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PAMS\Users\Pam\Desktop\WEATHER\Rainfall\"/>
    </mc:Choice>
  </mc:AlternateContent>
  <xr:revisionPtr revIDLastSave="0" documentId="13_ncr:1_{7D39B5C7-3A03-410A-96FC-F3C343CED9C2}" xr6:coauthVersionLast="47" xr6:coauthVersionMax="47" xr10:uidLastSave="{00000000-0000-0000-0000-000000000000}"/>
  <bookViews>
    <workbookView xWindow="23880" yWindow="555" windowWidth="25440" windowHeight="15390" firstSheet="22" activeTab="31" xr2:uid="{00000000-000D-0000-FFFF-FFFF00000000}"/>
  </bookViews>
  <sheets>
    <sheet name="1990" sheetId="18" r:id="rId1"/>
    <sheet name="1991" sheetId="17" r:id="rId2"/>
    <sheet name="1992" sheetId="16" r:id="rId3"/>
    <sheet name="1993" sheetId="15" r:id="rId4"/>
    <sheet name="1994" sheetId="14" r:id="rId5"/>
    <sheet name="1995" sheetId="13" r:id="rId6"/>
    <sheet name="1996" sheetId="12" r:id="rId7"/>
    <sheet name="1997" sheetId="11" r:id="rId8"/>
    <sheet name="1998" sheetId="10" r:id="rId9"/>
    <sheet name="1999" sheetId="9" r:id="rId10"/>
    <sheet name="2000" sheetId="8" r:id="rId11"/>
    <sheet name="2001" sheetId="7" r:id="rId12"/>
    <sheet name="2002" sheetId="6" r:id="rId13"/>
    <sheet name="2003" sheetId="5" r:id="rId14"/>
    <sheet name="2004" sheetId="4" r:id="rId15"/>
    <sheet name="2005" sheetId="3" r:id="rId16"/>
    <sheet name="2006" sheetId="2" r:id="rId17"/>
    <sheet name="2007" sheetId="1" r:id="rId18"/>
    <sheet name="2008" sheetId="19" r:id="rId19"/>
    <sheet name="2009" sheetId="25" r:id="rId20"/>
    <sheet name="2010" sheetId="24" r:id="rId21"/>
    <sheet name="2011" sheetId="23" r:id="rId22"/>
    <sheet name="2012" sheetId="22" r:id="rId23"/>
    <sheet name="2013" sheetId="21" r:id="rId24"/>
    <sheet name="2014" sheetId="20" r:id="rId25"/>
    <sheet name="2015" sheetId="27" r:id="rId26"/>
    <sheet name="2016" sheetId="28" r:id="rId27"/>
    <sheet name="2017" sheetId="29" r:id="rId28"/>
    <sheet name="2018" sheetId="30" r:id="rId29"/>
    <sheet name="2019" sheetId="31" r:id="rId30"/>
    <sheet name="2020" sheetId="32" r:id="rId31"/>
    <sheet name="2021" sheetId="33" r:id="rId32"/>
    <sheet name="2022" sheetId="34" r:id="rId33"/>
    <sheet name="Average" sheetId="26" r:id="rId34"/>
  </sheets>
  <definedNames>
    <definedName name="_xlnm.Print_Area" localSheetId="18">'2008'!$A$386:$U$419</definedName>
    <definedName name="_xlnm.Print_Area" localSheetId="19">'2009'!$A$420:$T$423</definedName>
    <definedName name="_xlnm.Print_Area" localSheetId="22">'2012'!$A$211:$U$244</definedName>
    <definedName name="_xlnm.Print_Area" localSheetId="23">'2013'!$V$70:$AD$95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89" i="33" l="1"/>
  <c r="X389" i="33"/>
  <c r="W389" i="33"/>
  <c r="G353" i="33"/>
  <c r="L353" i="33"/>
  <c r="V425" i="34"/>
  <c r="U425" i="34"/>
  <c r="T425" i="34"/>
  <c r="AD403" i="34" s="1"/>
  <c r="S425" i="34"/>
  <c r="AD402" i="34" s="1"/>
  <c r="R425" i="34"/>
  <c r="Q425" i="34"/>
  <c r="P425" i="34"/>
  <c r="AD399" i="34" s="1"/>
  <c r="O425" i="34"/>
  <c r="AD398" i="34" s="1"/>
  <c r="N425" i="34"/>
  <c r="M425" i="34"/>
  <c r="L425" i="34"/>
  <c r="AD395" i="34" s="1"/>
  <c r="K425" i="34"/>
  <c r="AD394" i="34" s="1"/>
  <c r="J425" i="34"/>
  <c r="I425" i="34"/>
  <c r="H425" i="34"/>
  <c r="G425" i="34"/>
  <c r="F425" i="34"/>
  <c r="E425" i="34"/>
  <c r="D425" i="34"/>
  <c r="C425" i="34"/>
  <c r="AD388" i="34" s="1"/>
  <c r="B425" i="34"/>
  <c r="AD405" i="34"/>
  <c r="AD404" i="34"/>
  <c r="AD401" i="34"/>
  <c r="AD400" i="34"/>
  <c r="AD397" i="34"/>
  <c r="AD396" i="34"/>
  <c r="AD393" i="34"/>
  <c r="AD392" i="34"/>
  <c r="AD391" i="34"/>
  <c r="AD390" i="34"/>
  <c r="AD389" i="34"/>
  <c r="V389" i="34"/>
  <c r="AD370" i="34" s="1"/>
  <c r="U389" i="34"/>
  <c r="T389" i="34"/>
  <c r="S389" i="34"/>
  <c r="R389" i="34"/>
  <c r="AD366" i="34" s="1"/>
  <c r="Q389" i="34"/>
  <c r="P389" i="34"/>
  <c r="O389" i="34"/>
  <c r="N389" i="34"/>
  <c r="AD362" i="34" s="1"/>
  <c r="M389" i="34"/>
  <c r="L389" i="34"/>
  <c r="K389" i="34"/>
  <c r="J389" i="34"/>
  <c r="AD358" i="34" s="1"/>
  <c r="I389" i="34"/>
  <c r="H389" i="34"/>
  <c r="G389" i="34"/>
  <c r="F389" i="34"/>
  <c r="AD356" i="34" s="1"/>
  <c r="E389" i="34"/>
  <c r="D389" i="34"/>
  <c r="C389" i="34"/>
  <c r="AD353" i="34" s="1"/>
  <c r="B389" i="34"/>
  <c r="AD352" i="34" s="1"/>
  <c r="AD387" i="34"/>
  <c r="AD369" i="34"/>
  <c r="AD368" i="34"/>
  <c r="AD367" i="34"/>
  <c r="AD365" i="34"/>
  <c r="AD364" i="34"/>
  <c r="AD363" i="34"/>
  <c r="AD361" i="34"/>
  <c r="AD360" i="34"/>
  <c r="AD359" i="34"/>
  <c r="AD357" i="34"/>
  <c r="AD355" i="34"/>
  <c r="AD354" i="34"/>
  <c r="V353" i="34"/>
  <c r="AD335" i="34" s="1"/>
  <c r="U353" i="34"/>
  <c r="AD334" i="34" s="1"/>
  <c r="T353" i="34"/>
  <c r="S353" i="34"/>
  <c r="R353" i="34"/>
  <c r="Q353" i="34"/>
  <c r="AD330" i="34" s="1"/>
  <c r="P353" i="34"/>
  <c r="O353" i="34"/>
  <c r="AD328" i="34" s="1"/>
  <c r="N353" i="34"/>
  <c r="M353" i="34"/>
  <c r="AD326" i="34" s="1"/>
  <c r="L353" i="34"/>
  <c r="K353" i="34"/>
  <c r="J353" i="34"/>
  <c r="AD323" i="34" s="1"/>
  <c r="I353" i="34"/>
  <c r="AD322" i="34" s="1"/>
  <c r="H353" i="34"/>
  <c r="F353" i="34"/>
  <c r="E353" i="34"/>
  <c r="D353" i="34"/>
  <c r="C353" i="34"/>
  <c r="AD318" i="34" s="1"/>
  <c r="B353" i="34"/>
  <c r="AD333" i="34"/>
  <c r="AD332" i="34"/>
  <c r="AD331" i="34"/>
  <c r="AD329" i="34"/>
  <c r="AD327" i="34"/>
  <c r="AD325" i="34"/>
  <c r="AD324" i="34"/>
  <c r="AD321" i="34"/>
  <c r="AD320" i="34"/>
  <c r="AD319" i="34"/>
  <c r="AD317" i="34"/>
  <c r="V317" i="34"/>
  <c r="U317" i="34"/>
  <c r="AD299" i="34" s="1"/>
  <c r="AH299" i="34" s="1"/>
  <c r="T317" i="34"/>
  <c r="S317" i="34"/>
  <c r="R317" i="34"/>
  <c r="Q317" i="34"/>
  <c r="AD295" i="34" s="1"/>
  <c r="AH295" i="34" s="1"/>
  <c r="P317" i="34"/>
  <c r="O317" i="34"/>
  <c r="AD293" i="34" s="1"/>
  <c r="N317" i="34"/>
  <c r="M317" i="34"/>
  <c r="AD291" i="34" s="1"/>
  <c r="AH291" i="34" s="1"/>
  <c r="L317" i="34"/>
  <c r="K317" i="34"/>
  <c r="AT13" i="34" s="1"/>
  <c r="J317" i="34"/>
  <c r="I317" i="34"/>
  <c r="AD287" i="34" s="1"/>
  <c r="AH287" i="34" s="1"/>
  <c r="H317" i="34"/>
  <c r="G317" i="34"/>
  <c r="F317" i="34"/>
  <c r="E317" i="34"/>
  <c r="AD285" i="34" s="1"/>
  <c r="D317" i="34"/>
  <c r="C317" i="34"/>
  <c r="AD283" i="34" s="1"/>
  <c r="AH283" i="34" s="1"/>
  <c r="AH318" i="34" s="1"/>
  <c r="AH353" i="34" s="1"/>
  <c r="AH388" i="34" s="1"/>
  <c r="B317" i="34"/>
  <c r="AI300" i="34"/>
  <c r="AI335" i="34" s="1"/>
  <c r="AI370" i="34" s="1"/>
  <c r="AI405" i="34" s="1"/>
  <c r="AI299" i="34"/>
  <c r="AI334" i="34" s="1"/>
  <c r="AI369" i="34" s="1"/>
  <c r="AI404" i="34" s="1"/>
  <c r="AI298" i="34"/>
  <c r="AI333" i="34" s="1"/>
  <c r="AI368" i="34" s="1"/>
  <c r="AI403" i="34" s="1"/>
  <c r="AD298" i="34"/>
  <c r="AH298" i="34" s="1"/>
  <c r="AI297" i="34"/>
  <c r="AI332" i="34" s="1"/>
  <c r="AI367" i="34" s="1"/>
  <c r="AI402" i="34" s="1"/>
  <c r="AD297" i="34"/>
  <c r="AH297" i="34" s="1"/>
  <c r="AH332" i="34" s="1"/>
  <c r="AH367" i="34" s="1"/>
  <c r="AH402" i="34" s="1"/>
  <c r="AI296" i="34"/>
  <c r="AI331" i="34" s="1"/>
  <c r="AI366" i="34" s="1"/>
  <c r="AI401" i="34" s="1"/>
  <c r="AI295" i="34"/>
  <c r="AI330" i="34" s="1"/>
  <c r="AI365" i="34" s="1"/>
  <c r="AI400" i="34" s="1"/>
  <c r="AI294" i="34"/>
  <c r="AI329" i="34" s="1"/>
  <c r="AI364" i="34" s="1"/>
  <c r="AI399" i="34" s="1"/>
  <c r="AH294" i="34"/>
  <c r="AH329" i="34" s="1"/>
  <c r="AH364" i="34" s="1"/>
  <c r="AH399" i="34" s="1"/>
  <c r="AD294" i="34"/>
  <c r="AI293" i="34"/>
  <c r="AI328" i="34" s="1"/>
  <c r="AI363" i="34" s="1"/>
  <c r="AI398" i="34" s="1"/>
  <c r="AH293" i="34"/>
  <c r="AI292" i="34"/>
  <c r="AI327" i="34" s="1"/>
  <c r="AI362" i="34" s="1"/>
  <c r="AI397" i="34" s="1"/>
  <c r="AI291" i="34"/>
  <c r="AI326" i="34" s="1"/>
  <c r="AI361" i="34" s="1"/>
  <c r="AI396" i="34" s="1"/>
  <c r="AI290" i="34"/>
  <c r="AI325" i="34" s="1"/>
  <c r="AI360" i="34" s="1"/>
  <c r="AI395" i="34" s="1"/>
  <c r="AD290" i="34"/>
  <c r="AH290" i="34" s="1"/>
  <c r="AH325" i="34" s="1"/>
  <c r="AH360" i="34" s="1"/>
  <c r="AH395" i="34" s="1"/>
  <c r="AD289" i="34"/>
  <c r="AH289" i="34" s="1"/>
  <c r="AH324" i="34" s="1"/>
  <c r="AH359" i="34" s="1"/>
  <c r="AH394" i="34" s="1"/>
  <c r="AI288" i="34"/>
  <c r="AI323" i="34" s="1"/>
  <c r="AI358" i="34" s="1"/>
  <c r="AI393" i="34" s="1"/>
  <c r="AI287" i="34"/>
  <c r="AI322" i="34" s="1"/>
  <c r="AI357" i="34" s="1"/>
  <c r="AI392" i="34" s="1"/>
  <c r="AI286" i="34"/>
  <c r="AI321" i="34" s="1"/>
  <c r="AI356" i="34" s="1"/>
  <c r="AI391" i="34" s="1"/>
  <c r="AI285" i="34"/>
  <c r="AI320" i="34" s="1"/>
  <c r="AI355" i="34" s="1"/>
  <c r="AI390" i="34" s="1"/>
  <c r="AH285" i="34"/>
  <c r="AH320" i="34" s="1"/>
  <c r="AH355" i="34" s="1"/>
  <c r="AH390" i="34" s="1"/>
  <c r="AD284" i="34"/>
  <c r="AH284" i="34" s="1"/>
  <c r="AH319" i="34" s="1"/>
  <c r="AH354" i="34" s="1"/>
  <c r="AH389" i="34" s="1"/>
  <c r="AI283" i="34"/>
  <c r="AI318" i="34" s="1"/>
  <c r="AI353" i="34" s="1"/>
  <c r="AI388" i="34" s="1"/>
  <c r="AI282" i="34"/>
  <c r="AI317" i="34" s="1"/>
  <c r="AI352" i="34" s="1"/>
  <c r="AI387" i="34" s="1"/>
  <c r="V281" i="34"/>
  <c r="BV11" i="34" s="1"/>
  <c r="U281" i="34"/>
  <c r="T281" i="34"/>
  <c r="AD263" i="34" s="1"/>
  <c r="S281" i="34"/>
  <c r="R281" i="34"/>
  <c r="BR11" i="34" s="1"/>
  <c r="Q281" i="34"/>
  <c r="AD260" i="34" s="1"/>
  <c r="P281" i="34"/>
  <c r="AD259" i="34" s="1"/>
  <c r="O281" i="34"/>
  <c r="N281" i="34"/>
  <c r="AS16" i="34" s="1"/>
  <c r="M281" i="34"/>
  <c r="AD256" i="34" s="1"/>
  <c r="L281" i="34"/>
  <c r="AD255" i="34" s="1"/>
  <c r="K281" i="34"/>
  <c r="J281" i="34"/>
  <c r="BJ11" i="34" s="1"/>
  <c r="I281" i="34"/>
  <c r="AD252" i="34" s="1"/>
  <c r="F281" i="34"/>
  <c r="AD251" i="34" s="1"/>
  <c r="E281" i="34"/>
  <c r="D281" i="34"/>
  <c r="AD249" i="34" s="1"/>
  <c r="C281" i="34"/>
  <c r="B281" i="34"/>
  <c r="AD265" i="34"/>
  <c r="AD262" i="34"/>
  <c r="AD258" i="34"/>
  <c r="AD254" i="34"/>
  <c r="AD253" i="34"/>
  <c r="AD250" i="34"/>
  <c r="AD247" i="34"/>
  <c r="U245" i="34"/>
  <c r="T245" i="34"/>
  <c r="AD228" i="34" s="1"/>
  <c r="S245" i="34"/>
  <c r="BS10" i="34" s="1"/>
  <c r="R245" i="34"/>
  <c r="AD226" i="34" s="1"/>
  <c r="Q245" i="34"/>
  <c r="AD225" i="34" s="1"/>
  <c r="P245" i="34"/>
  <c r="AD224" i="34" s="1"/>
  <c r="O245" i="34"/>
  <c r="AD223" i="34" s="1"/>
  <c r="N245" i="34"/>
  <c r="AD222" i="34" s="1"/>
  <c r="M245" i="34"/>
  <c r="L245" i="34"/>
  <c r="AD220" i="34" s="1"/>
  <c r="K245" i="34"/>
  <c r="AR13" i="34" s="1"/>
  <c r="J245" i="34"/>
  <c r="AD218" i="34" s="1"/>
  <c r="I245" i="34"/>
  <c r="AD217" i="34" s="1"/>
  <c r="H245" i="34"/>
  <c r="G245" i="34"/>
  <c r="AR9" i="34" s="1"/>
  <c r="F245" i="34"/>
  <c r="AD216" i="34" s="1"/>
  <c r="E245" i="34"/>
  <c r="AD215" i="34" s="1"/>
  <c r="D245" i="34"/>
  <c r="AD214" i="34" s="1"/>
  <c r="C245" i="34"/>
  <c r="BC10" i="34" s="1"/>
  <c r="B245" i="34"/>
  <c r="AD212" i="34" s="1"/>
  <c r="AD230" i="34"/>
  <c r="AD229" i="34"/>
  <c r="AD227" i="34"/>
  <c r="AD221" i="34"/>
  <c r="AD219" i="34"/>
  <c r="AD213" i="34"/>
  <c r="A213" i="34"/>
  <c r="V210" i="34"/>
  <c r="U210" i="34"/>
  <c r="BU9" i="34" s="1"/>
  <c r="T210" i="34"/>
  <c r="AD193" i="34" s="1"/>
  <c r="S210" i="34"/>
  <c r="AD192" i="34" s="1"/>
  <c r="R210" i="34"/>
  <c r="Q210" i="34"/>
  <c r="AD190" i="34" s="1"/>
  <c r="P210" i="34"/>
  <c r="O210" i="34"/>
  <c r="AD188" i="34" s="1"/>
  <c r="N210" i="34"/>
  <c r="M210" i="34"/>
  <c r="BM9" i="34" s="1"/>
  <c r="L210" i="34"/>
  <c r="K210" i="34"/>
  <c r="AD184" i="34" s="1"/>
  <c r="J210" i="34"/>
  <c r="I210" i="34"/>
  <c r="BI9" i="34" s="1"/>
  <c r="H210" i="34"/>
  <c r="G210" i="34"/>
  <c r="F210" i="34"/>
  <c r="E210" i="34"/>
  <c r="BE9" i="34" s="1"/>
  <c r="D210" i="34"/>
  <c r="AD179" i="34" s="1"/>
  <c r="C210" i="34"/>
  <c r="AD178" i="34" s="1"/>
  <c r="B210" i="34"/>
  <c r="AD195" i="34"/>
  <c r="AD191" i="34"/>
  <c r="AD189" i="34"/>
  <c r="AD187" i="34"/>
  <c r="AD186" i="34"/>
  <c r="AD185" i="34"/>
  <c r="AD183" i="34"/>
  <c r="AD181" i="34"/>
  <c r="AD177" i="34"/>
  <c r="V174" i="34"/>
  <c r="AD161" i="34" s="1"/>
  <c r="U174" i="34"/>
  <c r="T174" i="34"/>
  <c r="S174" i="34"/>
  <c r="AP21" i="34" s="1"/>
  <c r="R174" i="34"/>
  <c r="AD157" i="34" s="1"/>
  <c r="Q174" i="34"/>
  <c r="P174" i="34"/>
  <c r="O174" i="34"/>
  <c r="AD154" i="34" s="1"/>
  <c r="N174" i="34"/>
  <c r="AP16" i="34" s="1"/>
  <c r="M174" i="34"/>
  <c r="L174" i="34"/>
  <c r="K174" i="34"/>
  <c r="J174" i="34"/>
  <c r="AD149" i="34" s="1"/>
  <c r="I174" i="34"/>
  <c r="H174" i="34"/>
  <c r="BH8" i="34" s="1"/>
  <c r="G174" i="34"/>
  <c r="F174" i="34"/>
  <c r="AP8" i="34" s="1"/>
  <c r="E174" i="34"/>
  <c r="D174" i="34"/>
  <c r="C174" i="34"/>
  <c r="BC8" i="34" s="1"/>
  <c r="B174" i="34"/>
  <c r="AD143" i="34" s="1"/>
  <c r="AD160" i="34"/>
  <c r="AC157" i="34"/>
  <c r="AD156" i="34"/>
  <c r="AC154" i="34"/>
  <c r="AD152" i="34"/>
  <c r="AD150" i="34"/>
  <c r="AD148" i="34"/>
  <c r="AD147" i="34"/>
  <c r="AD146" i="34"/>
  <c r="AD144" i="34"/>
  <c r="V139" i="34"/>
  <c r="U139" i="34"/>
  <c r="AD124" i="34" s="1"/>
  <c r="T139" i="34"/>
  <c r="BT7" i="34" s="1"/>
  <c r="S139" i="34"/>
  <c r="R139" i="34"/>
  <c r="Q139" i="34"/>
  <c r="P139" i="34"/>
  <c r="AD119" i="34" s="1"/>
  <c r="O139" i="34"/>
  <c r="AD118" i="34" s="1"/>
  <c r="N139" i="34"/>
  <c r="AO16" i="34" s="1"/>
  <c r="M139" i="34"/>
  <c r="L139" i="34"/>
  <c r="AD115" i="34" s="1"/>
  <c r="K139" i="34"/>
  <c r="AD114" i="34" s="1"/>
  <c r="J139" i="34"/>
  <c r="AD113" i="34" s="1"/>
  <c r="I139" i="34"/>
  <c r="H139" i="34"/>
  <c r="AO10" i="34" s="1"/>
  <c r="G139" i="34"/>
  <c r="AO9" i="34" s="1"/>
  <c r="F139" i="34"/>
  <c r="E139" i="34"/>
  <c r="D139" i="34"/>
  <c r="BD7" i="34" s="1"/>
  <c r="C139" i="34"/>
  <c r="AD108" i="34" s="1"/>
  <c r="B139" i="34"/>
  <c r="AC121" i="34"/>
  <c r="AD120" i="34"/>
  <c r="AC118" i="34"/>
  <c r="AD116" i="34"/>
  <c r="AD112" i="34"/>
  <c r="AD110" i="34"/>
  <c r="AD109" i="34"/>
  <c r="V104" i="34"/>
  <c r="AD91" i="34" s="1"/>
  <c r="U104" i="34"/>
  <c r="AN23" i="34" s="1"/>
  <c r="T104" i="34"/>
  <c r="S104" i="34"/>
  <c r="R104" i="34"/>
  <c r="AD87" i="34" s="1"/>
  <c r="Q104" i="34"/>
  <c r="AD86" i="34" s="1"/>
  <c r="P104" i="34"/>
  <c r="AD85" i="34" s="1"/>
  <c r="O104" i="34"/>
  <c r="N104" i="34"/>
  <c r="AD83" i="34" s="1"/>
  <c r="M104" i="34"/>
  <c r="BM6" i="34" s="1"/>
  <c r="L104" i="34"/>
  <c r="K104" i="34"/>
  <c r="AD80" i="34" s="1"/>
  <c r="J104" i="34"/>
  <c r="I104" i="34"/>
  <c r="AD78" i="34" s="1"/>
  <c r="H104" i="34"/>
  <c r="G104" i="34"/>
  <c r="AN9" i="34" s="1"/>
  <c r="F104" i="34"/>
  <c r="E104" i="34"/>
  <c r="AN7" i="34" s="1"/>
  <c r="D104" i="34"/>
  <c r="C104" i="34"/>
  <c r="AN5" i="34" s="1"/>
  <c r="B104" i="34"/>
  <c r="AD73" i="34" s="1"/>
  <c r="AC91" i="34"/>
  <c r="AC90" i="34"/>
  <c r="AD89" i="34"/>
  <c r="AC89" i="34"/>
  <c r="AC88" i="34"/>
  <c r="AC87" i="34"/>
  <c r="AC86" i="34"/>
  <c r="AC85" i="34"/>
  <c r="AC84" i="34"/>
  <c r="AC83" i="34"/>
  <c r="AC82" i="34"/>
  <c r="AD81" i="34"/>
  <c r="AC81" i="34"/>
  <c r="AC80" i="34"/>
  <c r="AD79" i="34"/>
  <c r="AC79" i="34"/>
  <c r="AC78" i="34"/>
  <c r="AD77" i="34"/>
  <c r="AC77" i="34"/>
  <c r="AC76" i="34"/>
  <c r="AD75" i="34"/>
  <c r="AC75" i="34"/>
  <c r="AD74" i="34"/>
  <c r="AC74" i="34"/>
  <c r="AC73" i="34"/>
  <c r="A72" i="34"/>
  <c r="A107" i="34" s="1"/>
  <c r="A142" i="34" s="1"/>
  <c r="V69" i="34"/>
  <c r="AM24" i="34" s="1"/>
  <c r="U69" i="34"/>
  <c r="AD57" i="34" s="1"/>
  <c r="T69" i="34"/>
  <c r="S69" i="34"/>
  <c r="AD55" i="34" s="1"/>
  <c r="R69" i="34"/>
  <c r="Q69" i="34"/>
  <c r="P69" i="34"/>
  <c r="O69" i="34"/>
  <c r="AD51" i="34" s="1"/>
  <c r="N69" i="34"/>
  <c r="AD50" i="34" s="1"/>
  <c r="M69" i="34"/>
  <c r="L69" i="34"/>
  <c r="K69" i="34"/>
  <c r="AD47" i="34" s="1"/>
  <c r="J69" i="34"/>
  <c r="I69" i="34"/>
  <c r="H69" i="34"/>
  <c r="G69" i="34"/>
  <c r="AM9" i="34" s="1"/>
  <c r="F69" i="34"/>
  <c r="E69" i="34"/>
  <c r="D69" i="34"/>
  <c r="C69" i="34"/>
  <c r="AD41" i="34" s="1"/>
  <c r="B69" i="34"/>
  <c r="AD40" i="34" s="1"/>
  <c r="AD58" i="34"/>
  <c r="AC58" i="34"/>
  <c r="AC57" i="34"/>
  <c r="AD56" i="34"/>
  <c r="AC56" i="34"/>
  <c r="AC55" i="34"/>
  <c r="AD54" i="34"/>
  <c r="AC54" i="34"/>
  <c r="AD53" i="34"/>
  <c r="AC53" i="34"/>
  <c r="AD52" i="34"/>
  <c r="AC52" i="34"/>
  <c r="AC51" i="34"/>
  <c r="AC50" i="34"/>
  <c r="AD49" i="34"/>
  <c r="AC49" i="34"/>
  <c r="AK48" i="34"/>
  <c r="AD48" i="34"/>
  <c r="AC48" i="34"/>
  <c r="AK47" i="34"/>
  <c r="AC47" i="34"/>
  <c r="AK46" i="34"/>
  <c r="AD46" i="34"/>
  <c r="AC46" i="34"/>
  <c r="AK45" i="34"/>
  <c r="AD45" i="34"/>
  <c r="AC45" i="34"/>
  <c r="AK44" i="34"/>
  <c r="AD44" i="34"/>
  <c r="AC44" i="34"/>
  <c r="AK43" i="34"/>
  <c r="AD43" i="34"/>
  <c r="AC43" i="34"/>
  <c r="AK42" i="34"/>
  <c r="AD42" i="34"/>
  <c r="AC42" i="34"/>
  <c r="AK41" i="34"/>
  <c r="AC41" i="34"/>
  <c r="BW40" i="34"/>
  <c r="BV40" i="34"/>
  <c r="BU40" i="34"/>
  <c r="BT40" i="34"/>
  <c r="BS40" i="34"/>
  <c r="BR40" i="34"/>
  <c r="BQ40" i="34"/>
  <c r="BP40" i="34"/>
  <c r="BO40" i="34"/>
  <c r="BN40" i="34"/>
  <c r="BM40" i="34"/>
  <c r="BL40" i="34"/>
  <c r="BK40" i="34"/>
  <c r="BJ40" i="34"/>
  <c r="BI40" i="34"/>
  <c r="BF40" i="34"/>
  <c r="BE40" i="34"/>
  <c r="BD40" i="34"/>
  <c r="BC40" i="34"/>
  <c r="BB40" i="34"/>
  <c r="AK40" i="34"/>
  <c r="AC40" i="34"/>
  <c r="BV39" i="34"/>
  <c r="BU39" i="34"/>
  <c r="BT39" i="34"/>
  <c r="BS39" i="34"/>
  <c r="BR39" i="34"/>
  <c r="BQ39" i="34"/>
  <c r="BP39" i="34"/>
  <c r="BO39" i="34"/>
  <c r="BN39" i="34"/>
  <c r="BM39" i="34"/>
  <c r="BL39" i="34"/>
  <c r="BK39" i="34"/>
  <c r="BJ39" i="34"/>
  <c r="BI39" i="34"/>
  <c r="BF39" i="34"/>
  <c r="BE39" i="34"/>
  <c r="BD39" i="34"/>
  <c r="BC39" i="34"/>
  <c r="BB39" i="34"/>
  <c r="AK39" i="34"/>
  <c r="AK38" i="34"/>
  <c r="AK37" i="34"/>
  <c r="AK36" i="34"/>
  <c r="AK35" i="34"/>
  <c r="V34" i="34"/>
  <c r="U34" i="34"/>
  <c r="T34" i="34"/>
  <c r="S34" i="34"/>
  <c r="AL21" i="34" s="1"/>
  <c r="R34" i="34"/>
  <c r="Q34" i="34"/>
  <c r="P34" i="34"/>
  <c r="AD16" i="34" s="1"/>
  <c r="O34" i="34"/>
  <c r="AL17" i="34" s="1"/>
  <c r="N34" i="34"/>
  <c r="BN4" i="34" s="1"/>
  <c r="M34" i="34"/>
  <c r="L34" i="34"/>
  <c r="K34" i="34"/>
  <c r="AL13" i="34" s="1"/>
  <c r="J34" i="34"/>
  <c r="I34" i="34"/>
  <c r="H34" i="34"/>
  <c r="AL10" i="34" s="1"/>
  <c r="G34" i="34"/>
  <c r="F34" i="34"/>
  <c r="E34" i="34"/>
  <c r="D34" i="34"/>
  <c r="AD6" i="34" s="1"/>
  <c r="C34" i="34"/>
  <c r="AL5" i="34" s="1"/>
  <c r="B34" i="34"/>
  <c r="AL4" i="34" s="1"/>
  <c r="AK32" i="34"/>
  <c r="AK31" i="34"/>
  <c r="AK30" i="34"/>
  <c r="AK29" i="34"/>
  <c r="AK28" i="34"/>
  <c r="AW24" i="34"/>
  <c r="AV24" i="34"/>
  <c r="AU24" i="34"/>
  <c r="AR24" i="34"/>
  <c r="AQ24" i="34"/>
  <c r="AN24" i="34"/>
  <c r="AL24" i="34"/>
  <c r="AL48" i="34" s="1"/>
  <c r="AF22" i="34" s="1"/>
  <c r="AH22" i="34" s="1"/>
  <c r="AK24" i="34"/>
  <c r="AW23" i="34"/>
  <c r="AV23" i="34"/>
  <c r="AU23" i="34"/>
  <c r="AR23" i="34"/>
  <c r="AQ23" i="34"/>
  <c r="AP23" i="34"/>
  <c r="AO23" i="34"/>
  <c r="AM23" i="34"/>
  <c r="AL23" i="34"/>
  <c r="AK23" i="34"/>
  <c r="AW22" i="34"/>
  <c r="AV22" i="34"/>
  <c r="AU22" i="34"/>
  <c r="AT22" i="34"/>
  <c r="AS22" i="34"/>
  <c r="AR22" i="34"/>
  <c r="AQ22" i="34"/>
  <c r="AN22" i="34"/>
  <c r="AM22" i="34"/>
  <c r="AK22" i="34"/>
  <c r="AD22" i="34"/>
  <c r="AC22" i="34"/>
  <c r="AW21" i="34"/>
  <c r="AV21" i="34"/>
  <c r="AU21" i="34"/>
  <c r="AT21" i="34"/>
  <c r="AS21" i="34"/>
  <c r="AR21" i="34"/>
  <c r="AQ21" i="34"/>
  <c r="AK21" i="34"/>
  <c r="AD21" i="34"/>
  <c r="AC21" i="34"/>
  <c r="AW20" i="34"/>
  <c r="AV20" i="34"/>
  <c r="AU20" i="34"/>
  <c r="AT20" i="34"/>
  <c r="AR20" i="34"/>
  <c r="AQ20" i="34"/>
  <c r="AN20" i="34"/>
  <c r="AM20" i="34"/>
  <c r="AL20" i="34"/>
  <c r="AK20" i="34"/>
  <c r="AC20" i="34"/>
  <c r="AW19" i="34"/>
  <c r="AV19" i="34"/>
  <c r="AU19" i="34"/>
  <c r="AS19" i="34"/>
  <c r="AR19" i="34"/>
  <c r="AP19" i="34"/>
  <c r="AO19" i="34"/>
  <c r="AM19" i="34"/>
  <c r="AL19" i="34"/>
  <c r="AK19" i="34"/>
  <c r="AC19" i="34"/>
  <c r="AW18" i="34"/>
  <c r="AV18" i="34"/>
  <c r="AU18" i="34"/>
  <c r="AT18" i="34"/>
  <c r="AS18" i="34"/>
  <c r="AR18" i="34"/>
  <c r="AQ18" i="34"/>
  <c r="AN18" i="34"/>
  <c r="AM18" i="34"/>
  <c r="AK18" i="34"/>
  <c r="AD18" i="34"/>
  <c r="AC18" i="34"/>
  <c r="AW17" i="34"/>
  <c r="AV17" i="34"/>
  <c r="AU17" i="34"/>
  <c r="AT17" i="34"/>
  <c r="AS17" i="34"/>
  <c r="AQ17" i="34"/>
  <c r="AO17" i="34"/>
  <c r="AM17" i="34"/>
  <c r="AK17" i="34"/>
  <c r="AD17" i="34"/>
  <c r="AC17" i="34"/>
  <c r="AW16" i="34"/>
  <c r="AV16" i="34"/>
  <c r="AU16" i="34"/>
  <c r="AR16" i="34"/>
  <c r="AQ16" i="34"/>
  <c r="AN16" i="34"/>
  <c r="AM16" i="34"/>
  <c r="AL16" i="34"/>
  <c r="AM40" i="34" s="1"/>
  <c r="AF50" i="34" s="1"/>
  <c r="AH50" i="34" s="1"/>
  <c r="AK16" i="34"/>
  <c r="AC16" i="34"/>
  <c r="BV15" i="34"/>
  <c r="BU15" i="34"/>
  <c r="BT15" i="34"/>
  <c r="BS15" i="34"/>
  <c r="BR15" i="34"/>
  <c r="BQ15" i="34"/>
  <c r="BP15" i="34"/>
  <c r="BO15" i="34"/>
  <c r="BN15" i="34"/>
  <c r="BM15" i="34"/>
  <c r="BL15" i="34"/>
  <c r="BK15" i="34"/>
  <c r="BJ15" i="34"/>
  <c r="BI15" i="34"/>
  <c r="BH15" i="34"/>
  <c r="BG15" i="34"/>
  <c r="BF15" i="34"/>
  <c r="BE15" i="34"/>
  <c r="BD15" i="34"/>
  <c r="BC15" i="34"/>
  <c r="BB15" i="34"/>
  <c r="AW15" i="34"/>
  <c r="AV15" i="34"/>
  <c r="AU15" i="34"/>
  <c r="AT15" i="34"/>
  <c r="AS15" i="34"/>
  <c r="AR15" i="34"/>
  <c r="AP15" i="34"/>
  <c r="AO15" i="34"/>
  <c r="AN15" i="34"/>
  <c r="AM15" i="34"/>
  <c r="AL15" i="34"/>
  <c r="AK15" i="34"/>
  <c r="AC15" i="34"/>
  <c r="BV14" i="34"/>
  <c r="BU14" i="34"/>
  <c r="BT14" i="34"/>
  <c r="BS14" i="34"/>
  <c r="BR14" i="34"/>
  <c r="BQ14" i="34"/>
  <c r="BP14" i="34"/>
  <c r="BO14" i="34"/>
  <c r="BN14" i="34"/>
  <c r="BM14" i="34"/>
  <c r="BL14" i="34"/>
  <c r="BK14" i="34"/>
  <c r="BJ14" i="34"/>
  <c r="BI14" i="34"/>
  <c r="BH14" i="34"/>
  <c r="BG14" i="34"/>
  <c r="BF14" i="34"/>
  <c r="BE14" i="34"/>
  <c r="BD14" i="34"/>
  <c r="BC14" i="34"/>
  <c r="BB14" i="34"/>
  <c r="AW14" i="34"/>
  <c r="AV14" i="34"/>
  <c r="AU14" i="34"/>
  <c r="AT14" i="34"/>
  <c r="AS14" i="34"/>
  <c r="AR14" i="34"/>
  <c r="AQ14" i="34"/>
  <c r="AN14" i="34"/>
  <c r="AM14" i="34"/>
  <c r="AL14" i="34"/>
  <c r="AK14" i="34"/>
  <c r="AD14" i="34"/>
  <c r="AC14" i="34"/>
  <c r="BV13" i="34"/>
  <c r="BU13" i="34"/>
  <c r="BT13" i="34"/>
  <c r="BS13" i="34"/>
  <c r="BR13" i="34"/>
  <c r="BQ13" i="34"/>
  <c r="BP13" i="34"/>
  <c r="BO13" i="34"/>
  <c r="BN13" i="34"/>
  <c r="BM13" i="34"/>
  <c r="BL13" i="34"/>
  <c r="BK13" i="34"/>
  <c r="BJ13" i="34"/>
  <c r="BI13" i="34"/>
  <c r="BH13" i="34"/>
  <c r="BG13" i="34"/>
  <c r="BF13" i="34"/>
  <c r="BE13" i="34"/>
  <c r="BD13" i="34"/>
  <c r="BC13" i="34"/>
  <c r="BB13" i="34"/>
  <c r="BW13" i="34" s="1"/>
  <c r="AW13" i="34"/>
  <c r="AV13" i="34"/>
  <c r="AU13" i="34"/>
  <c r="AS13" i="34"/>
  <c r="AQ13" i="34"/>
  <c r="AP13" i="34"/>
  <c r="AN13" i="34"/>
  <c r="AK13" i="34"/>
  <c r="AD13" i="34"/>
  <c r="AC13" i="34"/>
  <c r="BT12" i="34"/>
  <c r="BS12" i="34"/>
  <c r="BP12" i="34"/>
  <c r="BO12" i="34"/>
  <c r="BM12" i="34"/>
  <c r="BL12" i="34"/>
  <c r="BK12" i="34"/>
  <c r="BH12" i="34"/>
  <c r="BG12" i="34"/>
  <c r="BD12" i="34"/>
  <c r="BC12" i="34"/>
  <c r="AW12" i="34"/>
  <c r="AV12" i="34"/>
  <c r="AU12" i="34"/>
  <c r="AR12" i="34"/>
  <c r="AQ12" i="34"/>
  <c r="AO12" i="34"/>
  <c r="AN12" i="34"/>
  <c r="AM12" i="34"/>
  <c r="AL12" i="34"/>
  <c r="AK12" i="34"/>
  <c r="AD12" i="34"/>
  <c r="AC12" i="34"/>
  <c r="BU11" i="34"/>
  <c r="BT11" i="34"/>
  <c r="BS11" i="34"/>
  <c r="BQ11" i="34"/>
  <c r="BP11" i="34"/>
  <c r="BO11" i="34"/>
  <c r="BM11" i="34"/>
  <c r="BL11" i="34"/>
  <c r="BK11" i="34"/>
  <c r="BI11" i="34"/>
  <c r="BH11" i="34"/>
  <c r="BG11" i="34"/>
  <c r="BF11" i="34"/>
  <c r="BE11" i="34"/>
  <c r="BB11" i="34"/>
  <c r="AW11" i="34"/>
  <c r="AV11" i="34"/>
  <c r="AU11" i="34"/>
  <c r="AT11" i="34"/>
  <c r="AS11" i="34"/>
  <c r="AR11" i="34"/>
  <c r="AP11" i="34"/>
  <c r="AO11" i="34"/>
  <c r="AM11" i="34"/>
  <c r="AL11" i="34"/>
  <c r="AK11" i="34"/>
  <c r="AD11" i="34"/>
  <c r="AC11" i="34"/>
  <c r="BV10" i="34"/>
  <c r="BU10" i="34"/>
  <c r="BT10" i="34"/>
  <c r="BR10" i="34"/>
  <c r="BQ10" i="34"/>
  <c r="BP10" i="34"/>
  <c r="BN10" i="34"/>
  <c r="BM10" i="34"/>
  <c r="BL10" i="34"/>
  <c r="BJ10" i="34"/>
  <c r="BI10" i="34"/>
  <c r="BH10" i="34"/>
  <c r="BF10" i="34"/>
  <c r="BE10" i="34"/>
  <c r="BD10" i="34"/>
  <c r="BB10" i="34"/>
  <c r="AW10" i="34"/>
  <c r="AV10" i="34"/>
  <c r="AU10" i="34"/>
  <c r="AT10" i="34"/>
  <c r="AS10" i="34"/>
  <c r="AR10" i="34"/>
  <c r="AQ10" i="34"/>
  <c r="AN10" i="34"/>
  <c r="AM10" i="34"/>
  <c r="AD10" i="34"/>
  <c r="AC10" i="34"/>
  <c r="BV9" i="34"/>
  <c r="BT9" i="34"/>
  <c r="BS9" i="34"/>
  <c r="BR9" i="34"/>
  <c r="BP9" i="34"/>
  <c r="BO9" i="34"/>
  <c r="BN9" i="34"/>
  <c r="BL9" i="34"/>
  <c r="BK9" i="34"/>
  <c r="BJ9" i="34"/>
  <c r="BH9" i="34"/>
  <c r="BG9" i="34"/>
  <c r="BF9" i="34"/>
  <c r="BD9" i="34"/>
  <c r="BC9" i="34"/>
  <c r="BB9" i="34"/>
  <c r="AW9" i="34"/>
  <c r="AV9" i="34"/>
  <c r="AU9" i="34"/>
  <c r="AT9" i="34"/>
  <c r="AS9" i="34"/>
  <c r="AQ9" i="34"/>
  <c r="AP9" i="34"/>
  <c r="AD9" i="34"/>
  <c r="AC9" i="34"/>
  <c r="BV8" i="34"/>
  <c r="BU8" i="34"/>
  <c r="BQ8" i="34"/>
  <c r="BM8" i="34"/>
  <c r="BK8" i="34"/>
  <c r="BI8" i="34"/>
  <c r="BG8" i="34"/>
  <c r="BF8" i="34"/>
  <c r="BE8" i="34"/>
  <c r="AW8" i="34"/>
  <c r="AV8" i="34"/>
  <c r="AU8" i="34"/>
  <c r="AT8" i="34"/>
  <c r="AS8" i="34"/>
  <c r="AR8" i="34"/>
  <c r="AQ8" i="34"/>
  <c r="AN8" i="34"/>
  <c r="AM8" i="34"/>
  <c r="AL8" i="34"/>
  <c r="AK8" i="34"/>
  <c r="AD8" i="34"/>
  <c r="AC8" i="34"/>
  <c r="BV7" i="34"/>
  <c r="BU7" i="34"/>
  <c r="BS7" i="34"/>
  <c r="BR7" i="34"/>
  <c r="BQ7" i="34"/>
  <c r="BO7" i="34"/>
  <c r="BN7" i="34"/>
  <c r="BM7" i="34"/>
  <c r="BK7" i="34"/>
  <c r="BJ7" i="34"/>
  <c r="BI7" i="34"/>
  <c r="BG7" i="34"/>
  <c r="BF7" i="34"/>
  <c r="BE7" i="34"/>
  <c r="BC7" i="34"/>
  <c r="BB7" i="34"/>
  <c r="AW7" i="34"/>
  <c r="AV7" i="34"/>
  <c r="AU7" i="34"/>
  <c r="AS7" i="34"/>
  <c r="AR7" i="34"/>
  <c r="AP7" i="34"/>
  <c r="AO7" i="34"/>
  <c r="AM7" i="34"/>
  <c r="AL7" i="34"/>
  <c r="AK7" i="34"/>
  <c r="AD7" i="34"/>
  <c r="AC7" i="34"/>
  <c r="BV6" i="34"/>
  <c r="BT6" i="34"/>
  <c r="BS6" i="34"/>
  <c r="BR6" i="34"/>
  <c r="BP6" i="34"/>
  <c r="BO6" i="34"/>
  <c r="BN6" i="34"/>
  <c r="BL6" i="34"/>
  <c r="BK6" i="34"/>
  <c r="BJ6" i="34"/>
  <c r="BH6" i="34"/>
  <c r="BG6" i="34"/>
  <c r="BF6" i="34"/>
  <c r="BD6" i="34"/>
  <c r="BC6" i="34"/>
  <c r="BB6" i="34"/>
  <c r="AW6" i="34"/>
  <c r="AV6" i="34"/>
  <c r="AU6" i="34"/>
  <c r="AT6" i="34"/>
  <c r="AR6" i="34"/>
  <c r="AQ6" i="34"/>
  <c r="AN6" i="34"/>
  <c r="AM6" i="34"/>
  <c r="AK6" i="34"/>
  <c r="AC6" i="34"/>
  <c r="BV5" i="34"/>
  <c r="BU5" i="34"/>
  <c r="BT5" i="34"/>
  <c r="BS5" i="34"/>
  <c r="BR5" i="34"/>
  <c r="BQ5" i="34"/>
  <c r="BP5" i="34"/>
  <c r="BO5" i="34"/>
  <c r="BN5" i="34"/>
  <c r="BM5" i="34"/>
  <c r="BL5" i="34"/>
  <c r="BK5" i="34"/>
  <c r="BJ5" i="34"/>
  <c r="BI5" i="34"/>
  <c r="BH5" i="34"/>
  <c r="BG5" i="34"/>
  <c r="BF5" i="34"/>
  <c r="BE5" i="34"/>
  <c r="BD5" i="34"/>
  <c r="BC5" i="34"/>
  <c r="BB5" i="34"/>
  <c r="AW5" i="34"/>
  <c r="AV5" i="34"/>
  <c r="AU5" i="34"/>
  <c r="AT5" i="34"/>
  <c r="AS5" i="34"/>
  <c r="AQ5" i="34"/>
  <c r="AO5" i="34"/>
  <c r="AK5" i="34"/>
  <c r="AC5" i="34"/>
  <c r="BV4" i="34"/>
  <c r="BU4" i="34"/>
  <c r="BR4" i="34"/>
  <c r="BQ4" i="34"/>
  <c r="BM4" i="34"/>
  <c r="BK4" i="34"/>
  <c r="BJ4" i="34"/>
  <c r="BI4" i="34"/>
  <c r="BF4" i="34"/>
  <c r="BE4" i="34"/>
  <c r="BB4" i="34"/>
  <c r="AW4" i="34"/>
  <c r="AV4" i="34"/>
  <c r="AU4" i="34"/>
  <c r="AT4" i="34"/>
  <c r="AS4" i="34"/>
  <c r="AR4" i="34"/>
  <c r="AQ4" i="34"/>
  <c r="AN4" i="34"/>
  <c r="AM4" i="34"/>
  <c r="AK4" i="34"/>
  <c r="AD4" i="34"/>
  <c r="AC4" i="34"/>
  <c r="BV2" i="34"/>
  <c r="BU2" i="34"/>
  <c r="BT2" i="34"/>
  <c r="BS2" i="34"/>
  <c r="BR2" i="34"/>
  <c r="BQ2" i="34"/>
  <c r="BP2" i="34"/>
  <c r="BO2" i="34"/>
  <c r="BN2" i="34"/>
  <c r="BM2" i="34"/>
  <c r="BL2" i="34"/>
  <c r="BK2" i="34"/>
  <c r="BJ2" i="34"/>
  <c r="BI2" i="34"/>
  <c r="BF2" i="34"/>
  <c r="BE2" i="34"/>
  <c r="BD2" i="34"/>
  <c r="BC2" i="34"/>
  <c r="BB2" i="34"/>
  <c r="H317" i="33"/>
  <c r="BH12" i="33" s="1"/>
  <c r="G317" i="33"/>
  <c r="AT9" i="33" s="1"/>
  <c r="AI300" i="33"/>
  <c r="AI335" i="33" s="1"/>
  <c r="AI370" i="33" s="1"/>
  <c r="AI405" i="33" s="1"/>
  <c r="AI299" i="33"/>
  <c r="AI334" i="33" s="1"/>
  <c r="AI369" i="33" s="1"/>
  <c r="AI404" i="33" s="1"/>
  <c r="AI298" i="33"/>
  <c r="AI333" i="33" s="1"/>
  <c r="AI368" i="33" s="1"/>
  <c r="AI403" i="33" s="1"/>
  <c r="AI297" i="33"/>
  <c r="AI332" i="33" s="1"/>
  <c r="AI367" i="33" s="1"/>
  <c r="AI402" i="33" s="1"/>
  <c r="AI296" i="33"/>
  <c r="AI331" i="33" s="1"/>
  <c r="AI366" i="33" s="1"/>
  <c r="AI401" i="33" s="1"/>
  <c r="AI295" i="33"/>
  <c r="AI330" i="33" s="1"/>
  <c r="AI365" i="33" s="1"/>
  <c r="AI400" i="33" s="1"/>
  <c r="AI294" i="33"/>
  <c r="AI329" i="33" s="1"/>
  <c r="AI364" i="33" s="1"/>
  <c r="AI399" i="33" s="1"/>
  <c r="AI293" i="33"/>
  <c r="AI328" i="33" s="1"/>
  <c r="AI363" i="33" s="1"/>
  <c r="AI398" i="33" s="1"/>
  <c r="AI292" i="33"/>
  <c r="AI327" i="33" s="1"/>
  <c r="AI362" i="33" s="1"/>
  <c r="AI397" i="33" s="1"/>
  <c r="AI291" i="33"/>
  <c r="AI326" i="33" s="1"/>
  <c r="AI361" i="33" s="1"/>
  <c r="AI396" i="33" s="1"/>
  <c r="AI290" i="33"/>
  <c r="AI325" i="33" s="1"/>
  <c r="AI360" i="33" s="1"/>
  <c r="AI395" i="33" s="1"/>
  <c r="AI288" i="33"/>
  <c r="AI323" i="33" s="1"/>
  <c r="AI358" i="33" s="1"/>
  <c r="AI393" i="33" s="1"/>
  <c r="AI287" i="33"/>
  <c r="AI322" i="33" s="1"/>
  <c r="AI357" i="33" s="1"/>
  <c r="AI392" i="33" s="1"/>
  <c r="AI286" i="33"/>
  <c r="AI321" i="33" s="1"/>
  <c r="AI356" i="33" s="1"/>
  <c r="AI391" i="33" s="1"/>
  <c r="AI285" i="33"/>
  <c r="AI320" i="33" s="1"/>
  <c r="AI355" i="33" s="1"/>
  <c r="AI390" i="33" s="1"/>
  <c r="AI283" i="33"/>
  <c r="AI318" i="33" s="1"/>
  <c r="AI353" i="33" s="1"/>
  <c r="AI388" i="33" s="1"/>
  <c r="AI282" i="33"/>
  <c r="AI317" i="33" s="1"/>
  <c r="AI352" i="33" s="1"/>
  <c r="AI387" i="33" s="1"/>
  <c r="AD230" i="33"/>
  <c r="AC157" i="33"/>
  <c r="AC154" i="33"/>
  <c r="AC121" i="33"/>
  <c r="AC118" i="33"/>
  <c r="AC91" i="33"/>
  <c r="AC90" i="33"/>
  <c r="AC89" i="33"/>
  <c r="AC88" i="33"/>
  <c r="AC87" i="33"/>
  <c r="AC86" i="33"/>
  <c r="AC85" i="33"/>
  <c r="AC84" i="33"/>
  <c r="AC83" i="33"/>
  <c r="AC82" i="33"/>
  <c r="AC81" i="33"/>
  <c r="AC80" i="33"/>
  <c r="AC79" i="33"/>
  <c r="AC78" i="33"/>
  <c r="AC77" i="33"/>
  <c r="AC76" i="33"/>
  <c r="AC75" i="33"/>
  <c r="AC74" i="33"/>
  <c r="AC73" i="33"/>
  <c r="AC58" i="33"/>
  <c r="AC57" i="33"/>
  <c r="AC56" i="33"/>
  <c r="AC55" i="33"/>
  <c r="AC54" i="33"/>
  <c r="AC53" i="33"/>
  <c r="AC52" i="33"/>
  <c r="AC51" i="33"/>
  <c r="AC50" i="33"/>
  <c r="AC49" i="33"/>
  <c r="AK48" i="33"/>
  <c r="AC48" i="33"/>
  <c r="AK47" i="33"/>
  <c r="AC47" i="33"/>
  <c r="AK46" i="33"/>
  <c r="AC46" i="33"/>
  <c r="AK45" i="33"/>
  <c r="AC45" i="33"/>
  <c r="AK44" i="33"/>
  <c r="AC44" i="33"/>
  <c r="AK43" i="33"/>
  <c r="AC43" i="33"/>
  <c r="AK42" i="33"/>
  <c r="AC42" i="33"/>
  <c r="AK41" i="33"/>
  <c r="AC41" i="33"/>
  <c r="BW40" i="33"/>
  <c r="BV40" i="33"/>
  <c r="BU40" i="33"/>
  <c r="BT40" i="33"/>
  <c r="BS40" i="33"/>
  <c r="BR40" i="33"/>
  <c r="BQ40" i="33"/>
  <c r="BP40" i="33"/>
  <c r="BO40" i="33"/>
  <c r="BN40" i="33"/>
  <c r="BM40" i="33"/>
  <c r="BL40" i="33"/>
  <c r="BK40" i="33"/>
  <c r="BJ40" i="33"/>
  <c r="BI40" i="33"/>
  <c r="BF40" i="33"/>
  <c r="BE40" i="33"/>
  <c r="BD40" i="33"/>
  <c r="BC40" i="33"/>
  <c r="BB40" i="33"/>
  <c r="AK40" i="33"/>
  <c r="AC40" i="33"/>
  <c r="BV39" i="33"/>
  <c r="BU39" i="33"/>
  <c r="BT39" i="33"/>
  <c r="BS39" i="33"/>
  <c r="BR39" i="33"/>
  <c r="BQ39" i="33"/>
  <c r="BP39" i="33"/>
  <c r="BO39" i="33"/>
  <c r="BN39" i="33"/>
  <c r="BM39" i="33"/>
  <c r="BL39" i="33"/>
  <c r="BK39" i="33"/>
  <c r="BJ39" i="33"/>
  <c r="BI39" i="33"/>
  <c r="BF39" i="33"/>
  <c r="BE39" i="33"/>
  <c r="BD39" i="33"/>
  <c r="BC39" i="33"/>
  <c r="BB39" i="33"/>
  <c r="AK39" i="33"/>
  <c r="AK38" i="33"/>
  <c r="AK37" i="33"/>
  <c r="AK36" i="33"/>
  <c r="AK35" i="33"/>
  <c r="AK32" i="33"/>
  <c r="AK31" i="33"/>
  <c r="AK30" i="33"/>
  <c r="AK29" i="33"/>
  <c r="AK28" i="33"/>
  <c r="AV24" i="33"/>
  <c r="AR24" i="33"/>
  <c r="AK24" i="33"/>
  <c r="AK23" i="33"/>
  <c r="AK22" i="33"/>
  <c r="AC22" i="33"/>
  <c r="AK21" i="33"/>
  <c r="AC21" i="33"/>
  <c r="AK20" i="33"/>
  <c r="AC20" i="33"/>
  <c r="AK19" i="33"/>
  <c r="AC19" i="33"/>
  <c r="AK18" i="33"/>
  <c r="AC18" i="33"/>
  <c r="AK17" i="33"/>
  <c r="AC17" i="33"/>
  <c r="AK16" i="33"/>
  <c r="AC16" i="33"/>
  <c r="AK15" i="33"/>
  <c r="AC15" i="33"/>
  <c r="AK14" i="33"/>
  <c r="AC14" i="33"/>
  <c r="BG13" i="33"/>
  <c r="AK13" i="33"/>
  <c r="AC13" i="33"/>
  <c r="BG12" i="33"/>
  <c r="AK12" i="33"/>
  <c r="AC12" i="33"/>
  <c r="BH11" i="33"/>
  <c r="BG11" i="33"/>
  <c r="AV11" i="33"/>
  <c r="AK11" i="33"/>
  <c r="AC11" i="33"/>
  <c r="BV10" i="33"/>
  <c r="AU10" i="33"/>
  <c r="AT10" i="33"/>
  <c r="AS10" i="33"/>
  <c r="AC10" i="33"/>
  <c r="AU9" i="33"/>
  <c r="AS9" i="33"/>
  <c r="AC9" i="33"/>
  <c r="AK8" i="33"/>
  <c r="AC8" i="33"/>
  <c r="AK7" i="33"/>
  <c r="AC7" i="33"/>
  <c r="AK6" i="33"/>
  <c r="AC6" i="33"/>
  <c r="AK5" i="33"/>
  <c r="AC5" i="33"/>
  <c r="AK4" i="33"/>
  <c r="AC4" i="33"/>
  <c r="BV2" i="33"/>
  <c r="BU2" i="33"/>
  <c r="BT2" i="33"/>
  <c r="BS2" i="33"/>
  <c r="BR2" i="33"/>
  <c r="BQ2" i="33"/>
  <c r="BP2" i="33"/>
  <c r="BO2" i="33"/>
  <c r="BN2" i="33"/>
  <c r="BM2" i="33"/>
  <c r="BL2" i="33"/>
  <c r="BK2" i="33"/>
  <c r="BJ2" i="33"/>
  <c r="BI2" i="33"/>
  <c r="BF2" i="33"/>
  <c r="BE2" i="33"/>
  <c r="BD2" i="33"/>
  <c r="BC2" i="33"/>
  <c r="BB2" i="33"/>
  <c r="H245" i="33"/>
  <c r="G245" i="33"/>
  <c r="AR9" i="33" s="1"/>
  <c r="G104" i="33"/>
  <c r="AN9" i="33" s="1"/>
  <c r="BG10" i="33" l="1"/>
  <c r="BG6" i="33"/>
  <c r="AD117" i="34"/>
  <c r="AH326" i="34"/>
  <c r="AH361" i="34" s="1"/>
  <c r="AH396" i="34" s="1"/>
  <c r="AH330" i="34"/>
  <c r="AH365" i="34" s="1"/>
  <c r="AH400" i="34" s="1"/>
  <c r="AH328" i="34"/>
  <c r="AH363" i="34" s="1"/>
  <c r="AH398" i="34" s="1"/>
  <c r="AT7" i="34"/>
  <c r="BI12" i="34"/>
  <c r="AT23" i="34"/>
  <c r="BE12" i="34"/>
  <c r="BU12" i="34"/>
  <c r="AT19" i="34"/>
  <c r="BQ12" i="34"/>
  <c r="BD11" i="34"/>
  <c r="AS20" i="34"/>
  <c r="AD261" i="34"/>
  <c r="AS6" i="34"/>
  <c r="AS12" i="34"/>
  <c r="AS24" i="34"/>
  <c r="AD257" i="34"/>
  <c r="BN11" i="34"/>
  <c r="AR5" i="34"/>
  <c r="BG10" i="34"/>
  <c r="BK10" i="34"/>
  <c r="BK17" i="34" s="1"/>
  <c r="BO10" i="34"/>
  <c r="AR17" i="34"/>
  <c r="AD180" i="34"/>
  <c r="AD182" i="34"/>
  <c r="AD194" i="34"/>
  <c r="AQ11" i="34"/>
  <c r="AQ15" i="34"/>
  <c r="AQ7" i="34"/>
  <c r="BQ9" i="34"/>
  <c r="AQ19" i="34"/>
  <c r="AT43" i="34" s="1"/>
  <c r="AF295" i="34" s="1"/>
  <c r="BB8" i="34"/>
  <c r="BR8" i="34"/>
  <c r="AD153" i="34"/>
  <c r="AP5" i="34"/>
  <c r="BN8" i="34"/>
  <c r="BS8" i="34"/>
  <c r="AP17" i="34"/>
  <c r="AP24" i="34"/>
  <c r="AD158" i="34"/>
  <c r="AP12" i="34"/>
  <c r="AQ36" i="34" s="1"/>
  <c r="AF183" i="34" s="1"/>
  <c r="AH183" i="34" s="1"/>
  <c r="AP4" i="34"/>
  <c r="BJ8" i="34"/>
  <c r="BO8" i="34"/>
  <c r="AP20" i="34"/>
  <c r="G427" i="34"/>
  <c r="AX9" i="34" s="1"/>
  <c r="AO14" i="34"/>
  <c r="AO22" i="34"/>
  <c r="AO6" i="34"/>
  <c r="AD123" i="34"/>
  <c r="BH7" i="34"/>
  <c r="BW7" i="34" s="1"/>
  <c r="BL7" i="34"/>
  <c r="BP7" i="34"/>
  <c r="AO18" i="34"/>
  <c r="AW35" i="34"/>
  <c r="AF392" i="34" s="1"/>
  <c r="AN19" i="34"/>
  <c r="E427" i="34"/>
  <c r="AX7" i="34" s="1"/>
  <c r="AD76" i="34"/>
  <c r="AD82" i="34"/>
  <c r="AD90" i="34"/>
  <c r="BE6" i="34"/>
  <c r="BW6" i="34" s="1"/>
  <c r="BI6" i="34"/>
  <c r="BI17" i="34" s="1"/>
  <c r="BQ6" i="34"/>
  <c r="BU6" i="34"/>
  <c r="AN11" i="34"/>
  <c r="BU17" i="34"/>
  <c r="AM5" i="34"/>
  <c r="AM13" i="34"/>
  <c r="AM21" i="34"/>
  <c r="AO29" i="34"/>
  <c r="AF108" i="34" s="1"/>
  <c r="AH108" i="34" s="1"/>
  <c r="BW5" i="34"/>
  <c r="BG4" i="34"/>
  <c r="AD15" i="34"/>
  <c r="AD19" i="34"/>
  <c r="BC4" i="34"/>
  <c r="BS4" i="34"/>
  <c r="BS17" i="34" s="1"/>
  <c r="AD5" i="34"/>
  <c r="AT33" i="34"/>
  <c r="AR31" i="34"/>
  <c r="AF215" i="34" s="1"/>
  <c r="AH215" i="34" s="1"/>
  <c r="AL9" i="34"/>
  <c r="AL33" i="34" s="1"/>
  <c r="AM28" i="34"/>
  <c r="AF40" i="34" s="1"/>
  <c r="AH40" i="34" s="1"/>
  <c r="BO4" i="34"/>
  <c r="BO17" i="34" s="1"/>
  <c r="AS39" i="34"/>
  <c r="AF256" i="34" s="1"/>
  <c r="AH256" i="34" s="1"/>
  <c r="AP40" i="34"/>
  <c r="AF153" i="34" s="1"/>
  <c r="AH153" i="34" s="1"/>
  <c r="AO47" i="34"/>
  <c r="AF124" i="34" s="1"/>
  <c r="AH124" i="34" s="1"/>
  <c r="AM34" i="34"/>
  <c r="AD145" i="34"/>
  <c r="BD8" i="34"/>
  <c r="AP6" i="34"/>
  <c r="AD159" i="34"/>
  <c r="AP22" i="34"/>
  <c r="BT8" i="34"/>
  <c r="AN47" i="34"/>
  <c r="AF90" i="34" s="1"/>
  <c r="AH90" i="34" s="1"/>
  <c r="AD151" i="34"/>
  <c r="BL8" i="34"/>
  <c r="AL38" i="34"/>
  <c r="AF12" i="34" s="1"/>
  <c r="AH12" i="34" s="1"/>
  <c r="AO38" i="34"/>
  <c r="AF115" i="34" s="1"/>
  <c r="AH115" i="34" s="1"/>
  <c r="AN38" i="34"/>
  <c r="AF81" i="34" s="1"/>
  <c r="AH81" i="34" s="1"/>
  <c r="AM38" i="34"/>
  <c r="AF48" i="34" s="1"/>
  <c r="AH48" i="34" s="1"/>
  <c r="BQ17" i="34"/>
  <c r="BW9" i="34"/>
  <c r="AN35" i="34"/>
  <c r="AF78" i="34" s="1"/>
  <c r="AH78" i="34" s="1"/>
  <c r="AU35" i="34"/>
  <c r="AF322" i="34" s="1"/>
  <c r="AM35" i="34"/>
  <c r="AF45" i="34" s="1"/>
  <c r="AH45" i="34" s="1"/>
  <c r="AL35" i="34"/>
  <c r="AF9" i="34" s="1"/>
  <c r="AH9" i="34" s="1"/>
  <c r="AP35" i="34"/>
  <c r="AF148" i="34" s="1"/>
  <c r="AH148" i="34" s="1"/>
  <c r="BW14" i="34"/>
  <c r="AN36" i="34"/>
  <c r="AF79" i="34" s="1"/>
  <c r="AH79" i="34" s="1"/>
  <c r="AN17" i="34"/>
  <c r="AP41" i="34" s="1"/>
  <c r="AF154" i="34" s="1"/>
  <c r="AH154" i="34" s="1"/>
  <c r="AD84" i="34"/>
  <c r="AD88" i="34"/>
  <c r="AN21" i="34"/>
  <c r="AD107" i="34"/>
  <c r="AO4" i="34"/>
  <c r="AU28" i="34" s="1"/>
  <c r="AF317" i="34" s="1"/>
  <c r="AO8" i="34"/>
  <c r="AQ32" i="34" s="1"/>
  <c r="AF181" i="34" s="1"/>
  <c r="AH181" i="34" s="1"/>
  <c r="AD111" i="34"/>
  <c r="AD121" i="34"/>
  <c r="AO20" i="34"/>
  <c r="AQ44" i="34" s="1"/>
  <c r="AF191" i="34" s="1"/>
  <c r="AH191" i="34" s="1"/>
  <c r="AO24" i="34"/>
  <c r="AD125" i="34"/>
  <c r="AD248" i="34"/>
  <c r="BC11" i="34"/>
  <c r="BC17" i="34" s="1"/>
  <c r="AD264" i="34"/>
  <c r="AS23" i="34"/>
  <c r="AV47" i="34" s="1"/>
  <c r="AF369" i="34" s="1"/>
  <c r="AD282" i="34"/>
  <c r="AH282" i="34" s="1"/>
  <c r="AH317" i="34" s="1"/>
  <c r="AH352" i="34" s="1"/>
  <c r="AH387" i="34" s="1"/>
  <c r="BB12" i="34"/>
  <c r="AD286" i="34"/>
  <c r="AH286" i="34" s="1"/>
  <c r="AH321" i="34" s="1"/>
  <c r="AH356" i="34" s="1"/>
  <c r="AH391" i="34" s="1"/>
  <c r="BF12" i="34"/>
  <c r="BF17" i="34" s="1"/>
  <c r="AD288" i="34"/>
  <c r="AH288" i="34" s="1"/>
  <c r="AH323" i="34" s="1"/>
  <c r="AH358" i="34" s="1"/>
  <c r="AH393" i="34" s="1"/>
  <c r="BJ12" i="34"/>
  <c r="AT12" i="34"/>
  <c r="AW36" i="34" s="1"/>
  <c r="AD292" i="34"/>
  <c r="AH292" i="34" s="1"/>
  <c r="AH327" i="34" s="1"/>
  <c r="AH362" i="34" s="1"/>
  <c r="AH397" i="34" s="1"/>
  <c r="BN12" i="34"/>
  <c r="AT16" i="34"/>
  <c r="AU40" i="34" s="1"/>
  <c r="AF327" i="34" s="1"/>
  <c r="AD296" i="34"/>
  <c r="AH296" i="34" s="1"/>
  <c r="AH331" i="34" s="1"/>
  <c r="AH366" i="34" s="1"/>
  <c r="AH401" i="34" s="1"/>
  <c r="BR12" i="34"/>
  <c r="BR17" i="34" s="1"/>
  <c r="AT24" i="34"/>
  <c r="BV12" i="34"/>
  <c r="BV17" i="34" s="1"/>
  <c r="AM29" i="34"/>
  <c r="AF41" i="34" s="1"/>
  <c r="AH41" i="34" s="1"/>
  <c r="AT29" i="34"/>
  <c r="AF283" i="34" s="1"/>
  <c r="AL29" i="34"/>
  <c r="AF5" i="34" s="1"/>
  <c r="AH5" i="34" s="1"/>
  <c r="AN29" i="34"/>
  <c r="AF74" i="34" s="1"/>
  <c r="AH74" i="34" s="1"/>
  <c r="AP44" i="34"/>
  <c r="AF157" i="34" s="1"/>
  <c r="AH157" i="34" s="1"/>
  <c r="AL44" i="34"/>
  <c r="AF18" i="34" s="1"/>
  <c r="AH18" i="34" s="1"/>
  <c r="AO44" i="34"/>
  <c r="AF121" i="34" s="1"/>
  <c r="AH121" i="34" s="1"/>
  <c r="AV44" i="34"/>
  <c r="AF366" i="34" s="1"/>
  <c r="AN44" i="34"/>
  <c r="AF87" i="34" s="1"/>
  <c r="AH87" i="34" s="1"/>
  <c r="AU44" i="34"/>
  <c r="AF331" i="34" s="1"/>
  <c r="AM44" i="34"/>
  <c r="AF54" i="34" s="1"/>
  <c r="AH54" i="34" s="1"/>
  <c r="AD155" i="34"/>
  <c r="BP8" i="34"/>
  <c r="AP18" i="34"/>
  <c r="AP14" i="34"/>
  <c r="AQ38" i="34" s="1"/>
  <c r="AF185" i="34" s="1"/>
  <c r="AH185" i="34" s="1"/>
  <c r="AV31" i="34"/>
  <c r="AF355" i="34" s="1"/>
  <c r="AR28" i="34"/>
  <c r="AF212" i="34" s="1"/>
  <c r="AH212" i="34" s="1"/>
  <c r="AN28" i="34"/>
  <c r="AF73" i="34" s="1"/>
  <c r="AH73" i="34" s="1"/>
  <c r="AL28" i="34"/>
  <c r="AF4" i="34" s="1"/>
  <c r="AH4" i="34" s="1"/>
  <c r="BB17" i="34"/>
  <c r="BG17" i="34"/>
  <c r="BM17" i="34"/>
  <c r="AS31" i="34"/>
  <c r="AF250" i="34" s="1"/>
  <c r="AH250" i="34" s="1"/>
  <c r="AS32" i="34"/>
  <c r="AF251" i="34" s="1"/>
  <c r="AH251" i="34" s="1"/>
  <c r="AN32" i="34"/>
  <c r="AF77" i="34" s="1"/>
  <c r="AH77" i="34" s="1"/>
  <c r="AL32" i="34"/>
  <c r="AF8" i="34" s="1"/>
  <c r="AH8" i="34" s="1"/>
  <c r="AU32" i="34"/>
  <c r="AF321" i="34" s="1"/>
  <c r="AM32" i="34"/>
  <c r="AF44" i="34" s="1"/>
  <c r="AH44" i="34" s="1"/>
  <c r="AV33" i="34"/>
  <c r="AR33" i="34"/>
  <c r="AN33" i="34"/>
  <c r="AU33" i="34"/>
  <c r="AQ33" i="34"/>
  <c r="AM33" i="34"/>
  <c r="AS33" i="34"/>
  <c r="AW33" i="34"/>
  <c r="AX33" i="34" s="1"/>
  <c r="AO33" i="34"/>
  <c r="AP33" i="34"/>
  <c r="AL34" i="34"/>
  <c r="AO34" i="34"/>
  <c r="AN34" i="34"/>
  <c r="AP10" i="34"/>
  <c r="AW34" i="34" s="1"/>
  <c r="AX34" i="34" s="1"/>
  <c r="BW11" i="34"/>
  <c r="BW15" i="34"/>
  <c r="AR47" i="34"/>
  <c r="AF229" i="34" s="1"/>
  <c r="AH229" i="34" s="1"/>
  <c r="AO35" i="34"/>
  <c r="AF112" i="34" s="1"/>
  <c r="AH112" i="34" s="1"/>
  <c r="AV36" i="34"/>
  <c r="AF358" i="34" s="1"/>
  <c r="AD300" i="34"/>
  <c r="AH300" i="34" s="1"/>
  <c r="AH335" i="34" s="1"/>
  <c r="AH370" i="34" s="1"/>
  <c r="AH405" i="34" s="1"/>
  <c r="AV39" i="34"/>
  <c r="AF361" i="34" s="1"/>
  <c r="AR39" i="34"/>
  <c r="AF221" i="34" s="1"/>
  <c r="AH221" i="34" s="1"/>
  <c r="AN39" i="34"/>
  <c r="AF82" i="34" s="1"/>
  <c r="AH82" i="34" s="1"/>
  <c r="AU39" i="34"/>
  <c r="AF326" i="34" s="1"/>
  <c r="AQ39" i="34"/>
  <c r="AF186" i="34" s="1"/>
  <c r="AH186" i="34" s="1"/>
  <c r="AM39" i="34"/>
  <c r="AF49" i="34" s="1"/>
  <c r="AH49" i="34" s="1"/>
  <c r="AO41" i="34"/>
  <c r="AF118" i="34" s="1"/>
  <c r="AH118" i="34" s="1"/>
  <c r="AP43" i="34"/>
  <c r="AF156" i="34" s="1"/>
  <c r="AH156" i="34" s="1"/>
  <c r="AL43" i="34"/>
  <c r="AF17" i="34" s="1"/>
  <c r="AH17" i="34" s="1"/>
  <c r="AW43" i="34"/>
  <c r="AO43" i="34"/>
  <c r="AF120" i="34" s="1"/>
  <c r="AH120" i="34" s="1"/>
  <c r="D427" i="34"/>
  <c r="AX6" i="34" s="1"/>
  <c r="L427" i="34"/>
  <c r="AX14" i="34" s="1"/>
  <c r="P427" i="34"/>
  <c r="AX18" i="34" s="1"/>
  <c r="AL39" i="34"/>
  <c r="AF13" i="34" s="1"/>
  <c r="AH13" i="34" s="1"/>
  <c r="AL6" i="34"/>
  <c r="AP36" i="34"/>
  <c r="AF149" i="34" s="1"/>
  <c r="AH149" i="34" s="1"/>
  <c r="AL36" i="34"/>
  <c r="AF10" i="34" s="1"/>
  <c r="AH10" i="34" s="1"/>
  <c r="AS36" i="34"/>
  <c r="AF253" i="34" s="1"/>
  <c r="AH253" i="34" s="1"/>
  <c r="AO36" i="34"/>
  <c r="AF113" i="34" s="1"/>
  <c r="AH113" i="34" s="1"/>
  <c r="AO13" i="34"/>
  <c r="AS37" i="34" s="1"/>
  <c r="AF254" i="34" s="1"/>
  <c r="AH254" i="34" s="1"/>
  <c r="AW40" i="34"/>
  <c r="AS40" i="34"/>
  <c r="AF257" i="34" s="1"/>
  <c r="AH257" i="34" s="1"/>
  <c r="AO40" i="34"/>
  <c r="AF117" i="34" s="1"/>
  <c r="AH117" i="34" s="1"/>
  <c r="AV40" i="34"/>
  <c r="AF362" i="34" s="1"/>
  <c r="AR40" i="34"/>
  <c r="AF222" i="34" s="1"/>
  <c r="AH222" i="34" s="1"/>
  <c r="AN40" i="34"/>
  <c r="AF83" i="34" s="1"/>
  <c r="AH83" i="34" s="1"/>
  <c r="AL18" i="34"/>
  <c r="AN31" i="34"/>
  <c r="AF76" i="34" s="1"/>
  <c r="AH76" i="34" s="1"/>
  <c r="I427" i="34"/>
  <c r="AX11" i="34" s="1"/>
  <c r="M427" i="34"/>
  <c r="AX15" i="34" s="1"/>
  <c r="Q427" i="34"/>
  <c r="AX19" i="34" s="1"/>
  <c r="U427" i="34"/>
  <c r="AX23" i="34" s="1"/>
  <c r="AR36" i="34"/>
  <c r="AF218" i="34" s="1"/>
  <c r="AH218" i="34" s="1"/>
  <c r="AL37" i="34"/>
  <c r="AF11" i="34" s="1"/>
  <c r="AH11" i="34" s="1"/>
  <c r="AO39" i="34"/>
  <c r="AF116" i="34" s="1"/>
  <c r="AH116" i="34" s="1"/>
  <c r="AW39" i="34"/>
  <c r="AQ40" i="34"/>
  <c r="AF187" i="34" s="1"/>
  <c r="AH187" i="34" s="1"/>
  <c r="AL41" i="34"/>
  <c r="AF15" i="34" s="1"/>
  <c r="AH15" i="34" s="1"/>
  <c r="AM43" i="34"/>
  <c r="AF53" i="34" s="1"/>
  <c r="AH53" i="34" s="1"/>
  <c r="AU43" i="34"/>
  <c r="AF330" i="34" s="1"/>
  <c r="H427" i="34"/>
  <c r="AX10" i="34" s="1"/>
  <c r="T427" i="34"/>
  <c r="AX22" i="34" s="1"/>
  <c r="AL22" i="34"/>
  <c r="AT39" i="34"/>
  <c r="AF291" i="34" s="1"/>
  <c r="AD122" i="34"/>
  <c r="AO21" i="34"/>
  <c r="AR45" i="34" s="1"/>
  <c r="AF227" i="34" s="1"/>
  <c r="AH227" i="34" s="1"/>
  <c r="BD4" i="34"/>
  <c r="BH4" i="34"/>
  <c r="BH17" i="34" s="1"/>
  <c r="BL4" i="34"/>
  <c r="BP4" i="34"/>
  <c r="BT4" i="34"/>
  <c r="AU31" i="34"/>
  <c r="AF320" i="34" s="1"/>
  <c r="AQ31" i="34"/>
  <c r="AF180" i="34" s="1"/>
  <c r="AH180" i="34" s="1"/>
  <c r="AM31" i="34"/>
  <c r="AF43" i="34" s="1"/>
  <c r="AH43" i="34" s="1"/>
  <c r="AT31" i="34"/>
  <c r="AF285" i="34" s="1"/>
  <c r="AP31" i="34"/>
  <c r="AF146" i="34" s="1"/>
  <c r="AH146" i="34" s="1"/>
  <c r="AL31" i="34"/>
  <c r="AF7" i="34" s="1"/>
  <c r="AH7" i="34" s="1"/>
  <c r="AV37" i="34"/>
  <c r="AF359" i="34" s="1"/>
  <c r="AN37" i="34"/>
  <c r="AF80" i="34" s="1"/>
  <c r="AH80" i="34" s="1"/>
  <c r="AQ37" i="34"/>
  <c r="AF184" i="34" s="1"/>
  <c r="AH184" i="34" s="1"/>
  <c r="AM37" i="34"/>
  <c r="AF47" i="34" s="1"/>
  <c r="AH47" i="34" s="1"/>
  <c r="AD20" i="34"/>
  <c r="AL45" i="34"/>
  <c r="AF19" i="34" s="1"/>
  <c r="AH19" i="34" s="1"/>
  <c r="AU47" i="34"/>
  <c r="AF334" i="34" s="1"/>
  <c r="AQ47" i="34"/>
  <c r="AF194" i="34" s="1"/>
  <c r="AH194" i="34" s="1"/>
  <c r="AM47" i="34"/>
  <c r="AF57" i="34" s="1"/>
  <c r="AH57" i="34" s="1"/>
  <c r="AT47" i="34"/>
  <c r="AF299" i="34" s="1"/>
  <c r="AP47" i="34"/>
  <c r="AF160" i="34" s="1"/>
  <c r="AH160" i="34" s="1"/>
  <c r="AL47" i="34"/>
  <c r="AF21" i="34" s="1"/>
  <c r="AH21" i="34" s="1"/>
  <c r="AO31" i="34"/>
  <c r="AF110" i="34" s="1"/>
  <c r="AH110" i="34" s="1"/>
  <c r="AW31" i="34"/>
  <c r="J427" i="34"/>
  <c r="AX12" i="34" s="1"/>
  <c r="AM36" i="34"/>
  <c r="AF46" i="34" s="1"/>
  <c r="AH46" i="34" s="1"/>
  <c r="AW37" i="34"/>
  <c r="AP39" i="34"/>
  <c r="AF152" i="34" s="1"/>
  <c r="AH152" i="34" s="1"/>
  <c r="AL40" i="34"/>
  <c r="AF14" i="34" s="1"/>
  <c r="AH14" i="34" s="1"/>
  <c r="AT40" i="34"/>
  <c r="AF292" i="34" s="1"/>
  <c r="AM41" i="34"/>
  <c r="AF51" i="34" s="1"/>
  <c r="AH51" i="34" s="1"/>
  <c r="AN43" i="34"/>
  <c r="AF86" i="34" s="1"/>
  <c r="AH86" i="34" s="1"/>
  <c r="AV43" i="34"/>
  <c r="AF365" i="34" s="1"/>
  <c r="AS47" i="34"/>
  <c r="AF264" i="34" s="1"/>
  <c r="AH264" i="34" s="1"/>
  <c r="AO48" i="34"/>
  <c r="AF125" i="34" s="1"/>
  <c r="AH125" i="34" s="1"/>
  <c r="B427" i="34"/>
  <c r="AX4" i="34" s="1"/>
  <c r="F427" i="34"/>
  <c r="AX8" i="34" s="1"/>
  <c r="N427" i="34"/>
  <c r="AX16" i="34" s="1"/>
  <c r="R427" i="34"/>
  <c r="AX20" i="34" s="1"/>
  <c r="V427" i="34"/>
  <c r="AX24" i="34" s="1"/>
  <c r="AM48" i="34"/>
  <c r="AF58" i="34" s="1"/>
  <c r="AH58" i="34" s="1"/>
  <c r="C427" i="34"/>
  <c r="AX5" i="34" s="1"/>
  <c r="K427" i="34"/>
  <c r="AX13" i="34" s="1"/>
  <c r="O427" i="34"/>
  <c r="AX17" i="34" s="1"/>
  <c r="S427" i="34"/>
  <c r="AX21" i="34" s="1"/>
  <c r="AN48" i="34"/>
  <c r="AF91" i="34" s="1"/>
  <c r="AH91" i="34" s="1"/>
  <c r="AH334" i="34"/>
  <c r="AH369" i="34" s="1"/>
  <c r="AH404" i="34" s="1"/>
  <c r="AH333" i="34"/>
  <c r="AH368" i="34" s="1"/>
  <c r="AH403" i="34" s="1"/>
  <c r="AH322" i="34"/>
  <c r="AH357" i="34" s="1"/>
  <c r="AH392" i="34" s="1"/>
  <c r="BH10" i="33"/>
  <c r="AR10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F104" i="33"/>
  <c r="E104" i="33"/>
  <c r="D104" i="33"/>
  <c r="C104" i="33"/>
  <c r="B104" i="33"/>
  <c r="A213" i="33"/>
  <c r="A72" i="33"/>
  <c r="A107" i="33" s="1"/>
  <c r="A142" i="33" s="1"/>
  <c r="V425" i="33"/>
  <c r="U425" i="33"/>
  <c r="T425" i="33"/>
  <c r="S425" i="33"/>
  <c r="R425" i="33"/>
  <c r="Q425" i="33"/>
  <c r="P425" i="33"/>
  <c r="O425" i="33"/>
  <c r="N425" i="33"/>
  <c r="M425" i="33"/>
  <c r="L425" i="33"/>
  <c r="K425" i="33"/>
  <c r="J425" i="33"/>
  <c r="I425" i="33"/>
  <c r="H425" i="33"/>
  <c r="G425" i="33"/>
  <c r="F425" i="33"/>
  <c r="E425" i="33"/>
  <c r="D425" i="33"/>
  <c r="C425" i="33"/>
  <c r="B425" i="33"/>
  <c r="V389" i="33"/>
  <c r="U389" i="33"/>
  <c r="T389" i="33"/>
  <c r="S389" i="33"/>
  <c r="R389" i="33"/>
  <c r="Q389" i="33"/>
  <c r="P389" i="33"/>
  <c r="O389" i="33"/>
  <c r="N389" i="33"/>
  <c r="M389" i="33"/>
  <c r="L389" i="33"/>
  <c r="K389" i="33"/>
  <c r="J389" i="33"/>
  <c r="I389" i="33"/>
  <c r="H389" i="33"/>
  <c r="G389" i="33"/>
  <c r="F389" i="33"/>
  <c r="E389" i="33"/>
  <c r="D389" i="33"/>
  <c r="C389" i="33"/>
  <c r="B389" i="33"/>
  <c r="V353" i="33"/>
  <c r="U353" i="33"/>
  <c r="T353" i="33"/>
  <c r="S353" i="33"/>
  <c r="R353" i="33"/>
  <c r="Q353" i="33"/>
  <c r="P353" i="33"/>
  <c r="O353" i="33"/>
  <c r="N353" i="33"/>
  <c r="M353" i="33"/>
  <c r="K353" i="33"/>
  <c r="J353" i="33"/>
  <c r="I353" i="33"/>
  <c r="H353" i="33"/>
  <c r="BH13" i="33" s="1"/>
  <c r="F353" i="33"/>
  <c r="E353" i="33"/>
  <c r="D353" i="33"/>
  <c r="C353" i="33"/>
  <c r="B353" i="33"/>
  <c r="V317" i="33"/>
  <c r="U317" i="33"/>
  <c r="T317" i="33"/>
  <c r="S317" i="33"/>
  <c r="R317" i="33"/>
  <c r="Q317" i="33"/>
  <c r="P317" i="33"/>
  <c r="O317" i="33"/>
  <c r="N317" i="33"/>
  <c r="M317" i="33"/>
  <c r="L317" i="33"/>
  <c r="K317" i="33"/>
  <c r="J317" i="33"/>
  <c r="I317" i="33"/>
  <c r="F317" i="33"/>
  <c r="E317" i="33"/>
  <c r="D317" i="33"/>
  <c r="C317" i="33"/>
  <c r="B317" i="33"/>
  <c r="V281" i="33"/>
  <c r="U281" i="33"/>
  <c r="T281" i="33"/>
  <c r="S281" i="33"/>
  <c r="R281" i="33"/>
  <c r="Q281" i="33"/>
  <c r="P281" i="33"/>
  <c r="O281" i="33"/>
  <c r="N281" i="33"/>
  <c r="M281" i="33"/>
  <c r="L281" i="33"/>
  <c r="K281" i="33"/>
  <c r="J281" i="33"/>
  <c r="I281" i="33"/>
  <c r="F281" i="33"/>
  <c r="E281" i="33"/>
  <c r="D281" i="33"/>
  <c r="C281" i="33"/>
  <c r="B281" i="33"/>
  <c r="U245" i="33"/>
  <c r="T245" i="33"/>
  <c r="S245" i="33"/>
  <c r="R245" i="33"/>
  <c r="Q245" i="33"/>
  <c r="P245" i="33"/>
  <c r="O245" i="33"/>
  <c r="N245" i="33"/>
  <c r="M245" i="33"/>
  <c r="L245" i="33"/>
  <c r="K245" i="33"/>
  <c r="J245" i="33"/>
  <c r="I245" i="33"/>
  <c r="F245" i="33"/>
  <c r="E245" i="33"/>
  <c r="D245" i="33"/>
  <c r="C245" i="33"/>
  <c r="B245" i="33"/>
  <c r="V210" i="33"/>
  <c r="U210" i="33"/>
  <c r="T210" i="33"/>
  <c r="S210" i="33"/>
  <c r="R210" i="33"/>
  <c r="Q210" i="33"/>
  <c r="P210" i="33"/>
  <c r="O210" i="33"/>
  <c r="N210" i="33"/>
  <c r="M210" i="33"/>
  <c r="L210" i="33"/>
  <c r="K210" i="33"/>
  <c r="J210" i="33"/>
  <c r="I210" i="33"/>
  <c r="H210" i="33"/>
  <c r="G210" i="33"/>
  <c r="F210" i="33"/>
  <c r="E210" i="33"/>
  <c r="D210" i="33"/>
  <c r="C210" i="33"/>
  <c r="B210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C174" i="33"/>
  <c r="B174" i="33"/>
  <c r="V139" i="33"/>
  <c r="U139" i="33"/>
  <c r="T139" i="33"/>
  <c r="S139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B13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B425" i="32"/>
  <c r="AW28" i="34" l="1"/>
  <c r="BW8" i="34"/>
  <c r="BW10" i="34"/>
  <c r="AS38" i="34"/>
  <c r="AF255" i="34" s="1"/>
  <c r="AH255" i="34" s="1"/>
  <c r="BJ17" i="34"/>
  <c r="AU29" i="34"/>
  <c r="AF318" i="34" s="1"/>
  <c r="AV35" i="34"/>
  <c r="AF357" i="34" s="1"/>
  <c r="AU36" i="34"/>
  <c r="AF323" i="34" s="1"/>
  <c r="AT36" i="34"/>
  <c r="AF288" i="34" s="1"/>
  <c r="BN17" i="34"/>
  <c r="AW47" i="34"/>
  <c r="AR43" i="34"/>
  <c r="AF225" i="34" s="1"/>
  <c r="AH225" i="34" s="1"/>
  <c r="AT35" i="34"/>
  <c r="AF287" i="34" s="1"/>
  <c r="AQ43" i="34"/>
  <c r="AF190" i="34" s="1"/>
  <c r="AH190" i="34" s="1"/>
  <c r="AR35" i="34"/>
  <c r="AF217" i="34" s="1"/>
  <c r="AH217" i="34" s="1"/>
  <c r="AS43" i="34"/>
  <c r="AF260" i="34" s="1"/>
  <c r="AH260" i="34" s="1"/>
  <c r="AS35" i="34"/>
  <c r="AF252" i="34" s="1"/>
  <c r="AH252" i="34" s="1"/>
  <c r="AQ35" i="34"/>
  <c r="AF182" i="34" s="1"/>
  <c r="AH182" i="34" s="1"/>
  <c r="BP17" i="34"/>
  <c r="AP28" i="34"/>
  <c r="AF143" i="34" s="1"/>
  <c r="AH143" i="34" s="1"/>
  <c r="AV28" i="34"/>
  <c r="AF352" i="34" s="1"/>
  <c r="AS29" i="34"/>
  <c r="AF248" i="34" s="1"/>
  <c r="AH248" i="34" s="1"/>
  <c r="AQ29" i="34"/>
  <c r="AF178" i="34" s="1"/>
  <c r="AH178" i="34" s="1"/>
  <c r="AR38" i="34"/>
  <c r="AF220" i="34" s="1"/>
  <c r="AH220" i="34" s="1"/>
  <c r="AW29" i="34"/>
  <c r="AF388" i="34" s="1"/>
  <c r="AV29" i="34"/>
  <c r="AF353" i="34" s="1"/>
  <c r="BL17" i="34"/>
  <c r="AR29" i="34"/>
  <c r="AF213" i="34" s="1"/>
  <c r="AH213" i="34" s="1"/>
  <c r="AP29" i="34"/>
  <c r="AF144" i="34" s="1"/>
  <c r="AH144" i="34" s="1"/>
  <c r="AP48" i="34"/>
  <c r="AF161" i="34" s="1"/>
  <c r="AH161" i="34" s="1"/>
  <c r="AT38" i="34"/>
  <c r="AF290" i="34" s="1"/>
  <c r="AO37" i="34"/>
  <c r="AF114" i="34" s="1"/>
  <c r="AH114" i="34" s="1"/>
  <c r="AR32" i="34"/>
  <c r="AF216" i="34" s="1"/>
  <c r="AH216" i="34" s="1"/>
  <c r="AW32" i="34"/>
  <c r="AX32" i="34" s="1"/>
  <c r="AQ48" i="34"/>
  <c r="AF195" i="34" s="1"/>
  <c r="AH195" i="34" s="1"/>
  <c r="AS48" i="34"/>
  <c r="AF265" i="34" s="1"/>
  <c r="AH265" i="34" s="1"/>
  <c r="AT32" i="34"/>
  <c r="AF286" i="34" s="1"/>
  <c r="AV32" i="34"/>
  <c r="AF356" i="34" s="1"/>
  <c r="AT28" i="34"/>
  <c r="AF282" i="34" s="1"/>
  <c r="AO28" i="34"/>
  <c r="AF107" i="34" s="1"/>
  <c r="AH107" i="34" s="1"/>
  <c r="AR44" i="34"/>
  <c r="AF226" i="34" s="1"/>
  <c r="AH226" i="34" s="1"/>
  <c r="AS44" i="34"/>
  <c r="AF261" i="34" s="1"/>
  <c r="AH261" i="34" s="1"/>
  <c r="AT44" i="34"/>
  <c r="AF296" i="34" s="1"/>
  <c r="AT48" i="34"/>
  <c r="AF300" i="34" s="1"/>
  <c r="AU37" i="34"/>
  <c r="AF324" i="34" s="1"/>
  <c r="AR48" i="34"/>
  <c r="AF230" i="34" s="1"/>
  <c r="AH230" i="34" s="1"/>
  <c r="AR37" i="34"/>
  <c r="AF219" i="34" s="1"/>
  <c r="AH219" i="34" s="1"/>
  <c r="AP32" i="34"/>
  <c r="AF147" i="34" s="1"/>
  <c r="AH147" i="34" s="1"/>
  <c r="AO32" i="34"/>
  <c r="AF111" i="34" s="1"/>
  <c r="AH111" i="34" s="1"/>
  <c r="AQ28" i="34"/>
  <c r="AF177" i="34" s="1"/>
  <c r="AH177" i="34" s="1"/>
  <c r="AS28" i="34"/>
  <c r="AF247" i="34" s="1"/>
  <c r="AH247" i="34" s="1"/>
  <c r="AW44" i="34"/>
  <c r="AF401" i="34" s="1"/>
  <c r="AS45" i="34"/>
  <c r="AF262" i="34" s="1"/>
  <c r="AH262" i="34" s="1"/>
  <c r="BE17" i="34"/>
  <c r="AX35" i="34"/>
  <c r="AP45" i="34"/>
  <c r="AF158" i="34" s="1"/>
  <c r="AH158" i="34" s="1"/>
  <c r="AQ45" i="34"/>
  <c r="AF192" i="34" s="1"/>
  <c r="AH192" i="34" s="1"/>
  <c r="AM45" i="34"/>
  <c r="AF55" i="34" s="1"/>
  <c r="AH55" i="34" s="1"/>
  <c r="AN45" i="34"/>
  <c r="AF88" i="34" s="1"/>
  <c r="AH88" i="34" s="1"/>
  <c r="AO45" i="34"/>
  <c r="AF122" i="34" s="1"/>
  <c r="AH122" i="34" s="1"/>
  <c r="AT45" i="34"/>
  <c r="AF297" i="34" s="1"/>
  <c r="AU45" i="34"/>
  <c r="AF332" i="34" s="1"/>
  <c r="BW4" i="34"/>
  <c r="AR34" i="34"/>
  <c r="AU34" i="34"/>
  <c r="AV45" i="34"/>
  <c r="AF367" i="34" s="1"/>
  <c r="AU41" i="34"/>
  <c r="AF328" i="34" s="1"/>
  <c r="AW45" i="34"/>
  <c r="AF397" i="34"/>
  <c r="AX40" i="34"/>
  <c r="AX36" i="34"/>
  <c r="AF393" i="34"/>
  <c r="AW30" i="34"/>
  <c r="AS30" i="34"/>
  <c r="AF249" i="34" s="1"/>
  <c r="AH249" i="34" s="1"/>
  <c r="AO30" i="34"/>
  <c r="AF109" i="34" s="1"/>
  <c r="AH109" i="34" s="1"/>
  <c r="AV30" i="34"/>
  <c r="AF354" i="34" s="1"/>
  <c r="AR30" i="34"/>
  <c r="AF214" i="34" s="1"/>
  <c r="AH214" i="34" s="1"/>
  <c r="AN30" i="34"/>
  <c r="AF75" i="34" s="1"/>
  <c r="AH75" i="34" s="1"/>
  <c r="AU30" i="34"/>
  <c r="AF319" i="34" s="1"/>
  <c r="AM30" i="34"/>
  <c r="AF42" i="34" s="1"/>
  <c r="AH42" i="34" s="1"/>
  <c r="AT30" i="34"/>
  <c r="AF284" i="34" s="1"/>
  <c r="AL30" i="34"/>
  <c r="AF6" i="34" s="1"/>
  <c r="AH6" i="34" s="1"/>
  <c r="AQ30" i="34"/>
  <c r="AF179" i="34" s="1"/>
  <c r="AH179" i="34" s="1"/>
  <c r="AP30" i="34"/>
  <c r="AF145" i="34" s="1"/>
  <c r="AH145" i="34" s="1"/>
  <c r="AX43" i="34"/>
  <c r="AF400" i="34"/>
  <c r="AN41" i="34"/>
  <c r="AF84" i="34" s="1"/>
  <c r="AH84" i="34" s="1"/>
  <c r="AS41" i="34"/>
  <c r="AF258" i="34" s="1"/>
  <c r="AH258" i="34" s="1"/>
  <c r="AV34" i="34"/>
  <c r="AP34" i="34"/>
  <c r="AX44" i="34"/>
  <c r="AW38" i="34"/>
  <c r="AT46" i="34"/>
  <c r="AF298" i="34" s="1"/>
  <c r="AP46" i="34"/>
  <c r="AF159" i="34" s="1"/>
  <c r="AH159" i="34" s="1"/>
  <c r="AL46" i="34"/>
  <c r="AF20" i="34" s="1"/>
  <c r="AH20" i="34" s="1"/>
  <c r="AW46" i="34"/>
  <c r="AS46" i="34"/>
  <c r="AF263" i="34" s="1"/>
  <c r="AH263" i="34" s="1"/>
  <c r="AO46" i="34"/>
  <c r="AF123" i="34" s="1"/>
  <c r="AH123" i="34" s="1"/>
  <c r="AV46" i="34"/>
  <c r="AF368" i="34" s="1"/>
  <c r="AN46" i="34"/>
  <c r="AF89" i="34" s="1"/>
  <c r="AH89" i="34" s="1"/>
  <c r="AU46" i="34"/>
  <c r="AF333" i="34" s="1"/>
  <c r="AM46" i="34"/>
  <c r="AF56" i="34" s="1"/>
  <c r="AH56" i="34" s="1"/>
  <c r="AR46" i="34"/>
  <c r="AF228" i="34" s="1"/>
  <c r="AH228" i="34" s="1"/>
  <c r="AQ46" i="34"/>
  <c r="AF193" i="34" s="1"/>
  <c r="AH193" i="34" s="1"/>
  <c r="AX28" i="34"/>
  <c r="AF387" i="34"/>
  <c r="AF404" i="34"/>
  <c r="AX47" i="34"/>
  <c r="AF394" i="34"/>
  <c r="AX37" i="34"/>
  <c r="BT17" i="34"/>
  <c r="BD17" i="34"/>
  <c r="AF396" i="34"/>
  <c r="AX39" i="34"/>
  <c r="AQ41" i="34"/>
  <c r="AF188" i="34" s="1"/>
  <c r="AH188" i="34" s="1"/>
  <c r="AR41" i="34"/>
  <c r="AF223" i="34" s="1"/>
  <c r="AH223" i="34" s="1"/>
  <c r="AW41" i="34"/>
  <c r="AV48" i="34"/>
  <c r="AF370" i="34" s="1"/>
  <c r="AT37" i="34"/>
  <c r="AF289" i="34" s="1"/>
  <c r="AQ34" i="34"/>
  <c r="AS34" i="34"/>
  <c r="AT34" i="34"/>
  <c r="AV38" i="34"/>
  <c r="AF360" i="34" s="1"/>
  <c r="AP37" i="34"/>
  <c r="AF150" i="34" s="1"/>
  <c r="AH150" i="34" s="1"/>
  <c r="AU48" i="34"/>
  <c r="AF335" i="34" s="1"/>
  <c r="AF390" i="34"/>
  <c r="AX31" i="34"/>
  <c r="AT41" i="34"/>
  <c r="AF293" i="34" s="1"/>
  <c r="AT42" i="34"/>
  <c r="AF294" i="34" s="1"/>
  <c r="AP42" i="34"/>
  <c r="AF155" i="34" s="1"/>
  <c r="AH155" i="34" s="1"/>
  <c r="AL42" i="34"/>
  <c r="AF16" i="34" s="1"/>
  <c r="AH16" i="34" s="1"/>
  <c r="AW42" i="34"/>
  <c r="AS42" i="34"/>
  <c r="AF259" i="34" s="1"/>
  <c r="AH259" i="34" s="1"/>
  <c r="AO42" i="34"/>
  <c r="AF119" i="34" s="1"/>
  <c r="AH119" i="34" s="1"/>
  <c r="AV42" i="34"/>
  <c r="AF364" i="34" s="1"/>
  <c r="AN42" i="34"/>
  <c r="AF85" i="34" s="1"/>
  <c r="AH85" i="34" s="1"/>
  <c r="AR42" i="34"/>
  <c r="AF224" i="34" s="1"/>
  <c r="AH224" i="34" s="1"/>
  <c r="AU42" i="34"/>
  <c r="AF329" i="34" s="1"/>
  <c r="AM42" i="34"/>
  <c r="AF52" i="34" s="1"/>
  <c r="AH52" i="34" s="1"/>
  <c r="AQ42" i="34"/>
  <c r="AF189" i="34" s="1"/>
  <c r="AH189" i="34" s="1"/>
  <c r="AV41" i="34"/>
  <c r="AF363" i="34" s="1"/>
  <c r="BW12" i="34"/>
  <c r="AU38" i="34"/>
  <c r="AF325" i="34" s="1"/>
  <c r="AP38" i="34"/>
  <c r="AF151" i="34" s="1"/>
  <c r="AH151" i="34" s="1"/>
  <c r="AW48" i="34"/>
  <c r="AL15" i="33"/>
  <c r="BM4" i="33"/>
  <c r="AD13" i="33"/>
  <c r="AD21" i="33"/>
  <c r="AL23" i="33"/>
  <c r="BU4" i="33"/>
  <c r="AD42" i="33"/>
  <c r="BD5" i="33"/>
  <c r="AM6" i="33"/>
  <c r="AM10" i="33"/>
  <c r="BH5" i="33"/>
  <c r="AD48" i="33"/>
  <c r="BL5" i="33"/>
  <c r="AM14" i="33"/>
  <c r="AM18" i="33"/>
  <c r="AD52" i="33"/>
  <c r="BP5" i="33"/>
  <c r="AM22" i="33"/>
  <c r="AD56" i="33"/>
  <c r="BT5" i="33"/>
  <c r="AD108" i="33"/>
  <c r="AO5" i="33"/>
  <c r="BC7" i="33"/>
  <c r="AO9" i="33"/>
  <c r="BG7" i="33"/>
  <c r="AD114" i="33"/>
  <c r="AO13" i="33"/>
  <c r="BK7" i="33"/>
  <c r="AO17" i="33"/>
  <c r="AD118" i="33"/>
  <c r="BO7" i="33"/>
  <c r="AD122" i="33"/>
  <c r="AO21" i="33"/>
  <c r="BS7" i="33"/>
  <c r="AD143" i="33"/>
  <c r="BB8" i="33"/>
  <c r="AP4" i="33"/>
  <c r="AD147" i="33"/>
  <c r="BF8" i="33"/>
  <c r="AP8" i="33"/>
  <c r="AD149" i="33"/>
  <c r="BJ8" i="33"/>
  <c r="AP12" i="33"/>
  <c r="AD153" i="33"/>
  <c r="AP16" i="33"/>
  <c r="BN8" i="33"/>
  <c r="AD157" i="33"/>
  <c r="AP20" i="33"/>
  <c r="BR8" i="33"/>
  <c r="AD161" i="33"/>
  <c r="AP24" i="33"/>
  <c r="BV8" i="33"/>
  <c r="AD180" i="33"/>
  <c r="BE9" i="33"/>
  <c r="AQ7" i="33"/>
  <c r="AD182" i="33"/>
  <c r="BI9" i="33"/>
  <c r="AQ11" i="33"/>
  <c r="AQ15" i="33"/>
  <c r="AD186" i="33"/>
  <c r="BM9" i="33"/>
  <c r="BE4" i="33"/>
  <c r="AD7" i="33"/>
  <c r="AL7" i="33"/>
  <c r="BB4" i="33"/>
  <c r="AD4" i="33"/>
  <c r="AL4" i="33"/>
  <c r="AD18" i="33"/>
  <c r="AL20" i="33"/>
  <c r="BR4" i="33"/>
  <c r="AD45" i="33"/>
  <c r="BI5" i="33"/>
  <c r="AM11" i="33"/>
  <c r="AD57" i="33"/>
  <c r="AM23" i="33"/>
  <c r="BU5" i="33"/>
  <c r="AD115" i="33"/>
  <c r="AO14" i="33"/>
  <c r="BL7" i="33"/>
  <c r="AD144" i="33"/>
  <c r="BC8" i="33"/>
  <c r="AP5" i="33"/>
  <c r="AD154" i="33"/>
  <c r="AP17" i="33"/>
  <c r="BO8" i="33"/>
  <c r="AD183" i="33"/>
  <c r="AQ12" i="33"/>
  <c r="BJ9" i="33"/>
  <c r="AD195" i="33"/>
  <c r="AQ24" i="33"/>
  <c r="BV9" i="33"/>
  <c r="AD223" i="33"/>
  <c r="AR17" i="33"/>
  <c r="BO10" i="33"/>
  <c r="AD256" i="33"/>
  <c r="BM11" i="33"/>
  <c r="AS15" i="33"/>
  <c r="AD323" i="33"/>
  <c r="BJ13" i="33"/>
  <c r="AU12" i="33"/>
  <c r="AD335" i="33"/>
  <c r="AU24" i="33"/>
  <c r="BV13" i="33"/>
  <c r="AD361" i="33"/>
  <c r="AV15" i="33"/>
  <c r="BM14" i="33"/>
  <c r="AD369" i="33"/>
  <c r="AV23" i="33"/>
  <c r="BU14" i="33"/>
  <c r="AD395" i="33"/>
  <c r="BL15" i="33"/>
  <c r="AW14" i="33"/>
  <c r="AD403" i="33"/>
  <c r="AW22" i="33"/>
  <c r="BT15" i="33"/>
  <c r="AL19" i="33"/>
  <c r="AD17" i="33"/>
  <c r="BQ4" i="33"/>
  <c r="BJ4" i="33"/>
  <c r="AL12" i="33"/>
  <c r="AD10" i="33"/>
  <c r="AD22" i="33"/>
  <c r="AL24" i="33"/>
  <c r="BV4" i="33"/>
  <c r="AM19" i="33"/>
  <c r="AD53" i="33"/>
  <c r="BQ5" i="33"/>
  <c r="AO10" i="33"/>
  <c r="BH7" i="33"/>
  <c r="AD119" i="33"/>
  <c r="AO18" i="33"/>
  <c r="BP7" i="33"/>
  <c r="AP9" i="33"/>
  <c r="BG8" i="33"/>
  <c r="AP21" i="33"/>
  <c r="AD158" i="33"/>
  <c r="BS8" i="33"/>
  <c r="AD181" i="33"/>
  <c r="BF9" i="33"/>
  <c r="AQ8" i="33"/>
  <c r="AQ20" i="33"/>
  <c r="AD191" i="33"/>
  <c r="BR9" i="33"/>
  <c r="AD219" i="33"/>
  <c r="AR13" i="33"/>
  <c r="BK10" i="33"/>
  <c r="AD248" i="33"/>
  <c r="BC11" i="33"/>
  <c r="AS5" i="33"/>
  <c r="AD327" i="33"/>
  <c r="AU16" i="33"/>
  <c r="BN13" i="33"/>
  <c r="AD355" i="33"/>
  <c r="BE14" i="33"/>
  <c r="AV7" i="33"/>
  <c r="AD365" i="33"/>
  <c r="AV19" i="33"/>
  <c r="BQ14" i="33"/>
  <c r="AD389" i="33"/>
  <c r="BD15" i="33"/>
  <c r="AW6" i="33"/>
  <c r="AD399" i="33"/>
  <c r="BP15" i="33"/>
  <c r="AW18" i="33"/>
  <c r="AL11" i="33"/>
  <c r="BI4" i="33"/>
  <c r="AD9" i="33"/>
  <c r="BF4" i="33"/>
  <c r="AD8" i="33"/>
  <c r="AL8" i="33"/>
  <c r="AL16" i="33"/>
  <c r="BN4" i="33"/>
  <c r="AD14" i="33"/>
  <c r="AD43" i="33"/>
  <c r="BE5" i="33"/>
  <c r="AM7" i="33"/>
  <c r="AD49" i="33"/>
  <c r="AM15" i="33"/>
  <c r="BM5" i="33"/>
  <c r="AD109" i="33"/>
  <c r="AO6" i="33"/>
  <c r="BD7" i="33"/>
  <c r="AO22" i="33"/>
  <c r="AD123" i="33"/>
  <c r="BT7" i="33"/>
  <c r="AD150" i="33"/>
  <c r="AP13" i="33"/>
  <c r="BK8" i="33"/>
  <c r="AD177" i="33"/>
  <c r="BB9" i="33"/>
  <c r="AQ4" i="33"/>
  <c r="AD187" i="33"/>
  <c r="AQ16" i="33"/>
  <c r="BN9" i="33"/>
  <c r="AD215" i="33"/>
  <c r="AR7" i="33"/>
  <c r="BE10" i="33"/>
  <c r="AR21" i="33"/>
  <c r="AD227" i="33"/>
  <c r="BS10" i="33"/>
  <c r="AD252" i="33"/>
  <c r="AS11" i="33"/>
  <c r="BI11" i="33"/>
  <c r="AS23" i="33"/>
  <c r="AD264" i="33"/>
  <c r="BU11" i="33"/>
  <c r="AD320" i="33"/>
  <c r="BE13" i="33"/>
  <c r="AU7" i="33"/>
  <c r="AU20" i="33"/>
  <c r="AD331" i="33"/>
  <c r="BR13" i="33"/>
  <c r="AD357" i="33"/>
  <c r="BI14" i="33"/>
  <c r="BH15" i="33"/>
  <c r="AW10" i="33"/>
  <c r="AD76" i="33"/>
  <c r="AN7" i="33"/>
  <c r="BE6" i="33"/>
  <c r="AD83" i="33"/>
  <c r="AN16" i="33"/>
  <c r="BN6" i="33"/>
  <c r="AD87" i="33"/>
  <c r="AN20" i="33"/>
  <c r="BR6" i="33"/>
  <c r="BC4" i="33"/>
  <c r="AD5" i="33"/>
  <c r="AL5" i="33"/>
  <c r="AL9" i="33"/>
  <c r="BG4" i="33"/>
  <c r="AL13" i="33"/>
  <c r="BK4" i="33"/>
  <c r="AD11" i="33"/>
  <c r="AL17" i="33"/>
  <c r="AD15" i="33"/>
  <c r="BO4" i="33"/>
  <c r="AD19" i="33"/>
  <c r="AL21" i="33"/>
  <c r="BS4" i="33"/>
  <c r="AD40" i="33"/>
  <c r="BB5" i="33"/>
  <c r="AM4" i="33"/>
  <c r="AD44" i="33"/>
  <c r="BF5" i="33"/>
  <c r="AM8" i="33"/>
  <c r="AD46" i="33"/>
  <c r="AM12" i="33"/>
  <c r="BJ5" i="33"/>
  <c r="AD50" i="33"/>
  <c r="AM16" i="33"/>
  <c r="BN5" i="33"/>
  <c r="AM20" i="33"/>
  <c r="AD54" i="33"/>
  <c r="BR5" i="33"/>
  <c r="AM24" i="33"/>
  <c r="AD58" i="33"/>
  <c r="BV5" i="33"/>
  <c r="AD110" i="33"/>
  <c r="AO7" i="33"/>
  <c r="BE7" i="33"/>
  <c r="AD112" i="33"/>
  <c r="BI7" i="33"/>
  <c r="AO11" i="33"/>
  <c r="AD116" i="33"/>
  <c r="AO15" i="33"/>
  <c r="BM7" i="33"/>
  <c r="AD120" i="33"/>
  <c r="AO19" i="33"/>
  <c r="BQ7" i="33"/>
  <c r="AO23" i="33"/>
  <c r="AD124" i="33"/>
  <c r="BU7" i="33"/>
  <c r="AD145" i="33"/>
  <c r="BD8" i="33"/>
  <c r="AP6" i="33"/>
  <c r="AP10" i="33"/>
  <c r="BH8" i="33"/>
  <c r="AD151" i="33"/>
  <c r="AP14" i="33"/>
  <c r="BL8" i="33"/>
  <c r="AP18" i="33"/>
  <c r="AD155" i="33"/>
  <c r="BP8" i="33"/>
  <c r="AD159" i="33"/>
  <c r="AP22" i="33"/>
  <c r="BT8" i="33"/>
  <c r="AD178" i="33"/>
  <c r="AQ5" i="33"/>
  <c r="BC9" i="33"/>
  <c r="BG9" i="33"/>
  <c r="AQ9" i="33"/>
  <c r="AD184" i="33"/>
  <c r="AQ13" i="33"/>
  <c r="BK9" i="33"/>
  <c r="AD188" i="33"/>
  <c r="AQ17" i="33"/>
  <c r="BO9" i="33"/>
  <c r="AQ21" i="33"/>
  <c r="AD192" i="33"/>
  <c r="BS9" i="33"/>
  <c r="AD212" i="33"/>
  <c r="BB10" i="33"/>
  <c r="AR4" i="33"/>
  <c r="AD216" i="33"/>
  <c r="BF10" i="33"/>
  <c r="AR8" i="33"/>
  <c r="AD220" i="33"/>
  <c r="BL10" i="33"/>
  <c r="AR14" i="33"/>
  <c r="AD224" i="33"/>
  <c r="AR18" i="33"/>
  <c r="BP10" i="33"/>
  <c r="AD228" i="33"/>
  <c r="AR22" i="33"/>
  <c r="BT10" i="33"/>
  <c r="AD249" i="33"/>
  <c r="AS6" i="33"/>
  <c r="BD11" i="33"/>
  <c r="AD253" i="33"/>
  <c r="BJ11" i="33"/>
  <c r="AS12" i="33"/>
  <c r="AS16" i="33"/>
  <c r="AD257" i="33"/>
  <c r="BN11" i="33"/>
  <c r="AS20" i="33"/>
  <c r="AD261" i="33"/>
  <c r="BR11" i="33"/>
  <c r="AS24" i="33"/>
  <c r="AD265" i="33"/>
  <c r="BV11" i="33"/>
  <c r="AD317" i="33"/>
  <c r="BB13" i="33"/>
  <c r="AU4" i="33"/>
  <c r="AD321" i="33"/>
  <c r="BF13" i="33"/>
  <c r="AU8" i="33"/>
  <c r="AD324" i="33"/>
  <c r="BK13" i="33"/>
  <c r="AU13" i="33"/>
  <c r="AU17" i="33"/>
  <c r="AD328" i="33"/>
  <c r="BO13" i="33"/>
  <c r="AD332" i="33"/>
  <c r="AU21" i="33"/>
  <c r="BS13" i="33"/>
  <c r="AD352" i="33"/>
  <c r="BB14" i="33"/>
  <c r="AV4" i="33"/>
  <c r="AD356" i="33"/>
  <c r="BF14" i="33"/>
  <c r="AV8" i="33"/>
  <c r="AD358" i="33"/>
  <c r="AV12" i="33"/>
  <c r="BJ14" i="33"/>
  <c r="AD362" i="33"/>
  <c r="AV16" i="33"/>
  <c r="BN14" i="33"/>
  <c r="AV20" i="33"/>
  <c r="AD366" i="33"/>
  <c r="BR14" i="33"/>
  <c r="AD370" i="33"/>
  <c r="BV14" i="33"/>
  <c r="AD390" i="33"/>
  <c r="BE15" i="33"/>
  <c r="AW7" i="33"/>
  <c r="AD392" i="33"/>
  <c r="AW11" i="33"/>
  <c r="BI15" i="33"/>
  <c r="AD396" i="33"/>
  <c r="BM15" i="33"/>
  <c r="AW15" i="33"/>
  <c r="AW19" i="33"/>
  <c r="AD400" i="33"/>
  <c r="BQ15" i="33"/>
  <c r="AW23" i="33"/>
  <c r="AD404" i="33"/>
  <c r="BU15" i="33"/>
  <c r="AD73" i="33"/>
  <c r="BB6" i="33"/>
  <c r="AN4" i="33"/>
  <c r="AD77" i="33"/>
  <c r="BF6" i="33"/>
  <c r="AN8" i="33"/>
  <c r="AD80" i="33"/>
  <c r="AN13" i="33"/>
  <c r="BK6" i="33"/>
  <c r="AD84" i="33"/>
  <c r="AN17" i="33"/>
  <c r="BO6" i="33"/>
  <c r="AN21" i="33"/>
  <c r="AD88" i="33"/>
  <c r="BS6" i="33"/>
  <c r="AD79" i="33"/>
  <c r="BJ6" i="33"/>
  <c r="AN12" i="33"/>
  <c r="AD91" i="33"/>
  <c r="AN24" i="33"/>
  <c r="BV6" i="33"/>
  <c r="BD4" i="33"/>
  <c r="AD6" i="33"/>
  <c r="AL6" i="33"/>
  <c r="AL10" i="33"/>
  <c r="BH4" i="33"/>
  <c r="AL14" i="33"/>
  <c r="AD12" i="33"/>
  <c r="BL4" i="33"/>
  <c r="AL18" i="33"/>
  <c r="AD16" i="33"/>
  <c r="BP4" i="33"/>
  <c r="AD20" i="33"/>
  <c r="AL22" i="33"/>
  <c r="BT4" i="33"/>
  <c r="AD41" i="33"/>
  <c r="BC5" i="33"/>
  <c r="AM5" i="33"/>
  <c r="AM9" i="33"/>
  <c r="BG5" i="33"/>
  <c r="AD47" i="33"/>
  <c r="BK5" i="33"/>
  <c r="AM13" i="33"/>
  <c r="AD51" i="33"/>
  <c r="AM17" i="33"/>
  <c r="BO5" i="33"/>
  <c r="AD55" i="33"/>
  <c r="AM21" i="33"/>
  <c r="BS5" i="33"/>
  <c r="AD107" i="33"/>
  <c r="BB7" i="33"/>
  <c r="AO4" i="33"/>
  <c r="AD111" i="33"/>
  <c r="AO8" i="33"/>
  <c r="BF7" i="33"/>
  <c r="AD113" i="33"/>
  <c r="BJ7" i="33"/>
  <c r="AO12" i="33"/>
  <c r="AO16" i="33"/>
  <c r="AD117" i="33"/>
  <c r="BN7" i="33"/>
  <c r="AO20" i="33"/>
  <c r="AD121" i="33"/>
  <c r="BR7" i="33"/>
  <c r="AO24" i="33"/>
  <c r="AD125" i="33"/>
  <c r="BV7" i="33"/>
  <c r="AD146" i="33"/>
  <c r="BE8" i="33"/>
  <c r="AP7" i="33"/>
  <c r="AD148" i="33"/>
  <c r="AP11" i="33"/>
  <c r="BI8" i="33"/>
  <c r="AD152" i="33"/>
  <c r="AP15" i="33"/>
  <c r="BM8" i="33"/>
  <c r="AD156" i="33"/>
  <c r="AP19" i="33"/>
  <c r="BQ8" i="33"/>
  <c r="AD160" i="33"/>
  <c r="AP23" i="33"/>
  <c r="BU8" i="33"/>
  <c r="AD179" i="33"/>
  <c r="BD9" i="33"/>
  <c r="AQ6" i="33"/>
  <c r="BH9" i="33"/>
  <c r="AQ10" i="33"/>
  <c r="AD185" i="33"/>
  <c r="AQ14" i="33"/>
  <c r="BL9" i="33"/>
  <c r="AQ18" i="33"/>
  <c r="AD189" i="33"/>
  <c r="BP9" i="33"/>
  <c r="AD193" i="33"/>
  <c r="AQ22" i="33"/>
  <c r="BT9" i="33"/>
  <c r="AD213" i="33"/>
  <c r="AR5" i="33"/>
  <c r="BC10" i="33"/>
  <c r="AD217" i="33"/>
  <c r="BI10" i="33"/>
  <c r="AR11" i="33"/>
  <c r="AD221" i="33"/>
  <c r="AR15" i="33"/>
  <c r="BM10" i="33"/>
  <c r="AR23" i="33"/>
  <c r="AD229" i="33"/>
  <c r="BU10" i="33"/>
  <c r="AD250" i="33"/>
  <c r="AS7" i="33"/>
  <c r="BE11" i="33"/>
  <c r="AD254" i="33"/>
  <c r="BK11" i="33"/>
  <c r="AS13" i="33"/>
  <c r="AD258" i="33"/>
  <c r="AS17" i="33"/>
  <c r="BO11" i="33"/>
  <c r="AD262" i="33"/>
  <c r="AS21" i="33"/>
  <c r="BS11" i="33"/>
  <c r="AD318" i="33"/>
  <c r="BC13" i="33"/>
  <c r="AU5" i="33"/>
  <c r="AD325" i="33"/>
  <c r="AU14" i="33"/>
  <c r="BL13" i="33"/>
  <c r="AU18" i="33"/>
  <c r="AD329" i="33"/>
  <c r="BP13" i="33"/>
  <c r="AD333" i="33"/>
  <c r="AU22" i="33"/>
  <c r="BT13" i="33"/>
  <c r="AD353" i="33"/>
  <c r="BC14" i="33"/>
  <c r="AV5" i="33"/>
  <c r="AV9" i="33"/>
  <c r="BG14" i="33"/>
  <c r="AD359" i="33"/>
  <c r="BK14" i="33"/>
  <c r="AV13" i="33"/>
  <c r="AD363" i="33"/>
  <c r="AV17" i="33"/>
  <c r="BO14" i="33"/>
  <c r="AD367" i="33"/>
  <c r="AV21" i="33"/>
  <c r="BS14" i="33"/>
  <c r="AD387" i="33"/>
  <c r="BB15" i="33"/>
  <c r="AW4" i="33"/>
  <c r="AD391" i="33"/>
  <c r="BF15" i="33"/>
  <c r="AW8" i="33"/>
  <c r="AD393" i="33"/>
  <c r="BJ15" i="33"/>
  <c r="AW12" i="33"/>
  <c r="AW16" i="33"/>
  <c r="AD397" i="33"/>
  <c r="BN15" i="33"/>
  <c r="AD401" i="33"/>
  <c r="AW20" i="33"/>
  <c r="BR15" i="33"/>
  <c r="AW24" i="33"/>
  <c r="AD405" i="33"/>
  <c r="BV15" i="33"/>
  <c r="AD74" i="33"/>
  <c r="AN5" i="33"/>
  <c r="BC6" i="33"/>
  <c r="AN10" i="33"/>
  <c r="BH6" i="33"/>
  <c r="AD81" i="33"/>
  <c r="AN14" i="33"/>
  <c r="BL6" i="33"/>
  <c r="AD85" i="33"/>
  <c r="AN18" i="33"/>
  <c r="BP6" i="33"/>
  <c r="AN22" i="33"/>
  <c r="AD89" i="33"/>
  <c r="BT6" i="33"/>
  <c r="AQ19" i="33"/>
  <c r="AD190" i="33"/>
  <c r="BQ9" i="33"/>
  <c r="AQ23" i="33"/>
  <c r="AD194" i="33"/>
  <c r="BU9" i="33"/>
  <c r="AD214" i="33"/>
  <c r="AR6" i="33"/>
  <c r="BD10" i="33"/>
  <c r="AD218" i="33"/>
  <c r="BJ10" i="33"/>
  <c r="AR12" i="33"/>
  <c r="AR16" i="33"/>
  <c r="AD222" i="33"/>
  <c r="BN10" i="33"/>
  <c r="AD226" i="33"/>
  <c r="AR20" i="33"/>
  <c r="BR10" i="33"/>
  <c r="AD247" i="33"/>
  <c r="AS4" i="33"/>
  <c r="BB11" i="33"/>
  <c r="AD251" i="33"/>
  <c r="AS8" i="33"/>
  <c r="BF11" i="33"/>
  <c r="AD255" i="33"/>
  <c r="AS14" i="33"/>
  <c r="BL11" i="33"/>
  <c r="AD259" i="33"/>
  <c r="AS18" i="33"/>
  <c r="BP11" i="33"/>
  <c r="AS22" i="33"/>
  <c r="AD263" i="33"/>
  <c r="BT11" i="33"/>
  <c r="AD319" i="33"/>
  <c r="AU6" i="33"/>
  <c r="BD13" i="33"/>
  <c r="AD322" i="33"/>
  <c r="BI13" i="33"/>
  <c r="AU11" i="33"/>
  <c r="AD326" i="33"/>
  <c r="AU15" i="33"/>
  <c r="BM13" i="33"/>
  <c r="AD330" i="33"/>
  <c r="AU19" i="33"/>
  <c r="BQ13" i="33"/>
  <c r="AD334" i="33"/>
  <c r="AU23" i="33"/>
  <c r="BU13" i="33"/>
  <c r="AD354" i="33"/>
  <c r="BD14" i="33"/>
  <c r="AV6" i="33"/>
  <c r="BH14" i="33"/>
  <c r="AV10" i="33"/>
  <c r="BL14" i="33"/>
  <c r="AV14" i="33"/>
  <c r="AD360" i="33"/>
  <c r="AV18" i="33"/>
  <c r="BP14" i="33"/>
  <c r="AD364" i="33"/>
  <c r="AV22" i="33"/>
  <c r="BT14" i="33"/>
  <c r="AD368" i="33"/>
  <c r="AD388" i="33"/>
  <c r="AW5" i="33"/>
  <c r="BC15" i="33"/>
  <c r="BG15" i="33"/>
  <c r="AW9" i="33"/>
  <c r="AD394" i="33"/>
  <c r="AW13" i="33"/>
  <c r="BK15" i="33"/>
  <c r="AD398" i="33"/>
  <c r="AW17" i="33"/>
  <c r="BO15" i="33"/>
  <c r="AW21" i="33"/>
  <c r="AD402" i="33"/>
  <c r="BS15" i="33"/>
  <c r="AD75" i="33"/>
  <c r="AN6" i="33"/>
  <c r="BD6" i="33"/>
  <c r="AD78" i="33"/>
  <c r="BI6" i="33"/>
  <c r="AN11" i="33"/>
  <c r="AD82" i="33"/>
  <c r="BM6" i="33"/>
  <c r="AN15" i="33"/>
  <c r="AD86" i="33"/>
  <c r="AN19" i="33"/>
  <c r="BQ6" i="33"/>
  <c r="AD90" i="33"/>
  <c r="AN23" i="33"/>
  <c r="BU6" i="33"/>
  <c r="BQ12" i="33"/>
  <c r="AD295" i="33"/>
  <c r="AH295" i="33" s="1"/>
  <c r="AT19" i="33"/>
  <c r="BQ11" i="33"/>
  <c r="AS19" i="33"/>
  <c r="AD260" i="33"/>
  <c r="AR19" i="33"/>
  <c r="AD225" i="33"/>
  <c r="BQ10" i="33"/>
  <c r="AT8" i="33"/>
  <c r="BF12" i="33"/>
  <c r="AD286" i="33"/>
  <c r="AH286" i="33" s="1"/>
  <c r="AH321" i="33" s="1"/>
  <c r="AD291" i="33"/>
  <c r="AH291" i="33" s="1"/>
  <c r="AH326" i="33" s="1"/>
  <c r="AT15" i="33"/>
  <c r="BM12" i="33"/>
  <c r="AD300" i="33"/>
  <c r="AH300" i="33" s="1"/>
  <c r="AH335" i="33" s="1"/>
  <c r="BV12" i="33"/>
  <c r="AT24" i="33"/>
  <c r="AD293" i="33"/>
  <c r="AH293" i="33" s="1"/>
  <c r="AH328" i="33" s="1"/>
  <c r="AT17" i="33"/>
  <c r="BO12" i="33"/>
  <c r="BT12" i="33"/>
  <c r="AD298" i="33"/>
  <c r="AH298" i="33" s="1"/>
  <c r="AT22" i="33"/>
  <c r="AD297" i="33"/>
  <c r="AH297" i="33" s="1"/>
  <c r="AH332" i="33" s="1"/>
  <c r="AT21" i="33"/>
  <c r="BS12" i="33"/>
  <c r="AD296" i="33"/>
  <c r="AH296" i="33" s="1"/>
  <c r="AH331" i="33" s="1"/>
  <c r="BR12" i="33"/>
  <c r="AT20" i="33"/>
  <c r="BP12" i="33"/>
  <c r="AT18" i="33"/>
  <c r="AD294" i="33"/>
  <c r="AH294" i="33" s="1"/>
  <c r="AD292" i="33"/>
  <c r="AH292" i="33" s="1"/>
  <c r="AT16" i="33"/>
  <c r="BN12" i="33"/>
  <c r="AD299" i="33"/>
  <c r="AH299" i="33" s="1"/>
  <c r="AT23" i="33"/>
  <c r="BU12" i="33"/>
  <c r="AD288" i="33"/>
  <c r="AH288" i="33" s="1"/>
  <c r="AH323" i="33" s="1"/>
  <c r="BJ12" i="33"/>
  <c r="AT12" i="33"/>
  <c r="AD285" i="33"/>
  <c r="AH285" i="33" s="1"/>
  <c r="AT7" i="33"/>
  <c r="BE12" i="33"/>
  <c r="AD283" i="33"/>
  <c r="AH283" i="33" s="1"/>
  <c r="BC12" i="33"/>
  <c r="AT5" i="33"/>
  <c r="BI12" i="33"/>
  <c r="AT11" i="33"/>
  <c r="AD287" i="33"/>
  <c r="AH287" i="33" s="1"/>
  <c r="AH322" i="33" s="1"/>
  <c r="AH357" i="33" s="1"/>
  <c r="AH392" i="33" s="1"/>
  <c r="AD282" i="33"/>
  <c r="AH282" i="33" s="1"/>
  <c r="BB12" i="33"/>
  <c r="AT4" i="33"/>
  <c r="AD290" i="33"/>
  <c r="AH290" i="33" s="1"/>
  <c r="AH325" i="33" s="1"/>
  <c r="BL12" i="33"/>
  <c r="AT14" i="33"/>
  <c r="AD289" i="33"/>
  <c r="AH289" i="33" s="1"/>
  <c r="AH324" i="33" s="1"/>
  <c r="AT13" i="33"/>
  <c r="BK12" i="33"/>
  <c r="AT6" i="33"/>
  <c r="BD12" i="33"/>
  <c r="AD284" i="33"/>
  <c r="AH284" i="33" s="1"/>
  <c r="AH319" i="33" s="1"/>
  <c r="AH354" i="33" s="1"/>
  <c r="AH389" i="33" s="1"/>
  <c r="S427" i="33"/>
  <c r="AX21" i="33" s="1"/>
  <c r="T427" i="33"/>
  <c r="AX22" i="33" s="1"/>
  <c r="L427" i="33"/>
  <c r="AX14" i="33" s="1"/>
  <c r="P427" i="33"/>
  <c r="AX18" i="33" s="1"/>
  <c r="D427" i="33"/>
  <c r="AX6" i="33" s="1"/>
  <c r="H427" i="33"/>
  <c r="AX10" i="33" s="1"/>
  <c r="E427" i="33"/>
  <c r="AX7" i="33" s="1"/>
  <c r="I427" i="33"/>
  <c r="AX11" i="33" s="1"/>
  <c r="Q427" i="33"/>
  <c r="AX19" i="33" s="1"/>
  <c r="U427" i="33"/>
  <c r="AX23" i="33" s="1"/>
  <c r="M427" i="33"/>
  <c r="AX15" i="33" s="1"/>
  <c r="B427" i="33"/>
  <c r="AX4" i="33" s="1"/>
  <c r="F427" i="33"/>
  <c r="AX8" i="33" s="1"/>
  <c r="J427" i="33"/>
  <c r="AX12" i="33" s="1"/>
  <c r="N427" i="33"/>
  <c r="AX16" i="33" s="1"/>
  <c r="R427" i="33"/>
  <c r="AX20" i="33" s="1"/>
  <c r="V427" i="33"/>
  <c r="AX24" i="33" s="1"/>
  <c r="C427" i="33"/>
  <c r="AX5" i="33" s="1"/>
  <c r="G427" i="33"/>
  <c r="AX9" i="33" s="1"/>
  <c r="K427" i="33"/>
  <c r="AX13" i="33" s="1"/>
  <c r="O427" i="33"/>
  <c r="AX17" i="33" s="1"/>
  <c r="H425" i="32"/>
  <c r="G425" i="32"/>
  <c r="G389" i="32"/>
  <c r="AH366" i="33" l="1"/>
  <c r="AH401" i="33" s="1"/>
  <c r="AH363" i="33"/>
  <c r="AH398" i="33" s="1"/>
  <c r="AH359" i="33"/>
  <c r="AH394" i="33" s="1"/>
  <c r="AH360" i="33"/>
  <c r="AH395" i="33" s="1"/>
  <c r="BP17" i="33"/>
  <c r="AH327" i="33"/>
  <c r="AH362" i="33" s="1"/>
  <c r="AH397" i="33" s="1"/>
  <c r="AH318" i="33"/>
  <c r="AH353" i="33" s="1"/>
  <c r="AH388" i="33" s="1"/>
  <c r="BC17" i="33"/>
  <c r="AH333" i="33"/>
  <c r="AH368" i="33" s="1"/>
  <c r="AH403" i="33" s="1"/>
  <c r="BU17" i="33"/>
  <c r="BS17" i="33"/>
  <c r="BM17" i="33"/>
  <c r="AH330" i="33"/>
  <c r="AH365" i="33" s="1"/>
  <c r="AH400" i="33" s="1"/>
  <c r="AH320" i="33"/>
  <c r="AH355" i="33" s="1"/>
  <c r="AH390" i="33" s="1"/>
  <c r="AH317" i="33"/>
  <c r="AH352" i="33" s="1"/>
  <c r="AH387" i="33" s="1"/>
  <c r="BF17" i="33"/>
  <c r="AX29" i="34"/>
  <c r="BW17" i="34"/>
  <c r="AF391" i="34"/>
  <c r="AX46" i="34"/>
  <c r="AF403" i="34"/>
  <c r="AF399" i="34"/>
  <c r="AX42" i="34"/>
  <c r="AF402" i="34"/>
  <c r="AX45" i="34"/>
  <c r="AF405" i="34"/>
  <c r="AX48" i="34"/>
  <c r="AX38" i="34"/>
  <c r="AF395" i="34"/>
  <c r="AF389" i="34"/>
  <c r="AX30" i="34"/>
  <c r="AF398" i="34"/>
  <c r="AX41" i="34"/>
  <c r="BT17" i="33"/>
  <c r="BB17" i="33"/>
  <c r="BI17" i="33"/>
  <c r="BE17" i="33"/>
  <c r="BJ17" i="33"/>
  <c r="AH334" i="33"/>
  <c r="AH369" i="33" s="1"/>
  <c r="AH404" i="33" s="1"/>
  <c r="AH329" i="33"/>
  <c r="AH364" i="33" s="1"/>
  <c r="AH399" i="33" s="1"/>
  <c r="BR17" i="33"/>
  <c r="AH367" i="33"/>
  <c r="AH402" i="33" s="1"/>
  <c r="BO17" i="33"/>
  <c r="BV17" i="33"/>
  <c r="AH361" i="33"/>
  <c r="AH396" i="33" s="1"/>
  <c r="BK17" i="33"/>
  <c r="BL17" i="33"/>
  <c r="AH358" i="33"/>
  <c r="AH393" i="33" s="1"/>
  <c r="BN17" i="33"/>
  <c r="AH370" i="33"/>
  <c r="AH405" i="33" s="1"/>
  <c r="AH356" i="33"/>
  <c r="AH391" i="33" s="1"/>
  <c r="BW11" i="33"/>
  <c r="AQ38" i="33"/>
  <c r="AF185" i="33" s="1"/>
  <c r="AH185" i="33" s="1"/>
  <c r="AM38" i="33"/>
  <c r="AF48" i="33" s="1"/>
  <c r="AH48" i="33" s="1"/>
  <c r="AO38" i="33"/>
  <c r="AF115" i="33" s="1"/>
  <c r="AH115" i="33" s="1"/>
  <c r="AP38" i="33"/>
  <c r="AF151" i="33" s="1"/>
  <c r="AH151" i="33" s="1"/>
  <c r="AR38" i="33"/>
  <c r="AF220" i="33" s="1"/>
  <c r="AH220" i="33" s="1"/>
  <c r="AS38" i="33"/>
  <c r="AF255" i="33" s="1"/>
  <c r="AH255" i="33" s="1"/>
  <c r="AL38" i="33"/>
  <c r="AF12" i="33" s="1"/>
  <c r="AH12" i="33" s="1"/>
  <c r="AN38" i="33"/>
  <c r="AF81" i="33" s="1"/>
  <c r="AH81" i="33" s="1"/>
  <c r="AR28" i="33"/>
  <c r="AF212" i="33" s="1"/>
  <c r="AH212" i="33" s="1"/>
  <c r="BW13" i="33"/>
  <c r="AS29" i="33"/>
  <c r="AF248" i="33" s="1"/>
  <c r="AH248" i="33" s="1"/>
  <c r="AR29" i="33"/>
  <c r="AF213" i="33" s="1"/>
  <c r="AH213" i="33" s="1"/>
  <c r="AM29" i="33"/>
  <c r="AF41" i="33" s="1"/>
  <c r="AH41" i="33" s="1"/>
  <c r="AN29" i="33"/>
  <c r="AF74" i="33" s="1"/>
  <c r="AH74" i="33" s="1"/>
  <c r="AL29" i="33"/>
  <c r="AF5" i="33" s="1"/>
  <c r="AH5" i="33" s="1"/>
  <c r="AP29" i="33"/>
  <c r="AF144" i="33" s="1"/>
  <c r="AH144" i="33" s="1"/>
  <c r="AO29" i="33"/>
  <c r="AF108" i="33" s="1"/>
  <c r="AH108" i="33" s="1"/>
  <c r="AL36" i="33"/>
  <c r="AF10" i="33" s="1"/>
  <c r="AH10" i="33" s="1"/>
  <c r="AN36" i="33"/>
  <c r="AF79" i="33" s="1"/>
  <c r="AH79" i="33" s="1"/>
  <c r="AS36" i="33"/>
  <c r="AF253" i="33" s="1"/>
  <c r="AH253" i="33" s="1"/>
  <c r="AM36" i="33"/>
  <c r="AF46" i="33" s="1"/>
  <c r="AH46" i="33" s="1"/>
  <c r="AR36" i="33"/>
  <c r="AF218" i="33" s="1"/>
  <c r="AH218" i="33" s="1"/>
  <c r="AO36" i="33"/>
  <c r="AF113" i="33" s="1"/>
  <c r="AH113" i="33" s="1"/>
  <c r="AP36" i="33"/>
  <c r="AF149" i="33" s="1"/>
  <c r="AH149" i="33" s="1"/>
  <c r="AQ36" i="33"/>
  <c r="AF183" i="33" s="1"/>
  <c r="AH183" i="33" s="1"/>
  <c r="AM43" i="33"/>
  <c r="AF53" i="33" s="1"/>
  <c r="AH53" i="33" s="1"/>
  <c r="AP43" i="33"/>
  <c r="AF156" i="33" s="1"/>
  <c r="AH156" i="33" s="1"/>
  <c r="AL43" i="33"/>
  <c r="AF17" i="33" s="1"/>
  <c r="AH17" i="33" s="1"/>
  <c r="AN43" i="33"/>
  <c r="AF86" i="33" s="1"/>
  <c r="AH86" i="33" s="1"/>
  <c r="AO43" i="33"/>
  <c r="AF120" i="33" s="1"/>
  <c r="AH120" i="33" s="1"/>
  <c r="AQ43" i="33"/>
  <c r="AF190" i="33" s="1"/>
  <c r="AH190" i="33" s="1"/>
  <c r="AO31" i="33"/>
  <c r="AF110" i="33" s="1"/>
  <c r="AH110" i="33" s="1"/>
  <c r="AP31" i="33"/>
  <c r="AF146" i="33" s="1"/>
  <c r="AH146" i="33" s="1"/>
  <c r="AR31" i="33"/>
  <c r="AF215" i="33" s="1"/>
  <c r="AH215" i="33" s="1"/>
  <c r="AQ31" i="33"/>
  <c r="AF180" i="33" s="1"/>
  <c r="AH180" i="33" s="1"/>
  <c r="AS31" i="33"/>
  <c r="AF250" i="33" s="1"/>
  <c r="AH250" i="33" s="1"/>
  <c r="AL31" i="33"/>
  <c r="AF7" i="33" s="1"/>
  <c r="AH7" i="33" s="1"/>
  <c r="AN31" i="33"/>
  <c r="AF76" i="33" s="1"/>
  <c r="AH76" i="33" s="1"/>
  <c r="AM31" i="33"/>
  <c r="AF43" i="33" s="1"/>
  <c r="AH43" i="33" s="1"/>
  <c r="BW14" i="33"/>
  <c r="AQ29" i="33"/>
  <c r="AF178" i="33" s="1"/>
  <c r="AH178" i="33" s="1"/>
  <c r="AM46" i="33"/>
  <c r="AF56" i="33" s="1"/>
  <c r="AH56" i="33" s="1"/>
  <c r="AO46" i="33"/>
  <c r="AF123" i="33" s="1"/>
  <c r="AH123" i="33" s="1"/>
  <c r="AP46" i="33"/>
  <c r="AF159" i="33" s="1"/>
  <c r="AH159" i="33" s="1"/>
  <c r="AR46" i="33"/>
  <c r="AF228" i="33" s="1"/>
  <c r="AH228" i="33" s="1"/>
  <c r="AL46" i="33"/>
  <c r="AF20" i="33" s="1"/>
  <c r="AH20" i="33" s="1"/>
  <c r="AN46" i="33"/>
  <c r="AF89" i="33" s="1"/>
  <c r="AH89" i="33" s="1"/>
  <c r="AQ46" i="33"/>
  <c r="AF193" i="33" s="1"/>
  <c r="AH193" i="33" s="1"/>
  <c r="AS46" i="33"/>
  <c r="AF263" i="33" s="1"/>
  <c r="AH263" i="33" s="1"/>
  <c r="AM42" i="33"/>
  <c r="AF52" i="33" s="1"/>
  <c r="AH52" i="33" s="1"/>
  <c r="AL42" i="33"/>
  <c r="AF16" i="33" s="1"/>
  <c r="AH16" i="33" s="1"/>
  <c r="AN42" i="33"/>
  <c r="AF85" i="33" s="1"/>
  <c r="AH85" i="33" s="1"/>
  <c r="AS42" i="33"/>
  <c r="AF259" i="33" s="1"/>
  <c r="AH259" i="33" s="1"/>
  <c r="AR42" i="33"/>
  <c r="AF224" i="33" s="1"/>
  <c r="AH224" i="33" s="1"/>
  <c r="AO42" i="33"/>
  <c r="AF119" i="33" s="1"/>
  <c r="AH119" i="33" s="1"/>
  <c r="AQ42" i="33"/>
  <c r="AF189" i="33" s="1"/>
  <c r="AH189" i="33" s="1"/>
  <c r="AP42" i="33"/>
  <c r="AF155" i="33" s="1"/>
  <c r="AH155" i="33" s="1"/>
  <c r="BH17" i="33"/>
  <c r="BW6" i="33"/>
  <c r="AN37" i="33"/>
  <c r="AF80" i="33" s="1"/>
  <c r="AH80" i="33" s="1"/>
  <c r="AL37" i="33"/>
  <c r="AF11" i="33" s="1"/>
  <c r="AH11" i="33" s="1"/>
  <c r="AS37" i="33"/>
  <c r="AF254" i="33" s="1"/>
  <c r="AH254" i="33" s="1"/>
  <c r="AQ37" i="33"/>
  <c r="AF184" i="33" s="1"/>
  <c r="AH184" i="33" s="1"/>
  <c r="AP37" i="33"/>
  <c r="AF150" i="33" s="1"/>
  <c r="AH150" i="33" s="1"/>
  <c r="AM37" i="33"/>
  <c r="AF47" i="33" s="1"/>
  <c r="AH47" i="33" s="1"/>
  <c r="AR37" i="33"/>
  <c r="AF219" i="33" s="1"/>
  <c r="AH219" i="33" s="1"/>
  <c r="AO40" i="33"/>
  <c r="AF117" i="33" s="1"/>
  <c r="AH117" i="33" s="1"/>
  <c r="AM40" i="33"/>
  <c r="AF50" i="33" s="1"/>
  <c r="AH50" i="33" s="1"/>
  <c r="AP40" i="33"/>
  <c r="AF153" i="33" s="1"/>
  <c r="AH153" i="33" s="1"/>
  <c r="AR40" i="33"/>
  <c r="AF222" i="33" s="1"/>
  <c r="AH222" i="33" s="1"/>
  <c r="AS40" i="33"/>
  <c r="AF257" i="33" s="1"/>
  <c r="AH257" i="33" s="1"/>
  <c r="AL40" i="33"/>
  <c r="AF14" i="33" s="1"/>
  <c r="AH14" i="33" s="1"/>
  <c r="AN40" i="33"/>
  <c r="AF83" i="33" s="1"/>
  <c r="AH83" i="33" s="1"/>
  <c r="AQ40" i="33"/>
  <c r="AF187" i="33" s="1"/>
  <c r="AH187" i="33" s="1"/>
  <c r="AN48" i="33"/>
  <c r="AF91" i="33" s="1"/>
  <c r="AH91" i="33" s="1"/>
  <c r="AL48" i="33"/>
  <c r="AF22" i="33" s="1"/>
  <c r="AH22" i="33" s="1"/>
  <c r="AO48" i="33"/>
  <c r="AF125" i="33" s="1"/>
  <c r="AH125" i="33" s="1"/>
  <c r="AQ48" i="33"/>
  <c r="AF195" i="33" s="1"/>
  <c r="AH195" i="33" s="1"/>
  <c r="AR48" i="33"/>
  <c r="AF230" i="33" s="1"/>
  <c r="AH230" i="33" s="1"/>
  <c r="AS48" i="33"/>
  <c r="AF265" i="33" s="1"/>
  <c r="AH265" i="33" s="1"/>
  <c r="AM48" i="33"/>
  <c r="AF58" i="33" s="1"/>
  <c r="AH58" i="33" s="1"/>
  <c r="AP48" i="33"/>
  <c r="AF161" i="33" s="1"/>
  <c r="AH161" i="33" s="1"/>
  <c r="AS28" i="33"/>
  <c r="AF247" i="33" s="1"/>
  <c r="AH247" i="33" s="1"/>
  <c r="AP28" i="33"/>
  <c r="AF143" i="33" s="1"/>
  <c r="AH143" i="33" s="1"/>
  <c r="AM28" i="33"/>
  <c r="AF40" i="33" s="1"/>
  <c r="AH40" i="33" s="1"/>
  <c r="AO28" i="33"/>
  <c r="AF107" i="33" s="1"/>
  <c r="AH107" i="33" s="1"/>
  <c r="AL28" i="33"/>
  <c r="AF4" i="33" s="1"/>
  <c r="AH4" i="33" s="1"/>
  <c r="AQ28" i="33"/>
  <c r="AF177" i="33" s="1"/>
  <c r="AH177" i="33" s="1"/>
  <c r="AN28" i="33"/>
  <c r="AF73" i="33" s="1"/>
  <c r="AH73" i="33" s="1"/>
  <c r="AO37" i="33"/>
  <c r="AF114" i="33" s="1"/>
  <c r="AH114" i="33" s="1"/>
  <c r="BW7" i="33"/>
  <c r="AQ34" i="33"/>
  <c r="AM34" i="33"/>
  <c r="AT34" i="33"/>
  <c r="AS34" i="33"/>
  <c r="AN34" i="33"/>
  <c r="AP34" i="33"/>
  <c r="AO34" i="33"/>
  <c r="AW34" i="33"/>
  <c r="AX34" i="33" s="1"/>
  <c r="AL34" i="33"/>
  <c r="AV34" i="33"/>
  <c r="AU34" i="33"/>
  <c r="AR34" i="33"/>
  <c r="BW9" i="33"/>
  <c r="AO45" i="33"/>
  <c r="AF122" i="33" s="1"/>
  <c r="AH122" i="33" s="1"/>
  <c r="AP45" i="33"/>
  <c r="AF158" i="33" s="1"/>
  <c r="AH158" i="33" s="1"/>
  <c r="AR45" i="33"/>
  <c r="AF227" i="33" s="1"/>
  <c r="AH227" i="33" s="1"/>
  <c r="AM45" i="33"/>
  <c r="AF55" i="33" s="1"/>
  <c r="AH55" i="33" s="1"/>
  <c r="AQ45" i="33"/>
  <c r="AF192" i="33" s="1"/>
  <c r="AH192" i="33" s="1"/>
  <c r="AL45" i="33"/>
  <c r="AF19" i="33" s="1"/>
  <c r="AH19" i="33" s="1"/>
  <c r="AN45" i="33"/>
  <c r="AF88" i="33" s="1"/>
  <c r="AH88" i="33" s="1"/>
  <c r="AS45" i="33"/>
  <c r="AF262" i="33" s="1"/>
  <c r="AH262" i="33" s="1"/>
  <c r="AL41" i="33"/>
  <c r="AF15" i="33" s="1"/>
  <c r="AH15" i="33" s="1"/>
  <c r="AR41" i="33"/>
  <c r="AF223" i="33" s="1"/>
  <c r="AH223" i="33" s="1"/>
  <c r="AN41" i="33"/>
  <c r="AF84" i="33" s="1"/>
  <c r="AH84" i="33" s="1"/>
  <c r="AP41" i="33"/>
  <c r="AF154" i="33" s="1"/>
  <c r="AH154" i="33" s="1"/>
  <c r="AO41" i="33"/>
  <c r="AF118" i="33" s="1"/>
  <c r="AH118" i="33" s="1"/>
  <c r="AS41" i="33"/>
  <c r="AF258" i="33" s="1"/>
  <c r="AH258" i="33" s="1"/>
  <c r="AQ41" i="33"/>
  <c r="AF188" i="33" s="1"/>
  <c r="AH188" i="33" s="1"/>
  <c r="AM41" i="33"/>
  <c r="AF51" i="33" s="1"/>
  <c r="AH51" i="33" s="1"/>
  <c r="BG17" i="33"/>
  <c r="AO39" i="33"/>
  <c r="AF116" i="33" s="1"/>
  <c r="AH116" i="33" s="1"/>
  <c r="AM32" i="33"/>
  <c r="AF44" i="33" s="1"/>
  <c r="AH44" i="33" s="1"/>
  <c r="AO32" i="33"/>
  <c r="AF111" i="33" s="1"/>
  <c r="AH111" i="33" s="1"/>
  <c r="AR32" i="33"/>
  <c r="AF216" i="33" s="1"/>
  <c r="AH216" i="33" s="1"/>
  <c r="AP32" i="33"/>
  <c r="AF147" i="33" s="1"/>
  <c r="AH147" i="33" s="1"/>
  <c r="AQ32" i="33"/>
  <c r="AF181" i="33" s="1"/>
  <c r="AH181" i="33" s="1"/>
  <c r="AN32" i="33"/>
  <c r="AF77" i="33" s="1"/>
  <c r="AH77" i="33" s="1"/>
  <c r="AL32" i="33"/>
  <c r="AF8" i="33" s="1"/>
  <c r="AH8" i="33" s="1"/>
  <c r="AS32" i="33"/>
  <c r="AF251" i="33" s="1"/>
  <c r="AH251" i="33" s="1"/>
  <c r="BW15" i="33"/>
  <c r="AQ30" i="33"/>
  <c r="AF179" i="33" s="1"/>
  <c r="AH179" i="33" s="1"/>
  <c r="AS30" i="33"/>
  <c r="AF249" i="33" s="1"/>
  <c r="AH249" i="33" s="1"/>
  <c r="AP30" i="33"/>
  <c r="AF145" i="33" s="1"/>
  <c r="AH145" i="33" s="1"/>
  <c r="AM30" i="33"/>
  <c r="AF42" i="33" s="1"/>
  <c r="AH42" i="33" s="1"/>
  <c r="AN30" i="33"/>
  <c r="AF75" i="33" s="1"/>
  <c r="AH75" i="33" s="1"/>
  <c r="AR30" i="33"/>
  <c r="AF214" i="33" s="1"/>
  <c r="AH214" i="33" s="1"/>
  <c r="AL30" i="33"/>
  <c r="AF6" i="33" s="1"/>
  <c r="AH6" i="33" s="1"/>
  <c r="AO30" i="33"/>
  <c r="AF109" i="33" s="1"/>
  <c r="AH109" i="33" s="1"/>
  <c r="BW5" i="33"/>
  <c r="AN33" i="33"/>
  <c r="AQ33" i="33"/>
  <c r="AL33" i="33"/>
  <c r="AM33" i="33"/>
  <c r="AW33" i="33"/>
  <c r="AX33" i="33" s="1"/>
  <c r="AR33" i="33"/>
  <c r="AP33" i="33"/>
  <c r="AV33" i="33"/>
  <c r="AT33" i="33"/>
  <c r="AS33" i="33"/>
  <c r="AU33" i="33"/>
  <c r="AO33" i="33"/>
  <c r="AQ35" i="33"/>
  <c r="AF182" i="33" s="1"/>
  <c r="AH182" i="33" s="1"/>
  <c r="AM35" i="33"/>
  <c r="AF45" i="33" s="1"/>
  <c r="AH45" i="33" s="1"/>
  <c r="AL35" i="33"/>
  <c r="AF9" i="33" s="1"/>
  <c r="AH9" i="33" s="1"/>
  <c r="AS35" i="33"/>
  <c r="AF252" i="33" s="1"/>
  <c r="AH252" i="33" s="1"/>
  <c r="AR35" i="33"/>
  <c r="AF217" i="33" s="1"/>
  <c r="AH217" i="33" s="1"/>
  <c r="AP35" i="33"/>
  <c r="AF148" i="33" s="1"/>
  <c r="AH148" i="33" s="1"/>
  <c r="AN35" i="33"/>
  <c r="AF78" i="33" s="1"/>
  <c r="AH78" i="33" s="1"/>
  <c r="BW8" i="33"/>
  <c r="AO35" i="33"/>
  <c r="AF112" i="33" s="1"/>
  <c r="AH112" i="33" s="1"/>
  <c r="AL44" i="33"/>
  <c r="AF18" i="33" s="1"/>
  <c r="AH18" i="33" s="1"/>
  <c r="AN44" i="33"/>
  <c r="AF87" i="33" s="1"/>
  <c r="AH87" i="33" s="1"/>
  <c r="AM44" i="33"/>
  <c r="AF54" i="33" s="1"/>
  <c r="AH54" i="33" s="1"/>
  <c r="AQ44" i="33"/>
  <c r="AF191" i="33" s="1"/>
  <c r="AH191" i="33" s="1"/>
  <c r="AS44" i="33"/>
  <c r="AF261" i="33" s="1"/>
  <c r="AH261" i="33" s="1"/>
  <c r="AR44" i="33"/>
  <c r="AF226" i="33" s="1"/>
  <c r="AH226" i="33" s="1"/>
  <c r="AO44" i="33"/>
  <c r="AF121" i="33" s="1"/>
  <c r="AH121" i="33" s="1"/>
  <c r="AP44" i="33"/>
  <c r="AF157" i="33" s="1"/>
  <c r="AH157" i="33" s="1"/>
  <c r="BW4" i="33"/>
  <c r="AN47" i="33"/>
  <c r="AF90" i="33" s="1"/>
  <c r="AH90" i="33" s="1"/>
  <c r="AL47" i="33"/>
  <c r="AF21" i="33" s="1"/>
  <c r="AH21" i="33" s="1"/>
  <c r="AQ47" i="33"/>
  <c r="AF194" i="33" s="1"/>
  <c r="AH194" i="33" s="1"/>
  <c r="AS47" i="33"/>
  <c r="AF264" i="33" s="1"/>
  <c r="AH264" i="33" s="1"/>
  <c r="AM47" i="33"/>
  <c r="AF57" i="33" s="1"/>
  <c r="AH57" i="33" s="1"/>
  <c r="AO47" i="33"/>
  <c r="AF124" i="33" s="1"/>
  <c r="AH124" i="33" s="1"/>
  <c r="AR47" i="33"/>
  <c r="AF229" i="33" s="1"/>
  <c r="AH229" i="33" s="1"/>
  <c r="AP47" i="33"/>
  <c r="AF160" i="33" s="1"/>
  <c r="AH160" i="33" s="1"/>
  <c r="AR39" i="33"/>
  <c r="AF221" i="33" s="1"/>
  <c r="AH221" i="33" s="1"/>
  <c r="AP39" i="33"/>
  <c r="AF152" i="33" s="1"/>
  <c r="AH152" i="33" s="1"/>
  <c r="AS39" i="33"/>
  <c r="AF256" i="33" s="1"/>
  <c r="AH256" i="33" s="1"/>
  <c r="AN39" i="33"/>
  <c r="AF82" i="33" s="1"/>
  <c r="AH82" i="33" s="1"/>
  <c r="AL39" i="33"/>
  <c r="AF13" i="33" s="1"/>
  <c r="AH13" i="33" s="1"/>
  <c r="AQ39" i="33"/>
  <c r="AF186" i="33" s="1"/>
  <c r="AH186" i="33" s="1"/>
  <c r="AM39" i="33"/>
  <c r="AF49" i="33" s="1"/>
  <c r="AH49" i="33" s="1"/>
  <c r="BQ17" i="33"/>
  <c r="BW10" i="33"/>
  <c r="AW43" i="33"/>
  <c r="AR43" i="33"/>
  <c r="AF225" i="33" s="1"/>
  <c r="AH225" i="33" s="1"/>
  <c r="AU43" i="33"/>
  <c r="AF330" i="33" s="1"/>
  <c r="AT43" i="33"/>
  <c r="AF295" i="33" s="1"/>
  <c r="AS43" i="33"/>
  <c r="AF260" i="33" s="1"/>
  <c r="AH260" i="33" s="1"/>
  <c r="AV43" i="33"/>
  <c r="AF365" i="33" s="1"/>
  <c r="AT32" i="33"/>
  <c r="AF286" i="33" s="1"/>
  <c r="AV32" i="33"/>
  <c r="AF356" i="33" s="1"/>
  <c r="AW32" i="33"/>
  <c r="AU32" i="33"/>
  <c r="AF321" i="33" s="1"/>
  <c r="AU39" i="33"/>
  <c r="AF326" i="33" s="1"/>
  <c r="AV39" i="33"/>
  <c r="AF361" i="33" s="1"/>
  <c r="AW39" i="33"/>
  <c r="AT39" i="33"/>
  <c r="AF291" i="33" s="1"/>
  <c r="AW48" i="33"/>
  <c r="AV48" i="33"/>
  <c r="AF370" i="33" s="1"/>
  <c r="AU48" i="33"/>
  <c r="AF335" i="33" s="1"/>
  <c r="AT48" i="33"/>
  <c r="AF300" i="33" s="1"/>
  <c r="AV41" i="33"/>
  <c r="AF363" i="33" s="1"/>
  <c r="AU41" i="33"/>
  <c r="AF328" i="33" s="1"/>
  <c r="AT41" i="33"/>
  <c r="AF293" i="33" s="1"/>
  <c r="AW41" i="33"/>
  <c r="AV46" i="33"/>
  <c r="AF368" i="33" s="1"/>
  <c r="AU46" i="33"/>
  <c r="AF333" i="33" s="1"/>
  <c r="AW46" i="33"/>
  <c r="AT46" i="33"/>
  <c r="AF298" i="33" s="1"/>
  <c r="AU45" i="33"/>
  <c r="AF332" i="33" s="1"/>
  <c r="AT45" i="33"/>
  <c r="AF297" i="33" s="1"/>
  <c r="AW45" i="33"/>
  <c r="AV45" i="33"/>
  <c r="AF367" i="33" s="1"/>
  <c r="AU44" i="33"/>
  <c r="AF331" i="33" s="1"/>
  <c r="AT44" i="33"/>
  <c r="AF296" i="33" s="1"/>
  <c r="AV44" i="33"/>
  <c r="AF366" i="33" s="1"/>
  <c r="AW44" i="33"/>
  <c r="AV42" i="33"/>
  <c r="AF364" i="33" s="1"/>
  <c r="AU42" i="33"/>
  <c r="AF329" i="33" s="1"/>
  <c r="AW42" i="33"/>
  <c r="AT42" i="33"/>
  <c r="AF294" i="33" s="1"/>
  <c r="AV40" i="33"/>
  <c r="AF362" i="33" s="1"/>
  <c r="AT40" i="33"/>
  <c r="AF292" i="33" s="1"/>
  <c r="AW40" i="33"/>
  <c r="AU40" i="33"/>
  <c r="AF327" i="33" s="1"/>
  <c r="AU47" i="33"/>
  <c r="AF334" i="33" s="1"/>
  <c r="AV47" i="33"/>
  <c r="AF369" i="33" s="1"/>
  <c r="AW47" i="33"/>
  <c r="AT47" i="33"/>
  <c r="AF299" i="33" s="1"/>
  <c r="AT36" i="33"/>
  <c r="AF288" i="33" s="1"/>
  <c r="AU36" i="33"/>
  <c r="AF323" i="33" s="1"/>
  <c r="AW36" i="33"/>
  <c r="AV36" i="33"/>
  <c r="AF358" i="33" s="1"/>
  <c r="AT31" i="33"/>
  <c r="AF285" i="33" s="1"/>
  <c r="AU31" i="33"/>
  <c r="AF320" i="33" s="1"/>
  <c r="AV31" i="33"/>
  <c r="AF355" i="33" s="1"/>
  <c r="AW31" i="33"/>
  <c r="AU29" i="33"/>
  <c r="AF318" i="33" s="1"/>
  <c r="AV29" i="33"/>
  <c r="AF353" i="33" s="1"/>
  <c r="AW29" i="33"/>
  <c r="AT29" i="33"/>
  <c r="AF283" i="33" s="1"/>
  <c r="AW35" i="33"/>
  <c r="AU35" i="33"/>
  <c r="AF322" i="33" s="1"/>
  <c r="AV35" i="33"/>
  <c r="AF357" i="33" s="1"/>
  <c r="AT35" i="33"/>
  <c r="AF287" i="33" s="1"/>
  <c r="AW28" i="33"/>
  <c r="AT28" i="33"/>
  <c r="AF282" i="33" s="1"/>
  <c r="AV28" i="33"/>
  <c r="AF352" i="33" s="1"/>
  <c r="AU28" i="33"/>
  <c r="AF317" i="33" s="1"/>
  <c r="AU38" i="33"/>
  <c r="AF325" i="33" s="1"/>
  <c r="AV38" i="33"/>
  <c r="AF360" i="33" s="1"/>
  <c r="AW38" i="33"/>
  <c r="AT38" i="33"/>
  <c r="AF290" i="33" s="1"/>
  <c r="AT37" i="33"/>
  <c r="AF289" i="33" s="1"/>
  <c r="AW37" i="33"/>
  <c r="AU37" i="33"/>
  <c r="AF324" i="33" s="1"/>
  <c r="AV37" i="33"/>
  <c r="AF359" i="33" s="1"/>
  <c r="BD17" i="33"/>
  <c r="BW12" i="33"/>
  <c r="AT30" i="33"/>
  <c r="AF284" i="33" s="1"/>
  <c r="AW30" i="33"/>
  <c r="AU30" i="33"/>
  <c r="AF319" i="33" s="1"/>
  <c r="AV30" i="33"/>
  <c r="AF354" i="33" s="1"/>
  <c r="H389" i="32"/>
  <c r="BW17" i="33" l="1"/>
  <c r="AF400" i="33"/>
  <c r="AX43" i="33"/>
  <c r="AF391" i="33"/>
  <c r="AX32" i="33"/>
  <c r="AF396" i="33"/>
  <c r="AX39" i="33"/>
  <c r="AX48" i="33"/>
  <c r="AF405" i="33"/>
  <c r="AF398" i="33"/>
  <c r="AX41" i="33"/>
  <c r="AF403" i="33"/>
  <c r="AX46" i="33"/>
  <c r="AF402" i="33"/>
  <c r="AX45" i="33"/>
  <c r="AX44" i="33"/>
  <c r="AF401" i="33"/>
  <c r="AX42" i="33"/>
  <c r="AF399" i="33"/>
  <c r="AF397" i="33"/>
  <c r="AX40" i="33"/>
  <c r="AX47" i="33"/>
  <c r="AF404" i="33"/>
  <c r="AX36" i="33"/>
  <c r="AF393" i="33"/>
  <c r="AF390" i="33"/>
  <c r="AX31" i="33"/>
  <c r="AF388" i="33"/>
  <c r="AX29" i="33"/>
  <c r="AF392" i="33"/>
  <c r="AX35" i="33"/>
  <c r="AF387" i="33"/>
  <c r="AX28" i="33"/>
  <c r="AF395" i="33"/>
  <c r="AX38" i="33"/>
  <c r="AF394" i="33"/>
  <c r="AX37" i="33"/>
  <c r="AX30" i="33"/>
  <c r="AF389" i="33"/>
  <c r="H210" i="32"/>
  <c r="G210" i="32"/>
  <c r="H174" i="32" l="1"/>
  <c r="G174" i="32"/>
  <c r="H139" i="32" l="1"/>
  <c r="G139" i="32"/>
  <c r="L104" i="32" l="1"/>
  <c r="H104" i="32" l="1"/>
  <c r="G104" i="32"/>
  <c r="H69" i="32" l="1"/>
  <c r="G69" i="32"/>
  <c r="H34" i="32" l="1"/>
  <c r="G34" i="32"/>
  <c r="G427" i="32" s="1"/>
  <c r="H426" i="31" l="1"/>
  <c r="G426" i="31"/>
  <c r="B426" i="31"/>
  <c r="G390" i="31" l="1"/>
  <c r="H390" i="31"/>
  <c r="G354" i="31" l="1"/>
  <c r="G428" i="31" s="1"/>
  <c r="AG22" i="32"/>
  <c r="BD15" i="32"/>
  <c r="BC15" i="32"/>
  <c r="BD14" i="32"/>
  <c r="BC14" i="32"/>
  <c r="BC13" i="32"/>
  <c r="BD12" i="32"/>
  <c r="BC12" i="32"/>
  <c r="BD11" i="32"/>
  <c r="BC11" i="32"/>
  <c r="BD10" i="32"/>
  <c r="BC10" i="32"/>
  <c r="BD9" i="32"/>
  <c r="BC9" i="32"/>
  <c r="BD8" i="32"/>
  <c r="BC8" i="32"/>
  <c r="BD7" i="32"/>
  <c r="BC7" i="32"/>
  <c r="BD6" i="32"/>
  <c r="BC6" i="32"/>
  <c r="BD5" i="32"/>
  <c r="BC5" i="32"/>
  <c r="BD4" i="32"/>
  <c r="BC4" i="32"/>
  <c r="AS10" i="32"/>
  <c r="AR10" i="32"/>
  <c r="AQ10" i="32"/>
  <c r="AP10" i="32"/>
  <c r="AO10" i="32"/>
  <c r="AN10" i="32"/>
  <c r="AM10" i="32"/>
  <c r="AL10" i="32"/>
  <c r="AK10" i="32"/>
  <c r="AJ10" i="32"/>
  <c r="AI10" i="32"/>
  <c r="AI9" i="32"/>
  <c r="AT9" i="32"/>
  <c r="AS9" i="32"/>
  <c r="AR9" i="32"/>
  <c r="AQ9" i="32"/>
  <c r="AP9" i="32"/>
  <c r="AO9" i="32"/>
  <c r="AN9" i="32"/>
  <c r="AM9" i="32"/>
  <c r="AL9" i="32"/>
  <c r="AK9" i="32"/>
  <c r="AJ9" i="32"/>
  <c r="AH10" i="32"/>
  <c r="AH9" i="32"/>
  <c r="V425" i="32"/>
  <c r="Z405" i="32" s="1"/>
  <c r="U425" i="32"/>
  <c r="Z404" i="32" s="1"/>
  <c r="T425" i="32"/>
  <c r="BP15" i="32" s="1"/>
  <c r="S425" i="32"/>
  <c r="Z402" i="32" s="1"/>
  <c r="R425" i="32"/>
  <c r="Z401" i="32" s="1"/>
  <c r="Q425" i="32"/>
  <c r="Z400" i="32" s="1"/>
  <c r="P425" i="32"/>
  <c r="Z399" i="32" s="1"/>
  <c r="O425" i="32"/>
  <c r="Z398" i="32" s="1"/>
  <c r="N425" i="32"/>
  <c r="Z397" i="32" s="1"/>
  <c r="M425" i="32"/>
  <c r="Z396" i="32" s="1"/>
  <c r="L425" i="32"/>
  <c r="Z395" i="32" s="1"/>
  <c r="K425" i="32"/>
  <c r="Z394" i="32" s="1"/>
  <c r="J425" i="32"/>
  <c r="Z393" i="32" s="1"/>
  <c r="I425" i="32"/>
  <c r="Z392" i="32" s="1"/>
  <c r="F425" i="32"/>
  <c r="Z391" i="32" s="1"/>
  <c r="E425" i="32"/>
  <c r="BA15" i="32" s="1"/>
  <c r="D425" i="32"/>
  <c r="Z389" i="32" s="1"/>
  <c r="C425" i="32"/>
  <c r="Z388" i="32" s="1"/>
  <c r="Z403" i="32"/>
  <c r="V389" i="32"/>
  <c r="Z370" i="32" s="1"/>
  <c r="U389" i="32"/>
  <c r="Z369" i="32" s="1"/>
  <c r="T389" i="32"/>
  <c r="AR22" i="32" s="1"/>
  <c r="S389" i="32"/>
  <c r="Z367" i="32" s="1"/>
  <c r="R389" i="32"/>
  <c r="Z366" i="32" s="1"/>
  <c r="Q389" i="32"/>
  <c r="BM14" i="32" s="1"/>
  <c r="P389" i="32"/>
  <c r="AR18" i="32" s="1"/>
  <c r="O389" i="32"/>
  <c r="Z363" i="32" s="1"/>
  <c r="N389" i="32"/>
  <c r="Z362" i="32" s="1"/>
  <c r="M389" i="32"/>
  <c r="BI14" i="32" s="1"/>
  <c r="L389" i="32"/>
  <c r="Z360" i="32" s="1"/>
  <c r="K389" i="32"/>
  <c r="Z359" i="32" s="1"/>
  <c r="J389" i="32"/>
  <c r="Z358" i="32" s="1"/>
  <c r="I389" i="32"/>
  <c r="Z357" i="32" s="1"/>
  <c r="F389" i="32"/>
  <c r="Z356" i="32" s="1"/>
  <c r="E389" i="32"/>
  <c r="Z355" i="32" s="1"/>
  <c r="D389" i="32"/>
  <c r="Z354" i="32" s="1"/>
  <c r="C389" i="32"/>
  <c r="AY14" i="32" s="1"/>
  <c r="B389" i="32"/>
  <c r="AX14" i="32" s="1"/>
  <c r="Z387" i="32"/>
  <c r="V353" i="32"/>
  <c r="Z335" i="32" s="1"/>
  <c r="U353" i="32"/>
  <c r="Z334" i="32" s="1"/>
  <c r="T353" i="32"/>
  <c r="BP13" i="32" s="1"/>
  <c r="S353" i="32"/>
  <c r="AQ21" i="32" s="1"/>
  <c r="R353" i="32"/>
  <c r="Z331" i="32" s="1"/>
  <c r="Q353" i="32"/>
  <c r="Z330" i="32" s="1"/>
  <c r="P353" i="32"/>
  <c r="Z329" i="32" s="1"/>
  <c r="O353" i="32"/>
  <c r="AQ17" i="32" s="1"/>
  <c r="N353" i="32"/>
  <c r="AQ16" i="32" s="1"/>
  <c r="M353" i="32"/>
  <c r="Z326" i="32" s="1"/>
  <c r="L353" i="32"/>
  <c r="Z325" i="32" s="1"/>
  <c r="K353" i="32"/>
  <c r="Z324" i="32" s="1"/>
  <c r="J353" i="32"/>
  <c r="AQ12" i="32" s="1"/>
  <c r="I353" i="32"/>
  <c r="AQ11" i="32" s="1"/>
  <c r="H353" i="32"/>
  <c r="F353" i="32"/>
  <c r="Z321" i="32" s="1"/>
  <c r="E353" i="32"/>
  <c r="AQ7" i="32" s="1"/>
  <c r="D353" i="32"/>
  <c r="AQ6" i="32" s="1"/>
  <c r="C353" i="32"/>
  <c r="Z318" i="32" s="1"/>
  <c r="B353" i="32"/>
  <c r="Z317" i="32" s="1"/>
  <c r="Z332" i="32"/>
  <c r="V317" i="32"/>
  <c r="AP24" i="32" s="1"/>
  <c r="U317" i="32"/>
  <c r="Z299" i="32" s="1"/>
  <c r="AD299" i="32" s="1"/>
  <c r="T317" i="32"/>
  <c r="Z298" i="32" s="1"/>
  <c r="AD298" i="32" s="1"/>
  <c r="S317" i="32"/>
  <c r="Z297" i="32" s="1"/>
  <c r="AD297" i="32" s="1"/>
  <c r="R317" i="32"/>
  <c r="AP20" i="32" s="1"/>
  <c r="Q317" i="32"/>
  <c r="Z295" i="32" s="1"/>
  <c r="AD295" i="32" s="1"/>
  <c r="P317" i="32"/>
  <c r="Z294" i="32" s="1"/>
  <c r="AD294" i="32" s="1"/>
  <c r="O317" i="32"/>
  <c r="BK12" i="32" s="1"/>
  <c r="N317" i="32"/>
  <c r="Z292" i="32" s="1"/>
  <c r="AD292" i="32" s="1"/>
  <c r="M317" i="32"/>
  <c r="Z291" i="32" s="1"/>
  <c r="AD291" i="32" s="1"/>
  <c r="L317" i="32"/>
  <c r="BH12" i="32" s="1"/>
  <c r="K317" i="32"/>
  <c r="BG12" i="32" s="1"/>
  <c r="J317" i="32"/>
  <c r="Z288" i="32" s="1"/>
  <c r="AD288" i="32" s="1"/>
  <c r="I317" i="32"/>
  <c r="Z287" i="32" s="1"/>
  <c r="AD287" i="32" s="1"/>
  <c r="F317" i="32"/>
  <c r="Z286" i="32" s="1"/>
  <c r="AD286" i="32" s="1"/>
  <c r="E317" i="32"/>
  <c r="AP7" i="32" s="1"/>
  <c r="D317" i="32"/>
  <c r="AZ12" i="32" s="1"/>
  <c r="C317" i="32"/>
  <c r="AY12" i="32" s="1"/>
  <c r="B317" i="32"/>
  <c r="Z282" i="32" s="1"/>
  <c r="AD282" i="32" s="1"/>
  <c r="AE300" i="32"/>
  <c r="AE335" i="32" s="1"/>
  <c r="AE370" i="32" s="1"/>
  <c r="AE405" i="32" s="1"/>
  <c r="AE299" i="32"/>
  <c r="AE334" i="32" s="1"/>
  <c r="AE369" i="32" s="1"/>
  <c r="AE404" i="32" s="1"/>
  <c r="AE298" i="32"/>
  <c r="AE333" i="32" s="1"/>
  <c r="AE368" i="32" s="1"/>
  <c r="AE403" i="32" s="1"/>
  <c r="AE297" i="32"/>
  <c r="AE332" i="32" s="1"/>
  <c r="AE367" i="32" s="1"/>
  <c r="AE402" i="32" s="1"/>
  <c r="AE296" i="32"/>
  <c r="AE331" i="32" s="1"/>
  <c r="AE366" i="32" s="1"/>
  <c r="AE401" i="32" s="1"/>
  <c r="AE295" i="32"/>
  <c r="AE330" i="32" s="1"/>
  <c r="AE365" i="32" s="1"/>
  <c r="AE400" i="32" s="1"/>
  <c r="AE294" i="32"/>
  <c r="AE329" i="32" s="1"/>
  <c r="AE364" i="32" s="1"/>
  <c r="AE399" i="32" s="1"/>
  <c r="AE293" i="32"/>
  <c r="AE328" i="32" s="1"/>
  <c r="AE363" i="32" s="1"/>
  <c r="AE398" i="32" s="1"/>
  <c r="AE292" i="32"/>
  <c r="AE327" i="32" s="1"/>
  <c r="AE362" i="32" s="1"/>
  <c r="AE397" i="32" s="1"/>
  <c r="AE291" i="32"/>
  <c r="AE326" i="32" s="1"/>
  <c r="AE361" i="32" s="1"/>
  <c r="AE396" i="32" s="1"/>
  <c r="AE290" i="32"/>
  <c r="AE325" i="32" s="1"/>
  <c r="AE360" i="32" s="1"/>
  <c r="AE395" i="32" s="1"/>
  <c r="AE288" i="32"/>
  <c r="AE323" i="32" s="1"/>
  <c r="AE358" i="32" s="1"/>
  <c r="AE393" i="32" s="1"/>
  <c r="AE287" i="32"/>
  <c r="AE322" i="32" s="1"/>
  <c r="AE357" i="32" s="1"/>
  <c r="AE392" i="32" s="1"/>
  <c r="AE286" i="32"/>
  <c r="AE321" i="32" s="1"/>
  <c r="AE356" i="32" s="1"/>
  <c r="AE391" i="32" s="1"/>
  <c r="AE285" i="32"/>
  <c r="AE320" i="32" s="1"/>
  <c r="AE355" i="32" s="1"/>
  <c r="AE390" i="32" s="1"/>
  <c r="AE283" i="32"/>
  <c r="AE318" i="32" s="1"/>
  <c r="AE353" i="32" s="1"/>
  <c r="AE388" i="32" s="1"/>
  <c r="AE282" i="32"/>
  <c r="AE317" i="32" s="1"/>
  <c r="AE352" i="32" s="1"/>
  <c r="AE387" i="32" s="1"/>
  <c r="V281" i="32"/>
  <c r="Z265" i="32" s="1"/>
  <c r="U281" i="32"/>
  <c r="Z264" i="32" s="1"/>
  <c r="T281" i="32"/>
  <c r="Z263" i="32" s="1"/>
  <c r="S281" i="32"/>
  <c r="Z262" i="32" s="1"/>
  <c r="R281" i="32"/>
  <c r="AO20" i="32" s="1"/>
  <c r="Q281" i="32"/>
  <c r="Z260" i="32" s="1"/>
  <c r="P281" i="32"/>
  <c r="AO18" i="32" s="1"/>
  <c r="O281" i="32"/>
  <c r="Z258" i="32" s="1"/>
  <c r="N281" i="32"/>
  <c r="Z257" i="32" s="1"/>
  <c r="M281" i="32"/>
  <c r="Z256" i="32" s="1"/>
  <c r="L281" i="32"/>
  <c r="Z255" i="32" s="1"/>
  <c r="K281" i="32"/>
  <c r="Z254" i="32" s="1"/>
  <c r="J281" i="32"/>
  <c r="Z253" i="32" s="1"/>
  <c r="I281" i="32"/>
  <c r="Z252" i="32" s="1"/>
  <c r="F281" i="32"/>
  <c r="Z251" i="32" s="1"/>
  <c r="E281" i="32"/>
  <c r="AO7" i="32" s="1"/>
  <c r="D281" i="32"/>
  <c r="Z249" i="32" s="1"/>
  <c r="C281" i="32"/>
  <c r="Z248" i="32" s="1"/>
  <c r="B281" i="32"/>
  <c r="Z247" i="32" s="1"/>
  <c r="V245" i="32"/>
  <c r="BR10" i="32" s="1"/>
  <c r="U245" i="32"/>
  <c r="Z229" i="32" s="1"/>
  <c r="T245" i="32"/>
  <c r="Z228" i="32" s="1"/>
  <c r="S245" i="32"/>
  <c r="BO10" i="32" s="1"/>
  <c r="R245" i="32"/>
  <c r="BN10" i="32" s="1"/>
  <c r="Q245" i="32"/>
  <c r="AN19" i="32" s="1"/>
  <c r="P245" i="32"/>
  <c r="Z224" i="32" s="1"/>
  <c r="O245" i="32"/>
  <c r="AN17" i="32" s="1"/>
  <c r="N245" i="32"/>
  <c r="BJ10" i="32" s="1"/>
  <c r="M245" i="32"/>
  <c r="Z221" i="32" s="1"/>
  <c r="L245" i="32"/>
  <c r="Z220" i="32" s="1"/>
  <c r="K245" i="32"/>
  <c r="Z219" i="32" s="1"/>
  <c r="J245" i="32"/>
  <c r="Z218" i="32" s="1"/>
  <c r="I245" i="32"/>
  <c r="Z217" i="32" s="1"/>
  <c r="F245" i="32"/>
  <c r="Z216" i="32" s="1"/>
  <c r="E245" i="32"/>
  <c r="BA10" i="32" s="1"/>
  <c r="D245" i="32"/>
  <c r="AZ10" i="32" s="1"/>
  <c r="C245" i="32"/>
  <c r="Z213" i="32" s="1"/>
  <c r="B245" i="32"/>
  <c r="Z212" i="32" s="1"/>
  <c r="Z225" i="32"/>
  <c r="V210" i="32"/>
  <c r="Z195" i="32" s="1"/>
  <c r="U210" i="32"/>
  <c r="BQ9" i="32" s="1"/>
  <c r="T210" i="32"/>
  <c r="Z193" i="32" s="1"/>
  <c r="S210" i="32"/>
  <c r="Z192" i="32" s="1"/>
  <c r="R210" i="32"/>
  <c r="Z191" i="32" s="1"/>
  <c r="Q210" i="32"/>
  <c r="Z190" i="32" s="1"/>
  <c r="P210" i="32"/>
  <c r="AM18" i="32" s="1"/>
  <c r="O210" i="32"/>
  <c r="AM17" i="32" s="1"/>
  <c r="N210" i="32"/>
  <c r="Z187" i="32" s="1"/>
  <c r="M210" i="32"/>
  <c r="Z186" i="32" s="1"/>
  <c r="L210" i="32"/>
  <c r="Z185" i="32" s="1"/>
  <c r="K210" i="32"/>
  <c r="Z184" i="32" s="1"/>
  <c r="J210" i="32"/>
  <c r="Z183" i="32" s="1"/>
  <c r="I210" i="32"/>
  <c r="BE9" i="32" s="1"/>
  <c r="F210" i="32"/>
  <c r="Z181" i="32" s="1"/>
  <c r="E210" i="32"/>
  <c r="BA9" i="32" s="1"/>
  <c r="D210" i="32"/>
  <c r="Z179" i="32" s="1"/>
  <c r="C210" i="32"/>
  <c r="Z178" i="32" s="1"/>
  <c r="B210" i="32"/>
  <c r="AX9" i="32" s="1"/>
  <c r="Z188" i="32"/>
  <c r="V174" i="32"/>
  <c r="AL24" i="32" s="1"/>
  <c r="U174" i="32"/>
  <c r="Z160" i="32" s="1"/>
  <c r="T174" i="32"/>
  <c r="Z159" i="32" s="1"/>
  <c r="S174" i="32"/>
  <c r="Z158" i="32" s="1"/>
  <c r="R174" i="32"/>
  <c r="AL20" i="32" s="1"/>
  <c r="Q174" i="32"/>
  <c r="AL19" i="32" s="1"/>
  <c r="P174" i="32"/>
  <c r="Z155" i="32" s="1"/>
  <c r="O174" i="32"/>
  <c r="AL17" i="32" s="1"/>
  <c r="N174" i="32"/>
  <c r="BJ8" i="32" s="1"/>
  <c r="M174" i="32"/>
  <c r="AL15" i="32" s="1"/>
  <c r="L174" i="32"/>
  <c r="Z151" i="32" s="1"/>
  <c r="K174" i="32"/>
  <c r="Z150" i="32" s="1"/>
  <c r="J174" i="32"/>
  <c r="AL12" i="32" s="1"/>
  <c r="I174" i="32"/>
  <c r="Z148" i="32" s="1"/>
  <c r="F174" i="32"/>
  <c r="Z147" i="32" s="1"/>
  <c r="E174" i="32"/>
  <c r="Z146" i="32" s="1"/>
  <c r="D174" i="32"/>
  <c r="AL6" i="32" s="1"/>
  <c r="C174" i="32"/>
  <c r="AY8" i="32" s="1"/>
  <c r="B174" i="32"/>
  <c r="Z143" i="32" s="1"/>
  <c r="Y157" i="32"/>
  <c r="Y154" i="32"/>
  <c r="V139" i="32"/>
  <c r="BR7" i="32" s="1"/>
  <c r="U139" i="32"/>
  <c r="Z124" i="32" s="1"/>
  <c r="T139" i="32"/>
  <c r="Z123" i="32" s="1"/>
  <c r="S139" i="32"/>
  <c r="Z122" i="32" s="1"/>
  <c r="R139" i="32"/>
  <c r="Z121" i="32" s="1"/>
  <c r="Q139" i="32"/>
  <c r="Z120" i="32" s="1"/>
  <c r="P139" i="32"/>
  <c r="Z119" i="32" s="1"/>
  <c r="O139" i="32"/>
  <c r="Z118" i="32" s="1"/>
  <c r="N139" i="32"/>
  <c r="AK16" i="32" s="1"/>
  <c r="M139" i="32"/>
  <c r="Z116" i="32" s="1"/>
  <c r="L139" i="32"/>
  <c r="Z115" i="32" s="1"/>
  <c r="K139" i="32"/>
  <c r="Z114" i="32" s="1"/>
  <c r="J139" i="32"/>
  <c r="Z113" i="32" s="1"/>
  <c r="I139" i="32"/>
  <c r="Z112" i="32" s="1"/>
  <c r="F139" i="32"/>
  <c r="Z111" i="32" s="1"/>
  <c r="E139" i="32"/>
  <c r="AK7" i="32" s="1"/>
  <c r="D139" i="32"/>
  <c r="AZ7" i="32" s="1"/>
  <c r="C139" i="32"/>
  <c r="Z108" i="32" s="1"/>
  <c r="B139" i="32"/>
  <c r="Z107" i="32" s="1"/>
  <c r="Y121" i="32"/>
  <c r="Y118" i="32"/>
  <c r="V104" i="32"/>
  <c r="Z91" i="32" s="1"/>
  <c r="U104" i="32"/>
  <c r="Z90" i="32" s="1"/>
  <c r="T104" i="32"/>
  <c r="Z89" i="32" s="1"/>
  <c r="S104" i="32"/>
  <c r="AJ21" i="32" s="1"/>
  <c r="R104" i="32"/>
  <c r="Z87" i="32" s="1"/>
  <c r="Q104" i="32"/>
  <c r="Z86" i="32" s="1"/>
  <c r="P104" i="32"/>
  <c r="Z85" i="32" s="1"/>
  <c r="O104" i="32"/>
  <c r="BK6" i="32" s="1"/>
  <c r="N104" i="32"/>
  <c r="Z83" i="32" s="1"/>
  <c r="M104" i="32"/>
  <c r="Z82" i="32" s="1"/>
  <c r="BH6" i="32"/>
  <c r="K104" i="32"/>
  <c r="Z80" i="32" s="1"/>
  <c r="J104" i="32"/>
  <c r="Z79" i="32" s="1"/>
  <c r="I104" i="32"/>
  <c r="Z78" i="32" s="1"/>
  <c r="F104" i="32"/>
  <c r="Z77" i="32" s="1"/>
  <c r="E104" i="32"/>
  <c r="BA6" i="32" s="1"/>
  <c r="D104" i="32"/>
  <c r="AJ6" i="32" s="1"/>
  <c r="C104" i="32"/>
  <c r="Z74" i="32" s="1"/>
  <c r="B104" i="32"/>
  <c r="Z73" i="32" s="1"/>
  <c r="Y91" i="32"/>
  <c r="Y90" i="32"/>
  <c r="Y89" i="32"/>
  <c r="Y88" i="32"/>
  <c r="Y87" i="32"/>
  <c r="Y86" i="32"/>
  <c r="Y85" i="32"/>
  <c r="Y84" i="32"/>
  <c r="Y83" i="32"/>
  <c r="Y82" i="32"/>
  <c r="Y81" i="32"/>
  <c r="Y80" i="32"/>
  <c r="Y79" i="32"/>
  <c r="Y78" i="32"/>
  <c r="Y77" i="32"/>
  <c r="Y76" i="32"/>
  <c r="Y75" i="32"/>
  <c r="Y74" i="32"/>
  <c r="Y73" i="32"/>
  <c r="V69" i="32"/>
  <c r="Z58" i="32" s="1"/>
  <c r="U69" i="32"/>
  <c r="Z57" i="32" s="1"/>
  <c r="T69" i="32"/>
  <c r="Z56" i="32" s="1"/>
  <c r="S69" i="32"/>
  <c r="Z55" i="32" s="1"/>
  <c r="R69" i="32"/>
  <c r="Z54" i="32" s="1"/>
  <c r="Q69" i="32"/>
  <c r="Z53" i="32" s="1"/>
  <c r="P69" i="32"/>
  <c r="AI18" i="32" s="1"/>
  <c r="O69" i="32"/>
  <c r="Z51" i="32" s="1"/>
  <c r="N69" i="32"/>
  <c r="Z50" i="32" s="1"/>
  <c r="M69" i="32"/>
  <c r="BI5" i="32" s="1"/>
  <c r="L69" i="32"/>
  <c r="AI14" i="32" s="1"/>
  <c r="K69" i="32"/>
  <c r="Z47" i="32" s="1"/>
  <c r="J69" i="32"/>
  <c r="Z46" i="32" s="1"/>
  <c r="I69" i="32"/>
  <c r="Z45" i="32" s="1"/>
  <c r="F69" i="32"/>
  <c r="Z44" i="32" s="1"/>
  <c r="E69" i="32"/>
  <c r="Z43" i="32" s="1"/>
  <c r="D69" i="32"/>
  <c r="Z42" i="32" s="1"/>
  <c r="C69" i="32"/>
  <c r="Z41" i="32" s="1"/>
  <c r="B69" i="32"/>
  <c r="AI4" i="32" s="1"/>
  <c r="Y58" i="32"/>
  <c r="Y57" i="32"/>
  <c r="Y56" i="32"/>
  <c r="Y55" i="32"/>
  <c r="Y54" i="32"/>
  <c r="Y53" i="32"/>
  <c r="Y52" i="32"/>
  <c r="Y51" i="32"/>
  <c r="Y50" i="32"/>
  <c r="Z49" i="32"/>
  <c r="Y49" i="32"/>
  <c r="Y48" i="32"/>
  <c r="Y47" i="32"/>
  <c r="Y46" i="32"/>
  <c r="Y45" i="32"/>
  <c r="Y44" i="32"/>
  <c r="AG48" i="32"/>
  <c r="Y43" i="32"/>
  <c r="AG47" i="32"/>
  <c r="Y42" i="32"/>
  <c r="AG46" i="32"/>
  <c r="Y41" i="32"/>
  <c r="AG45" i="32"/>
  <c r="Y40" i="32"/>
  <c r="BS40" i="32"/>
  <c r="BR40" i="32"/>
  <c r="BQ40" i="32"/>
  <c r="BP40" i="32"/>
  <c r="BO40" i="32"/>
  <c r="BN40" i="32"/>
  <c r="BM40" i="32"/>
  <c r="BL40" i="32"/>
  <c r="BK40" i="32"/>
  <c r="BJ40" i="32"/>
  <c r="BI40" i="32"/>
  <c r="BH40" i="32"/>
  <c r="BG40" i="32"/>
  <c r="BF40" i="32"/>
  <c r="BE40" i="32"/>
  <c r="BB40" i="32"/>
  <c r="BA40" i="32"/>
  <c r="AZ40" i="32"/>
  <c r="AY40" i="32"/>
  <c r="AX40" i="32"/>
  <c r="AG44" i="32"/>
  <c r="BR39" i="32"/>
  <c r="BQ39" i="32"/>
  <c r="BP39" i="32"/>
  <c r="BO39" i="32"/>
  <c r="BN39" i="32"/>
  <c r="BM39" i="32"/>
  <c r="BL39" i="32"/>
  <c r="BK39" i="32"/>
  <c r="BJ39" i="32"/>
  <c r="BI39" i="32"/>
  <c r="BH39" i="32"/>
  <c r="BG39" i="32"/>
  <c r="BF39" i="32"/>
  <c r="BE39" i="32"/>
  <c r="BB39" i="32"/>
  <c r="BA39" i="32"/>
  <c r="AZ39" i="32"/>
  <c r="AY39" i="32"/>
  <c r="AX39" i="32"/>
  <c r="AG43" i="32"/>
  <c r="AG42" i="32"/>
  <c r="AG41" i="32"/>
  <c r="AG40" i="32"/>
  <c r="AG39" i="32"/>
  <c r="V34" i="32"/>
  <c r="Z22" i="32" s="1"/>
  <c r="U34" i="32"/>
  <c r="AH23" i="32" s="1"/>
  <c r="T34" i="32"/>
  <c r="Z20" i="32" s="1"/>
  <c r="S34" i="32"/>
  <c r="R34" i="32"/>
  <c r="AH20" i="32" s="1"/>
  <c r="Q34" i="32"/>
  <c r="P34" i="32"/>
  <c r="BL4" i="32" s="1"/>
  <c r="O34" i="32"/>
  <c r="AH17" i="32" s="1"/>
  <c r="N34" i="32"/>
  <c r="Z14" i="32" s="1"/>
  <c r="M34" i="32"/>
  <c r="BI4" i="32" s="1"/>
  <c r="L34" i="32"/>
  <c r="Z12" i="32" s="1"/>
  <c r="K34" i="32"/>
  <c r="J34" i="32"/>
  <c r="BF4" i="32" s="1"/>
  <c r="I34" i="32"/>
  <c r="F34" i="32"/>
  <c r="Z8" i="32" s="1"/>
  <c r="E34" i="32"/>
  <c r="AH7" i="32" s="1"/>
  <c r="D34" i="32"/>
  <c r="AH6" i="32" s="1"/>
  <c r="C34" i="32"/>
  <c r="AH5" i="32" s="1"/>
  <c r="B34" i="32"/>
  <c r="Z4" i="32" s="1"/>
  <c r="AG38" i="32"/>
  <c r="AG37" i="32"/>
  <c r="AG36" i="32"/>
  <c r="AG35" i="32"/>
  <c r="AG32" i="32"/>
  <c r="AG31" i="32"/>
  <c r="AG30" i="32"/>
  <c r="AG29" i="32"/>
  <c r="AG28" i="32"/>
  <c r="Y22" i="32"/>
  <c r="AR24" i="32"/>
  <c r="AO24" i="32"/>
  <c r="AG24" i="32"/>
  <c r="Y21" i="32"/>
  <c r="AS23" i="32"/>
  <c r="AM23" i="32"/>
  <c r="AG23" i="32"/>
  <c r="Y20" i="32"/>
  <c r="Y19" i="32"/>
  <c r="AO21" i="32"/>
  <c r="AK21" i="32"/>
  <c r="AG21" i="32"/>
  <c r="Y18" i="32"/>
  <c r="AQ20" i="32"/>
  <c r="AG20" i="32"/>
  <c r="Y17" i="32"/>
  <c r="AS19" i="32"/>
  <c r="AO19" i="32"/>
  <c r="AI19" i="32"/>
  <c r="AG19" i="32"/>
  <c r="Y16" i="32"/>
  <c r="AJ18" i="32"/>
  <c r="AG18" i="32"/>
  <c r="Y15" i="32"/>
  <c r="BQ15" i="32"/>
  <c r="BM15" i="32"/>
  <c r="BL15" i="32"/>
  <c r="BI15" i="32"/>
  <c r="BE15" i="32"/>
  <c r="AY15" i="32"/>
  <c r="AX15" i="32"/>
  <c r="AP17" i="32"/>
  <c r="AG17" i="32"/>
  <c r="Y14" i="32"/>
  <c r="AJ16" i="32"/>
  <c r="AG16" i="32"/>
  <c r="Y13" i="32"/>
  <c r="BO13" i="32"/>
  <c r="AI15" i="32"/>
  <c r="AG15" i="32"/>
  <c r="Y12" i="32"/>
  <c r="AS14" i="32"/>
  <c r="AR14" i="32"/>
  <c r="AG14" i="32"/>
  <c r="Y11" i="32"/>
  <c r="BR11" i="32"/>
  <c r="BN11" i="32"/>
  <c r="BM11" i="32"/>
  <c r="BJ11" i="32"/>
  <c r="BF11" i="32"/>
  <c r="AN13" i="32"/>
  <c r="AG13" i="32"/>
  <c r="Y10" i="32"/>
  <c r="BM10" i="32"/>
  <c r="BL10" i="32"/>
  <c r="AO12" i="32"/>
  <c r="AJ12" i="32"/>
  <c r="AG12" i="32"/>
  <c r="Y9" i="32"/>
  <c r="AS11" i="32"/>
  <c r="AR11" i="32"/>
  <c r="AM11" i="32"/>
  <c r="AG11" i="32"/>
  <c r="Y8" i="32"/>
  <c r="AN8" i="32"/>
  <c r="AG8" i="32"/>
  <c r="Y7" i="32"/>
  <c r="BO7" i="32"/>
  <c r="AG7" i="32"/>
  <c r="Y6" i="32"/>
  <c r="BJ6" i="32"/>
  <c r="AO6" i="32"/>
  <c r="AG6" i="32"/>
  <c r="Y5" i="32"/>
  <c r="AS5" i="32"/>
  <c r="AK5" i="32"/>
  <c r="AG5" i="32"/>
  <c r="Y4" i="32"/>
  <c r="AS4" i="32"/>
  <c r="AG4" i="32"/>
  <c r="BR2" i="32"/>
  <c r="BQ2" i="32"/>
  <c r="BP2" i="32"/>
  <c r="BO2" i="32"/>
  <c r="BN2" i="32"/>
  <c r="BM2" i="32"/>
  <c r="BL2" i="32"/>
  <c r="BK2" i="32"/>
  <c r="BJ2" i="32"/>
  <c r="BI2" i="32"/>
  <c r="BH2" i="32"/>
  <c r="BG2" i="32"/>
  <c r="BF2" i="32"/>
  <c r="BE2" i="32"/>
  <c r="BB2" i="32"/>
  <c r="BA2" i="32"/>
  <c r="AZ2" i="32"/>
  <c r="AY2" i="32"/>
  <c r="AX2" i="32"/>
  <c r="H354" i="31"/>
  <c r="H428" i="31" s="1"/>
  <c r="BD13" i="32" l="1"/>
  <c r="H427" i="32"/>
  <c r="AT10" i="32" s="1"/>
  <c r="BH15" i="32"/>
  <c r="AS18" i="32"/>
  <c r="AS22" i="32"/>
  <c r="AS24" i="32"/>
  <c r="BR15" i="32"/>
  <c r="BJ15" i="32"/>
  <c r="AS16" i="32"/>
  <c r="AS15" i="32"/>
  <c r="BF15" i="32"/>
  <c r="AS12" i="32"/>
  <c r="AS20" i="32"/>
  <c r="BN15" i="32"/>
  <c r="AZ15" i="32"/>
  <c r="AS6" i="32"/>
  <c r="AS8" i="32"/>
  <c r="BB15" i="32"/>
  <c r="Z364" i="32"/>
  <c r="Z365" i="32"/>
  <c r="AR19" i="32"/>
  <c r="BO14" i="32"/>
  <c r="Z368" i="32"/>
  <c r="AR5" i="32"/>
  <c r="Z353" i="32"/>
  <c r="BJ14" i="32"/>
  <c r="AR15" i="32"/>
  <c r="Z361" i="32"/>
  <c r="AR23" i="32"/>
  <c r="BQ14" i="32"/>
  <c r="BE14" i="32"/>
  <c r="BI9" i="32"/>
  <c r="BI11" i="32"/>
  <c r="AO15" i="32"/>
  <c r="AQ22" i="32"/>
  <c r="Z333" i="32"/>
  <c r="AQ14" i="32"/>
  <c r="BH13" i="32"/>
  <c r="Z285" i="32"/>
  <c r="AD285" i="32" s="1"/>
  <c r="AP6" i="32"/>
  <c r="Z284" i="32"/>
  <c r="AD284" i="32" s="1"/>
  <c r="BR12" i="32"/>
  <c r="Z300" i="32"/>
  <c r="AD300" i="32" s="1"/>
  <c r="AD335" i="32" s="1"/>
  <c r="AD370" i="32" s="1"/>
  <c r="AD405" i="32" s="1"/>
  <c r="Z290" i="32"/>
  <c r="AD290" i="32" s="1"/>
  <c r="BF12" i="32"/>
  <c r="AP12" i="32"/>
  <c r="BA12" i="32"/>
  <c r="BN12" i="32"/>
  <c r="Z296" i="32"/>
  <c r="AD296" i="32" s="1"/>
  <c r="AP16" i="32"/>
  <c r="BJ12" i="32"/>
  <c r="AO5" i="32"/>
  <c r="AY11" i="32"/>
  <c r="Z230" i="32"/>
  <c r="BQ11" i="32"/>
  <c r="AO23" i="32"/>
  <c r="AN15" i="32"/>
  <c r="AO11" i="32"/>
  <c r="BE11" i="32"/>
  <c r="AZ11" i="32"/>
  <c r="AN6" i="32"/>
  <c r="BH11" i="32"/>
  <c r="AN23" i="32"/>
  <c r="AY10" i="32"/>
  <c r="Z194" i="32"/>
  <c r="AL13" i="32"/>
  <c r="Z161" i="32"/>
  <c r="AL22" i="32"/>
  <c r="BO8" i="32"/>
  <c r="Z153" i="32"/>
  <c r="AL16" i="32"/>
  <c r="BF8" i="32"/>
  <c r="BA8" i="32"/>
  <c r="Z145" i="32"/>
  <c r="BN7" i="32"/>
  <c r="AK14" i="32"/>
  <c r="Z125" i="32"/>
  <c r="AJ11" i="32"/>
  <c r="AJ24" i="32"/>
  <c r="BR6" i="32"/>
  <c r="AJ7" i="32"/>
  <c r="AJ4" i="32"/>
  <c r="Z88" i="32"/>
  <c r="AQ33" i="32"/>
  <c r="AN5" i="32"/>
  <c r="AL7" i="32"/>
  <c r="AN11" i="32"/>
  <c r="BE10" i="32"/>
  <c r="BQ10" i="32"/>
  <c r="BB11" i="32"/>
  <c r="BI13" i="32"/>
  <c r="AR6" i="32"/>
  <c r="BG8" i="32"/>
  <c r="BI10" i="32"/>
  <c r="AX11" i="32"/>
  <c r="BP11" i="32"/>
  <c r="AJ17" i="32"/>
  <c r="AL21" i="32"/>
  <c r="AK23" i="32"/>
  <c r="Z154" i="32"/>
  <c r="Z319" i="32"/>
  <c r="BK8" i="32"/>
  <c r="BL11" i="32"/>
  <c r="Z322" i="32"/>
  <c r="AD322" i="32" s="1"/>
  <c r="AD357" i="32" s="1"/>
  <c r="AD392" i="32" s="1"/>
  <c r="BF6" i="32"/>
  <c r="AZ6" i="32"/>
  <c r="Z75" i="32"/>
  <c r="BN6" i="32"/>
  <c r="AJ20" i="32"/>
  <c r="AI21" i="32"/>
  <c r="BO5" i="32"/>
  <c r="BA5" i="32"/>
  <c r="AI7" i="32"/>
  <c r="AK31" i="32" s="1"/>
  <c r="AB110" i="32" s="1"/>
  <c r="AD110" i="32" s="1"/>
  <c r="BK5" i="32"/>
  <c r="BE5" i="32"/>
  <c r="AI20" i="32"/>
  <c r="AQ34" i="32"/>
  <c r="BC17" i="32"/>
  <c r="Z52" i="32"/>
  <c r="BG5" i="32"/>
  <c r="AS33" i="32"/>
  <c r="AT33" i="32" s="1"/>
  <c r="Z6" i="32"/>
  <c r="BH4" i="32"/>
  <c r="AJ33" i="32"/>
  <c r="AN33" i="32"/>
  <c r="AR33" i="32"/>
  <c r="AJ34" i="32"/>
  <c r="AN34" i="32"/>
  <c r="AR34" i="32"/>
  <c r="AK33" i="32"/>
  <c r="AO33" i="32"/>
  <c r="AK34" i="32"/>
  <c r="AO34" i="32"/>
  <c r="AS34" i="32"/>
  <c r="AT34" i="32" s="1"/>
  <c r="AH33" i="32"/>
  <c r="AL33" i="32"/>
  <c r="AP33" i="32"/>
  <c r="AH34" i="32"/>
  <c r="AL34" i="32"/>
  <c r="AP34" i="32"/>
  <c r="Z76" i="32"/>
  <c r="AI33" i="32"/>
  <c r="AM33" i="32"/>
  <c r="AI34" i="32"/>
  <c r="AM34" i="32"/>
  <c r="BD17" i="32"/>
  <c r="AM5" i="32"/>
  <c r="BF5" i="32"/>
  <c r="BN5" i="32"/>
  <c r="BG6" i="32"/>
  <c r="BO6" i="32"/>
  <c r="BI8" i="32"/>
  <c r="BM9" i="32"/>
  <c r="AR12" i="32"/>
  <c r="AO13" i="32"/>
  <c r="AZ13" i="32"/>
  <c r="BM13" i="32"/>
  <c r="AZ14" i="32"/>
  <c r="Z18" i="32"/>
  <c r="AH24" i="32"/>
  <c r="Z223" i="32"/>
  <c r="AK4" i="32"/>
  <c r="AZ5" i="32"/>
  <c r="BB7" i="32"/>
  <c r="AY9" i="32"/>
  <c r="BK10" i="32"/>
  <c r="AJ13" i="32"/>
  <c r="AQ15" i="32"/>
  <c r="BE13" i="32"/>
  <c r="AQ19" i="32"/>
  <c r="Z84" i="32"/>
  <c r="Z182" i="32"/>
  <c r="Z215" i="32"/>
  <c r="BJ5" i="32"/>
  <c r="BR5" i="32"/>
  <c r="Z10" i="32"/>
  <c r="BI12" i="32"/>
  <c r="AM15" i="32"/>
  <c r="BQ13" i="32"/>
  <c r="AH16" i="32"/>
  <c r="AM19" i="32"/>
  <c r="AQ23" i="32"/>
  <c r="BJ4" i="32"/>
  <c r="AZ4" i="32"/>
  <c r="BN4" i="32"/>
  <c r="AH12" i="32"/>
  <c r="BR4" i="32"/>
  <c r="AQ4" i="32"/>
  <c r="AY5" i="32"/>
  <c r="BQ5" i="32"/>
  <c r="BH7" i="32"/>
  <c r="BP7" i="32"/>
  <c r="AK8" i="32"/>
  <c r="AQ13" i="32"/>
  <c r="BA11" i="32"/>
  <c r="BG11" i="32"/>
  <c r="BK11" i="32"/>
  <c r="BO11" i="32"/>
  <c r="AM14" i="32"/>
  <c r="BB13" i="32"/>
  <c r="AR16" i="32"/>
  <c r="BR14" i="32"/>
  <c r="AO17" i="32"/>
  <c r="AK22" i="32"/>
  <c r="AI23" i="32"/>
  <c r="Z152" i="32"/>
  <c r="Z156" i="32"/>
  <c r="Z250" i="32"/>
  <c r="AD326" i="32"/>
  <c r="AI5" i="32"/>
  <c r="AI29" i="32" s="1"/>
  <c r="AB41" i="32" s="1"/>
  <c r="AD41" i="32" s="1"/>
  <c r="BM5" i="32"/>
  <c r="BL7" i="32"/>
  <c r="BL9" i="32"/>
  <c r="BK13" i="32"/>
  <c r="BF14" i="32"/>
  <c r="BN14" i="32"/>
  <c r="AR20" i="32"/>
  <c r="AN24" i="32"/>
  <c r="Z189" i="32"/>
  <c r="AD332" i="32"/>
  <c r="AD367" i="32" s="1"/>
  <c r="AD402" i="32" s="1"/>
  <c r="Z328" i="32"/>
  <c r="AD330" i="32"/>
  <c r="AD365" i="32" s="1"/>
  <c r="AD400" i="32" s="1"/>
  <c r="AX7" i="32"/>
  <c r="AQ8" i="32"/>
  <c r="BQ8" i="32"/>
  <c r="AI11" i="32"/>
  <c r="BQ12" i="32"/>
  <c r="AX13" i="32"/>
  <c r="BG13" i="32"/>
  <c r="AK18" i="32"/>
  <c r="Z117" i="32"/>
  <c r="AD317" i="32"/>
  <c r="AD321" i="32"/>
  <c r="AD356" i="32" s="1"/>
  <c r="AD391" i="32" s="1"/>
  <c r="Z352" i="32"/>
  <c r="BP4" i="32"/>
  <c r="AL5" i="32"/>
  <c r="AP5" i="32"/>
  <c r="AX5" i="32"/>
  <c r="BB5" i="32"/>
  <c r="BH5" i="32"/>
  <c r="BL5" i="32"/>
  <c r="BP5" i="32"/>
  <c r="BB6" i="32"/>
  <c r="AM7" i="32"/>
  <c r="BA7" i="32"/>
  <c r="BK7" i="32"/>
  <c r="AH8" i="32"/>
  <c r="AH32" i="32" s="1"/>
  <c r="AB8" i="32" s="1"/>
  <c r="AD8" i="32" s="1"/>
  <c r="BE8" i="32"/>
  <c r="BG9" i="32"/>
  <c r="AX10" i="32"/>
  <c r="BH10" i="32"/>
  <c r="AK13" i="32"/>
  <c r="BK14" i="32"/>
  <c r="AK17" i="32"/>
  <c r="AR21" i="32"/>
  <c r="AH22" i="32"/>
  <c r="AH46" i="32" s="1"/>
  <c r="AB20" i="32" s="1"/>
  <c r="AD20" i="32" s="1"/>
  <c r="AL23" i="32"/>
  <c r="AP23" i="32"/>
  <c r="Z40" i="32"/>
  <c r="Z110" i="32"/>
  <c r="Z144" i="32"/>
  <c r="Z180" i="32"/>
  <c r="Z283" i="32"/>
  <c r="AD283" i="32" s="1"/>
  <c r="AD318" i="32" s="1"/>
  <c r="Z390" i="32"/>
  <c r="AN4" i="32"/>
  <c r="BB4" i="32"/>
  <c r="AQ5" i="32"/>
  <c r="AI8" i="32"/>
  <c r="BM8" i="32"/>
  <c r="BO9" i="32"/>
  <c r="BP10" i="32"/>
  <c r="AH14" i="32"/>
  <c r="AI38" i="32" s="1"/>
  <c r="AB48" i="32" s="1"/>
  <c r="AD48" i="32" s="1"/>
  <c r="AN14" i="32"/>
  <c r="BE12" i="32"/>
  <c r="BM12" i="32"/>
  <c r="BG14" i="32"/>
  <c r="AH18" i="32"/>
  <c r="AJ42" i="32" s="1"/>
  <c r="AB85" i="32" s="1"/>
  <c r="AD85" i="32" s="1"/>
  <c r="AN18" i="32"/>
  <c r="Z16" i="32"/>
  <c r="AM21" i="32"/>
  <c r="AI22" i="32"/>
  <c r="AN22" i="32"/>
  <c r="Z48" i="32"/>
  <c r="Z259" i="32"/>
  <c r="AR7" i="32"/>
  <c r="BG7" i="32"/>
  <c r="AL11" i="32"/>
  <c r="BK9" i="32"/>
  <c r="BB10" i="32"/>
  <c r="AM13" i="32"/>
  <c r="AR13" i="32"/>
  <c r="AO14" i="32"/>
  <c r="AY13" i="32"/>
  <c r="BL13" i="32"/>
  <c r="BA14" i="32"/>
  <c r="AR17" i="32"/>
  <c r="AQ18" i="32"/>
  <c r="AJ22" i="32"/>
  <c r="AO22" i="32"/>
  <c r="K427" i="32"/>
  <c r="AT13" i="32" s="1"/>
  <c r="O427" i="32"/>
  <c r="AT17" i="32" s="1"/>
  <c r="S427" i="32"/>
  <c r="AT21" i="32" s="1"/>
  <c r="Z214" i="32"/>
  <c r="AD329" i="32"/>
  <c r="AD364" i="32" s="1"/>
  <c r="AD399" i="32" s="1"/>
  <c r="AD333" i="32"/>
  <c r="AH4" i="32"/>
  <c r="AI28" i="32" s="1"/>
  <c r="AB40" i="32" s="1"/>
  <c r="AD40" i="32" s="1"/>
  <c r="AX4" i="32"/>
  <c r="AR4" i="32"/>
  <c r="AK6" i="32"/>
  <c r="AX6" i="32"/>
  <c r="BP6" i="32"/>
  <c r="AN7" i="32"/>
  <c r="AS7" i="32"/>
  <c r="BJ7" i="32"/>
  <c r="AJ8" i="32"/>
  <c r="AZ8" i="32"/>
  <c r="BR8" i="32"/>
  <c r="BH9" i="32"/>
  <c r="BG10" i="32"/>
  <c r="AS13" i="32"/>
  <c r="BO12" i="32"/>
  <c r="BF13" i="32"/>
  <c r="BJ13" i="32"/>
  <c r="BN13" i="32"/>
  <c r="BR13" i="32"/>
  <c r="AO16" i="32"/>
  <c r="BB14" i="32"/>
  <c r="BH14" i="32"/>
  <c r="BL14" i="32"/>
  <c r="BP14" i="32"/>
  <c r="AI17" i="32"/>
  <c r="AK20" i="32"/>
  <c r="AK44" i="32" s="1"/>
  <c r="AB121" i="32" s="1"/>
  <c r="AD121" i="32" s="1"/>
  <c r="AN21" i="32"/>
  <c r="AK24" i="32"/>
  <c r="Z81" i="32"/>
  <c r="Z109" i="32"/>
  <c r="Z157" i="32"/>
  <c r="Z177" i="32"/>
  <c r="Z293" i="32"/>
  <c r="AD293" i="32" s="1"/>
  <c r="BL6" i="32"/>
  <c r="BF7" i="32"/>
  <c r="AR8" i="32"/>
  <c r="BN8" i="32"/>
  <c r="BB9" i="32"/>
  <c r="AK12" i="32"/>
  <c r="AH13" i="32"/>
  <c r="AH37" i="32" s="1"/>
  <c r="AB11" i="32" s="1"/>
  <c r="AD11" i="32" s="1"/>
  <c r="AP13" i="32"/>
  <c r="AJ14" i="32"/>
  <c r="AS21" i="32"/>
  <c r="Z149" i="32"/>
  <c r="Z227" i="32"/>
  <c r="Z261" i="32"/>
  <c r="Z289" i="32"/>
  <c r="AD289" i="32" s="1"/>
  <c r="AD324" i="32" s="1"/>
  <c r="AD359" i="32" s="1"/>
  <c r="AD394" i="32" s="1"/>
  <c r="Z323" i="32"/>
  <c r="AD323" i="32" s="1"/>
  <c r="AD358" i="32" s="1"/>
  <c r="AD393" i="32" s="1"/>
  <c r="AM4" i="32"/>
  <c r="AM8" i="32"/>
  <c r="BP9" i="32"/>
  <c r="AI13" i="32"/>
  <c r="AS17" i="32"/>
  <c r="BG15" i="32"/>
  <c r="BK15" i="32"/>
  <c r="BO15" i="32"/>
  <c r="AH21" i="32"/>
  <c r="AP21" i="32"/>
  <c r="AM22" i="32"/>
  <c r="BA13" i="32"/>
  <c r="E427" i="32"/>
  <c r="AT7" i="32" s="1"/>
  <c r="AD325" i="32"/>
  <c r="AD360" i="32" s="1"/>
  <c r="AD395" i="32" s="1"/>
  <c r="AD331" i="32"/>
  <c r="AD366" i="32" s="1"/>
  <c r="AD401" i="32" s="1"/>
  <c r="Z327" i="32"/>
  <c r="AD327" i="32" s="1"/>
  <c r="AD362" i="32" s="1"/>
  <c r="AD397" i="32" s="1"/>
  <c r="AQ24" i="32"/>
  <c r="Z320" i="32"/>
  <c r="AD320" i="32" s="1"/>
  <c r="AD355" i="32" s="1"/>
  <c r="AD334" i="32"/>
  <c r="AD369" i="32" s="1"/>
  <c r="AD404" i="32" s="1"/>
  <c r="AP22" i="32"/>
  <c r="AP18" i="32"/>
  <c r="AP4" i="32"/>
  <c r="AP8" i="32"/>
  <c r="AP11" i="32"/>
  <c r="AP19" i="32"/>
  <c r="AP14" i="32"/>
  <c r="AX12" i="32"/>
  <c r="BB12" i="32"/>
  <c r="BL12" i="32"/>
  <c r="BP12" i="32"/>
  <c r="AP15" i="32"/>
  <c r="AO4" i="32"/>
  <c r="AO8" i="32"/>
  <c r="AN20" i="32"/>
  <c r="Z226" i="32"/>
  <c r="AN12" i="32"/>
  <c r="BF10" i="32"/>
  <c r="AN16" i="32"/>
  <c r="Z222" i="32"/>
  <c r="AM6" i="32"/>
  <c r="AZ9" i="32"/>
  <c r="BF9" i="32"/>
  <c r="BJ9" i="32"/>
  <c r="BN9" i="32"/>
  <c r="BR9" i="32"/>
  <c r="AM12" i="32"/>
  <c r="AM16" i="32"/>
  <c r="AM20" i="32"/>
  <c r="AM24" i="32"/>
  <c r="AL8" i="32"/>
  <c r="AL18" i="32"/>
  <c r="AL4" i="32"/>
  <c r="AX8" i="32"/>
  <c r="BB8" i="32"/>
  <c r="BH8" i="32"/>
  <c r="BL8" i="32"/>
  <c r="BP8" i="32"/>
  <c r="AL14" i="32"/>
  <c r="B427" i="32"/>
  <c r="AT4" i="32" s="1"/>
  <c r="F427" i="32"/>
  <c r="AT8" i="32" s="1"/>
  <c r="L427" i="32"/>
  <c r="AT14" i="32" s="1"/>
  <c r="P427" i="32"/>
  <c r="AT18" i="32" s="1"/>
  <c r="T427" i="32"/>
  <c r="AT22" i="32" s="1"/>
  <c r="AK19" i="32"/>
  <c r="AY7" i="32"/>
  <c r="BE7" i="32"/>
  <c r="BI7" i="32"/>
  <c r="BM7" i="32"/>
  <c r="BQ7" i="32"/>
  <c r="AK11" i="32"/>
  <c r="AK15" i="32"/>
  <c r="AJ5" i="32"/>
  <c r="AY6" i="32"/>
  <c r="BE6" i="32"/>
  <c r="BI6" i="32"/>
  <c r="BM6" i="32"/>
  <c r="BQ6" i="32"/>
  <c r="AJ19" i="32"/>
  <c r="AJ23" i="32"/>
  <c r="AJ15" i="32"/>
  <c r="C427" i="32"/>
  <c r="AT5" i="32" s="1"/>
  <c r="I427" i="32"/>
  <c r="AT11" i="32" s="1"/>
  <c r="M427" i="32"/>
  <c r="AT15" i="32" s="1"/>
  <c r="Q427" i="32"/>
  <c r="AT19" i="32" s="1"/>
  <c r="U427" i="32"/>
  <c r="AT23" i="32" s="1"/>
  <c r="AI6" i="32"/>
  <c r="AI30" i="32" s="1"/>
  <c r="AB42" i="32" s="1"/>
  <c r="AD42" i="32" s="1"/>
  <c r="D427" i="32"/>
  <c r="AT6" i="32" s="1"/>
  <c r="J427" i="32"/>
  <c r="AT12" i="32" s="1"/>
  <c r="N427" i="32"/>
  <c r="AT16" i="32" s="1"/>
  <c r="R427" i="32"/>
  <c r="AT20" i="32" s="1"/>
  <c r="V427" i="32"/>
  <c r="AT24" i="32" s="1"/>
  <c r="AI12" i="32"/>
  <c r="AJ36" i="32" s="1"/>
  <c r="AB79" i="32" s="1"/>
  <c r="AD79" i="32" s="1"/>
  <c r="AI16" i="32"/>
  <c r="AI24" i="32"/>
  <c r="AH11" i="32"/>
  <c r="AH15" i="32"/>
  <c r="AH19" i="32"/>
  <c r="AH30" i="32"/>
  <c r="AB6" i="32" s="1"/>
  <c r="AD6" i="32" s="1"/>
  <c r="BE4" i="32"/>
  <c r="Z5" i="32"/>
  <c r="AY4" i="32"/>
  <c r="BQ4" i="32"/>
  <c r="Z9" i="32"/>
  <c r="Z13" i="32"/>
  <c r="Z21" i="32"/>
  <c r="BM4" i="32"/>
  <c r="Z17" i="32"/>
  <c r="AH36" i="32"/>
  <c r="AB10" i="32" s="1"/>
  <c r="AD10" i="32" s="1"/>
  <c r="AI42" i="32"/>
  <c r="AB52" i="32" s="1"/>
  <c r="AD52" i="32" s="1"/>
  <c r="AH48" i="32"/>
  <c r="AB22" i="32" s="1"/>
  <c r="AD22" i="32" s="1"/>
  <c r="AH41" i="32"/>
  <c r="AB15" i="32" s="1"/>
  <c r="AD15" i="32" s="1"/>
  <c r="AJ31" i="32"/>
  <c r="AB76" i="32" s="1"/>
  <c r="AD76" i="32" s="1"/>
  <c r="Z7" i="32"/>
  <c r="Z11" i="32"/>
  <c r="Z15" i="32"/>
  <c r="Z19" i="32"/>
  <c r="AH47" i="32"/>
  <c r="AB21" i="32" s="1"/>
  <c r="AD21" i="32" s="1"/>
  <c r="AH29" i="32"/>
  <c r="AB5" i="32" s="1"/>
  <c r="AD5" i="32" s="1"/>
  <c r="AJ30" i="32"/>
  <c r="AB75" i="32" s="1"/>
  <c r="AD75" i="32" s="1"/>
  <c r="AH31" i="32"/>
  <c r="AB7" i="32" s="1"/>
  <c r="AD7" i="32" s="1"/>
  <c r="AK40" i="32"/>
  <c r="AB117" i="32" s="1"/>
  <c r="AD117" i="32" s="1"/>
  <c r="AH44" i="32"/>
  <c r="AB18" i="32" s="1"/>
  <c r="AD18" i="32" s="1"/>
  <c r="BA4" i="32"/>
  <c r="BG4" i="32"/>
  <c r="BK4" i="32"/>
  <c r="BO4" i="32"/>
  <c r="AK28" i="32"/>
  <c r="AB107" i="32" s="1"/>
  <c r="AD107" i="32" s="1"/>
  <c r="AJ41" i="32"/>
  <c r="AB84" i="32" s="1"/>
  <c r="AD84" i="32" s="1"/>
  <c r="AH42" i="32"/>
  <c r="AB16" i="32" s="1"/>
  <c r="AD16" i="32" s="1"/>
  <c r="R469" i="26"/>
  <c r="R468" i="26"/>
  <c r="R467" i="26"/>
  <c r="R466" i="26"/>
  <c r="R465" i="26"/>
  <c r="R464" i="26"/>
  <c r="R463" i="26"/>
  <c r="R462" i="26"/>
  <c r="R461" i="26"/>
  <c r="R460" i="26"/>
  <c r="R459" i="26"/>
  <c r="R458" i="26"/>
  <c r="B426" i="29"/>
  <c r="C430" i="26" s="1"/>
  <c r="B426" i="30"/>
  <c r="C446" i="26" s="1"/>
  <c r="AR29" i="32" l="1"/>
  <c r="AB353" i="32" s="1"/>
  <c r="AD368" i="32"/>
  <c r="AD403" i="32" s="1"/>
  <c r="AD353" i="32"/>
  <c r="AD388" i="32" s="1"/>
  <c r="AD361" i="32"/>
  <c r="AD396" i="32" s="1"/>
  <c r="BR17" i="32"/>
  <c r="AD328" i="32"/>
  <c r="AD363" i="32" s="1"/>
  <c r="AD398" i="32" s="1"/>
  <c r="AD319" i="32"/>
  <c r="AD354" i="32" s="1"/>
  <c r="AD389" i="32" s="1"/>
  <c r="AQ31" i="32"/>
  <c r="AB320" i="32" s="1"/>
  <c r="AK32" i="32"/>
  <c r="AB111" i="32" s="1"/>
  <c r="AD111" i="32" s="1"/>
  <c r="AM31" i="32"/>
  <c r="AB180" i="32" s="1"/>
  <c r="AD180" i="32" s="1"/>
  <c r="AR38" i="32"/>
  <c r="AB360" i="32" s="1"/>
  <c r="AH38" i="32"/>
  <c r="AB12" i="32" s="1"/>
  <c r="AD12" i="32" s="1"/>
  <c r="AJ48" i="32"/>
  <c r="AB91" i="32" s="1"/>
  <c r="AD91" i="32" s="1"/>
  <c r="BI17" i="32"/>
  <c r="AN39" i="32"/>
  <c r="AB221" i="32" s="1"/>
  <c r="AD221" i="32" s="1"/>
  <c r="AD390" i="32"/>
  <c r="AP31" i="32"/>
  <c r="AB285" i="32" s="1"/>
  <c r="AO31" i="32"/>
  <c r="AB250" i="32" s="1"/>
  <c r="AD250" i="32" s="1"/>
  <c r="AJ44" i="32"/>
  <c r="AB87" i="32" s="1"/>
  <c r="AD87" i="32" s="1"/>
  <c r="AM47" i="32"/>
  <c r="AB194" i="32" s="1"/>
  <c r="AD194" i="32" s="1"/>
  <c r="AJ45" i="32"/>
  <c r="AB88" i="32" s="1"/>
  <c r="AD88" i="32" s="1"/>
  <c r="AI47" i="32"/>
  <c r="AB57" i="32" s="1"/>
  <c r="AD57" i="32" s="1"/>
  <c r="AI31" i="32"/>
  <c r="AB43" i="32" s="1"/>
  <c r="AD43" i="32" s="1"/>
  <c r="AL31" i="32"/>
  <c r="AB146" i="32" s="1"/>
  <c r="AD146" i="32" s="1"/>
  <c r="AL35" i="32"/>
  <c r="AB148" i="32" s="1"/>
  <c r="AD148" i="32" s="1"/>
  <c r="AL44" i="32"/>
  <c r="AB157" i="32" s="1"/>
  <c r="AD157" i="32" s="1"/>
  <c r="AI44" i="32"/>
  <c r="AB54" i="32" s="1"/>
  <c r="AD54" i="32" s="1"/>
  <c r="AQ44" i="32"/>
  <c r="AB331" i="32" s="1"/>
  <c r="AO40" i="32"/>
  <c r="AB257" i="32" s="1"/>
  <c r="AD257" i="32" s="1"/>
  <c r="AJ29" i="32"/>
  <c r="AB74" i="32" s="1"/>
  <c r="AD74" i="32" s="1"/>
  <c r="AN29" i="32"/>
  <c r="AB213" i="32" s="1"/>
  <c r="AD213" i="32" s="1"/>
  <c r="AI46" i="32"/>
  <c r="AB56" i="32" s="1"/>
  <c r="AD56" i="32" s="1"/>
  <c r="AL40" i="32"/>
  <c r="AB153" i="32" s="1"/>
  <c r="AD153" i="32" s="1"/>
  <c r="AI40" i="32"/>
  <c r="AB50" i="32" s="1"/>
  <c r="AD50" i="32" s="1"/>
  <c r="AH40" i="32"/>
  <c r="AB14" i="32" s="1"/>
  <c r="AD14" i="32" s="1"/>
  <c r="AK45" i="32"/>
  <c r="AB122" i="32" s="1"/>
  <c r="AD122" i="32" s="1"/>
  <c r="AO28" i="32"/>
  <c r="AB247" i="32" s="1"/>
  <c r="AD247" i="32" s="1"/>
  <c r="AI37" i="32"/>
  <c r="AB47" i="32" s="1"/>
  <c r="AD47" i="32" s="1"/>
  <c r="AK35" i="32"/>
  <c r="AB112" i="32" s="1"/>
  <c r="AD112" i="32" s="1"/>
  <c r="AK46" i="32"/>
  <c r="AB123" i="32" s="1"/>
  <c r="AD123" i="32" s="1"/>
  <c r="AD352" i="32"/>
  <c r="AD387" i="32" s="1"/>
  <c r="AS29" i="32"/>
  <c r="AB388" i="32" s="1"/>
  <c r="AJ28" i="32"/>
  <c r="AB73" i="32" s="1"/>
  <c r="AD73" i="32" s="1"/>
  <c r="AH28" i="32"/>
  <c r="AB4" i="32" s="1"/>
  <c r="AD4" i="32" s="1"/>
  <c r="BQ17" i="32"/>
  <c r="BJ17" i="32"/>
  <c r="AZ17" i="32"/>
  <c r="AQ46" i="32"/>
  <c r="AB333" i="32" s="1"/>
  <c r="AR47" i="32"/>
  <c r="AB369" i="32" s="1"/>
  <c r="AQ41" i="32"/>
  <c r="AB328" i="32" s="1"/>
  <c r="BS11" i="32"/>
  <c r="AM32" i="32"/>
  <c r="AB181" i="32" s="1"/>
  <c r="AD181" i="32" s="1"/>
  <c r="AJ46" i="32"/>
  <c r="AB89" i="32" s="1"/>
  <c r="AD89" i="32" s="1"/>
  <c r="BG17" i="32"/>
  <c r="AI32" i="32"/>
  <c r="AB44" i="32" s="1"/>
  <c r="AD44" i="32" s="1"/>
  <c r="AI36" i="32"/>
  <c r="AB46" i="32" s="1"/>
  <c r="AD46" i="32" s="1"/>
  <c r="AL46" i="32"/>
  <c r="AB159" i="32" s="1"/>
  <c r="AD159" i="32" s="1"/>
  <c r="AO32" i="32"/>
  <c r="AB251" i="32" s="1"/>
  <c r="AD251" i="32" s="1"/>
  <c r="AS39" i="32"/>
  <c r="AB396" i="32" s="1"/>
  <c r="AK36" i="32"/>
  <c r="AB113" i="32" s="1"/>
  <c r="AD113" i="32" s="1"/>
  <c r="AI45" i="32"/>
  <c r="AB55" i="32" s="1"/>
  <c r="AD55" i="32" s="1"/>
  <c r="AH39" i="32"/>
  <c r="AB13" i="32" s="1"/>
  <c r="AD13" i="32" s="1"/>
  <c r="AP36" i="32"/>
  <c r="AB288" i="32" s="1"/>
  <c r="AJ43" i="32"/>
  <c r="AB86" i="32" s="1"/>
  <c r="AD86" i="32" s="1"/>
  <c r="AL39" i="32"/>
  <c r="AB152" i="32" s="1"/>
  <c r="AD152" i="32" s="1"/>
  <c r="AJ37" i="32"/>
  <c r="AB80" i="32" s="1"/>
  <c r="AD80" i="32" s="1"/>
  <c r="AJ39" i="32"/>
  <c r="AB82" i="32" s="1"/>
  <c r="AD82" i="32" s="1"/>
  <c r="AH45" i="32"/>
  <c r="AB19" i="32" s="1"/>
  <c r="AD19" i="32" s="1"/>
  <c r="AI39" i="32"/>
  <c r="AB49" i="32" s="1"/>
  <c r="AD49" i="32" s="1"/>
  <c r="BE17" i="32"/>
  <c r="AK42" i="32"/>
  <c r="AB119" i="32" s="1"/>
  <c r="AD119" i="32" s="1"/>
  <c r="AR48" i="32"/>
  <c r="AB370" i="32" s="1"/>
  <c r="BA17" i="32"/>
  <c r="AM45" i="32"/>
  <c r="AB192" i="32" s="1"/>
  <c r="AD192" i="32" s="1"/>
  <c r="AO45" i="32"/>
  <c r="AB262" i="32" s="1"/>
  <c r="AD262" i="32" s="1"/>
  <c r="AP39" i="32"/>
  <c r="AB291" i="32" s="1"/>
  <c r="AM36" i="32"/>
  <c r="AB183" i="32" s="1"/>
  <c r="AD183" i="32" s="1"/>
  <c r="AL48" i="32"/>
  <c r="AB161" i="32" s="1"/>
  <c r="AD161" i="32" s="1"/>
  <c r="AR43" i="32"/>
  <c r="AB365" i="32" s="1"/>
  <c r="AP44" i="32"/>
  <c r="AB296" i="32" s="1"/>
  <c r="AP42" i="32"/>
  <c r="AB294" i="32" s="1"/>
  <c r="AN40" i="32"/>
  <c r="AB222" i="32" s="1"/>
  <c r="AD222" i="32" s="1"/>
  <c r="AP28" i="32"/>
  <c r="AB282" i="32" s="1"/>
  <c r="AM38" i="32"/>
  <c r="AB185" i="32" s="1"/>
  <c r="AD185" i="32" s="1"/>
  <c r="BL17" i="32"/>
  <c r="AM30" i="32"/>
  <c r="AB179" i="32" s="1"/>
  <c r="AD179" i="32" s="1"/>
  <c r="AK39" i="32"/>
  <c r="AB116" i="32" s="1"/>
  <c r="AD116" i="32" s="1"/>
  <c r="AM43" i="32"/>
  <c r="AB190" i="32" s="1"/>
  <c r="AD190" i="32" s="1"/>
  <c r="AM39" i="32"/>
  <c r="AB186" i="32" s="1"/>
  <c r="AD186" i="32" s="1"/>
  <c r="AP30" i="32"/>
  <c r="AB284" i="32" s="1"/>
  <c r="AQ45" i="32"/>
  <c r="AB332" i="32" s="1"/>
  <c r="AI48" i="32"/>
  <c r="AB58" i="32" s="1"/>
  <c r="AD58" i="32" s="1"/>
  <c r="BS6" i="32"/>
  <c r="AX17" i="32"/>
  <c r="AL45" i="32"/>
  <c r="AB158" i="32" s="1"/>
  <c r="AD158" i="32" s="1"/>
  <c r="BK17" i="32"/>
  <c r="AN30" i="32"/>
  <c r="AB214" i="32" s="1"/>
  <c r="AD214" i="32" s="1"/>
  <c r="AO39" i="32"/>
  <c r="AB256" i="32" s="1"/>
  <c r="AD256" i="32" s="1"/>
  <c r="AL36" i="32"/>
  <c r="AB149" i="32" s="1"/>
  <c r="AD149" i="32" s="1"/>
  <c r="BB17" i="32"/>
  <c r="AL42" i="32"/>
  <c r="AB155" i="32" s="1"/>
  <c r="AD155" i="32" s="1"/>
  <c r="AI43" i="32"/>
  <c r="AB53" i="32" s="1"/>
  <c r="AD53" i="32" s="1"/>
  <c r="AL37" i="32"/>
  <c r="AB150" i="32" s="1"/>
  <c r="AD150" i="32" s="1"/>
  <c r="AP43" i="32"/>
  <c r="AB295" i="32" s="1"/>
  <c r="AO43" i="32"/>
  <c r="AB260" i="32" s="1"/>
  <c r="AD260" i="32" s="1"/>
  <c r="AS47" i="32"/>
  <c r="AB404" i="32" s="1"/>
  <c r="AR46" i="32"/>
  <c r="AB368" i="32" s="1"/>
  <c r="BP17" i="32"/>
  <c r="BN17" i="32"/>
  <c r="AR45" i="32"/>
  <c r="AB367" i="32" s="1"/>
  <c r="AK41" i="32"/>
  <c r="AB118" i="32" s="1"/>
  <c r="AD118" i="32" s="1"/>
  <c r="BS14" i="32"/>
  <c r="AL32" i="32"/>
  <c r="AB147" i="32" s="1"/>
  <c r="AD147" i="32" s="1"/>
  <c r="AR31" i="32"/>
  <c r="AB355" i="32" s="1"/>
  <c r="AO46" i="32"/>
  <c r="AB263" i="32" s="1"/>
  <c r="AD263" i="32" s="1"/>
  <c r="AO41" i="32"/>
  <c r="AB258" i="32" s="1"/>
  <c r="AD258" i="32" s="1"/>
  <c r="AL43" i="32"/>
  <c r="AB156" i="32" s="1"/>
  <c r="AD156" i="32" s="1"/>
  <c r="AK48" i="32"/>
  <c r="AB125" i="32" s="1"/>
  <c r="AD125" i="32" s="1"/>
  <c r="AQ42" i="32"/>
  <c r="AB329" i="32" s="1"/>
  <c r="AQ35" i="32"/>
  <c r="AB322" i="32" s="1"/>
  <c r="BS10" i="32"/>
  <c r="BS15" i="32"/>
  <c r="AO30" i="32"/>
  <c r="AB249" i="32" s="1"/>
  <c r="AD249" i="32" s="1"/>
  <c r="AS41" i="32"/>
  <c r="AB398" i="32" s="1"/>
  <c r="AN42" i="32"/>
  <c r="AB224" i="32" s="1"/>
  <c r="AD224" i="32" s="1"/>
  <c r="BS5" i="32"/>
  <c r="AQ29" i="32"/>
  <c r="AB318" i="32" s="1"/>
  <c r="AQ37" i="32"/>
  <c r="AB324" i="32" s="1"/>
  <c r="AS28" i="32"/>
  <c r="AT28" i="32" s="1"/>
  <c r="AO44" i="32"/>
  <c r="AB261" i="32" s="1"/>
  <c r="AD261" i="32" s="1"/>
  <c r="BS13" i="32"/>
  <c r="AH35" i="32"/>
  <c r="AB9" i="32" s="1"/>
  <c r="AD9" i="32" s="1"/>
  <c r="AK47" i="32"/>
  <c r="AB124" i="32" s="1"/>
  <c r="AD124" i="32" s="1"/>
  <c r="AN37" i="32"/>
  <c r="AB219" i="32" s="1"/>
  <c r="AD219" i="32" s="1"/>
  <c r="AO48" i="32"/>
  <c r="AB265" i="32" s="1"/>
  <c r="AD265" i="32" s="1"/>
  <c r="AP38" i="32"/>
  <c r="AB290" i="32" s="1"/>
  <c r="AL28" i="32"/>
  <c r="AB143" i="32" s="1"/>
  <c r="AD143" i="32" s="1"/>
  <c r="AY17" i="32"/>
  <c r="AK38" i="32"/>
  <c r="AB115" i="32" s="1"/>
  <c r="AD115" i="32" s="1"/>
  <c r="AM35" i="32"/>
  <c r="AB182" i="32" s="1"/>
  <c r="AD182" i="32" s="1"/>
  <c r="AM29" i="32"/>
  <c r="AB178" i="32" s="1"/>
  <c r="AD178" i="32" s="1"/>
  <c r="AN46" i="32"/>
  <c r="AB228" i="32" s="1"/>
  <c r="AD228" i="32" s="1"/>
  <c r="AS46" i="32"/>
  <c r="AT46" i="32" s="1"/>
  <c r="AN31" i="32"/>
  <c r="AB215" i="32" s="1"/>
  <c r="AD215" i="32" s="1"/>
  <c r="AS42" i="32"/>
  <c r="AB399" i="32" s="1"/>
  <c r="AM41" i="32"/>
  <c r="AB188" i="32" s="1"/>
  <c r="AD188" i="32" s="1"/>
  <c r="AJ38" i="32"/>
  <c r="AB81" i="32" s="1"/>
  <c r="AD81" i="32" s="1"/>
  <c r="AN32" i="32"/>
  <c r="AB216" i="32" s="1"/>
  <c r="AD216" i="32" s="1"/>
  <c r="AP29" i="32"/>
  <c r="AB283" i="32" s="1"/>
  <c r="AJ47" i="32"/>
  <c r="AB90" i="32" s="1"/>
  <c r="AD90" i="32" s="1"/>
  <c r="AO47" i="32"/>
  <c r="AB264" i="32" s="1"/>
  <c r="AD264" i="32" s="1"/>
  <c r="AP47" i="32"/>
  <c r="AB299" i="32" s="1"/>
  <c r="AR35" i="32"/>
  <c r="AB357" i="32" s="1"/>
  <c r="AN45" i="32"/>
  <c r="AB227" i="32" s="1"/>
  <c r="AD227" i="32" s="1"/>
  <c r="AS45" i="32"/>
  <c r="AT45" i="32" s="1"/>
  <c r="AH43" i="32"/>
  <c r="AB17" i="32" s="1"/>
  <c r="AD17" i="32" s="1"/>
  <c r="AP41" i="32"/>
  <c r="AB293" i="32" s="1"/>
  <c r="AJ40" i="32"/>
  <c r="AB83" i="32" s="1"/>
  <c r="AD83" i="32" s="1"/>
  <c r="AQ38" i="32"/>
  <c r="AB325" i="32" s="1"/>
  <c r="AO37" i="32"/>
  <c r="AB254" i="32" s="1"/>
  <c r="AD254" i="32" s="1"/>
  <c r="AS35" i="32"/>
  <c r="AB392" i="32" s="1"/>
  <c r="AQ30" i="32"/>
  <c r="AB319" i="32" s="1"/>
  <c r="AO29" i="32"/>
  <c r="AB248" i="32" s="1"/>
  <c r="AD248" i="32" s="1"/>
  <c r="AN48" i="32"/>
  <c r="AB230" i="32" s="1"/>
  <c r="AD230" i="32" s="1"/>
  <c r="AS48" i="32"/>
  <c r="AB405" i="32" s="1"/>
  <c r="AR37" i="32"/>
  <c r="AB359" i="32" s="1"/>
  <c r="AP32" i="32"/>
  <c r="AB286" i="32" s="1"/>
  <c r="AL30" i="32"/>
  <c r="AB145" i="32" s="1"/>
  <c r="AD145" i="32" s="1"/>
  <c r="AM42" i="32"/>
  <c r="AB189" i="32" s="1"/>
  <c r="AD189" i="32" s="1"/>
  <c r="AR41" i="32"/>
  <c r="AB363" i="32" s="1"/>
  <c r="AP46" i="32"/>
  <c r="AB298" i="32" s="1"/>
  <c r="AS38" i="32"/>
  <c r="AB395" i="32" s="1"/>
  <c r="AQ36" i="32"/>
  <c r="AB323" i="32" s="1"/>
  <c r="BS9" i="32"/>
  <c r="AO38" i="32"/>
  <c r="AB255" i="32" s="1"/>
  <c r="AD255" i="32" s="1"/>
  <c r="AK30" i="32"/>
  <c r="AB109" i="32" s="1"/>
  <c r="AD109" i="32" s="1"/>
  <c r="AN38" i="32"/>
  <c r="AB220" i="32" s="1"/>
  <c r="AD220" i="32" s="1"/>
  <c r="AL47" i="32"/>
  <c r="AB160" i="32" s="1"/>
  <c r="AD160" i="32" s="1"/>
  <c r="AS37" i="32"/>
  <c r="AT37" i="32" s="1"/>
  <c r="AP48" i="32"/>
  <c r="AB300" i="32" s="1"/>
  <c r="AN35" i="32"/>
  <c r="AB217" i="32" s="1"/>
  <c r="AD217" i="32" s="1"/>
  <c r="AJ35" i="32"/>
  <c r="AB78" i="32" s="1"/>
  <c r="AD78" i="32" s="1"/>
  <c r="AL38" i="32"/>
  <c r="AB151" i="32" s="1"/>
  <c r="AD151" i="32" s="1"/>
  <c r="BH17" i="32"/>
  <c r="AQ48" i="32"/>
  <c r="AB335" i="32" s="1"/>
  <c r="AQ47" i="32"/>
  <c r="AB334" i="32" s="1"/>
  <c r="AN43" i="32"/>
  <c r="AB225" i="32" s="1"/>
  <c r="AD225" i="32" s="1"/>
  <c r="AN41" i="32"/>
  <c r="AB223" i="32" s="1"/>
  <c r="AD223" i="32" s="1"/>
  <c r="AM37" i="32"/>
  <c r="AB184" i="32" s="1"/>
  <c r="AD184" i="32" s="1"/>
  <c r="AI35" i="32"/>
  <c r="AB45" i="32" s="1"/>
  <c r="AD45" i="32" s="1"/>
  <c r="AM46" i="32"/>
  <c r="AB193" i="32" s="1"/>
  <c r="AD193" i="32" s="1"/>
  <c r="BO17" i="32"/>
  <c r="AK43" i="32"/>
  <c r="AB120" i="32" s="1"/>
  <c r="AD120" i="32" s="1"/>
  <c r="AM48" i="32"/>
  <c r="AB195" i="32" s="1"/>
  <c r="AD195" i="32" s="1"/>
  <c r="AQ43" i="32"/>
  <c r="AB330" i="32" s="1"/>
  <c r="AO42" i="32"/>
  <c r="AB259" i="32" s="1"/>
  <c r="AD259" i="32" s="1"/>
  <c r="AI41" i="32"/>
  <c r="AB51" i="32" s="1"/>
  <c r="AD51" i="32" s="1"/>
  <c r="AP37" i="32"/>
  <c r="AB289" i="32" s="1"/>
  <c r="AP35" i="32"/>
  <c r="AB287" i="32" s="1"/>
  <c r="AJ32" i="32"/>
  <c r="AB77" i="32" s="1"/>
  <c r="AD77" i="32" s="1"/>
  <c r="AR30" i="32"/>
  <c r="AB354" i="32" s="1"/>
  <c r="AL29" i="32"/>
  <c r="AB144" i="32" s="1"/>
  <c r="AD144" i="32" s="1"/>
  <c r="AN47" i="32"/>
  <c r="AB229" i="32" s="1"/>
  <c r="AD229" i="32" s="1"/>
  <c r="AP45" i="32"/>
  <c r="AB297" i="32" s="1"/>
  <c r="AR42" i="32"/>
  <c r="AB364" i="32" s="1"/>
  <c r="AL41" i="32"/>
  <c r="AB154" i="32" s="1"/>
  <c r="AD154" i="32" s="1"/>
  <c r="AK37" i="32"/>
  <c r="AB114" i="32" s="1"/>
  <c r="AD114" i="32" s="1"/>
  <c r="AO35" i="32"/>
  <c r="AB252" i="32" s="1"/>
  <c r="AD252" i="32" s="1"/>
  <c r="AS31" i="32"/>
  <c r="AB390" i="32" s="1"/>
  <c r="AK29" i="32"/>
  <c r="AB108" i="32" s="1"/>
  <c r="AD108" i="32" s="1"/>
  <c r="AM44" i="32"/>
  <c r="AB191" i="32" s="1"/>
  <c r="AD191" i="32" s="1"/>
  <c r="AS43" i="32"/>
  <c r="AB400" i="32" s="1"/>
  <c r="BM17" i="32"/>
  <c r="AS30" i="32"/>
  <c r="AT30" i="32" s="1"/>
  <c r="AR40" i="32"/>
  <c r="AB362" i="32" s="1"/>
  <c r="AR44" i="32"/>
  <c r="AB366" i="32" s="1"/>
  <c r="AQ39" i="32"/>
  <c r="AB326" i="32" s="1"/>
  <c r="BS12" i="32"/>
  <c r="AQ32" i="32"/>
  <c r="AB321" i="32" s="1"/>
  <c r="AS32" i="32"/>
  <c r="AR32" i="32"/>
  <c r="AB356" i="32" s="1"/>
  <c r="AR39" i="32"/>
  <c r="AB361" i="32" s="1"/>
  <c r="AN44" i="32"/>
  <c r="AB226" i="32" s="1"/>
  <c r="AD226" i="32" s="1"/>
  <c r="AS44" i="32"/>
  <c r="AB401" i="32" s="1"/>
  <c r="AS40" i="32"/>
  <c r="AB397" i="32" s="1"/>
  <c r="AO36" i="32"/>
  <c r="AB253" i="32" s="1"/>
  <c r="AD253" i="32" s="1"/>
  <c r="AR36" i="32"/>
  <c r="AB358" i="32" s="1"/>
  <c r="BF17" i="32"/>
  <c r="AN36" i="32"/>
  <c r="AB218" i="32" s="1"/>
  <c r="AD218" i="32" s="1"/>
  <c r="AS36" i="32"/>
  <c r="AR28" i="32"/>
  <c r="AB352" i="32" s="1"/>
  <c r="AQ28" i="32"/>
  <c r="AB317" i="32" s="1"/>
  <c r="BS8" i="32"/>
  <c r="AN28" i="32"/>
  <c r="AB212" i="32" s="1"/>
  <c r="AD212" i="32" s="1"/>
  <c r="AM28" i="32"/>
  <c r="AB177" i="32" s="1"/>
  <c r="AD177" i="32" s="1"/>
  <c r="BS7" i="32"/>
  <c r="AQ40" i="32"/>
  <c r="AB327" i="32" s="1"/>
  <c r="AM40" i="32"/>
  <c r="AB187" i="32" s="1"/>
  <c r="AD187" i="32" s="1"/>
  <c r="AP40" i="32"/>
  <c r="AB292" i="32" s="1"/>
  <c r="BS4" i="32"/>
  <c r="V426" i="31"/>
  <c r="Z406" i="31" s="1"/>
  <c r="U426" i="31"/>
  <c r="T426" i="31"/>
  <c r="AS19" i="31" s="1"/>
  <c r="S426" i="31"/>
  <c r="R426" i="31"/>
  <c r="AS17" i="31" s="1"/>
  <c r="Q426" i="31"/>
  <c r="P426" i="31"/>
  <c r="AS15" i="31" s="1"/>
  <c r="O426" i="31"/>
  <c r="Z399" i="31" s="1"/>
  <c r="N426" i="31"/>
  <c r="Z398" i="31" s="1"/>
  <c r="M426" i="31"/>
  <c r="AS12" i="31" s="1"/>
  <c r="L426" i="31"/>
  <c r="Z396" i="31" s="1"/>
  <c r="K426" i="31"/>
  <c r="Z395" i="31" s="1"/>
  <c r="J426" i="31"/>
  <c r="Z394" i="31" s="1"/>
  <c r="I426" i="31"/>
  <c r="AS8" i="31" s="1"/>
  <c r="F426" i="31"/>
  <c r="BB14" i="31" s="1"/>
  <c r="E426" i="31"/>
  <c r="Z391" i="31" s="1"/>
  <c r="D426" i="31"/>
  <c r="Z390" i="31" s="1"/>
  <c r="C426" i="31"/>
  <c r="AY14" i="31" s="1"/>
  <c r="Z404" i="31"/>
  <c r="V390" i="31"/>
  <c r="Z371" i="31" s="1"/>
  <c r="U390" i="31"/>
  <c r="AR20" i="31" s="1"/>
  <c r="T390" i="31"/>
  <c r="AR19" i="31" s="1"/>
  <c r="S390" i="31"/>
  <c r="Z368" i="31" s="1"/>
  <c r="R390" i="31"/>
  <c r="Z367" i="31" s="1"/>
  <c r="Q390" i="31"/>
  <c r="AR16" i="31" s="1"/>
  <c r="P390" i="31"/>
  <c r="Z365" i="31" s="1"/>
  <c r="O390" i="31"/>
  <c r="N390" i="31"/>
  <c r="Z363" i="31" s="1"/>
  <c r="M390" i="31"/>
  <c r="BG13" i="31" s="1"/>
  <c r="L390" i="31"/>
  <c r="Z361" i="31" s="1"/>
  <c r="K390" i="31"/>
  <c r="Z360" i="31" s="1"/>
  <c r="J390" i="31"/>
  <c r="Z359" i="31" s="1"/>
  <c r="I390" i="31"/>
  <c r="F390" i="31"/>
  <c r="Z357" i="31" s="1"/>
  <c r="E390" i="31"/>
  <c r="BA13" i="31" s="1"/>
  <c r="D390" i="31"/>
  <c r="Z355" i="31" s="1"/>
  <c r="C390" i="31"/>
  <c r="Z354" i="31" s="1"/>
  <c r="B390" i="31"/>
  <c r="Z353" i="31" s="1"/>
  <c r="Z388" i="31"/>
  <c r="V354" i="31"/>
  <c r="Z336" i="31" s="1"/>
  <c r="U354" i="31"/>
  <c r="Z335" i="31" s="1"/>
  <c r="T354" i="31"/>
  <c r="BN12" i="31" s="1"/>
  <c r="S354" i="31"/>
  <c r="Z333" i="31" s="1"/>
  <c r="R354" i="31"/>
  <c r="Z332" i="31" s="1"/>
  <c r="Q354" i="31"/>
  <c r="AQ16" i="31" s="1"/>
  <c r="P354" i="31"/>
  <c r="BJ12" i="31" s="1"/>
  <c r="O354" i="31"/>
  <c r="BI12" i="31" s="1"/>
  <c r="N354" i="31"/>
  <c r="Z328" i="31" s="1"/>
  <c r="M354" i="31"/>
  <c r="Z327" i="31" s="1"/>
  <c r="L354" i="31"/>
  <c r="BF12" i="31" s="1"/>
  <c r="K354" i="31"/>
  <c r="Z325" i="31" s="1"/>
  <c r="J354" i="31"/>
  <c r="BD12" i="31" s="1"/>
  <c r="I354" i="31"/>
  <c r="Z323" i="31" s="1"/>
  <c r="F354" i="31"/>
  <c r="Z322" i="31" s="1"/>
  <c r="E354" i="31"/>
  <c r="BA12" i="31" s="1"/>
  <c r="D354" i="31"/>
  <c r="Z320" i="31" s="1"/>
  <c r="C354" i="31"/>
  <c r="Z319" i="31" s="1"/>
  <c r="B354" i="31"/>
  <c r="AX12" i="31" s="1"/>
  <c r="V318" i="31"/>
  <c r="Z301" i="31" s="1"/>
  <c r="AD301" i="31" s="1"/>
  <c r="U318" i="31"/>
  <c r="BO11" i="31" s="1"/>
  <c r="T318" i="31"/>
  <c r="Z299" i="31" s="1"/>
  <c r="AD299" i="31" s="1"/>
  <c r="S318" i="31"/>
  <c r="Z298" i="31" s="1"/>
  <c r="AD298" i="31" s="1"/>
  <c r="R318" i="31"/>
  <c r="Z297" i="31" s="1"/>
  <c r="AD297" i="31" s="1"/>
  <c r="Q318" i="31"/>
  <c r="AP16" i="31" s="1"/>
  <c r="P318" i="31"/>
  <c r="Z295" i="31" s="1"/>
  <c r="AD295" i="31" s="1"/>
  <c r="O318" i="31"/>
  <c r="Z294" i="31" s="1"/>
  <c r="AD294" i="31" s="1"/>
  <c r="N318" i="31"/>
  <c r="Z293" i="31" s="1"/>
  <c r="AD293" i="31" s="1"/>
  <c r="M318" i="31"/>
  <c r="Z292" i="31" s="1"/>
  <c r="AD292" i="31" s="1"/>
  <c r="L318" i="31"/>
  <c r="Z291" i="31" s="1"/>
  <c r="AD291" i="31" s="1"/>
  <c r="K318" i="31"/>
  <c r="Z290" i="31" s="1"/>
  <c r="AD290" i="31" s="1"/>
  <c r="J318" i="31"/>
  <c r="BD11" i="31" s="1"/>
  <c r="I318" i="31"/>
  <c r="Z288" i="31" s="1"/>
  <c r="AD288" i="31" s="1"/>
  <c r="F318" i="31"/>
  <c r="Z287" i="31" s="1"/>
  <c r="AD287" i="31" s="1"/>
  <c r="E318" i="31"/>
  <c r="AP6" i="31" s="1"/>
  <c r="D318" i="31"/>
  <c r="Z285" i="31" s="1"/>
  <c r="AD285" i="31" s="1"/>
  <c r="C318" i="31"/>
  <c r="Z284" i="31" s="1"/>
  <c r="AD284" i="31" s="1"/>
  <c r="B318" i="31"/>
  <c r="Z283" i="31" s="1"/>
  <c r="AD283" i="31" s="1"/>
  <c r="AE301" i="31"/>
  <c r="AE336" i="31" s="1"/>
  <c r="AE371" i="31" s="1"/>
  <c r="AE406" i="31" s="1"/>
  <c r="AE300" i="31"/>
  <c r="AE335" i="31" s="1"/>
  <c r="AE370" i="31" s="1"/>
  <c r="AE405" i="31" s="1"/>
  <c r="Z300" i="31"/>
  <c r="AD300" i="31" s="1"/>
  <c r="AE299" i="31"/>
  <c r="AE334" i="31" s="1"/>
  <c r="AE369" i="31" s="1"/>
  <c r="AE404" i="31" s="1"/>
  <c r="AE298" i="31"/>
  <c r="AE333" i="31" s="1"/>
  <c r="AE368" i="31" s="1"/>
  <c r="AE403" i="31" s="1"/>
  <c r="AE297" i="31"/>
  <c r="AE332" i="31" s="1"/>
  <c r="AE367" i="31" s="1"/>
  <c r="AE402" i="31" s="1"/>
  <c r="AE296" i="31"/>
  <c r="AE331" i="31" s="1"/>
  <c r="AE366" i="31" s="1"/>
  <c r="AE401" i="31" s="1"/>
  <c r="AE295" i="31"/>
  <c r="AE330" i="31" s="1"/>
  <c r="AE365" i="31" s="1"/>
  <c r="AE400" i="31" s="1"/>
  <c r="AE294" i="31"/>
  <c r="AE329" i="31" s="1"/>
  <c r="AE364" i="31" s="1"/>
  <c r="AE399" i="31" s="1"/>
  <c r="AE293" i="31"/>
  <c r="AE328" i="31" s="1"/>
  <c r="AE363" i="31" s="1"/>
  <c r="AE398" i="31" s="1"/>
  <c r="AE292" i="31"/>
  <c r="AE327" i="31" s="1"/>
  <c r="AE362" i="31" s="1"/>
  <c r="AE397" i="31" s="1"/>
  <c r="AE291" i="31"/>
  <c r="AE326" i="31" s="1"/>
  <c r="AE361" i="31" s="1"/>
  <c r="AE396" i="31" s="1"/>
  <c r="AE289" i="31"/>
  <c r="AE324" i="31" s="1"/>
  <c r="AE359" i="31" s="1"/>
  <c r="AE394" i="31" s="1"/>
  <c r="Z289" i="31"/>
  <c r="AD289" i="31" s="1"/>
  <c r="AE288" i="31"/>
  <c r="AE323" i="31" s="1"/>
  <c r="AE358" i="31" s="1"/>
  <c r="AE393" i="31" s="1"/>
  <c r="AE287" i="31"/>
  <c r="AE322" i="31" s="1"/>
  <c r="AE357" i="31" s="1"/>
  <c r="AE392" i="31" s="1"/>
  <c r="AE286" i="31"/>
  <c r="AE321" i="31" s="1"/>
  <c r="AE356" i="31" s="1"/>
  <c r="AE391" i="31" s="1"/>
  <c r="AE284" i="31"/>
  <c r="AE319" i="31" s="1"/>
  <c r="AE354" i="31" s="1"/>
  <c r="AE389" i="31" s="1"/>
  <c r="AE283" i="31"/>
  <c r="AE318" i="31" s="1"/>
  <c r="AE353" i="31" s="1"/>
  <c r="AE388" i="31" s="1"/>
  <c r="V282" i="31"/>
  <c r="AO21" i="31" s="1"/>
  <c r="U282" i="31"/>
  <c r="Z265" i="31" s="1"/>
  <c r="T282" i="31"/>
  <c r="BN10" i="31" s="1"/>
  <c r="S282" i="31"/>
  <c r="Z263" i="31" s="1"/>
  <c r="R282" i="31"/>
  <c r="Q282" i="31"/>
  <c r="BK10" i="31" s="1"/>
  <c r="P282" i="31"/>
  <c r="Z260" i="31" s="1"/>
  <c r="O282" i="31"/>
  <c r="Z259" i="31" s="1"/>
  <c r="N282" i="31"/>
  <c r="AO13" i="31" s="1"/>
  <c r="M282" i="31"/>
  <c r="Z257" i="31" s="1"/>
  <c r="L282" i="31"/>
  <c r="BF10" i="31" s="1"/>
  <c r="K282" i="31"/>
  <c r="AO10" i="31" s="1"/>
  <c r="J282" i="31"/>
  <c r="Z254" i="31" s="1"/>
  <c r="I282" i="31"/>
  <c r="Z253" i="31" s="1"/>
  <c r="F282" i="31"/>
  <c r="Z252" i="31" s="1"/>
  <c r="E282" i="31"/>
  <c r="Z251" i="31" s="1"/>
  <c r="D282" i="31"/>
  <c r="Z250" i="31" s="1"/>
  <c r="C282" i="31"/>
  <c r="Z249" i="31" s="1"/>
  <c r="B282" i="31"/>
  <c r="Z248" i="31" s="1"/>
  <c r="V246" i="31"/>
  <c r="Z231" i="31" s="1"/>
  <c r="U246" i="31"/>
  <c r="Z230" i="31" s="1"/>
  <c r="T246" i="31"/>
  <c r="Z229" i="31" s="1"/>
  <c r="S246" i="31"/>
  <c r="AN18" i="31" s="1"/>
  <c r="R246" i="31"/>
  <c r="AN17" i="31" s="1"/>
  <c r="Q246" i="31"/>
  <c r="BK9" i="31" s="1"/>
  <c r="P246" i="31"/>
  <c r="Z225" i="31" s="1"/>
  <c r="O246" i="31"/>
  <c r="Z224" i="31" s="1"/>
  <c r="N246" i="31"/>
  <c r="Z223" i="31" s="1"/>
  <c r="M246" i="31"/>
  <c r="Z222" i="31" s="1"/>
  <c r="L246" i="31"/>
  <c r="Z221" i="31" s="1"/>
  <c r="K246" i="31"/>
  <c r="AN10" i="31" s="1"/>
  <c r="J246" i="31"/>
  <c r="AN9" i="31" s="1"/>
  <c r="I246" i="31"/>
  <c r="Z218" i="31" s="1"/>
  <c r="F246" i="31"/>
  <c r="Z217" i="31" s="1"/>
  <c r="E246" i="31"/>
  <c r="Z216" i="31" s="1"/>
  <c r="D246" i="31"/>
  <c r="Z215" i="31" s="1"/>
  <c r="C246" i="31"/>
  <c r="Z214" i="31" s="1"/>
  <c r="B246" i="31"/>
  <c r="Z213" i="31" s="1"/>
  <c r="V211" i="31"/>
  <c r="Z196" i="31" s="1"/>
  <c r="U211" i="31"/>
  <c r="BO8" i="31" s="1"/>
  <c r="T211" i="31"/>
  <c r="Z194" i="31" s="1"/>
  <c r="S211" i="31"/>
  <c r="Z193" i="31" s="1"/>
  <c r="R211" i="31"/>
  <c r="AM17" i="31" s="1"/>
  <c r="Q211" i="31"/>
  <c r="BK8" i="31" s="1"/>
  <c r="P211" i="31"/>
  <c r="BJ8" i="31" s="1"/>
  <c r="O211" i="31"/>
  <c r="AM14" i="31" s="1"/>
  <c r="N211" i="31"/>
  <c r="Z188" i="31" s="1"/>
  <c r="M211" i="31"/>
  <c r="AM12" i="31" s="1"/>
  <c r="L211" i="31"/>
  <c r="Z186" i="31" s="1"/>
  <c r="K211" i="31"/>
  <c r="AM10" i="31" s="1"/>
  <c r="J211" i="31"/>
  <c r="Z184" i="31" s="1"/>
  <c r="I211" i="31"/>
  <c r="BC8" i="31" s="1"/>
  <c r="F211" i="31"/>
  <c r="Z182" i="31" s="1"/>
  <c r="E211" i="31"/>
  <c r="AM6" i="31" s="1"/>
  <c r="D211" i="31"/>
  <c r="Z180" i="31" s="1"/>
  <c r="C211" i="31"/>
  <c r="Z179" i="31" s="1"/>
  <c r="B211" i="31"/>
  <c r="V175" i="31"/>
  <c r="BP7" i="31" s="1"/>
  <c r="U175" i="31"/>
  <c r="Z161" i="31" s="1"/>
  <c r="T175" i="31"/>
  <c r="AL19" i="31" s="1"/>
  <c r="S175" i="31"/>
  <c r="R175" i="31"/>
  <c r="Z158" i="31" s="1"/>
  <c r="Q175" i="31"/>
  <c r="AL16" i="31" s="1"/>
  <c r="P175" i="31"/>
  <c r="Z156" i="31" s="1"/>
  <c r="O175" i="31"/>
  <c r="Z155" i="31" s="1"/>
  <c r="N175" i="31"/>
  <c r="BH7" i="31" s="1"/>
  <c r="M175" i="31"/>
  <c r="Z153" i="31" s="1"/>
  <c r="L175" i="31"/>
  <c r="K175" i="31"/>
  <c r="Z151" i="31" s="1"/>
  <c r="J175" i="31"/>
  <c r="Z150" i="31" s="1"/>
  <c r="I175" i="31"/>
  <c r="Z149" i="31" s="1"/>
  <c r="F175" i="31"/>
  <c r="Z148" i="31" s="1"/>
  <c r="E175" i="31"/>
  <c r="Z147" i="31" s="1"/>
  <c r="D175" i="31"/>
  <c r="AL5" i="31" s="1"/>
  <c r="C175" i="31"/>
  <c r="AL4" i="31" s="1"/>
  <c r="B175" i="31"/>
  <c r="Z144" i="31" s="1"/>
  <c r="Z159" i="31"/>
  <c r="Y158" i="31"/>
  <c r="Y155" i="31"/>
  <c r="V140" i="31"/>
  <c r="Z126" i="31" s="1"/>
  <c r="U140" i="31"/>
  <c r="AK20" i="31" s="1"/>
  <c r="T140" i="31"/>
  <c r="Z124" i="31" s="1"/>
  <c r="S140" i="31"/>
  <c r="BM6" i="31" s="1"/>
  <c r="R140" i="31"/>
  <c r="BL6" i="31" s="1"/>
  <c r="Q140" i="31"/>
  <c r="AK16" i="31" s="1"/>
  <c r="P140" i="31"/>
  <c r="AK15" i="31" s="1"/>
  <c r="O140" i="31"/>
  <c r="BI6" i="31" s="1"/>
  <c r="N140" i="31"/>
  <c r="Z118" i="31" s="1"/>
  <c r="M140" i="31"/>
  <c r="Z117" i="31" s="1"/>
  <c r="L140" i="31"/>
  <c r="AK11" i="31" s="1"/>
  <c r="K140" i="31"/>
  <c r="Z115" i="31" s="1"/>
  <c r="J140" i="31"/>
  <c r="Z114" i="31" s="1"/>
  <c r="I140" i="31"/>
  <c r="AK8" i="31" s="1"/>
  <c r="F140" i="31"/>
  <c r="AK7" i="31" s="1"/>
  <c r="E140" i="31"/>
  <c r="Z111" i="31" s="1"/>
  <c r="D140" i="31"/>
  <c r="Z110" i="31" s="1"/>
  <c r="C140" i="31"/>
  <c r="Z109" i="31" s="1"/>
  <c r="B140" i="31"/>
  <c r="Z108" i="31" s="1"/>
  <c r="Y122" i="31"/>
  <c r="Y119" i="31"/>
  <c r="V104" i="31"/>
  <c r="Z91" i="31" s="1"/>
  <c r="U104" i="31"/>
  <c r="BO5" i="31" s="1"/>
  <c r="T104" i="31"/>
  <c r="BN5" i="31" s="1"/>
  <c r="S104" i="31"/>
  <c r="Z88" i="31" s="1"/>
  <c r="R104" i="31"/>
  <c r="BL5" i="31" s="1"/>
  <c r="Q104" i="31"/>
  <c r="BK5" i="31" s="1"/>
  <c r="P104" i="31"/>
  <c r="AJ15" i="31" s="1"/>
  <c r="O104" i="31"/>
  <c r="Z84" i="31" s="1"/>
  <c r="N104" i="31"/>
  <c r="Z83" i="31" s="1"/>
  <c r="M104" i="31"/>
  <c r="Z82" i="31" s="1"/>
  <c r="L104" i="31"/>
  <c r="BF5" i="31" s="1"/>
  <c r="K104" i="31"/>
  <c r="BE5" i="31" s="1"/>
  <c r="J104" i="31"/>
  <c r="Z79" i="31" s="1"/>
  <c r="I104" i="31"/>
  <c r="Z78" i="31" s="1"/>
  <c r="F104" i="31"/>
  <c r="BB5" i="31" s="1"/>
  <c r="E104" i="31"/>
  <c r="BA5" i="31" s="1"/>
  <c r="D104" i="31"/>
  <c r="Z75" i="31" s="1"/>
  <c r="C104" i="31"/>
  <c r="Z74" i="31" s="1"/>
  <c r="B104" i="31"/>
  <c r="Z73" i="31" s="1"/>
  <c r="Y91" i="31"/>
  <c r="Y90" i="31"/>
  <c r="Y89" i="31"/>
  <c r="Y88" i="31"/>
  <c r="Y87" i="31"/>
  <c r="Y86" i="31"/>
  <c r="Y85" i="31"/>
  <c r="Y84" i="31"/>
  <c r="Y83" i="31"/>
  <c r="Y82" i="31"/>
  <c r="Y81" i="31"/>
  <c r="Y80" i="31"/>
  <c r="Y79" i="31"/>
  <c r="Y78" i="31"/>
  <c r="Y77" i="31"/>
  <c r="Y76" i="31"/>
  <c r="Y75" i="31"/>
  <c r="Y74" i="31"/>
  <c r="Y73" i="31"/>
  <c r="V69" i="31"/>
  <c r="Z58" i="31" s="1"/>
  <c r="U69" i="31"/>
  <c r="Z57" i="31" s="1"/>
  <c r="T69" i="31"/>
  <c r="Z56" i="31" s="1"/>
  <c r="S69" i="31"/>
  <c r="BM4" i="31" s="1"/>
  <c r="R69" i="31"/>
  <c r="AI17" i="31" s="1"/>
  <c r="Q69" i="31"/>
  <c r="BK4" i="31" s="1"/>
  <c r="P69" i="31"/>
  <c r="BJ4" i="31" s="1"/>
  <c r="O69" i="31"/>
  <c r="AI14" i="31" s="1"/>
  <c r="N69" i="31"/>
  <c r="Z50" i="31" s="1"/>
  <c r="M69" i="31"/>
  <c r="Z49" i="31" s="1"/>
  <c r="L69" i="31"/>
  <c r="Z48" i="31" s="1"/>
  <c r="K69" i="31"/>
  <c r="Z47" i="31" s="1"/>
  <c r="J69" i="31"/>
  <c r="Z46" i="31" s="1"/>
  <c r="I69" i="31"/>
  <c r="Z45" i="31" s="1"/>
  <c r="F69" i="31"/>
  <c r="Z44" i="31" s="1"/>
  <c r="E69" i="31"/>
  <c r="Z43" i="31" s="1"/>
  <c r="D69" i="31"/>
  <c r="Z42" i="31" s="1"/>
  <c r="C69" i="31"/>
  <c r="AY4" i="31" s="1"/>
  <c r="B69" i="31"/>
  <c r="Z40" i="31" s="1"/>
  <c r="Y58" i="31"/>
  <c r="Y57" i="31"/>
  <c r="Y56" i="31"/>
  <c r="Y55" i="31"/>
  <c r="Y54" i="31"/>
  <c r="Y53" i="31"/>
  <c r="Y52" i="31"/>
  <c r="Y51" i="31"/>
  <c r="Y50" i="31"/>
  <c r="Y49" i="31"/>
  <c r="Y48" i="31"/>
  <c r="Y47" i="31"/>
  <c r="Y46" i="31"/>
  <c r="Y45" i="31"/>
  <c r="Y44" i="31"/>
  <c r="AG43" i="31"/>
  <c r="Y43" i="31"/>
  <c r="AG42" i="31"/>
  <c r="Y42" i="31"/>
  <c r="AG41" i="31"/>
  <c r="Y41" i="31"/>
  <c r="AG40" i="31"/>
  <c r="Y40" i="31"/>
  <c r="BQ39" i="31"/>
  <c r="BP39" i="31"/>
  <c r="BO39" i="31"/>
  <c r="BN39" i="31"/>
  <c r="BM39" i="31"/>
  <c r="BL39" i="31"/>
  <c r="BK39" i="31"/>
  <c r="BJ39" i="31"/>
  <c r="BI39" i="31"/>
  <c r="BH39" i="31"/>
  <c r="BG39" i="31"/>
  <c r="BF39" i="31"/>
  <c r="BE39" i="31"/>
  <c r="BD39" i="31"/>
  <c r="BC39" i="31"/>
  <c r="BB39" i="31"/>
  <c r="BA39" i="31"/>
  <c r="AZ39" i="31"/>
  <c r="AY39" i="31"/>
  <c r="AX39" i="31"/>
  <c r="AG39" i="31"/>
  <c r="BP38" i="31"/>
  <c r="BO38" i="31"/>
  <c r="BN38" i="31"/>
  <c r="BM38" i="31"/>
  <c r="BL38" i="31"/>
  <c r="BK38" i="31"/>
  <c r="BJ38" i="31"/>
  <c r="BI38" i="31"/>
  <c r="BH38" i="31"/>
  <c r="BG38" i="31"/>
  <c r="BF38" i="31"/>
  <c r="BE38" i="31"/>
  <c r="BD38" i="31"/>
  <c r="BC38" i="31"/>
  <c r="BB38" i="31"/>
  <c r="BA38" i="31"/>
  <c r="AZ38" i="31"/>
  <c r="AY38" i="31"/>
  <c r="AX38" i="31"/>
  <c r="AG38" i="31"/>
  <c r="AG37" i="31"/>
  <c r="AG36" i="31"/>
  <c r="AG35" i="31"/>
  <c r="AG34" i="31"/>
  <c r="V34" i="31"/>
  <c r="Z22" i="31" s="1"/>
  <c r="U34" i="31"/>
  <c r="Z21" i="31" s="1"/>
  <c r="T34" i="31"/>
  <c r="Z20" i="31" s="1"/>
  <c r="S34" i="31"/>
  <c r="AH18" i="31" s="1"/>
  <c r="R34" i="31"/>
  <c r="AH17" i="31" s="1"/>
  <c r="Q34" i="31"/>
  <c r="P34" i="31"/>
  <c r="BJ3" i="31" s="1"/>
  <c r="O34" i="31"/>
  <c r="BI3" i="31" s="1"/>
  <c r="N34" i="31"/>
  <c r="BH3" i="31" s="1"/>
  <c r="M34" i="31"/>
  <c r="AH12" i="31" s="1"/>
  <c r="L34" i="31"/>
  <c r="BF3" i="31" s="1"/>
  <c r="K34" i="31"/>
  <c r="AH10" i="31" s="1"/>
  <c r="J34" i="31"/>
  <c r="Z10" i="31" s="1"/>
  <c r="I34" i="31"/>
  <c r="AH8" i="31" s="1"/>
  <c r="F34" i="31"/>
  <c r="AH7" i="31" s="1"/>
  <c r="E34" i="31"/>
  <c r="Z7" i="31" s="1"/>
  <c r="D34" i="31"/>
  <c r="AZ3" i="31" s="1"/>
  <c r="C34" i="31"/>
  <c r="AH4" i="31" s="1"/>
  <c r="B34" i="31"/>
  <c r="Z4" i="31" s="1"/>
  <c r="AG33" i="31"/>
  <c r="AG32" i="31"/>
  <c r="AG31" i="31"/>
  <c r="AG30" i="31"/>
  <c r="AG29" i="31"/>
  <c r="AG28" i="31"/>
  <c r="AG27" i="31"/>
  <c r="AG26" i="31"/>
  <c r="AG25" i="31"/>
  <c r="Y22" i="31"/>
  <c r="AR21" i="31"/>
  <c r="AG21" i="31"/>
  <c r="Y21" i="31"/>
  <c r="AP20" i="31"/>
  <c r="AM20" i="31"/>
  <c r="AG20" i="31"/>
  <c r="Y20" i="31"/>
  <c r="AO19" i="31"/>
  <c r="AN19" i="31"/>
  <c r="AG19" i="31"/>
  <c r="Y19" i="31"/>
  <c r="AL18" i="31"/>
  <c r="AJ18" i="31"/>
  <c r="AG18" i="31"/>
  <c r="Y18" i="31"/>
  <c r="AG17" i="31"/>
  <c r="Y17" i="31"/>
  <c r="AM16" i="31"/>
  <c r="AG16" i="31"/>
  <c r="Y16" i="31"/>
  <c r="AH15" i="31"/>
  <c r="AG15" i="31"/>
  <c r="Y15" i="31"/>
  <c r="BJ14" i="31"/>
  <c r="BF14" i="31"/>
  <c r="AX14" i="31"/>
  <c r="AL14" i="31"/>
  <c r="AG14" i="31"/>
  <c r="Y14" i="31"/>
  <c r="BM13" i="31"/>
  <c r="AG13" i="31"/>
  <c r="Y13" i="31"/>
  <c r="AG12" i="31"/>
  <c r="Y12" i="31"/>
  <c r="BC11" i="31"/>
  <c r="AG11" i="31"/>
  <c r="Y11" i="31"/>
  <c r="BD10" i="31"/>
  <c r="BC10" i="31"/>
  <c r="AL10" i="31"/>
  <c r="AJ10" i="31"/>
  <c r="AG10" i="31"/>
  <c r="Y10" i="31"/>
  <c r="BO9" i="31"/>
  <c r="AG9" i="31"/>
  <c r="Y9" i="31"/>
  <c r="AR8" i="31"/>
  <c r="AN8" i="31"/>
  <c r="AL8" i="31"/>
  <c r="AG8" i="31"/>
  <c r="Y8" i="31"/>
  <c r="BM7" i="31"/>
  <c r="BF7" i="31"/>
  <c r="BD7" i="31"/>
  <c r="AG7" i="31"/>
  <c r="Y7" i="31"/>
  <c r="BO6" i="31"/>
  <c r="AG6" i="31"/>
  <c r="Y6" i="31"/>
  <c r="BM5" i="31"/>
  <c r="AG5" i="31"/>
  <c r="Y5" i="31"/>
  <c r="AN4" i="31"/>
  <c r="AM4" i="31"/>
  <c r="AG4" i="31"/>
  <c r="Y4" i="31"/>
  <c r="AS3" i="31"/>
  <c r="AG3" i="31"/>
  <c r="BP1" i="31"/>
  <c r="BO1" i="31"/>
  <c r="BN1" i="31"/>
  <c r="BM1" i="31"/>
  <c r="BL1" i="31"/>
  <c r="BK1" i="31"/>
  <c r="BJ1" i="31"/>
  <c r="BI1" i="31"/>
  <c r="BH1" i="31"/>
  <c r="BG1" i="31"/>
  <c r="BF1" i="31"/>
  <c r="BE1" i="31"/>
  <c r="BD1" i="31"/>
  <c r="BC1" i="31"/>
  <c r="BB1" i="31"/>
  <c r="BA1" i="31"/>
  <c r="AZ1" i="31"/>
  <c r="AY1" i="31"/>
  <c r="AX1" i="31"/>
  <c r="AT47" i="32" l="1"/>
  <c r="AT39" i="32"/>
  <c r="AT29" i="32"/>
  <c r="AT40" i="32"/>
  <c r="AT38" i="32"/>
  <c r="AS11" i="31"/>
  <c r="AR18" i="31"/>
  <c r="AR10" i="31"/>
  <c r="BE13" i="31"/>
  <c r="AR6" i="31"/>
  <c r="BE7" i="31"/>
  <c r="AQ8" i="31"/>
  <c r="AO9" i="31"/>
  <c r="AN20" i="31"/>
  <c r="AL6" i="31"/>
  <c r="BC9" i="31"/>
  <c r="AZ10" i="31"/>
  <c r="BF11" i="31"/>
  <c r="BA7" i="31"/>
  <c r="BI7" i="31"/>
  <c r="AP11" i="31"/>
  <c r="BJ11" i="31"/>
  <c r="AP15" i="31"/>
  <c r="AQ20" i="31"/>
  <c r="AT31" i="32"/>
  <c r="BH5" i="31"/>
  <c r="AR4" i="31"/>
  <c r="Z370" i="31"/>
  <c r="BP4" i="31"/>
  <c r="AY7" i="31"/>
  <c r="BM12" i="31"/>
  <c r="Z16" i="31"/>
  <c r="AN6" i="31"/>
  <c r="BO7" i="31"/>
  <c r="BB10" i="31"/>
  <c r="AZ11" i="31"/>
  <c r="BH11" i="31"/>
  <c r="BF13" i="31"/>
  <c r="AK14" i="31"/>
  <c r="Z369" i="31"/>
  <c r="AO7" i="31"/>
  <c r="BC7" i="31"/>
  <c r="BG7" i="31"/>
  <c r="AO11" i="31"/>
  <c r="AL12" i="31"/>
  <c r="AP17" i="31"/>
  <c r="AI21" i="31"/>
  <c r="BD4" i="31"/>
  <c r="AP5" i="31"/>
  <c r="AR7" i="31"/>
  <c r="AP9" i="31"/>
  <c r="BP11" i="31"/>
  <c r="AP13" i="31"/>
  <c r="AQ14" i="31"/>
  <c r="AR15" i="31"/>
  <c r="AQ18" i="31"/>
  <c r="AH20" i="31"/>
  <c r="AP21" i="31"/>
  <c r="AY5" i="31"/>
  <c r="BJ9" i="31"/>
  <c r="BI11" i="31"/>
  <c r="AX13" i="31"/>
  <c r="BJ13" i="31"/>
  <c r="AR3" i="31"/>
  <c r="AJ4" i="31"/>
  <c r="AS4" i="31"/>
  <c r="BC5" i="31"/>
  <c r="AX9" i="31"/>
  <c r="AR11" i="31"/>
  <c r="BB13" i="31"/>
  <c r="AQ19" i="31"/>
  <c r="BA4" i="31"/>
  <c r="AQ7" i="31"/>
  <c r="BB9" i="31"/>
  <c r="BN9" i="31"/>
  <c r="BM11" i="31"/>
  <c r="BN13" i="31"/>
  <c r="Z389" i="31"/>
  <c r="Z183" i="31"/>
  <c r="Z191" i="31"/>
  <c r="BN3" i="31"/>
  <c r="BD6" i="31"/>
  <c r="BP8" i="31"/>
  <c r="AM9" i="31"/>
  <c r="BM10" i="31"/>
  <c r="AN21" i="31"/>
  <c r="BP6" i="31"/>
  <c r="AZ8" i="31"/>
  <c r="BP9" i="31"/>
  <c r="AK21" i="31"/>
  <c r="Z192" i="31"/>
  <c r="Z219" i="31"/>
  <c r="BB3" i="31"/>
  <c r="Z8" i="31"/>
  <c r="BD8" i="31"/>
  <c r="AK9" i="31"/>
  <c r="AH19" i="31"/>
  <c r="AM21" i="31"/>
  <c r="AT42" i="32"/>
  <c r="AB387" i="32"/>
  <c r="AT35" i="32"/>
  <c r="AT48" i="32"/>
  <c r="AT41" i="32"/>
  <c r="AT43" i="32"/>
  <c r="AB389" i="32"/>
  <c r="AB402" i="32"/>
  <c r="AB394" i="32"/>
  <c r="AB403" i="32"/>
  <c r="BS17" i="32"/>
  <c r="AT44" i="32"/>
  <c r="AT32" i="32"/>
  <c r="AB391" i="32"/>
  <c r="AT36" i="32"/>
  <c r="AB393" i="32"/>
  <c r="Z195" i="31"/>
  <c r="AP4" i="31"/>
  <c r="BB4" i="31"/>
  <c r="AY6" i="31"/>
  <c r="AZ7" i="31"/>
  <c r="AP8" i="31"/>
  <c r="AL9" i="31"/>
  <c r="BL9" i="31"/>
  <c r="AO18" i="31"/>
  <c r="AJ21" i="31"/>
  <c r="Z227" i="31"/>
  <c r="BM3" i="31"/>
  <c r="AJ5" i="31"/>
  <c r="BC6" i="31"/>
  <c r="BD9" i="31"/>
  <c r="AP12" i="31"/>
  <c r="Z146" i="31"/>
  <c r="AN5" i="31"/>
  <c r="BD5" i="31"/>
  <c r="BP5" i="31"/>
  <c r="BI8" i="31"/>
  <c r="AJ9" i="31"/>
  <c r="AZ9" i="31"/>
  <c r="BA10" i="31"/>
  <c r="BI10" i="31"/>
  <c r="BG11" i="31"/>
  <c r="BK11" i="31"/>
  <c r="AO14" i="31"/>
  <c r="BB12" i="31"/>
  <c r="Z318" i="31"/>
  <c r="AD318" i="31" s="1"/>
  <c r="AD353" i="31" s="1"/>
  <c r="AD388" i="31" s="1"/>
  <c r="AQ3" i="31"/>
  <c r="AQ4" i="31"/>
  <c r="Z334" i="31"/>
  <c r="AD334" i="31" s="1"/>
  <c r="Z329" i="31"/>
  <c r="AQ21" i="31"/>
  <c r="AQ13" i="31"/>
  <c r="Z125" i="31"/>
  <c r="Z145" i="31"/>
  <c r="Z321" i="31"/>
  <c r="AQ5" i="31"/>
  <c r="AQ11" i="31"/>
  <c r="Z326" i="31"/>
  <c r="BE12" i="31"/>
  <c r="AQ10" i="31"/>
  <c r="BF9" i="31"/>
  <c r="AP7" i="31"/>
  <c r="BB11" i="31"/>
  <c r="AO6" i="31"/>
  <c r="BA8" i="31"/>
  <c r="BA11" i="31"/>
  <c r="BN11" i="31"/>
  <c r="AY11" i="31"/>
  <c r="AX11" i="31"/>
  <c r="AP3" i="31"/>
  <c r="BL11" i="31"/>
  <c r="AP10" i="31"/>
  <c r="BE11" i="31"/>
  <c r="BH9" i="31"/>
  <c r="AN13" i="31"/>
  <c r="AY10" i="31"/>
  <c r="Z296" i="31"/>
  <c r="AD296" i="31" s="1"/>
  <c r="BL8" i="31"/>
  <c r="BL7" i="31"/>
  <c r="AL17" i="31"/>
  <c r="BG9" i="31"/>
  <c r="AN12" i="31"/>
  <c r="Z157" i="31"/>
  <c r="BK7" i="31"/>
  <c r="Z121" i="31"/>
  <c r="BK6" i="31"/>
  <c r="AO3" i="31"/>
  <c r="BE10" i="31"/>
  <c r="AM5" i="31"/>
  <c r="AX10" i="31"/>
  <c r="AX7" i="31"/>
  <c r="AY9" i="31"/>
  <c r="BH8" i="31"/>
  <c r="AM13" i="31"/>
  <c r="AJ6" i="31"/>
  <c r="BN7" i="31"/>
  <c r="BB7" i="31"/>
  <c r="BJ7" i="31"/>
  <c r="BG6" i="31"/>
  <c r="AJ12" i="31"/>
  <c r="BG5" i="31"/>
  <c r="AK5" i="31"/>
  <c r="AZ6" i="31"/>
  <c r="Z400" i="31"/>
  <c r="AK13" i="31"/>
  <c r="BH6" i="31"/>
  <c r="BB6" i="31"/>
  <c r="AK4" i="31"/>
  <c r="Z187" i="31"/>
  <c r="AD329" i="31"/>
  <c r="AJ13" i="31"/>
  <c r="AH21" i="31"/>
  <c r="AK43" i="31" s="1"/>
  <c r="AB126" i="31" s="1"/>
  <c r="AD126" i="31" s="1"/>
  <c r="BP3" i="31"/>
  <c r="AZ5" i="31"/>
  <c r="AJ8" i="31"/>
  <c r="AJ7" i="31"/>
  <c r="BH4" i="31"/>
  <c r="AI13" i="31"/>
  <c r="AJ17" i="31"/>
  <c r="Z87" i="31"/>
  <c r="Z54" i="31"/>
  <c r="AJ16" i="31"/>
  <c r="Z86" i="31"/>
  <c r="AI15" i="31"/>
  <c r="AI37" i="31" s="1"/>
  <c r="AB52" i="31" s="1"/>
  <c r="AD52" i="31" s="1"/>
  <c r="Z52" i="31"/>
  <c r="AI7" i="31"/>
  <c r="BN4" i="31"/>
  <c r="AI19" i="31"/>
  <c r="BF4" i="31"/>
  <c r="AI11" i="31"/>
  <c r="AI5" i="31"/>
  <c r="AZ4" i="31"/>
  <c r="BL4" i="31"/>
  <c r="AI3" i="31"/>
  <c r="AX4" i="31"/>
  <c r="BD3" i="31"/>
  <c r="AH9" i="31"/>
  <c r="AH31" i="31" s="1"/>
  <c r="AB10" i="31" s="1"/>
  <c r="AD10" i="31" s="1"/>
  <c r="Z18" i="31"/>
  <c r="BL3" i="31"/>
  <c r="AH13" i="31"/>
  <c r="AH35" i="31" s="1"/>
  <c r="AB14" i="31" s="1"/>
  <c r="AD14" i="31" s="1"/>
  <c r="Z14" i="31"/>
  <c r="BE4" i="31"/>
  <c r="AI6" i="31"/>
  <c r="BF6" i="31"/>
  <c r="AI10" i="31"/>
  <c r="Z112" i="31"/>
  <c r="AX6" i="31"/>
  <c r="BN6" i="31"/>
  <c r="AK19" i="31"/>
  <c r="BO3" i="31"/>
  <c r="BI4" i="31"/>
  <c r="BJ6" i="31"/>
  <c r="E428" i="31"/>
  <c r="AT6" i="31" s="1"/>
  <c r="Z51" i="31"/>
  <c r="Z189" i="31"/>
  <c r="Z181" i="31"/>
  <c r="Z12" i="31"/>
  <c r="AH5" i="31"/>
  <c r="Z6" i="31"/>
  <c r="AH3" i="31"/>
  <c r="AH25" i="31" s="1"/>
  <c r="AB4" i="31" s="1"/>
  <c r="AD4" i="31" s="1"/>
  <c r="AX3" i="31"/>
  <c r="Z76" i="31"/>
  <c r="AD325" i="31"/>
  <c r="AD360" i="31" s="1"/>
  <c r="AD395" i="31" s="1"/>
  <c r="AO4" i="31"/>
  <c r="BI5" i="31"/>
  <c r="AK6" i="31"/>
  <c r="BH12" i="31"/>
  <c r="BP12" i="31"/>
  <c r="AO16" i="31"/>
  <c r="Z80" i="31"/>
  <c r="Z261" i="31"/>
  <c r="BE3" i="31"/>
  <c r="AO5" i="31"/>
  <c r="AH6" i="31"/>
  <c r="AQ6" i="31"/>
  <c r="AL7" i="31"/>
  <c r="AO8" i="31"/>
  <c r="BE8" i="31"/>
  <c r="BM8" i="31"/>
  <c r="AH11" i="31"/>
  <c r="AH33" i="31" s="1"/>
  <c r="AB12" i="31" s="1"/>
  <c r="AD12" i="31" s="1"/>
  <c r="AO12" i="31"/>
  <c r="AY13" i="31"/>
  <c r="BO13" i="31"/>
  <c r="AH14" i="31"/>
  <c r="AK36" i="31" s="1"/>
  <c r="AB119" i="31" s="1"/>
  <c r="AD119" i="31" s="1"/>
  <c r="BN14" i="31"/>
  <c r="AO20" i="31"/>
  <c r="Z119" i="31"/>
  <c r="Z123" i="31"/>
  <c r="Z185" i="31"/>
  <c r="Z256" i="31"/>
  <c r="Z264" i="31"/>
  <c r="Z324" i="31"/>
  <c r="Z392" i="31"/>
  <c r="AD333" i="31"/>
  <c r="AD368" i="31" s="1"/>
  <c r="AK10" i="31"/>
  <c r="AZ12" i="31"/>
  <c r="AK18" i="31"/>
  <c r="AK3" i="31"/>
  <c r="BA3" i="31"/>
  <c r="BC4" i="31"/>
  <c r="BG4" i="31"/>
  <c r="BO4" i="31"/>
  <c r="BA6" i="31"/>
  <c r="BE6" i="31"/>
  <c r="AS7" i="31"/>
  <c r="AI9" i="31"/>
  <c r="AQ9" i="31"/>
  <c r="BA9" i="31"/>
  <c r="BE9" i="31"/>
  <c r="BI9" i="31"/>
  <c r="BM9" i="31"/>
  <c r="BG10" i="31"/>
  <c r="BO10" i="31"/>
  <c r="AJ14" i="31"/>
  <c r="AN14" i="31"/>
  <c r="AL15" i="31"/>
  <c r="AR17" i="31"/>
  <c r="AM18" i="31"/>
  <c r="AJ19" i="31"/>
  <c r="AP19" i="31"/>
  <c r="AL20" i="31"/>
  <c r="Z120" i="31"/>
  <c r="Z122" i="31"/>
  <c r="AK17" i="31"/>
  <c r="AL11" i="31"/>
  <c r="Z152" i="31"/>
  <c r="Z154" i="31"/>
  <c r="AL13" i="31"/>
  <c r="Z162" i="31"/>
  <c r="AL21" i="31"/>
  <c r="Z226" i="31"/>
  <c r="AN16" i="31"/>
  <c r="Z330" i="31"/>
  <c r="AD330" i="31" s="1"/>
  <c r="AD365" i="31" s="1"/>
  <c r="AQ15" i="31"/>
  <c r="AQ17" i="31"/>
  <c r="BL12" i="31"/>
  <c r="Z358" i="31"/>
  <c r="BC13" i="31"/>
  <c r="Z362" i="31"/>
  <c r="AR12" i="31"/>
  <c r="AR14" i="31"/>
  <c r="BI13" i="31"/>
  <c r="Z366" i="31"/>
  <c r="BK13" i="31"/>
  <c r="Z393" i="31"/>
  <c r="BC14" i="31"/>
  <c r="Z397" i="31"/>
  <c r="BG14" i="31"/>
  <c r="Z401" i="31"/>
  <c r="AS16" i="31"/>
  <c r="BK14" i="31"/>
  <c r="Z403" i="31"/>
  <c r="AS18" i="31"/>
  <c r="Z405" i="31"/>
  <c r="AS20" i="31"/>
  <c r="BO14" i="31"/>
  <c r="K428" i="31"/>
  <c r="AT10" i="31" s="1"/>
  <c r="Z11" i="31"/>
  <c r="O428" i="31"/>
  <c r="AT14" i="31" s="1"/>
  <c r="Z15" i="31"/>
  <c r="S428" i="31"/>
  <c r="AT18" i="31" s="1"/>
  <c r="Z19" i="31"/>
  <c r="AI4" i="31"/>
  <c r="AI26" i="31" s="1"/>
  <c r="AB41" i="31" s="1"/>
  <c r="AD41" i="31" s="1"/>
  <c r="Z41" i="31"/>
  <c r="Z53" i="31"/>
  <c r="AI16" i="31"/>
  <c r="Z55" i="31"/>
  <c r="AI18" i="31"/>
  <c r="AI40" i="31" s="1"/>
  <c r="AB55" i="31" s="1"/>
  <c r="AD55" i="31" s="1"/>
  <c r="Z90" i="31"/>
  <c r="AJ20" i="31"/>
  <c r="Z116" i="31"/>
  <c r="AM3" i="31"/>
  <c r="Z178" i="31"/>
  <c r="Z258" i="31"/>
  <c r="BH10" i="31"/>
  <c r="AO15" i="31"/>
  <c r="BJ10" i="31"/>
  <c r="Z262" i="31"/>
  <c r="AO17" i="31"/>
  <c r="BL10" i="31"/>
  <c r="Z266" i="31"/>
  <c r="BP10" i="31"/>
  <c r="Z356" i="31"/>
  <c r="Z364" i="31"/>
  <c r="Z113" i="31"/>
  <c r="AS5" i="31"/>
  <c r="AS21" i="31"/>
  <c r="AS6" i="31"/>
  <c r="AS9" i="31"/>
  <c r="AS13" i="31"/>
  <c r="AZ14" i="31"/>
  <c r="BD14" i="31"/>
  <c r="BH14" i="31"/>
  <c r="BL14" i="31"/>
  <c r="BP14" i="31"/>
  <c r="Z402" i="31"/>
  <c r="AS10" i="31"/>
  <c r="AS14" i="31"/>
  <c r="BA14" i="31"/>
  <c r="BE14" i="31"/>
  <c r="BI14" i="31"/>
  <c r="BM14" i="31"/>
  <c r="AR9" i="31"/>
  <c r="AR13" i="31"/>
  <c r="AZ13" i="31"/>
  <c r="BD13" i="31"/>
  <c r="BH13" i="31"/>
  <c r="BL13" i="31"/>
  <c r="BP13" i="31"/>
  <c r="D428" i="31"/>
  <c r="AT5" i="31" s="1"/>
  <c r="J428" i="31"/>
  <c r="AT9" i="31" s="1"/>
  <c r="N428" i="31"/>
  <c r="AT13" i="31" s="1"/>
  <c r="R428" i="31"/>
  <c r="AT17" i="31" s="1"/>
  <c r="V428" i="31"/>
  <c r="AT21" i="31" s="1"/>
  <c r="AR5" i="31"/>
  <c r="AD335" i="31"/>
  <c r="AQ12" i="31"/>
  <c r="AY12" i="31"/>
  <c r="BC12" i="31"/>
  <c r="BG12" i="31"/>
  <c r="BK12" i="31"/>
  <c r="BO12" i="31"/>
  <c r="AD319" i="31"/>
  <c r="AD354" i="31" s="1"/>
  <c r="AD324" i="31"/>
  <c r="AD359" i="31" s="1"/>
  <c r="AD394" i="31" s="1"/>
  <c r="AD326" i="31"/>
  <c r="AD361" i="31" s="1"/>
  <c r="AD396" i="31" s="1"/>
  <c r="AD332" i="31"/>
  <c r="AD367" i="31" s="1"/>
  <c r="AD323" i="31"/>
  <c r="Z331" i="31"/>
  <c r="AD327" i="31"/>
  <c r="AD322" i="31"/>
  <c r="AD357" i="31" s="1"/>
  <c r="AD328" i="31"/>
  <c r="AD363" i="31" s="1"/>
  <c r="AD398" i="31" s="1"/>
  <c r="AD320" i="31"/>
  <c r="AD355" i="31" s="1"/>
  <c r="AD390" i="31" s="1"/>
  <c r="AD336" i="31"/>
  <c r="AD371" i="31" s="1"/>
  <c r="AD406" i="31" s="1"/>
  <c r="AP14" i="31"/>
  <c r="AP18" i="31"/>
  <c r="Z286" i="31"/>
  <c r="AD286" i="31" s="1"/>
  <c r="Z255" i="31"/>
  <c r="Z220" i="31"/>
  <c r="AN3" i="31"/>
  <c r="AN15" i="31"/>
  <c r="Z228" i="31"/>
  <c r="AN7" i="31"/>
  <c r="AN11" i="31"/>
  <c r="AX8" i="31"/>
  <c r="BF8" i="31"/>
  <c r="BN8" i="31"/>
  <c r="AM11" i="31"/>
  <c r="AM8" i="31"/>
  <c r="AY8" i="31"/>
  <c r="BG8" i="31"/>
  <c r="AM15" i="31"/>
  <c r="AM19" i="31"/>
  <c r="Z190" i="31"/>
  <c r="AM7" i="31"/>
  <c r="BB8" i="31"/>
  <c r="AL3" i="31"/>
  <c r="Z160" i="31"/>
  <c r="C428" i="31"/>
  <c r="AT4" i="31" s="1"/>
  <c r="I428" i="31"/>
  <c r="AT8" i="31" s="1"/>
  <c r="M428" i="31"/>
  <c r="AT12" i="31" s="1"/>
  <c r="Q428" i="31"/>
  <c r="AT16" i="31" s="1"/>
  <c r="U428" i="31"/>
  <c r="AT20" i="31" s="1"/>
  <c r="AK12" i="31"/>
  <c r="AJ11" i="31"/>
  <c r="AJ33" i="31" s="1"/>
  <c r="AB81" i="31" s="1"/>
  <c r="AD81" i="31" s="1"/>
  <c r="Z81" i="31"/>
  <c r="Z85" i="31"/>
  <c r="Z89" i="31"/>
  <c r="Z77" i="31"/>
  <c r="AJ3" i="31"/>
  <c r="AX5" i="31"/>
  <c r="BJ5" i="31"/>
  <c r="B428" i="31"/>
  <c r="AT3" i="31" s="1"/>
  <c r="F428" i="31"/>
  <c r="AT7" i="31" s="1"/>
  <c r="L428" i="31"/>
  <c r="AT11" i="31" s="1"/>
  <c r="P428" i="31"/>
  <c r="AT15" i="31" s="1"/>
  <c r="T428" i="31"/>
  <c r="AT19" i="31" s="1"/>
  <c r="AI12" i="31"/>
  <c r="AI8" i="31"/>
  <c r="AI20" i="31"/>
  <c r="Z5" i="31"/>
  <c r="Z9" i="31"/>
  <c r="Z13" i="31"/>
  <c r="AH16" i="31"/>
  <c r="AY3" i="31"/>
  <c r="BC3" i="31"/>
  <c r="BG3" i="31"/>
  <c r="BK3" i="31"/>
  <c r="Z17" i="31"/>
  <c r="AH37" i="31"/>
  <c r="AB16" i="31" s="1"/>
  <c r="AD16" i="31" s="1"/>
  <c r="AI39" i="31"/>
  <c r="AB54" i="31" s="1"/>
  <c r="AD54" i="31" s="1"/>
  <c r="AH29" i="31"/>
  <c r="AB8" i="31" s="1"/>
  <c r="AD8" i="31" s="1"/>
  <c r="AH34" i="31"/>
  <c r="AB13" i="31" s="1"/>
  <c r="AD13" i="31" s="1"/>
  <c r="AH42" i="31"/>
  <c r="AB21" i="31" s="1"/>
  <c r="AD21" i="31" s="1"/>
  <c r="AH26" i="31"/>
  <c r="AB5" i="31" s="1"/>
  <c r="AD5" i="31" s="1"/>
  <c r="AH30" i="31"/>
  <c r="AB9" i="31" s="1"/>
  <c r="AD9" i="31" s="1"/>
  <c r="AH32" i="31"/>
  <c r="AB11" i="31" s="1"/>
  <c r="AD11" i="31" s="1"/>
  <c r="AH39" i="31"/>
  <c r="AB18" i="31" s="1"/>
  <c r="AD18" i="31" s="1"/>
  <c r="AH40" i="31"/>
  <c r="AB19" i="31" s="1"/>
  <c r="AD19" i="31" s="1"/>
  <c r="B34" i="30"/>
  <c r="C435" i="26" s="1"/>
  <c r="AD369" i="31" l="1"/>
  <c r="AD404" i="31" s="1"/>
  <c r="AD370" i="31"/>
  <c r="AD405" i="31" s="1"/>
  <c r="AH36" i="31"/>
  <c r="AB15" i="31" s="1"/>
  <c r="AD15" i="31" s="1"/>
  <c r="AJ43" i="31"/>
  <c r="AB91" i="31" s="1"/>
  <c r="AD91" i="31" s="1"/>
  <c r="AL37" i="31"/>
  <c r="AB156" i="31" s="1"/>
  <c r="AD156" i="31" s="1"/>
  <c r="AL43" i="31"/>
  <c r="AB162" i="31" s="1"/>
  <c r="AD162" i="31" s="1"/>
  <c r="AK29" i="31"/>
  <c r="AB112" i="31" s="1"/>
  <c r="AD112" i="31" s="1"/>
  <c r="AJ40" i="31"/>
  <c r="AB88" i="31" s="1"/>
  <c r="AD88" i="31" s="1"/>
  <c r="AD389" i="31"/>
  <c r="AM29" i="31"/>
  <c r="AB182" i="31" s="1"/>
  <c r="AD182" i="31" s="1"/>
  <c r="AD402" i="31"/>
  <c r="AM43" i="31"/>
  <c r="AB196" i="31" s="1"/>
  <c r="AD196" i="31" s="1"/>
  <c r="AI43" i="31"/>
  <c r="AB58" i="31" s="1"/>
  <c r="AD58" i="31" s="1"/>
  <c r="AJ25" i="31"/>
  <c r="AB73" i="31" s="1"/>
  <c r="AD73" i="31" s="1"/>
  <c r="AD400" i="31"/>
  <c r="AR42" i="31"/>
  <c r="AB370" i="31" s="1"/>
  <c r="AL40" i="31"/>
  <c r="AB159" i="31" s="1"/>
  <c r="AD159" i="31" s="1"/>
  <c r="AK41" i="31"/>
  <c r="AB124" i="31" s="1"/>
  <c r="AD124" i="31" s="1"/>
  <c r="AQ42" i="31"/>
  <c r="AB335" i="31" s="1"/>
  <c r="AP40" i="31"/>
  <c r="AB298" i="31" s="1"/>
  <c r="AR31" i="31"/>
  <c r="AB359" i="31" s="1"/>
  <c r="AN39" i="31"/>
  <c r="AB227" i="31" s="1"/>
  <c r="AD227" i="31" s="1"/>
  <c r="AO31" i="31"/>
  <c r="AB254" i="31" s="1"/>
  <c r="AD254" i="31" s="1"/>
  <c r="AD392" i="31"/>
  <c r="BM16" i="31"/>
  <c r="AJ41" i="31"/>
  <c r="AB89" i="31" s="1"/>
  <c r="AD89" i="31" s="1"/>
  <c r="AJ30" i="31"/>
  <c r="AB78" i="31" s="1"/>
  <c r="AD78" i="31" s="1"/>
  <c r="AH41" i="31"/>
  <c r="AB20" i="31" s="1"/>
  <c r="AD20" i="31" s="1"/>
  <c r="AI41" i="31"/>
  <c r="AB56" i="31" s="1"/>
  <c r="AD56" i="31" s="1"/>
  <c r="AM26" i="31"/>
  <c r="AB179" i="31" s="1"/>
  <c r="AD179" i="31" s="1"/>
  <c r="BD16" i="31"/>
  <c r="AJ26" i="31"/>
  <c r="AB74" i="31" s="1"/>
  <c r="AD74" i="31" s="1"/>
  <c r="AD362" i="31"/>
  <c r="AD397" i="31" s="1"/>
  <c r="BI16" i="31"/>
  <c r="AN31" i="31"/>
  <c r="AB219" i="31" s="1"/>
  <c r="AD219" i="31" s="1"/>
  <c r="AM31" i="31"/>
  <c r="AB184" i="31" s="1"/>
  <c r="AD184" i="31" s="1"/>
  <c r="AD321" i="31"/>
  <c r="AD356" i="31" s="1"/>
  <c r="AD391" i="31" s="1"/>
  <c r="AD364" i="31"/>
  <c r="AD399" i="31" s="1"/>
  <c r="AP26" i="31"/>
  <c r="AB284" i="31" s="1"/>
  <c r="AQ28" i="31"/>
  <c r="AB321" i="31" s="1"/>
  <c r="BF16" i="31"/>
  <c r="BQ11" i="31"/>
  <c r="AD331" i="31"/>
  <c r="AD366" i="31" s="1"/>
  <c r="AD401" i="31" s="1"/>
  <c r="BQ9" i="31"/>
  <c r="AN37" i="31"/>
  <c r="AB225" i="31" s="1"/>
  <c r="AD225" i="31" s="1"/>
  <c r="BQ7" i="31"/>
  <c r="AJ34" i="31"/>
  <c r="AB82" i="31" s="1"/>
  <c r="AD82" i="31" s="1"/>
  <c r="AL34" i="31"/>
  <c r="AB153" i="31" s="1"/>
  <c r="AD153" i="31" s="1"/>
  <c r="AM41" i="31"/>
  <c r="AB194" i="31" s="1"/>
  <c r="AD194" i="31" s="1"/>
  <c r="AN28" i="31"/>
  <c r="AB216" i="31" s="1"/>
  <c r="AD216" i="31" s="1"/>
  <c r="AM27" i="31"/>
  <c r="AB180" i="31" s="1"/>
  <c r="AD180" i="31" s="1"/>
  <c r="AN29" i="31"/>
  <c r="AB217" i="31" s="1"/>
  <c r="AD217" i="31" s="1"/>
  <c r="AL41" i="31"/>
  <c r="AB160" i="31" s="1"/>
  <c r="AD160" i="31" s="1"/>
  <c r="AM35" i="31"/>
  <c r="AB188" i="31" s="1"/>
  <c r="AD188" i="31" s="1"/>
  <c r="AR26" i="31"/>
  <c r="AB354" i="31" s="1"/>
  <c r="AN35" i="31"/>
  <c r="AB223" i="31" s="1"/>
  <c r="AD223" i="31" s="1"/>
  <c r="BQ6" i="31"/>
  <c r="BB16" i="31"/>
  <c r="AL26" i="31"/>
  <c r="AB145" i="31" s="1"/>
  <c r="AD145" i="31" s="1"/>
  <c r="AO26" i="31"/>
  <c r="AB249" i="31" s="1"/>
  <c r="AD249" i="31" s="1"/>
  <c r="AM42" i="31"/>
  <c r="AB195" i="31" s="1"/>
  <c r="AD195" i="31" s="1"/>
  <c r="AS40" i="31"/>
  <c r="AB403" i="31" s="1"/>
  <c r="AS26" i="31"/>
  <c r="AT26" i="31" s="1"/>
  <c r="AK26" i="31"/>
  <c r="AB109" i="31" s="1"/>
  <c r="AD109" i="31" s="1"/>
  <c r="AR40" i="31"/>
  <c r="AB368" i="31" s="1"/>
  <c r="AN26" i="31"/>
  <c r="AB214" i="31" s="1"/>
  <c r="AD214" i="31" s="1"/>
  <c r="AQ26" i="31"/>
  <c r="AB319" i="31" s="1"/>
  <c r="BK16" i="31"/>
  <c r="AQ41" i="31"/>
  <c r="AB334" i="31" s="1"/>
  <c r="AR36" i="31"/>
  <c r="AB364" i="31" s="1"/>
  <c r="AN33" i="31"/>
  <c r="AB221" i="31" s="1"/>
  <c r="AD221" i="31" s="1"/>
  <c r="AL29" i="31"/>
  <c r="AB148" i="31" s="1"/>
  <c r="AD148" i="31" s="1"/>
  <c r="AM37" i="31"/>
  <c r="AB190" i="31" s="1"/>
  <c r="AD190" i="31" s="1"/>
  <c r="AN43" i="31"/>
  <c r="AB231" i="31" s="1"/>
  <c r="AD231" i="31" s="1"/>
  <c r="BA16" i="31"/>
  <c r="AP32" i="31"/>
  <c r="AB290" i="31" s="1"/>
  <c r="AQ39" i="31"/>
  <c r="AB332" i="31" s="1"/>
  <c r="AL35" i="31"/>
  <c r="AB154" i="31" s="1"/>
  <c r="AD154" i="31" s="1"/>
  <c r="AP35" i="31"/>
  <c r="AB293" i="31" s="1"/>
  <c r="AH43" i="31"/>
  <c r="AB22" i="31" s="1"/>
  <c r="AD22" i="31" s="1"/>
  <c r="AP39" i="31"/>
  <c r="AB297" i="31" s="1"/>
  <c r="AK27" i="31"/>
  <c r="AB110" i="31" s="1"/>
  <c r="AD110" i="31" s="1"/>
  <c r="AO35" i="31"/>
  <c r="AB258" i="31" s="1"/>
  <c r="AD258" i="31" s="1"/>
  <c r="AK35" i="31"/>
  <c r="AB118" i="31" s="1"/>
  <c r="AD118" i="31" s="1"/>
  <c r="AJ35" i="31"/>
  <c r="AB83" i="31" s="1"/>
  <c r="AD83" i="31" s="1"/>
  <c r="AQ35" i="31"/>
  <c r="AB328" i="31" s="1"/>
  <c r="AI35" i="31"/>
  <c r="AB50" i="31" s="1"/>
  <c r="AD50" i="31" s="1"/>
  <c r="AL39" i="31"/>
  <c r="AB158" i="31" s="1"/>
  <c r="AD158" i="31" s="1"/>
  <c r="AO39" i="31"/>
  <c r="AB262" i="31" s="1"/>
  <c r="AD262" i="31" s="1"/>
  <c r="AK39" i="31"/>
  <c r="AB122" i="31" s="1"/>
  <c r="AD122" i="31" s="1"/>
  <c r="AJ39" i="31"/>
  <c r="AB87" i="31" s="1"/>
  <c r="AD87" i="31" s="1"/>
  <c r="AM39" i="31"/>
  <c r="AB192" i="31" s="1"/>
  <c r="AD192" i="31" s="1"/>
  <c r="AQ38" i="31"/>
  <c r="AB331" i="31" s="1"/>
  <c r="AO37" i="31"/>
  <c r="AB260" i="31" s="1"/>
  <c r="AD260" i="31" s="1"/>
  <c r="AK37" i="31"/>
  <c r="AB120" i="31" s="1"/>
  <c r="AD120" i="31" s="1"/>
  <c r="AJ37" i="31"/>
  <c r="AB85" i="31" s="1"/>
  <c r="AD85" i="31" s="1"/>
  <c r="AQ37" i="31"/>
  <c r="AB330" i="31" s="1"/>
  <c r="AJ29" i="31"/>
  <c r="AB77" i="31" s="1"/>
  <c r="AD77" i="31" s="1"/>
  <c r="AQ29" i="31"/>
  <c r="AB322" i="31" s="1"/>
  <c r="AI29" i="31"/>
  <c r="AB44" i="31" s="1"/>
  <c r="AD44" i="31" s="1"/>
  <c r="AR29" i="31"/>
  <c r="AB357" i="31" s="1"/>
  <c r="AK28" i="31"/>
  <c r="AB111" i="31" s="1"/>
  <c r="AD111" i="31" s="1"/>
  <c r="AP28" i="31"/>
  <c r="AB286" i="31" s="1"/>
  <c r="AI36" i="31"/>
  <c r="AB51" i="31" s="1"/>
  <c r="AD51" i="31" s="1"/>
  <c r="AO27" i="31"/>
  <c r="AB250" i="31" s="1"/>
  <c r="AD250" i="31" s="1"/>
  <c r="AN27" i="31"/>
  <c r="AB215" i="31" s="1"/>
  <c r="AD215" i="31" s="1"/>
  <c r="AI27" i="31"/>
  <c r="AB42" i="31" s="1"/>
  <c r="AD42" i="31" s="1"/>
  <c r="AH27" i="31"/>
  <c r="AB6" i="31" s="1"/>
  <c r="AD6" i="31" s="1"/>
  <c r="AJ27" i="31"/>
  <c r="AB75" i="31" s="1"/>
  <c r="AD75" i="31" s="1"/>
  <c r="AL27" i="31"/>
  <c r="AB146" i="31" s="1"/>
  <c r="AD146" i="31" s="1"/>
  <c r="AR27" i="31"/>
  <c r="AB355" i="31" s="1"/>
  <c r="AQ27" i="31"/>
  <c r="AB320" i="31" s="1"/>
  <c r="AR32" i="31"/>
  <c r="AB360" i="31" s="1"/>
  <c r="AL32" i="31"/>
  <c r="AB151" i="31" s="1"/>
  <c r="AD151" i="31" s="1"/>
  <c r="AM32" i="31"/>
  <c r="AB185" i="31" s="1"/>
  <c r="AD185" i="31" s="1"/>
  <c r="AO32" i="31"/>
  <c r="AB255" i="31" s="1"/>
  <c r="AD255" i="31" s="1"/>
  <c r="AK32" i="31"/>
  <c r="AB115" i="31" s="1"/>
  <c r="AD115" i="31" s="1"/>
  <c r="AN32" i="31"/>
  <c r="AB220" i="31" s="1"/>
  <c r="AD220" i="31" s="1"/>
  <c r="AI32" i="31"/>
  <c r="AB47" i="31" s="1"/>
  <c r="AD47" i="31" s="1"/>
  <c r="AJ32" i="31"/>
  <c r="AB80" i="31" s="1"/>
  <c r="AD80" i="31" s="1"/>
  <c r="AQ32" i="31"/>
  <c r="AB325" i="31" s="1"/>
  <c r="BQ4" i="31"/>
  <c r="AM25" i="31"/>
  <c r="AB178" i="31" s="1"/>
  <c r="AD178" i="31" s="1"/>
  <c r="AI25" i="31"/>
  <c r="AB40" i="31" s="1"/>
  <c r="AD40" i="31" s="1"/>
  <c r="AN38" i="31"/>
  <c r="AB226" i="31" s="1"/>
  <c r="AD226" i="31" s="1"/>
  <c r="BP16" i="31"/>
  <c r="AD403" i="31"/>
  <c r="AS34" i="31"/>
  <c r="AT34" i="31" s="1"/>
  <c r="AP25" i="31"/>
  <c r="AB283" i="31" s="1"/>
  <c r="AM40" i="31"/>
  <c r="AB193" i="31" s="1"/>
  <c r="AD193" i="31" s="1"/>
  <c r="AL33" i="31"/>
  <c r="AB152" i="31" s="1"/>
  <c r="AD152" i="31" s="1"/>
  <c r="BQ10" i="31"/>
  <c r="AI33" i="31"/>
  <c r="AB48" i="31" s="1"/>
  <c r="AD48" i="31" s="1"/>
  <c r="AS33" i="31"/>
  <c r="AT33" i="31" s="1"/>
  <c r="AK33" i="31"/>
  <c r="AB116" i="31" s="1"/>
  <c r="AD116" i="31" s="1"/>
  <c r="AK42" i="31"/>
  <c r="AB125" i="31" s="1"/>
  <c r="AD125" i="31" s="1"/>
  <c r="AQ34" i="31"/>
  <c r="AB327" i="31" s="1"/>
  <c r="AD358" i="31"/>
  <c r="AD393" i="31" s="1"/>
  <c r="AP37" i="31"/>
  <c r="AB295" i="31" s="1"/>
  <c r="AS32" i="31"/>
  <c r="AB395" i="31" s="1"/>
  <c r="BH16" i="31"/>
  <c r="AS37" i="31"/>
  <c r="AB400" i="31" s="1"/>
  <c r="AN40" i="31"/>
  <c r="AB228" i="31" s="1"/>
  <c r="AD228" i="31" s="1"/>
  <c r="AO36" i="31"/>
  <c r="AB259" i="31" s="1"/>
  <c r="AD259" i="31" s="1"/>
  <c r="AS31" i="31"/>
  <c r="AB394" i="31" s="1"/>
  <c r="BO16" i="31"/>
  <c r="AQ25" i="31"/>
  <c r="AB318" i="31" s="1"/>
  <c r="AP33" i="31"/>
  <c r="AB291" i="31" s="1"/>
  <c r="AR39" i="31"/>
  <c r="AB367" i="31" s="1"/>
  <c r="AS27" i="31"/>
  <c r="AT27" i="31" s="1"/>
  <c r="AI42" i="31"/>
  <c r="AB57" i="31" s="1"/>
  <c r="AD57" i="31" s="1"/>
  <c r="AJ31" i="31"/>
  <c r="AB79" i="31" s="1"/>
  <c r="AD79" i="31" s="1"/>
  <c r="AL28" i="31"/>
  <c r="AB147" i="31" s="1"/>
  <c r="AD147" i="31" s="1"/>
  <c r="AO43" i="31"/>
  <c r="AB266" i="31" s="1"/>
  <c r="AD266" i="31" s="1"/>
  <c r="AO34" i="31"/>
  <c r="AB257" i="31" s="1"/>
  <c r="AD257" i="31" s="1"/>
  <c r="AJ28" i="31"/>
  <c r="AB76" i="31" s="1"/>
  <c r="AD76" i="31" s="1"/>
  <c r="AK31" i="31"/>
  <c r="AB114" i="31" s="1"/>
  <c r="AD114" i="31" s="1"/>
  <c r="AM28" i="31"/>
  <c r="AB181" i="31" s="1"/>
  <c r="AD181" i="31" s="1"/>
  <c r="AS25" i="31"/>
  <c r="AB388" i="31" s="1"/>
  <c r="AQ30" i="31"/>
  <c r="AB323" i="31" s="1"/>
  <c r="AM36" i="31"/>
  <c r="AB189" i="31" s="1"/>
  <c r="AD189" i="31" s="1"/>
  <c r="AM34" i="31"/>
  <c r="AB187" i="31" s="1"/>
  <c r="AD187" i="31" s="1"/>
  <c r="AH28" i="31"/>
  <c r="AB7" i="31" s="1"/>
  <c r="AD7" i="31" s="1"/>
  <c r="AP42" i="31"/>
  <c r="AB300" i="31" s="1"/>
  <c r="AO41" i="31"/>
  <c r="AB264" i="31" s="1"/>
  <c r="AD264" i="31" s="1"/>
  <c r="AK40" i="31"/>
  <c r="AB123" i="31" s="1"/>
  <c r="AD123" i="31" s="1"/>
  <c r="AH38" i="31"/>
  <c r="AB17" i="31" s="1"/>
  <c r="AD17" i="31" s="1"/>
  <c r="AP36" i="31"/>
  <c r="AB294" i="31" s="1"/>
  <c r="AQ33" i="31"/>
  <c r="AB326" i="31" s="1"/>
  <c r="AK30" i="31"/>
  <c r="AB113" i="31" s="1"/>
  <c r="AD113" i="31" s="1"/>
  <c r="AS28" i="31"/>
  <c r="AT28" i="31" s="1"/>
  <c r="AQ43" i="31"/>
  <c r="AB336" i="31" s="1"/>
  <c r="AS43" i="31"/>
  <c r="AB406" i="31" s="1"/>
  <c r="AS42" i="31"/>
  <c r="AB405" i="31" s="1"/>
  <c r="AN41" i="31"/>
  <c r="AB229" i="31" s="1"/>
  <c r="AD229" i="31" s="1"/>
  <c r="AS38" i="31"/>
  <c r="AB401" i="31" s="1"/>
  <c r="AS36" i="31"/>
  <c r="AT36" i="31" s="1"/>
  <c r="AK34" i="31"/>
  <c r="AB117" i="31" s="1"/>
  <c r="AD117" i="31" s="1"/>
  <c r="AL31" i="31"/>
  <c r="AB150" i="31" s="1"/>
  <c r="AD150" i="31" s="1"/>
  <c r="AP27" i="31"/>
  <c r="AB285" i="31" s="1"/>
  <c r="AJ42" i="31"/>
  <c r="AB90" i="31" s="1"/>
  <c r="AD90" i="31" s="1"/>
  <c r="AQ40" i="31"/>
  <c r="AB333" i="31" s="1"/>
  <c r="AJ36" i="31"/>
  <c r="AB84" i="31" s="1"/>
  <c r="AD84" i="31" s="1"/>
  <c r="AR34" i="31"/>
  <c r="AB362" i="31" s="1"/>
  <c r="AO33" i="31"/>
  <c r="AB256" i="31" s="1"/>
  <c r="AD256" i="31" s="1"/>
  <c r="AM30" i="31"/>
  <c r="AB183" i="31" s="1"/>
  <c r="AD183" i="31" s="1"/>
  <c r="AI28" i="31"/>
  <c r="AB43" i="31" s="1"/>
  <c r="AD43" i="31" s="1"/>
  <c r="AO25" i="31"/>
  <c r="AB248" i="31" s="1"/>
  <c r="AD248" i="31" s="1"/>
  <c r="AQ36" i="31"/>
  <c r="AB329" i="31" s="1"/>
  <c r="AR33" i="31"/>
  <c r="AB361" i="31" s="1"/>
  <c r="AR25" i="31"/>
  <c r="AB353" i="31" s="1"/>
  <c r="BN16" i="31"/>
  <c r="AS41" i="31"/>
  <c r="AB404" i="31" s="1"/>
  <c r="AO40" i="31"/>
  <c r="AB263" i="31" s="1"/>
  <c r="AD263" i="31" s="1"/>
  <c r="AI31" i="31"/>
  <c r="AB46" i="31" s="1"/>
  <c r="AD46" i="31" s="1"/>
  <c r="AP43" i="31"/>
  <c r="AB301" i="31" s="1"/>
  <c r="AR41" i="31"/>
  <c r="AB369" i="31" s="1"/>
  <c r="AP31" i="31"/>
  <c r="AB289" i="31" s="1"/>
  <c r="AL25" i="31"/>
  <c r="AB144" i="31" s="1"/>
  <c r="AD144" i="31" s="1"/>
  <c r="AN42" i="31"/>
  <c r="AB230" i="31" s="1"/>
  <c r="AD230" i="31" s="1"/>
  <c r="AN36" i="31"/>
  <c r="AB224" i="31" s="1"/>
  <c r="AD224" i="31" s="1"/>
  <c r="AP41" i="31"/>
  <c r="AB299" i="31" s="1"/>
  <c r="BE16" i="31"/>
  <c r="AI34" i="31"/>
  <c r="AB49" i="31" s="1"/>
  <c r="AD49" i="31" s="1"/>
  <c r="AN25" i="31"/>
  <c r="AB213" i="31" s="1"/>
  <c r="AD213" i="31" s="1"/>
  <c r="AL42" i="31"/>
  <c r="AB161" i="31" s="1"/>
  <c r="AD161" i="31" s="1"/>
  <c r="AS39" i="31"/>
  <c r="AB402" i="31" s="1"/>
  <c r="AR37" i="31"/>
  <c r="AB365" i="31" s="1"/>
  <c r="AL36" i="31"/>
  <c r="AB155" i="31" s="1"/>
  <c r="AD155" i="31" s="1"/>
  <c r="AP34" i="31"/>
  <c r="AB292" i="31" s="1"/>
  <c r="AM33" i="31"/>
  <c r="AB186" i="31" s="1"/>
  <c r="AD186" i="31" s="1"/>
  <c r="AQ31" i="31"/>
  <c r="AB324" i="31" s="1"/>
  <c r="AO28" i="31"/>
  <c r="AB251" i="31" s="1"/>
  <c r="AD251" i="31" s="1"/>
  <c r="AR43" i="31"/>
  <c r="AB371" i="31" s="1"/>
  <c r="AO42" i="31"/>
  <c r="AB265" i="31" s="1"/>
  <c r="AD265" i="31" s="1"/>
  <c r="AR28" i="31"/>
  <c r="AB356" i="31" s="1"/>
  <c r="AN34" i="31"/>
  <c r="AB222" i="31" s="1"/>
  <c r="AD222" i="31" s="1"/>
  <c r="AY16" i="31"/>
  <c r="BJ16" i="31"/>
  <c r="AK25" i="31"/>
  <c r="AB108" i="31" s="1"/>
  <c r="AD108" i="31" s="1"/>
  <c r="AO29" i="31"/>
  <c r="AB252" i="31" s="1"/>
  <c r="AD252" i="31" s="1"/>
  <c r="BL16" i="31"/>
  <c r="BQ12" i="31"/>
  <c r="BQ5" i="31"/>
  <c r="AX16" i="31"/>
  <c r="BQ13" i="31"/>
  <c r="BQ14" i="31"/>
  <c r="AS35" i="31"/>
  <c r="AT35" i="31" s="1"/>
  <c r="AR35" i="31"/>
  <c r="AB363" i="31" s="1"/>
  <c r="AZ16" i="31"/>
  <c r="BC16" i="31"/>
  <c r="BG16" i="31"/>
  <c r="AS29" i="31"/>
  <c r="AB392" i="31" s="1"/>
  <c r="BQ8" i="31"/>
  <c r="AP29" i="31"/>
  <c r="AB287" i="31" s="1"/>
  <c r="AI30" i="31"/>
  <c r="AB45" i="31" s="1"/>
  <c r="AD45" i="31" s="1"/>
  <c r="AS30" i="31"/>
  <c r="AB393" i="31" s="1"/>
  <c r="AR30" i="31"/>
  <c r="AB358" i="31" s="1"/>
  <c r="AP30" i="31"/>
  <c r="AB288" i="31" s="1"/>
  <c r="AL30" i="31"/>
  <c r="AB149" i="31" s="1"/>
  <c r="AD149" i="31" s="1"/>
  <c r="AO30" i="31"/>
  <c r="AB253" i="31" s="1"/>
  <c r="AD253" i="31" s="1"/>
  <c r="AN30" i="31"/>
  <c r="AB218" i="31" s="1"/>
  <c r="AD218" i="31" s="1"/>
  <c r="AM38" i="31"/>
  <c r="AB191" i="31" s="1"/>
  <c r="AD191" i="31" s="1"/>
  <c r="AO38" i="31"/>
  <c r="AB261" i="31" s="1"/>
  <c r="AD261" i="31" s="1"/>
  <c r="AJ38" i="31"/>
  <c r="AB86" i="31" s="1"/>
  <c r="AD86" i="31" s="1"/>
  <c r="BQ3" i="31"/>
  <c r="AI38" i="31"/>
  <c r="AB53" i="31" s="1"/>
  <c r="AD53" i="31" s="1"/>
  <c r="AP38" i="31"/>
  <c r="AB296" i="31" s="1"/>
  <c r="AK38" i="31"/>
  <c r="AB121" i="31" s="1"/>
  <c r="AD121" i="31" s="1"/>
  <c r="AL38" i="31"/>
  <c r="AB157" i="31" s="1"/>
  <c r="AD157" i="31" s="1"/>
  <c r="AR38" i="31"/>
  <c r="AB366" i="31" s="1"/>
  <c r="T426" i="30"/>
  <c r="S426" i="30"/>
  <c r="R426" i="30"/>
  <c r="Q426" i="30"/>
  <c r="P426" i="30"/>
  <c r="AQ17" i="30" s="1"/>
  <c r="O426" i="30"/>
  <c r="N426" i="30"/>
  <c r="M426" i="30"/>
  <c r="L426" i="30"/>
  <c r="K426" i="30"/>
  <c r="J426" i="30"/>
  <c r="BD14" i="30" s="1"/>
  <c r="I426" i="30"/>
  <c r="H426" i="30"/>
  <c r="G426" i="30"/>
  <c r="BA14" i="30" s="1"/>
  <c r="F426" i="30"/>
  <c r="E426" i="30"/>
  <c r="AQ6" i="30" s="1"/>
  <c r="D426" i="30"/>
  <c r="C426" i="30"/>
  <c r="AW14" i="30" s="1"/>
  <c r="X392" i="30"/>
  <c r="T390" i="30"/>
  <c r="S390" i="30"/>
  <c r="R390" i="30"/>
  <c r="Q390" i="30"/>
  <c r="P390" i="30"/>
  <c r="O390" i="30"/>
  <c r="N390" i="30"/>
  <c r="AP15" i="30" s="1"/>
  <c r="M390" i="30"/>
  <c r="L390" i="30"/>
  <c r="K390" i="30"/>
  <c r="J390" i="30"/>
  <c r="I390" i="30"/>
  <c r="H390" i="30"/>
  <c r="G390" i="30"/>
  <c r="F390" i="30"/>
  <c r="E390" i="30"/>
  <c r="D390" i="30"/>
  <c r="C390" i="30"/>
  <c r="B390" i="30"/>
  <c r="X388" i="30"/>
  <c r="T354" i="30"/>
  <c r="V444" i="26" s="1"/>
  <c r="S354" i="30"/>
  <c r="R354" i="30"/>
  <c r="Q354" i="30"/>
  <c r="P354" i="30"/>
  <c r="O354" i="30"/>
  <c r="P444" i="26" s="1"/>
  <c r="N354" i="30"/>
  <c r="M354" i="30"/>
  <c r="L354" i="30"/>
  <c r="BF12" i="30" s="1"/>
  <c r="K354" i="30"/>
  <c r="J354" i="30"/>
  <c r="I354" i="30"/>
  <c r="H354" i="30"/>
  <c r="G354" i="30"/>
  <c r="F354" i="30"/>
  <c r="E354" i="30"/>
  <c r="D354" i="30"/>
  <c r="AX12" i="30" s="1"/>
  <c r="C354" i="30"/>
  <c r="B354" i="30"/>
  <c r="X331" i="30"/>
  <c r="T318" i="30"/>
  <c r="BN11" i="30" s="1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AZ11" i="30" s="1"/>
  <c r="E318" i="30"/>
  <c r="D318" i="30"/>
  <c r="C318" i="30"/>
  <c r="B318" i="30"/>
  <c r="AC301" i="30"/>
  <c r="AC336" i="30" s="1"/>
  <c r="AC371" i="30" s="1"/>
  <c r="AC406" i="30" s="1"/>
  <c r="AC300" i="30"/>
  <c r="AC335" i="30" s="1"/>
  <c r="AC370" i="30" s="1"/>
  <c r="AC405" i="30" s="1"/>
  <c r="AC299" i="30"/>
  <c r="AC334" i="30" s="1"/>
  <c r="AC369" i="30" s="1"/>
  <c r="AC404" i="30" s="1"/>
  <c r="AC298" i="30"/>
  <c r="AC333" i="30" s="1"/>
  <c r="AC368" i="30" s="1"/>
  <c r="AC403" i="30" s="1"/>
  <c r="AC297" i="30"/>
  <c r="AC332" i="30" s="1"/>
  <c r="AC367" i="30" s="1"/>
  <c r="AC402" i="30" s="1"/>
  <c r="AC296" i="30"/>
  <c r="AC331" i="30" s="1"/>
  <c r="AC366" i="30" s="1"/>
  <c r="AC401" i="30" s="1"/>
  <c r="AC295" i="30"/>
  <c r="AC330" i="30" s="1"/>
  <c r="AC365" i="30" s="1"/>
  <c r="AC400" i="30" s="1"/>
  <c r="AC294" i="30"/>
  <c r="AC329" i="30" s="1"/>
  <c r="AC364" i="30" s="1"/>
  <c r="AC399" i="30" s="1"/>
  <c r="AC293" i="30"/>
  <c r="AC328" i="30" s="1"/>
  <c r="AC363" i="30" s="1"/>
  <c r="AC398" i="30" s="1"/>
  <c r="AC292" i="30"/>
  <c r="AC327" i="30" s="1"/>
  <c r="AC362" i="30" s="1"/>
  <c r="AC397" i="30" s="1"/>
  <c r="AC291" i="30"/>
  <c r="AC326" i="30" s="1"/>
  <c r="AC361" i="30" s="1"/>
  <c r="AC396" i="30" s="1"/>
  <c r="AC289" i="30"/>
  <c r="AC324" i="30" s="1"/>
  <c r="AC359" i="30" s="1"/>
  <c r="AC394" i="30" s="1"/>
  <c r="AC288" i="30"/>
  <c r="AC323" i="30" s="1"/>
  <c r="AC358" i="30" s="1"/>
  <c r="AC393" i="30" s="1"/>
  <c r="AC287" i="30"/>
  <c r="AC322" i="30" s="1"/>
  <c r="AC357" i="30" s="1"/>
  <c r="AC392" i="30" s="1"/>
  <c r="AC286" i="30"/>
  <c r="AC321" i="30" s="1"/>
  <c r="AC356" i="30" s="1"/>
  <c r="AC391" i="30" s="1"/>
  <c r="AC284" i="30"/>
  <c r="AC319" i="30" s="1"/>
  <c r="AC354" i="30" s="1"/>
  <c r="AC389" i="30" s="1"/>
  <c r="AC283" i="30"/>
  <c r="AC318" i="30" s="1"/>
  <c r="AC353" i="30" s="1"/>
  <c r="AC388" i="30" s="1"/>
  <c r="T282" i="30"/>
  <c r="S282" i="30"/>
  <c r="R282" i="30"/>
  <c r="Q282" i="30"/>
  <c r="BK10" i="30" s="1"/>
  <c r="P282" i="30"/>
  <c r="BJ10" i="30" s="1"/>
  <c r="O282" i="30"/>
  <c r="N282" i="30"/>
  <c r="M282" i="30"/>
  <c r="L282" i="30"/>
  <c r="BF10" i="30" s="1"/>
  <c r="K282" i="30"/>
  <c r="J282" i="30"/>
  <c r="I282" i="30"/>
  <c r="H282" i="30"/>
  <c r="BB10" i="30" s="1"/>
  <c r="G282" i="30"/>
  <c r="F282" i="30"/>
  <c r="E282" i="30"/>
  <c r="D282" i="30"/>
  <c r="AM5" i="30" s="1"/>
  <c r="C282" i="30"/>
  <c r="B282" i="30"/>
  <c r="AM3" i="30" s="1"/>
  <c r="T246" i="30"/>
  <c r="S246" i="30"/>
  <c r="BM9" i="30" s="1"/>
  <c r="R246" i="30"/>
  <c r="Q246" i="30"/>
  <c r="P246" i="30"/>
  <c r="O246" i="30"/>
  <c r="BI9" i="30" s="1"/>
  <c r="N246" i="30"/>
  <c r="M246" i="30"/>
  <c r="L246" i="30"/>
  <c r="K246" i="30"/>
  <c r="AL12" i="30" s="1"/>
  <c r="J246" i="30"/>
  <c r="I246" i="30"/>
  <c r="BC9" i="30" s="1"/>
  <c r="H246" i="30"/>
  <c r="G246" i="30"/>
  <c r="F246" i="30"/>
  <c r="E246" i="30"/>
  <c r="D246" i="30"/>
  <c r="C246" i="30"/>
  <c r="AL4" i="30" s="1"/>
  <c r="B246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BB8" i="30" s="1"/>
  <c r="G211" i="30"/>
  <c r="F211" i="30"/>
  <c r="E211" i="30"/>
  <c r="D211" i="30"/>
  <c r="C211" i="30"/>
  <c r="B211" i="30"/>
  <c r="T175" i="30"/>
  <c r="V439" i="26" s="1"/>
  <c r="S175" i="30"/>
  <c r="R175" i="30"/>
  <c r="Q175" i="30"/>
  <c r="P175" i="30"/>
  <c r="O175" i="30"/>
  <c r="N175" i="30"/>
  <c r="M175" i="30"/>
  <c r="L175" i="30"/>
  <c r="M439" i="26" s="1"/>
  <c r="K175" i="30"/>
  <c r="J175" i="30"/>
  <c r="I175" i="30"/>
  <c r="H175" i="30"/>
  <c r="G175" i="30"/>
  <c r="F175" i="30"/>
  <c r="E175" i="30"/>
  <c r="D175" i="30"/>
  <c r="C175" i="30"/>
  <c r="B175" i="30"/>
  <c r="W158" i="30"/>
  <c r="W155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C140" i="30"/>
  <c r="B140" i="30"/>
  <c r="W122" i="30"/>
  <c r="W119" i="30"/>
  <c r="T104" i="30"/>
  <c r="S104" i="30"/>
  <c r="U437" i="26" s="1"/>
  <c r="R104" i="30"/>
  <c r="Q104" i="30"/>
  <c r="P104" i="30"/>
  <c r="O104" i="30"/>
  <c r="P437" i="26" s="1"/>
  <c r="N104" i="30"/>
  <c r="M104" i="30"/>
  <c r="L104" i="30"/>
  <c r="K104" i="30"/>
  <c r="J104" i="30"/>
  <c r="I104" i="30"/>
  <c r="H104" i="30"/>
  <c r="G104" i="30"/>
  <c r="F104" i="30"/>
  <c r="E104" i="30"/>
  <c r="D104" i="30"/>
  <c r="C104" i="30"/>
  <c r="D437" i="26" s="1"/>
  <c r="B104" i="30"/>
  <c r="W91" i="30"/>
  <c r="W90" i="30"/>
  <c r="W89" i="30"/>
  <c r="W88" i="30"/>
  <c r="W87" i="30"/>
  <c r="W86" i="30"/>
  <c r="W85" i="30"/>
  <c r="W84" i="30"/>
  <c r="W83" i="30"/>
  <c r="W82" i="30"/>
  <c r="W81" i="30"/>
  <c r="W80" i="30"/>
  <c r="W79" i="30"/>
  <c r="W78" i="30"/>
  <c r="W77" i="30"/>
  <c r="W76" i="30"/>
  <c r="W75" i="30"/>
  <c r="W74" i="30"/>
  <c r="W73" i="30"/>
  <c r="T69" i="30"/>
  <c r="S69" i="30"/>
  <c r="R69" i="30"/>
  <c r="T436" i="26" s="1"/>
  <c r="Q69" i="30"/>
  <c r="P69" i="30"/>
  <c r="O69" i="30"/>
  <c r="BI4" i="30" s="1"/>
  <c r="N69" i="30"/>
  <c r="M69" i="30"/>
  <c r="L69" i="30"/>
  <c r="K69" i="30"/>
  <c r="J69" i="30"/>
  <c r="K436" i="26" s="1"/>
  <c r="I69" i="30"/>
  <c r="H69" i="30"/>
  <c r="G69" i="30"/>
  <c r="F69" i="30"/>
  <c r="E69" i="30"/>
  <c r="D69" i="30"/>
  <c r="C69" i="30"/>
  <c r="B69" i="30"/>
  <c r="W58" i="30"/>
  <c r="W57" i="30"/>
  <c r="W56" i="30"/>
  <c r="W55" i="30"/>
  <c r="W54" i="30"/>
  <c r="W53" i="30"/>
  <c r="W52" i="30"/>
  <c r="W51" i="30"/>
  <c r="W50" i="30"/>
  <c r="W49" i="30"/>
  <c r="W48" i="30"/>
  <c r="W47" i="30"/>
  <c r="W46" i="30"/>
  <c r="W45" i="30"/>
  <c r="W44" i="30"/>
  <c r="AE43" i="30"/>
  <c r="W43" i="30"/>
  <c r="AE42" i="30"/>
  <c r="W42" i="30"/>
  <c r="AE41" i="30"/>
  <c r="W41" i="30"/>
  <c r="AE40" i="30"/>
  <c r="W40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E39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E38" i="30"/>
  <c r="AE37" i="30"/>
  <c r="AE36" i="30"/>
  <c r="AE35" i="30"/>
  <c r="AE34" i="30"/>
  <c r="T34" i="30"/>
  <c r="S34" i="30"/>
  <c r="R34" i="30"/>
  <c r="AF19" i="30" s="1"/>
  <c r="Q34" i="30"/>
  <c r="P34" i="30"/>
  <c r="R435" i="26" s="1"/>
  <c r="O34" i="30"/>
  <c r="N34" i="30"/>
  <c r="M34" i="30"/>
  <c r="L34" i="30"/>
  <c r="M435" i="26" s="1"/>
  <c r="K34" i="30"/>
  <c r="J34" i="30"/>
  <c r="I34" i="30"/>
  <c r="H34" i="30"/>
  <c r="G34" i="30"/>
  <c r="F34" i="30"/>
  <c r="E34" i="30"/>
  <c r="D34" i="30"/>
  <c r="C34" i="30"/>
  <c r="AE33" i="30"/>
  <c r="AE32" i="30"/>
  <c r="AE31" i="30"/>
  <c r="AE30" i="30"/>
  <c r="AE29" i="30"/>
  <c r="AE28" i="30"/>
  <c r="AE27" i="30"/>
  <c r="AE26" i="30"/>
  <c r="AE25" i="30"/>
  <c r="W22" i="30"/>
  <c r="AP21" i="30"/>
  <c r="AL21" i="30"/>
  <c r="AJ21" i="30"/>
  <c r="AE21" i="30"/>
  <c r="W21" i="30"/>
  <c r="AQ20" i="30"/>
  <c r="AO20" i="30"/>
  <c r="AK20" i="30"/>
  <c r="AE20" i="30"/>
  <c r="W20" i="30"/>
  <c r="AP19" i="30"/>
  <c r="AE19" i="30"/>
  <c r="W19" i="30"/>
  <c r="AE18" i="30"/>
  <c r="W18" i="30"/>
  <c r="AM17" i="30"/>
  <c r="AE17" i="30"/>
  <c r="W17" i="30"/>
  <c r="AO16" i="30"/>
  <c r="AL16" i="30"/>
  <c r="AK16" i="30"/>
  <c r="AG16" i="30"/>
  <c r="AE16" i="30"/>
  <c r="W16" i="30"/>
  <c r="AE15" i="30"/>
  <c r="W15" i="30"/>
  <c r="BM14" i="30"/>
  <c r="BL14" i="30"/>
  <c r="BI14" i="30"/>
  <c r="BH14" i="30"/>
  <c r="BE14" i="30"/>
  <c r="AZ14" i="30"/>
  <c r="AV14" i="30"/>
  <c r="AE14" i="30"/>
  <c r="W14" i="30"/>
  <c r="AM13" i="30"/>
  <c r="AJ13" i="30"/>
  <c r="AE13" i="30"/>
  <c r="W13" i="30"/>
  <c r="BN12" i="30"/>
  <c r="BM12" i="30"/>
  <c r="BI12" i="30"/>
  <c r="BE12" i="30"/>
  <c r="BA12" i="30"/>
  <c r="AW12" i="30"/>
  <c r="AO12" i="30"/>
  <c r="AK12" i="30"/>
  <c r="AE12" i="30"/>
  <c r="W12" i="30"/>
  <c r="BL11" i="30"/>
  <c r="BG11" i="30"/>
  <c r="BD11" i="30"/>
  <c r="AV11" i="30"/>
  <c r="AL11" i="30"/>
  <c r="AG11" i="30"/>
  <c r="AE11" i="30"/>
  <c r="W11" i="30"/>
  <c r="AE10" i="30"/>
  <c r="W10" i="30"/>
  <c r="BA9" i="30"/>
  <c r="AK9" i="30"/>
  <c r="AJ9" i="30"/>
  <c r="AE9" i="30"/>
  <c r="W9" i="30"/>
  <c r="BN8" i="30"/>
  <c r="AP8" i="30"/>
  <c r="AO8" i="30"/>
  <c r="AL8" i="30"/>
  <c r="AE8" i="30"/>
  <c r="W8" i="30"/>
  <c r="BN7" i="30"/>
  <c r="BF7" i="30"/>
  <c r="BB7" i="30"/>
  <c r="AX7" i="30"/>
  <c r="AE7" i="30"/>
  <c r="W7" i="30"/>
  <c r="AL6" i="30"/>
  <c r="AE6" i="30"/>
  <c r="W6" i="30"/>
  <c r="BB5" i="30"/>
  <c r="AE5" i="30"/>
  <c r="W5" i="30"/>
  <c r="AO4" i="30"/>
  <c r="AE4" i="30"/>
  <c r="X4" i="30"/>
  <c r="W4" i="30"/>
  <c r="AV3" i="30"/>
  <c r="AQ3" i="30"/>
  <c r="AF3" i="30"/>
  <c r="AE3" i="30"/>
  <c r="BN1" i="30"/>
  <c r="BM1" i="30"/>
  <c r="BL1" i="30"/>
  <c r="BK1" i="30"/>
  <c r="BJ1" i="30"/>
  <c r="BI1" i="30"/>
  <c r="BH1" i="30"/>
  <c r="BG1" i="30"/>
  <c r="BF1" i="30"/>
  <c r="BE1" i="30"/>
  <c r="BD1" i="30"/>
  <c r="BC1" i="30"/>
  <c r="BB1" i="30"/>
  <c r="BA1" i="30"/>
  <c r="AZ1" i="30"/>
  <c r="AY1" i="30"/>
  <c r="AX1" i="30"/>
  <c r="AW1" i="30"/>
  <c r="AV1" i="30"/>
  <c r="AT42" i="31" l="1"/>
  <c r="BE9" i="30"/>
  <c r="AL20" i="30"/>
  <c r="AT40" i="31"/>
  <c r="AB399" i="31"/>
  <c r="AT31" i="31"/>
  <c r="AB391" i="31"/>
  <c r="AB389" i="31"/>
  <c r="AT37" i="31"/>
  <c r="AM9" i="30"/>
  <c r="BH13" i="30"/>
  <c r="AO21" i="30"/>
  <c r="AB397" i="31"/>
  <c r="AT30" i="31"/>
  <c r="AT38" i="31"/>
  <c r="AB396" i="31"/>
  <c r="AB390" i="31"/>
  <c r="AT39" i="31"/>
  <c r="AT32" i="31"/>
  <c r="AT25" i="31"/>
  <c r="AF6" i="30"/>
  <c r="F435" i="26"/>
  <c r="AF10" i="30"/>
  <c r="J435" i="26"/>
  <c r="AF14" i="30"/>
  <c r="N435" i="26"/>
  <c r="X19" i="30"/>
  <c r="S435" i="26"/>
  <c r="X40" i="30"/>
  <c r="C436" i="26"/>
  <c r="X44" i="30"/>
  <c r="G436" i="26"/>
  <c r="X52" i="30"/>
  <c r="O436" i="26"/>
  <c r="X78" i="30"/>
  <c r="H437" i="26"/>
  <c r="AH12" i="30"/>
  <c r="L437" i="26"/>
  <c r="X108" i="30"/>
  <c r="C438" i="26"/>
  <c r="AI7" i="30"/>
  <c r="G438" i="26"/>
  <c r="X116" i="30"/>
  <c r="K438" i="26"/>
  <c r="AI15" i="30"/>
  <c r="O438" i="26"/>
  <c r="X124" i="30"/>
  <c r="T438" i="26"/>
  <c r="X145" i="30"/>
  <c r="D439" i="26"/>
  <c r="X149" i="30"/>
  <c r="H439" i="26"/>
  <c r="X153" i="30"/>
  <c r="L439" i="26"/>
  <c r="BI7" i="30"/>
  <c r="P439" i="26"/>
  <c r="X161" i="30"/>
  <c r="U439" i="26"/>
  <c r="X179" i="30"/>
  <c r="D440" i="26"/>
  <c r="X183" i="30"/>
  <c r="H440" i="26"/>
  <c r="X187" i="30"/>
  <c r="L440" i="26"/>
  <c r="X191" i="30"/>
  <c r="P440" i="26"/>
  <c r="X195" i="30"/>
  <c r="U440" i="26"/>
  <c r="AX9" i="30"/>
  <c r="E441" i="26"/>
  <c r="X219" i="30"/>
  <c r="I441" i="26"/>
  <c r="AL13" i="30"/>
  <c r="M441" i="26"/>
  <c r="BJ9" i="30"/>
  <c r="R441" i="26"/>
  <c r="S464" i="26" s="1"/>
  <c r="I491" i="26" s="1"/>
  <c r="BN9" i="30"/>
  <c r="V441" i="26"/>
  <c r="X251" i="30"/>
  <c r="F442" i="26"/>
  <c r="AM10" i="30"/>
  <c r="J442" i="26"/>
  <c r="X259" i="30"/>
  <c r="N442" i="26"/>
  <c r="X263" i="30"/>
  <c r="S442" i="26"/>
  <c r="X285" i="30"/>
  <c r="AB285" i="30" s="1"/>
  <c r="E443" i="26"/>
  <c r="X289" i="30"/>
  <c r="AB289" i="30" s="1"/>
  <c r="I443" i="26"/>
  <c r="X293" i="30"/>
  <c r="AB293" i="30" s="1"/>
  <c r="M443" i="26"/>
  <c r="AN17" i="30"/>
  <c r="R443" i="26"/>
  <c r="X301" i="30"/>
  <c r="AB301" i="30" s="1"/>
  <c r="V443" i="26"/>
  <c r="X319" i="30"/>
  <c r="D444" i="26"/>
  <c r="X323" i="30"/>
  <c r="H444" i="26"/>
  <c r="X327" i="30"/>
  <c r="L444" i="26"/>
  <c r="M467" i="26" s="1"/>
  <c r="X335" i="30"/>
  <c r="U444" i="26"/>
  <c r="AW13" i="30"/>
  <c r="D445" i="26"/>
  <c r="X358" i="30"/>
  <c r="H445" i="26"/>
  <c r="X362" i="30"/>
  <c r="L445" i="26"/>
  <c r="M468" i="26" s="1"/>
  <c r="M485" i="26" s="1"/>
  <c r="X366" i="30"/>
  <c r="P445" i="26"/>
  <c r="X370" i="30"/>
  <c r="U445" i="26"/>
  <c r="X390" i="30"/>
  <c r="E446" i="26"/>
  <c r="X394" i="30"/>
  <c r="I446" i="26"/>
  <c r="X398" i="30"/>
  <c r="M446" i="26"/>
  <c r="X402" i="30"/>
  <c r="R446" i="26"/>
  <c r="S469" i="26" s="1"/>
  <c r="N491" i="26" s="1"/>
  <c r="X406" i="30"/>
  <c r="V446" i="26"/>
  <c r="X8" i="30"/>
  <c r="G435" i="26"/>
  <c r="X12" i="30"/>
  <c r="K435" i="26"/>
  <c r="AF15" i="30"/>
  <c r="O435" i="26"/>
  <c r="X20" i="30"/>
  <c r="T435" i="26"/>
  <c r="X41" i="30"/>
  <c r="D436" i="26"/>
  <c r="X45" i="30"/>
  <c r="H436" i="26"/>
  <c r="X49" i="30"/>
  <c r="L436" i="26"/>
  <c r="X53" i="30"/>
  <c r="P436" i="26"/>
  <c r="X57" i="30"/>
  <c r="U436" i="26"/>
  <c r="X75" i="30"/>
  <c r="E437" i="26"/>
  <c r="AH9" i="30"/>
  <c r="I437" i="26"/>
  <c r="X83" i="30"/>
  <c r="M437" i="26"/>
  <c r="AH17" i="30"/>
  <c r="R437" i="26"/>
  <c r="X91" i="30"/>
  <c r="V437" i="26"/>
  <c r="X109" i="30"/>
  <c r="D438" i="26"/>
  <c r="X113" i="30"/>
  <c r="H438" i="26"/>
  <c r="X117" i="30"/>
  <c r="L438" i="26"/>
  <c r="AI16" i="30"/>
  <c r="P438" i="26"/>
  <c r="X125" i="30"/>
  <c r="U438" i="26"/>
  <c r="X146" i="30"/>
  <c r="E439" i="26"/>
  <c r="X150" i="30"/>
  <c r="I439" i="26"/>
  <c r="X158" i="30"/>
  <c r="R439" i="26"/>
  <c r="S462" i="26" s="1"/>
  <c r="G491" i="26" s="1"/>
  <c r="X180" i="30"/>
  <c r="E440" i="26"/>
  <c r="X184" i="30"/>
  <c r="I440" i="26"/>
  <c r="BF8" i="30"/>
  <c r="M440" i="26"/>
  <c r="AK17" i="30"/>
  <c r="R440" i="26"/>
  <c r="S463" i="26" s="1"/>
  <c r="H491" i="26" s="1"/>
  <c r="X196" i="30"/>
  <c r="V440" i="26"/>
  <c r="X216" i="30"/>
  <c r="F441" i="26"/>
  <c r="X220" i="30"/>
  <c r="J441" i="26"/>
  <c r="X224" i="30"/>
  <c r="N441" i="26"/>
  <c r="X228" i="30"/>
  <c r="S441" i="26"/>
  <c r="AV10" i="30"/>
  <c r="C442" i="26"/>
  <c r="X252" i="30"/>
  <c r="G442" i="26"/>
  <c r="X256" i="30"/>
  <c r="K442" i="26"/>
  <c r="X260" i="30"/>
  <c r="O442" i="26"/>
  <c r="BL10" i="30"/>
  <c r="T442" i="26"/>
  <c r="X286" i="30"/>
  <c r="AB286" i="30" s="1"/>
  <c r="F443" i="26"/>
  <c r="X290" i="30"/>
  <c r="AB290" i="30" s="1"/>
  <c r="J443" i="26"/>
  <c r="X294" i="30"/>
  <c r="AB294" i="30" s="1"/>
  <c r="N443" i="26"/>
  <c r="X298" i="30"/>
  <c r="AB298" i="30" s="1"/>
  <c r="S443" i="26"/>
  <c r="AO5" i="30"/>
  <c r="E444" i="26"/>
  <c r="X324" i="30"/>
  <c r="I444" i="26"/>
  <c r="AO13" i="30"/>
  <c r="M444" i="26"/>
  <c r="AO17" i="30"/>
  <c r="R444" i="26"/>
  <c r="AP5" i="30"/>
  <c r="E445" i="26"/>
  <c r="X359" i="30"/>
  <c r="I445" i="26"/>
  <c r="AP13" i="30"/>
  <c r="M445" i="26"/>
  <c r="X367" i="30"/>
  <c r="R445" i="26"/>
  <c r="X371" i="30"/>
  <c r="V445" i="26"/>
  <c r="X391" i="30"/>
  <c r="F446" i="26"/>
  <c r="X395" i="30"/>
  <c r="J446" i="26"/>
  <c r="X399" i="30"/>
  <c r="N446" i="26"/>
  <c r="X403" i="30"/>
  <c r="S446" i="26"/>
  <c r="X5" i="30"/>
  <c r="D435" i="26"/>
  <c r="X9" i="30"/>
  <c r="H435" i="26"/>
  <c r="X13" i="30"/>
  <c r="L435" i="26"/>
  <c r="AF16" i="30"/>
  <c r="P435" i="26"/>
  <c r="AF20" i="30"/>
  <c r="U435" i="26"/>
  <c r="AG5" i="30"/>
  <c r="E436" i="26"/>
  <c r="X46" i="30"/>
  <c r="I436" i="26"/>
  <c r="X50" i="30"/>
  <c r="M436" i="26"/>
  <c r="BJ4" i="30"/>
  <c r="R436" i="26"/>
  <c r="X58" i="30"/>
  <c r="V436" i="26"/>
  <c r="X79" i="30"/>
  <c r="X76" i="30"/>
  <c r="F437" i="26"/>
  <c r="X80" i="30"/>
  <c r="J437" i="26"/>
  <c r="AH14" i="30"/>
  <c r="N437" i="26"/>
  <c r="BK5" i="30"/>
  <c r="S437" i="26"/>
  <c r="X110" i="30"/>
  <c r="E438" i="26"/>
  <c r="AI9" i="30"/>
  <c r="I438" i="26"/>
  <c r="X118" i="30"/>
  <c r="M438" i="26"/>
  <c r="X122" i="30"/>
  <c r="R438" i="26"/>
  <c r="S461" i="26" s="1"/>
  <c r="F491" i="26" s="1"/>
  <c r="X126" i="30"/>
  <c r="V438" i="26"/>
  <c r="X162" i="30"/>
  <c r="X147" i="30"/>
  <c r="F439" i="26"/>
  <c r="X151" i="30"/>
  <c r="J439" i="26"/>
  <c r="BG7" i="30"/>
  <c r="N439" i="26"/>
  <c r="X159" i="30"/>
  <c r="S439" i="26"/>
  <c r="X188" i="30"/>
  <c r="X181" i="30"/>
  <c r="F440" i="26"/>
  <c r="X185" i="30"/>
  <c r="J440" i="26"/>
  <c r="X189" i="30"/>
  <c r="N440" i="26"/>
  <c r="X193" i="30"/>
  <c r="S440" i="26"/>
  <c r="X213" i="30"/>
  <c r="C441" i="26"/>
  <c r="AZ9" i="30"/>
  <c r="G441" i="26"/>
  <c r="X221" i="30"/>
  <c r="K441" i="26"/>
  <c r="X225" i="30"/>
  <c r="O441" i="26"/>
  <c r="X229" i="30"/>
  <c r="T441" i="26"/>
  <c r="X249" i="30"/>
  <c r="D442" i="26"/>
  <c r="X253" i="30"/>
  <c r="H442" i="26"/>
  <c r="X257" i="30"/>
  <c r="L442" i="26"/>
  <c r="X261" i="30"/>
  <c r="P442" i="26"/>
  <c r="X265" i="30"/>
  <c r="U442" i="26"/>
  <c r="X283" i="30"/>
  <c r="AB283" i="30" s="1"/>
  <c r="C443" i="26"/>
  <c r="AN7" i="30"/>
  <c r="G443" i="26"/>
  <c r="X291" i="30"/>
  <c r="AB291" i="30" s="1"/>
  <c r="K443" i="26"/>
  <c r="X295" i="30"/>
  <c r="AB295" i="30" s="1"/>
  <c r="O443" i="26"/>
  <c r="X299" i="30"/>
  <c r="AB299" i="30" s="1"/>
  <c r="T443" i="26"/>
  <c r="X336" i="30"/>
  <c r="X321" i="30"/>
  <c r="F444" i="26"/>
  <c r="BC12" i="30"/>
  <c r="J444" i="26"/>
  <c r="X329" i="30"/>
  <c r="N444" i="26"/>
  <c r="X333" i="30"/>
  <c r="S444" i="26"/>
  <c r="AY13" i="30"/>
  <c r="F445" i="26"/>
  <c r="X360" i="30"/>
  <c r="J445" i="26"/>
  <c r="X364" i="30"/>
  <c r="N445" i="26"/>
  <c r="X368" i="30"/>
  <c r="S445" i="26"/>
  <c r="AQ7" i="30"/>
  <c r="G446" i="26"/>
  <c r="X396" i="30"/>
  <c r="K446" i="26"/>
  <c r="X400" i="30"/>
  <c r="O446" i="26"/>
  <c r="X404" i="30"/>
  <c r="T446" i="26"/>
  <c r="AX3" i="30"/>
  <c r="E435" i="26"/>
  <c r="BB3" i="30"/>
  <c r="I435" i="26"/>
  <c r="S458" i="26"/>
  <c r="AF21" i="30"/>
  <c r="V435" i="26"/>
  <c r="AY4" i="30"/>
  <c r="F436" i="26"/>
  <c r="BC4" i="30"/>
  <c r="J436" i="26"/>
  <c r="X51" i="30"/>
  <c r="N436" i="26"/>
  <c r="BK4" i="30"/>
  <c r="S436" i="26"/>
  <c r="X73" i="30"/>
  <c r="C437" i="26"/>
  <c r="X77" i="30"/>
  <c r="G437" i="26"/>
  <c r="X81" i="30"/>
  <c r="K437" i="26"/>
  <c r="AH15" i="30"/>
  <c r="O437" i="26"/>
  <c r="BL5" i="30"/>
  <c r="T437" i="26"/>
  <c r="X111" i="30"/>
  <c r="F438" i="26"/>
  <c r="X115" i="30"/>
  <c r="J438" i="26"/>
  <c r="AI14" i="30"/>
  <c r="N438" i="26"/>
  <c r="X123" i="30"/>
  <c r="S438" i="26"/>
  <c r="X154" i="30"/>
  <c r="AJ3" i="30"/>
  <c r="C439" i="26"/>
  <c r="X148" i="30"/>
  <c r="G439" i="26"/>
  <c r="X152" i="30"/>
  <c r="K439" i="26"/>
  <c r="X156" i="30"/>
  <c r="O439" i="26"/>
  <c r="X160" i="30"/>
  <c r="T439" i="26"/>
  <c r="AK3" i="30"/>
  <c r="C440" i="26"/>
  <c r="AK7" i="30"/>
  <c r="G440" i="26"/>
  <c r="AK11" i="30"/>
  <c r="K440" i="26"/>
  <c r="X190" i="30"/>
  <c r="O440" i="26"/>
  <c r="AK19" i="30"/>
  <c r="T440" i="26"/>
  <c r="X214" i="30"/>
  <c r="D441" i="26"/>
  <c r="X218" i="30"/>
  <c r="H441" i="26"/>
  <c r="X222" i="30"/>
  <c r="L441" i="26"/>
  <c r="X226" i="30"/>
  <c r="P441" i="26"/>
  <c r="X230" i="30"/>
  <c r="U441" i="26"/>
  <c r="X250" i="30"/>
  <c r="E442" i="26"/>
  <c r="X254" i="30"/>
  <c r="I442" i="26"/>
  <c r="X258" i="30"/>
  <c r="M442" i="26"/>
  <c r="X262" i="30"/>
  <c r="R442" i="26"/>
  <c r="X266" i="30"/>
  <c r="V442" i="26"/>
  <c r="X284" i="30"/>
  <c r="AB284" i="30" s="1"/>
  <c r="D443" i="26"/>
  <c r="X288" i="30"/>
  <c r="AB288" i="30" s="1"/>
  <c r="H443" i="26"/>
  <c r="X292" i="30"/>
  <c r="AB292" i="30" s="1"/>
  <c r="L443" i="26"/>
  <c r="X296" i="30"/>
  <c r="AB296" i="30" s="1"/>
  <c r="AB331" i="30" s="1"/>
  <c r="AB366" i="30" s="1"/>
  <c r="P443" i="26"/>
  <c r="X300" i="30"/>
  <c r="AB300" i="30" s="1"/>
  <c r="U443" i="26"/>
  <c r="X318" i="30"/>
  <c r="AB318" i="30" s="1"/>
  <c r="AB353" i="30" s="1"/>
  <c r="AB388" i="30" s="1"/>
  <c r="C444" i="26"/>
  <c r="AO7" i="30"/>
  <c r="G444" i="26"/>
  <c r="AO11" i="30"/>
  <c r="K444" i="26"/>
  <c r="AO15" i="30"/>
  <c r="O444" i="26"/>
  <c r="X334" i="30"/>
  <c r="AB334" i="30" s="1"/>
  <c r="AB369" i="30" s="1"/>
  <c r="AB404" i="30" s="1"/>
  <c r="T444" i="26"/>
  <c r="X353" i="30"/>
  <c r="C445" i="26"/>
  <c r="X357" i="30"/>
  <c r="G445" i="26"/>
  <c r="BD13" i="30"/>
  <c r="K445" i="26"/>
  <c r="X365" i="30"/>
  <c r="O445" i="26"/>
  <c r="X369" i="30"/>
  <c r="T445" i="26"/>
  <c r="AQ8" i="30"/>
  <c r="H446" i="26"/>
  <c r="X397" i="30"/>
  <c r="L446" i="26"/>
  <c r="M469" i="26" s="1"/>
  <c r="N485" i="26" s="1"/>
  <c r="X401" i="30"/>
  <c r="P446" i="26"/>
  <c r="X405" i="30"/>
  <c r="U446" i="26"/>
  <c r="X389" i="30"/>
  <c r="D446" i="26"/>
  <c r="BJ14" i="30"/>
  <c r="AQ12" i="30"/>
  <c r="AQ5" i="30"/>
  <c r="AQ9" i="30"/>
  <c r="AQ13" i="30"/>
  <c r="BF14" i="30"/>
  <c r="BB14" i="30"/>
  <c r="AX14" i="30"/>
  <c r="BN14" i="30"/>
  <c r="AQ21" i="30"/>
  <c r="BM4" i="30"/>
  <c r="AG6" i="30"/>
  <c r="AX6" i="30"/>
  <c r="AL9" i="30"/>
  <c r="BC10" i="30"/>
  <c r="AK13" i="30"/>
  <c r="AM16" i="30"/>
  <c r="AH18" i="30"/>
  <c r="AL19" i="30"/>
  <c r="AG20" i="30"/>
  <c r="AK21" i="30"/>
  <c r="AW4" i="30"/>
  <c r="AM6" i="30"/>
  <c r="X7" i="30"/>
  <c r="AY10" i="30"/>
  <c r="AI13" i="30"/>
  <c r="AP14" i="30"/>
  <c r="AY14" i="30"/>
  <c r="BC14" i="30"/>
  <c r="X55" i="30"/>
  <c r="X88" i="30"/>
  <c r="X227" i="30"/>
  <c r="X326" i="30"/>
  <c r="AB326" i="30" s="1"/>
  <c r="X355" i="30"/>
  <c r="AV13" i="30"/>
  <c r="AN9" i="30"/>
  <c r="X356" i="30"/>
  <c r="AG4" i="30"/>
  <c r="BA4" i="30"/>
  <c r="AO6" i="30"/>
  <c r="BL6" i="30"/>
  <c r="AP7" i="30"/>
  <c r="AP11" i="30"/>
  <c r="BB11" i="30"/>
  <c r="BK11" i="30"/>
  <c r="AY12" i="30"/>
  <c r="AZ13" i="30"/>
  <c r="AQ15" i="30"/>
  <c r="AO18" i="30"/>
  <c r="AQ19" i="30"/>
  <c r="X328" i="30"/>
  <c r="AB328" i="30" s="1"/>
  <c r="X361" i="30"/>
  <c r="AT41" i="31"/>
  <c r="AT43" i="31"/>
  <c r="AI18" i="30"/>
  <c r="BE4" i="30"/>
  <c r="BD5" i="30"/>
  <c r="AI6" i="30"/>
  <c r="AP6" i="30"/>
  <c r="BL7" i="30"/>
  <c r="AG8" i="30"/>
  <c r="AZ8" i="30"/>
  <c r="BK9" i="30"/>
  <c r="AQ10" i="30"/>
  <c r="AQ11" i="30"/>
  <c r="BC11" i="30"/>
  <c r="AG12" i="30"/>
  <c r="BK12" i="30"/>
  <c r="AL14" i="30"/>
  <c r="BK14" i="30"/>
  <c r="AQ18" i="30"/>
  <c r="AH19" i="30"/>
  <c r="BL13" i="30"/>
  <c r="X354" i="30"/>
  <c r="BB12" i="30"/>
  <c r="X330" i="30"/>
  <c r="AB330" i="30" s="1"/>
  <c r="AP3" i="30"/>
  <c r="AB398" i="31"/>
  <c r="BQ16" i="31"/>
  <c r="AT29" i="31"/>
  <c r="AQ14" i="30"/>
  <c r="BG14" i="30"/>
  <c r="AP10" i="30"/>
  <c r="X332" i="30"/>
  <c r="BJ12" i="30"/>
  <c r="BG12" i="30"/>
  <c r="AO14" i="30"/>
  <c r="X320" i="30"/>
  <c r="AB320" i="30" s="1"/>
  <c r="X325" i="30"/>
  <c r="AO10" i="30"/>
  <c r="AJ7" i="30"/>
  <c r="AZ7" i="30"/>
  <c r="BH7" i="30"/>
  <c r="AG9" i="30"/>
  <c r="X10" i="30"/>
  <c r="BF11" i="30"/>
  <c r="AX13" i="30"/>
  <c r="AM15" i="30"/>
  <c r="AI17" i="30"/>
  <c r="AM19" i="30"/>
  <c r="X85" i="30"/>
  <c r="X114" i="30"/>
  <c r="X264" i="30"/>
  <c r="AB335" i="30"/>
  <c r="AB370" i="30" s="1"/>
  <c r="AB405" i="30" s="1"/>
  <c r="BH5" i="30"/>
  <c r="AK10" i="30"/>
  <c r="AH11" i="30"/>
  <c r="BN13" i="30"/>
  <c r="X89" i="30"/>
  <c r="BD7" i="30"/>
  <c r="BJ11" i="30"/>
  <c r="AJ19" i="30"/>
  <c r="AZ5" i="30"/>
  <c r="BN6" i="30"/>
  <c r="AH7" i="30"/>
  <c r="AF9" i="30"/>
  <c r="AY9" i="30"/>
  <c r="BG9" i="30"/>
  <c r="AL10" i="30"/>
  <c r="BH10" i="30"/>
  <c r="AJ11" i="30"/>
  <c r="BF13" i="30"/>
  <c r="AJ15" i="30"/>
  <c r="AL18" i="30"/>
  <c r="X22" i="30"/>
  <c r="X43" i="30"/>
  <c r="AY11" i="30"/>
  <c r="X287" i="30"/>
  <c r="AB287" i="30" s="1"/>
  <c r="BG10" i="30"/>
  <c r="AM14" i="30"/>
  <c r="AJ14" i="30"/>
  <c r="X192" i="30"/>
  <c r="BJ8" i="30"/>
  <c r="BJ7" i="30"/>
  <c r="AJ17" i="30"/>
  <c r="AN5" i="30"/>
  <c r="AX11" i="30"/>
  <c r="AX10" i="30"/>
  <c r="AK5" i="30"/>
  <c r="AX8" i="30"/>
  <c r="AJ5" i="30"/>
  <c r="X248" i="30"/>
  <c r="AV7" i="30"/>
  <c r="X144" i="30"/>
  <c r="BH11" i="30"/>
  <c r="AN15" i="30"/>
  <c r="BN10" i="30"/>
  <c r="AM21" i="30"/>
  <c r="BD10" i="30"/>
  <c r="AM11" i="30"/>
  <c r="AM7" i="30"/>
  <c r="AZ10" i="30"/>
  <c r="AW9" i="30"/>
  <c r="BH8" i="30"/>
  <c r="AK15" i="30"/>
  <c r="X182" i="30"/>
  <c r="BK3" i="30"/>
  <c r="AF18" i="30"/>
  <c r="AF40" i="30" s="1"/>
  <c r="Z19" i="30" s="1"/>
  <c r="AB19" i="30" s="1"/>
  <c r="AI10" i="30"/>
  <c r="AV6" i="30"/>
  <c r="BF5" i="30"/>
  <c r="BH6" i="30"/>
  <c r="AH13" i="30"/>
  <c r="X17" i="30"/>
  <c r="AI19" i="30"/>
  <c r="X112" i="30"/>
  <c r="X120" i="30"/>
  <c r="X155" i="30"/>
  <c r="X297" i="30"/>
  <c r="AB297" i="30" s="1"/>
  <c r="BI3" i="30"/>
  <c r="AI3" i="30"/>
  <c r="BN5" i="30"/>
  <c r="AZ6" i="30"/>
  <c r="AH21" i="30"/>
  <c r="X42" i="30"/>
  <c r="X119" i="30"/>
  <c r="AI11" i="30"/>
  <c r="BD6" i="30"/>
  <c r="BF6" i="30"/>
  <c r="X11" i="30"/>
  <c r="BC3" i="30"/>
  <c r="AF5" i="30"/>
  <c r="X6" i="30"/>
  <c r="AG3" i="30"/>
  <c r="AG25" i="30" s="1"/>
  <c r="Z40" i="30" s="1"/>
  <c r="AB40" i="30" s="1"/>
  <c r="AG14" i="30"/>
  <c r="AH36" i="30" s="1"/>
  <c r="Z84" i="30" s="1"/>
  <c r="AB84" i="30" s="1"/>
  <c r="BG3" i="30"/>
  <c r="X15" i="30"/>
  <c r="AG17" i="30"/>
  <c r="X84" i="30"/>
  <c r="BJ5" i="30"/>
  <c r="X87" i="30"/>
  <c r="AH5" i="30"/>
  <c r="AX5" i="30"/>
  <c r="AH3" i="30"/>
  <c r="AV5" i="30"/>
  <c r="BE3" i="30"/>
  <c r="BM3" i="30"/>
  <c r="AQ4" i="30"/>
  <c r="AL5" i="30"/>
  <c r="BB6" i="30"/>
  <c r="BJ6" i="30"/>
  <c r="AV8" i="30"/>
  <c r="BD8" i="30"/>
  <c r="BL8" i="30"/>
  <c r="AG10" i="30"/>
  <c r="AW10" i="30"/>
  <c r="BA10" i="30"/>
  <c r="BE10" i="30"/>
  <c r="BI10" i="30"/>
  <c r="BM10" i="30"/>
  <c r="AM12" i="30"/>
  <c r="BB13" i="30"/>
  <c r="BJ13" i="30"/>
  <c r="AQ16" i="30"/>
  <c r="AG18" i="30"/>
  <c r="AO19" i="30"/>
  <c r="X21" i="30"/>
  <c r="X54" i="30"/>
  <c r="X121" i="30"/>
  <c r="X157" i="30"/>
  <c r="X178" i="30"/>
  <c r="X186" i="30"/>
  <c r="X194" i="30"/>
  <c r="AJ4" i="30"/>
  <c r="BG4" i="30"/>
  <c r="AI5" i="30"/>
  <c r="AF8" i="30"/>
  <c r="AG30" i="30" s="1"/>
  <c r="Z45" i="30" s="1"/>
  <c r="AB45" i="30" s="1"/>
  <c r="AP9" i="30"/>
  <c r="AL17" i="30"/>
  <c r="X47" i="30"/>
  <c r="X215" i="30"/>
  <c r="X223" i="30"/>
  <c r="X363" i="30"/>
  <c r="X393" i="30"/>
  <c r="AO3" i="30"/>
  <c r="AJ8" i="30"/>
  <c r="AW11" i="30"/>
  <c r="BA11" i="30"/>
  <c r="BE11" i="30"/>
  <c r="BI11" i="30"/>
  <c r="BM11" i="30"/>
  <c r="AF12" i="30"/>
  <c r="AV12" i="30"/>
  <c r="AZ12" i="30"/>
  <c r="BD12" i="30"/>
  <c r="BH12" i="30"/>
  <c r="BL12" i="30"/>
  <c r="AJ16" i="30"/>
  <c r="AP17" i="30"/>
  <c r="AI21" i="30"/>
  <c r="X217" i="30"/>
  <c r="X231" i="30"/>
  <c r="X255" i="30"/>
  <c r="X322" i="30"/>
  <c r="AY3" i="30"/>
  <c r="X16" i="30"/>
  <c r="AW3" i="30"/>
  <c r="AF4" i="30"/>
  <c r="AG26" i="30" s="1"/>
  <c r="Z41" i="30" s="1"/>
  <c r="AB41" i="30" s="1"/>
  <c r="BA3" i="30"/>
  <c r="BF3" i="30"/>
  <c r="X14" i="30"/>
  <c r="AF13" i="30"/>
  <c r="X18" i="30"/>
  <c r="AF17" i="30"/>
  <c r="BD4" i="30"/>
  <c r="X48" i="30"/>
  <c r="BL4" i="30"/>
  <c r="X56" i="30"/>
  <c r="AG19" i="30"/>
  <c r="AI41" i="30" s="1"/>
  <c r="Z124" i="30" s="1"/>
  <c r="AB124" i="30" s="1"/>
  <c r="AW5" i="30"/>
  <c r="X74" i="30"/>
  <c r="BE5" i="30"/>
  <c r="X82" i="30"/>
  <c r="BI5" i="30"/>
  <c r="AH16" i="30"/>
  <c r="AJ38" i="30" s="1"/>
  <c r="Z157" i="30" s="1"/>
  <c r="AB157" i="30" s="1"/>
  <c r="X86" i="30"/>
  <c r="AH20" i="30"/>
  <c r="X90" i="30"/>
  <c r="AV4" i="30"/>
  <c r="AX4" i="30"/>
  <c r="AZ4" i="30"/>
  <c r="BB4" i="30"/>
  <c r="BF4" i="30"/>
  <c r="BH4" i="30"/>
  <c r="BN4" i="30"/>
  <c r="AG7" i="30"/>
  <c r="AG13" i="30"/>
  <c r="AG15" i="30"/>
  <c r="AG21" i="30"/>
  <c r="AH4" i="30"/>
  <c r="AY5" i="30"/>
  <c r="BA5" i="30"/>
  <c r="BC5" i="30"/>
  <c r="BG5" i="30"/>
  <c r="BM5" i="30"/>
  <c r="AH6" i="30"/>
  <c r="AH8" i="30"/>
  <c r="AH10" i="30"/>
  <c r="AI4" i="30"/>
  <c r="AW6" i="30"/>
  <c r="AY6" i="30"/>
  <c r="BA6" i="30"/>
  <c r="BC6" i="30"/>
  <c r="BE6" i="30"/>
  <c r="BG6" i="30"/>
  <c r="BI6" i="30"/>
  <c r="BK6" i="30"/>
  <c r="BM6" i="30"/>
  <c r="AI8" i="30"/>
  <c r="AI12" i="30"/>
  <c r="AI20" i="30"/>
  <c r="AJ6" i="30"/>
  <c r="AW7" i="30"/>
  <c r="AY7" i="30"/>
  <c r="BA7" i="30"/>
  <c r="BC7" i="30"/>
  <c r="BE7" i="30"/>
  <c r="BK7" i="30"/>
  <c r="BM7" i="30"/>
  <c r="AJ10" i="30"/>
  <c r="AJ12" i="30"/>
  <c r="AJ18" i="30"/>
  <c r="AJ20" i="30"/>
  <c r="AK4" i="30"/>
  <c r="AK6" i="30"/>
  <c r="AK8" i="30"/>
  <c r="AW8" i="30"/>
  <c r="AY8" i="30"/>
  <c r="BA8" i="30"/>
  <c r="BC8" i="30"/>
  <c r="BE8" i="30"/>
  <c r="BG8" i="30"/>
  <c r="BI8" i="30"/>
  <c r="BK8" i="30"/>
  <c r="BM8" i="30"/>
  <c r="AK14" i="30"/>
  <c r="AK18" i="30"/>
  <c r="AL3" i="30"/>
  <c r="AL7" i="30"/>
  <c r="AV9" i="30"/>
  <c r="BB9" i="30"/>
  <c r="BD9" i="30"/>
  <c r="BF9" i="30"/>
  <c r="BH9" i="30"/>
  <c r="BL9" i="30"/>
  <c r="AL15" i="30"/>
  <c r="AM4" i="30"/>
  <c r="AM8" i="30"/>
  <c r="AM18" i="30"/>
  <c r="AM20" i="30"/>
  <c r="AB324" i="30"/>
  <c r="AB359" i="30" s="1"/>
  <c r="AB394" i="30" s="1"/>
  <c r="AN3" i="30"/>
  <c r="AN11" i="30"/>
  <c r="AN13" i="30"/>
  <c r="AN19" i="30"/>
  <c r="AN21" i="30"/>
  <c r="AO9" i="30"/>
  <c r="AB327" i="30"/>
  <c r="AB362" i="30" s="1"/>
  <c r="AB397" i="30" s="1"/>
  <c r="AB319" i="30"/>
  <c r="AB323" i="30"/>
  <c r="AB358" i="30" s="1"/>
  <c r="AP4" i="30"/>
  <c r="AP12" i="30"/>
  <c r="BA13" i="30"/>
  <c r="BC13" i="30"/>
  <c r="BE13" i="30"/>
  <c r="BG13" i="30"/>
  <c r="BI13" i="30"/>
  <c r="BK13" i="30"/>
  <c r="BM13" i="30"/>
  <c r="AP16" i="30"/>
  <c r="AP18" i="30"/>
  <c r="AP20" i="30"/>
  <c r="AZ3" i="30"/>
  <c r="BD3" i="30"/>
  <c r="BH3" i="30"/>
  <c r="BJ3" i="30"/>
  <c r="BL3" i="30"/>
  <c r="BN3" i="30"/>
  <c r="AF7" i="30"/>
  <c r="AF29" i="30" s="1"/>
  <c r="Z8" i="30" s="1"/>
  <c r="AB8" i="30" s="1"/>
  <c r="AF11" i="30"/>
  <c r="AI33" i="30" s="1"/>
  <c r="Z116" i="30" s="1"/>
  <c r="AB116" i="30" s="1"/>
  <c r="AF37" i="30"/>
  <c r="Z16" i="30" s="1"/>
  <c r="AB16" i="30" s="1"/>
  <c r="AF43" i="30"/>
  <c r="Z22" i="30" s="1"/>
  <c r="AB22" i="30" s="1"/>
  <c r="AG34" i="30"/>
  <c r="Z49" i="30" s="1"/>
  <c r="AB49" i="30" s="1"/>
  <c r="AG38" i="30"/>
  <c r="Z53" i="30" s="1"/>
  <c r="AB53" i="30" s="1"/>
  <c r="AF41" i="30"/>
  <c r="Z20" i="30" s="1"/>
  <c r="AB20" i="30" s="1"/>
  <c r="AN4" i="30"/>
  <c r="AN6" i="30"/>
  <c r="AN8" i="30"/>
  <c r="AN10" i="30"/>
  <c r="AF34" i="30"/>
  <c r="Z13" i="30" s="1"/>
  <c r="AB13" i="30" s="1"/>
  <c r="AN12" i="30"/>
  <c r="AF36" i="30"/>
  <c r="Z15" i="30" s="1"/>
  <c r="AB15" i="30" s="1"/>
  <c r="AN14" i="30"/>
  <c r="AF38" i="30"/>
  <c r="Z17" i="30" s="1"/>
  <c r="AB17" i="30" s="1"/>
  <c r="AN16" i="30"/>
  <c r="AN18" i="30"/>
  <c r="AF42" i="30"/>
  <c r="Z21" i="30" s="1"/>
  <c r="AB21" i="30" s="1"/>
  <c r="AN20" i="30"/>
  <c r="AF25" i="30"/>
  <c r="Z4" i="30" s="1"/>
  <c r="AB4" i="30" s="1"/>
  <c r="AF31" i="30"/>
  <c r="Z10" i="30" s="1"/>
  <c r="AB10" i="30" s="1"/>
  <c r="AF32" i="30"/>
  <c r="Z11" i="30" s="1"/>
  <c r="AB11" i="30" s="1"/>
  <c r="C428" i="30"/>
  <c r="AR4" i="30" s="1"/>
  <c r="E428" i="30"/>
  <c r="AR6" i="30" s="1"/>
  <c r="G428" i="30"/>
  <c r="AR8" i="30" s="1"/>
  <c r="I428" i="30"/>
  <c r="AR10" i="30" s="1"/>
  <c r="K428" i="30"/>
  <c r="AR12" i="30" s="1"/>
  <c r="M428" i="30"/>
  <c r="AR14" i="30" s="1"/>
  <c r="O428" i="30"/>
  <c r="AR16" i="30" s="1"/>
  <c r="Q428" i="30"/>
  <c r="AR18" i="30" s="1"/>
  <c r="S428" i="30"/>
  <c r="AR20" i="30" s="1"/>
  <c r="AH40" i="30"/>
  <c r="Z88" i="30" s="1"/>
  <c r="AB88" i="30" s="1"/>
  <c r="AG43" i="30"/>
  <c r="Z58" i="30" s="1"/>
  <c r="AB58" i="30" s="1"/>
  <c r="B428" i="30"/>
  <c r="AR3" i="30" s="1"/>
  <c r="D428" i="30"/>
  <c r="AR5" i="30" s="1"/>
  <c r="F428" i="30"/>
  <c r="AR7" i="30" s="1"/>
  <c r="H428" i="30"/>
  <c r="AR9" i="30" s="1"/>
  <c r="J428" i="30"/>
  <c r="AR11" i="30" s="1"/>
  <c r="L428" i="30"/>
  <c r="AR13" i="30" s="1"/>
  <c r="N428" i="30"/>
  <c r="AR15" i="30" s="1"/>
  <c r="P428" i="30"/>
  <c r="AR17" i="30" s="1"/>
  <c r="R428" i="30"/>
  <c r="AR19" i="30" s="1"/>
  <c r="T428" i="30"/>
  <c r="AR21" i="30" s="1"/>
  <c r="AV14" i="29"/>
  <c r="AQ3" i="29"/>
  <c r="AP21" i="29"/>
  <c r="AP8" i="29"/>
  <c r="X388" i="29"/>
  <c r="F175" i="29"/>
  <c r="G423" i="26" s="1"/>
  <c r="F140" i="29"/>
  <c r="AF30" i="30" l="1"/>
  <c r="Z9" i="30" s="1"/>
  <c r="AB9" i="30" s="1"/>
  <c r="AB365" i="30"/>
  <c r="AB401" i="30"/>
  <c r="AH42" i="30"/>
  <c r="Z90" i="30" s="1"/>
  <c r="AB90" i="30" s="1"/>
  <c r="AB333" i="30"/>
  <c r="AB368" i="30" s="1"/>
  <c r="AB403" i="30" s="1"/>
  <c r="AB361" i="30"/>
  <c r="AB396" i="30" s="1"/>
  <c r="AB329" i="30"/>
  <c r="AB364" i="30" s="1"/>
  <c r="AB399" i="30" s="1"/>
  <c r="AB321" i="30"/>
  <c r="AB356" i="30" s="1"/>
  <c r="AB391" i="30" s="1"/>
  <c r="AH37" i="30"/>
  <c r="Z85" i="30" s="1"/>
  <c r="AB85" i="30" s="1"/>
  <c r="AH34" i="30"/>
  <c r="Z82" i="30" s="1"/>
  <c r="AB82" i="30" s="1"/>
  <c r="AG28" i="30"/>
  <c r="Z43" i="30" s="1"/>
  <c r="AB43" i="30" s="1"/>
  <c r="AG42" i="30"/>
  <c r="Z57" i="30" s="1"/>
  <c r="AB57" i="30" s="1"/>
  <c r="AF28" i="30"/>
  <c r="Z7" i="30" s="1"/>
  <c r="AB7" i="30" s="1"/>
  <c r="AH28" i="30"/>
  <c r="Z76" i="30" s="1"/>
  <c r="AB76" i="30" s="1"/>
  <c r="AB325" i="30"/>
  <c r="AB360" i="30" s="1"/>
  <c r="AB395" i="30" s="1"/>
  <c r="R448" i="26"/>
  <c r="M448" i="26"/>
  <c r="AB336" i="30"/>
  <c r="AB371" i="30" s="1"/>
  <c r="AB406" i="30" s="1"/>
  <c r="AK31" i="30"/>
  <c r="Z184" i="30" s="1"/>
  <c r="AB184" i="30" s="1"/>
  <c r="D448" i="26"/>
  <c r="AB400" i="30"/>
  <c r="AH41" i="30"/>
  <c r="Z89" i="30" s="1"/>
  <c r="AB89" i="30" s="1"/>
  <c r="E448" i="26"/>
  <c r="U448" i="26"/>
  <c r="L448" i="26"/>
  <c r="T448" i="26"/>
  <c r="K448" i="26"/>
  <c r="S448" i="26"/>
  <c r="J448" i="26"/>
  <c r="V448" i="26"/>
  <c r="I448" i="26"/>
  <c r="P448" i="26"/>
  <c r="H448" i="26"/>
  <c r="O448" i="26"/>
  <c r="G448" i="26"/>
  <c r="L485" i="26"/>
  <c r="M471" i="26"/>
  <c r="C448" i="26"/>
  <c r="N448" i="26"/>
  <c r="F448" i="26"/>
  <c r="AZ6" i="29"/>
  <c r="G422" i="26"/>
  <c r="C491" i="26"/>
  <c r="BO14" i="30"/>
  <c r="AF26" i="30"/>
  <c r="Z5" i="30" s="1"/>
  <c r="AB5" i="30" s="1"/>
  <c r="AB332" i="30"/>
  <c r="AB367" i="30" s="1"/>
  <c r="AB402" i="30" s="1"/>
  <c r="AB363" i="30"/>
  <c r="AB398" i="30" s="1"/>
  <c r="AJ36" i="30"/>
  <c r="Z155" i="30" s="1"/>
  <c r="AB155" i="30" s="1"/>
  <c r="AB393" i="30"/>
  <c r="AJ42" i="30"/>
  <c r="Z161" i="30" s="1"/>
  <c r="AB161" i="30" s="1"/>
  <c r="BF16" i="30"/>
  <c r="AN31" i="30"/>
  <c r="Z289" i="30" s="1"/>
  <c r="AM41" i="30"/>
  <c r="Z264" i="30" s="1"/>
  <c r="AB264" i="30" s="1"/>
  <c r="AB355" i="30"/>
  <c r="AB390" i="30" s="1"/>
  <c r="AI40" i="30"/>
  <c r="Z123" i="30" s="1"/>
  <c r="AB123" i="30" s="1"/>
  <c r="AO42" i="30"/>
  <c r="Z335" i="30" s="1"/>
  <c r="AL38" i="30"/>
  <c r="Z226" i="30" s="1"/>
  <c r="AB226" i="30" s="1"/>
  <c r="AH31" i="30"/>
  <c r="Z79" i="30" s="1"/>
  <c r="AB79" i="30" s="1"/>
  <c r="AH30" i="30"/>
  <c r="Z78" i="30" s="1"/>
  <c r="AB78" i="30" s="1"/>
  <c r="AK41" i="30"/>
  <c r="Z194" i="30" s="1"/>
  <c r="AB194" i="30" s="1"/>
  <c r="AB354" i="30"/>
  <c r="AB389" i="30" s="1"/>
  <c r="AP35" i="30"/>
  <c r="Z363" i="30" s="1"/>
  <c r="AG40" i="30"/>
  <c r="Z55" i="30" s="1"/>
  <c r="AB55" i="30" s="1"/>
  <c r="AQ31" i="30"/>
  <c r="AR31" i="30" s="1"/>
  <c r="AI39" i="30"/>
  <c r="Z122" i="30" s="1"/>
  <c r="AB122" i="30" s="1"/>
  <c r="AV16" i="30"/>
  <c r="AN43" i="30"/>
  <c r="Z301" i="30" s="1"/>
  <c r="AP33" i="30"/>
  <c r="Z361" i="30" s="1"/>
  <c r="AI31" i="30"/>
  <c r="Z114" i="30" s="1"/>
  <c r="AB114" i="30" s="1"/>
  <c r="AM42" i="30"/>
  <c r="Z265" i="30" s="1"/>
  <c r="AB265" i="30" s="1"/>
  <c r="AK34" i="30"/>
  <c r="Z187" i="30" s="1"/>
  <c r="AB187" i="30" s="1"/>
  <c r="AI34" i="30"/>
  <c r="Z117" i="30" s="1"/>
  <c r="AB117" i="30" s="1"/>
  <c r="AJ31" i="30"/>
  <c r="Z150" i="30" s="1"/>
  <c r="AB150" i="30" s="1"/>
  <c r="AM31" i="30"/>
  <c r="Z254" i="30" s="1"/>
  <c r="AB254" i="30" s="1"/>
  <c r="AO31" i="30"/>
  <c r="Z324" i="30" s="1"/>
  <c r="AL25" i="30"/>
  <c r="Z213" i="30" s="1"/>
  <c r="AB213" i="30" s="1"/>
  <c r="AN38" i="30"/>
  <c r="Z296" i="30" s="1"/>
  <c r="AG31" i="30"/>
  <c r="Z46" i="30" s="1"/>
  <c r="AB46" i="30" s="1"/>
  <c r="AO33" i="30"/>
  <c r="Z326" i="30" s="1"/>
  <c r="AO43" i="30"/>
  <c r="Z336" i="30" s="1"/>
  <c r="AK38" i="30"/>
  <c r="Z191" i="30" s="1"/>
  <c r="AB191" i="30" s="1"/>
  <c r="AL31" i="30"/>
  <c r="Z219" i="30" s="1"/>
  <c r="AB219" i="30" s="1"/>
  <c r="AB322" i="30"/>
  <c r="AB357" i="30" s="1"/>
  <c r="AB392" i="30" s="1"/>
  <c r="AM36" i="30"/>
  <c r="Z259" i="30" s="1"/>
  <c r="AB259" i="30" s="1"/>
  <c r="AK36" i="30"/>
  <c r="Z189" i="30" s="1"/>
  <c r="AB189" i="30" s="1"/>
  <c r="AQ39" i="30"/>
  <c r="AR39" i="30" s="1"/>
  <c r="BJ16" i="30"/>
  <c r="AL27" i="30"/>
  <c r="Z215" i="30" s="1"/>
  <c r="AB215" i="30" s="1"/>
  <c r="BO11" i="30"/>
  <c r="BO10" i="30"/>
  <c r="AL43" i="30"/>
  <c r="Z231" i="30" s="1"/>
  <c r="AB231" i="30" s="1"/>
  <c r="AK43" i="30"/>
  <c r="Z196" i="30" s="1"/>
  <c r="AB196" i="30" s="1"/>
  <c r="AM43" i="30"/>
  <c r="Z266" i="30" s="1"/>
  <c r="AB266" i="30" s="1"/>
  <c r="AJ43" i="30"/>
  <c r="Z162" i="30" s="1"/>
  <c r="AB162" i="30" s="1"/>
  <c r="AI43" i="30"/>
  <c r="Z126" i="30" s="1"/>
  <c r="AB126" i="30" s="1"/>
  <c r="AH43" i="30"/>
  <c r="Z91" i="30" s="1"/>
  <c r="AB91" i="30" s="1"/>
  <c r="AZ16" i="30"/>
  <c r="AK40" i="30"/>
  <c r="Z193" i="30" s="1"/>
  <c r="AB193" i="30" s="1"/>
  <c r="AM38" i="30"/>
  <c r="Z261" i="30" s="1"/>
  <c r="AB261" i="30" s="1"/>
  <c r="AJ25" i="30"/>
  <c r="Z144" i="30" s="1"/>
  <c r="AB144" i="30" s="1"/>
  <c r="AQ43" i="30"/>
  <c r="Z406" i="30" s="1"/>
  <c r="AH33" i="30"/>
  <c r="Z81" i="30" s="1"/>
  <c r="AB81" i="30" s="1"/>
  <c r="AK25" i="30"/>
  <c r="Z178" i="30" s="1"/>
  <c r="AB178" i="30" s="1"/>
  <c r="AP43" i="30"/>
  <c r="Z371" i="30" s="1"/>
  <c r="AM33" i="30"/>
  <c r="Z256" i="30" s="1"/>
  <c r="AB256" i="30" s="1"/>
  <c r="AO41" i="30"/>
  <c r="Z334" i="30" s="1"/>
  <c r="AO25" i="30"/>
  <c r="Z318" i="30" s="1"/>
  <c r="AI38" i="30"/>
  <c r="Z121" i="30" s="1"/>
  <c r="AB121" i="30" s="1"/>
  <c r="AN33" i="30"/>
  <c r="Z291" i="30" s="1"/>
  <c r="AH25" i="30"/>
  <c r="Z73" i="30" s="1"/>
  <c r="AB73" i="30" s="1"/>
  <c r="AH38" i="30"/>
  <c r="Z86" i="30" s="1"/>
  <c r="AB86" i="30" s="1"/>
  <c r="AJ40" i="30"/>
  <c r="Z159" i="30" s="1"/>
  <c r="AB159" i="30" s="1"/>
  <c r="AI25" i="30"/>
  <c r="Z108" i="30" s="1"/>
  <c r="AB108" i="30" s="1"/>
  <c r="AQ33" i="30"/>
  <c r="AR33" i="30" s="1"/>
  <c r="AP37" i="30"/>
  <c r="Z365" i="30" s="1"/>
  <c r="BO12" i="30"/>
  <c r="AK27" i="30"/>
  <c r="Z180" i="30" s="1"/>
  <c r="AB180" i="30" s="1"/>
  <c r="AF33" i="30"/>
  <c r="Z12" i="30" s="1"/>
  <c r="AB12" i="30" s="1"/>
  <c r="AJ39" i="30"/>
  <c r="Z158" i="30" s="1"/>
  <c r="AB158" i="30" s="1"/>
  <c r="BN16" i="30"/>
  <c r="AL42" i="30"/>
  <c r="Z230" i="30" s="1"/>
  <c r="AB230" i="30" s="1"/>
  <c r="AI42" i="30"/>
  <c r="Z125" i="30" s="1"/>
  <c r="AB125" i="30" s="1"/>
  <c r="AK26" i="30"/>
  <c r="Z179" i="30" s="1"/>
  <c r="AB179" i="30" s="1"/>
  <c r="AO39" i="30"/>
  <c r="Z332" i="30" s="1"/>
  <c r="AM32" i="30"/>
  <c r="Z255" i="30" s="1"/>
  <c r="AB255" i="30" s="1"/>
  <c r="AJ26" i="30"/>
  <c r="Z145" i="30" s="1"/>
  <c r="AB145" i="30" s="1"/>
  <c r="AQ32" i="30"/>
  <c r="AR32" i="30" s="1"/>
  <c r="AK32" i="30"/>
  <c r="Z185" i="30" s="1"/>
  <c r="AB185" i="30" s="1"/>
  <c r="AG32" i="30"/>
  <c r="Z47" i="30" s="1"/>
  <c r="AB47" i="30" s="1"/>
  <c r="AJ32" i="30"/>
  <c r="Z151" i="30" s="1"/>
  <c r="AB151" i="30" s="1"/>
  <c r="AH32" i="30"/>
  <c r="Z80" i="30" s="1"/>
  <c r="AB80" i="30" s="1"/>
  <c r="AG27" i="30"/>
  <c r="Z42" i="30" s="1"/>
  <c r="AB42" i="30" s="1"/>
  <c r="AJ27" i="30"/>
  <c r="Z146" i="30" s="1"/>
  <c r="AB146" i="30" s="1"/>
  <c r="AN27" i="30"/>
  <c r="Z285" i="30" s="1"/>
  <c r="AP27" i="30"/>
  <c r="Z355" i="30" s="1"/>
  <c r="AM27" i="30"/>
  <c r="Z250" i="30" s="1"/>
  <c r="AB250" i="30" s="1"/>
  <c r="AF27" i="30"/>
  <c r="Z6" i="30" s="1"/>
  <c r="AB6" i="30" s="1"/>
  <c r="AH27" i="30"/>
  <c r="Z75" i="30" s="1"/>
  <c r="AB75" i="30" s="1"/>
  <c r="AO27" i="30"/>
  <c r="Z320" i="30" s="1"/>
  <c r="AI27" i="30"/>
  <c r="Z110" i="30" s="1"/>
  <c r="AB110" i="30" s="1"/>
  <c r="AQ27" i="30"/>
  <c r="Z390" i="30" s="1"/>
  <c r="AI36" i="30"/>
  <c r="Z119" i="30" s="1"/>
  <c r="AB119" i="30" s="1"/>
  <c r="AG36" i="30"/>
  <c r="Z51" i="30" s="1"/>
  <c r="AB51" i="30" s="1"/>
  <c r="AP39" i="30"/>
  <c r="Z367" i="30" s="1"/>
  <c r="AK39" i="30"/>
  <c r="Z192" i="30" s="1"/>
  <c r="AB192" i="30" s="1"/>
  <c r="AN39" i="30"/>
  <c r="Z297" i="30" s="1"/>
  <c r="AL39" i="30"/>
  <c r="Z227" i="30" s="1"/>
  <c r="AB227" i="30" s="1"/>
  <c r="AF39" i="30"/>
  <c r="Z18" i="30" s="1"/>
  <c r="AB18" i="30" s="1"/>
  <c r="AM39" i="30"/>
  <c r="Z262" i="30" s="1"/>
  <c r="AB262" i="30" s="1"/>
  <c r="AH39" i="30"/>
  <c r="Z87" i="30" s="1"/>
  <c r="AB87" i="30" s="1"/>
  <c r="AG39" i="30"/>
  <c r="Z54" i="30" s="1"/>
  <c r="AB54" i="30" s="1"/>
  <c r="AJ30" i="30"/>
  <c r="Z149" i="30" s="1"/>
  <c r="AB149" i="30" s="1"/>
  <c r="AX16" i="30"/>
  <c r="AI32" i="30"/>
  <c r="Z115" i="30" s="1"/>
  <c r="AB115" i="30" s="1"/>
  <c r="AL32" i="30"/>
  <c r="Z220" i="30" s="1"/>
  <c r="AB220" i="30" s="1"/>
  <c r="AL40" i="30"/>
  <c r="Z228" i="30" s="1"/>
  <c r="AB228" i="30" s="1"/>
  <c r="AL28" i="30"/>
  <c r="Z216" i="30" s="1"/>
  <c r="AB216" i="30" s="1"/>
  <c r="AJ34" i="30"/>
  <c r="Z153" i="30" s="1"/>
  <c r="AB153" i="30" s="1"/>
  <c r="BE16" i="30"/>
  <c r="AN35" i="30"/>
  <c r="Z293" i="30" s="1"/>
  <c r="AK35" i="30"/>
  <c r="Z188" i="30" s="1"/>
  <c r="AB188" i="30" s="1"/>
  <c r="AM35" i="30"/>
  <c r="Z258" i="30" s="1"/>
  <c r="AB258" i="30" s="1"/>
  <c r="AH35" i="30"/>
  <c r="Z83" i="30" s="1"/>
  <c r="AB83" i="30" s="1"/>
  <c r="AL35" i="30"/>
  <c r="Z223" i="30" s="1"/>
  <c r="AB223" i="30" s="1"/>
  <c r="AO35" i="30"/>
  <c r="Z328" i="30" s="1"/>
  <c r="AG35" i="30"/>
  <c r="Z50" i="30" s="1"/>
  <c r="AB50" i="30" s="1"/>
  <c r="AQ35" i="30"/>
  <c r="AR35" i="30" s="1"/>
  <c r="AI35" i="30"/>
  <c r="Z118" i="30" s="1"/>
  <c r="AB118" i="30" s="1"/>
  <c r="AF35" i="30"/>
  <c r="Z14" i="30" s="1"/>
  <c r="AB14" i="30" s="1"/>
  <c r="AJ35" i="30"/>
  <c r="Z154" i="30" s="1"/>
  <c r="AB154" i="30" s="1"/>
  <c r="AL41" i="30"/>
  <c r="Z229" i="30" s="1"/>
  <c r="AB229" i="30" s="1"/>
  <c r="AJ41" i="30"/>
  <c r="Z160" i="30" s="1"/>
  <c r="AB160" i="30" s="1"/>
  <c r="AG41" i="30"/>
  <c r="Z56" i="30" s="1"/>
  <c r="AB56" i="30" s="1"/>
  <c r="AQ29" i="30"/>
  <c r="Z392" i="30" s="1"/>
  <c r="AJ33" i="30"/>
  <c r="Z152" i="30" s="1"/>
  <c r="AB152" i="30" s="1"/>
  <c r="AL33" i="30"/>
  <c r="Z221" i="30" s="1"/>
  <c r="AB221" i="30" s="1"/>
  <c r="AG33" i="30"/>
  <c r="Z48" i="30" s="1"/>
  <c r="AB48" i="30" s="1"/>
  <c r="AK33" i="30"/>
  <c r="Z186" i="30" s="1"/>
  <c r="AB186" i="30" s="1"/>
  <c r="BO3" i="30"/>
  <c r="BL16" i="30"/>
  <c r="AH26" i="30"/>
  <c r="Z74" i="30" s="1"/>
  <c r="AB74" i="30" s="1"/>
  <c r="AI26" i="30"/>
  <c r="Z109" i="30" s="1"/>
  <c r="AB109" i="30" s="1"/>
  <c r="AG37" i="30"/>
  <c r="Z52" i="30" s="1"/>
  <c r="AB52" i="30" s="1"/>
  <c r="AN30" i="30"/>
  <c r="Z288" i="30" s="1"/>
  <c r="AN28" i="30"/>
  <c r="Z286" i="30" s="1"/>
  <c r="AO40" i="30"/>
  <c r="Z333" i="30" s="1"/>
  <c r="AK28" i="30"/>
  <c r="Z181" i="30" s="1"/>
  <c r="AB181" i="30" s="1"/>
  <c r="AL37" i="30"/>
  <c r="Z225" i="30" s="1"/>
  <c r="AB225" i="30" s="1"/>
  <c r="BO9" i="30"/>
  <c r="BO6" i="30"/>
  <c r="AL34" i="30"/>
  <c r="Z222" i="30" s="1"/>
  <c r="AB222" i="30" s="1"/>
  <c r="AI30" i="30"/>
  <c r="Z113" i="30" s="1"/>
  <c r="AB113" i="30" s="1"/>
  <c r="AL29" i="30"/>
  <c r="Z217" i="30" s="1"/>
  <c r="AB217" i="30" s="1"/>
  <c r="BI16" i="30"/>
  <c r="BO13" i="30"/>
  <c r="BM16" i="30"/>
  <c r="AO29" i="30"/>
  <c r="Z322" i="30" s="1"/>
  <c r="BB16" i="30"/>
  <c r="AN29" i="30"/>
  <c r="Z287" i="30" s="1"/>
  <c r="AO34" i="30"/>
  <c r="Z327" i="30" s="1"/>
  <c r="AM37" i="30"/>
  <c r="Z260" i="30" s="1"/>
  <c r="AB260" i="30" s="1"/>
  <c r="AQ41" i="30"/>
  <c r="Z404" i="30" s="1"/>
  <c r="AK29" i="30"/>
  <c r="Z182" i="30" s="1"/>
  <c r="AB182" i="30" s="1"/>
  <c r="AM40" i="30"/>
  <c r="Z263" i="30" s="1"/>
  <c r="AB263" i="30" s="1"/>
  <c r="BD16" i="30"/>
  <c r="AP25" i="30"/>
  <c r="Z353" i="30" s="1"/>
  <c r="BO5" i="30"/>
  <c r="AK37" i="30"/>
  <c r="Z190" i="30" s="1"/>
  <c r="AB190" i="30" s="1"/>
  <c r="AI37" i="30"/>
  <c r="Z120" i="30" s="1"/>
  <c r="AB120" i="30" s="1"/>
  <c r="AJ37" i="30"/>
  <c r="Z156" i="30" s="1"/>
  <c r="AB156" i="30" s="1"/>
  <c r="AG29" i="30"/>
  <c r="Z44" i="30" s="1"/>
  <c r="AB44" i="30" s="1"/>
  <c r="AN37" i="30"/>
  <c r="Z295" i="30" s="1"/>
  <c r="BH16" i="30"/>
  <c r="BO4" i="30"/>
  <c r="AJ28" i="30"/>
  <c r="Z147" i="30" s="1"/>
  <c r="AB147" i="30" s="1"/>
  <c r="AP28" i="30"/>
  <c r="Z356" i="30" s="1"/>
  <c r="AI28" i="30"/>
  <c r="Z111" i="30" s="1"/>
  <c r="AB111" i="30" s="1"/>
  <c r="AM28" i="30"/>
  <c r="Z251" i="30" s="1"/>
  <c r="AB251" i="30" s="1"/>
  <c r="AL26" i="30"/>
  <c r="Z214" i="30" s="1"/>
  <c r="AB214" i="30" s="1"/>
  <c r="AM30" i="30"/>
  <c r="Z253" i="30" s="1"/>
  <c r="AB253" i="30" s="1"/>
  <c r="AY16" i="30"/>
  <c r="AL30" i="30"/>
  <c r="Z218" i="30" s="1"/>
  <c r="AB218" i="30" s="1"/>
  <c r="AM26" i="30"/>
  <c r="Z249" i="30" s="1"/>
  <c r="AB249" i="30" s="1"/>
  <c r="BO7" i="30"/>
  <c r="AK42" i="30"/>
  <c r="Z195" i="30" s="1"/>
  <c r="AB195" i="30" s="1"/>
  <c r="AM34" i="30"/>
  <c r="Z257" i="30" s="1"/>
  <c r="AB257" i="30" s="1"/>
  <c r="AW16" i="30"/>
  <c r="BO8" i="30"/>
  <c r="AN26" i="30"/>
  <c r="Z284" i="30" s="1"/>
  <c r="AO36" i="30"/>
  <c r="Z329" i="30" s="1"/>
  <c r="AL36" i="30"/>
  <c r="Z224" i="30" s="1"/>
  <c r="AB224" i="30" s="1"/>
  <c r="AK30" i="30"/>
  <c r="Z183" i="30" s="1"/>
  <c r="AB183" i="30" s="1"/>
  <c r="AQ26" i="30"/>
  <c r="Z389" i="30" s="1"/>
  <c r="BK16" i="30"/>
  <c r="BG16" i="30"/>
  <c r="BC16" i="30"/>
  <c r="AO37" i="30"/>
  <c r="Z330" i="30" s="1"/>
  <c r="AQ37" i="30"/>
  <c r="Z400" i="30" s="1"/>
  <c r="AM25" i="30"/>
  <c r="Z248" i="30" s="1"/>
  <c r="AB248" i="30" s="1"/>
  <c r="AQ25" i="30"/>
  <c r="Z388" i="30" s="1"/>
  <c r="AP40" i="30"/>
  <c r="Z368" i="30" s="1"/>
  <c r="AQ40" i="30"/>
  <c r="Z403" i="30" s="1"/>
  <c r="AO30" i="30"/>
  <c r="Z323" i="30" s="1"/>
  <c r="AP41" i="30"/>
  <c r="Z369" i="30" s="1"/>
  <c r="AQ36" i="30"/>
  <c r="AR36" i="30" s="1"/>
  <c r="AN32" i="30"/>
  <c r="Z290" i="30" s="1"/>
  <c r="AN25" i="30"/>
  <c r="Z283" i="30" s="1"/>
  <c r="AN41" i="30"/>
  <c r="Z299" i="30" s="1"/>
  <c r="AQ38" i="30"/>
  <c r="AR38" i="30" s="1"/>
  <c r="AQ34" i="30"/>
  <c r="Z397" i="30" s="1"/>
  <c r="AP31" i="30"/>
  <c r="Z359" i="30" s="1"/>
  <c r="AQ42" i="30"/>
  <c r="AR42" i="30" s="1"/>
  <c r="BA16" i="30"/>
  <c r="AJ29" i="30"/>
  <c r="Z148" i="30" s="1"/>
  <c r="AB148" i="30" s="1"/>
  <c r="AP29" i="30"/>
  <c r="Z357" i="30" s="1"/>
  <c r="AH29" i="30"/>
  <c r="Z77" i="30" s="1"/>
  <c r="AB77" i="30" s="1"/>
  <c r="AI29" i="30"/>
  <c r="Z112" i="30" s="1"/>
  <c r="AB112" i="30" s="1"/>
  <c r="AM29" i="30"/>
  <c r="Z252" i="30" s="1"/>
  <c r="AB252" i="30" s="1"/>
  <c r="Z395" i="30"/>
  <c r="AP42" i="30"/>
  <c r="Z370" i="30" s="1"/>
  <c r="AP38" i="30"/>
  <c r="Z366" i="30" s="1"/>
  <c r="AN36" i="30"/>
  <c r="Z294" i="30" s="1"/>
  <c r="AP34" i="30"/>
  <c r="Z362" i="30" s="1"/>
  <c r="AO32" i="30"/>
  <c r="Z325" i="30" s="1"/>
  <c r="AQ30" i="30"/>
  <c r="AO28" i="30"/>
  <c r="Z321" i="30" s="1"/>
  <c r="AO38" i="30"/>
  <c r="Z331" i="30" s="1"/>
  <c r="AP32" i="30"/>
  <c r="Z360" i="30" s="1"/>
  <c r="AP26" i="30"/>
  <c r="Z354" i="30" s="1"/>
  <c r="AN40" i="30"/>
  <c r="Z298" i="30" s="1"/>
  <c r="AP30" i="30"/>
  <c r="Z358" i="30" s="1"/>
  <c r="AN42" i="30"/>
  <c r="Z300" i="30" s="1"/>
  <c r="AP36" i="30"/>
  <c r="Z364" i="30" s="1"/>
  <c r="AN34" i="30"/>
  <c r="Z292" i="30" s="1"/>
  <c r="AQ28" i="30"/>
  <c r="AO26" i="30"/>
  <c r="Z319" i="30" s="1"/>
  <c r="AI7" i="29"/>
  <c r="AZ7" i="29"/>
  <c r="AJ7" i="29"/>
  <c r="Q485" i="26" l="1"/>
  <c r="O485" i="26"/>
  <c r="Z402" i="30"/>
  <c r="Z394" i="30"/>
  <c r="Z396" i="30"/>
  <c r="AR43" i="30"/>
  <c r="Z398" i="30"/>
  <c r="AR26" i="30"/>
  <c r="AR27" i="30"/>
  <c r="AR29" i="30"/>
  <c r="AR41" i="30"/>
  <c r="Z401" i="30"/>
  <c r="AR25" i="30"/>
  <c r="AR34" i="30"/>
  <c r="Z405" i="30"/>
  <c r="Z399" i="30"/>
  <c r="BO16" i="30"/>
  <c r="AR37" i="30"/>
  <c r="AR40" i="30"/>
  <c r="Z391" i="30"/>
  <c r="AR28" i="30"/>
  <c r="Z393" i="30"/>
  <c r="AR30" i="30"/>
  <c r="W158" i="29"/>
  <c r="W155" i="29"/>
  <c r="W119" i="29"/>
  <c r="W122" i="29"/>
  <c r="B349" i="28" l="1"/>
  <c r="C412" i="26" s="1"/>
  <c r="W91" i="29" l="1"/>
  <c r="W90" i="29"/>
  <c r="W89" i="29"/>
  <c r="W88" i="29"/>
  <c r="W87" i="29"/>
  <c r="W86" i="29"/>
  <c r="W85" i="29"/>
  <c r="W84" i="29"/>
  <c r="W83" i="29"/>
  <c r="W82" i="29"/>
  <c r="W81" i="29"/>
  <c r="W80" i="29"/>
  <c r="W79" i="29"/>
  <c r="W78" i="29"/>
  <c r="W77" i="29"/>
  <c r="W76" i="29"/>
  <c r="W75" i="29"/>
  <c r="W74" i="29"/>
  <c r="W73" i="29"/>
  <c r="AC301" i="29"/>
  <c r="AC336" i="29" s="1"/>
  <c r="AC371" i="29" s="1"/>
  <c r="AC406" i="29" s="1"/>
  <c r="AC300" i="29"/>
  <c r="AC335" i="29" s="1"/>
  <c r="AC370" i="29" s="1"/>
  <c r="AC405" i="29" s="1"/>
  <c r="AC299" i="29"/>
  <c r="AC334" i="29" s="1"/>
  <c r="AC369" i="29" s="1"/>
  <c r="AC404" i="29" s="1"/>
  <c r="AC298" i="29"/>
  <c r="AC333" i="29" s="1"/>
  <c r="AC368" i="29" s="1"/>
  <c r="AC403" i="29" s="1"/>
  <c r="AC297" i="29"/>
  <c r="AC332" i="29" s="1"/>
  <c r="AC367" i="29" s="1"/>
  <c r="AC402" i="29" s="1"/>
  <c r="AC296" i="29"/>
  <c r="AC331" i="29" s="1"/>
  <c r="AC366" i="29" s="1"/>
  <c r="AC401" i="29" s="1"/>
  <c r="AC295" i="29"/>
  <c r="AC330" i="29" s="1"/>
  <c r="AC365" i="29" s="1"/>
  <c r="AC400" i="29" s="1"/>
  <c r="AC294" i="29"/>
  <c r="AC329" i="29" s="1"/>
  <c r="AC364" i="29" s="1"/>
  <c r="AC399" i="29" s="1"/>
  <c r="AC293" i="29"/>
  <c r="AC328" i="29" s="1"/>
  <c r="AC363" i="29" s="1"/>
  <c r="AC398" i="29" s="1"/>
  <c r="AC292" i="29"/>
  <c r="AC327" i="29" s="1"/>
  <c r="AC362" i="29" s="1"/>
  <c r="AC397" i="29" s="1"/>
  <c r="AC291" i="29"/>
  <c r="AC326" i="29" s="1"/>
  <c r="AC361" i="29" s="1"/>
  <c r="AC396" i="29" s="1"/>
  <c r="AC289" i="29"/>
  <c r="AC324" i="29" s="1"/>
  <c r="AC359" i="29" s="1"/>
  <c r="AC394" i="29" s="1"/>
  <c r="AC288" i="29"/>
  <c r="AC323" i="29" s="1"/>
  <c r="AC358" i="29" s="1"/>
  <c r="AC393" i="29" s="1"/>
  <c r="AC287" i="29"/>
  <c r="AC322" i="29" s="1"/>
  <c r="AC357" i="29" s="1"/>
  <c r="AC392" i="29" s="1"/>
  <c r="AC286" i="29"/>
  <c r="AC321" i="29" s="1"/>
  <c r="AC356" i="29" s="1"/>
  <c r="AC391" i="29" s="1"/>
  <c r="AC284" i="29"/>
  <c r="AC319" i="29" s="1"/>
  <c r="AC354" i="29" s="1"/>
  <c r="AC389" i="29" s="1"/>
  <c r="AC283" i="29"/>
  <c r="AC318" i="29" s="1"/>
  <c r="AC353" i="29" s="1"/>
  <c r="AC388" i="29" s="1"/>
  <c r="W58" i="29"/>
  <c r="W57" i="29"/>
  <c r="W56" i="29"/>
  <c r="W55" i="29"/>
  <c r="W54" i="29"/>
  <c r="W53" i="29"/>
  <c r="W52" i="29"/>
  <c r="W51" i="29"/>
  <c r="W50" i="29"/>
  <c r="W49" i="29"/>
  <c r="W48" i="29"/>
  <c r="W47" i="29"/>
  <c r="W46" i="29"/>
  <c r="W45" i="29"/>
  <c r="W44" i="29"/>
  <c r="AE43" i="29"/>
  <c r="W43" i="29"/>
  <c r="AE42" i="29"/>
  <c r="W42" i="29"/>
  <c r="AE41" i="29"/>
  <c r="W41" i="29"/>
  <c r="AE40" i="29"/>
  <c r="W40" i="29"/>
  <c r="BO39" i="29"/>
  <c r="BN39" i="29"/>
  <c r="BM39" i="29"/>
  <c r="BL39" i="29"/>
  <c r="BK39" i="29"/>
  <c r="BJ39" i="29"/>
  <c r="BI39" i="29"/>
  <c r="BH39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E39" i="29"/>
  <c r="BN38" i="29"/>
  <c r="BM38" i="29"/>
  <c r="BL38" i="29"/>
  <c r="BK38" i="29"/>
  <c r="BJ38" i="29"/>
  <c r="BI38" i="29"/>
  <c r="BH38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E38" i="29"/>
  <c r="AE37" i="29"/>
  <c r="AE36" i="29"/>
  <c r="AE35" i="29"/>
  <c r="AE34" i="29"/>
  <c r="AE33" i="29"/>
  <c r="AE32" i="29"/>
  <c r="AE31" i="29"/>
  <c r="AE30" i="29"/>
  <c r="AE29" i="29"/>
  <c r="AE28" i="29"/>
  <c r="AE27" i="29"/>
  <c r="AE26" i="29"/>
  <c r="AE25" i="29"/>
  <c r="W22" i="29"/>
  <c r="AE21" i="29"/>
  <c r="W21" i="29"/>
  <c r="AE20" i="29"/>
  <c r="W20" i="29"/>
  <c r="AE19" i="29"/>
  <c r="W19" i="29"/>
  <c r="AE18" i="29"/>
  <c r="W18" i="29"/>
  <c r="AE17" i="29"/>
  <c r="W17" i="29"/>
  <c r="AE16" i="29"/>
  <c r="W16" i="29"/>
  <c r="AE15" i="29"/>
  <c r="W15" i="29"/>
  <c r="AE14" i="29"/>
  <c r="W14" i="29"/>
  <c r="AE13" i="29"/>
  <c r="W13" i="29"/>
  <c r="AE12" i="29"/>
  <c r="W12" i="29"/>
  <c r="AE11" i="29"/>
  <c r="W11" i="29"/>
  <c r="AE10" i="29"/>
  <c r="W10" i="29"/>
  <c r="AE9" i="29"/>
  <c r="W9" i="29"/>
  <c r="AE8" i="29"/>
  <c r="W8" i="29"/>
  <c r="AE7" i="29"/>
  <c r="W7" i="29"/>
  <c r="AE6" i="29"/>
  <c r="W6" i="29"/>
  <c r="AE5" i="29"/>
  <c r="W5" i="29"/>
  <c r="AE4" i="29"/>
  <c r="W4" i="29"/>
  <c r="AE3" i="29"/>
  <c r="BN1" i="29"/>
  <c r="BM1" i="29"/>
  <c r="BL1" i="29"/>
  <c r="BK1" i="29"/>
  <c r="BJ1" i="29"/>
  <c r="BI1" i="29"/>
  <c r="BH1" i="29"/>
  <c r="BG1" i="29"/>
  <c r="BF1" i="29"/>
  <c r="BE1" i="29"/>
  <c r="BD1" i="29"/>
  <c r="BC1" i="29"/>
  <c r="BB1" i="29"/>
  <c r="BA1" i="29"/>
  <c r="AZ1" i="29"/>
  <c r="AY1" i="29"/>
  <c r="AX1" i="29"/>
  <c r="AW1" i="29"/>
  <c r="AV1" i="29"/>
  <c r="T426" i="29"/>
  <c r="V430" i="26" s="1"/>
  <c r="S426" i="29"/>
  <c r="U430" i="26" s="1"/>
  <c r="R426" i="29"/>
  <c r="T430" i="26" s="1"/>
  <c r="Q426" i="29"/>
  <c r="S430" i="26" s="1"/>
  <c r="P426" i="29"/>
  <c r="R430" i="26" s="1"/>
  <c r="O426" i="29"/>
  <c r="P430" i="26" s="1"/>
  <c r="N426" i="29"/>
  <c r="O430" i="26" s="1"/>
  <c r="M426" i="29"/>
  <c r="N430" i="26" s="1"/>
  <c r="L426" i="29"/>
  <c r="M430" i="26" s="1"/>
  <c r="K426" i="29"/>
  <c r="L430" i="26" s="1"/>
  <c r="J426" i="29"/>
  <c r="K430" i="26" s="1"/>
  <c r="I426" i="29"/>
  <c r="J430" i="26" s="1"/>
  <c r="H426" i="29"/>
  <c r="I430" i="26" s="1"/>
  <c r="G426" i="29"/>
  <c r="H430" i="26" s="1"/>
  <c r="F426" i="29"/>
  <c r="G430" i="26" s="1"/>
  <c r="E426" i="29"/>
  <c r="F430" i="26" s="1"/>
  <c r="D426" i="29"/>
  <c r="E430" i="26" s="1"/>
  <c r="C426" i="29"/>
  <c r="D430" i="26" s="1"/>
  <c r="T390" i="29"/>
  <c r="V429" i="26" s="1"/>
  <c r="S390" i="29"/>
  <c r="U429" i="26" s="1"/>
  <c r="R390" i="29"/>
  <c r="T429" i="26" s="1"/>
  <c r="Q390" i="29"/>
  <c r="S429" i="26" s="1"/>
  <c r="P390" i="29"/>
  <c r="R429" i="26" s="1"/>
  <c r="S468" i="26" s="1"/>
  <c r="M491" i="26" s="1"/>
  <c r="O390" i="29"/>
  <c r="P429" i="26" s="1"/>
  <c r="N390" i="29"/>
  <c r="O429" i="26" s="1"/>
  <c r="M390" i="29"/>
  <c r="N429" i="26" s="1"/>
  <c r="L390" i="29"/>
  <c r="M429" i="26" s="1"/>
  <c r="K390" i="29"/>
  <c r="L429" i="26" s="1"/>
  <c r="J390" i="29"/>
  <c r="K429" i="26" s="1"/>
  <c r="I390" i="29"/>
  <c r="J429" i="26" s="1"/>
  <c r="H390" i="29"/>
  <c r="I429" i="26" s="1"/>
  <c r="G390" i="29"/>
  <c r="H429" i="26" s="1"/>
  <c r="F390" i="29"/>
  <c r="G429" i="26" s="1"/>
  <c r="E390" i="29"/>
  <c r="F429" i="26" s="1"/>
  <c r="D390" i="29"/>
  <c r="E429" i="26" s="1"/>
  <c r="C390" i="29"/>
  <c r="D429" i="26" s="1"/>
  <c r="B390" i="29"/>
  <c r="C429" i="26" s="1"/>
  <c r="T354" i="29"/>
  <c r="V428" i="26" s="1"/>
  <c r="S354" i="29"/>
  <c r="U428" i="26" s="1"/>
  <c r="R354" i="29"/>
  <c r="T428" i="26" s="1"/>
  <c r="Q354" i="29"/>
  <c r="S428" i="26" s="1"/>
  <c r="P354" i="29"/>
  <c r="R428" i="26" s="1"/>
  <c r="S467" i="26" s="1"/>
  <c r="L491" i="26" s="1"/>
  <c r="O354" i="29"/>
  <c r="P428" i="26" s="1"/>
  <c r="N354" i="29"/>
  <c r="O428" i="26" s="1"/>
  <c r="M354" i="29"/>
  <c r="N428" i="26" s="1"/>
  <c r="L354" i="29"/>
  <c r="M428" i="26" s="1"/>
  <c r="K354" i="29"/>
  <c r="L428" i="26" s="1"/>
  <c r="J354" i="29"/>
  <c r="K428" i="26" s="1"/>
  <c r="I354" i="29"/>
  <c r="J428" i="26" s="1"/>
  <c r="H354" i="29"/>
  <c r="I428" i="26" s="1"/>
  <c r="G354" i="29"/>
  <c r="H428" i="26" s="1"/>
  <c r="F354" i="29"/>
  <c r="G428" i="26" s="1"/>
  <c r="E354" i="29"/>
  <c r="F428" i="26" s="1"/>
  <c r="D354" i="29"/>
  <c r="E428" i="26" s="1"/>
  <c r="C354" i="29"/>
  <c r="D428" i="26" s="1"/>
  <c r="B354" i="29"/>
  <c r="C428" i="26" s="1"/>
  <c r="T318" i="29"/>
  <c r="V427" i="26" s="1"/>
  <c r="S318" i="29"/>
  <c r="U427" i="26" s="1"/>
  <c r="R318" i="29"/>
  <c r="T427" i="26" s="1"/>
  <c r="Q318" i="29"/>
  <c r="S427" i="26" s="1"/>
  <c r="P318" i="29"/>
  <c r="R427" i="26" s="1"/>
  <c r="S466" i="26" s="1"/>
  <c r="K491" i="26" s="1"/>
  <c r="O318" i="29"/>
  <c r="P427" i="26" s="1"/>
  <c r="N318" i="29"/>
  <c r="O427" i="26" s="1"/>
  <c r="M318" i="29"/>
  <c r="N427" i="26" s="1"/>
  <c r="L318" i="29"/>
  <c r="M427" i="26" s="1"/>
  <c r="K318" i="29"/>
  <c r="L427" i="26" s="1"/>
  <c r="J318" i="29"/>
  <c r="K427" i="26" s="1"/>
  <c r="I318" i="29"/>
  <c r="J427" i="26" s="1"/>
  <c r="H318" i="29"/>
  <c r="I427" i="26" s="1"/>
  <c r="G318" i="29"/>
  <c r="H427" i="26" s="1"/>
  <c r="F318" i="29"/>
  <c r="G427" i="26" s="1"/>
  <c r="E318" i="29"/>
  <c r="F427" i="26" s="1"/>
  <c r="D318" i="29"/>
  <c r="E427" i="26" s="1"/>
  <c r="C318" i="29"/>
  <c r="D427" i="26" s="1"/>
  <c r="B318" i="29"/>
  <c r="C427" i="26" s="1"/>
  <c r="T282" i="29"/>
  <c r="V426" i="26" s="1"/>
  <c r="S282" i="29"/>
  <c r="U426" i="26" s="1"/>
  <c r="R282" i="29"/>
  <c r="T426" i="26" s="1"/>
  <c r="Q282" i="29"/>
  <c r="S426" i="26" s="1"/>
  <c r="P282" i="29"/>
  <c r="R426" i="26" s="1"/>
  <c r="S465" i="26" s="1"/>
  <c r="J491" i="26" s="1"/>
  <c r="O282" i="29"/>
  <c r="P426" i="26" s="1"/>
  <c r="N282" i="29"/>
  <c r="O426" i="26" s="1"/>
  <c r="M282" i="29"/>
  <c r="N426" i="26" s="1"/>
  <c r="L282" i="29"/>
  <c r="M426" i="26" s="1"/>
  <c r="K282" i="29"/>
  <c r="L426" i="26" s="1"/>
  <c r="J282" i="29"/>
  <c r="K426" i="26" s="1"/>
  <c r="I282" i="29"/>
  <c r="J426" i="26" s="1"/>
  <c r="H282" i="29"/>
  <c r="I426" i="26" s="1"/>
  <c r="G282" i="29"/>
  <c r="H426" i="26" s="1"/>
  <c r="F282" i="29"/>
  <c r="G426" i="26" s="1"/>
  <c r="E282" i="29"/>
  <c r="F426" i="26" s="1"/>
  <c r="D282" i="29"/>
  <c r="E426" i="26" s="1"/>
  <c r="C282" i="29"/>
  <c r="D426" i="26" s="1"/>
  <c r="B282" i="29"/>
  <c r="C426" i="26" s="1"/>
  <c r="T246" i="29"/>
  <c r="V425" i="26" s="1"/>
  <c r="S246" i="29"/>
  <c r="U425" i="26" s="1"/>
  <c r="R246" i="29"/>
  <c r="T425" i="26" s="1"/>
  <c r="Q246" i="29"/>
  <c r="S425" i="26" s="1"/>
  <c r="P246" i="29"/>
  <c r="R425" i="26" s="1"/>
  <c r="O246" i="29"/>
  <c r="P425" i="26" s="1"/>
  <c r="N246" i="29"/>
  <c r="O425" i="26" s="1"/>
  <c r="M246" i="29"/>
  <c r="N425" i="26" s="1"/>
  <c r="L246" i="29"/>
  <c r="M425" i="26" s="1"/>
  <c r="K246" i="29"/>
  <c r="L425" i="26" s="1"/>
  <c r="J246" i="29"/>
  <c r="K425" i="26" s="1"/>
  <c r="I246" i="29"/>
  <c r="J425" i="26" s="1"/>
  <c r="H246" i="29"/>
  <c r="I425" i="26" s="1"/>
  <c r="G246" i="29"/>
  <c r="H425" i="26" s="1"/>
  <c r="F246" i="29"/>
  <c r="G425" i="26" s="1"/>
  <c r="E246" i="29"/>
  <c r="F425" i="26" s="1"/>
  <c r="D246" i="29"/>
  <c r="E425" i="26" s="1"/>
  <c r="C246" i="29"/>
  <c r="D425" i="26" s="1"/>
  <c r="B246" i="29"/>
  <c r="C425" i="26" s="1"/>
  <c r="T211" i="29"/>
  <c r="V424" i="26" s="1"/>
  <c r="S211" i="29"/>
  <c r="U424" i="26" s="1"/>
  <c r="R211" i="29"/>
  <c r="T424" i="26" s="1"/>
  <c r="Q211" i="29"/>
  <c r="S424" i="26" s="1"/>
  <c r="P211" i="29"/>
  <c r="R424" i="26" s="1"/>
  <c r="O211" i="29"/>
  <c r="P424" i="26" s="1"/>
  <c r="N211" i="29"/>
  <c r="O424" i="26" s="1"/>
  <c r="M211" i="29"/>
  <c r="N424" i="26" s="1"/>
  <c r="L211" i="29"/>
  <c r="M424" i="26" s="1"/>
  <c r="K211" i="29"/>
  <c r="L424" i="26" s="1"/>
  <c r="J211" i="29"/>
  <c r="K424" i="26" s="1"/>
  <c r="I211" i="29"/>
  <c r="J424" i="26" s="1"/>
  <c r="H211" i="29"/>
  <c r="I424" i="26" s="1"/>
  <c r="G211" i="29"/>
  <c r="H424" i="26" s="1"/>
  <c r="F211" i="29"/>
  <c r="G424" i="26" s="1"/>
  <c r="E211" i="29"/>
  <c r="F424" i="26" s="1"/>
  <c r="D211" i="29"/>
  <c r="E424" i="26" s="1"/>
  <c r="C211" i="29"/>
  <c r="D424" i="26" s="1"/>
  <c r="B211" i="29"/>
  <c r="C424" i="26" s="1"/>
  <c r="T175" i="29"/>
  <c r="V423" i="26" s="1"/>
  <c r="S175" i="29"/>
  <c r="U423" i="26" s="1"/>
  <c r="R175" i="29"/>
  <c r="T423" i="26" s="1"/>
  <c r="Q175" i="29"/>
  <c r="S423" i="26" s="1"/>
  <c r="P175" i="29"/>
  <c r="R423" i="26" s="1"/>
  <c r="O175" i="29"/>
  <c r="P423" i="26" s="1"/>
  <c r="N175" i="29"/>
  <c r="O423" i="26" s="1"/>
  <c r="M175" i="29"/>
  <c r="N423" i="26" s="1"/>
  <c r="L175" i="29"/>
  <c r="M423" i="26" s="1"/>
  <c r="K175" i="29"/>
  <c r="L423" i="26" s="1"/>
  <c r="J175" i="29"/>
  <c r="K423" i="26" s="1"/>
  <c r="I175" i="29"/>
  <c r="J423" i="26" s="1"/>
  <c r="H175" i="29"/>
  <c r="I423" i="26" s="1"/>
  <c r="G175" i="29"/>
  <c r="H423" i="26" s="1"/>
  <c r="X148" i="29"/>
  <c r="E175" i="29"/>
  <c r="F423" i="26" s="1"/>
  <c r="D175" i="29"/>
  <c r="E423" i="26" s="1"/>
  <c r="C175" i="29"/>
  <c r="D423" i="26" s="1"/>
  <c r="B175" i="29"/>
  <c r="C423" i="26" s="1"/>
  <c r="T140" i="29"/>
  <c r="V422" i="26" s="1"/>
  <c r="S140" i="29"/>
  <c r="U422" i="26" s="1"/>
  <c r="R140" i="29"/>
  <c r="T422" i="26" s="1"/>
  <c r="Q140" i="29"/>
  <c r="S422" i="26" s="1"/>
  <c r="P140" i="29"/>
  <c r="R422" i="26" s="1"/>
  <c r="O140" i="29"/>
  <c r="P422" i="26" s="1"/>
  <c r="N140" i="29"/>
  <c r="M140" i="29"/>
  <c r="N422" i="26" s="1"/>
  <c r="L140" i="29"/>
  <c r="M422" i="26" s="1"/>
  <c r="K140" i="29"/>
  <c r="L422" i="26" s="1"/>
  <c r="J140" i="29"/>
  <c r="K422" i="26" s="1"/>
  <c r="I140" i="29"/>
  <c r="J422" i="26" s="1"/>
  <c r="H140" i="29"/>
  <c r="I422" i="26" s="1"/>
  <c r="G140" i="29"/>
  <c r="H422" i="26" s="1"/>
  <c r="X112" i="29"/>
  <c r="E140" i="29"/>
  <c r="F422" i="26" s="1"/>
  <c r="D140" i="29"/>
  <c r="E422" i="26" s="1"/>
  <c r="C140" i="29"/>
  <c r="D422" i="26" s="1"/>
  <c r="B140" i="29"/>
  <c r="C422" i="26" s="1"/>
  <c r="T104" i="29"/>
  <c r="V421" i="26" s="1"/>
  <c r="S104" i="29"/>
  <c r="U421" i="26" s="1"/>
  <c r="R104" i="29"/>
  <c r="T421" i="26" s="1"/>
  <c r="Q104" i="29"/>
  <c r="S421" i="26" s="1"/>
  <c r="P104" i="29"/>
  <c r="R421" i="26" s="1"/>
  <c r="S460" i="26" s="1"/>
  <c r="E491" i="26" s="1"/>
  <c r="O104" i="29"/>
  <c r="N104" i="29"/>
  <c r="M104" i="29"/>
  <c r="N421" i="26" s="1"/>
  <c r="L104" i="29"/>
  <c r="M421" i="26" s="1"/>
  <c r="K104" i="29"/>
  <c r="L421" i="26" s="1"/>
  <c r="J104" i="29"/>
  <c r="K421" i="26" s="1"/>
  <c r="I104" i="29"/>
  <c r="J421" i="26" s="1"/>
  <c r="H104" i="29"/>
  <c r="I421" i="26" s="1"/>
  <c r="G104" i="29"/>
  <c r="H421" i="26" s="1"/>
  <c r="F104" i="29"/>
  <c r="G421" i="26" s="1"/>
  <c r="E104" i="29"/>
  <c r="F421" i="26" s="1"/>
  <c r="D104" i="29"/>
  <c r="E421" i="26" s="1"/>
  <c r="C104" i="29"/>
  <c r="D421" i="26" s="1"/>
  <c r="B104" i="29"/>
  <c r="T69" i="29"/>
  <c r="V420" i="26" s="1"/>
  <c r="S69" i="29"/>
  <c r="R69" i="29"/>
  <c r="Q69" i="29"/>
  <c r="S420" i="26" s="1"/>
  <c r="P69" i="29"/>
  <c r="R420" i="26" s="1"/>
  <c r="S459" i="26" s="1"/>
  <c r="O69" i="29"/>
  <c r="P420" i="26" s="1"/>
  <c r="N69" i="29"/>
  <c r="O420" i="26" s="1"/>
  <c r="M69" i="29"/>
  <c r="N420" i="26" s="1"/>
  <c r="L69" i="29"/>
  <c r="M420" i="26" s="1"/>
  <c r="K69" i="29"/>
  <c r="J69" i="29"/>
  <c r="K420" i="26" s="1"/>
  <c r="I69" i="29"/>
  <c r="J420" i="26" s="1"/>
  <c r="H69" i="29"/>
  <c r="I420" i="26" s="1"/>
  <c r="G69" i="29"/>
  <c r="H420" i="26" s="1"/>
  <c r="F69" i="29"/>
  <c r="G420" i="26" s="1"/>
  <c r="E69" i="29"/>
  <c r="F420" i="26" s="1"/>
  <c r="D69" i="29"/>
  <c r="E420" i="26" s="1"/>
  <c r="C69" i="29"/>
  <c r="D420" i="26" s="1"/>
  <c r="B69" i="29"/>
  <c r="T34" i="29"/>
  <c r="S34" i="29"/>
  <c r="U419" i="26" s="1"/>
  <c r="R34" i="29"/>
  <c r="Q34" i="29"/>
  <c r="P34" i="29"/>
  <c r="R419" i="26" s="1"/>
  <c r="O34" i="29"/>
  <c r="P419" i="26" s="1"/>
  <c r="N34" i="29"/>
  <c r="M34" i="29"/>
  <c r="N419" i="26" s="1"/>
  <c r="L34" i="29"/>
  <c r="M419" i="26" s="1"/>
  <c r="K34" i="29"/>
  <c r="L419" i="26" s="1"/>
  <c r="J34" i="29"/>
  <c r="K419" i="26" s="1"/>
  <c r="I34" i="29"/>
  <c r="J419" i="26" s="1"/>
  <c r="H34" i="29"/>
  <c r="I419" i="26" s="1"/>
  <c r="G34" i="29"/>
  <c r="F34" i="29"/>
  <c r="G419" i="26" s="1"/>
  <c r="E34" i="29"/>
  <c r="F419" i="26" s="1"/>
  <c r="D34" i="29"/>
  <c r="E419" i="26" s="1"/>
  <c r="C34" i="29"/>
  <c r="D419" i="26" s="1"/>
  <c r="B34" i="29"/>
  <c r="D432" i="26" l="1"/>
  <c r="F432" i="26"/>
  <c r="J432" i="26"/>
  <c r="N432" i="26"/>
  <c r="E432" i="26"/>
  <c r="G432" i="26"/>
  <c r="I432" i="26"/>
  <c r="M432" i="26"/>
  <c r="R432" i="26"/>
  <c r="Q491" i="26"/>
  <c r="BA3" i="29"/>
  <c r="H419" i="26"/>
  <c r="H432" i="26" s="1"/>
  <c r="D491" i="26"/>
  <c r="O491" i="26" s="1"/>
  <c r="S471" i="26"/>
  <c r="BH6" i="29"/>
  <c r="O422" i="26"/>
  <c r="K432" i="26"/>
  <c r="BN3" i="29"/>
  <c r="V419" i="26"/>
  <c r="V432" i="26" s="1"/>
  <c r="AH3" i="29"/>
  <c r="C421" i="26"/>
  <c r="BH5" i="29"/>
  <c r="O421" i="26"/>
  <c r="BK3" i="29"/>
  <c r="S419" i="26"/>
  <c r="S432" i="26" s="1"/>
  <c r="X40" i="29"/>
  <c r="C420" i="26"/>
  <c r="BL4" i="29"/>
  <c r="T420" i="26"/>
  <c r="BI5" i="29"/>
  <c r="P421" i="26"/>
  <c r="P432" i="26" s="1"/>
  <c r="X4" i="29"/>
  <c r="C419" i="26"/>
  <c r="BH3" i="29"/>
  <c r="O419" i="26"/>
  <c r="BL3" i="29"/>
  <c r="T419" i="26"/>
  <c r="T432" i="26" s="1"/>
  <c r="X49" i="29"/>
  <c r="L420" i="26"/>
  <c r="L432" i="26" s="1"/>
  <c r="BM4" i="29"/>
  <c r="U420" i="26"/>
  <c r="U432" i="26" s="1"/>
  <c r="X5" i="29"/>
  <c r="AW3" i="29"/>
  <c r="X7" i="29"/>
  <c r="AY3" i="29"/>
  <c r="AF10" i="29"/>
  <c r="BC3" i="29"/>
  <c r="AF12" i="29"/>
  <c r="AF34" i="29" s="1"/>
  <c r="Z13" i="29" s="1"/>
  <c r="AB13" i="29" s="1"/>
  <c r="BE3" i="29"/>
  <c r="AF14" i="29"/>
  <c r="BG3" i="29"/>
  <c r="AF16" i="29"/>
  <c r="AF38" i="29" s="1"/>
  <c r="Z17" i="29" s="1"/>
  <c r="AB17" i="29" s="1"/>
  <c r="BI3" i="29"/>
  <c r="X21" i="29"/>
  <c r="BM3" i="29"/>
  <c r="AG5" i="29"/>
  <c r="AX4" i="29"/>
  <c r="X44" i="29"/>
  <c r="AZ4" i="29"/>
  <c r="X46" i="29"/>
  <c r="BB4" i="29"/>
  <c r="AG11" i="29"/>
  <c r="BD4" i="29"/>
  <c r="AG13" i="29"/>
  <c r="BF4" i="29"/>
  <c r="AG15" i="29"/>
  <c r="BH4" i="29"/>
  <c r="AG17" i="29"/>
  <c r="BJ4" i="29"/>
  <c r="X58" i="29"/>
  <c r="BN4" i="29"/>
  <c r="X74" i="29"/>
  <c r="AW5" i="29"/>
  <c r="AY5" i="29"/>
  <c r="X76" i="29"/>
  <c r="X80" i="29"/>
  <c r="BC5" i="29"/>
  <c r="AH12" i="29"/>
  <c r="BE5" i="29"/>
  <c r="X82" i="29"/>
  <c r="AH14" i="29"/>
  <c r="BG5" i="29"/>
  <c r="AH18" i="29"/>
  <c r="BK5" i="29"/>
  <c r="X88" i="29"/>
  <c r="AH20" i="29"/>
  <c r="BM5" i="29"/>
  <c r="X108" i="29"/>
  <c r="AV6" i="29"/>
  <c r="AI3" i="29"/>
  <c r="X110" i="29"/>
  <c r="AX6" i="29"/>
  <c r="AI5" i="29"/>
  <c r="X114" i="29"/>
  <c r="AI9" i="29"/>
  <c r="BB6" i="29"/>
  <c r="X116" i="29"/>
  <c r="BD6" i="29"/>
  <c r="AI11" i="29"/>
  <c r="X118" i="29"/>
  <c r="AI13" i="29"/>
  <c r="BF6" i="29"/>
  <c r="X122" i="29"/>
  <c r="BJ6" i="29"/>
  <c r="AI17" i="29"/>
  <c r="X126" i="29"/>
  <c r="BN6" i="29"/>
  <c r="AI21" i="29"/>
  <c r="X147" i="29"/>
  <c r="AY7" i="29"/>
  <c r="AJ6" i="29"/>
  <c r="X151" i="29"/>
  <c r="AJ10" i="29"/>
  <c r="BC7" i="29"/>
  <c r="X153" i="29"/>
  <c r="BE7" i="29"/>
  <c r="AJ12" i="29"/>
  <c r="X155" i="29"/>
  <c r="AJ14" i="29"/>
  <c r="BG7" i="29"/>
  <c r="X157" i="29"/>
  <c r="BI7" i="29"/>
  <c r="AJ16" i="29"/>
  <c r="X159" i="29"/>
  <c r="BK7" i="29"/>
  <c r="AJ18" i="29"/>
  <c r="X161" i="29"/>
  <c r="AJ20" i="29"/>
  <c r="BM7" i="29"/>
  <c r="AK3" i="29"/>
  <c r="AV8" i="29"/>
  <c r="X178" i="29"/>
  <c r="X180" i="29"/>
  <c r="AX8" i="29"/>
  <c r="AK5" i="29"/>
  <c r="AZ8" i="29"/>
  <c r="AK7" i="29"/>
  <c r="X182" i="29"/>
  <c r="BB8" i="29"/>
  <c r="AK9" i="29"/>
  <c r="X184" i="29"/>
  <c r="BD8" i="29"/>
  <c r="AK11" i="29"/>
  <c r="X186" i="29"/>
  <c r="BF8" i="29"/>
  <c r="AK13" i="29"/>
  <c r="X188" i="29"/>
  <c r="BH8" i="29"/>
  <c r="AK15" i="29"/>
  <c r="X190" i="29"/>
  <c r="BJ8" i="29"/>
  <c r="AK17" i="29"/>
  <c r="X192" i="29"/>
  <c r="BN8" i="29"/>
  <c r="AK21" i="29"/>
  <c r="X196" i="29"/>
  <c r="AW9" i="29"/>
  <c r="AL4" i="29"/>
  <c r="X214" i="29"/>
  <c r="AL6" i="29"/>
  <c r="AY9" i="29"/>
  <c r="X216" i="29"/>
  <c r="BA9" i="29"/>
  <c r="AL8" i="29"/>
  <c r="X218" i="29"/>
  <c r="AL10" i="29"/>
  <c r="BC9" i="29"/>
  <c r="X220" i="29"/>
  <c r="BE9" i="29"/>
  <c r="AL12" i="29"/>
  <c r="X222" i="29"/>
  <c r="AL14" i="29"/>
  <c r="BG9" i="29"/>
  <c r="X224" i="29"/>
  <c r="BI9" i="29"/>
  <c r="AL16" i="29"/>
  <c r="X226" i="29"/>
  <c r="AL18" i="29"/>
  <c r="BK9" i="29"/>
  <c r="X228" i="29"/>
  <c r="BM9" i="29"/>
  <c r="AL20" i="29"/>
  <c r="X230" i="29"/>
  <c r="AM3" i="29"/>
  <c r="AV10" i="29"/>
  <c r="X248" i="29"/>
  <c r="AX10" i="29"/>
  <c r="AM5" i="29"/>
  <c r="X250" i="29"/>
  <c r="AZ10" i="29"/>
  <c r="AM7" i="29"/>
  <c r="X252" i="29"/>
  <c r="BB10" i="29"/>
  <c r="AM9" i="29"/>
  <c r="X254" i="29"/>
  <c r="BD10" i="29"/>
  <c r="AM11" i="29"/>
  <c r="X256" i="29"/>
  <c r="BF10" i="29"/>
  <c r="AM13" i="29"/>
  <c r="X258" i="29"/>
  <c r="BH10" i="29"/>
  <c r="AM15" i="29"/>
  <c r="X260" i="29"/>
  <c r="BJ10" i="29"/>
  <c r="AM17" i="29"/>
  <c r="X262" i="29"/>
  <c r="BL10" i="29"/>
  <c r="AM19" i="29"/>
  <c r="X264" i="29"/>
  <c r="BN10" i="29"/>
  <c r="AM21" i="29"/>
  <c r="X266" i="29"/>
  <c r="AW11" i="29"/>
  <c r="AN4" i="29"/>
  <c r="X284" i="29"/>
  <c r="AB284" i="29" s="1"/>
  <c r="AN6" i="29"/>
  <c r="AY11" i="29"/>
  <c r="X286" i="29"/>
  <c r="AB286" i="29" s="1"/>
  <c r="BA11" i="29"/>
  <c r="AN8" i="29"/>
  <c r="X288" i="29"/>
  <c r="AB288" i="29" s="1"/>
  <c r="AN10" i="29"/>
  <c r="BC11" i="29"/>
  <c r="X290" i="29"/>
  <c r="AB290" i="29" s="1"/>
  <c r="BE11" i="29"/>
  <c r="AN12" i="29"/>
  <c r="X292" i="29"/>
  <c r="AB292" i="29" s="1"/>
  <c r="AN14" i="29"/>
  <c r="BG11" i="29"/>
  <c r="X294" i="29"/>
  <c r="AB294" i="29" s="1"/>
  <c r="BI11" i="29"/>
  <c r="AN16" i="29"/>
  <c r="X296" i="29"/>
  <c r="AB296" i="29" s="1"/>
  <c r="AN18" i="29"/>
  <c r="BK11" i="29"/>
  <c r="X298" i="29"/>
  <c r="AB298" i="29" s="1"/>
  <c r="BM11" i="29"/>
  <c r="AN20" i="29"/>
  <c r="X300" i="29"/>
  <c r="AB300" i="29" s="1"/>
  <c r="AO3" i="29"/>
  <c r="AV12" i="29"/>
  <c r="X318" i="29"/>
  <c r="AX12" i="29"/>
  <c r="AO5" i="29"/>
  <c r="X320" i="29"/>
  <c r="AZ12" i="29"/>
  <c r="AO7" i="29"/>
  <c r="X322" i="29"/>
  <c r="BB12" i="29"/>
  <c r="AO9" i="29"/>
  <c r="X324" i="29"/>
  <c r="BD12" i="29"/>
  <c r="AO11" i="29"/>
  <c r="X326" i="29"/>
  <c r="BF12" i="29"/>
  <c r="AO13" i="29"/>
  <c r="X328" i="29"/>
  <c r="BH12" i="29"/>
  <c r="AO15" i="29"/>
  <c r="X330" i="29"/>
  <c r="BJ12" i="29"/>
  <c r="AO17" i="29"/>
  <c r="X332" i="29"/>
  <c r="BL12" i="29"/>
  <c r="AO19" i="29"/>
  <c r="X334" i="29"/>
  <c r="BN12" i="29"/>
  <c r="AO21" i="29"/>
  <c r="X336" i="29"/>
  <c r="AW13" i="29"/>
  <c r="AP4" i="29"/>
  <c r="X354" i="29"/>
  <c r="AP6" i="29"/>
  <c r="AY13" i="29"/>
  <c r="X356" i="29"/>
  <c r="BA13" i="29"/>
  <c r="X358" i="29"/>
  <c r="BC13" i="29"/>
  <c r="AP10" i="29"/>
  <c r="X360" i="29"/>
  <c r="BE13" i="29"/>
  <c r="AP12" i="29"/>
  <c r="X362" i="29"/>
  <c r="BG13" i="29"/>
  <c r="AP14" i="29"/>
  <c r="X364" i="29"/>
  <c r="BI13" i="29"/>
  <c r="AP16" i="29"/>
  <c r="X366" i="29"/>
  <c r="BK13" i="29"/>
  <c r="AP18" i="29"/>
  <c r="X368" i="29"/>
  <c r="BM13" i="29"/>
  <c r="AP20" i="29"/>
  <c r="X370" i="29"/>
  <c r="AW14" i="29"/>
  <c r="AQ4" i="29"/>
  <c r="X389" i="29"/>
  <c r="AY14" i="29"/>
  <c r="AQ6" i="29"/>
  <c r="X391" i="29"/>
  <c r="BA14" i="29"/>
  <c r="AQ8" i="29"/>
  <c r="X393" i="29"/>
  <c r="BC14" i="29"/>
  <c r="AQ10" i="29"/>
  <c r="X395" i="29"/>
  <c r="BE14" i="29"/>
  <c r="AQ12" i="29"/>
  <c r="X397" i="29"/>
  <c r="BG14" i="29"/>
  <c r="AQ14" i="29"/>
  <c r="X399" i="29"/>
  <c r="BI14" i="29"/>
  <c r="AQ16" i="29"/>
  <c r="X401" i="29"/>
  <c r="BK14" i="29"/>
  <c r="AQ18" i="29"/>
  <c r="X403" i="29"/>
  <c r="BM14" i="29"/>
  <c r="AQ20" i="29"/>
  <c r="X405" i="29"/>
  <c r="X90" i="29"/>
  <c r="X6" i="29"/>
  <c r="AX3" i="29"/>
  <c r="X8" i="29"/>
  <c r="AZ3" i="29"/>
  <c r="AF9" i="29"/>
  <c r="BB3" i="29"/>
  <c r="AF11" i="29"/>
  <c r="BD3" i="29"/>
  <c r="AF13" i="29"/>
  <c r="BF3" i="29"/>
  <c r="AF17" i="29"/>
  <c r="AF39" i="29" s="1"/>
  <c r="Z18" i="29" s="1"/>
  <c r="AB18" i="29" s="1"/>
  <c r="BJ3" i="29"/>
  <c r="X18" i="29"/>
  <c r="AG4" i="29"/>
  <c r="AW4" i="29"/>
  <c r="X43" i="29"/>
  <c r="AY4" i="29"/>
  <c r="X47" i="29"/>
  <c r="BC4" i="29"/>
  <c r="AG12" i="29"/>
  <c r="BE4" i="29"/>
  <c r="AG14" i="29"/>
  <c r="BG4" i="29"/>
  <c r="AG16" i="29"/>
  <c r="BI4" i="29"/>
  <c r="AG18" i="29"/>
  <c r="BK4" i="29"/>
  <c r="AH5" i="29"/>
  <c r="AX5" i="29"/>
  <c r="X77" i="29"/>
  <c r="AZ5" i="29"/>
  <c r="AH9" i="29"/>
  <c r="BB5" i="29"/>
  <c r="X79" i="29"/>
  <c r="X81" i="29"/>
  <c r="BD5" i="29"/>
  <c r="BF5" i="29"/>
  <c r="X83" i="29"/>
  <c r="X87" i="29"/>
  <c r="BJ5" i="29"/>
  <c r="X89" i="29"/>
  <c r="BL5" i="29"/>
  <c r="X91" i="29"/>
  <c r="BN5" i="29"/>
  <c r="X109" i="29"/>
  <c r="AI4" i="29"/>
  <c r="AW6" i="29"/>
  <c r="X111" i="29"/>
  <c r="AY6" i="29"/>
  <c r="AI6" i="29"/>
  <c r="X115" i="29"/>
  <c r="BC6" i="29"/>
  <c r="AI10" i="29"/>
  <c r="X117" i="29"/>
  <c r="BE6" i="29"/>
  <c r="AI12" i="29"/>
  <c r="X119" i="29"/>
  <c r="BG6" i="29"/>
  <c r="AI14" i="29"/>
  <c r="X121" i="29"/>
  <c r="BI6" i="29"/>
  <c r="AI16" i="29"/>
  <c r="X123" i="29"/>
  <c r="BK6" i="29"/>
  <c r="AI18" i="29"/>
  <c r="X125" i="29"/>
  <c r="BM6" i="29"/>
  <c r="AI20" i="29"/>
  <c r="X144" i="29"/>
  <c r="AV7" i="29"/>
  <c r="AJ3" i="29"/>
  <c r="X146" i="29"/>
  <c r="AJ5" i="29"/>
  <c r="AX7" i="29"/>
  <c r="X150" i="29"/>
  <c r="BB7" i="29"/>
  <c r="AJ9" i="29"/>
  <c r="X152" i="29"/>
  <c r="BD7" i="29"/>
  <c r="AJ11" i="29"/>
  <c r="X154" i="29"/>
  <c r="BF7" i="29"/>
  <c r="AJ13" i="29"/>
  <c r="X158" i="29"/>
  <c r="BJ7" i="29"/>
  <c r="AJ17" i="29"/>
  <c r="X162" i="29"/>
  <c r="BN7" i="29"/>
  <c r="AJ21" i="29"/>
  <c r="AW8" i="29"/>
  <c r="AK4" i="29"/>
  <c r="X179" i="29"/>
  <c r="AY8" i="29"/>
  <c r="AK6" i="29"/>
  <c r="X181" i="29"/>
  <c r="X185" i="29"/>
  <c r="BC8" i="29"/>
  <c r="AK10" i="29"/>
  <c r="BE8" i="29"/>
  <c r="AK12" i="29"/>
  <c r="X187" i="29"/>
  <c r="X189" i="29"/>
  <c r="BG8" i="29"/>
  <c r="AK14" i="29"/>
  <c r="BI8" i="29"/>
  <c r="AK16" i="29"/>
  <c r="X191" i="29"/>
  <c r="BK8" i="29"/>
  <c r="AK18" i="29"/>
  <c r="X193" i="29"/>
  <c r="BM8" i="29"/>
  <c r="AK20" i="29"/>
  <c r="X195" i="29"/>
  <c r="AV9" i="29"/>
  <c r="AL3" i="29"/>
  <c r="X213" i="29"/>
  <c r="AX9" i="29"/>
  <c r="AL5" i="29"/>
  <c r="X215" i="29"/>
  <c r="AZ9" i="29"/>
  <c r="AL7" i="29"/>
  <c r="X217" i="29"/>
  <c r="BB9" i="29"/>
  <c r="AL9" i="29"/>
  <c r="X219" i="29"/>
  <c r="BD9" i="29"/>
  <c r="AL11" i="29"/>
  <c r="X221" i="29"/>
  <c r="BF9" i="29"/>
  <c r="AL13" i="29"/>
  <c r="X223" i="29"/>
  <c r="BH9" i="29"/>
  <c r="AL15" i="29"/>
  <c r="X225" i="29"/>
  <c r="BJ9" i="29"/>
  <c r="AL17" i="29"/>
  <c r="X227" i="29"/>
  <c r="BL9" i="29"/>
  <c r="AL19" i="29"/>
  <c r="X229" i="29"/>
  <c r="BN9" i="29"/>
  <c r="AL21" i="29"/>
  <c r="X231" i="29"/>
  <c r="AW10" i="29"/>
  <c r="X249" i="29"/>
  <c r="AM4" i="29"/>
  <c r="AY10" i="29"/>
  <c r="AM6" i="29"/>
  <c r="X251" i="29"/>
  <c r="BA10" i="29"/>
  <c r="X253" i="29"/>
  <c r="AM8" i="29"/>
  <c r="BC10" i="29"/>
  <c r="AM10" i="29"/>
  <c r="X255" i="29"/>
  <c r="BE10" i="29"/>
  <c r="X257" i="29"/>
  <c r="AM12" i="29"/>
  <c r="BG10" i="29"/>
  <c r="AM14" i="29"/>
  <c r="X259" i="29"/>
  <c r="BI10" i="29"/>
  <c r="AM16" i="29"/>
  <c r="X261" i="29"/>
  <c r="BK10" i="29"/>
  <c r="AM18" i="29"/>
  <c r="X263" i="29"/>
  <c r="BM10" i="29"/>
  <c r="X265" i="29"/>
  <c r="AM20" i="29"/>
  <c r="AV11" i="29"/>
  <c r="AN3" i="29"/>
  <c r="X283" i="29"/>
  <c r="AB283" i="29" s="1"/>
  <c r="AX11" i="29"/>
  <c r="X285" i="29"/>
  <c r="AB285" i="29" s="1"/>
  <c r="AN5" i="29"/>
  <c r="AZ11" i="29"/>
  <c r="AN7" i="29"/>
  <c r="X287" i="29"/>
  <c r="AB287" i="29" s="1"/>
  <c r="BB11" i="29"/>
  <c r="X289" i="29"/>
  <c r="AB289" i="29" s="1"/>
  <c r="AN9" i="29"/>
  <c r="BD11" i="29"/>
  <c r="AN11" i="29"/>
  <c r="X291" i="29"/>
  <c r="AB291" i="29" s="1"/>
  <c r="BF11" i="29"/>
  <c r="X293" i="29"/>
  <c r="AB293" i="29" s="1"/>
  <c r="AN13" i="29"/>
  <c r="BH11" i="29"/>
  <c r="AN15" i="29"/>
  <c r="X295" i="29"/>
  <c r="AB295" i="29" s="1"/>
  <c r="BJ11" i="29"/>
  <c r="X297" i="29"/>
  <c r="AB297" i="29" s="1"/>
  <c r="AN17" i="29"/>
  <c r="BL11" i="29"/>
  <c r="AN19" i="29"/>
  <c r="X299" i="29"/>
  <c r="AB299" i="29" s="1"/>
  <c r="BN11" i="29"/>
  <c r="X301" i="29"/>
  <c r="AB301" i="29" s="1"/>
  <c r="AN21" i="29"/>
  <c r="AW12" i="29"/>
  <c r="AO4" i="29"/>
  <c r="X319" i="29"/>
  <c r="AY12" i="29"/>
  <c r="AO6" i="29"/>
  <c r="X321" i="29"/>
  <c r="BA12" i="29"/>
  <c r="AO8" i="29"/>
  <c r="X323" i="29"/>
  <c r="BC12" i="29"/>
  <c r="X325" i="29"/>
  <c r="AO10" i="29"/>
  <c r="BE12" i="29"/>
  <c r="AO12" i="29"/>
  <c r="X327" i="29"/>
  <c r="BG12" i="29"/>
  <c r="X329" i="29"/>
  <c r="AO14" i="29"/>
  <c r="BI12" i="29"/>
  <c r="AO16" i="29"/>
  <c r="X331" i="29"/>
  <c r="BK12" i="29"/>
  <c r="AO18" i="29"/>
  <c r="X333" i="29"/>
  <c r="BM12" i="29"/>
  <c r="AO20" i="29"/>
  <c r="X335" i="29"/>
  <c r="AV13" i="29"/>
  <c r="AP3" i="29"/>
  <c r="X353" i="29"/>
  <c r="AX13" i="29"/>
  <c r="AP5" i="29"/>
  <c r="X355" i="29"/>
  <c r="AZ13" i="29"/>
  <c r="AP7" i="29"/>
  <c r="X357" i="29"/>
  <c r="BB13" i="29"/>
  <c r="AP9" i="29"/>
  <c r="X359" i="29"/>
  <c r="BD13" i="29"/>
  <c r="AP11" i="29"/>
  <c r="X361" i="29"/>
  <c r="BF13" i="29"/>
  <c r="AP13" i="29"/>
  <c r="X363" i="29"/>
  <c r="BH13" i="29"/>
  <c r="AP15" i="29"/>
  <c r="X365" i="29"/>
  <c r="BJ13" i="29"/>
  <c r="AP17" i="29"/>
  <c r="X367" i="29"/>
  <c r="BL13" i="29"/>
  <c r="AP19" i="29"/>
  <c r="X369" i="29"/>
  <c r="BN13" i="29"/>
  <c r="X371" i="29"/>
  <c r="AX14" i="29"/>
  <c r="AQ5" i="29"/>
  <c r="X390" i="29"/>
  <c r="AZ14" i="29"/>
  <c r="AQ7" i="29"/>
  <c r="X392" i="29"/>
  <c r="BB14" i="29"/>
  <c r="AQ9" i="29"/>
  <c r="X394" i="29"/>
  <c r="BD14" i="29"/>
  <c r="AQ11" i="29"/>
  <c r="X396" i="29"/>
  <c r="BF14" i="29"/>
  <c r="AQ13" i="29"/>
  <c r="X398" i="29"/>
  <c r="BH14" i="29"/>
  <c r="AQ15" i="29"/>
  <c r="X400" i="29"/>
  <c r="BJ14" i="29"/>
  <c r="AQ17" i="29"/>
  <c r="X402" i="29"/>
  <c r="BL14" i="29"/>
  <c r="AQ19" i="29"/>
  <c r="X404" i="29"/>
  <c r="BN14" i="29"/>
  <c r="AQ21" i="29"/>
  <c r="X406" i="29"/>
  <c r="X14" i="29"/>
  <c r="X85" i="29"/>
  <c r="X86" i="29"/>
  <c r="X156" i="29"/>
  <c r="BH7" i="29"/>
  <c r="AJ15" i="29"/>
  <c r="X113" i="29"/>
  <c r="AI8" i="29"/>
  <c r="BA6" i="29"/>
  <c r="X78" i="29"/>
  <c r="BA5" i="29"/>
  <c r="AG8" i="29"/>
  <c r="BA4" i="29"/>
  <c r="BA8" i="29"/>
  <c r="AK8" i="29"/>
  <c r="X183" i="29"/>
  <c r="X149" i="29"/>
  <c r="BA7" i="29"/>
  <c r="AJ8" i="29"/>
  <c r="X145" i="29"/>
  <c r="AW7" i="29"/>
  <c r="AJ4" i="29"/>
  <c r="X160" i="29"/>
  <c r="BL7" i="29"/>
  <c r="AJ19" i="29"/>
  <c r="X124" i="29"/>
  <c r="BL6" i="29"/>
  <c r="AI19" i="29"/>
  <c r="BL8" i="29"/>
  <c r="AK19" i="29"/>
  <c r="X194" i="29"/>
  <c r="X120" i="29"/>
  <c r="AI15" i="29"/>
  <c r="G428" i="29"/>
  <c r="AR8" i="29" s="1"/>
  <c r="AH7" i="29"/>
  <c r="X55" i="29"/>
  <c r="X45" i="29"/>
  <c r="X10" i="29"/>
  <c r="X84" i="29"/>
  <c r="X51" i="29"/>
  <c r="X75" i="29"/>
  <c r="AF5" i="29"/>
  <c r="X73" i="29"/>
  <c r="AF3" i="29"/>
  <c r="AF25" i="29" s="1"/>
  <c r="Z4" i="29" s="1"/>
  <c r="AB4" i="29" s="1"/>
  <c r="X53" i="29"/>
  <c r="X41" i="29"/>
  <c r="AF7" i="29"/>
  <c r="AF29" i="29" s="1"/>
  <c r="Z8" i="29" s="1"/>
  <c r="AB8" i="29" s="1"/>
  <c r="X12" i="29"/>
  <c r="X19" i="29"/>
  <c r="AF18" i="29"/>
  <c r="AF40" i="29" s="1"/>
  <c r="Z19" i="29" s="1"/>
  <c r="AB19" i="29" s="1"/>
  <c r="AH8" i="29"/>
  <c r="AH10" i="29"/>
  <c r="B428" i="29"/>
  <c r="AR3" i="29" s="1"/>
  <c r="E428" i="29"/>
  <c r="AR6" i="29" s="1"/>
  <c r="I428" i="29"/>
  <c r="AR10" i="29" s="1"/>
  <c r="M428" i="29"/>
  <c r="AR14" i="29" s="1"/>
  <c r="Q428" i="29"/>
  <c r="AR18" i="29" s="1"/>
  <c r="AF4" i="29"/>
  <c r="AH4" i="29"/>
  <c r="AF6" i="29"/>
  <c r="AH6" i="29"/>
  <c r="AF8" i="29"/>
  <c r="X9" i="29"/>
  <c r="X11" i="29"/>
  <c r="X13" i="29"/>
  <c r="X15" i="29"/>
  <c r="AH16" i="29"/>
  <c r="X17" i="29"/>
  <c r="AG19" i="29"/>
  <c r="AF20" i="29"/>
  <c r="AG21" i="29"/>
  <c r="X42" i="29"/>
  <c r="X48" i="29"/>
  <c r="X50" i="29"/>
  <c r="X52" i="29"/>
  <c r="X54" i="29"/>
  <c r="X56" i="29"/>
  <c r="X16" i="29"/>
  <c r="AF15" i="29"/>
  <c r="X20" i="29"/>
  <c r="AF19" i="29"/>
  <c r="AF41" i="29" s="1"/>
  <c r="Z20" i="29" s="1"/>
  <c r="AB20" i="29" s="1"/>
  <c r="X22" i="29"/>
  <c r="AF21" i="29"/>
  <c r="X57" i="29"/>
  <c r="AG20" i="29"/>
  <c r="AH11" i="29"/>
  <c r="AH13" i="29"/>
  <c r="AH15" i="29"/>
  <c r="AH17" i="29"/>
  <c r="AH19" i="29"/>
  <c r="AH21" i="29"/>
  <c r="D428" i="29"/>
  <c r="AR5" i="29" s="1"/>
  <c r="F428" i="29"/>
  <c r="AR7" i="29" s="1"/>
  <c r="H428" i="29"/>
  <c r="AR9" i="29" s="1"/>
  <c r="J428" i="29"/>
  <c r="AR11" i="29" s="1"/>
  <c r="L428" i="29"/>
  <c r="AR13" i="29" s="1"/>
  <c r="N428" i="29"/>
  <c r="AR15" i="29" s="1"/>
  <c r="P428" i="29"/>
  <c r="AR17" i="29" s="1"/>
  <c r="R428" i="29"/>
  <c r="AR19" i="29" s="1"/>
  <c r="T428" i="29"/>
  <c r="AR21" i="29" s="1"/>
  <c r="C428" i="29"/>
  <c r="AR4" i="29" s="1"/>
  <c r="K428" i="29"/>
  <c r="AR12" i="29" s="1"/>
  <c r="O428" i="29"/>
  <c r="AR16" i="29" s="1"/>
  <c r="S428" i="29"/>
  <c r="AR20" i="29" s="1"/>
  <c r="AG3" i="29"/>
  <c r="AV3" i="29"/>
  <c r="AV4" i="29"/>
  <c r="AV5" i="29"/>
  <c r="AG6" i="29"/>
  <c r="AG7" i="29"/>
  <c r="AG9" i="29"/>
  <c r="AG10" i="29"/>
  <c r="AF32" i="29"/>
  <c r="Z11" i="29" s="1"/>
  <c r="AB11" i="29" s="1"/>
  <c r="AF36" i="29"/>
  <c r="Z15" i="29" s="1"/>
  <c r="AB15" i="29" s="1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AE43" i="28"/>
  <c r="AE42" i="28"/>
  <c r="AE41" i="28"/>
  <c r="AE40" i="28"/>
  <c r="BO39" i="28"/>
  <c r="BN39" i="28"/>
  <c r="BM39" i="28"/>
  <c r="BL39" i="28"/>
  <c r="BK39" i="28"/>
  <c r="BJ39" i="28"/>
  <c r="BI39" i="28"/>
  <c r="BH39" i="28"/>
  <c r="BG39" i="28"/>
  <c r="BF39" i="28"/>
  <c r="BE39" i="28"/>
  <c r="BD39" i="28"/>
  <c r="BC39" i="28"/>
  <c r="BB39" i="28"/>
  <c r="BA39" i="28"/>
  <c r="AZ39" i="28"/>
  <c r="AY39" i="28"/>
  <c r="AX39" i="28"/>
  <c r="AW39" i="28"/>
  <c r="AV39" i="28"/>
  <c r="AE39" i="28"/>
  <c r="BN38" i="28"/>
  <c r="BM38" i="28"/>
  <c r="BL38" i="28"/>
  <c r="BK38" i="28"/>
  <c r="BJ38" i="28"/>
  <c r="BI38" i="28"/>
  <c r="BH38" i="28"/>
  <c r="BG38" i="28"/>
  <c r="BF38" i="28"/>
  <c r="BE38" i="28"/>
  <c r="BD38" i="28"/>
  <c r="BC38" i="28"/>
  <c r="BB38" i="28"/>
  <c r="BA38" i="28"/>
  <c r="AZ38" i="28"/>
  <c r="AY38" i="28"/>
  <c r="AX38" i="28"/>
  <c r="AW38" i="28"/>
  <c r="AV38" i="28"/>
  <c r="AE38" i="28"/>
  <c r="AE37" i="28"/>
  <c r="AE36" i="28"/>
  <c r="AE35" i="28"/>
  <c r="AE34" i="28"/>
  <c r="AE33" i="28"/>
  <c r="AE32" i="28"/>
  <c r="AE31" i="28"/>
  <c r="AE30" i="28"/>
  <c r="AE29" i="28"/>
  <c r="AE28" i="28"/>
  <c r="AE27" i="28"/>
  <c r="AE26" i="28"/>
  <c r="AE25" i="28"/>
  <c r="AE21" i="28"/>
  <c r="AE20" i="28"/>
  <c r="AE19" i="28"/>
  <c r="AE18" i="28"/>
  <c r="AE17" i="28"/>
  <c r="AE16" i="28"/>
  <c r="AE15" i="28"/>
  <c r="AE14" i="28"/>
  <c r="AE13" i="28"/>
  <c r="AE12" i="28"/>
  <c r="AE11" i="28"/>
  <c r="AE10" i="28"/>
  <c r="AE9" i="28"/>
  <c r="AE8" i="28"/>
  <c r="AE7" i="28"/>
  <c r="AE6" i="28"/>
  <c r="AE5" i="28"/>
  <c r="AE4" i="28"/>
  <c r="AE3" i="28"/>
  <c r="BN1" i="28"/>
  <c r="BM1" i="28"/>
  <c r="BL1" i="28"/>
  <c r="BK1" i="28"/>
  <c r="BJ1" i="28"/>
  <c r="BI1" i="28"/>
  <c r="BH1" i="28"/>
  <c r="BG1" i="28"/>
  <c r="BF1" i="28"/>
  <c r="BE1" i="28"/>
  <c r="BD1" i="28"/>
  <c r="BC1" i="28"/>
  <c r="BB1" i="28"/>
  <c r="BA1" i="28"/>
  <c r="AZ1" i="28"/>
  <c r="AY1" i="28"/>
  <c r="AX1" i="28"/>
  <c r="AW1" i="28"/>
  <c r="AV1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AC301" i="28"/>
  <c r="AC336" i="28" s="1"/>
  <c r="AC371" i="28" s="1"/>
  <c r="AC406" i="28" s="1"/>
  <c r="W301" i="28"/>
  <c r="AC300" i="28"/>
  <c r="AC335" i="28" s="1"/>
  <c r="AC370" i="28" s="1"/>
  <c r="AC405" i="28" s="1"/>
  <c r="W300" i="28"/>
  <c r="AC299" i="28"/>
  <c r="AC334" i="28" s="1"/>
  <c r="AC369" i="28" s="1"/>
  <c r="AC404" i="28" s="1"/>
  <c r="W299" i="28"/>
  <c r="AC298" i="28"/>
  <c r="AC333" i="28" s="1"/>
  <c r="AC368" i="28" s="1"/>
  <c r="AC403" i="28" s="1"/>
  <c r="W298" i="28"/>
  <c r="AC297" i="28"/>
  <c r="AC332" i="28" s="1"/>
  <c r="AC367" i="28" s="1"/>
  <c r="AC402" i="28" s="1"/>
  <c r="W297" i="28"/>
  <c r="AC296" i="28"/>
  <c r="AC331" i="28" s="1"/>
  <c r="AC366" i="28" s="1"/>
  <c r="AC401" i="28" s="1"/>
  <c r="W296" i="28"/>
  <c r="AC295" i="28"/>
  <c r="AC330" i="28" s="1"/>
  <c r="AC365" i="28" s="1"/>
  <c r="AC400" i="28" s="1"/>
  <c r="W295" i="28"/>
  <c r="AC294" i="28"/>
  <c r="AC329" i="28" s="1"/>
  <c r="AC364" i="28" s="1"/>
  <c r="AC399" i="28" s="1"/>
  <c r="W294" i="28"/>
  <c r="AC293" i="28"/>
  <c r="AC328" i="28" s="1"/>
  <c r="AC363" i="28" s="1"/>
  <c r="AC398" i="28" s="1"/>
  <c r="W293" i="28"/>
  <c r="AC292" i="28"/>
  <c r="AC327" i="28" s="1"/>
  <c r="AC362" i="28" s="1"/>
  <c r="AC397" i="28" s="1"/>
  <c r="W292" i="28"/>
  <c r="AC291" i="28"/>
  <c r="AC326" i="28" s="1"/>
  <c r="AC361" i="28" s="1"/>
  <c r="AC396" i="28" s="1"/>
  <c r="W291" i="28"/>
  <c r="W290" i="28"/>
  <c r="AC289" i="28"/>
  <c r="AC324" i="28" s="1"/>
  <c r="AC359" i="28" s="1"/>
  <c r="AC394" i="28" s="1"/>
  <c r="W289" i="28"/>
  <c r="AC288" i="28"/>
  <c r="AC323" i="28" s="1"/>
  <c r="AC358" i="28" s="1"/>
  <c r="AC393" i="28" s="1"/>
  <c r="W288" i="28"/>
  <c r="AC287" i="28"/>
  <c r="AC322" i="28" s="1"/>
  <c r="AC357" i="28" s="1"/>
  <c r="AC392" i="28" s="1"/>
  <c r="W287" i="28"/>
  <c r="AC286" i="28"/>
  <c r="AC321" i="28" s="1"/>
  <c r="AC356" i="28" s="1"/>
  <c r="AC391" i="28" s="1"/>
  <c r="W286" i="28"/>
  <c r="W285" i="28"/>
  <c r="AC284" i="28"/>
  <c r="AC319" i="28" s="1"/>
  <c r="AC354" i="28" s="1"/>
  <c r="AC389" i="28" s="1"/>
  <c r="W284" i="28"/>
  <c r="AC283" i="28"/>
  <c r="AC318" i="28" s="1"/>
  <c r="AC353" i="28" s="1"/>
  <c r="AC388" i="28" s="1"/>
  <c r="W283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AG38" i="29" l="1"/>
  <c r="Z53" i="29" s="1"/>
  <c r="AB53" i="29" s="1"/>
  <c r="AG36" i="29"/>
  <c r="Z51" i="29" s="1"/>
  <c r="AB51" i="29" s="1"/>
  <c r="AH34" i="29"/>
  <c r="Z82" i="29" s="1"/>
  <c r="AB82" i="29" s="1"/>
  <c r="AG32" i="29"/>
  <c r="Z47" i="29" s="1"/>
  <c r="AB47" i="29" s="1"/>
  <c r="AI27" i="29"/>
  <c r="Z110" i="29" s="1"/>
  <c r="AB110" i="29" s="1"/>
  <c r="AB332" i="29"/>
  <c r="AB320" i="29"/>
  <c r="AG42" i="29"/>
  <c r="Z57" i="29" s="1"/>
  <c r="AB57" i="29" s="1"/>
  <c r="O432" i="26"/>
  <c r="C432" i="26"/>
  <c r="AI31" i="29"/>
  <c r="Z114" i="29" s="1"/>
  <c r="AB114" i="29" s="1"/>
  <c r="AG35" i="29"/>
  <c r="Z50" i="29" s="1"/>
  <c r="AB50" i="29" s="1"/>
  <c r="AB336" i="29"/>
  <c r="AB371" i="29" s="1"/>
  <c r="AB406" i="29" s="1"/>
  <c r="AP31" i="29"/>
  <c r="Z359" i="29" s="1"/>
  <c r="AB324" i="29"/>
  <c r="AB328" i="29"/>
  <c r="AB363" i="29" s="1"/>
  <c r="AB398" i="29" s="1"/>
  <c r="AI34" i="29"/>
  <c r="Z117" i="29" s="1"/>
  <c r="AB117" i="29" s="1"/>
  <c r="AB330" i="29"/>
  <c r="AB365" i="29" s="1"/>
  <c r="AB400" i="29" s="1"/>
  <c r="AJ35" i="29"/>
  <c r="Z154" i="29" s="1"/>
  <c r="AB154" i="29" s="1"/>
  <c r="AN34" i="29"/>
  <c r="Z292" i="29" s="1"/>
  <c r="AJ38" i="29"/>
  <c r="Z157" i="29" s="1"/>
  <c r="AB157" i="29" s="1"/>
  <c r="AK31" i="29"/>
  <c r="Z184" i="29" s="1"/>
  <c r="AB184" i="29" s="1"/>
  <c r="AG34" i="29"/>
  <c r="Z49" i="29" s="1"/>
  <c r="AB49" i="29" s="1"/>
  <c r="AH31" i="29"/>
  <c r="Z79" i="29" s="1"/>
  <c r="AB79" i="29" s="1"/>
  <c r="AI33" i="29"/>
  <c r="Z116" i="29" s="1"/>
  <c r="AB116" i="29" s="1"/>
  <c r="AB334" i="29"/>
  <c r="AB369" i="29" s="1"/>
  <c r="AB404" i="29" s="1"/>
  <c r="AB326" i="29"/>
  <c r="AB361" i="29" s="1"/>
  <c r="AB396" i="29" s="1"/>
  <c r="AB318" i="29"/>
  <c r="AB353" i="29" s="1"/>
  <c r="AB388" i="29" s="1"/>
  <c r="AN36" i="29"/>
  <c r="Z294" i="29" s="1"/>
  <c r="AQ36" i="29"/>
  <c r="Z399" i="29" s="1"/>
  <c r="AF42" i="29"/>
  <c r="Z21" i="29" s="1"/>
  <c r="AB21" i="29" s="1"/>
  <c r="AB355" i="29"/>
  <c r="AB390" i="29" s="1"/>
  <c r="AM42" i="29"/>
  <c r="Z265" i="29" s="1"/>
  <c r="AB265" i="29" s="1"/>
  <c r="AJ42" i="29"/>
  <c r="Z161" i="29" s="1"/>
  <c r="AB161" i="29" s="1"/>
  <c r="AB322" i="29"/>
  <c r="AB357" i="29" s="1"/>
  <c r="AB392" i="29" s="1"/>
  <c r="BO14" i="29"/>
  <c r="AB333" i="29"/>
  <c r="AB368" i="29" s="1"/>
  <c r="AB403" i="29" s="1"/>
  <c r="AN42" i="29"/>
  <c r="Z300" i="29" s="1"/>
  <c r="AL27" i="29"/>
  <c r="Z215" i="29" s="1"/>
  <c r="AB215" i="29" s="1"/>
  <c r="AP27" i="29"/>
  <c r="Z355" i="29" s="1"/>
  <c r="AO42" i="29"/>
  <c r="Z335" i="29" s="1"/>
  <c r="AB321" i="29"/>
  <c r="AB356" i="29" s="1"/>
  <c r="AB391" i="29" s="1"/>
  <c r="AN38" i="29"/>
  <c r="Z296" i="29" s="1"/>
  <c r="BM16" i="29"/>
  <c r="BK16" i="29"/>
  <c r="AQ27" i="29"/>
  <c r="AR27" i="29" s="1"/>
  <c r="AG27" i="29"/>
  <c r="Z42" i="29" s="1"/>
  <c r="AB42" i="29" s="1"/>
  <c r="AK27" i="29"/>
  <c r="Z180" i="29" s="1"/>
  <c r="AB180" i="29" s="1"/>
  <c r="AO27" i="29"/>
  <c r="Z320" i="29" s="1"/>
  <c r="AF27" i="29"/>
  <c r="Z6" i="29" s="1"/>
  <c r="AB6" i="29" s="1"/>
  <c r="AJ27" i="29"/>
  <c r="Z146" i="29" s="1"/>
  <c r="AB146" i="29" s="1"/>
  <c r="AN27" i="29"/>
  <c r="Z285" i="29" s="1"/>
  <c r="BO12" i="29"/>
  <c r="AB367" i="29"/>
  <c r="AB402" i="29" s="1"/>
  <c r="AB359" i="29"/>
  <c r="AB394" i="29" s="1"/>
  <c r="BO11" i="29"/>
  <c r="AI35" i="29"/>
  <c r="Z118" i="29" s="1"/>
  <c r="AB118" i="29" s="1"/>
  <c r="AN35" i="29"/>
  <c r="Z293" i="29" s="1"/>
  <c r="AF35" i="29"/>
  <c r="Z14" i="29" s="1"/>
  <c r="AB14" i="29" s="1"/>
  <c r="AK35" i="29"/>
  <c r="Z188" i="29" s="1"/>
  <c r="AB188" i="29" s="1"/>
  <c r="AM33" i="29"/>
  <c r="Z256" i="29" s="1"/>
  <c r="AB256" i="29" s="1"/>
  <c r="AM31" i="29"/>
  <c r="Z254" i="29" s="1"/>
  <c r="AB254" i="29" s="1"/>
  <c r="AN31" i="29"/>
  <c r="Z289" i="29" s="1"/>
  <c r="AJ31" i="29"/>
  <c r="Z150" i="29" s="1"/>
  <c r="AB150" i="29" s="1"/>
  <c r="AF31" i="29"/>
  <c r="Z10" i="29" s="1"/>
  <c r="AB10" i="29" s="1"/>
  <c r="AG31" i="29"/>
  <c r="Z46" i="29" s="1"/>
  <c r="AB46" i="29" s="1"/>
  <c r="AO31" i="29"/>
  <c r="Z324" i="29" s="1"/>
  <c r="AB329" i="29"/>
  <c r="AB364" i="29" s="1"/>
  <c r="AB399" i="29" s="1"/>
  <c r="AB325" i="29"/>
  <c r="AB360" i="29" s="1"/>
  <c r="AB395" i="29" s="1"/>
  <c r="BO10" i="29"/>
  <c r="AP34" i="29"/>
  <c r="Z362" i="29" s="1"/>
  <c r="AL34" i="29"/>
  <c r="Z222" i="29" s="1"/>
  <c r="AB222" i="29" s="1"/>
  <c r="AK34" i="29"/>
  <c r="Z187" i="29" s="1"/>
  <c r="AB187" i="29" s="1"/>
  <c r="AQ34" i="29"/>
  <c r="Z397" i="29" s="1"/>
  <c r="AO40" i="29"/>
  <c r="Z333" i="29" s="1"/>
  <c r="AP36" i="29"/>
  <c r="Z364" i="29" s="1"/>
  <c r="AL36" i="29"/>
  <c r="Z224" i="29" s="1"/>
  <c r="AB224" i="29" s="1"/>
  <c r="AH36" i="29"/>
  <c r="Z84" i="29" s="1"/>
  <c r="AB84" i="29" s="1"/>
  <c r="AK36" i="29"/>
  <c r="Z189" i="29" s="1"/>
  <c r="AB189" i="29" s="1"/>
  <c r="AM36" i="29"/>
  <c r="Z259" i="29" s="1"/>
  <c r="AB259" i="29" s="1"/>
  <c r="BI16" i="29"/>
  <c r="BE16" i="29"/>
  <c r="AM38" i="29"/>
  <c r="Z261" i="29" s="1"/>
  <c r="AB261" i="29" s="1"/>
  <c r="AI36" i="29"/>
  <c r="Z119" i="29" s="1"/>
  <c r="AB119" i="29" s="1"/>
  <c r="AM34" i="29"/>
  <c r="Z257" i="29" s="1"/>
  <c r="AB257" i="29" s="1"/>
  <c r="AG33" i="29"/>
  <c r="Z48" i="29" s="1"/>
  <c r="AB48" i="29" s="1"/>
  <c r="AH27" i="29"/>
  <c r="Z75" i="29" s="1"/>
  <c r="AB75" i="29" s="1"/>
  <c r="AG39" i="29"/>
  <c r="Z54" i="29" s="1"/>
  <c r="AB54" i="29" s="1"/>
  <c r="AF33" i="29"/>
  <c r="Z12" i="29" s="1"/>
  <c r="AB12" i="29" s="1"/>
  <c r="AL31" i="29"/>
  <c r="Z219" i="29" s="1"/>
  <c r="AB219" i="29" s="1"/>
  <c r="AK38" i="29"/>
  <c r="Z191" i="29" s="1"/>
  <c r="AB191" i="29" s="1"/>
  <c r="AO36" i="29"/>
  <c r="Z329" i="29" s="1"/>
  <c r="AO34" i="29"/>
  <c r="Z327" i="29" s="1"/>
  <c r="AM27" i="29"/>
  <c r="Z250" i="29" s="1"/>
  <c r="AB250" i="29" s="1"/>
  <c r="AJ36" i="29"/>
  <c r="Z155" i="29" s="1"/>
  <c r="AB155" i="29" s="1"/>
  <c r="AJ34" i="29"/>
  <c r="Z153" i="29" s="1"/>
  <c r="AB153" i="29" s="1"/>
  <c r="AP38" i="29"/>
  <c r="Z366" i="29" s="1"/>
  <c r="AL38" i="29"/>
  <c r="Z226" i="29" s="1"/>
  <c r="AB226" i="29" s="1"/>
  <c r="AH38" i="29"/>
  <c r="Z86" i="29" s="1"/>
  <c r="AB86" i="29" s="1"/>
  <c r="AO38" i="29"/>
  <c r="Z331" i="29" s="1"/>
  <c r="AI38" i="29"/>
  <c r="Z121" i="29" s="1"/>
  <c r="AB121" i="29" s="1"/>
  <c r="AQ38" i="29"/>
  <c r="Z401" i="29" s="1"/>
  <c r="AQ31" i="29"/>
  <c r="AR31" i="29" s="1"/>
  <c r="AN39" i="29"/>
  <c r="Z297" i="29" s="1"/>
  <c r="AQ35" i="29"/>
  <c r="AR35" i="29" s="1"/>
  <c r="AQ42" i="29"/>
  <c r="AI42" i="29"/>
  <c r="Z125" i="29" s="1"/>
  <c r="AB125" i="29" s="1"/>
  <c r="AI32" i="29"/>
  <c r="Z115" i="29" s="1"/>
  <c r="AB115" i="29" s="1"/>
  <c r="BO8" i="29"/>
  <c r="BO6" i="29"/>
  <c r="BO7" i="29"/>
  <c r="BA16" i="29"/>
  <c r="BO13" i="29"/>
  <c r="BO9" i="29"/>
  <c r="AB335" i="29"/>
  <c r="AB370" i="29" s="1"/>
  <c r="AB405" i="29" s="1"/>
  <c r="AB331" i="29"/>
  <c r="AB366" i="29" s="1"/>
  <c r="AB401" i="29" s="1"/>
  <c r="AB327" i="29"/>
  <c r="AB362" i="29" s="1"/>
  <c r="AB397" i="29" s="1"/>
  <c r="AB323" i="29"/>
  <c r="AB358" i="29" s="1"/>
  <c r="AB393" i="29" s="1"/>
  <c r="AB319" i="29"/>
  <c r="AB354" i="29" s="1"/>
  <c r="AB389" i="29" s="1"/>
  <c r="AN30" i="29"/>
  <c r="Z288" i="29" s="1"/>
  <c r="AJ37" i="29"/>
  <c r="Z156" i="29" s="1"/>
  <c r="AB156" i="29" s="1"/>
  <c r="BN16" i="29"/>
  <c r="AP43" i="29"/>
  <c r="Z371" i="29" s="1"/>
  <c r="AO41" i="29"/>
  <c r="Z334" i="29" s="1"/>
  <c r="AK33" i="29"/>
  <c r="Z186" i="29" s="1"/>
  <c r="AB186" i="29" s="1"/>
  <c r="AJ33" i="29"/>
  <c r="Z152" i="29" s="1"/>
  <c r="AB152" i="29" s="1"/>
  <c r="AN33" i="29"/>
  <c r="Z291" i="29" s="1"/>
  <c r="AP30" i="29"/>
  <c r="Z358" i="29" s="1"/>
  <c r="AI37" i="29"/>
  <c r="Z120" i="29" s="1"/>
  <c r="AB120" i="29" s="1"/>
  <c r="AW16" i="29"/>
  <c r="AP26" i="29"/>
  <c r="Z354" i="29" s="1"/>
  <c r="AQ29" i="29"/>
  <c r="AY16" i="29"/>
  <c r="AL39" i="29"/>
  <c r="Z227" i="29" s="1"/>
  <c r="AB227" i="29" s="1"/>
  <c r="AK39" i="29"/>
  <c r="Z192" i="29" s="1"/>
  <c r="AB192" i="29" s="1"/>
  <c r="AO39" i="29"/>
  <c r="Z332" i="29" s="1"/>
  <c r="AJ39" i="29"/>
  <c r="Z158" i="29" s="1"/>
  <c r="AB158" i="29" s="1"/>
  <c r="AQ30" i="29"/>
  <c r="Z393" i="29" s="1"/>
  <c r="AI28" i="29"/>
  <c r="Z111" i="29" s="1"/>
  <c r="AB111" i="29" s="1"/>
  <c r="AF28" i="29"/>
  <c r="Z7" i="29" s="1"/>
  <c r="AB7" i="29" s="1"/>
  <c r="AN28" i="29"/>
  <c r="Z286" i="29" s="1"/>
  <c r="AM28" i="29"/>
  <c r="Z251" i="29" s="1"/>
  <c r="AB251" i="29" s="1"/>
  <c r="AJ28" i="29"/>
  <c r="Z147" i="29" s="1"/>
  <c r="AB147" i="29" s="1"/>
  <c r="AQ28" i="29"/>
  <c r="Z391" i="29" s="1"/>
  <c r="BG16" i="29"/>
  <c r="AL25" i="29"/>
  <c r="Z213" i="29" s="1"/>
  <c r="AB213" i="29" s="1"/>
  <c r="AM25" i="29"/>
  <c r="Z248" i="29" s="1"/>
  <c r="AB248" i="29" s="1"/>
  <c r="AQ25" i="29"/>
  <c r="Z388" i="29" s="1"/>
  <c r="AH25" i="29"/>
  <c r="Z73" i="29" s="1"/>
  <c r="AB73" i="29" s="1"/>
  <c r="AI25" i="29"/>
  <c r="Z108" i="29" s="1"/>
  <c r="AB108" i="29" s="1"/>
  <c r="AJ32" i="29"/>
  <c r="Z151" i="29" s="1"/>
  <c r="AB151" i="29" s="1"/>
  <c r="AP32" i="29"/>
  <c r="Z360" i="29" s="1"/>
  <c r="BC16" i="29"/>
  <c r="BO4" i="29"/>
  <c r="AN32" i="29"/>
  <c r="Z290" i="29" s="1"/>
  <c r="AQ32" i="29"/>
  <c r="Z395" i="29" s="1"/>
  <c r="AO32" i="29"/>
  <c r="Z325" i="29" s="1"/>
  <c r="AN29" i="29"/>
  <c r="Z287" i="29" s="1"/>
  <c r="AO29" i="29"/>
  <c r="Z322" i="29" s="1"/>
  <c r="AI29" i="29"/>
  <c r="Z112" i="29" s="1"/>
  <c r="AB112" i="29" s="1"/>
  <c r="AJ29" i="29"/>
  <c r="Z148" i="29" s="1"/>
  <c r="AB148" i="29" s="1"/>
  <c r="AM29" i="29"/>
  <c r="Z252" i="29" s="1"/>
  <c r="AB252" i="29" s="1"/>
  <c r="AL29" i="29"/>
  <c r="Z217" i="29" s="1"/>
  <c r="AB217" i="29" s="1"/>
  <c r="AH29" i="29"/>
  <c r="Z77" i="29" s="1"/>
  <c r="AB77" i="29" s="1"/>
  <c r="AP29" i="29"/>
  <c r="Z357" i="29" s="1"/>
  <c r="AK29" i="29"/>
  <c r="Z182" i="29" s="1"/>
  <c r="AB182" i="29" s="1"/>
  <c r="AG29" i="29"/>
  <c r="Z44" i="29" s="1"/>
  <c r="AB44" i="29" s="1"/>
  <c r="AK41" i="29"/>
  <c r="Z194" i="29" s="1"/>
  <c r="AB194" i="29" s="1"/>
  <c r="AL41" i="29"/>
  <c r="Z229" i="29" s="1"/>
  <c r="AB229" i="29" s="1"/>
  <c r="AN41" i="29"/>
  <c r="Z299" i="29" s="1"/>
  <c r="AG41" i="29"/>
  <c r="Z56" i="29" s="1"/>
  <c r="AB56" i="29" s="1"/>
  <c r="AQ41" i="29"/>
  <c r="AR41" i="29" s="1"/>
  <c r="AF26" i="29"/>
  <c r="Z5" i="29" s="1"/>
  <c r="AB5" i="29" s="1"/>
  <c r="AN26" i="29"/>
  <c r="Z284" i="29" s="1"/>
  <c r="AK26" i="29"/>
  <c r="Z179" i="29" s="1"/>
  <c r="AB179" i="29" s="1"/>
  <c r="AJ26" i="29"/>
  <c r="Z145" i="29" s="1"/>
  <c r="AB145" i="29" s="1"/>
  <c r="AO26" i="29"/>
  <c r="Z319" i="29" s="1"/>
  <c r="AG26" i="29"/>
  <c r="Z41" i="29" s="1"/>
  <c r="AB41" i="29" s="1"/>
  <c r="AK30" i="29"/>
  <c r="Z183" i="29" s="1"/>
  <c r="AB183" i="29" s="1"/>
  <c r="AF30" i="29"/>
  <c r="Z9" i="29" s="1"/>
  <c r="AB9" i="29" s="1"/>
  <c r="AI30" i="29"/>
  <c r="Z113" i="29" s="1"/>
  <c r="AB113" i="29" s="1"/>
  <c r="AJ30" i="29"/>
  <c r="Z149" i="29" s="1"/>
  <c r="AB149" i="29" s="1"/>
  <c r="AK37" i="29"/>
  <c r="Z190" i="29" s="1"/>
  <c r="AB190" i="29" s="1"/>
  <c r="AF37" i="29"/>
  <c r="Z16" i="29" s="1"/>
  <c r="AB16" i="29" s="1"/>
  <c r="AN37" i="29"/>
  <c r="Z295" i="29" s="1"/>
  <c r="AM37" i="29"/>
  <c r="Z260" i="29" s="1"/>
  <c r="AB260" i="29" s="1"/>
  <c r="AP40" i="29"/>
  <c r="Z368" i="29" s="1"/>
  <c r="AG40" i="29"/>
  <c r="Z55" i="29" s="1"/>
  <c r="AB55" i="29" s="1"/>
  <c r="AH40" i="29"/>
  <c r="Z88" i="29" s="1"/>
  <c r="AB88" i="29" s="1"/>
  <c r="AK40" i="29"/>
  <c r="Z193" i="29" s="1"/>
  <c r="AB193" i="29" s="1"/>
  <c r="AM43" i="29"/>
  <c r="Z266" i="29" s="1"/>
  <c r="AB266" i="29" s="1"/>
  <c r="AK43" i="29"/>
  <c r="Z196" i="29" s="1"/>
  <c r="AB196" i="29" s="1"/>
  <c r="AJ43" i="29"/>
  <c r="Z162" i="29" s="1"/>
  <c r="AB162" i="29" s="1"/>
  <c r="BO3" i="29"/>
  <c r="AF43" i="29"/>
  <c r="Z22" i="29" s="1"/>
  <c r="AB22" i="29" s="1"/>
  <c r="AN43" i="29"/>
  <c r="Z301" i="29" s="1"/>
  <c r="BO5" i="29"/>
  <c r="BJ16" i="29"/>
  <c r="BF16" i="29"/>
  <c r="BB16" i="29"/>
  <c r="AX16" i="29"/>
  <c r="AP28" i="29"/>
  <c r="Z356" i="29" s="1"/>
  <c r="AP25" i="29"/>
  <c r="Z353" i="29" s="1"/>
  <c r="AQ37" i="29"/>
  <c r="AQ33" i="29"/>
  <c r="AO43" i="29"/>
  <c r="Z336" i="29" s="1"/>
  <c r="AG43" i="29"/>
  <c r="Z58" i="29" s="1"/>
  <c r="AB58" i="29" s="1"/>
  <c r="AK42" i="29"/>
  <c r="Z195" i="29" s="1"/>
  <c r="AB195" i="29" s="1"/>
  <c r="AP41" i="29"/>
  <c r="Z369" i="29" s="1"/>
  <c r="AH41" i="29"/>
  <c r="Z89" i="29" s="1"/>
  <c r="AB89" i="29" s="1"/>
  <c r="AL40" i="29"/>
  <c r="Z228" i="29" s="1"/>
  <c r="AB228" i="29" s="1"/>
  <c r="AP39" i="29"/>
  <c r="Z367" i="29" s="1"/>
  <c r="AH39" i="29"/>
  <c r="Z87" i="29" s="1"/>
  <c r="AB87" i="29" s="1"/>
  <c r="AO37" i="29"/>
  <c r="Z330" i="29" s="1"/>
  <c r="AG37" i="29"/>
  <c r="Z52" i="29" s="1"/>
  <c r="AB52" i="29" s="1"/>
  <c r="AO35" i="29"/>
  <c r="Z328" i="29" s="1"/>
  <c r="AO33" i="29"/>
  <c r="Z326" i="29" s="1"/>
  <c r="AM32" i="29"/>
  <c r="Z255" i="29" s="1"/>
  <c r="AB255" i="29" s="1"/>
  <c r="AM30" i="29"/>
  <c r="Z253" i="29" s="1"/>
  <c r="AB253" i="29" s="1"/>
  <c r="AL28" i="29"/>
  <c r="Z216" i="29" s="1"/>
  <c r="AB216" i="29" s="1"/>
  <c r="AH28" i="29"/>
  <c r="Z76" i="29" s="1"/>
  <c r="AB76" i="29" s="1"/>
  <c r="AL26" i="29"/>
  <c r="Z214" i="29" s="1"/>
  <c r="AB214" i="29" s="1"/>
  <c r="AH26" i="29"/>
  <c r="Z74" i="29" s="1"/>
  <c r="AB74" i="29" s="1"/>
  <c r="AN25" i="29"/>
  <c r="Z283" i="29" s="1"/>
  <c r="AJ25" i="29"/>
  <c r="Z144" i="29" s="1"/>
  <c r="AB144" i="29" s="1"/>
  <c r="AH42" i="29"/>
  <c r="Z90" i="29" s="1"/>
  <c r="AB90" i="29" s="1"/>
  <c r="AL42" i="29"/>
  <c r="Z230" i="29" s="1"/>
  <c r="AB230" i="29" s="1"/>
  <c r="AP42" i="29"/>
  <c r="Z370" i="29" s="1"/>
  <c r="AI40" i="29"/>
  <c r="Z123" i="29" s="1"/>
  <c r="AB123" i="29" s="1"/>
  <c r="AM40" i="29"/>
  <c r="Z263" i="29" s="1"/>
  <c r="AB263" i="29" s="1"/>
  <c r="AQ40" i="29"/>
  <c r="AR40" i="29" s="1"/>
  <c r="AI39" i="29"/>
  <c r="Z122" i="29" s="1"/>
  <c r="AB122" i="29" s="1"/>
  <c r="AM39" i="29"/>
  <c r="Z262" i="29" s="1"/>
  <c r="AB262" i="29" s="1"/>
  <c r="AQ39" i="29"/>
  <c r="Z402" i="29" s="1"/>
  <c r="AH37" i="29"/>
  <c r="Z85" i="29" s="1"/>
  <c r="AB85" i="29" s="1"/>
  <c r="AL37" i="29"/>
  <c r="Z225" i="29" s="1"/>
  <c r="AB225" i="29" s="1"/>
  <c r="AP37" i="29"/>
  <c r="Z365" i="29" s="1"/>
  <c r="AH35" i="29"/>
  <c r="Z83" i="29" s="1"/>
  <c r="AB83" i="29" s="1"/>
  <c r="AL35" i="29"/>
  <c r="Z223" i="29" s="1"/>
  <c r="AB223" i="29" s="1"/>
  <c r="AP35" i="29"/>
  <c r="Z363" i="29" s="1"/>
  <c r="AH33" i="29"/>
  <c r="Z81" i="29" s="1"/>
  <c r="AB81" i="29" s="1"/>
  <c r="AL33" i="29"/>
  <c r="Z221" i="29" s="1"/>
  <c r="AB221" i="29" s="1"/>
  <c r="AP33" i="29"/>
  <c r="Z361" i="29" s="1"/>
  <c r="AQ43" i="29"/>
  <c r="Z406" i="29" s="1"/>
  <c r="AI43" i="29"/>
  <c r="Z126" i="29" s="1"/>
  <c r="AB126" i="29" s="1"/>
  <c r="AJ41" i="29"/>
  <c r="Z160" i="29" s="1"/>
  <c r="AB160" i="29" s="1"/>
  <c r="AJ40" i="29"/>
  <c r="Z159" i="29" s="1"/>
  <c r="AB159" i="29" s="1"/>
  <c r="AM35" i="29"/>
  <c r="Z258" i="29" s="1"/>
  <c r="AB258" i="29" s="1"/>
  <c r="AK32" i="29"/>
  <c r="Z185" i="29" s="1"/>
  <c r="AB185" i="29" s="1"/>
  <c r="AO30" i="29"/>
  <c r="Z323" i="29" s="1"/>
  <c r="AG30" i="29"/>
  <c r="Z45" i="29" s="1"/>
  <c r="AB45" i="29" s="1"/>
  <c r="AO28" i="29"/>
  <c r="Z321" i="29" s="1"/>
  <c r="AK28" i="29"/>
  <c r="Z181" i="29" s="1"/>
  <c r="AB181" i="29" s="1"/>
  <c r="AG28" i="29"/>
  <c r="Z43" i="29" s="1"/>
  <c r="AB43" i="29" s="1"/>
  <c r="AQ26" i="29"/>
  <c r="Z389" i="29" s="1"/>
  <c r="AM26" i="29"/>
  <c r="Z249" i="29" s="1"/>
  <c r="AB249" i="29" s="1"/>
  <c r="AI26" i="29"/>
  <c r="Z109" i="29" s="1"/>
  <c r="AB109" i="29" s="1"/>
  <c r="AO25" i="29"/>
  <c r="Z318" i="29" s="1"/>
  <c r="AK25" i="29"/>
  <c r="Z178" i="29" s="1"/>
  <c r="AB178" i="29" s="1"/>
  <c r="AG25" i="29"/>
  <c r="Z40" i="29" s="1"/>
  <c r="AB40" i="29" s="1"/>
  <c r="AH43" i="29"/>
  <c r="Z91" i="29" s="1"/>
  <c r="AB91" i="29" s="1"/>
  <c r="AL43" i="29"/>
  <c r="Z231" i="29" s="1"/>
  <c r="AB231" i="29" s="1"/>
  <c r="AI41" i="29"/>
  <c r="Z124" i="29" s="1"/>
  <c r="AB124" i="29" s="1"/>
  <c r="AM41" i="29"/>
  <c r="Z264" i="29" s="1"/>
  <c r="AB264" i="29" s="1"/>
  <c r="AH32" i="29"/>
  <c r="Z80" i="29" s="1"/>
  <c r="AB80" i="29" s="1"/>
  <c r="AL32" i="29"/>
  <c r="Z220" i="29" s="1"/>
  <c r="AB220" i="29" s="1"/>
  <c r="AH30" i="29"/>
  <c r="Z78" i="29" s="1"/>
  <c r="AB78" i="29" s="1"/>
  <c r="AL30" i="29"/>
  <c r="Z218" i="29" s="1"/>
  <c r="AB218" i="29" s="1"/>
  <c r="BL16" i="29"/>
  <c r="BH16" i="29"/>
  <c r="BD16" i="29"/>
  <c r="AZ16" i="29"/>
  <c r="AV16" i="29"/>
  <c r="AN40" i="29"/>
  <c r="Z298" i="29" s="1"/>
  <c r="T174" i="28"/>
  <c r="V407" i="26" s="1"/>
  <c r="S174" i="28"/>
  <c r="U407" i="26" s="1"/>
  <c r="R174" i="28"/>
  <c r="T407" i="26" s="1"/>
  <c r="Q174" i="28"/>
  <c r="S407" i="26" s="1"/>
  <c r="P174" i="28"/>
  <c r="Q407" i="26" s="1"/>
  <c r="O174" i="28"/>
  <c r="P407" i="26" s="1"/>
  <c r="N174" i="28"/>
  <c r="O407" i="26" s="1"/>
  <c r="M174" i="28"/>
  <c r="N407" i="26" s="1"/>
  <c r="L174" i="28"/>
  <c r="M407" i="26" s="1"/>
  <c r="K174" i="28"/>
  <c r="L407" i="26" s="1"/>
  <c r="J174" i="28"/>
  <c r="K407" i="26" s="1"/>
  <c r="I174" i="28"/>
  <c r="J407" i="26" s="1"/>
  <c r="H174" i="28"/>
  <c r="I407" i="26" s="1"/>
  <c r="G174" i="28"/>
  <c r="H407" i="26" s="1"/>
  <c r="F174" i="28"/>
  <c r="G407" i="26" s="1"/>
  <c r="E174" i="28"/>
  <c r="F407" i="26" s="1"/>
  <c r="D174" i="28"/>
  <c r="E407" i="26" s="1"/>
  <c r="C174" i="28"/>
  <c r="D407" i="26" s="1"/>
  <c r="B174" i="28"/>
  <c r="C407" i="26" s="1"/>
  <c r="T139" i="28"/>
  <c r="V406" i="26" s="1"/>
  <c r="S139" i="28"/>
  <c r="U406" i="26" s="1"/>
  <c r="R139" i="28"/>
  <c r="T406" i="26" s="1"/>
  <c r="Q139" i="28"/>
  <c r="S406" i="26" s="1"/>
  <c r="P139" i="28"/>
  <c r="Q406" i="26" s="1"/>
  <c r="O139" i="28"/>
  <c r="P406" i="26" s="1"/>
  <c r="N139" i="28"/>
  <c r="O406" i="26" s="1"/>
  <c r="M139" i="28"/>
  <c r="N406" i="26" s="1"/>
  <c r="L139" i="28"/>
  <c r="M406" i="26" s="1"/>
  <c r="K139" i="28"/>
  <c r="L406" i="26" s="1"/>
  <c r="J139" i="28"/>
  <c r="K406" i="26" s="1"/>
  <c r="I139" i="28"/>
  <c r="J406" i="26" s="1"/>
  <c r="H139" i="28"/>
  <c r="I406" i="26" s="1"/>
  <c r="G139" i="28"/>
  <c r="H406" i="26" s="1"/>
  <c r="F139" i="28"/>
  <c r="G406" i="26" s="1"/>
  <c r="E139" i="28"/>
  <c r="F406" i="26" s="1"/>
  <c r="D139" i="28"/>
  <c r="E406" i="26" s="1"/>
  <c r="C139" i="28"/>
  <c r="D406" i="26" s="1"/>
  <c r="B139" i="28"/>
  <c r="C406" i="26" s="1"/>
  <c r="AR34" i="29" l="1"/>
  <c r="AR38" i="29"/>
  <c r="Z394" i="29"/>
  <c r="AR36" i="29"/>
  <c r="Z390" i="29"/>
  <c r="Z398" i="29"/>
  <c r="AZ6" i="28"/>
  <c r="AI7" i="28"/>
  <c r="X112" i="28"/>
  <c r="BF6" i="28"/>
  <c r="AI13" i="28"/>
  <c r="X118" i="28"/>
  <c r="BJ6" i="28"/>
  <c r="AI17" i="28"/>
  <c r="X122" i="28"/>
  <c r="BN6" i="28"/>
  <c r="AI21" i="28"/>
  <c r="X126" i="28"/>
  <c r="AY7" i="28"/>
  <c r="AJ6" i="28"/>
  <c r="X147" i="28"/>
  <c r="AJ12" i="28"/>
  <c r="BE7" i="28"/>
  <c r="X153" i="28"/>
  <c r="AJ18" i="28"/>
  <c r="X159" i="28"/>
  <c r="BK7" i="28"/>
  <c r="AI9" i="28"/>
  <c r="BB6" i="28"/>
  <c r="X114" i="28"/>
  <c r="BD6" i="28"/>
  <c r="AI11" i="28"/>
  <c r="X116" i="28"/>
  <c r="AI15" i="28"/>
  <c r="BH6" i="28"/>
  <c r="X120" i="28"/>
  <c r="BL6" i="28"/>
  <c r="AI19" i="28"/>
  <c r="X124" i="28"/>
  <c r="AJ4" i="28"/>
  <c r="X145" i="28"/>
  <c r="AW7" i="28"/>
  <c r="AJ8" i="28"/>
  <c r="BA7" i="28"/>
  <c r="X149" i="28"/>
  <c r="AJ14" i="28"/>
  <c r="X155" i="28"/>
  <c r="BG7" i="28"/>
  <c r="BI7" i="28"/>
  <c r="X157" i="28"/>
  <c r="AJ16" i="28"/>
  <c r="AJ20" i="28"/>
  <c r="BM7" i="28"/>
  <c r="X161" i="28"/>
  <c r="Z405" i="29"/>
  <c r="AR42" i="29"/>
  <c r="AI4" i="28"/>
  <c r="X109" i="28"/>
  <c r="AW6" i="28"/>
  <c r="AY6" i="28"/>
  <c r="X111" i="28"/>
  <c r="AI6" i="28"/>
  <c r="BA6" i="28"/>
  <c r="X113" i="28"/>
  <c r="AI8" i="28"/>
  <c r="AI12" i="28"/>
  <c r="BE6" i="28"/>
  <c r="X117" i="28"/>
  <c r="X119" i="28"/>
  <c r="AI14" i="28"/>
  <c r="BG6" i="28"/>
  <c r="AI16" i="28"/>
  <c r="BI6" i="28"/>
  <c r="X121" i="28"/>
  <c r="AI18" i="28"/>
  <c r="X123" i="28"/>
  <c r="BK6" i="28"/>
  <c r="BM6" i="28"/>
  <c r="X125" i="28"/>
  <c r="AI20" i="28"/>
  <c r="AJ7" i="28"/>
  <c r="AZ7" i="28"/>
  <c r="X148" i="28"/>
  <c r="X150" i="28"/>
  <c r="AJ9" i="28"/>
  <c r="BB7" i="28"/>
  <c r="AJ11" i="28"/>
  <c r="BD7" i="28"/>
  <c r="X152" i="28"/>
  <c r="AJ13" i="28"/>
  <c r="BF7" i="28"/>
  <c r="X154" i="28"/>
  <c r="BH7" i="28"/>
  <c r="AJ15" i="28"/>
  <c r="X156" i="28"/>
  <c r="AJ17" i="28"/>
  <c r="BJ7" i="28"/>
  <c r="X158" i="28"/>
  <c r="AJ19" i="28"/>
  <c r="BL7" i="28"/>
  <c r="X160" i="28"/>
  <c r="AJ21" i="28"/>
  <c r="BN7" i="28"/>
  <c r="X162" i="28"/>
  <c r="Z404" i="29"/>
  <c r="AR39" i="29"/>
  <c r="Z403" i="29"/>
  <c r="AR43" i="29"/>
  <c r="AR29" i="29"/>
  <c r="Z392" i="29"/>
  <c r="AR30" i="29"/>
  <c r="AR28" i="29"/>
  <c r="BC7" i="28"/>
  <c r="X151" i="28"/>
  <c r="AJ10" i="28"/>
  <c r="AI10" i="28"/>
  <c r="X115" i="28"/>
  <c r="BC6" i="28"/>
  <c r="AV7" i="28"/>
  <c r="AJ3" i="28"/>
  <c r="X144" i="28"/>
  <c r="AV6" i="28"/>
  <c r="AI3" i="28"/>
  <c r="X108" i="28"/>
  <c r="AJ5" i="28"/>
  <c r="X146" i="28"/>
  <c r="AX7" i="28"/>
  <c r="AX6" i="28"/>
  <c r="AI5" i="28"/>
  <c r="X110" i="28"/>
  <c r="AR25" i="29"/>
  <c r="AR32" i="29"/>
  <c r="AR26" i="29"/>
  <c r="AR37" i="29"/>
  <c r="Z400" i="29"/>
  <c r="BO16" i="29"/>
  <c r="AR33" i="29"/>
  <c r="Z396" i="29"/>
  <c r="T104" i="28"/>
  <c r="V405" i="26" s="1"/>
  <c r="S104" i="28"/>
  <c r="U405" i="26" s="1"/>
  <c r="R104" i="28"/>
  <c r="T405" i="26" s="1"/>
  <c r="Q104" i="28"/>
  <c r="S405" i="26" s="1"/>
  <c r="P104" i="28"/>
  <c r="Q405" i="26" s="1"/>
  <c r="O104" i="28"/>
  <c r="P405" i="26" s="1"/>
  <c r="N104" i="28"/>
  <c r="O405" i="26" s="1"/>
  <c r="M104" i="28"/>
  <c r="N405" i="26" s="1"/>
  <c r="L104" i="28"/>
  <c r="M405" i="26" s="1"/>
  <c r="K104" i="28"/>
  <c r="L405" i="26" s="1"/>
  <c r="J104" i="28"/>
  <c r="K405" i="26" s="1"/>
  <c r="I104" i="28"/>
  <c r="J405" i="26" s="1"/>
  <c r="H104" i="28"/>
  <c r="I405" i="26" s="1"/>
  <c r="G104" i="28"/>
  <c r="H405" i="26" s="1"/>
  <c r="F104" i="28"/>
  <c r="G405" i="26" s="1"/>
  <c r="E104" i="28"/>
  <c r="F405" i="26" s="1"/>
  <c r="D104" i="28"/>
  <c r="E405" i="26" s="1"/>
  <c r="C104" i="28"/>
  <c r="D405" i="26" s="1"/>
  <c r="B104" i="28"/>
  <c r="C405" i="26" s="1"/>
  <c r="T69" i="28"/>
  <c r="V404" i="26" s="1"/>
  <c r="S69" i="28"/>
  <c r="U404" i="26" s="1"/>
  <c r="R69" i="28"/>
  <c r="T404" i="26" s="1"/>
  <c r="Q69" i="28"/>
  <c r="S404" i="26" s="1"/>
  <c r="P69" i="28"/>
  <c r="Q404" i="26" s="1"/>
  <c r="O69" i="28"/>
  <c r="P404" i="26" s="1"/>
  <c r="N69" i="28"/>
  <c r="O404" i="26" s="1"/>
  <c r="M69" i="28"/>
  <c r="N404" i="26" s="1"/>
  <c r="L69" i="28"/>
  <c r="M404" i="26" s="1"/>
  <c r="K69" i="28"/>
  <c r="L404" i="26" s="1"/>
  <c r="J69" i="28"/>
  <c r="K404" i="26" s="1"/>
  <c r="I69" i="28"/>
  <c r="J404" i="26" s="1"/>
  <c r="H69" i="28"/>
  <c r="I404" i="26" s="1"/>
  <c r="G69" i="28"/>
  <c r="H404" i="26" s="1"/>
  <c r="F69" i="28"/>
  <c r="G404" i="26" s="1"/>
  <c r="E69" i="28"/>
  <c r="F404" i="26" s="1"/>
  <c r="D69" i="28"/>
  <c r="E404" i="26" s="1"/>
  <c r="C69" i="28"/>
  <c r="D404" i="26" s="1"/>
  <c r="B69" i="28"/>
  <c r="C404" i="26" s="1"/>
  <c r="T419" i="28"/>
  <c r="V414" i="26" s="1"/>
  <c r="S419" i="28"/>
  <c r="U414" i="26" s="1"/>
  <c r="R419" i="28"/>
  <c r="T414" i="26" s="1"/>
  <c r="Q419" i="28"/>
  <c r="S414" i="26" s="1"/>
  <c r="P419" i="28"/>
  <c r="Q414" i="26" s="1"/>
  <c r="O419" i="28"/>
  <c r="P414" i="26" s="1"/>
  <c r="N419" i="28"/>
  <c r="O414" i="26" s="1"/>
  <c r="M419" i="28"/>
  <c r="N414" i="26" s="1"/>
  <c r="L419" i="28"/>
  <c r="M414" i="26" s="1"/>
  <c r="K419" i="28"/>
  <c r="L414" i="26" s="1"/>
  <c r="J419" i="28"/>
  <c r="K414" i="26" s="1"/>
  <c r="I419" i="28"/>
  <c r="J414" i="26" s="1"/>
  <c r="H419" i="28"/>
  <c r="I414" i="26" s="1"/>
  <c r="G419" i="28"/>
  <c r="H414" i="26" s="1"/>
  <c r="F419" i="28"/>
  <c r="G414" i="26" s="1"/>
  <c r="E419" i="28"/>
  <c r="F414" i="26" s="1"/>
  <c r="D419" i="28"/>
  <c r="E414" i="26" s="1"/>
  <c r="C419" i="28"/>
  <c r="D414" i="26" s="1"/>
  <c r="B419" i="28"/>
  <c r="C414" i="26" s="1"/>
  <c r="T384" i="28"/>
  <c r="V413" i="26" s="1"/>
  <c r="S384" i="28"/>
  <c r="U413" i="26" s="1"/>
  <c r="R384" i="28"/>
  <c r="T413" i="26" s="1"/>
  <c r="Q384" i="28"/>
  <c r="S413" i="26" s="1"/>
  <c r="P384" i="28"/>
  <c r="Q413" i="26" s="1"/>
  <c r="O384" i="28"/>
  <c r="P413" i="26" s="1"/>
  <c r="N384" i="28"/>
  <c r="O413" i="26" s="1"/>
  <c r="M384" i="28"/>
  <c r="N413" i="26" s="1"/>
  <c r="L384" i="28"/>
  <c r="M413" i="26" s="1"/>
  <c r="K384" i="28"/>
  <c r="L413" i="26" s="1"/>
  <c r="J384" i="28"/>
  <c r="K413" i="26" s="1"/>
  <c r="I384" i="28"/>
  <c r="J413" i="26" s="1"/>
  <c r="H384" i="28"/>
  <c r="I413" i="26" s="1"/>
  <c r="G384" i="28"/>
  <c r="H413" i="26" s="1"/>
  <c r="F384" i="28"/>
  <c r="G413" i="26" s="1"/>
  <c r="E384" i="28"/>
  <c r="F413" i="26" s="1"/>
  <c r="D384" i="28"/>
  <c r="E413" i="26" s="1"/>
  <c r="C384" i="28"/>
  <c r="D413" i="26" s="1"/>
  <c r="B384" i="28"/>
  <c r="C413" i="26" s="1"/>
  <c r="T349" i="28"/>
  <c r="V412" i="26" s="1"/>
  <c r="S349" i="28"/>
  <c r="U412" i="26" s="1"/>
  <c r="R349" i="28"/>
  <c r="T412" i="26" s="1"/>
  <c r="Q349" i="28"/>
  <c r="S412" i="26" s="1"/>
  <c r="P349" i="28"/>
  <c r="Q412" i="26" s="1"/>
  <c r="O349" i="28"/>
  <c r="P412" i="26" s="1"/>
  <c r="N349" i="28"/>
  <c r="O412" i="26" s="1"/>
  <c r="M349" i="28"/>
  <c r="N412" i="26" s="1"/>
  <c r="L349" i="28"/>
  <c r="M412" i="26" s="1"/>
  <c r="K349" i="28"/>
  <c r="L412" i="26" s="1"/>
  <c r="J349" i="28"/>
  <c r="K412" i="26" s="1"/>
  <c r="I349" i="28"/>
  <c r="J412" i="26" s="1"/>
  <c r="H349" i="28"/>
  <c r="I412" i="26" s="1"/>
  <c r="G349" i="28"/>
  <c r="H412" i="26" s="1"/>
  <c r="F349" i="28"/>
  <c r="G412" i="26" s="1"/>
  <c r="E349" i="28"/>
  <c r="F412" i="26" s="1"/>
  <c r="D349" i="28"/>
  <c r="E412" i="26" s="1"/>
  <c r="C349" i="28"/>
  <c r="D412" i="26" s="1"/>
  <c r="T314" i="28"/>
  <c r="V411" i="26" s="1"/>
  <c r="S314" i="28"/>
  <c r="U411" i="26" s="1"/>
  <c r="R314" i="28"/>
  <c r="T411" i="26" s="1"/>
  <c r="Q314" i="28"/>
  <c r="S411" i="26" s="1"/>
  <c r="P314" i="28"/>
  <c r="Q411" i="26" s="1"/>
  <c r="O314" i="28"/>
  <c r="P411" i="26" s="1"/>
  <c r="N314" i="28"/>
  <c r="O411" i="26" s="1"/>
  <c r="M314" i="28"/>
  <c r="N411" i="26" s="1"/>
  <c r="L314" i="28"/>
  <c r="M411" i="26" s="1"/>
  <c r="K314" i="28"/>
  <c r="L411" i="26" s="1"/>
  <c r="J314" i="28"/>
  <c r="K411" i="26" s="1"/>
  <c r="I314" i="28"/>
  <c r="J411" i="26" s="1"/>
  <c r="H314" i="28"/>
  <c r="I411" i="26" s="1"/>
  <c r="G314" i="28"/>
  <c r="H411" i="26" s="1"/>
  <c r="F314" i="28"/>
  <c r="G411" i="26" s="1"/>
  <c r="E314" i="28"/>
  <c r="F411" i="26" s="1"/>
  <c r="D314" i="28"/>
  <c r="E411" i="26" s="1"/>
  <c r="C314" i="28"/>
  <c r="D411" i="26" s="1"/>
  <c r="B314" i="28"/>
  <c r="C411" i="26" s="1"/>
  <c r="T279" i="28"/>
  <c r="V410" i="26" s="1"/>
  <c r="S279" i="28"/>
  <c r="U410" i="26" s="1"/>
  <c r="R279" i="28"/>
  <c r="T410" i="26" s="1"/>
  <c r="Q279" i="28"/>
  <c r="S410" i="26" s="1"/>
  <c r="P279" i="28"/>
  <c r="Q410" i="26" s="1"/>
  <c r="O279" i="28"/>
  <c r="P410" i="26" s="1"/>
  <c r="N279" i="28"/>
  <c r="O410" i="26" s="1"/>
  <c r="M279" i="28"/>
  <c r="N410" i="26" s="1"/>
  <c r="L279" i="28"/>
  <c r="M410" i="26" s="1"/>
  <c r="K279" i="28"/>
  <c r="L410" i="26" s="1"/>
  <c r="J279" i="28"/>
  <c r="K410" i="26" s="1"/>
  <c r="I279" i="28"/>
  <c r="J410" i="26" s="1"/>
  <c r="H279" i="28"/>
  <c r="I410" i="26" s="1"/>
  <c r="G279" i="28"/>
  <c r="H410" i="26" s="1"/>
  <c r="F279" i="28"/>
  <c r="G410" i="26" s="1"/>
  <c r="E279" i="28"/>
  <c r="F410" i="26" s="1"/>
  <c r="D279" i="28"/>
  <c r="E410" i="26" s="1"/>
  <c r="C279" i="28"/>
  <c r="D410" i="26" s="1"/>
  <c r="B279" i="28"/>
  <c r="C410" i="26" s="1"/>
  <c r="T244" i="28"/>
  <c r="V409" i="26" s="1"/>
  <c r="S244" i="28"/>
  <c r="U409" i="26" s="1"/>
  <c r="R244" i="28"/>
  <c r="T409" i="26" s="1"/>
  <c r="Q244" i="28"/>
  <c r="S409" i="26" s="1"/>
  <c r="P244" i="28"/>
  <c r="Q409" i="26" s="1"/>
  <c r="O244" i="28"/>
  <c r="P409" i="26" s="1"/>
  <c r="N244" i="28"/>
  <c r="O409" i="26" s="1"/>
  <c r="M244" i="28"/>
  <c r="N409" i="26" s="1"/>
  <c r="L244" i="28"/>
  <c r="M409" i="26" s="1"/>
  <c r="K244" i="28"/>
  <c r="L409" i="26" s="1"/>
  <c r="J244" i="28"/>
  <c r="K409" i="26" s="1"/>
  <c r="I244" i="28"/>
  <c r="J409" i="26" s="1"/>
  <c r="H244" i="28"/>
  <c r="I409" i="26" s="1"/>
  <c r="G244" i="28"/>
  <c r="H409" i="26" s="1"/>
  <c r="F244" i="28"/>
  <c r="G409" i="26" s="1"/>
  <c r="E244" i="28"/>
  <c r="F409" i="26" s="1"/>
  <c r="D244" i="28"/>
  <c r="E409" i="26" s="1"/>
  <c r="C244" i="28"/>
  <c r="D409" i="26" s="1"/>
  <c r="B244" i="28"/>
  <c r="C409" i="26" s="1"/>
  <c r="T209" i="28"/>
  <c r="V408" i="26" s="1"/>
  <c r="S209" i="28"/>
  <c r="U408" i="26" s="1"/>
  <c r="R209" i="28"/>
  <c r="T408" i="26" s="1"/>
  <c r="Q209" i="28"/>
  <c r="S408" i="26" s="1"/>
  <c r="P209" i="28"/>
  <c r="Q408" i="26" s="1"/>
  <c r="O209" i="28"/>
  <c r="P408" i="26" s="1"/>
  <c r="N209" i="28"/>
  <c r="O408" i="26" s="1"/>
  <c r="M209" i="28"/>
  <c r="N408" i="26" s="1"/>
  <c r="L209" i="28"/>
  <c r="M408" i="26" s="1"/>
  <c r="K209" i="28"/>
  <c r="L408" i="26" s="1"/>
  <c r="J209" i="28"/>
  <c r="K408" i="26" s="1"/>
  <c r="I209" i="28"/>
  <c r="J408" i="26" s="1"/>
  <c r="H209" i="28"/>
  <c r="I408" i="26" s="1"/>
  <c r="G209" i="28"/>
  <c r="H408" i="26" s="1"/>
  <c r="F209" i="28"/>
  <c r="G408" i="26" s="1"/>
  <c r="E209" i="28"/>
  <c r="F408" i="26" s="1"/>
  <c r="D209" i="28"/>
  <c r="E408" i="26" s="1"/>
  <c r="C209" i="28"/>
  <c r="D408" i="26" s="1"/>
  <c r="B209" i="28"/>
  <c r="C408" i="26" s="1"/>
  <c r="T34" i="28"/>
  <c r="V403" i="26" s="1"/>
  <c r="S34" i="28"/>
  <c r="U403" i="26" s="1"/>
  <c r="R34" i="28"/>
  <c r="T403" i="26" s="1"/>
  <c r="Q34" i="28"/>
  <c r="S403" i="26" s="1"/>
  <c r="S416" i="26" s="1"/>
  <c r="P34" i="28"/>
  <c r="Q403" i="26" s="1"/>
  <c r="O34" i="28"/>
  <c r="P403" i="26" s="1"/>
  <c r="N34" i="28"/>
  <c r="O403" i="26" s="1"/>
  <c r="M34" i="28"/>
  <c r="N403" i="26" s="1"/>
  <c r="N416" i="26" s="1"/>
  <c r="L34" i="28"/>
  <c r="M403" i="26" s="1"/>
  <c r="K34" i="28"/>
  <c r="L403" i="26" s="1"/>
  <c r="J34" i="28"/>
  <c r="K403" i="26" s="1"/>
  <c r="I34" i="28"/>
  <c r="J403" i="26" s="1"/>
  <c r="J416" i="26" s="1"/>
  <c r="H34" i="28"/>
  <c r="I403" i="26" s="1"/>
  <c r="G34" i="28"/>
  <c r="H403" i="26" s="1"/>
  <c r="F34" i="28"/>
  <c r="G403" i="26" s="1"/>
  <c r="E34" i="28"/>
  <c r="F403" i="26" s="1"/>
  <c r="F416" i="26" s="1"/>
  <c r="D34" i="28"/>
  <c r="E403" i="26" s="1"/>
  <c r="C34" i="28"/>
  <c r="D403" i="26" s="1"/>
  <c r="B34" i="28"/>
  <c r="C403" i="26" s="1"/>
  <c r="D416" i="26" l="1"/>
  <c r="L416" i="26"/>
  <c r="U416" i="26"/>
  <c r="H416" i="26"/>
  <c r="P416" i="26"/>
  <c r="C416" i="26"/>
  <c r="E416" i="26"/>
  <c r="G416" i="26"/>
  <c r="I416" i="26"/>
  <c r="K416" i="26"/>
  <c r="M416" i="26"/>
  <c r="O416" i="26"/>
  <c r="Q416" i="26"/>
  <c r="T416" i="26"/>
  <c r="V416" i="26"/>
  <c r="BO7" i="28"/>
  <c r="AF4" i="28"/>
  <c r="AW3" i="28"/>
  <c r="X5" i="28"/>
  <c r="AF6" i="28"/>
  <c r="AY3" i="28"/>
  <c r="X7" i="28"/>
  <c r="G421" i="28"/>
  <c r="AR8" i="28" s="1"/>
  <c r="AF8" i="28"/>
  <c r="BA3" i="28"/>
  <c r="X9" i="28"/>
  <c r="K421" i="28"/>
  <c r="AR12" i="28" s="1"/>
  <c r="AF12" i="28"/>
  <c r="BE3" i="28"/>
  <c r="X13" i="28"/>
  <c r="M421" i="28"/>
  <c r="AR14" i="28" s="1"/>
  <c r="AF14" i="28"/>
  <c r="BG3" i="28"/>
  <c r="X15" i="28"/>
  <c r="O421" i="28"/>
  <c r="AR16" i="28" s="1"/>
  <c r="AF16" i="28"/>
  <c r="BI3" i="28"/>
  <c r="X17" i="28"/>
  <c r="Q421" i="28"/>
  <c r="AR18" i="28" s="1"/>
  <c r="AF18" i="28"/>
  <c r="BK3" i="28"/>
  <c r="X19" i="28"/>
  <c r="S421" i="28"/>
  <c r="AR20" i="28" s="1"/>
  <c r="AF20" i="28"/>
  <c r="BM3" i="28"/>
  <c r="X21" i="28"/>
  <c r="AZ8" i="28"/>
  <c r="AK7" i="28"/>
  <c r="X182" i="28"/>
  <c r="X186" i="28"/>
  <c r="AK11" i="28"/>
  <c r="BD8" i="28"/>
  <c r="AK13" i="28"/>
  <c r="BF8" i="28"/>
  <c r="X188" i="28"/>
  <c r="AK15" i="28"/>
  <c r="BH8" i="28"/>
  <c r="X190" i="28"/>
  <c r="AK17" i="28"/>
  <c r="BJ8" i="28"/>
  <c r="X192" i="28"/>
  <c r="BL8" i="28"/>
  <c r="AK19" i="28"/>
  <c r="X194" i="28"/>
  <c r="AW9" i="28"/>
  <c r="AL4" i="28"/>
  <c r="X214" i="28"/>
  <c r="AL6" i="28"/>
  <c r="AY9" i="28"/>
  <c r="X216" i="28"/>
  <c r="AL8" i="28"/>
  <c r="BA9" i="28"/>
  <c r="X218" i="28"/>
  <c r="AL12" i="28"/>
  <c r="BE9" i="28"/>
  <c r="X222" i="28"/>
  <c r="AL14" i="28"/>
  <c r="BG9" i="28"/>
  <c r="X224" i="28"/>
  <c r="AL16" i="28"/>
  <c r="BI9" i="28"/>
  <c r="X226" i="28"/>
  <c r="AL20" i="28"/>
  <c r="BM9" i="28"/>
  <c r="X230" i="28"/>
  <c r="BF10" i="28"/>
  <c r="X258" i="28"/>
  <c r="AM13" i="28"/>
  <c r="X262" i="28"/>
  <c r="AM17" i="28"/>
  <c r="BJ10" i="28"/>
  <c r="AN12" i="28"/>
  <c r="BE11" i="28"/>
  <c r="X292" i="28"/>
  <c r="AB292" i="28" s="1"/>
  <c r="AN14" i="28"/>
  <c r="BG11" i="28"/>
  <c r="X294" i="28"/>
  <c r="AB294" i="28" s="1"/>
  <c r="AN20" i="28"/>
  <c r="BM11" i="28"/>
  <c r="X300" i="28"/>
  <c r="AB300" i="28" s="1"/>
  <c r="X327" i="28"/>
  <c r="BE12" i="28"/>
  <c r="AO12" i="28"/>
  <c r="BG12" i="28"/>
  <c r="AO14" i="28"/>
  <c r="X329" i="28"/>
  <c r="BM12" i="28"/>
  <c r="AO20" i="28"/>
  <c r="X335" i="28"/>
  <c r="AP13" i="28"/>
  <c r="X363" i="28"/>
  <c r="BF13" i="28"/>
  <c r="AP17" i="28"/>
  <c r="BJ13" i="28"/>
  <c r="X367" i="28"/>
  <c r="BE14" i="28"/>
  <c r="AQ12" i="28"/>
  <c r="X397" i="28"/>
  <c r="X399" i="28"/>
  <c r="BG14" i="28"/>
  <c r="AQ14" i="28"/>
  <c r="BM14" i="28"/>
  <c r="X405" i="28"/>
  <c r="AQ20" i="28"/>
  <c r="AG7" i="28"/>
  <c r="AZ4" i="28"/>
  <c r="X44" i="28"/>
  <c r="AG9" i="28"/>
  <c r="BB4" i="28"/>
  <c r="X46" i="28"/>
  <c r="BD4" i="28"/>
  <c r="AG11" i="28"/>
  <c r="X48" i="28"/>
  <c r="BF4" i="28"/>
  <c r="AG13" i="28"/>
  <c r="X50" i="28"/>
  <c r="AG15" i="28"/>
  <c r="BH4" i="28"/>
  <c r="X52" i="28"/>
  <c r="BJ4" i="28"/>
  <c r="AG17" i="28"/>
  <c r="X54" i="28"/>
  <c r="BL4" i="28"/>
  <c r="AG19" i="28"/>
  <c r="X56" i="28"/>
  <c r="BN4" i="28"/>
  <c r="X58" i="28"/>
  <c r="AG21" i="28"/>
  <c r="AH4" i="28"/>
  <c r="AW5" i="28"/>
  <c r="X74" i="28"/>
  <c r="AH6" i="28"/>
  <c r="AY5" i="28"/>
  <c r="X76" i="28"/>
  <c r="AH8" i="28"/>
  <c r="BA5" i="28"/>
  <c r="X78" i="28"/>
  <c r="AH10" i="28"/>
  <c r="BC5" i="28"/>
  <c r="X80" i="28"/>
  <c r="AH12" i="28"/>
  <c r="BE5" i="28"/>
  <c r="X82" i="28"/>
  <c r="AH14" i="28"/>
  <c r="X84" i="28"/>
  <c r="BG5" i="28"/>
  <c r="AH16" i="28"/>
  <c r="BI5" i="28"/>
  <c r="X86" i="28"/>
  <c r="AH18" i="28"/>
  <c r="BK5" i="28"/>
  <c r="X88" i="28"/>
  <c r="AH20" i="28"/>
  <c r="BM5" i="28"/>
  <c r="X90" i="28"/>
  <c r="B421" i="28"/>
  <c r="AR3" i="28" s="1"/>
  <c r="AF3" i="28"/>
  <c r="AF25" i="28" s="1"/>
  <c r="Z4" i="28" s="1"/>
  <c r="AB4" i="28" s="1"/>
  <c r="AV3" i="28"/>
  <c r="X4" i="28"/>
  <c r="AF5" i="28"/>
  <c r="AF27" i="28" s="1"/>
  <c r="Z6" i="28" s="1"/>
  <c r="AB6" i="28" s="1"/>
  <c r="AX3" i="28"/>
  <c r="X6" i="28"/>
  <c r="F421" i="28"/>
  <c r="AR7" i="28" s="1"/>
  <c r="AF7" i="28"/>
  <c r="AZ3" i="28"/>
  <c r="X8" i="28"/>
  <c r="BB3" i="28"/>
  <c r="AF9" i="28"/>
  <c r="X10" i="28"/>
  <c r="J421" i="28"/>
  <c r="AF11" i="28"/>
  <c r="BD3" i="28"/>
  <c r="X12" i="28"/>
  <c r="L421" i="28"/>
  <c r="AF13" i="28"/>
  <c r="BF3" i="28"/>
  <c r="X14" i="28"/>
  <c r="N421" i="28"/>
  <c r="AR15" i="28" s="1"/>
  <c r="BH3" i="28"/>
  <c r="AF15" i="28"/>
  <c r="X16" i="28"/>
  <c r="P421" i="28"/>
  <c r="AR17" i="28" s="1"/>
  <c r="AF17" i="28"/>
  <c r="BJ3" i="28"/>
  <c r="R421" i="28"/>
  <c r="AR19" i="28" s="1"/>
  <c r="AF19" i="28"/>
  <c r="BL3" i="28"/>
  <c r="X20" i="28"/>
  <c r="T421" i="28"/>
  <c r="AF21" i="28"/>
  <c r="BN3" i="28"/>
  <c r="X22" i="28"/>
  <c r="AW8" i="28"/>
  <c r="AK4" i="28"/>
  <c r="X179" i="28"/>
  <c r="AY8" i="28"/>
  <c r="AK6" i="28"/>
  <c r="X181" i="28"/>
  <c r="BA8" i="28"/>
  <c r="AK8" i="28"/>
  <c r="X183" i="28"/>
  <c r="BE8" i="28"/>
  <c r="AK12" i="28"/>
  <c r="X187" i="28"/>
  <c r="BG8" i="28"/>
  <c r="AK14" i="28"/>
  <c r="X189" i="28"/>
  <c r="AK16" i="28"/>
  <c r="BI8" i="28"/>
  <c r="X191" i="28"/>
  <c r="AK20" i="28"/>
  <c r="BM8" i="28"/>
  <c r="X195" i="28"/>
  <c r="AZ9" i="28"/>
  <c r="AL7" i="28"/>
  <c r="X217" i="28"/>
  <c r="AL11" i="28"/>
  <c r="BD9" i="28"/>
  <c r="X221" i="28"/>
  <c r="AL13" i="28"/>
  <c r="BF9" i="28"/>
  <c r="X223" i="28"/>
  <c r="BH9" i="28"/>
  <c r="X225" i="28"/>
  <c r="AL15" i="28"/>
  <c r="AL17" i="28"/>
  <c r="BJ9" i="28"/>
  <c r="X227" i="28"/>
  <c r="AL19" i="28"/>
  <c r="BL9" i="28"/>
  <c r="X229" i="28"/>
  <c r="C421" i="28"/>
  <c r="AR4" i="28" s="1"/>
  <c r="AM12" i="28"/>
  <c r="BE10" i="28"/>
  <c r="X257" i="28"/>
  <c r="BG10" i="28"/>
  <c r="AM14" i="28"/>
  <c r="X259" i="28"/>
  <c r="AM16" i="28"/>
  <c r="BI10" i="28"/>
  <c r="X261" i="28"/>
  <c r="BM10" i="28"/>
  <c r="AM20" i="28"/>
  <c r="X265" i="28"/>
  <c r="AN17" i="28"/>
  <c r="X297" i="28"/>
  <c r="AB297" i="28" s="1"/>
  <c r="BJ11" i="28"/>
  <c r="X332" i="28"/>
  <c r="AO17" i="28"/>
  <c r="BJ12" i="28"/>
  <c r="BE13" i="28"/>
  <c r="AP12" i="28"/>
  <c r="X362" i="28"/>
  <c r="AP14" i="28"/>
  <c r="BG13" i="28"/>
  <c r="X364" i="28"/>
  <c r="AP20" i="28"/>
  <c r="BM13" i="28"/>
  <c r="X370" i="28"/>
  <c r="BF14" i="28"/>
  <c r="AQ13" i="28"/>
  <c r="X398" i="28"/>
  <c r="BJ14" i="28"/>
  <c r="X402" i="28"/>
  <c r="AQ17" i="28"/>
  <c r="AW4" i="28"/>
  <c r="X41" i="28"/>
  <c r="AG4" i="28"/>
  <c r="AY4" i="28"/>
  <c r="AG6" i="28"/>
  <c r="X43" i="28"/>
  <c r="BA4" i="28"/>
  <c r="AG8" i="28"/>
  <c r="X45" i="28"/>
  <c r="AG12" i="28"/>
  <c r="BE4" i="28"/>
  <c r="X49" i="28"/>
  <c r="AG14" i="28"/>
  <c r="BG4" i="28"/>
  <c r="X51" i="28"/>
  <c r="AG16" i="28"/>
  <c r="BI4" i="28"/>
  <c r="X53" i="28"/>
  <c r="BK4" i="28"/>
  <c r="AG18" i="28"/>
  <c r="X55" i="28"/>
  <c r="AG20" i="28"/>
  <c r="BM4" i="28"/>
  <c r="X57" i="28"/>
  <c r="AV5" i="28"/>
  <c r="AH3" i="28"/>
  <c r="X73" i="28"/>
  <c r="AX5" i="28"/>
  <c r="AH5" i="28"/>
  <c r="X75" i="28"/>
  <c r="AH7" i="28"/>
  <c r="AZ5" i="28"/>
  <c r="X77" i="28"/>
  <c r="BB5" i="28"/>
  <c r="AH9" i="28"/>
  <c r="X79" i="28"/>
  <c r="AH11" i="28"/>
  <c r="BD5" i="28"/>
  <c r="X81" i="28"/>
  <c r="AH13" i="28"/>
  <c r="BF5" i="28"/>
  <c r="X83" i="28"/>
  <c r="BH5" i="28"/>
  <c r="AH15" i="28"/>
  <c r="X85" i="28"/>
  <c r="AH17" i="28"/>
  <c r="BJ5" i="28"/>
  <c r="X87" i="28"/>
  <c r="AH19" i="28"/>
  <c r="BL5" i="28"/>
  <c r="X89" i="28"/>
  <c r="AH21" i="28"/>
  <c r="BN5" i="28"/>
  <c r="X91" i="28"/>
  <c r="E421" i="28"/>
  <c r="AR6" i="28" s="1"/>
  <c r="AY14" i="28"/>
  <c r="X391" i="28"/>
  <c r="AQ6" i="28"/>
  <c r="BB14" i="28"/>
  <c r="AQ9" i="28"/>
  <c r="X394" i="28"/>
  <c r="H421" i="28"/>
  <c r="AR9" i="28" s="1"/>
  <c r="BB13" i="28"/>
  <c r="AP9" i="28"/>
  <c r="X359" i="28"/>
  <c r="AQ10" i="28"/>
  <c r="BC14" i="28"/>
  <c r="X395" i="28"/>
  <c r="X360" i="28"/>
  <c r="AP10" i="28"/>
  <c r="BC13" i="28"/>
  <c r="X185" i="28"/>
  <c r="AK10" i="28"/>
  <c r="BC8" i="28"/>
  <c r="BO6" i="28"/>
  <c r="X47" i="28"/>
  <c r="AG10" i="28"/>
  <c r="BC4" i="28"/>
  <c r="I421" i="28"/>
  <c r="AR10" i="28" s="1"/>
  <c r="BC3" i="28"/>
  <c r="AF10" i="28"/>
  <c r="X11" i="28"/>
  <c r="AV14" i="28"/>
  <c r="X388" i="28"/>
  <c r="AQ3" i="28"/>
  <c r="AP3" i="28"/>
  <c r="X353" i="28"/>
  <c r="AV13" i="28"/>
  <c r="X178" i="28"/>
  <c r="AK3" i="28"/>
  <c r="AV8" i="28"/>
  <c r="AV4" i="28"/>
  <c r="AG3" i="28"/>
  <c r="X40" i="28"/>
  <c r="AK5" i="28"/>
  <c r="X180" i="28"/>
  <c r="AX8" i="28"/>
  <c r="D421" i="28"/>
  <c r="AR5" i="28" s="1"/>
  <c r="AX4" i="28"/>
  <c r="X42" i="28"/>
  <c r="AG5" i="28"/>
  <c r="AX14" i="28"/>
  <c r="X390" i="28"/>
  <c r="AQ5" i="28"/>
  <c r="AP5" i="28"/>
  <c r="AX13" i="28"/>
  <c r="X355" i="28"/>
  <c r="AQ21" i="28"/>
  <c r="BN14" i="28"/>
  <c r="X406" i="28"/>
  <c r="BN13" i="28"/>
  <c r="X371" i="28"/>
  <c r="AP21" i="28"/>
  <c r="X403" i="28"/>
  <c r="AQ18" i="28"/>
  <c r="BK14" i="28"/>
  <c r="AP18" i="28"/>
  <c r="BK13" i="28"/>
  <c r="X368" i="28"/>
  <c r="BK12" i="28"/>
  <c r="X333" i="28"/>
  <c r="AO18" i="28"/>
  <c r="AN18" i="28"/>
  <c r="BK11" i="28"/>
  <c r="X298" i="28"/>
  <c r="AB298" i="28" s="1"/>
  <c r="AB333" i="28" s="1"/>
  <c r="BK10" i="28"/>
  <c r="X263" i="28"/>
  <c r="AM18" i="28"/>
  <c r="AL18" i="28"/>
  <c r="BK9" i="28"/>
  <c r="X228" i="28"/>
  <c r="AK18" i="28"/>
  <c r="BK8" i="28"/>
  <c r="X193" i="28"/>
  <c r="X404" i="28"/>
  <c r="AQ19" i="28"/>
  <c r="BL14" i="28"/>
  <c r="AQ15" i="28"/>
  <c r="BH14" i="28"/>
  <c r="X400" i="28"/>
  <c r="AQ4" i="28"/>
  <c r="X389" i="28"/>
  <c r="AW14" i="28"/>
  <c r="AQ7" i="28"/>
  <c r="AZ14" i="28"/>
  <c r="X392" i="28"/>
  <c r="AQ16" i="28"/>
  <c r="BI14" i="28"/>
  <c r="X401" i="28"/>
  <c r="X396" i="28"/>
  <c r="BD14" i="28"/>
  <c r="AQ11" i="28"/>
  <c r="BA14" i="28"/>
  <c r="AQ8" i="28"/>
  <c r="X393" i="28"/>
  <c r="AP7" i="28"/>
  <c r="AZ13" i="28"/>
  <c r="X357" i="28"/>
  <c r="AP19" i="28"/>
  <c r="X369" i="28"/>
  <c r="BL13" i="28"/>
  <c r="AY13" i="28"/>
  <c r="AP6" i="28"/>
  <c r="X356" i="28"/>
  <c r="AP15" i="28"/>
  <c r="BH13" i="28"/>
  <c r="X365" i="28"/>
  <c r="AP11" i="28"/>
  <c r="BD13" i="28"/>
  <c r="X361" i="28"/>
  <c r="AP4" i="28"/>
  <c r="X354" i="28"/>
  <c r="AW13" i="28"/>
  <c r="BA13" i="28"/>
  <c r="AP8" i="28"/>
  <c r="X358" i="28"/>
  <c r="AY12" i="28"/>
  <c r="AO6" i="28"/>
  <c r="X321" i="28"/>
  <c r="AY11" i="28"/>
  <c r="AN6" i="28"/>
  <c r="X286" i="28"/>
  <c r="AB286" i="28" s="1"/>
  <c r="BD12" i="28"/>
  <c r="AO11" i="28"/>
  <c r="X326" i="28"/>
  <c r="AP16" i="28"/>
  <c r="BI13" i="28"/>
  <c r="X366" i="28"/>
  <c r="X331" i="28"/>
  <c r="AO16" i="28"/>
  <c r="BI12" i="28"/>
  <c r="AO21" i="28"/>
  <c r="BN12" i="28"/>
  <c r="X336" i="28"/>
  <c r="AO19" i="28"/>
  <c r="BL12" i="28"/>
  <c r="X334" i="28"/>
  <c r="BF12" i="28"/>
  <c r="X328" i="28"/>
  <c r="AO13" i="28"/>
  <c r="AO9" i="28"/>
  <c r="BB12" i="28"/>
  <c r="X324" i="28"/>
  <c r="AN21" i="28"/>
  <c r="BN11" i="28"/>
  <c r="X301" i="28"/>
  <c r="AB301" i="28" s="1"/>
  <c r="AB336" i="28" s="1"/>
  <c r="AB371" i="28" s="1"/>
  <c r="AB406" i="28" s="1"/>
  <c r="AO7" i="28"/>
  <c r="X322" i="28"/>
  <c r="AZ12" i="28"/>
  <c r="AO4" i="28"/>
  <c r="X319" i="28"/>
  <c r="AW12" i="28"/>
  <c r="AO15" i="28"/>
  <c r="BH12" i="28"/>
  <c r="X330" i="28"/>
  <c r="BA12" i="28"/>
  <c r="AO8" i="28"/>
  <c r="X323" i="28"/>
  <c r="X325" i="28"/>
  <c r="AO10" i="28"/>
  <c r="BC12" i="28"/>
  <c r="BC11" i="28"/>
  <c r="X290" i="28"/>
  <c r="AB290" i="28" s="1"/>
  <c r="AB325" i="28" s="1"/>
  <c r="AN10" i="28"/>
  <c r="AX12" i="28"/>
  <c r="X320" i="28"/>
  <c r="AO5" i="28"/>
  <c r="X285" i="28"/>
  <c r="AB285" i="28" s="1"/>
  <c r="AX11" i="28"/>
  <c r="AN5" i="28"/>
  <c r="AV12" i="28"/>
  <c r="X318" i="28"/>
  <c r="AO3" i="28"/>
  <c r="AV11" i="28"/>
  <c r="AN3" i="28"/>
  <c r="X283" i="28"/>
  <c r="AB283" i="28" s="1"/>
  <c r="AB318" i="28" s="1"/>
  <c r="AV10" i="28"/>
  <c r="X248" i="28"/>
  <c r="AM3" i="28"/>
  <c r="AN9" i="28"/>
  <c r="BB11" i="28"/>
  <c r="X289" i="28"/>
  <c r="AB289" i="28" s="1"/>
  <c r="AL9" i="28"/>
  <c r="X219" i="28"/>
  <c r="BB9" i="28"/>
  <c r="AK9" i="28"/>
  <c r="BB8" i="28"/>
  <c r="X184" i="28"/>
  <c r="BL11" i="28"/>
  <c r="X299" i="28"/>
  <c r="AB299" i="28" s="1"/>
  <c r="AN19" i="28"/>
  <c r="BF11" i="28"/>
  <c r="AN13" i="28"/>
  <c r="X293" i="28"/>
  <c r="AB293" i="28" s="1"/>
  <c r="AZ11" i="28"/>
  <c r="AN7" i="28"/>
  <c r="X287" i="28"/>
  <c r="AB287" i="28" s="1"/>
  <c r="BH11" i="28"/>
  <c r="X295" i="28"/>
  <c r="AB295" i="28" s="1"/>
  <c r="AB330" i="28" s="1"/>
  <c r="AB365" i="28" s="1"/>
  <c r="AN15" i="28"/>
  <c r="X284" i="28"/>
  <c r="AB284" i="28" s="1"/>
  <c r="AW11" i="28"/>
  <c r="AN4" i="28"/>
  <c r="BD11" i="28"/>
  <c r="X291" i="28"/>
  <c r="AB291" i="28" s="1"/>
  <c r="AB326" i="28" s="1"/>
  <c r="AN11" i="28"/>
  <c r="X288" i="28"/>
  <c r="AB288" i="28" s="1"/>
  <c r="BA11" i="28"/>
  <c r="AN8" i="28"/>
  <c r="AM21" i="28"/>
  <c r="BN10" i="28"/>
  <c r="X266" i="28"/>
  <c r="X231" i="28"/>
  <c r="AL21" i="28"/>
  <c r="BN9" i="28"/>
  <c r="X196" i="28"/>
  <c r="AK21" i="28"/>
  <c r="BN8" i="28"/>
  <c r="AN16" i="28"/>
  <c r="BI11" i="28"/>
  <c r="X296" i="28"/>
  <c r="AB296" i="28" s="1"/>
  <c r="AB331" i="28" s="1"/>
  <c r="BB10" i="28"/>
  <c r="AM9" i="28"/>
  <c r="X254" i="28"/>
  <c r="X251" i="28"/>
  <c r="AY10" i="28"/>
  <c r="AM6" i="28"/>
  <c r="BL10" i="28"/>
  <c r="AM19" i="28"/>
  <c r="X264" i="28"/>
  <c r="AX10" i="28"/>
  <c r="AM5" i="28"/>
  <c r="X250" i="28"/>
  <c r="AM10" i="28"/>
  <c r="BC10" i="28"/>
  <c r="X255" i="28"/>
  <c r="BH10" i="28"/>
  <c r="X260" i="28"/>
  <c r="AM15" i="28"/>
  <c r="AZ10" i="28"/>
  <c r="AM7" i="28"/>
  <c r="X252" i="28"/>
  <c r="BD10" i="28"/>
  <c r="X256" i="28"/>
  <c r="AM11" i="28"/>
  <c r="BA10" i="28"/>
  <c r="X253" i="28"/>
  <c r="AM8" i="28"/>
  <c r="X249" i="28"/>
  <c r="AW10" i="28"/>
  <c r="AM4" i="28"/>
  <c r="AX9" i="28"/>
  <c r="AL5" i="28"/>
  <c r="X215" i="28"/>
  <c r="X220" i="28"/>
  <c r="BC9" i="28"/>
  <c r="AL10" i="28"/>
  <c r="AV9" i="28"/>
  <c r="X213" i="28"/>
  <c r="AL3" i="28"/>
  <c r="AR11" i="28"/>
  <c r="AR13" i="28"/>
  <c r="AR21" i="28"/>
  <c r="W162" i="27"/>
  <c r="W161" i="27"/>
  <c r="W160" i="27"/>
  <c r="W159" i="27"/>
  <c r="W158" i="27"/>
  <c r="W157" i="27"/>
  <c r="W156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AB319" i="28" l="1"/>
  <c r="AB368" i="28"/>
  <c r="AB324" i="28"/>
  <c r="AB359" i="28" s="1"/>
  <c r="AB394" i="28" s="1"/>
  <c r="AB353" i="28"/>
  <c r="AB388" i="28" s="1"/>
  <c r="AB366" i="28"/>
  <c r="AB401" i="28" s="1"/>
  <c r="AB403" i="28"/>
  <c r="AN42" i="28"/>
  <c r="Z300" i="28" s="1"/>
  <c r="AQ34" i="28"/>
  <c r="AR34" i="28" s="1"/>
  <c r="AB360" i="28"/>
  <c r="AB395" i="28" s="1"/>
  <c r="AJ40" i="28"/>
  <c r="Z159" i="28" s="1"/>
  <c r="AB159" i="28" s="1"/>
  <c r="BO3" i="28"/>
  <c r="BL16" i="28"/>
  <c r="BF16" i="28"/>
  <c r="BA16" i="28"/>
  <c r="BD16" i="28"/>
  <c r="AB329" i="28"/>
  <c r="AB364" i="28" s="1"/>
  <c r="AB399" i="28" s="1"/>
  <c r="AB321" i="28"/>
  <c r="AB356" i="28" s="1"/>
  <c r="AB391" i="28" s="1"/>
  <c r="BO5" i="28"/>
  <c r="AM36" i="28"/>
  <c r="Z259" i="28" s="1"/>
  <c r="AB259" i="28" s="1"/>
  <c r="AB332" i="28"/>
  <c r="AB367" i="28" s="1"/>
  <c r="AB402" i="28" s="1"/>
  <c r="AH43" i="28"/>
  <c r="Z91" i="28" s="1"/>
  <c r="AB91" i="28" s="1"/>
  <c r="AG43" i="28"/>
  <c r="Z58" i="28" s="1"/>
  <c r="AB58" i="28" s="1"/>
  <c r="AI43" i="28"/>
  <c r="Z126" i="28" s="1"/>
  <c r="AB126" i="28" s="1"/>
  <c r="AF43" i="28"/>
  <c r="Z22" i="28" s="1"/>
  <c r="AB22" i="28" s="1"/>
  <c r="AJ43" i="28"/>
  <c r="Z162" i="28" s="1"/>
  <c r="AB162" i="28" s="1"/>
  <c r="AH41" i="28"/>
  <c r="Z89" i="28" s="1"/>
  <c r="AB89" i="28" s="1"/>
  <c r="AK41" i="28"/>
  <c r="Z194" i="28" s="1"/>
  <c r="AB194" i="28" s="1"/>
  <c r="AI41" i="28"/>
  <c r="Z124" i="28" s="1"/>
  <c r="AB124" i="28" s="1"/>
  <c r="AF41" i="28"/>
  <c r="Z20" i="28" s="1"/>
  <c r="AB20" i="28" s="1"/>
  <c r="AG41" i="28"/>
  <c r="Z56" i="28" s="1"/>
  <c r="AB56" i="28" s="1"/>
  <c r="AJ41" i="28"/>
  <c r="Z160" i="28" s="1"/>
  <c r="AB160" i="28" s="1"/>
  <c r="BJ16" i="28"/>
  <c r="AG37" i="28"/>
  <c r="Z52" i="28" s="1"/>
  <c r="AB52" i="28" s="1"/>
  <c r="AK37" i="28"/>
  <c r="Z190" i="28" s="1"/>
  <c r="AB190" i="28" s="1"/>
  <c r="AJ37" i="28"/>
  <c r="Z156" i="28" s="1"/>
  <c r="AB156" i="28" s="1"/>
  <c r="AH37" i="28"/>
  <c r="Z85" i="28" s="1"/>
  <c r="AB85" i="28" s="1"/>
  <c r="AI37" i="28"/>
  <c r="Z120" i="28" s="1"/>
  <c r="AB120" i="28" s="1"/>
  <c r="AF37" i="28"/>
  <c r="Z16" i="28" s="1"/>
  <c r="AB16" i="28" s="1"/>
  <c r="AL37" i="28"/>
  <c r="Z225" i="28" s="1"/>
  <c r="AB225" i="28" s="1"/>
  <c r="AG31" i="28"/>
  <c r="Z46" i="28" s="1"/>
  <c r="AB46" i="28" s="1"/>
  <c r="AJ31" i="28"/>
  <c r="Z150" i="28" s="1"/>
  <c r="AB150" i="28" s="1"/>
  <c r="AI31" i="28"/>
  <c r="Z114" i="28" s="1"/>
  <c r="AB114" i="28" s="1"/>
  <c r="AH31" i="28"/>
  <c r="Z79" i="28" s="1"/>
  <c r="AB79" i="28" s="1"/>
  <c r="AF31" i="28"/>
  <c r="Z10" i="28" s="1"/>
  <c r="AB10" i="28" s="1"/>
  <c r="AG29" i="28"/>
  <c r="Z44" i="28" s="1"/>
  <c r="AB44" i="28" s="1"/>
  <c r="AK29" i="28"/>
  <c r="Z182" i="28" s="1"/>
  <c r="AB182" i="28" s="1"/>
  <c r="AJ29" i="28"/>
  <c r="Z148" i="28" s="1"/>
  <c r="AB148" i="28" s="1"/>
  <c r="AL29" i="28"/>
  <c r="Z217" i="28" s="1"/>
  <c r="AB217" i="28" s="1"/>
  <c r="AH29" i="28"/>
  <c r="Z77" i="28" s="1"/>
  <c r="AB77" i="28" s="1"/>
  <c r="AF29" i="28"/>
  <c r="Z8" i="28" s="1"/>
  <c r="AB8" i="28" s="1"/>
  <c r="AI29" i="28"/>
  <c r="Z112" i="28" s="1"/>
  <c r="AB112" i="28" s="1"/>
  <c r="AL41" i="28"/>
  <c r="Z229" i="28" s="1"/>
  <c r="AB229" i="28" s="1"/>
  <c r="AB335" i="28"/>
  <c r="AB370" i="28" s="1"/>
  <c r="AB405" i="28" s="1"/>
  <c r="AB327" i="28"/>
  <c r="AB362" i="28" s="1"/>
  <c r="AB397" i="28" s="1"/>
  <c r="AF42" i="28"/>
  <c r="Z21" i="28" s="1"/>
  <c r="AB21" i="28" s="1"/>
  <c r="AM42" i="28"/>
  <c r="Z265" i="28" s="1"/>
  <c r="AB265" i="28" s="1"/>
  <c r="AK42" i="28"/>
  <c r="Z195" i="28" s="1"/>
  <c r="AB195" i="28" s="1"/>
  <c r="AH42" i="28"/>
  <c r="Z90" i="28" s="1"/>
  <c r="AB90" i="28" s="1"/>
  <c r="AJ42" i="28"/>
  <c r="Z161" i="28" s="1"/>
  <c r="AB161" i="28" s="1"/>
  <c r="AP42" i="28"/>
  <c r="Z370" i="28" s="1"/>
  <c r="AQ42" i="28"/>
  <c r="AG42" i="28"/>
  <c r="Z57" i="28" s="1"/>
  <c r="AB57" i="28" s="1"/>
  <c r="AO42" i="28"/>
  <c r="Z335" i="28" s="1"/>
  <c r="AI42" i="28"/>
  <c r="Z125" i="28" s="1"/>
  <c r="AB125" i="28" s="1"/>
  <c r="AL42" i="28"/>
  <c r="Z230" i="28" s="1"/>
  <c r="AB230" i="28" s="1"/>
  <c r="AF40" i="28"/>
  <c r="Z19" i="28" s="1"/>
  <c r="AB19" i="28" s="1"/>
  <c r="AI40" i="28"/>
  <c r="Z123" i="28" s="1"/>
  <c r="AB123" i="28" s="1"/>
  <c r="AG40" i="28"/>
  <c r="Z55" i="28" s="1"/>
  <c r="AB55" i="28" s="1"/>
  <c r="AH40" i="28"/>
  <c r="Z88" i="28" s="1"/>
  <c r="AB88" i="28" s="1"/>
  <c r="AM38" i="28"/>
  <c r="Z261" i="28" s="1"/>
  <c r="AB261" i="28" s="1"/>
  <c r="AL38" i="28"/>
  <c r="Z226" i="28" s="1"/>
  <c r="AB226" i="28" s="1"/>
  <c r="AF38" i="28"/>
  <c r="Z17" i="28" s="1"/>
  <c r="AB17" i="28" s="1"/>
  <c r="AK38" i="28"/>
  <c r="Z191" i="28" s="1"/>
  <c r="AB191" i="28" s="1"/>
  <c r="AI38" i="28"/>
  <c r="Z121" i="28" s="1"/>
  <c r="AB121" i="28" s="1"/>
  <c r="AJ38" i="28"/>
  <c r="Z157" i="28" s="1"/>
  <c r="AB157" i="28" s="1"/>
  <c r="AG38" i="28"/>
  <c r="Z53" i="28" s="1"/>
  <c r="AB53" i="28" s="1"/>
  <c r="AH38" i="28"/>
  <c r="Z86" i="28" s="1"/>
  <c r="AB86" i="28" s="1"/>
  <c r="AO36" i="28"/>
  <c r="Z329" i="28" s="1"/>
  <c r="AI36" i="28"/>
  <c r="Z119" i="28" s="1"/>
  <c r="AB119" i="28" s="1"/>
  <c r="AQ36" i="28"/>
  <c r="AH36" i="28"/>
  <c r="Z84" i="28" s="1"/>
  <c r="AB84" i="28" s="1"/>
  <c r="AP36" i="28"/>
  <c r="Z364" i="28" s="1"/>
  <c r="AJ36" i="28"/>
  <c r="Z155" i="28" s="1"/>
  <c r="AB155" i="28" s="1"/>
  <c r="AG36" i="28"/>
  <c r="Z51" i="28" s="1"/>
  <c r="AB51" i="28" s="1"/>
  <c r="AL36" i="28"/>
  <c r="Z224" i="28" s="1"/>
  <c r="AB224" i="28" s="1"/>
  <c r="AF36" i="28"/>
  <c r="Z15" i="28" s="1"/>
  <c r="AB15" i="28" s="1"/>
  <c r="AN36" i="28"/>
  <c r="Z294" i="28" s="1"/>
  <c r="AK36" i="28"/>
  <c r="Z189" i="28" s="1"/>
  <c r="AB189" i="28" s="1"/>
  <c r="AM34" i="28"/>
  <c r="Z257" i="28" s="1"/>
  <c r="AB257" i="28" s="1"/>
  <c r="AO34" i="28"/>
  <c r="Z327" i="28" s="1"/>
  <c r="AL34" i="28"/>
  <c r="Z222" i="28" s="1"/>
  <c r="AB222" i="28" s="1"/>
  <c r="AF34" i="28"/>
  <c r="Z13" i="28" s="1"/>
  <c r="AB13" i="28" s="1"/>
  <c r="AN34" i="28"/>
  <c r="Z292" i="28" s="1"/>
  <c r="AG34" i="28"/>
  <c r="Z49" i="28" s="1"/>
  <c r="AB49" i="28" s="1"/>
  <c r="AH34" i="28"/>
  <c r="Z82" i="28" s="1"/>
  <c r="AB82" i="28" s="1"/>
  <c r="AJ34" i="28"/>
  <c r="Z153" i="28" s="1"/>
  <c r="AB153" i="28" s="1"/>
  <c r="AK34" i="28"/>
  <c r="Z187" i="28" s="1"/>
  <c r="AB187" i="28" s="1"/>
  <c r="AI34" i="28"/>
  <c r="Z117" i="28" s="1"/>
  <c r="AB117" i="28" s="1"/>
  <c r="AP34" i="28"/>
  <c r="Z362" i="28" s="1"/>
  <c r="AI30" i="28"/>
  <c r="Z113" i="28" s="1"/>
  <c r="AB113" i="28" s="1"/>
  <c r="AL30" i="28"/>
  <c r="Z218" i="28" s="1"/>
  <c r="AB218" i="28" s="1"/>
  <c r="AJ30" i="28"/>
  <c r="Z149" i="28" s="1"/>
  <c r="AB149" i="28" s="1"/>
  <c r="AG30" i="28"/>
  <c r="Z45" i="28" s="1"/>
  <c r="AB45" i="28" s="1"/>
  <c r="AH30" i="28"/>
  <c r="Z78" i="28" s="1"/>
  <c r="AB78" i="28" s="1"/>
  <c r="AF30" i="28"/>
  <c r="Z9" i="28" s="1"/>
  <c r="AB9" i="28" s="1"/>
  <c r="AK30" i="28"/>
  <c r="Z183" i="28" s="1"/>
  <c r="AB183" i="28" s="1"/>
  <c r="AL28" i="28"/>
  <c r="Z216" i="28" s="1"/>
  <c r="AB216" i="28" s="1"/>
  <c r="AJ28" i="28"/>
  <c r="Z147" i="28" s="1"/>
  <c r="AB147" i="28" s="1"/>
  <c r="AK28" i="28"/>
  <c r="Z181" i="28" s="1"/>
  <c r="AB181" i="28" s="1"/>
  <c r="AI28" i="28"/>
  <c r="Z111" i="28" s="1"/>
  <c r="AB111" i="28" s="1"/>
  <c r="AH28" i="28"/>
  <c r="Z76" i="28" s="1"/>
  <c r="AB76" i="28" s="1"/>
  <c r="AG28" i="28"/>
  <c r="Z43" i="28" s="1"/>
  <c r="AB43" i="28" s="1"/>
  <c r="AF28" i="28"/>
  <c r="Z7" i="28" s="1"/>
  <c r="AB7" i="28" s="1"/>
  <c r="AH39" i="28"/>
  <c r="Z87" i="28" s="1"/>
  <c r="AB87" i="28" s="1"/>
  <c r="AP39" i="28"/>
  <c r="Z367" i="28" s="1"/>
  <c r="AK39" i="28"/>
  <c r="Z192" i="28" s="1"/>
  <c r="AB192" i="28" s="1"/>
  <c r="AI39" i="28"/>
  <c r="Z122" i="28" s="1"/>
  <c r="AB122" i="28" s="1"/>
  <c r="AQ39" i="28"/>
  <c r="AJ39" i="28"/>
  <c r="Z158" i="28" s="1"/>
  <c r="AB158" i="28" s="1"/>
  <c r="AN39" i="28"/>
  <c r="Z297" i="28" s="1"/>
  <c r="AG39" i="28"/>
  <c r="Z54" i="28" s="1"/>
  <c r="AB54" i="28" s="1"/>
  <c r="AO39" i="28"/>
  <c r="Z332" i="28" s="1"/>
  <c r="AF39" i="28"/>
  <c r="Z18" i="28" s="1"/>
  <c r="AB18" i="28" s="1"/>
  <c r="AM39" i="28"/>
  <c r="Z262" i="28" s="1"/>
  <c r="AB262" i="28" s="1"/>
  <c r="AG35" i="28"/>
  <c r="Z50" i="28" s="1"/>
  <c r="AB50" i="28" s="1"/>
  <c r="AK35" i="28"/>
  <c r="Z188" i="28" s="1"/>
  <c r="AB188" i="28" s="1"/>
  <c r="AF35" i="28"/>
  <c r="Z14" i="28" s="1"/>
  <c r="AB14" i="28" s="1"/>
  <c r="AL35" i="28"/>
  <c r="Z223" i="28" s="1"/>
  <c r="AB223" i="28" s="1"/>
  <c r="AI35" i="28"/>
  <c r="Z118" i="28" s="1"/>
  <c r="AB118" i="28" s="1"/>
  <c r="AH35" i="28"/>
  <c r="Z83" i="28" s="1"/>
  <c r="AB83" i="28" s="1"/>
  <c r="AM35" i="28"/>
  <c r="Z258" i="28" s="1"/>
  <c r="AB258" i="28" s="1"/>
  <c r="AJ35" i="28"/>
  <c r="Z154" i="28" s="1"/>
  <c r="AB154" i="28" s="1"/>
  <c r="AK33" i="28"/>
  <c r="Z186" i="28" s="1"/>
  <c r="AB186" i="28" s="1"/>
  <c r="AG33" i="28"/>
  <c r="Z48" i="28" s="1"/>
  <c r="AB48" i="28" s="1"/>
  <c r="AJ33" i="28"/>
  <c r="Z152" i="28" s="1"/>
  <c r="AB152" i="28" s="1"/>
  <c r="AH33" i="28"/>
  <c r="Z81" i="28" s="1"/>
  <c r="AB81" i="28" s="1"/>
  <c r="AF33" i="28"/>
  <c r="Z12" i="28" s="1"/>
  <c r="AB12" i="28" s="1"/>
  <c r="AL33" i="28"/>
  <c r="Z221" i="28" s="1"/>
  <c r="AB221" i="28" s="1"/>
  <c r="AI33" i="28"/>
  <c r="Z116" i="28" s="1"/>
  <c r="AB116" i="28" s="1"/>
  <c r="AL39" i="28"/>
  <c r="Z227" i="28" s="1"/>
  <c r="AB227" i="28" s="1"/>
  <c r="BM16" i="28"/>
  <c r="BG16" i="28"/>
  <c r="BE16" i="28"/>
  <c r="AI26" i="28"/>
  <c r="Z109" i="28" s="1"/>
  <c r="AB109" i="28" s="1"/>
  <c r="AH26" i="28"/>
  <c r="Z74" i="28" s="1"/>
  <c r="AB74" i="28" s="1"/>
  <c r="AJ26" i="28"/>
  <c r="Z145" i="28" s="1"/>
  <c r="AB145" i="28" s="1"/>
  <c r="AK26" i="28"/>
  <c r="Z179" i="28" s="1"/>
  <c r="AB179" i="28" s="1"/>
  <c r="AF26" i="28"/>
  <c r="Z5" i="28" s="1"/>
  <c r="AB5" i="28" s="1"/>
  <c r="AG26" i="28"/>
  <c r="Z41" i="28" s="1"/>
  <c r="AB41" i="28" s="1"/>
  <c r="AL26" i="28"/>
  <c r="Z214" i="28" s="1"/>
  <c r="AB214" i="28" s="1"/>
  <c r="AY16" i="28"/>
  <c r="AF32" i="28"/>
  <c r="Z11" i="28" s="1"/>
  <c r="AB11" i="28" s="1"/>
  <c r="AJ32" i="28"/>
  <c r="Z151" i="28" s="1"/>
  <c r="AB151" i="28" s="1"/>
  <c r="AG32" i="28"/>
  <c r="Z47" i="28" s="1"/>
  <c r="AB47" i="28" s="1"/>
  <c r="AI32" i="28"/>
  <c r="Z115" i="28" s="1"/>
  <c r="AB115" i="28" s="1"/>
  <c r="AH32" i="28"/>
  <c r="Z80" i="28" s="1"/>
  <c r="AB80" i="28" s="1"/>
  <c r="AK32" i="28"/>
  <c r="Z185" i="28" s="1"/>
  <c r="AB185" i="28" s="1"/>
  <c r="AG25" i="28"/>
  <c r="Z40" i="28" s="1"/>
  <c r="AB40" i="28" s="1"/>
  <c r="AK25" i="28"/>
  <c r="Z178" i="28" s="1"/>
  <c r="AB178" i="28" s="1"/>
  <c r="AJ25" i="28"/>
  <c r="Z144" i="28" s="1"/>
  <c r="AB144" i="28" s="1"/>
  <c r="AI25" i="28"/>
  <c r="Z108" i="28" s="1"/>
  <c r="AB108" i="28" s="1"/>
  <c r="AH25" i="28"/>
  <c r="Z73" i="28" s="1"/>
  <c r="AB73" i="28" s="1"/>
  <c r="BO4" i="28"/>
  <c r="AK27" i="28"/>
  <c r="Z180" i="28" s="1"/>
  <c r="AB180" i="28" s="1"/>
  <c r="AG27" i="28"/>
  <c r="Z42" i="28" s="1"/>
  <c r="AB42" i="28" s="1"/>
  <c r="AH27" i="28"/>
  <c r="Z75" i="28" s="1"/>
  <c r="AB75" i="28" s="1"/>
  <c r="AI27" i="28"/>
  <c r="Z110" i="28" s="1"/>
  <c r="AB110" i="28" s="1"/>
  <c r="AJ27" i="28"/>
  <c r="Z146" i="28" s="1"/>
  <c r="AB146" i="28" s="1"/>
  <c r="BK16" i="28"/>
  <c r="AN40" i="28"/>
  <c r="Z298" i="28" s="1"/>
  <c r="AM40" i="28"/>
  <c r="Z263" i="28" s="1"/>
  <c r="AB263" i="28" s="1"/>
  <c r="AO40" i="28"/>
  <c r="Z333" i="28" s="1"/>
  <c r="AP40" i="28"/>
  <c r="Z368" i="28" s="1"/>
  <c r="AQ40" i="28"/>
  <c r="AK40" i="28"/>
  <c r="Z193" i="28" s="1"/>
  <c r="AB193" i="28" s="1"/>
  <c r="AL40" i="28"/>
  <c r="Z228" i="28" s="1"/>
  <c r="AB228" i="28" s="1"/>
  <c r="AB400" i="28"/>
  <c r="BO14" i="28"/>
  <c r="AZ16" i="28"/>
  <c r="BO13" i="28"/>
  <c r="AB361" i="28"/>
  <c r="AB396" i="28" s="1"/>
  <c r="AB354" i="28"/>
  <c r="AB389" i="28" s="1"/>
  <c r="AB334" i="28"/>
  <c r="AB369" i="28" s="1"/>
  <c r="AB404" i="28" s="1"/>
  <c r="AB328" i="28"/>
  <c r="AB363" i="28" s="1"/>
  <c r="AB398" i="28" s="1"/>
  <c r="AB322" i="28"/>
  <c r="AB357" i="28" s="1"/>
  <c r="AB392" i="28" s="1"/>
  <c r="BH16" i="28"/>
  <c r="AB323" i="28"/>
  <c r="AB358" i="28" s="1"/>
  <c r="AB393" i="28" s="1"/>
  <c r="AB320" i="28"/>
  <c r="AB355" i="28" s="1"/>
  <c r="AB390" i="28" s="1"/>
  <c r="BO12" i="28"/>
  <c r="AX16" i="28"/>
  <c r="BB16" i="28"/>
  <c r="AK31" i="28"/>
  <c r="Z184" i="28" s="1"/>
  <c r="AB184" i="28" s="1"/>
  <c r="AL31" i="28"/>
  <c r="Z219" i="28" s="1"/>
  <c r="AB219" i="28" s="1"/>
  <c r="AQ35" i="28"/>
  <c r="AO35" i="28"/>
  <c r="Z328" i="28" s="1"/>
  <c r="AP35" i="28"/>
  <c r="Z363" i="28" s="1"/>
  <c r="AN35" i="28"/>
  <c r="Z293" i="28" s="1"/>
  <c r="AP43" i="28"/>
  <c r="Z371" i="28" s="1"/>
  <c r="AK43" i="28"/>
  <c r="Z196" i="28" s="1"/>
  <c r="AB196" i="28" s="1"/>
  <c r="AM43" i="28"/>
  <c r="Z266" i="28" s="1"/>
  <c r="AB266" i="28" s="1"/>
  <c r="AN43" i="28"/>
  <c r="Z301" i="28" s="1"/>
  <c r="AL43" i="28"/>
  <c r="Z231" i="28" s="1"/>
  <c r="AB231" i="28" s="1"/>
  <c r="AO43" i="28"/>
  <c r="Z336" i="28" s="1"/>
  <c r="AQ43" i="28"/>
  <c r="BO8" i="28"/>
  <c r="BN16" i="28"/>
  <c r="BI16" i="28"/>
  <c r="BO11" i="28"/>
  <c r="AQ38" i="28"/>
  <c r="AO38" i="28"/>
  <c r="Z331" i="28" s="1"/>
  <c r="AP38" i="28"/>
  <c r="Z366" i="28" s="1"/>
  <c r="AN38" i="28"/>
  <c r="Z296" i="28" s="1"/>
  <c r="AQ31" i="28"/>
  <c r="AO31" i="28"/>
  <c r="Z324" i="28" s="1"/>
  <c r="AN31" i="28"/>
  <c r="Z289" i="28" s="1"/>
  <c r="AP31" i="28"/>
  <c r="Z359" i="28" s="1"/>
  <c r="AM31" i="28"/>
  <c r="Z254" i="28" s="1"/>
  <c r="AB254" i="28" s="1"/>
  <c r="AQ28" i="28"/>
  <c r="AM28" i="28"/>
  <c r="Z251" i="28" s="1"/>
  <c r="AB251" i="28" s="1"/>
  <c r="AO28" i="28"/>
  <c r="Z321" i="28" s="1"/>
  <c r="AN28" i="28"/>
  <c r="Z286" i="28" s="1"/>
  <c r="AP28" i="28"/>
  <c r="Z356" i="28" s="1"/>
  <c r="AP41" i="28"/>
  <c r="Z369" i="28" s="1"/>
  <c r="AQ41" i="28"/>
  <c r="AN41" i="28"/>
  <c r="Z299" i="28" s="1"/>
  <c r="AO41" i="28"/>
  <c r="Z334" i="28" s="1"/>
  <c r="AM41" i="28"/>
  <c r="Z264" i="28" s="1"/>
  <c r="AB264" i="28" s="1"/>
  <c r="BC16" i="28"/>
  <c r="AO37" i="28"/>
  <c r="Z330" i="28" s="1"/>
  <c r="AQ37" i="28"/>
  <c r="AN37" i="28"/>
  <c r="Z295" i="28" s="1"/>
  <c r="AP37" i="28"/>
  <c r="Z365" i="28" s="1"/>
  <c r="AM37" i="28"/>
  <c r="Z260" i="28" s="1"/>
  <c r="AB260" i="28" s="1"/>
  <c r="AO29" i="28"/>
  <c r="Z322" i="28" s="1"/>
  <c r="AM29" i="28"/>
  <c r="Z252" i="28" s="1"/>
  <c r="AB252" i="28" s="1"/>
  <c r="AQ29" i="28"/>
  <c r="AN29" i="28"/>
  <c r="Z287" i="28" s="1"/>
  <c r="AP29" i="28"/>
  <c r="Z357" i="28" s="1"/>
  <c r="AO33" i="28"/>
  <c r="Z326" i="28" s="1"/>
  <c r="AQ33" i="28"/>
  <c r="AN33" i="28"/>
  <c r="Z291" i="28" s="1"/>
  <c r="AP33" i="28"/>
  <c r="Z361" i="28" s="1"/>
  <c r="AM33" i="28"/>
  <c r="Z256" i="28" s="1"/>
  <c r="AB256" i="28" s="1"/>
  <c r="AM30" i="28"/>
  <c r="Z253" i="28" s="1"/>
  <c r="AB253" i="28" s="1"/>
  <c r="AQ30" i="28"/>
  <c r="AO30" i="28"/>
  <c r="Z323" i="28" s="1"/>
  <c r="AP30" i="28"/>
  <c r="Z358" i="28" s="1"/>
  <c r="AN30" i="28"/>
  <c r="Z288" i="28" s="1"/>
  <c r="AW16" i="28"/>
  <c r="BO10" i="28"/>
  <c r="AM26" i="28"/>
  <c r="Z249" i="28" s="1"/>
  <c r="AB249" i="28" s="1"/>
  <c r="AP26" i="28"/>
  <c r="Z354" i="28" s="1"/>
  <c r="AN26" i="28"/>
  <c r="Z284" i="28" s="1"/>
  <c r="AQ26" i="28"/>
  <c r="AO26" i="28"/>
  <c r="Z319" i="28" s="1"/>
  <c r="AO27" i="28"/>
  <c r="Z320" i="28" s="1"/>
  <c r="AQ27" i="28"/>
  <c r="AN27" i="28"/>
  <c r="Z285" i="28" s="1"/>
  <c r="AL27" i="28"/>
  <c r="Z215" i="28" s="1"/>
  <c r="AB215" i="28" s="1"/>
  <c r="AP27" i="28"/>
  <c r="Z355" i="28" s="1"/>
  <c r="AM27" i="28"/>
  <c r="Z250" i="28" s="1"/>
  <c r="AB250" i="28" s="1"/>
  <c r="AL32" i="28"/>
  <c r="Z220" i="28" s="1"/>
  <c r="AB220" i="28" s="1"/>
  <c r="AN32" i="28"/>
  <c r="Z290" i="28" s="1"/>
  <c r="AM32" i="28"/>
  <c r="Z255" i="28" s="1"/>
  <c r="AB255" i="28" s="1"/>
  <c r="AP32" i="28"/>
  <c r="Z360" i="28" s="1"/>
  <c r="AO32" i="28"/>
  <c r="Z325" i="28" s="1"/>
  <c r="AQ32" i="28"/>
  <c r="AO25" i="28"/>
  <c r="Z318" i="28" s="1"/>
  <c r="AN25" i="28"/>
  <c r="Z283" i="28" s="1"/>
  <c r="AL25" i="28"/>
  <c r="Z213" i="28" s="1"/>
  <c r="AB213" i="28" s="1"/>
  <c r="AQ25" i="28"/>
  <c r="AP25" i="28"/>
  <c r="Z353" i="28" s="1"/>
  <c r="AM25" i="28"/>
  <c r="Z248" i="28" s="1"/>
  <c r="AB248" i="28" s="1"/>
  <c r="BO9" i="28"/>
  <c r="AV16" i="28"/>
  <c r="BK39" i="27"/>
  <c r="BG39" i="27"/>
  <c r="BC39" i="27"/>
  <c r="AY39" i="27"/>
  <c r="BN39" i="27"/>
  <c r="BJ39" i="27"/>
  <c r="BF39" i="27"/>
  <c r="BB39" i="27"/>
  <c r="AX39" i="27"/>
  <c r="BL39" i="27"/>
  <c r="BH39" i="27"/>
  <c r="BD39" i="27"/>
  <c r="AZ39" i="27"/>
  <c r="AV39" i="27"/>
  <c r="BK38" i="27"/>
  <c r="BG38" i="27"/>
  <c r="BC38" i="27"/>
  <c r="AY38" i="27"/>
  <c r="BN38" i="27"/>
  <c r="BJ38" i="27"/>
  <c r="BF38" i="27"/>
  <c r="BB38" i="27"/>
  <c r="AX38" i="27"/>
  <c r="BL38" i="27"/>
  <c r="BH38" i="27"/>
  <c r="BD38" i="27"/>
  <c r="AZ38" i="27"/>
  <c r="AV38" i="27"/>
  <c r="J104" i="27"/>
  <c r="T419" i="27"/>
  <c r="S419" i="27"/>
  <c r="R419" i="27"/>
  <c r="Q419" i="27"/>
  <c r="P419" i="27"/>
  <c r="O419" i="27"/>
  <c r="N419" i="27"/>
  <c r="M419" i="27"/>
  <c r="L419" i="27"/>
  <c r="K419" i="27"/>
  <c r="J419" i="27"/>
  <c r="I419" i="27"/>
  <c r="H419" i="27"/>
  <c r="G419" i="27"/>
  <c r="F419" i="27"/>
  <c r="E419" i="27"/>
  <c r="D419" i="27"/>
  <c r="C419" i="27"/>
  <c r="B419" i="27"/>
  <c r="W406" i="27"/>
  <c r="W405" i="27"/>
  <c r="W404" i="27"/>
  <c r="W403" i="27"/>
  <c r="W402" i="27"/>
  <c r="W401" i="27"/>
  <c r="W400" i="27"/>
  <c r="W399" i="27"/>
  <c r="W398" i="27"/>
  <c r="W397" i="27"/>
  <c r="W396" i="27"/>
  <c r="W395" i="27"/>
  <c r="W394" i="27"/>
  <c r="W393" i="27"/>
  <c r="W392" i="27"/>
  <c r="W391" i="27"/>
  <c r="W390" i="27"/>
  <c r="W389" i="27"/>
  <c r="W388" i="27"/>
  <c r="T384" i="27"/>
  <c r="S384" i="27"/>
  <c r="R384" i="27"/>
  <c r="Q384" i="27"/>
  <c r="P384" i="27"/>
  <c r="O384" i="27"/>
  <c r="N384" i="27"/>
  <c r="M384" i="27"/>
  <c r="L384" i="27"/>
  <c r="K384" i="27"/>
  <c r="AP12" i="27" s="1"/>
  <c r="J384" i="27"/>
  <c r="I384" i="27"/>
  <c r="H384" i="27"/>
  <c r="G384" i="27"/>
  <c r="BA13" i="27" s="1"/>
  <c r="F384" i="27"/>
  <c r="E384" i="27"/>
  <c r="D384" i="27"/>
  <c r="C384" i="27"/>
  <c r="B384" i="27"/>
  <c r="W371" i="27"/>
  <c r="W370" i="27"/>
  <c r="W369" i="27"/>
  <c r="W368" i="27"/>
  <c r="W367" i="27"/>
  <c r="W366" i="27"/>
  <c r="W365" i="27"/>
  <c r="W364" i="27"/>
  <c r="W363" i="27"/>
  <c r="W362" i="27"/>
  <c r="W361" i="27"/>
  <c r="W360" i="27"/>
  <c r="W359" i="27"/>
  <c r="W358" i="27"/>
  <c r="W357" i="27"/>
  <c r="W356" i="27"/>
  <c r="W355" i="27"/>
  <c r="W354" i="27"/>
  <c r="W353" i="27"/>
  <c r="T349" i="27"/>
  <c r="S349" i="27"/>
  <c r="R349" i="27"/>
  <c r="Q349" i="27"/>
  <c r="P349" i="27"/>
  <c r="X332" i="27" s="1"/>
  <c r="O349" i="27"/>
  <c r="N349" i="27"/>
  <c r="M349" i="27"/>
  <c r="L349" i="27"/>
  <c r="K349" i="27"/>
  <c r="J349" i="27"/>
  <c r="I349" i="27"/>
  <c r="BC12" i="27" s="1"/>
  <c r="H349" i="27"/>
  <c r="G349" i="27"/>
  <c r="F349" i="27"/>
  <c r="E349" i="27"/>
  <c r="D349" i="27"/>
  <c r="C349" i="27"/>
  <c r="B349" i="27"/>
  <c r="W336" i="27"/>
  <c r="W335" i="27"/>
  <c r="W334" i="27"/>
  <c r="W333" i="27"/>
  <c r="W332" i="27"/>
  <c r="W331" i="27"/>
  <c r="W330" i="27"/>
  <c r="W329" i="27"/>
  <c r="W328" i="27"/>
  <c r="W327" i="27"/>
  <c r="W326" i="27"/>
  <c r="W325" i="27"/>
  <c r="W324" i="27"/>
  <c r="W323" i="27"/>
  <c r="W322" i="27"/>
  <c r="W321" i="27"/>
  <c r="W320" i="27"/>
  <c r="W319" i="27"/>
  <c r="W318" i="27"/>
  <c r="T314" i="27"/>
  <c r="S314" i="27"/>
  <c r="R314" i="27"/>
  <c r="Q314" i="27"/>
  <c r="P314" i="27"/>
  <c r="O314" i="27"/>
  <c r="N314" i="27"/>
  <c r="M314" i="27"/>
  <c r="L314" i="27"/>
  <c r="K314" i="27"/>
  <c r="J314" i="27"/>
  <c r="I314" i="27"/>
  <c r="H314" i="27"/>
  <c r="G314" i="27"/>
  <c r="F314" i="27"/>
  <c r="E314" i="27"/>
  <c r="D314" i="27"/>
  <c r="C314" i="27"/>
  <c r="B314" i="27"/>
  <c r="AC301" i="27"/>
  <c r="AC336" i="27" s="1"/>
  <c r="AC371" i="27" s="1"/>
  <c r="AC406" i="27" s="1"/>
  <c r="W301" i="27"/>
  <c r="AC300" i="27"/>
  <c r="AC335" i="27" s="1"/>
  <c r="AC370" i="27" s="1"/>
  <c r="AC405" i="27" s="1"/>
  <c r="W300" i="27"/>
  <c r="AC299" i="27"/>
  <c r="AC334" i="27" s="1"/>
  <c r="AC369" i="27" s="1"/>
  <c r="AC404" i="27" s="1"/>
  <c r="W299" i="27"/>
  <c r="AC298" i="27"/>
  <c r="AC333" i="27" s="1"/>
  <c r="AC368" i="27" s="1"/>
  <c r="AC403" i="27" s="1"/>
  <c r="W298" i="27"/>
  <c r="AC297" i="27"/>
  <c r="AC332" i="27" s="1"/>
  <c r="AC367" i="27" s="1"/>
  <c r="AC402" i="27" s="1"/>
  <c r="W297" i="27"/>
  <c r="AC296" i="27"/>
  <c r="AC331" i="27" s="1"/>
  <c r="AC366" i="27" s="1"/>
  <c r="AC401" i="27" s="1"/>
  <c r="W296" i="27"/>
  <c r="AC295" i="27"/>
  <c r="AC330" i="27" s="1"/>
  <c r="AC365" i="27" s="1"/>
  <c r="AC400" i="27" s="1"/>
  <c r="W295" i="27"/>
  <c r="AC294" i="27"/>
  <c r="AC329" i="27" s="1"/>
  <c r="AC364" i="27" s="1"/>
  <c r="AC399" i="27" s="1"/>
  <c r="W294" i="27"/>
  <c r="AC293" i="27"/>
  <c r="AC328" i="27" s="1"/>
  <c r="AC363" i="27" s="1"/>
  <c r="AC398" i="27" s="1"/>
  <c r="W293" i="27"/>
  <c r="AC292" i="27"/>
  <c r="AC327" i="27" s="1"/>
  <c r="AC362" i="27" s="1"/>
  <c r="AC397" i="27" s="1"/>
  <c r="W292" i="27"/>
  <c r="AC291" i="27"/>
  <c r="AC326" i="27" s="1"/>
  <c r="AC361" i="27" s="1"/>
  <c r="AC396" i="27" s="1"/>
  <c r="W291" i="27"/>
  <c r="W290" i="27"/>
  <c r="AC289" i="27"/>
  <c r="AC324" i="27" s="1"/>
  <c r="AC359" i="27" s="1"/>
  <c r="AC394" i="27" s="1"/>
  <c r="W289" i="27"/>
  <c r="AC288" i="27"/>
  <c r="AC323" i="27" s="1"/>
  <c r="AC358" i="27" s="1"/>
  <c r="AC393" i="27" s="1"/>
  <c r="W288" i="27"/>
  <c r="AC287" i="27"/>
  <c r="AC322" i="27" s="1"/>
  <c r="AC357" i="27" s="1"/>
  <c r="AC392" i="27" s="1"/>
  <c r="W287" i="27"/>
  <c r="AC286" i="27"/>
  <c r="AC321" i="27" s="1"/>
  <c r="AC356" i="27" s="1"/>
  <c r="AC391" i="27" s="1"/>
  <c r="W286" i="27"/>
  <c r="W285" i="27"/>
  <c r="AC284" i="27"/>
  <c r="AC319" i="27" s="1"/>
  <c r="AC354" i="27" s="1"/>
  <c r="AC389" i="27" s="1"/>
  <c r="W284" i="27"/>
  <c r="AC283" i="27"/>
  <c r="AC318" i="27" s="1"/>
  <c r="AC353" i="27" s="1"/>
  <c r="AC388" i="27" s="1"/>
  <c r="W283" i="27"/>
  <c r="T279" i="27"/>
  <c r="S279" i="27"/>
  <c r="R279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B279" i="27"/>
  <c r="W266" i="27"/>
  <c r="W265" i="27"/>
  <c r="W264" i="27"/>
  <c r="W263" i="27"/>
  <c r="W262" i="27"/>
  <c r="W261" i="27"/>
  <c r="W260" i="27"/>
  <c r="W259" i="27"/>
  <c r="W258" i="27"/>
  <c r="W257" i="27"/>
  <c r="W256" i="27"/>
  <c r="W255" i="27"/>
  <c r="W254" i="27"/>
  <c r="W253" i="27"/>
  <c r="W252" i="27"/>
  <c r="W251" i="27"/>
  <c r="W250" i="27"/>
  <c r="W249" i="27"/>
  <c r="W248" i="27"/>
  <c r="T244" i="27"/>
  <c r="S244" i="27"/>
  <c r="R244" i="27"/>
  <c r="Q244" i="27"/>
  <c r="P244" i="27"/>
  <c r="O244" i="27"/>
  <c r="N244" i="27"/>
  <c r="M244" i="27"/>
  <c r="L244" i="27"/>
  <c r="K244" i="27"/>
  <c r="J244" i="27"/>
  <c r="I244" i="27"/>
  <c r="H244" i="27"/>
  <c r="G244" i="27"/>
  <c r="F244" i="27"/>
  <c r="E244" i="27"/>
  <c r="D244" i="27"/>
  <c r="C244" i="27"/>
  <c r="B244" i="27"/>
  <c r="W231" i="27"/>
  <c r="W230" i="27"/>
  <c r="W229" i="27"/>
  <c r="W228" i="27"/>
  <c r="W227" i="27"/>
  <c r="W226" i="27"/>
  <c r="W225" i="27"/>
  <c r="W224" i="27"/>
  <c r="W223" i="27"/>
  <c r="W222" i="27"/>
  <c r="W221" i="27"/>
  <c r="W220" i="27"/>
  <c r="W219" i="27"/>
  <c r="W218" i="27"/>
  <c r="W217" i="27"/>
  <c r="W216" i="27"/>
  <c r="W215" i="27"/>
  <c r="W214" i="27"/>
  <c r="W213" i="27"/>
  <c r="T209" i="27"/>
  <c r="S209" i="27"/>
  <c r="BM8" i="27" s="1"/>
  <c r="R209" i="27"/>
  <c r="Q209" i="27"/>
  <c r="P209" i="27"/>
  <c r="O209" i="27"/>
  <c r="N209" i="27"/>
  <c r="M209" i="27"/>
  <c r="L209" i="27"/>
  <c r="K209" i="27"/>
  <c r="J209" i="27"/>
  <c r="I209" i="27"/>
  <c r="H209" i="27"/>
  <c r="G209" i="27"/>
  <c r="AK8" i="27" s="1"/>
  <c r="F209" i="27"/>
  <c r="E209" i="27"/>
  <c r="D209" i="27"/>
  <c r="C209" i="27"/>
  <c r="B209" i="27"/>
  <c r="W196" i="27"/>
  <c r="W195" i="27"/>
  <c r="W194" i="27"/>
  <c r="W193" i="27"/>
  <c r="W192" i="27"/>
  <c r="W191" i="27"/>
  <c r="W190" i="27"/>
  <c r="W189" i="27"/>
  <c r="W188" i="27"/>
  <c r="W187" i="27"/>
  <c r="W186" i="27"/>
  <c r="W185" i="27"/>
  <c r="W184" i="27"/>
  <c r="W183" i="27"/>
  <c r="W182" i="27"/>
  <c r="W181" i="27"/>
  <c r="W180" i="27"/>
  <c r="W179" i="27"/>
  <c r="W178" i="27"/>
  <c r="T174" i="27"/>
  <c r="S174" i="27"/>
  <c r="R174" i="27"/>
  <c r="Q174" i="27"/>
  <c r="P174" i="27"/>
  <c r="O174" i="27"/>
  <c r="N174" i="27"/>
  <c r="M174" i="27"/>
  <c r="L174" i="27"/>
  <c r="X154" i="27" s="1"/>
  <c r="K174" i="27"/>
  <c r="J174" i="27"/>
  <c r="I174" i="27"/>
  <c r="H174" i="27"/>
  <c r="G174" i="27"/>
  <c r="BA7" i="27" s="1"/>
  <c r="F174" i="27"/>
  <c r="E174" i="27"/>
  <c r="D174" i="27"/>
  <c r="C174" i="27"/>
  <c r="B174" i="27"/>
  <c r="T139" i="27"/>
  <c r="S139" i="27"/>
  <c r="R139" i="27"/>
  <c r="Q139" i="27"/>
  <c r="P139" i="27"/>
  <c r="O139" i="27"/>
  <c r="BI6" i="27" s="1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B139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T104" i="27"/>
  <c r="S104" i="27"/>
  <c r="R104" i="27"/>
  <c r="Q104" i="27"/>
  <c r="P104" i="27"/>
  <c r="O104" i="27"/>
  <c r="N104" i="27"/>
  <c r="M104" i="27"/>
  <c r="L104" i="27"/>
  <c r="K104" i="27"/>
  <c r="I104" i="27"/>
  <c r="H104" i="27"/>
  <c r="AH9" i="27" s="1"/>
  <c r="G104" i="27"/>
  <c r="F104" i="27"/>
  <c r="E104" i="27"/>
  <c r="D104" i="27"/>
  <c r="C104" i="27"/>
  <c r="B104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AZ4" i="27" s="1"/>
  <c r="E69" i="27"/>
  <c r="D69" i="27"/>
  <c r="C69" i="27"/>
  <c r="B6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AE43" i="27"/>
  <c r="W43" i="27"/>
  <c r="AE42" i="27"/>
  <c r="W42" i="27"/>
  <c r="AE41" i="27"/>
  <c r="W41" i="27"/>
  <c r="AE40" i="27"/>
  <c r="W40" i="27"/>
  <c r="BO39" i="27"/>
  <c r="BM39" i="27"/>
  <c r="BI39" i="27"/>
  <c r="BE39" i="27"/>
  <c r="BA39" i="27"/>
  <c r="AW39" i="27"/>
  <c r="AE39" i="27"/>
  <c r="BM38" i="27"/>
  <c r="BI38" i="27"/>
  <c r="BE38" i="27"/>
  <c r="BA38" i="27"/>
  <c r="AW38" i="27"/>
  <c r="AE38" i="27"/>
  <c r="AE37" i="27"/>
  <c r="AE36" i="27"/>
  <c r="AE35" i="27"/>
  <c r="AE34" i="27"/>
  <c r="T34" i="27"/>
  <c r="S34" i="27"/>
  <c r="R34" i="27"/>
  <c r="Q34" i="27"/>
  <c r="P34" i="27"/>
  <c r="O34" i="27"/>
  <c r="N34" i="27"/>
  <c r="O387" i="26" s="1"/>
  <c r="M34" i="27"/>
  <c r="L34" i="27"/>
  <c r="K34" i="27"/>
  <c r="J34" i="27"/>
  <c r="I34" i="27"/>
  <c r="AF10" i="27" s="1"/>
  <c r="H34" i="27"/>
  <c r="G34" i="27"/>
  <c r="F34" i="27"/>
  <c r="E34" i="27"/>
  <c r="D34" i="27"/>
  <c r="E387" i="26" s="1"/>
  <c r="C34" i="27"/>
  <c r="B34" i="27"/>
  <c r="AE33" i="27"/>
  <c r="AE32" i="27"/>
  <c r="AE31" i="27"/>
  <c r="AE30" i="27"/>
  <c r="AE29" i="27"/>
  <c r="AE28" i="27"/>
  <c r="AE27" i="27"/>
  <c r="AE26" i="27"/>
  <c r="AE25" i="27"/>
  <c r="W22" i="27"/>
  <c r="AP21" i="27"/>
  <c r="AL21" i="27"/>
  <c r="AE21" i="27"/>
  <c r="W21" i="27"/>
  <c r="AF20" i="27"/>
  <c r="AE20" i="27"/>
  <c r="W20" i="27"/>
  <c r="AP19" i="27"/>
  <c r="AL19" i="27"/>
  <c r="AE19" i="27"/>
  <c r="X19" i="27"/>
  <c r="W19" i="27"/>
  <c r="AN18" i="27"/>
  <c r="AE18" i="27"/>
  <c r="W18" i="27"/>
  <c r="AP17" i="27"/>
  <c r="AL17" i="27"/>
  <c r="AE17" i="27"/>
  <c r="W17" i="27"/>
  <c r="AE16" i="27"/>
  <c r="X16" i="27"/>
  <c r="W16" i="27"/>
  <c r="AF15" i="27"/>
  <c r="AE15" i="27"/>
  <c r="X15" i="27"/>
  <c r="W15" i="27"/>
  <c r="BE14" i="27"/>
  <c r="AN14" i="27"/>
  <c r="AF14" i="27"/>
  <c r="AE14" i="27"/>
  <c r="W14" i="27"/>
  <c r="AV13" i="27"/>
  <c r="AP13" i="27"/>
  <c r="AH13" i="27"/>
  <c r="AE13" i="27"/>
  <c r="W13" i="27"/>
  <c r="BJ12" i="27"/>
  <c r="AZ12" i="27"/>
  <c r="AQ12" i="27"/>
  <c r="AE12" i="27"/>
  <c r="W12" i="27"/>
  <c r="BE11" i="27"/>
  <c r="AE11" i="27"/>
  <c r="W11" i="27"/>
  <c r="AE10" i="27"/>
  <c r="W10" i="27"/>
  <c r="BN9" i="27"/>
  <c r="AX9" i="27"/>
  <c r="AE9" i="27"/>
  <c r="W9" i="27"/>
  <c r="AE8" i="27"/>
  <c r="X8" i="27"/>
  <c r="W8" i="27"/>
  <c r="BB7" i="27"/>
  <c r="AE7" i="27"/>
  <c r="W7" i="27"/>
  <c r="AE6" i="27"/>
  <c r="W6" i="27"/>
  <c r="BJ5" i="27"/>
  <c r="AP5" i="27"/>
  <c r="AE5" i="27"/>
  <c r="W5" i="27"/>
  <c r="AE4" i="27"/>
  <c r="W4" i="27"/>
  <c r="BH3" i="27"/>
  <c r="AE3" i="27"/>
  <c r="BN1" i="27"/>
  <c r="BM1" i="27"/>
  <c r="BL1" i="27"/>
  <c r="BK1" i="27"/>
  <c r="BJ1" i="27"/>
  <c r="BI1" i="27"/>
  <c r="BH1" i="27"/>
  <c r="BG1" i="27"/>
  <c r="BF1" i="27"/>
  <c r="BE1" i="27"/>
  <c r="BD1" i="27"/>
  <c r="BC1" i="27"/>
  <c r="BB1" i="27"/>
  <c r="BA1" i="27"/>
  <c r="AZ1" i="27"/>
  <c r="AY1" i="27"/>
  <c r="AX1" i="27"/>
  <c r="AW1" i="27"/>
  <c r="AV1" i="27"/>
  <c r="BC3" i="27" l="1"/>
  <c r="AF9" i="27"/>
  <c r="I387" i="26"/>
  <c r="X14" i="27"/>
  <c r="M387" i="26"/>
  <c r="BJ3" i="27"/>
  <c r="Q387" i="26"/>
  <c r="X22" i="27"/>
  <c r="V387" i="26"/>
  <c r="X43" i="27"/>
  <c r="F388" i="26"/>
  <c r="X47" i="27"/>
  <c r="J388" i="26"/>
  <c r="X51" i="27"/>
  <c r="N388" i="26"/>
  <c r="X55" i="27"/>
  <c r="S388" i="26"/>
  <c r="X74" i="27"/>
  <c r="D389" i="26"/>
  <c r="X78" i="27"/>
  <c r="H389" i="26"/>
  <c r="X83" i="27"/>
  <c r="M389" i="26"/>
  <c r="X87" i="27"/>
  <c r="Q389" i="26"/>
  <c r="X91" i="27"/>
  <c r="V389" i="26"/>
  <c r="AV6" i="27"/>
  <c r="C390" i="26"/>
  <c r="X112" i="27"/>
  <c r="G390" i="26"/>
  <c r="X116" i="27"/>
  <c r="K390" i="26"/>
  <c r="X120" i="27"/>
  <c r="O390" i="26"/>
  <c r="X124" i="27"/>
  <c r="T390" i="26"/>
  <c r="X144" i="27"/>
  <c r="C391" i="26"/>
  <c r="AJ7" i="27"/>
  <c r="G391" i="26"/>
  <c r="X152" i="27"/>
  <c r="K391" i="26"/>
  <c r="X156" i="27"/>
  <c r="O391" i="26"/>
  <c r="X160" i="27"/>
  <c r="T391" i="26"/>
  <c r="AX8" i="27"/>
  <c r="E392" i="26"/>
  <c r="X184" i="27"/>
  <c r="I392" i="26"/>
  <c r="AK13" i="27"/>
  <c r="M392" i="26"/>
  <c r="X192" i="27"/>
  <c r="Q392" i="26"/>
  <c r="BN8" i="27"/>
  <c r="V392" i="26"/>
  <c r="X213" i="27"/>
  <c r="C393" i="26"/>
  <c r="AL7" i="27"/>
  <c r="G393" i="26"/>
  <c r="AL11" i="27"/>
  <c r="K393" i="26"/>
  <c r="X225" i="27"/>
  <c r="O393" i="26"/>
  <c r="X229" i="27"/>
  <c r="T393" i="26"/>
  <c r="AM5" i="27"/>
  <c r="E394" i="26"/>
  <c r="X254" i="27"/>
  <c r="I394" i="26"/>
  <c r="X258" i="27"/>
  <c r="M394" i="26"/>
  <c r="AM17" i="27"/>
  <c r="Q394" i="26"/>
  <c r="AM21" i="27"/>
  <c r="V394" i="26"/>
  <c r="X286" i="27"/>
  <c r="AB286" i="27" s="1"/>
  <c r="F395" i="26"/>
  <c r="X290" i="27"/>
  <c r="AB290" i="27" s="1"/>
  <c r="J395" i="26"/>
  <c r="X294" i="27"/>
  <c r="AB294" i="27" s="1"/>
  <c r="N395" i="26"/>
  <c r="X298" i="27"/>
  <c r="AB298" i="27" s="1"/>
  <c r="S395" i="26"/>
  <c r="X321" i="27"/>
  <c r="F396" i="26"/>
  <c r="X325" i="27"/>
  <c r="J396" i="26"/>
  <c r="BG12" i="27"/>
  <c r="N396" i="26"/>
  <c r="X333" i="27"/>
  <c r="S396" i="26"/>
  <c r="X354" i="27"/>
  <c r="D397" i="26"/>
  <c r="X358" i="27"/>
  <c r="H397" i="26"/>
  <c r="X362" i="27"/>
  <c r="L397" i="26"/>
  <c r="X366" i="27"/>
  <c r="P397" i="26"/>
  <c r="X370" i="27"/>
  <c r="U397" i="26"/>
  <c r="X391" i="27"/>
  <c r="F398" i="26"/>
  <c r="X395" i="27"/>
  <c r="J398" i="26"/>
  <c r="X399" i="27"/>
  <c r="N398" i="26"/>
  <c r="X403" i="27"/>
  <c r="S398" i="26"/>
  <c r="BD5" i="27"/>
  <c r="K389" i="26"/>
  <c r="X7" i="27"/>
  <c r="F387" i="26"/>
  <c r="X11" i="27"/>
  <c r="J387" i="26"/>
  <c r="BG3" i="27"/>
  <c r="N387" i="26"/>
  <c r="AF18" i="27"/>
  <c r="AF40" i="27" s="1"/>
  <c r="Z19" i="27" s="1"/>
  <c r="AB19" i="27" s="1"/>
  <c r="S387" i="26"/>
  <c r="AV4" i="27"/>
  <c r="C388" i="26"/>
  <c r="X44" i="27"/>
  <c r="G388" i="26"/>
  <c r="AG11" i="27"/>
  <c r="K388" i="26"/>
  <c r="X52" i="27"/>
  <c r="O388" i="26"/>
  <c r="X56" i="27"/>
  <c r="T388" i="26"/>
  <c r="X75" i="27"/>
  <c r="E389" i="26"/>
  <c r="X79" i="27"/>
  <c r="I389" i="26"/>
  <c r="X84" i="27"/>
  <c r="N389" i="26"/>
  <c r="X88" i="27"/>
  <c r="S389" i="26"/>
  <c r="AW6" i="27"/>
  <c r="D390" i="26"/>
  <c r="X113" i="27"/>
  <c r="H390" i="26"/>
  <c r="X117" i="27"/>
  <c r="L390" i="26"/>
  <c r="X121" i="27"/>
  <c r="P390" i="26"/>
  <c r="X125" i="27"/>
  <c r="U390" i="26"/>
  <c r="X145" i="27"/>
  <c r="D391" i="26"/>
  <c r="X149" i="27"/>
  <c r="H391" i="26"/>
  <c r="X153" i="27"/>
  <c r="L391" i="26"/>
  <c r="BI7" i="27"/>
  <c r="P391" i="26"/>
  <c r="AJ20" i="27"/>
  <c r="U391" i="26"/>
  <c r="AK6" i="27"/>
  <c r="F392" i="26"/>
  <c r="X185" i="27"/>
  <c r="J392" i="26"/>
  <c r="X189" i="27"/>
  <c r="N392" i="26"/>
  <c r="X193" i="27"/>
  <c r="S392" i="26"/>
  <c r="X214" i="27"/>
  <c r="D393" i="26"/>
  <c r="BA9" i="27"/>
  <c r="H393" i="26"/>
  <c r="X222" i="27"/>
  <c r="L393" i="26"/>
  <c r="AL16" i="27"/>
  <c r="P393" i="26"/>
  <c r="AL20" i="27"/>
  <c r="U393" i="26"/>
  <c r="X251" i="27"/>
  <c r="F394" i="26"/>
  <c r="X255" i="27"/>
  <c r="J394" i="26"/>
  <c r="X259" i="27"/>
  <c r="N394" i="26"/>
  <c r="X263" i="27"/>
  <c r="S394" i="26"/>
  <c r="X283" i="27"/>
  <c r="AB283" i="27" s="1"/>
  <c r="C395" i="26"/>
  <c r="X287" i="27"/>
  <c r="AB287" i="27" s="1"/>
  <c r="G395" i="26"/>
  <c r="X291" i="27"/>
  <c r="AB291" i="27" s="1"/>
  <c r="K395" i="26"/>
  <c r="X295" i="27"/>
  <c r="AB295" i="27" s="1"/>
  <c r="O395" i="26"/>
  <c r="X299" i="27"/>
  <c r="AB299" i="27" s="1"/>
  <c r="T395" i="26"/>
  <c r="X318" i="27"/>
  <c r="C396" i="26"/>
  <c r="X322" i="27"/>
  <c r="G396" i="26"/>
  <c r="BD12" i="27"/>
  <c r="K396" i="26"/>
  <c r="X330" i="27"/>
  <c r="O396" i="26"/>
  <c r="AO19" i="27"/>
  <c r="T396" i="26"/>
  <c r="X355" i="27"/>
  <c r="E397" i="26"/>
  <c r="BB13" i="27"/>
  <c r="I397" i="26"/>
  <c r="X363" i="27"/>
  <c r="M397" i="26"/>
  <c r="X367" i="27"/>
  <c r="Q397" i="26"/>
  <c r="X371" i="27"/>
  <c r="V397" i="26"/>
  <c r="AV14" i="27"/>
  <c r="C398" i="26"/>
  <c r="AZ14" i="27"/>
  <c r="G398" i="26"/>
  <c r="BD14" i="27"/>
  <c r="K398" i="26"/>
  <c r="AQ15" i="27"/>
  <c r="O398" i="26"/>
  <c r="BL14" i="27"/>
  <c r="T398" i="26"/>
  <c r="AF3" i="27"/>
  <c r="C387" i="26"/>
  <c r="AF7" i="27"/>
  <c r="AF29" i="27" s="1"/>
  <c r="Z8" i="27" s="1"/>
  <c r="AB8" i="27" s="1"/>
  <c r="G387" i="26"/>
  <c r="AF11" i="27"/>
  <c r="AG33" i="27" s="1"/>
  <c r="Z48" i="27" s="1"/>
  <c r="AB48" i="27" s="1"/>
  <c r="K387" i="26"/>
  <c r="BL3" i="27"/>
  <c r="T387" i="26"/>
  <c r="AW4" i="27"/>
  <c r="D388" i="26"/>
  <c r="X45" i="27"/>
  <c r="H388" i="26"/>
  <c r="X49" i="27"/>
  <c r="L388" i="26"/>
  <c r="X53" i="27"/>
  <c r="P388" i="26"/>
  <c r="AG20" i="27"/>
  <c r="U388" i="26"/>
  <c r="AH6" i="27"/>
  <c r="F389" i="26"/>
  <c r="X80" i="27"/>
  <c r="J389" i="26"/>
  <c r="X85" i="27"/>
  <c r="O389" i="26"/>
  <c r="AH19" i="27"/>
  <c r="T389" i="26"/>
  <c r="X110" i="27"/>
  <c r="E390" i="26"/>
  <c r="X114" i="27"/>
  <c r="I390" i="26"/>
  <c r="X118" i="27"/>
  <c r="M390" i="26"/>
  <c r="X122" i="27"/>
  <c r="Q390" i="26"/>
  <c r="X126" i="27"/>
  <c r="V390" i="26"/>
  <c r="AX7" i="27"/>
  <c r="E391" i="26"/>
  <c r="X150" i="27"/>
  <c r="I391" i="26"/>
  <c r="AJ13" i="27"/>
  <c r="M391" i="26"/>
  <c r="BJ7" i="27"/>
  <c r="Q391" i="26"/>
  <c r="AJ21" i="27"/>
  <c r="V391" i="26"/>
  <c r="X178" i="27"/>
  <c r="C392" i="26"/>
  <c r="X182" i="27"/>
  <c r="G392" i="26"/>
  <c r="X186" i="27"/>
  <c r="K392" i="26"/>
  <c r="X190" i="27"/>
  <c r="O392" i="26"/>
  <c r="X194" i="27"/>
  <c r="T392" i="26"/>
  <c r="AL5" i="27"/>
  <c r="E393" i="26"/>
  <c r="X219" i="27"/>
  <c r="I393" i="26"/>
  <c r="X223" i="27"/>
  <c r="M393" i="26"/>
  <c r="X227" i="27"/>
  <c r="Q393" i="26"/>
  <c r="X231" i="27"/>
  <c r="V393" i="26"/>
  <c r="AV10" i="27"/>
  <c r="C394" i="26"/>
  <c r="AZ10" i="27"/>
  <c r="G394" i="26"/>
  <c r="X256" i="27"/>
  <c r="K394" i="26"/>
  <c r="X260" i="27"/>
  <c r="O394" i="26"/>
  <c r="BL10" i="27"/>
  <c r="T394" i="26"/>
  <c r="AN4" i="27"/>
  <c r="D395" i="26"/>
  <c r="X288" i="27"/>
  <c r="AB288" i="27" s="1"/>
  <c r="H395" i="26"/>
  <c r="X292" i="27"/>
  <c r="AB292" i="27" s="1"/>
  <c r="L395" i="26"/>
  <c r="BI11" i="27"/>
  <c r="P395" i="26"/>
  <c r="X300" i="27"/>
  <c r="AB300" i="27" s="1"/>
  <c r="U395" i="26"/>
  <c r="X334" i="27"/>
  <c r="X319" i="27"/>
  <c r="D396" i="26"/>
  <c r="X323" i="27"/>
  <c r="H396" i="26"/>
  <c r="X327" i="27"/>
  <c r="L396" i="26"/>
  <c r="X331" i="27"/>
  <c r="P396" i="26"/>
  <c r="X335" i="27"/>
  <c r="U396" i="26"/>
  <c r="X356" i="27"/>
  <c r="F397" i="26"/>
  <c r="X360" i="27"/>
  <c r="J397" i="26"/>
  <c r="X364" i="27"/>
  <c r="N397" i="26"/>
  <c r="X368" i="27"/>
  <c r="S397" i="26"/>
  <c r="X389" i="27"/>
  <c r="D398" i="26"/>
  <c r="X393" i="27"/>
  <c r="H398" i="26"/>
  <c r="X397" i="27"/>
  <c r="L398" i="26"/>
  <c r="X401" i="27"/>
  <c r="P398" i="26"/>
  <c r="X405" i="27"/>
  <c r="U398" i="26"/>
  <c r="AW3" i="27"/>
  <c r="D387" i="26"/>
  <c r="BA3" i="27"/>
  <c r="H387" i="26"/>
  <c r="BE3" i="27"/>
  <c r="L387" i="26"/>
  <c r="BI3" i="27"/>
  <c r="P387" i="26"/>
  <c r="BM3" i="27"/>
  <c r="U387" i="26"/>
  <c r="AX4" i="27"/>
  <c r="E388" i="26"/>
  <c r="BB4" i="27"/>
  <c r="I388" i="26"/>
  <c r="BF4" i="27"/>
  <c r="M388" i="26"/>
  <c r="BJ4" i="27"/>
  <c r="Q388" i="26"/>
  <c r="AG21" i="27"/>
  <c r="V388" i="26"/>
  <c r="X73" i="27"/>
  <c r="C389" i="26"/>
  <c r="X77" i="27"/>
  <c r="G389" i="26"/>
  <c r="X82" i="27"/>
  <c r="L389" i="26"/>
  <c r="AH16" i="27"/>
  <c r="P389" i="26"/>
  <c r="AH20" i="27"/>
  <c r="U389" i="26"/>
  <c r="AY6" i="27"/>
  <c r="F390" i="26"/>
  <c r="BC6" i="27"/>
  <c r="J390" i="26"/>
  <c r="BG6" i="27"/>
  <c r="N390" i="26"/>
  <c r="X123" i="27"/>
  <c r="S390" i="26"/>
  <c r="X147" i="27"/>
  <c r="F391" i="26"/>
  <c r="X151" i="27"/>
  <c r="J391" i="26"/>
  <c r="AJ14" i="27"/>
  <c r="N391" i="26"/>
  <c r="X159" i="27"/>
  <c r="S391" i="26"/>
  <c r="AW8" i="27"/>
  <c r="D392" i="26"/>
  <c r="BA8" i="27"/>
  <c r="H392" i="26"/>
  <c r="X187" i="27"/>
  <c r="L392" i="26"/>
  <c r="X191" i="27"/>
  <c r="P392" i="26"/>
  <c r="AK20" i="27"/>
  <c r="U392" i="26"/>
  <c r="X216" i="27"/>
  <c r="F393" i="26"/>
  <c r="AL10" i="27"/>
  <c r="J393" i="26"/>
  <c r="AL14" i="27"/>
  <c r="N393" i="26"/>
  <c r="X228" i="27"/>
  <c r="S393" i="26"/>
  <c r="X249" i="27"/>
  <c r="D394" i="26"/>
  <c r="AM8" i="27"/>
  <c r="H394" i="26"/>
  <c r="AM12" i="27"/>
  <c r="L394" i="26"/>
  <c r="X261" i="27"/>
  <c r="P394" i="26"/>
  <c r="AM20" i="27"/>
  <c r="U394" i="26"/>
  <c r="X285" i="27"/>
  <c r="AB285" i="27" s="1"/>
  <c r="E395" i="26"/>
  <c r="BB11" i="27"/>
  <c r="I395" i="26"/>
  <c r="X293" i="27"/>
  <c r="AB293" i="27" s="1"/>
  <c r="M395" i="26"/>
  <c r="AN17" i="27"/>
  <c r="Q395" i="26"/>
  <c r="AN21" i="27"/>
  <c r="V395" i="26"/>
  <c r="AO5" i="27"/>
  <c r="E396" i="26"/>
  <c r="X324" i="27"/>
  <c r="I396" i="26"/>
  <c r="X328" i="27"/>
  <c r="M396" i="26"/>
  <c r="AO17" i="27"/>
  <c r="Q396" i="26"/>
  <c r="AO21" i="27"/>
  <c r="V396" i="26"/>
  <c r="X353" i="27"/>
  <c r="C397" i="26"/>
  <c r="X357" i="27"/>
  <c r="G397" i="26"/>
  <c r="AP11" i="27"/>
  <c r="K397" i="26"/>
  <c r="X365" i="27"/>
  <c r="O397" i="26"/>
  <c r="X369" i="27"/>
  <c r="T397" i="26"/>
  <c r="X390" i="27"/>
  <c r="E398" i="26"/>
  <c r="X394" i="27"/>
  <c r="I398" i="26"/>
  <c r="BF14" i="27"/>
  <c r="M398" i="26"/>
  <c r="BJ14" i="27"/>
  <c r="Q398" i="26"/>
  <c r="X406" i="27"/>
  <c r="V398" i="26"/>
  <c r="AP8" i="27"/>
  <c r="BM9" i="27"/>
  <c r="BE13" i="27"/>
  <c r="X81" i="27"/>
  <c r="X158" i="27"/>
  <c r="X181" i="27"/>
  <c r="AJ5" i="27"/>
  <c r="BC8" i="27"/>
  <c r="AO10" i="27"/>
  <c r="AY12" i="27"/>
  <c r="BM13" i="27"/>
  <c r="AO6" i="27"/>
  <c r="AJ9" i="27"/>
  <c r="AW13" i="27"/>
  <c r="AO14" i="27"/>
  <c r="AP20" i="27"/>
  <c r="X183" i="27"/>
  <c r="X215" i="27"/>
  <c r="X264" i="27"/>
  <c r="BD8" i="27"/>
  <c r="AZ9" i="27"/>
  <c r="AI12" i="27"/>
  <c r="BI14" i="27"/>
  <c r="AI20" i="27"/>
  <c r="AI4" i="27"/>
  <c r="AP6" i="27"/>
  <c r="BF7" i="27"/>
  <c r="AQ8" i="27"/>
  <c r="BE8" i="27"/>
  <c r="AO9" i="27"/>
  <c r="BE9" i="27"/>
  <c r="BA10" i="27"/>
  <c r="AK12" i="27"/>
  <c r="BN12" i="27"/>
  <c r="AY13" i="27"/>
  <c r="BK13" i="27"/>
  <c r="AW14" i="27"/>
  <c r="BM14" i="27"/>
  <c r="AI16" i="27"/>
  <c r="AJ17" i="27"/>
  <c r="AF21" i="27"/>
  <c r="X46" i="27"/>
  <c r="X146" i="27"/>
  <c r="X162" i="27"/>
  <c r="X195" i="27"/>
  <c r="X221" i="27"/>
  <c r="AM4" i="27"/>
  <c r="AG5" i="27"/>
  <c r="BE6" i="27"/>
  <c r="AJ8" i="27"/>
  <c r="AV8" i="27"/>
  <c r="BH8" i="27"/>
  <c r="AG9" i="27"/>
  <c r="AV9" i="27"/>
  <c r="BL9" i="27"/>
  <c r="BJ10" i="27"/>
  <c r="BB12" i="27"/>
  <c r="AZ13" i="27"/>
  <c r="BL13" i="27"/>
  <c r="BA14" i="27"/>
  <c r="AQ16" i="27"/>
  <c r="AH18" i="27"/>
  <c r="AQ20" i="27"/>
  <c r="AB335" i="27"/>
  <c r="AB370" i="27" s="1"/>
  <c r="AB405" i="27" s="1"/>
  <c r="X42" i="27"/>
  <c r="X109" i="27"/>
  <c r="X329" i="27"/>
  <c r="X48" i="27"/>
  <c r="X226" i="27"/>
  <c r="X265" i="27"/>
  <c r="X284" i="27"/>
  <c r="AB284" i="27" s="1"/>
  <c r="AB319" i="27" s="1"/>
  <c r="X398" i="27"/>
  <c r="AK5" i="27"/>
  <c r="AQ5" i="27"/>
  <c r="AP9" i="27"/>
  <c r="BI9" i="27"/>
  <c r="BN10" i="27"/>
  <c r="AG15" i="27"/>
  <c r="AG37" i="27" s="1"/>
  <c r="Z52" i="27" s="1"/>
  <c r="AB52" i="27" s="1"/>
  <c r="X196" i="27"/>
  <c r="X230" i="27"/>
  <c r="Z397" i="28"/>
  <c r="BN3" i="27"/>
  <c r="BH4" i="27"/>
  <c r="BA5" i="27"/>
  <c r="AL8" i="27"/>
  <c r="BJ9" i="27"/>
  <c r="BF12" i="27"/>
  <c r="AM13" i="27"/>
  <c r="AP18" i="27"/>
  <c r="X41" i="27"/>
  <c r="X262" i="27"/>
  <c r="X336" i="27"/>
  <c r="BD4" i="27"/>
  <c r="AG7" i="27"/>
  <c r="AX10" i="27"/>
  <c r="BM11" i="27"/>
  <c r="BF13" i="27"/>
  <c r="AQ17" i="27"/>
  <c r="X218" i="27"/>
  <c r="X250" i="27"/>
  <c r="X266" i="27"/>
  <c r="X359" i="27"/>
  <c r="X402" i="27"/>
  <c r="AL4" i="27"/>
  <c r="BM6" i="27"/>
  <c r="AY8" i="27"/>
  <c r="AK10" i="27"/>
  <c r="AH11" i="27"/>
  <c r="AH33" i="27" s="1"/>
  <c r="Z81" i="27" s="1"/>
  <c r="AB81" i="27" s="1"/>
  <c r="AL12" i="27"/>
  <c r="BG13" i="27"/>
  <c r="X90" i="27"/>
  <c r="X155" i="27"/>
  <c r="AY3" i="27"/>
  <c r="BL4" i="27"/>
  <c r="AH5" i="27"/>
  <c r="BA6" i="27"/>
  <c r="AZ7" i="27"/>
  <c r="AI8" i="27"/>
  <c r="AZ8" i="27"/>
  <c r="BG8" i="27"/>
  <c r="AL9" i="27"/>
  <c r="AW9" i="27"/>
  <c r="BB9" i="27"/>
  <c r="X10" i="27"/>
  <c r="AN10" i="27"/>
  <c r="BB10" i="27"/>
  <c r="AW11" i="27"/>
  <c r="AN12" i="27"/>
  <c r="AO13" i="27"/>
  <c r="AX13" i="27"/>
  <c r="BJ13" i="27"/>
  <c r="BN13" i="27"/>
  <c r="AK14" i="27"/>
  <c r="AX14" i="27"/>
  <c r="AN16" i="27"/>
  <c r="AH17" i="27"/>
  <c r="AQ18" i="27"/>
  <c r="AG19" i="27"/>
  <c r="AN20" i="27"/>
  <c r="X108" i="27"/>
  <c r="X180" i="27"/>
  <c r="X188" i="27"/>
  <c r="X296" i="27"/>
  <c r="AB296" i="27" s="1"/>
  <c r="X253" i="27"/>
  <c r="BD3" i="27"/>
  <c r="BB5" i="27"/>
  <c r="BK5" i="27"/>
  <c r="BB6" i="27"/>
  <c r="AO7" i="27"/>
  <c r="AY9" i="27"/>
  <c r="BC9" i="27"/>
  <c r="BM10" i="27"/>
  <c r="AO11" i="27"/>
  <c r="BF11" i="27"/>
  <c r="X12" i="27"/>
  <c r="AM16" i="27"/>
  <c r="AJ19" i="27"/>
  <c r="X179" i="27"/>
  <c r="X257" i="27"/>
  <c r="X326" i="27"/>
  <c r="AB326" i="27" s="1"/>
  <c r="AO3" i="27"/>
  <c r="AZ3" i="27"/>
  <c r="AK4" i="27"/>
  <c r="AP7" i="27"/>
  <c r="BL7" i="27"/>
  <c r="BK9" i="27"/>
  <c r="AG10" i="27"/>
  <c r="AG32" i="27" s="1"/>
  <c r="Z47" i="27" s="1"/>
  <c r="AB47" i="27" s="1"/>
  <c r="AW10" i="27"/>
  <c r="BE10" i="27"/>
  <c r="AV12" i="27"/>
  <c r="AH14" i="27"/>
  <c r="AJ15" i="27"/>
  <c r="X148" i="27"/>
  <c r="AP3" i="27"/>
  <c r="AX5" i="27"/>
  <c r="BG5" i="27"/>
  <c r="BD7" i="27"/>
  <c r="BI8" i="27"/>
  <c r="AN9" i="27"/>
  <c r="BG9" i="27"/>
  <c r="BI10" i="27"/>
  <c r="AX11" i="27"/>
  <c r="BN11" i="27"/>
  <c r="BL12" i="27"/>
  <c r="AK16" i="27"/>
  <c r="AI17" i="27"/>
  <c r="AF19" i="27"/>
  <c r="X224" i="27"/>
  <c r="X289" i="27"/>
  <c r="AB289" i="27" s="1"/>
  <c r="AR39" i="28"/>
  <c r="Z402" i="28"/>
  <c r="AR36" i="28"/>
  <c r="Z399" i="28"/>
  <c r="Z405" i="28"/>
  <c r="AR42" i="28"/>
  <c r="AR40" i="28"/>
  <c r="Z403" i="28"/>
  <c r="AR35" i="28"/>
  <c r="Z398" i="28"/>
  <c r="Z406" i="28"/>
  <c r="AR43" i="28"/>
  <c r="AR38" i="28"/>
  <c r="Z401" i="28"/>
  <c r="AR31" i="28"/>
  <c r="Z394" i="28"/>
  <c r="AR28" i="28"/>
  <c r="Z391" i="28"/>
  <c r="AR41" i="28"/>
  <c r="Z404" i="28"/>
  <c r="BO16" i="28"/>
  <c r="Z400" i="28"/>
  <c r="AR37" i="28"/>
  <c r="AR29" i="28"/>
  <c r="Z392" i="28"/>
  <c r="Z396" i="28"/>
  <c r="AR33" i="28"/>
  <c r="Z393" i="28"/>
  <c r="AR30" i="28"/>
  <c r="Z389" i="28"/>
  <c r="AR26" i="28"/>
  <c r="AR27" i="28"/>
  <c r="Z390" i="28"/>
  <c r="AR32" i="28"/>
  <c r="Z395" i="28"/>
  <c r="AR25" i="28"/>
  <c r="Z388" i="28"/>
  <c r="AQ13" i="27"/>
  <c r="BN14" i="27"/>
  <c r="AQ21" i="27"/>
  <c r="AQ11" i="27"/>
  <c r="AQ7" i="27"/>
  <c r="X392" i="27"/>
  <c r="AQ4" i="27"/>
  <c r="BB14" i="27"/>
  <c r="AQ9" i="27"/>
  <c r="AP4" i="27"/>
  <c r="BH12" i="27"/>
  <c r="AO15" i="27"/>
  <c r="BH13" i="27"/>
  <c r="AP15" i="27"/>
  <c r="X361" i="27"/>
  <c r="BD13" i="27"/>
  <c r="BI13" i="27"/>
  <c r="AP16" i="27"/>
  <c r="BK12" i="27"/>
  <c r="AO18" i="27"/>
  <c r="BC13" i="27"/>
  <c r="AX12" i="27"/>
  <c r="X320" i="27"/>
  <c r="AB325" i="27"/>
  <c r="AB360" i="27" s="1"/>
  <c r="AB395" i="27" s="1"/>
  <c r="AN7" i="27"/>
  <c r="AN8" i="27"/>
  <c r="BA11" i="27"/>
  <c r="AM9" i="27"/>
  <c r="BK8" i="27"/>
  <c r="AK18" i="27"/>
  <c r="BF10" i="27"/>
  <c r="AL13" i="27"/>
  <c r="BF9" i="27"/>
  <c r="X248" i="27"/>
  <c r="AM3" i="27"/>
  <c r="BD10" i="27"/>
  <c r="BD9" i="27"/>
  <c r="BH9" i="27"/>
  <c r="AL15" i="27"/>
  <c r="BL8" i="27"/>
  <c r="BN7" i="27"/>
  <c r="AK7" i="27"/>
  <c r="BH7" i="27"/>
  <c r="AJ11" i="27"/>
  <c r="AJ10" i="27"/>
  <c r="AV7" i="27"/>
  <c r="AJ3" i="27"/>
  <c r="AI21" i="27"/>
  <c r="BL6" i="27"/>
  <c r="AI19" i="27"/>
  <c r="AZ6" i="27"/>
  <c r="AI7" i="27"/>
  <c r="BH6" i="27"/>
  <c r="AI15" i="27"/>
  <c r="BD6" i="27"/>
  <c r="AI11" i="27"/>
  <c r="AY5" i="27"/>
  <c r="AI3" i="27"/>
  <c r="AL3" i="27"/>
  <c r="BB3" i="27"/>
  <c r="BF3" i="27"/>
  <c r="BG4" i="27"/>
  <c r="AN5" i="27"/>
  <c r="AM7" i="27"/>
  <c r="BE7" i="27"/>
  <c r="BH10" i="27"/>
  <c r="AM11" i="27"/>
  <c r="AJ12" i="27"/>
  <c r="AF13" i="27"/>
  <c r="AF17" i="27"/>
  <c r="AF39" i="27" s="1"/>
  <c r="Z18" i="27" s="1"/>
  <c r="AB18" i="27" s="1"/>
  <c r="AK17" i="27"/>
  <c r="AK21" i="27"/>
  <c r="X161" i="27"/>
  <c r="X252" i="27"/>
  <c r="X301" i="27"/>
  <c r="AB301" i="27" s="1"/>
  <c r="X404" i="27"/>
  <c r="AJ4" i="27"/>
  <c r="BC4" i="27"/>
  <c r="AZ5" i="27"/>
  <c r="AW7" i="27"/>
  <c r="BM7" i="27"/>
  <c r="BB8" i="27"/>
  <c r="BF8" i="27"/>
  <c r="BJ8" i="27"/>
  <c r="AK9" i="27"/>
  <c r="AI10" i="27"/>
  <c r="AH12" i="27"/>
  <c r="AN13" i="27"/>
  <c r="AG14" i="27"/>
  <c r="AG36" i="27" s="1"/>
  <c r="Z51" i="27" s="1"/>
  <c r="AB51" i="27" s="1"/>
  <c r="AM15" i="27"/>
  <c r="AJ16" i="27"/>
  <c r="AG18" i="27"/>
  <c r="AG40" i="27" s="1"/>
  <c r="Z55" i="27" s="1"/>
  <c r="AB55" i="27" s="1"/>
  <c r="AM19" i="27"/>
  <c r="X20" i="27"/>
  <c r="X119" i="27"/>
  <c r="X157" i="27"/>
  <c r="X217" i="27"/>
  <c r="X297" i="27"/>
  <c r="AB297" i="27" s="1"/>
  <c r="AB332" i="27" s="1"/>
  <c r="X388" i="27"/>
  <c r="X396" i="27"/>
  <c r="AH7" i="27"/>
  <c r="BJ11" i="27"/>
  <c r="X111" i="27"/>
  <c r="X76" i="27"/>
  <c r="AI9" i="27"/>
  <c r="BJ6" i="27"/>
  <c r="X89" i="27"/>
  <c r="AX6" i="27"/>
  <c r="BN6" i="27"/>
  <c r="AI5" i="27"/>
  <c r="BF6" i="27"/>
  <c r="AI13" i="27"/>
  <c r="D421" i="27"/>
  <c r="AR5" i="27" s="1"/>
  <c r="P421" i="27"/>
  <c r="AR17" i="27" s="1"/>
  <c r="BC5" i="27"/>
  <c r="AH10" i="27"/>
  <c r="AV5" i="27"/>
  <c r="H421" i="27"/>
  <c r="AR9" i="27" s="1"/>
  <c r="BF5" i="27"/>
  <c r="L421" i="27"/>
  <c r="AR13" i="27" s="1"/>
  <c r="BN5" i="27"/>
  <c r="AH21" i="27"/>
  <c r="BL5" i="27"/>
  <c r="AH4" i="27"/>
  <c r="AW5" i="27"/>
  <c r="AH8" i="27"/>
  <c r="BH5" i="27"/>
  <c r="AH15" i="27"/>
  <c r="T421" i="27"/>
  <c r="AR21" i="27" s="1"/>
  <c r="X58" i="27"/>
  <c r="BK4" i="27"/>
  <c r="AG13" i="27"/>
  <c r="C421" i="27"/>
  <c r="AR4" i="27" s="1"/>
  <c r="AY4" i="27"/>
  <c r="AG6" i="27"/>
  <c r="BA4" i="27"/>
  <c r="G421" i="27"/>
  <c r="AR8" i="27" s="1"/>
  <c r="X40" i="27"/>
  <c r="AG3" i="27"/>
  <c r="AF5" i="27"/>
  <c r="AF27" i="27" s="1"/>
  <c r="Z6" i="27" s="1"/>
  <c r="AB6" i="27" s="1"/>
  <c r="AX3" i="27"/>
  <c r="X6" i="27"/>
  <c r="AV3" i="27"/>
  <c r="X4" i="27"/>
  <c r="BK3" i="27"/>
  <c r="AF6" i="27"/>
  <c r="X400" i="27"/>
  <c r="AQ3" i="27"/>
  <c r="AQ6" i="27"/>
  <c r="AQ14" i="27"/>
  <c r="AY14" i="27"/>
  <c r="BC14" i="27"/>
  <c r="BG14" i="27"/>
  <c r="BK14" i="27"/>
  <c r="AQ19" i="27"/>
  <c r="AQ10" i="27"/>
  <c r="BH14" i="27"/>
  <c r="AP10" i="27"/>
  <c r="AP14" i="27"/>
  <c r="AO16" i="27"/>
  <c r="AO4" i="27"/>
  <c r="AO8" i="27"/>
  <c r="AO12" i="27"/>
  <c r="AW12" i="27"/>
  <c r="BA12" i="27"/>
  <c r="BE12" i="27"/>
  <c r="BI12" i="27"/>
  <c r="BM12" i="27"/>
  <c r="AO20" i="27"/>
  <c r="BC11" i="27"/>
  <c r="BK11" i="27"/>
  <c r="AN11" i="27"/>
  <c r="AV11" i="27"/>
  <c r="AZ11" i="27"/>
  <c r="BD11" i="27"/>
  <c r="BH11" i="27"/>
  <c r="BL11" i="27"/>
  <c r="AN15" i="27"/>
  <c r="AN6" i="27"/>
  <c r="AY11" i="27"/>
  <c r="BG11" i="27"/>
  <c r="AN3" i="27"/>
  <c r="AN19" i="27"/>
  <c r="J421" i="27"/>
  <c r="AR11" i="27" s="1"/>
  <c r="N421" i="27"/>
  <c r="AR15" i="27" s="1"/>
  <c r="R421" i="27"/>
  <c r="AR19" i="27" s="1"/>
  <c r="AM6" i="27"/>
  <c r="AM10" i="27"/>
  <c r="AY10" i="27"/>
  <c r="BC10" i="27"/>
  <c r="BG10" i="27"/>
  <c r="BK10" i="27"/>
  <c r="AM14" i="27"/>
  <c r="AM18" i="27"/>
  <c r="AL6" i="27"/>
  <c r="X220" i="27"/>
  <c r="AL18" i="27"/>
  <c r="AK3" i="27"/>
  <c r="AK11" i="27"/>
  <c r="AK15" i="27"/>
  <c r="AK19" i="27"/>
  <c r="AY7" i="27"/>
  <c r="BC7" i="27"/>
  <c r="BG7" i="27"/>
  <c r="BK7" i="27"/>
  <c r="AJ18" i="27"/>
  <c r="AJ6" i="27"/>
  <c r="AI18" i="27"/>
  <c r="AI14" i="27"/>
  <c r="X115" i="27"/>
  <c r="AI6" i="27"/>
  <c r="BK6" i="27"/>
  <c r="BE5" i="27"/>
  <c r="BI5" i="27"/>
  <c r="BM5" i="27"/>
  <c r="B421" i="27"/>
  <c r="AR3" i="27" s="1"/>
  <c r="F421" i="27"/>
  <c r="AR7" i="27" s="1"/>
  <c r="K421" i="27"/>
  <c r="AR12" i="27" s="1"/>
  <c r="O421" i="27"/>
  <c r="AR16" i="27" s="1"/>
  <c r="S421" i="27"/>
  <c r="AR20" i="27" s="1"/>
  <c r="X86" i="27"/>
  <c r="AH3" i="27"/>
  <c r="BE4" i="27"/>
  <c r="BI4" i="27"/>
  <c r="BM4" i="27"/>
  <c r="AG8" i="27"/>
  <c r="AG12" i="27"/>
  <c r="AG17" i="27"/>
  <c r="X50" i="27"/>
  <c r="X54" i="27"/>
  <c r="X57" i="27"/>
  <c r="AG4" i="27"/>
  <c r="BN4" i="27"/>
  <c r="AG16" i="27"/>
  <c r="AF32" i="27"/>
  <c r="Z11" i="27" s="1"/>
  <c r="AB11" i="27" s="1"/>
  <c r="AF35" i="27"/>
  <c r="Z14" i="27" s="1"/>
  <c r="AB14" i="27" s="1"/>
  <c r="AF4" i="27"/>
  <c r="AF8" i="27"/>
  <c r="AF12" i="27"/>
  <c r="AF16" i="27"/>
  <c r="AG43" i="27"/>
  <c r="Z58" i="27" s="1"/>
  <c r="AB58" i="27" s="1"/>
  <c r="AF31" i="27"/>
  <c r="Z10" i="27" s="1"/>
  <c r="AB10" i="27" s="1"/>
  <c r="AF25" i="27"/>
  <c r="Z4" i="27" s="1"/>
  <c r="AB4" i="27" s="1"/>
  <c r="AF37" i="27"/>
  <c r="Z16" i="27" s="1"/>
  <c r="AB16" i="27" s="1"/>
  <c r="X21" i="27"/>
  <c r="AF41" i="27"/>
  <c r="Z20" i="27" s="1"/>
  <c r="AB20" i="27" s="1"/>
  <c r="AJ42" i="27"/>
  <c r="Z161" i="27" s="1"/>
  <c r="AB161" i="27" s="1"/>
  <c r="AF42" i="27"/>
  <c r="Z21" i="27" s="1"/>
  <c r="AB21" i="27" s="1"/>
  <c r="AI42" i="27"/>
  <c r="Z125" i="27" s="1"/>
  <c r="AB125" i="27" s="1"/>
  <c r="X5" i="27"/>
  <c r="X9" i="27"/>
  <c r="X13" i="27"/>
  <c r="AF36" i="27"/>
  <c r="Z15" i="27" s="1"/>
  <c r="AB15" i="27" s="1"/>
  <c r="AH36" i="27"/>
  <c r="Z84" i="27" s="1"/>
  <c r="AB84" i="27" s="1"/>
  <c r="X17" i="27"/>
  <c r="AF43" i="27"/>
  <c r="Z22" i="27" s="1"/>
  <c r="AB22" i="27" s="1"/>
  <c r="E421" i="27"/>
  <c r="AR6" i="27" s="1"/>
  <c r="I421" i="27"/>
  <c r="AR10" i="27" s="1"/>
  <c r="M421" i="27"/>
  <c r="AR14" i="27" s="1"/>
  <c r="Q421" i="27"/>
  <c r="AR18" i="27" s="1"/>
  <c r="BM39" i="20"/>
  <c r="AE43" i="20"/>
  <c r="AE42" i="20"/>
  <c r="AE41" i="20"/>
  <c r="AE40" i="20"/>
  <c r="BO39" i="20"/>
  <c r="AE39" i="20"/>
  <c r="AE38" i="20"/>
  <c r="AE37" i="20"/>
  <c r="AE36" i="20"/>
  <c r="AE35" i="20"/>
  <c r="AE34" i="20"/>
  <c r="BN39" i="20"/>
  <c r="BL39" i="20"/>
  <c r="BK39" i="20"/>
  <c r="BJ39" i="20"/>
  <c r="BI39" i="20"/>
  <c r="BH39" i="20"/>
  <c r="BG39" i="20"/>
  <c r="BF39" i="20"/>
  <c r="BE39" i="20"/>
  <c r="BD39" i="20"/>
  <c r="BC39" i="20"/>
  <c r="BB39" i="20"/>
  <c r="BA39" i="20"/>
  <c r="AZ39" i="20"/>
  <c r="AY39" i="20"/>
  <c r="AX39" i="20"/>
  <c r="AW39" i="20"/>
  <c r="AV39" i="20"/>
  <c r="AE33" i="20"/>
  <c r="AE32" i="20"/>
  <c r="AE31" i="20"/>
  <c r="AE30" i="20"/>
  <c r="AE29" i="20"/>
  <c r="AE28" i="20"/>
  <c r="AE27" i="20"/>
  <c r="AE26" i="20"/>
  <c r="BN38" i="20"/>
  <c r="BL38" i="20"/>
  <c r="BJ38" i="20"/>
  <c r="BI38" i="20"/>
  <c r="BH38" i="20"/>
  <c r="BG38" i="20"/>
  <c r="BF38" i="20"/>
  <c r="BE38" i="20"/>
  <c r="BD38" i="20"/>
  <c r="BC38" i="20"/>
  <c r="BB38" i="20"/>
  <c r="BA38" i="20"/>
  <c r="AZ38" i="20"/>
  <c r="AY38" i="20"/>
  <c r="AX38" i="20"/>
  <c r="AW38" i="20"/>
  <c r="AV38" i="20"/>
  <c r="AE25" i="20"/>
  <c r="AE21" i="20"/>
  <c r="AE20" i="20"/>
  <c r="AE19" i="20"/>
  <c r="AE18" i="20"/>
  <c r="AE17" i="20"/>
  <c r="AE16" i="20"/>
  <c r="AE15" i="20"/>
  <c r="AE14" i="20"/>
  <c r="AE13" i="20"/>
  <c r="AE12" i="20"/>
  <c r="AE11" i="20"/>
  <c r="AE10" i="20"/>
  <c r="AE9" i="20"/>
  <c r="AE8" i="20"/>
  <c r="AE7" i="20"/>
  <c r="AE6" i="20"/>
  <c r="AE5" i="20"/>
  <c r="AE4" i="20"/>
  <c r="AE3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Z445" i="20"/>
  <c r="Y445" i="20"/>
  <c r="X445" i="20"/>
  <c r="W445" i="20"/>
  <c r="Z444" i="20"/>
  <c r="Y444" i="20"/>
  <c r="X444" i="20"/>
  <c r="W444" i="20"/>
  <c r="Z443" i="20"/>
  <c r="Y443" i="20"/>
  <c r="X443" i="20"/>
  <c r="W443" i="20"/>
  <c r="Z442" i="20"/>
  <c r="Y442" i="20"/>
  <c r="X442" i="20"/>
  <c r="W442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AC301" i="20"/>
  <c r="AC336" i="20" s="1"/>
  <c r="AC371" i="20" s="1"/>
  <c r="AC406" i="20" s="1"/>
  <c r="W301" i="20"/>
  <c r="AC300" i="20"/>
  <c r="AC335" i="20" s="1"/>
  <c r="AC370" i="20" s="1"/>
  <c r="AC405" i="20" s="1"/>
  <c r="W300" i="20"/>
  <c r="AC299" i="20"/>
  <c r="AC334" i="20" s="1"/>
  <c r="AC369" i="20" s="1"/>
  <c r="AC404" i="20" s="1"/>
  <c r="W299" i="20"/>
  <c r="AC298" i="20"/>
  <c r="AC333" i="20" s="1"/>
  <c r="AC368" i="20" s="1"/>
  <c r="AC403" i="20" s="1"/>
  <c r="W298" i="20"/>
  <c r="AC297" i="20"/>
  <c r="AC332" i="20" s="1"/>
  <c r="AC367" i="20" s="1"/>
  <c r="AC402" i="20" s="1"/>
  <c r="W297" i="20"/>
  <c r="AC296" i="20"/>
  <c r="AC331" i="20" s="1"/>
  <c r="AC366" i="20" s="1"/>
  <c r="AC401" i="20" s="1"/>
  <c r="W296" i="20"/>
  <c r="AC295" i="20"/>
  <c r="AC330" i="20" s="1"/>
  <c r="AC365" i="20" s="1"/>
  <c r="AC400" i="20" s="1"/>
  <c r="W295" i="20"/>
  <c r="AC294" i="20"/>
  <c r="AC329" i="20" s="1"/>
  <c r="AC364" i="20" s="1"/>
  <c r="AC399" i="20" s="1"/>
  <c r="W294" i="20"/>
  <c r="AC293" i="20"/>
  <c r="AC328" i="20" s="1"/>
  <c r="AC363" i="20" s="1"/>
  <c r="AC398" i="20" s="1"/>
  <c r="W293" i="20"/>
  <c r="AC292" i="20"/>
  <c r="AC327" i="20" s="1"/>
  <c r="AC362" i="20" s="1"/>
  <c r="AC397" i="20" s="1"/>
  <c r="W292" i="20"/>
  <c r="AC291" i="20"/>
  <c r="AC326" i="20" s="1"/>
  <c r="AC361" i="20" s="1"/>
  <c r="AC396" i="20" s="1"/>
  <c r="W291" i="20"/>
  <c r="W290" i="20"/>
  <c r="AC289" i="20"/>
  <c r="AC324" i="20" s="1"/>
  <c r="AC359" i="20" s="1"/>
  <c r="AC394" i="20" s="1"/>
  <c r="W289" i="20"/>
  <c r="AC288" i="20"/>
  <c r="AC323" i="20" s="1"/>
  <c r="AC358" i="20" s="1"/>
  <c r="AC393" i="20" s="1"/>
  <c r="W288" i="20"/>
  <c r="AC287" i="20"/>
  <c r="AC322" i="20" s="1"/>
  <c r="AC357" i="20" s="1"/>
  <c r="AC392" i="20" s="1"/>
  <c r="W287" i="20"/>
  <c r="AC286" i="20"/>
  <c r="AC321" i="20" s="1"/>
  <c r="AC356" i="20" s="1"/>
  <c r="AC391" i="20" s="1"/>
  <c r="W286" i="20"/>
  <c r="W285" i="20"/>
  <c r="AC284" i="20"/>
  <c r="AC319" i="20" s="1"/>
  <c r="AC354" i="20" s="1"/>
  <c r="AC389" i="20" s="1"/>
  <c r="W284" i="20"/>
  <c r="AC283" i="20"/>
  <c r="AC318" i="20" s="1"/>
  <c r="AC353" i="20" s="1"/>
  <c r="AC388" i="20" s="1"/>
  <c r="W283" i="20"/>
  <c r="W266" i="20"/>
  <c r="W265" i="20"/>
  <c r="W264" i="20"/>
  <c r="W263" i="20"/>
  <c r="W262" i="20"/>
  <c r="W261" i="20"/>
  <c r="W260" i="20"/>
  <c r="W259" i="20"/>
  <c r="W258" i="20"/>
  <c r="W257" i="20"/>
  <c r="W256" i="20"/>
  <c r="W255" i="20"/>
  <c r="W254" i="20"/>
  <c r="W253" i="20"/>
  <c r="W252" i="20"/>
  <c r="W251" i="20"/>
  <c r="W250" i="20"/>
  <c r="W249" i="20"/>
  <c r="W248" i="20"/>
  <c r="W231" i="20"/>
  <c r="W230" i="20"/>
  <c r="W229" i="20"/>
  <c r="W228" i="20"/>
  <c r="W227" i="20"/>
  <c r="W226" i="20"/>
  <c r="W225" i="20"/>
  <c r="W224" i="20"/>
  <c r="W223" i="20"/>
  <c r="W222" i="20"/>
  <c r="W221" i="20"/>
  <c r="W220" i="20"/>
  <c r="W219" i="20"/>
  <c r="W218" i="20"/>
  <c r="W217" i="20"/>
  <c r="W216" i="20"/>
  <c r="W215" i="20"/>
  <c r="W214" i="20"/>
  <c r="W213" i="20"/>
  <c r="W196" i="20"/>
  <c r="W195" i="20"/>
  <c r="W194" i="20"/>
  <c r="W193" i="20"/>
  <c r="W192" i="20"/>
  <c r="W191" i="20"/>
  <c r="W190" i="20"/>
  <c r="W189" i="20"/>
  <c r="W188" i="20"/>
  <c r="W187" i="20"/>
  <c r="W186" i="20"/>
  <c r="W185" i="20"/>
  <c r="W184" i="20"/>
  <c r="W183" i="20"/>
  <c r="W182" i="20"/>
  <c r="W181" i="20"/>
  <c r="W180" i="20"/>
  <c r="W179" i="20"/>
  <c r="W178" i="20"/>
  <c r="W162" i="20"/>
  <c r="W161" i="20"/>
  <c r="W160" i="20"/>
  <c r="W159" i="20"/>
  <c r="W158" i="20"/>
  <c r="W157" i="20"/>
  <c r="W156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/>
  <c r="W126" i="20"/>
  <c r="W125" i="20"/>
  <c r="W124" i="20"/>
  <c r="W123" i="20"/>
  <c r="W122" i="20"/>
  <c r="W121" i="20"/>
  <c r="W120" i="20"/>
  <c r="W119" i="20"/>
  <c r="W118" i="20"/>
  <c r="W117" i="20"/>
  <c r="W116" i="20"/>
  <c r="W115" i="20"/>
  <c r="W114" i="20"/>
  <c r="W113" i="20"/>
  <c r="W112" i="20"/>
  <c r="W111" i="20"/>
  <c r="W110" i="20"/>
  <c r="W109" i="20"/>
  <c r="W108" i="20"/>
  <c r="W91" i="20"/>
  <c r="W90" i="20"/>
  <c r="W89" i="20"/>
  <c r="W88" i="20"/>
  <c r="W87" i="20"/>
  <c r="W86" i="20"/>
  <c r="W85" i="20"/>
  <c r="W84" i="20"/>
  <c r="W83" i="20"/>
  <c r="W82" i="20"/>
  <c r="W81" i="20"/>
  <c r="W80" i="20"/>
  <c r="W79" i="20"/>
  <c r="W78" i="20"/>
  <c r="W77" i="20"/>
  <c r="W76" i="20"/>
  <c r="W75" i="20"/>
  <c r="W74" i="20"/>
  <c r="W73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6" i="20"/>
  <c r="W5" i="20"/>
  <c r="W4" i="20"/>
  <c r="AO31" i="27" l="1"/>
  <c r="Z324" i="27" s="1"/>
  <c r="AI41" i="27"/>
  <c r="Z124" i="27" s="1"/>
  <c r="AB124" i="27" s="1"/>
  <c r="AL42" i="27"/>
  <c r="Z230" i="27" s="1"/>
  <c r="AB230" i="27" s="1"/>
  <c r="AB327" i="27"/>
  <c r="AB362" i="27" s="1"/>
  <c r="AB397" i="27" s="1"/>
  <c r="AB330" i="27"/>
  <c r="AB365" i="27" s="1"/>
  <c r="AB400" i="27" s="1"/>
  <c r="AH42" i="27"/>
  <c r="Z90" i="27" s="1"/>
  <c r="AB90" i="27" s="1"/>
  <c r="AB334" i="27"/>
  <c r="AB369" i="27" s="1"/>
  <c r="AB404" i="27" s="1"/>
  <c r="AB321" i="27"/>
  <c r="AB328" i="27"/>
  <c r="AB363" i="27" s="1"/>
  <c r="AB398" i="27" s="1"/>
  <c r="AB323" i="27"/>
  <c r="AB358" i="27" s="1"/>
  <c r="AB393" i="27" s="1"/>
  <c r="AM42" i="27"/>
  <c r="Z265" i="27" s="1"/>
  <c r="AB265" i="27" s="1"/>
  <c r="AF33" i="27"/>
  <c r="Z12" i="27" s="1"/>
  <c r="AB12" i="27" s="1"/>
  <c r="AG42" i="27"/>
  <c r="Z57" i="27" s="1"/>
  <c r="AB57" i="27" s="1"/>
  <c r="AG25" i="27"/>
  <c r="Z40" i="27" s="1"/>
  <c r="AB40" i="27" s="1"/>
  <c r="AB354" i="27"/>
  <c r="AB389" i="27" s="1"/>
  <c r="AB329" i="27"/>
  <c r="AK42" i="27"/>
  <c r="Z195" i="27" s="1"/>
  <c r="AB195" i="27" s="1"/>
  <c r="AJ41" i="27"/>
  <c r="Z160" i="27" s="1"/>
  <c r="AB160" i="27" s="1"/>
  <c r="BD16" i="27"/>
  <c r="E400" i="26"/>
  <c r="AG29" i="27"/>
  <c r="Z44" i="27" s="1"/>
  <c r="AB44" i="27" s="1"/>
  <c r="AB318" i="27"/>
  <c r="AB353" i="27" s="1"/>
  <c r="AB388" i="27" s="1"/>
  <c r="AB322" i="27"/>
  <c r="AB357" i="27" s="1"/>
  <c r="AB392" i="27" s="1"/>
  <c r="AB333" i="27"/>
  <c r="AB368" i="27" s="1"/>
  <c r="AB403" i="27" s="1"/>
  <c r="AJ31" i="27"/>
  <c r="Z150" i="27" s="1"/>
  <c r="AB150" i="27" s="1"/>
  <c r="AP42" i="27"/>
  <c r="Z370" i="27" s="1"/>
  <c r="O400" i="26"/>
  <c r="K400" i="26"/>
  <c r="AG27" i="27"/>
  <c r="Z42" i="27" s="1"/>
  <c r="AB42" i="27" s="1"/>
  <c r="AB320" i="27"/>
  <c r="AB355" i="27" s="1"/>
  <c r="AB390" i="27" s="1"/>
  <c r="AB324" i="27"/>
  <c r="AB359" i="27" s="1"/>
  <c r="AB394" i="27" s="1"/>
  <c r="AB331" i="27"/>
  <c r="AB366" i="27" s="1"/>
  <c r="AB401" i="27" s="1"/>
  <c r="U400" i="26"/>
  <c r="L400" i="26"/>
  <c r="D400" i="26"/>
  <c r="C400" i="26"/>
  <c r="N400" i="26"/>
  <c r="F400" i="26"/>
  <c r="Q400" i="26"/>
  <c r="I400" i="26"/>
  <c r="AH31" i="27"/>
  <c r="Z79" i="27" s="1"/>
  <c r="AB79" i="27" s="1"/>
  <c r="AK36" i="27"/>
  <c r="Z189" i="27" s="1"/>
  <c r="AB189" i="27" s="1"/>
  <c r="AJ43" i="27"/>
  <c r="Z162" i="27" s="1"/>
  <c r="AB162" i="27" s="1"/>
  <c r="BJ16" i="27"/>
  <c r="AB367" i="27"/>
  <c r="AB402" i="27" s="1"/>
  <c r="BB16" i="27"/>
  <c r="AB364" i="27"/>
  <c r="AB399" i="27" s="1"/>
  <c r="T400" i="26"/>
  <c r="AH27" i="27"/>
  <c r="Z75" i="27" s="1"/>
  <c r="AB75" i="27" s="1"/>
  <c r="AG31" i="27"/>
  <c r="Z46" i="27" s="1"/>
  <c r="AB46" i="27" s="1"/>
  <c r="AN39" i="27"/>
  <c r="Z297" i="27" s="1"/>
  <c r="AB356" i="27"/>
  <c r="AB391" i="27" s="1"/>
  <c r="AK31" i="27"/>
  <c r="Z184" i="27" s="1"/>
  <c r="AB184" i="27" s="1"/>
  <c r="AH29" i="27"/>
  <c r="Z77" i="27" s="1"/>
  <c r="AB77" i="27" s="1"/>
  <c r="P400" i="26"/>
  <c r="H400" i="26"/>
  <c r="G400" i="26"/>
  <c r="S400" i="26"/>
  <c r="J400" i="26"/>
  <c r="V400" i="26"/>
  <c r="M400" i="26"/>
  <c r="AG28" i="27"/>
  <c r="Z43" i="27" s="1"/>
  <c r="AB43" i="27" s="1"/>
  <c r="AH41" i="27"/>
  <c r="Z89" i="27" s="1"/>
  <c r="AB89" i="27" s="1"/>
  <c r="AQ42" i="27"/>
  <c r="Z405" i="27" s="1"/>
  <c r="AZ16" i="27"/>
  <c r="BM16" i="27"/>
  <c r="AH35" i="27"/>
  <c r="Z83" i="27" s="1"/>
  <c r="AB83" i="27" s="1"/>
  <c r="AO42" i="27"/>
  <c r="Z335" i="27" s="1"/>
  <c r="BA16" i="27"/>
  <c r="BO9" i="27"/>
  <c r="AN42" i="27"/>
  <c r="Z300" i="27" s="1"/>
  <c r="AG41" i="27"/>
  <c r="Z56" i="27" s="1"/>
  <c r="AB56" i="27" s="1"/>
  <c r="AP31" i="27"/>
  <c r="Z359" i="27" s="1"/>
  <c r="AG35" i="27"/>
  <c r="Z50" i="27" s="1"/>
  <c r="AB50" i="27" s="1"/>
  <c r="AJ32" i="27"/>
  <c r="Z151" i="27" s="1"/>
  <c r="AB151" i="27" s="1"/>
  <c r="AL31" i="27"/>
  <c r="Z219" i="27" s="1"/>
  <c r="AB219" i="27" s="1"/>
  <c r="AB336" i="27"/>
  <c r="AB371" i="27" s="1"/>
  <c r="AB406" i="27" s="1"/>
  <c r="BI16" i="27"/>
  <c r="AB361" i="27"/>
  <c r="AB396" i="27" s="1"/>
  <c r="AH39" i="27"/>
  <c r="Z87" i="27" s="1"/>
  <c r="AB87" i="27" s="1"/>
  <c r="AM39" i="27"/>
  <c r="Z262" i="27" s="1"/>
  <c r="AB262" i="27" s="1"/>
  <c r="AM36" i="27"/>
  <c r="Z259" i="27" s="1"/>
  <c r="AB259" i="27" s="1"/>
  <c r="BE16" i="27"/>
  <c r="AN27" i="27"/>
  <c r="Z285" i="27" s="1"/>
  <c r="AM43" i="27"/>
  <c r="Z266" i="27" s="1"/>
  <c r="AB266" i="27" s="1"/>
  <c r="BO8" i="27"/>
  <c r="AN40" i="27"/>
  <c r="Z298" i="27" s="1"/>
  <c r="AK35" i="27"/>
  <c r="Z188" i="27" s="1"/>
  <c r="AB188" i="27" s="1"/>
  <c r="BF16" i="27"/>
  <c r="BO13" i="27"/>
  <c r="AO41" i="27"/>
  <c r="Z334" i="27" s="1"/>
  <c r="BH16" i="27"/>
  <c r="AM40" i="27"/>
  <c r="Z263" i="27" s="1"/>
  <c r="AB263" i="27" s="1"/>
  <c r="AQ33" i="27"/>
  <c r="AR33" i="27" s="1"/>
  <c r="AO29" i="27"/>
  <c r="Z322" i="27" s="1"/>
  <c r="AL33" i="27"/>
  <c r="Z221" i="27" s="1"/>
  <c r="AB221" i="27" s="1"/>
  <c r="AP37" i="27"/>
  <c r="Z365" i="27" s="1"/>
  <c r="BO7" i="27"/>
  <c r="AJ35" i="27"/>
  <c r="Z154" i="27" s="1"/>
  <c r="AB154" i="27" s="1"/>
  <c r="AO35" i="27"/>
  <c r="Z328" i="27" s="1"/>
  <c r="AI40" i="27"/>
  <c r="Z123" i="27" s="1"/>
  <c r="AB123" i="27" s="1"/>
  <c r="AL29" i="27"/>
  <c r="Z217" i="27" s="1"/>
  <c r="AB217" i="27" s="1"/>
  <c r="AP29" i="27"/>
  <c r="Z357" i="27" s="1"/>
  <c r="AN29" i="27"/>
  <c r="Z287" i="27" s="1"/>
  <c r="AI29" i="27"/>
  <c r="Z112" i="27" s="1"/>
  <c r="AB112" i="27" s="1"/>
  <c r="AM29" i="27"/>
  <c r="Z252" i="27" s="1"/>
  <c r="AB252" i="27" s="1"/>
  <c r="AQ29" i="27"/>
  <c r="AR29" i="27" s="1"/>
  <c r="AK29" i="27"/>
  <c r="Z182" i="27" s="1"/>
  <c r="AB182" i="27" s="1"/>
  <c r="AJ29" i="27"/>
  <c r="Z148" i="27" s="1"/>
  <c r="AB148" i="27" s="1"/>
  <c r="AM33" i="27"/>
  <c r="Z256" i="27" s="1"/>
  <c r="AB256" i="27" s="1"/>
  <c r="AJ33" i="27"/>
  <c r="Z152" i="27" s="1"/>
  <c r="AB152" i="27" s="1"/>
  <c r="AK33" i="27"/>
  <c r="Z186" i="27" s="1"/>
  <c r="AB186" i="27" s="1"/>
  <c r="AI33" i="27"/>
  <c r="Z116" i="27" s="1"/>
  <c r="AB116" i="27" s="1"/>
  <c r="AN28" i="27"/>
  <c r="Z286" i="27" s="1"/>
  <c r="AN32" i="27"/>
  <c r="Z290" i="27" s="1"/>
  <c r="AI32" i="27"/>
  <c r="Z115" i="27" s="1"/>
  <c r="AB115" i="27" s="1"/>
  <c r="BC16" i="27"/>
  <c r="BO6" i="27"/>
  <c r="AX16" i="27"/>
  <c r="AP32" i="27"/>
  <c r="Z360" i="27" s="1"/>
  <c r="AK32" i="27"/>
  <c r="Z185" i="27" s="1"/>
  <c r="AB185" i="27" s="1"/>
  <c r="AN43" i="27"/>
  <c r="Z301" i="27" s="1"/>
  <c r="AH28" i="27"/>
  <c r="Z76" i="27" s="1"/>
  <c r="AB76" i="27" s="1"/>
  <c r="AG39" i="27"/>
  <c r="Z54" i="27" s="1"/>
  <c r="AB54" i="27" s="1"/>
  <c r="AL39" i="27"/>
  <c r="Z227" i="27" s="1"/>
  <c r="AB227" i="27" s="1"/>
  <c r="AQ39" i="27"/>
  <c r="AO40" i="27"/>
  <c r="Z333" i="27" s="1"/>
  <c r="AP27" i="27"/>
  <c r="Z355" i="27" s="1"/>
  <c r="AP35" i="27"/>
  <c r="Z363" i="27" s="1"/>
  <c r="AO36" i="27"/>
  <c r="Z329" i="27" s="1"/>
  <c r="AQ25" i="27"/>
  <c r="Z388" i="27" s="1"/>
  <c r="AP40" i="27"/>
  <c r="Z368" i="27" s="1"/>
  <c r="AY16" i="27"/>
  <c r="BO14" i="27"/>
  <c r="BL16" i="27"/>
  <c r="AL35" i="27"/>
  <c r="Z223" i="27" s="1"/>
  <c r="AB223" i="27" s="1"/>
  <c r="AV16" i="27"/>
  <c r="AJ40" i="27"/>
  <c r="Z159" i="27" s="1"/>
  <c r="AB159" i="27" s="1"/>
  <c r="AK39" i="27"/>
  <c r="Z192" i="27" s="1"/>
  <c r="AB192" i="27" s="1"/>
  <c r="AP39" i="27"/>
  <c r="Z367" i="27" s="1"/>
  <c r="AH40" i="27"/>
  <c r="Z88" i="27" s="1"/>
  <c r="AB88" i="27" s="1"/>
  <c r="AK43" i="27"/>
  <c r="Z196" i="27" s="1"/>
  <c r="AB196" i="27" s="1"/>
  <c r="BO12" i="27"/>
  <c r="AJ39" i="27"/>
  <c r="Z158" i="27" s="1"/>
  <c r="AB158" i="27" s="1"/>
  <c r="AO39" i="27"/>
  <c r="Z332" i="27" s="1"/>
  <c r="AI39" i="27"/>
  <c r="Z122" i="27" s="1"/>
  <c r="AB122" i="27" s="1"/>
  <c r="AF28" i="27"/>
  <c r="Z7" i="27" s="1"/>
  <c r="AB7" i="27" s="1"/>
  <c r="BO10" i="27"/>
  <c r="BG16" i="27"/>
  <c r="BO3" i="27"/>
  <c r="AQ37" i="27"/>
  <c r="Z400" i="27" s="1"/>
  <c r="AH32" i="27"/>
  <c r="Z80" i="27" s="1"/>
  <c r="AB80" i="27" s="1"/>
  <c r="AM32" i="27"/>
  <c r="Z255" i="27" s="1"/>
  <c r="AB255" i="27" s="1"/>
  <c r="AQ31" i="27"/>
  <c r="Z394" i="27" s="1"/>
  <c r="AQ27" i="27"/>
  <c r="Z390" i="27" s="1"/>
  <c r="AL40" i="27"/>
  <c r="Z228" i="27" s="1"/>
  <c r="AB228" i="27" s="1"/>
  <c r="AQ40" i="27"/>
  <c r="Z403" i="27" s="1"/>
  <c r="AN31" i="27"/>
  <c r="Z289" i="27" s="1"/>
  <c r="AQ35" i="27"/>
  <c r="AR35" i="27" s="1"/>
  <c r="AN35" i="27"/>
  <c r="Z293" i="27" s="1"/>
  <c r="AJ27" i="27"/>
  <c r="Z146" i="27" s="1"/>
  <c r="AB146" i="27" s="1"/>
  <c r="BN16" i="27"/>
  <c r="AM27" i="27"/>
  <c r="Z250" i="27" s="1"/>
  <c r="AB250" i="27" s="1"/>
  <c r="AO27" i="27"/>
  <c r="Z320" i="27" s="1"/>
  <c r="AK27" i="27"/>
  <c r="Z180" i="27" s="1"/>
  <c r="AB180" i="27" s="1"/>
  <c r="AI35" i="27"/>
  <c r="Z118" i="27" s="1"/>
  <c r="AB118" i="27" s="1"/>
  <c r="AL32" i="27"/>
  <c r="Z220" i="27" s="1"/>
  <c r="AB220" i="27" s="1"/>
  <c r="AQ32" i="27"/>
  <c r="Z395" i="27" s="1"/>
  <c r="AM31" i="27"/>
  <c r="Z254" i="27" s="1"/>
  <c r="AB254" i="27" s="1"/>
  <c r="AI31" i="27"/>
  <c r="Z114" i="27" s="1"/>
  <c r="AB114" i="27" s="1"/>
  <c r="AL27" i="27"/>
  <c r="Z215" i="27" s="1"/>
  <c r="AB215" i="27" s="1"/>
  <c r="AK40" i="27"/>
  <c r="Z193" i="27" s="1"/>
  <c r="AB193" i="27" s="1"/>
  <c r="AI27" i="27"/>
  <c r="Z110" i="27" s="1"/>
  <c r="AB110" i="27" s="1"/>
  <c r="AO32" i="27"/>
  <c r="Z325" i="27" s="1"/>
  <c r="AM35" i="27"/>
  <c r="Z258" i="27" s="1"/>
  <c r="AB258" i="27" s="1"/>
  <c r="AQ28" i="27"/>
  <c r="AR28" i="27" s="1"/>
  <c r="AM28" i="27"/>
  <c r="Z251" i="27" s="1"/>
  <c r="AB251" i="27" s="1"/>
  <c r="BO5" i="27"/>
  <c r="AM25" i="27"/>
  <c r="Z248" i="27" s="1"/>
  <c r="AB248" i="27" s="1"/>
  <c r="AP25" i="27"/>
  <c r="Z353" i="27" s="1"/>
  <c r="AI25" i="27"/>
  <c r="Z108" i="27" s="1"/>
  <c r="AB108" i="27" s="1"/>
  <c r="AH25" i="27"/>
  <c r="Z73" i="27" s="1"/>
  <c r="AB73" i="27" s="1"/>
  <c r="AJ25" i="27"/>
  <c r="Z144" i="27" s="1"/>
  <c r="AB144" i="27" s="1"/>
  <c r="AL25" i="27"/>
  <c r="Z213" i="27" s="1"/>
  <c r="AB213" i="27" s="1"/>
  <c r="AO25" i="27"/>
  <c r="Z318" i="27" s="1"/>
  <c r="AK25" i="27"/>
  <c r="Z178" i="27" s="1"/>
  <c r="AB178" i="27" s="1"/>
  <c r="AN25" i="27"/>
  <c r="Z283" i="27" s="1"/>
  <c r="AO43" i="27"/>
  <c r="Z336" i="27" s="1"/>
  <c r="AH43" i="27"/>
  <c r="Z91" i="27" s="1"/>
  <c r="AB91" i="27" s="1"/>
  <c r="AP43" i="27"/>
  <c r="Z371" i="27" s="1"/>
  <c r="AL43" i="27"/>
  <c r="Z231" i="27" s="1"/>
  <c r="AB231" i="27" s="1"/>
  <c r="AI43" i="27"/>
  <c r="Z126" i="27" s="1"/>
  <c r="AB126" i="27" s="1"/>
  <c r="AQ43" i="27"/>
  <c r="AR43" i="27" s="1"/>
  <c r="AW16" i="27"/>
  <c r="AN37" i="27"/>
  <c r="Z295" i="27" s="1"/>
  <c r="AK37" i="27"/>
  <c r="Z190" i="27" s="1"/>
  <c r="AB190" i="27" s="1"/>
  <c r="AI37" i="27"/>
  <c r="Z120" i="27" s="1"/>
  <c r="AB120" i="27" s="1"/>
  <c r="AH37" i="27"/>
  <c r="Z85" i="27" s="1"/>
  <c r="AB85" i="27" s="1"/>
  <c r="AJ37" i="27"/>
  <c r="Z156" i="27" s="1"/>
  <c r="AB156" i="27" s="1"/>
  <c r="AO37" i="27"/>
  <c r="Z330" i="27" s="1"/>
  <c r="AL37" i="27"/>
  <c r="Z225" i="27" s="1"/>
  <c r="AB225" i="27" s="1"/>
  <c r="AM37" i="27"/>
  <c r="Z260" i="27" s="1"/>
  <c r="AB260" i="27" s="1"/>
  <c r="AI28" i="27"/>
  <c r="Z111" i="27" s="1"/>
  <c r="AB111" i="27" s="1"/>
  <c r="AK28" i="27"/>
  <c r="Z181" i="27" s="1"/>
  <c r="AB181" i="27" s="1"/>
  <c r="AJ28" i="27"/>
  <c r="Z147" i="27" s="1"/>
  <c r="AB147" i="27" s="1"/>
  <c r="AL28" i="27"/>
  <c r="Z216" i="27" s="1"/>
  <c r="AB216" i="27" s="1"/>
  <c r="AP28" i="27"/>
  <c r="Z356" i="27" s="1"/>
  <c r="BO11" i="27"/>
  <c r="AO28" i="27"/>
  <c r="Z321" i="27" s="1"/>
  <c r="AN33" i="27"/>
  <c r="Z291" i="27" s="1"/>
  <c r="AP41" i="27"/>
  <c r="Z369" i="27" s="1"/>
  <c r="AO33" i="27"/>
  <c r="Z326" i="27" s="1"/>
  <c r="AP33" i="27"/>
  <c r="Z361" i="27" s="1"/>
  <c r="AN36" i="27"/>
  <c r="Z294" i="27" s="1"/>
  <c r="AM41" i="27"/>
  <c r="Z264" i="27" s="1"/>
  <c r="AB264" i="27" s="1"/>
  <c r="Z391" i="27"/>
  <c r="AL41" i="27"/>
  <c r="Z229" i="27" s="1"/>
  <c r="AB229" i="27" s="1"/>
  <c r="AQ41" i="27"/>
  <c r="AR41" i="27" s="1"/>
  <c r="AN41" i="27"/>
  <c r="Z299" i="27" s="1"/>
  <c r="AK41" i="27"/>
  <c r="Z194" i="27" s="1"/>
  <c r="AB194" i="27" s="1"/>
  <c r="BK16" i="27"/>
  <c r="AL36" i="27"/>
  <c r="Z224" i="27" s="1"/>
  <c r="AB224" i="27" s="1"/>
  <c r="AQ36" i="27"/>
  <c r="AR36" i="27" s="1"/>
  <c r="AP36" i="27"/>
  <c r="Z364" i="27" s="1"/>
  <c r="AI36" i="27"/>
  <c r="Z119" i="27" s="1"/>
  <c r="AB119" i="27" s="1"/>
  <c r="AJ36" i="27"/>
  <c r="Z155" i="27" s="1"/>
  <c r="AB155" i="27" s="1"/>
  <c r="AR25" i="27"/>
  <c r="BO4" i="27"/>
  <c r="AR31" i="27"/>
  <c r="Z398" i="27"/>
  <c r="AN38" i="27"/>
  <c r="Z296" i="27" s="1"/>
  <c r="AJ38" i="27"/>
  <c r="Z157" i="27" s="1"/>
  <c r="AB157" i="27" s="1"/>
  <c r="AF38" i="27"/>
  <c r="Z17" i="27" s="1"/>
  <c r="AB17" i="27" s="1"/>
  <c r="AQ38" i="27"/>
  <c r="AM38" i="27"/>
  <c r="Z261" i="27" s="1"/>
  <c r="AB261" i="27" s="1"/>
  <c r="AI38" i="27"/>
  <c r="Z121" i="27" s="1"/>
  <c r="AB121" i="27" s="1"/>
  <c r="AP38" i="27"/>
  <c r="Z366" i="27" s="1"/>
  <c r="AL38" i="27"/>
  <c r="Z226" i="27" s="1"/>
  <c r="AB226" i="27" s="1"/>
  <c r="AH38" i="27"/>
  <c r="Z86" i="27" s="1"/>
  <c r="AB86" i="27" s="1"/>
  <c r="AG38" i="27"/>
  <c r="Z53" i="27" s="1"/>
  <c r="AB53" i="27" s="1"/>
  <c r="AO38" i="27"/>
  <c r="Z331" i="27" s="1"/>
  <c r="AK38" i="27"/>
  <c r="Z191" i="27" s="1"/>
  <c r="AB191" i="27" s="1"/>
  <c r="AN34" i="27"/>
  <c r="Z292" i="27" s="1"/>
  <c r="AJ34" i="27"/>
  <c r="Z153" i="27" s="1"/>
  <c r="AB153" i="27" s="1"/>
  <c r="AF34" i="27"/>
  <c r="Z13" i="27" s="1"/>
  <c r="AB13" i="27" s="1"/>
  <c r="AQ34" i="27"/>
  <c r="AM34" i="27"/>
  <c r="Z257" i="27" s="1"/>
  <c r="AB257" i="27" s="1"/>
  <c r="AI34" i="27"/>
  <c r="Z117" i="27" s="1"/>
  <c r="AB117" i="27" s="1"/>
  <c r="AP34" i="27"/>
  <c r="Z362" i="27" s="1"/>
  <c r="AL34" i="27"/>
  <c r="Z222" i="27" s="1"/>
  <c r="AB222" i="27" s="1"/>
  <c r="AH34" i="27"/>
  <c r="Z82" i="27" s="1"/>
  <c r="AB82" i="27" s="1"/>
  <c r="AG34" i="27"/>
  <c r="Z49" i="27" s="1"/>
  <c r="AB49" i="27" s="1"/>
  <c r="AK34" i="27"/>
  <c r="Z187" i="27" s="1"/>
  <c r="AB187" i="27" s="1"/>
  <c r="AO34" i="27"/>
  <c r="Z327" i="27" s="1"/>
  <c r="AP30" i="27"/>
  <c r="Z358" i="27" s="1"/>
  <c r="AL30" i="27"/>
  <c r="Z218" i="27" s="1"/>
  <c r="AB218" i="27" s="1"/>
  <c r="AH30" i="27"/>
  <c r="Z78" i="27" s="1"/>
  <c r="AB78" i="27" s="1"/>
  <c r="AN30" i="27"/>
  <c r="Z288" i="27" s="1"/>
  <c r="AI30" i="27"/>
  <c r="Z113" i="27" s="1"/>
  <c r="AB113" i="27" s="1"/>
  <c r="AO30" i="27"/>
  <c r="Z323" i="27" s="1"/>
  <c r="AJ30" i="27"/>
  <c r="Z149" i="27" s="1"/>
  <c r="AB149" i="27" s="1"/>
  <c r="AM30" i="27"/>
  <c r="Z253" i="27" s="1"/>
  <c r="AB253" i="27" s="1"/>
  <c r="AG30" i="27"/>
  <c r="Z45" i="27" s="1"/>
  <c r="AB45" i="27" s="1"/>
  <c r="AQ30" i="27"/>
  <c r="AK30" i="27"/>
  <c r="Z183" i="27" s="1"/>
  <c r="AB183" i="27" s="1"/>
  <c r="AF30" i="27"/>
  <c r="Z9" i="27" s="1"/>
  <c r="AB9" i="27" s="1"/>
  <c r="Z402" i="27"/>
  <c r="AR39" i="27"/>
  <c r="AP26" i="27"/>
  <c r="Z354" i="27" s="1"/>
  <c r="AL26" i="27"/>
  <c r="Z214" i="27" s="1"/>
  <c r="AB214" i="27" s="1"/>
  <c r="AH26" i="27"/>
  <c r="Z74" i="27" s="1"/>
  <c r="AB74" i="27" s="1"/>
  <c r="AQ26" i="27"/>
  <c r="AK26" i="27"/>
  <c r="Z179" i="27" s="1"/>
  <c r="AB179" i="27" s="1"/>
  <c r="AF26" i="27"/>
  <c r="Z5" i="27" s="1"/>
  <c r="AB5" i="27" s="1"/>
  <c r="AM26" i="27"/>
  <c r="Z249" i="27" s="1"/>
  <c r="AB249" i="27" s="1"/>
  <c r="AO26" i="27"/>
  <c r="Z319" i="27" s="1"/>
  <c r="AJ26" i="27"/>
  <c r="Z145" i="27" s="1"/>
  <c r="AB145" i="27" s="1"/>
  <c r="AG26" i="27"/>
  <c r="Z41" i="27" s="1"/>
  <c r="AB41" i="27" s="1"/>
  <c r="AN26" i="27"/>
  <c r="Z284" i="27" s="1"/>
  <c r="AI26" i="27"/>
  <c r="Z109" i="27" s="1"/>
  <c r="AB109" i="27" s="1"/>
  <c r="BK38" i="20"/>
  <c r="BM38" i="20"/>
  <c r="AR42" i="27" l="1"/>
  <c r="Z396" i="27"/>
  <c r="Z392" i="27"/>
  <c r="AR37" i="27"/>
  <c r="AR32" i="27"/>
  <c r="AR40" i="27"/>
  <c r="Z406" i="27"/>
  <c r="Z399" i="27"/>
  <c r="BO16" i="27"/>
  <c r="AR27" i="27"/>
  <c r="Z404" i="27"/>
  <c r="Z389" i="27"/>
  <c r="AR26" i="27"/>
  <c r="Z397" i="27"/>
  <c r="AR34" i="27"/>
  <c r="Z401" i="27"/>
  <c r="AR38" i="27"/>
  <c r="Z393" i="27"/>
  <c r="AR30" i="27"/>
  <c r="M174" i="21"/>
  <c r="K174" i="21"/>
  <c r="AC301" i="21" l="1"/>
  <c r="AC336" i="21" s="1"/>
  <c r="AC371" i="21" s="1"/>
  <c r="AC406" i="21" s="1"/>
  <c r="AC300" i="21"/>
  <c r="AC335" i="21" s="1"/>
  <c r="AC370" i="21" s="1"/>
  <c r="AC405" i="21" s="1"/>
  <c r="AC299" i="21"/>
  <c r="AC334" i="21" s="1"/>
  <c r="AC369" i="21" s="1"/>
  <c r="AC404" i="21" s="1"/>
  <c r="AC298" i="21"/>
  <c r="AC333" i="21" s="1"/>
  <c r="AC368" i="21" s="1"/>
  <c r="AC403" i="21" s="1"/>
  <c r="AC297" i="21"/>
  <c r="AC332" i="21" s="1"/>
  <c r="AC367" i="21" s="1"/>
  <c r="AC402" i="21" s="1"/>
  <c r="AC296" i="21"/>
  <c r="AC331" i="21" s="1"/>
  <c r="AC366" i="21" s="1"/>
  <c r="AC401" i="21" s="1"/>
  <c r="AC295" i="21"/>
  <c r="AC330" i="21" s="1"/>
  <c r="AC365" i="21" s="1"/>
  <c r="AC400" i="21" s="1"/>
  <c r="AC294" i="21"/>
  <c r="AC329" i="21" s="1"/>
  <c r="AC364" i="21" s="1"/>
  <c r="AC399" i="21" s="1"/>
  <c r="AC293" i="21"/>
  <c r="AC328" i="21" s="1"/>
  <c r="AC363" i="21" s="1"/>
  <c r="AC398" i="21" s="1"/>
  <c r="AC292" i="21"/>
  <c r="AC327" i="21" s="1"/>
  <c r="AC362" i="21" s="1"/>
  <c r="AC397" i="21" s="1"/>
  <c r="AC291" i="21"/>
  <c r="AC326" i="21" s="1"/>
  <c r="AC361" i="21" s="1"/>
  <c r="AC396" i="21" s="1"/>
  <c r="AC289" i="21"/>
  <c r="AC324" i="21" s="1"/>
  <c r="AC359" i="21" s="1"/>
  <c r="AC394" i="21" s="1"/>
  <c r="AC288" i="21"/>
  <c r="AC323" i="21" s="1"/>
  <c r="AC358" i="21" s="1"/>
  <c r="AC393" i="21" s="1"/>
  <c r="AC287" i="21"/>
  <c r="AC322" i="21" s="1"/>
  <c r="AC357" i="21" s="1"/>
  <c r="AC392" i="21" s="1"/>
  <c r="AC286" i="21"/>
  <c r="AC321" i="21" s="1"/>
  <c r="AC356" i="21" s="1"/>
  <c r="AC391" i="21" s="1"/>
  <c r="AC284" i="21"/>
  <c r="AC319" i="21" s="1"/>
  <c r="AC354" i="21" s="1"/>
  <c r="AC389" i="21" s="1"/>
  <c r="AC283" i="21"/>
  <c r="AC318" i="21" s="1"/>
  <c r="AC353" i="21" s="1"/>
  <c r="AC388" i="21" s="1"/>
  <c r="Z445" i="21"/>
  <c r="Y445" i="21"/>
  <c r="X445" i="21"/>
  <c r="W445" i="21"/>
  <c r="V445" i="21"/>
  <c r="U445" i="21"/>
  <c r="Z444" i="21"/>
  <c r="Y444" i="21"/>
  <c r="X444" i="21"/>
  <c r="W444" i="21"/>
  <c r="V444" i="21"/>
  <c r="U444" i="21"/>
  <c r="Z443" i="21"/>
  <c r="Y443" i="21"/>
  <c r="X443" i="21"/>
  <c r="W443" i="21"/>
  <c r="V443" i="21"/>
  <c r="U443" i="21"/>
  <c r="Z442" i="21"/>
  <c r="Y442" i="21"/>
  <c r="X442" i="21"/>
  <c r="W442" i="21"/>
  <c r="V442" i="21"/>
  <c r="U442" i="21"/>
  <c r="Z445" i="22"/>
  <c r="Y445" i="22"/>
  <c r="X445" i="22"/>
  <c r="W445" i="22"/>
  <c r="V445" i="22"/>
  <c r="U445" i="22"/>
  <c r="T445" i="22"/>
  <c r="Z444" i="22"/>
  <c r="Y444" i="22"/>
  <c r="X444" i="22"/>
  <c r="W444" i="22"/>
  <c r="V444" i="22"/>
  <c r="U444" i="22"/>
  <c r="T444" i="22"/>
  <c r="Z443" i="22"/>
  <c r="Y443" i="22"/>
  <c r="X443" i="22"/>
  <c r="W443" i="22"/>
  <c r="V443" i="22"/>
  <c r="U443" i="22"/>
  <c r="T443" i="22"/>
  <c r="Z442" i="22"/>
  <c r="Y442" i="22"/>
  <c r="X442" i="22"/>
  <c r="W442" i="22"/>
  <c r="V442" i="22"/>
  <c r="U442" i="22"/>
  <c r="T442" i="22"/>
  <c r="Z445" i="23"/>
  <c r="Y445" i="23"/>
  <c r="X445" i="23"/>
  <c r="W445" i="23"/>
  <c r="V445" i="23"/>
  <c r="U445" i="23"/>
  <c r="T445" i="23"/>
  <c r="Z444" i="23"/>
  <c r="Y444" i="23"/>
  <c r="X444" i="23"/>
  <c r="W444" i="23"/>
  <c r="V444" i="23"/>
  <c r="U444" i="23"/>
  <c r="T444" i="23"/>
  <c r="Z443" i="23"/>
  <c r="Y443" i="23"/>
  <c r="X443" i="23"/>
  <c r="W443" i="23"/>
  <c r="V443" i="23"/>
  <c r="U443" i="23"/>
  <c r="T443" i="23"/>
  <c r="Z442" i="23"/>
  <c r="Y442" i="23"/>
  <c r="X442" i="23"/>
  <c r="W442" i="23"/>
  <c r="V442" i="23"/>
  <c r="U442" i="23"/>
  <c r="T442" i="23"/>
  <c r="Z445" i="24"/>
  <c r="Y445" i="24"/>
  <c r="X445" i="24"/>
  <c r="W445" i="24"/>
  <c r="V445" i="24"/>
  <c r="U445" i="24"/>
  <c r="Z444" i="24"/>
  <c r="Y444" i="24"/>
  <c r="X444" i="24"/>
  <c r="W444" i="24"/>
  <c r="V444" i="24"/>
  <c r="U444" i="24"/>
  <c r="Z443" i="24"/>
  <c r="Y443" i="24"/>
  <c r="X443" i="24"/>
  <c r="W443" i="24"/>
  <c r="V443" i="24"/>
  <c r="U443" i="24"/>
  <c r="Z442" i="24"/>
  <c r="Y442" i="24"/>
  <c r="X442" i="24"/>
  <c r="W442" i="24"/>
  <c r="V442" i="24"/>
  <c r="U442" i="24"/>
  <c r="Z445" i="25"/>
  <c r="Y445" i="25"/>
  <c r="X445" i="25"/>
  <c r="W445" i="25"/>
  <c r="V445" i="25"/>
  <c r="U445" i="25"/>
  <c r="Z444" i="25"/>
  <c r="Y444" i="25"/>
  <c r="X444" i="25"/>
  <c r="W444" i="25"/>
  <c r="V444" i="25"/>
  <c r="U444" i="25"/>
  <c r="Z443" i="25"/>
  <c r="Y443" i="25"/>
  <c r="X443" i="25"/>
  <c r="W443" i="25"/>
  <c r="V443" i="25"/>
  <c r="U443" i="25"/>
  <c r="Z442" i="25"/>
  <c r="Y442" i="25"/>
  <c r="X442" i="25"/>
  <c r="W442" i="25"/>
  <c r="V442" i="25"/>
  <c r="U442" i="25"/>
  <c r="Z445" i="19"/>
  <c r="Y445" i="19"/>
  <c r="X445" i="19"/>
  <c r="W445" i="19"/>
  <c r="V445" i="19"/>
  <c r="U445" i="19"/>
  <c r="Z444" i="19"/>
  <c r="Y444" i="19"/>
  <c r="X444" i="19"/>
  <c r="W444" i="19"/>
  <c r="V444" i="19"/>
  <c r="U444" i="19"/>
  <c r="Z443" i="19"/>
  <c r="Y443" i="19"/>
  <c r="X443" i="19"/>
  <c r="W443" i="19"/>
  <c r="V443" i="19"/>
  <c r="U443" i="19"/>
  <c r="Z442" i="19"/>
  <c r="Y442" i="19"/>
  <c r="X442" i="19"/>
  <c r="W442" i="19"/>
  <c r="V442" i="19"/>
  <c r="U442" i="19"/>
  <c r="Z445" i="1"/>
  <c r="Y445" i="1"/>
  <c r="X445" i="1"/>
  <c r="W445" i="1"/>
  <c r="V445" i="1"/>
  <c r="Z444" i="1"/>
  <c r="Y444" i="1"/>
  <c r="X444" i="1"/>
  <c r="W444" i="1"/>
  <c r="V444" i="1"/>
  <c r="Z443" i="1"/>
  <c r="Y443" i="1"/>
  <c r="X443" i="1"/>
  <c r="W443" i="1"/>
  <c r="V443" i="1"/>
  <c r="Z442" i="1"/>
  <c r="Y442" i="1"/>
  <c r="X442" i="1"/>
  <c r="W442" i="1"/>
  <c r="V442" i="1"/>
  <c r="Z445" i="2"/>
  <c r="Y445" i="2"/>
  <c r="X445" i="2"/>
  <c r="W445" i="2"/>
  <c r="V445" i="2"/>
  <c r="U445" i="2"/>
  <c r="Z444" i="2"/>
  <c r="Y444" i="2"/>
  <c r="X444" i="2"/>
  <c r="W444" i="2"/>
  <c r="V444" i="2"/>
  <c r="U444" i="2"/>
  <c r="Z443" i="2"/>
  <c r="Y443" i="2"/>
  <c r="X443" i="2"/>
  <c r="W443" i="2"/>
  <c r="V443" i="2"/>
  <c r="U443" i="2"/>
  <c r="Z442" i="2"/>
  <c r="Y442" i="2"/>
  <c r="X442" i="2"/>
  <c r="W442" i="2"/>
  <c r="V442" i="2"/>
  <c r="U442" i="2"/>
  <c r="Z445" i="3"/>
  <c r="Y445" i="3"/>
  <c r="X445" i="3"/>
  <c r="W445" i="3"/>
  <c r="V445" i="3"/>
  <c r="U445" i="3"/>
  <c r="Z444" i="3"/>
  <c r="Y444" i="3"/>
  <c r="X444" i="3"/>
  <c r="W444" i="3"/>
  <c r="V444" i="3"/>
  <c r="U444" i="3"/>
  <c r="Z443" i="3"/>
  <c r="Y443" i="3"/>
  <c r="X443" i="3"/>
  <c r="W443" i="3"/>
  <c r="V443" i="3"/>
  <c r="U443" i="3"/>
  <c r="Z442" i="3"/>
  <c r="Y442" i="3"/>
  <c r="X442" i="3"/>
  <c r="W442" i="3"/>
  <c r="V442" i="3"/>
  <c r="U442" i="3"/>
  <c r="Z445" i="4"/>
  <c r="Y445" i="4"/>
  <c r="X445" i="4"/>
  <c r="W445" i="4"/>
  <c r="V445" i="4"/>
  <c r="U445" i="4"/>
  <c r="Z444" i="4"/>
  <c r="Y444" i="4"/>
  <c r="X444" i="4"/>
  <c r="W444" i="4"/>
  <c r="V444" i="4"/>
  <c r="U444" i="4"/>
  <c r="Z443" i="4"/>
  <c r="Y443" i="4"/>
  <c r="X443" i="4"/>
  <c r="W443" i="4"/>
  <c r="V443" i="4"/>
  <c r="U443" i="4"/>
  <c r="Z442" i="4"/>
  <c r="Y442" i="4"/>
  <c r="X442" i="4"/>
  <c r="W442" i="4"/>
  <c r="V442" i="4"/>
  <c r="U442" i="4"/>
  <c r="Z445" i="5"/>
  <c r="Y445" i="5"/>
  <c r="X445" i="5"/>
  <c r="W445" i="5"/>
  <c r="V445" i="5"/>
  <c r="U445" i="5"/>
  <c r="Z444" i="5"/>
  <c r="Y444" i="5"/>
  <c r="X444" i="5"/>
  <c r="W444" i="5"/>
  <c r="V444" i="5"/>
  <c r="U444" i="5"/>
  <c r="Z443" i="5"/>
  <c r="Y443" i="5"/>
  <c r="X443" i="5"/>
  <c r="W443" i="5"/>
  <c r="V443" i="5"/>
  <c r="U443" i="5"/>
  <c r="Z442" i="5"/>
  <c r="Y442" i="5"/>
  <c r="X442" i="5"/>
  <c r="W442" i="5"/>
  <c r="V442" i="5"/>
  <c r="U442" i="5"/>
  <c r="Z445" i="6"/>
  <c r="Y445" i="6"/>
  <c r="X445" i="6"/>
  <c r="W445" i="6"/>
  <c r="V445" i="6"/>
  <c r="U445" i="6"/>
  <c r="T445" i="6"/>
  <c r="Z444" i="6"/>
  <c r="Y444" i="6"/>
  <c r="X444" i="6"/>
  <c r="W444" i="6"/>
  <c r="V444" i="6"/>
  <c r="U444" i="6"/>
  <c r="T444" i="6"/>
  <c r="Z443" i="6"/>
  <c r="Y443" i="6"/>
  <c r="X443" i="6"/>
  <c r="W443" i="6"/>
  <c r="V443" i="6"/>
  <c r="U443" i="6"/>
  <c r="T443" i="6"/>
  <c r="Z442" i="6"/>
  <c r="Y442" i="6"/>
  <c r="X442" i="6"/>
  <c r="W442" i="6"/>
  <c r="V442" i="6"/>
  <c r="U442" i="6"/>
  <c r="T442" i="6"/>
  <c r="Z445" i="7"/>
  <c r="Y445" i="7"/>
  <c r="X445" i="7"/>
  <c r="W445" i="7"/>
  <c r="V445" i="7"/>
  <c r="U445" i="7"/>
  <c r="T445" i="7"/>
  <c r="Z444" i="7"/>
  <c r="Y444" i="7"/>
  <c r="X444" i="7"/>
  <c r="W444" i="7"/>
  <c r="V444" i="7"/>
  <c r="U444" i="7"/>
  <c r="T444" i="7"/>
  <c r="Z443" i="7"/>
  <c r="Y443" i="7"/>
  <c r="X443" i="7"/>
  <c r="W443" i="7"/>
  <c r="V443" i="7"/>
  <c r="U443" i="7"/>
  <c r="T443" i="7"/>
  <c r="Z442" i="7"/>
  <c r="Y442" i="7"/>
  <c r="X442" i="7"/>
  <c r="W442" i="7"/>
  <c r="V442" i="7"/>
  <c r="U442" i="7"/>
  <c r="T442" i="7"/>
  <c r="Z445" i="8"/>
  <c r="Y445" i="8"/>
  <c r="X445" i="8"/>
  <c r="W445" i="8"/>
  <c r="V445" i="8"/>
  <c r="U445" i="8"/>
  <c r="T445" i="8"/>
  <c r="Z444" i="8"/>
  <c r="Y444" i="8"/>
  <c r="X444" i="8"/>
  <c r="W444" i="8"/>
  <c r="V444" i="8"/>
  <c r="U444" i="8"/>
  <c r="T444" i="8"/>
  <c r="Z443" i="8"/>
  <c r="Y443" i="8"/>
  <c r="X443" i="8"/>
  <c r="W443" i="8"/>
  <c r="V443" i="8"/>
  <c r="U443" i="8"/>
  <c r="T443" i="8"/>
  <c r="Z442" i="8"/>
  <c r="Y442" i="8"/>
  <c r="X442" i="8"/>
  <c r="W442" i="8"/>
  <c r="V442" i="8"/>
  <c r="U442" i="8"/>
  <c r="T442" i="8"/>
  <c r="Z445" i="9"/>
  <c r="Y445" i="9"/>
  <c r="X445" i="9"/>
  <c r="W445" i="9"/>
  <c r="V445" i="9"/>
  <c r="U445" i="9"/>
  <c r="T445" i="9"/>
  <c r="Z444" i="9"/>
  <c r="Y444" i="9"/>
  <c r="X444" i="9"/>
  <c r="W444" i="9"/>
  <c r="V444" i="9"/>
  <c r="U444" i="9"/>
  <c r="T444" i="9"/>
  <c r="Z443" i="9"/>
  <c r="Y443" i="9"/>
  <c r="X443" i="9"/>
  <c r="W443" i="9"/>
  <c r="V443" i="9"/>
  <c r="U443" i="9"/>
  <c r="T443" i="9"/>
  <c r="Z442" i="9"/>
  <c r="Y442" i="9"/>
  <c r="X442" i="9"/>
  <c r="W442" i="9"/>
  <c r="V442" i="9"/>
  <c r="U442" i="9"/>
  <c r="T442" i="9"/>
  <c r="Z445" i="10"/>
  <c r="Y445" i="10"/>
  <c r="X445" i="10"/>
  <c r="W445" i="10"/>
  <c r="V445" i="10"/>
  <c r="U445" i="10"/>
  <c r="T445" i="10"/>
  <c r="Z444" i="10"/>
  <c r="Y444" i="10"/>
  <c r="X444" i="10"/>
  <c r="W444" i="10"/>
  <c r="V444" i="10"/>
  <c r="U444" i="10"/>
  <c r="T444" i="10"/>
  <c r="Z443" i="10"/>
  <c r="Y443" i="10"/>
  <c r="X443" i="10"/>
  <c r="W443" i="10"/>
  <c r="V443" i="10"/>
  <c r="U443" i="10"/>
  <c r="T443" i="10"/>
  <c r="Z442" i="10"/>
  <c r="Y442" i="10"/>
  <c r="X442" i="10"/>
  <c r="W442" i="10"/>
  <c r="V442" i="10"/>
  <c r="U442" i="10"/>
  <c r="T442" i="10"/>
  <c r="R419" i="12"/>
  <c r="AR14" i="12" s="1"/>
  <c r="Q419" i="12"/>
  <c r="P419" i="12"/>
  <c r="AP14" i="12" s="1"/>
  <c r="O419" i="12"/>
  <c r="N419" i="12"/>
  <c r="AN14" i="12" s="1"/>
  <c r="M419" i="12"/>
  <c r="L419" i="12"/>
  <c r="K419" i="12"/>
  <c r="J419" i="12"/>
  <c r="AJ14" i="12" s="1"/>
  <c r="I419" i="12"/>
  <c r="AI14" i="12" s="1"/>
  <c r="H419" i="12"/>
  <c r="AH14" i="12" s="1"/>
  <c r="G419" i="12"/>
  <c r="F419" i="12"/>
  <c r="AF14" i="12" s="1"/>
  <c r="E419" i="12"/>
  <c r="AE14" i="12" s="1"/>
  <c r="D419" i="12"/>
  <c r="AD14" i="12" s="1"/>
  <c r="C419" i="12"/>
  <c r="B419" i="12"/>
  <c r="AB14" i="12" s="1"/>
  <c r="R384" i="12"/>
  <c r="Q384" i="12"/>
  <c r="AQ13" i="12" s="1"/>
  <c r="P384" i="12"/>
  <c r="O384" i="12"/>
  <c r="AO13" i="12" s="1"/>
  <c r="N384" i="12"/>
  <c r="M384" i="12"/>
  <c r="L384" i="12"/>
  <c r="K384" i="12"/>
  <c r="AK13" i="12" s="1"/>
  <c r="J384" i="12"/>
  <c r="AJ13" i="12" s="1"/>
  <c r="I384" i="12"/>
  <c r="AI13" i="12" s="1"/>
  <c r="H384" i="12"/>
  <c r="G384" i="12"/>
  <c r="AG13" i="12" s="1"/>
  <c r="F384" i="12"/>
  <c r="AF13" i="12" s="1"/>
  <c r="E384" i="12"/>
  <c r="AE13" i="12" s="1"/>
  <c r="D384" i="12"/>
  <c r="C384" i="12"/>
  <c r="AC13" i="12" s="1"/>
  <c r="B384" i="12"/>
  <c r="R349" i="12"/>
  <c r="AR12" i="12" s="1"/>
  <c r="Q349" i="12"/>
  <c r="P349" i="12"/>
  <c r="AP12" i="12" s="1"/>
  <c r="O349" i="12"/>
  <c r="N349" i="12"/>
  <c r="M349" i="12"/>
  <c r="L349" i="12"/>
  <c r="AL12" i="12" s="1"/>
  <c r="K349" i="12"/>
  <c r="AK12" i="12" s="1"/>
  <c r="J349" i="12"/>
  <c r="AJ12" i="12" s="1"/>
  <c r="I349" i="12"/>
  <c r="H349" i="12"/>
  <c r="AH12" i="12" s="1"/>
  <c r="G349" i="12"/>
  <c r="AG12" i="12" s="1"/>
  <c r="F349" i="12"/>
  <c r="AF12" i="12" s="1"/>
  <c r="E349" i="12"/>
  <c r="D349" i="12"/>
  <c r="AD12" i="12" s="1"/>
  <c r="C349" i="12"/>
  <c r="B349" i="12"/>
  <c r="AB12" i="12" s="1"/>
  <c r="S314" i="12"/>
  <c r="R314" i="12"/>
  <c r="AR11" i="12" s="1"/>
  <c r="Q314" i="12"/>
  <c r="AQ11" i="12" s="1"/>
  <c r="P314" i="12"/>
  <c r="AP11" i="12" s="1"/>
  <c r="O314" i="12"/>
  <c r="N314" i="12"/>
  <c r="AN11" i="12" s="1"/>
  <c r="M314" i="12"/>
  <c r="L314" i="12"/>
  <c r="AL11" i="12" s="1"/>
  <c r="K314" i="12"/>
  <c r="J314" i="12"/>
  <c r="AJ11" i="12" s="1"/>
  <c r="I314" i="12"/>
  <c r="AI11" i="12" s="1"/>
  <c r="H314" i="12"/>
  <c r="AH11" i="12" s="1"/>
  <c r="G314" i="12"/>
  <c r="F314" i="12"/>
  <c r="AF11" i="12" s="1"/>
  <c r="E314" i="12"/>
  <c r="D314" i="12"/>
  <c r="AD11" i="12" s="1"/>
  <c r="C314" i="12"/>
  <c r="B314" i="12"/>
  <c r="AB11" i="12" s="1"/>
  <c r="R279" i="12"/>
  <c r="AR10" i="12" s="1"/>
  <c r="BN14" i="12" s="1"/>
  <c r="Q279" i="12"/>
  <c r="AQ10" i="12" s="1"/>
  <c r="BM14" i="12" s="1"/>
  <c r="P279" i="12"/>
  <c r="O279" i="12"/>
  <c r="AO10" i="12" s="1"/>
  <c r="BK14" i="12" s="1"/>
  <c r="N279" i="12"/>
  <c r="M279" i="12"/>
  <c r="AM10" i="12" s="1"/>
  <c r="BI14" i="12" s="1"/>
  <c r="L279" i="12"/>
  <c r="K279" i="12"/>
  <c r="AK10" i="12" s="1"/>
  <c r="BG14" i="12" s="1"/>
  <c r="J279" i="12"/>
  <c r="AJ10" i="12" s="1"/>
  <c r="BF14" i="12" s="1"/>
  <c r="I279" i="12"/>
  <c r="AI10" i="12" s="1"/>
  <c r="BE14" i="12" s="1"/>
  <c r="H279" i="12"/>
  <c r="G279" i="12"/>
  <c r="AG10" i="12" s="1"/>
  <c r="BC14" i="12" s="1"/>
  <c r="F279" i="12"/>
  <c r="E279" i="12"/>
  <c r="AE10" i="12" s="1"/>
  <c r="BA14" i="12" s="1"/>
  <c r="D279" i="12"/>
  <c r="C279" i="12"/>
  <c r="AC10" i="12" s="1"/>
  <c r="AY14" i="12" s="1"/>
  <c r="B279" i="12"/>
  <c r="AB10" i="12" s="1"/>
  <c r="AX14" i="12" s="1"/>
  <c r="R244" i="12"/>
  <c r="AR9" i="12" s="1"/>
  <c r="BN13" i="12" s="1"/>
  <c r="Q244" i="12"/>
  <c r="P244" i="12"/>
  <c r="AP9" i="12" s="1"/>
  <c r="BL13" i="12" s="1"/>
  <c r="O244" i="12"/>
  <c r="N244" i="12"/>
  <c r="AN9" i="12" s="1"/>
  <c r="BJ13" i="12" s="1"/>
  <c r="M244" i="12"/>
  <c r="K244" i="12"/>
  <c r="AK9" i="12" s="1"/>
  <c r="BG13" i="12" s="1"/>
  <c r="J244" i="12"/>
  <c r="I244" i="12"/>
  <c r="H244" i="12"/>
  <c r="G244" i="12"/>
  <c r="AG9" i="12" s="1"/>
  <c r="BC13" i="12" s="1"/>
  <c r="F244" i="12"/>
  <c r="AF9" i="12" s="1"/>
  <c r="BB13" i="12" s="1"/>
  <c r="E244" i="12"/>
  <c r="AE9" i="12" s="1"/>
  <c r="BA13" i="12" s="1"/>
  <c r="D244" i="12"/>
  <c r="C244" i="12"/>
  <c r="AC9" i="12" s="1"/>
  <c r="AY13" i="12" s="1"/>
  <c r="B244" i="12"/>
  <c r="AB9" i="12" s="1"/>
  <c r="AX13" i="12" s="1"/>
  <c r="R209" i="12"/>
  <c r="AR8" i="12" s="1"/>
  <c r="BN12" i="12" s="1"/>
  <c r="Q209" i="12"/>
  <c r="P209" i="12"/>
  <c r="AP8" i="12" s="1"/>
  <c r="BL12" i="12" s="1"/>
  <c r="O209" i="12"/>
  <c r="N209" i="12"/>
  <c r="AN8" i="12" s="1"/>
  <c r="BJ12" i="12" s="1"/>
  <c r="M209" i="12"/>
  <c r="L209" i="12"/>
  <c r="AL8" i="12" s="1"/>
  <c r="BH12" i="12" s="1"/>
  <c r="K209" i="12"/>
  <c r="J209" i="12"/>
  <c r="I209" i="12"/>
  <c r="H209" i="12"/>
  <c r="AH8" i="12" s="1"/>
  <c r="BD12" i="12" s="1"/>
  <c r="G209" i="12"/>
  <c r="AG8" i="12" s="1"/>
  <c r="BC12" i="12" s="1"/>
  <c r="F209" i="12"/>
  <c r="AF8" i="12" s="1"/>
  <c r="BB12" i="12" s="1"/>
  <c r="E209" i="12"/>
  <c r="D209" i="12"/>
  <c r="AD8" i="12" s="1"/>
  <c r="AZ12" i="12" s="1"/>
  <c r="C209" i="12"/>
  <c r="AC8" i="12" s="1"/>
  <c r="AY12" i="12" s="1"/>
  <c r="B209" i="12"/>
  <c r="AB8" i="12" s="1"/>
  <c r="AX12" i="12" s="1"/>
  <c r="Q174" i="12"/>
  <c r="P174" i="12"/>
  <c r="AP7" i="12" s="1"/>
  <c r="BL11" i="12" s="1"/>
  <c r="O174" i="12"/>
  <c r="AO7" i="12" s="1"/>
  <c r="BK11" i="12" s="1"/>
  <c r="N174" i="12"/>
  <c r="AN7" i="12" s="1"/>
  <c r="BJ11" i="12" s="1"/>
  <c r="M174" i="12"/>
  <c r="L174" i="12"/>
  <c r="AL7" i="12" s="1"/>
  <c r="BH11" i="12" s="1"/>
  <c r="K174" i="12"/>
  <c r="J174" i="12"/>
  <c r="AJ7" i="12" s="1"/>
  <c r="BF11" i="12" s="1"/>
  <c r="I174" i="12"/>
  <c r="H174" i="12"/>
  <c r="AH7" i="12" s="1"/>
  <c r="BD11" i="12" s="1"/>
  <c r="G174" i="12"/>
  <c r="AG7" i="12" s="1"/>
  <c r="BC11" i="12" s="1"/>
  <c r="F174" i="12"/>
  <c r="AF7" i="12" s="1"/>
  <c r="BB11" i="12" s="1"/>
  <c r="E174" i="12"/>
  <c r="D174" i="12"/>
  <c r="AD7" i="12" s="1"/>
  <c r="AZ11" i="12" s="1"/>
  <c r="C174" i="12"/>
  <c r="B174" i="12"/>
  <c r="AB7" i="12" s="1"/>
  <c r="AX11" i="12" s="1"/>
  <c r="S139" i="12"/>
  <c r="Q139" i="12"/>
  <c r="AQ6" i="12" s="1"/>
  <c r="BM10" i="12" s="1"/>
  <c r="P139" i="12"/>
  <c r="AP6" i="12" s="1"/>
  <c r="BL10" i="12" s="1"/>
  <c r="O139" i="12"/>
  <c r="AO6" i="12" s="1"/>
  <c r="BK10" i="12" s="1"/>
  <c r="N139" i="12"/>
  <c r="M139" i="12"/>
  <c r="AM6" i="12" s="1"/>
  <c r="BI10" i="12" s="1"/>
  <c r="L139" i="12"/>
  <c r="K139" i="12"/>
  <c r="AK6" i="12" s="1"/>
  <c r="BG10" i="12" s="1"/>
  <c r="J139" i="12"/>
  <c r="I139" i="12"/>
  <c r="AI6" i="12" s="1"/>
  <c r="BE10" i="12" s="1"/>
  <c r="H139" i="12"/>
  <c r="AH6" i="12" s="1"/>
  <c r="BD10" i="12" s="1"/>
  <c r="G139" i="12"/>
  <c r="AG6" i="12" s="1"/>
  <c r="BC10" i="12" s="1"/>
  <c r="F139" i="12"/>
  <c r="E139" i="12"/>
  <c r="AE6" i="12" s="1"/>
  <c r="BA10" i="12" s="1"/>
  <c r="D139" i="12"/>
  <c r="C139" i="12"/>
  <c r="AC6" i="12" s="1"/>
  <c r="AY10" i="12" s="1"/>
  <c r="B139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AQ14" i="12"/>
  <c r="AO14" i="12"/>
  <c r="AM14" i="12"/>
  <c r="AL14" i="12"/>
  <c r="AK14" i="12"/>
  <c r="AG14" i="12"/>
  <c r="AC14" i="12"/>
  <c r="AR13" i="12"/>
  <c r="AP13" i="12"/>
  <c r="AN13" i="12"/>
  <c r="AM13" i="12"/>
  <c r="AL13" i="12"/>
  <c r="AH13" i="12"/>
  <c r="AD13" i="12"/>
  <c r="AB13" i="12"/>
  <c r="AQ12" i="12"/>
  <c r="AO12" i="12"/>
  <c r="AN12" i="12"/>
  <c r="AM12" i="12"/>
  <c r="AI12" i="12"/>
  <c r="AE12" i="12"/>
  <c r="AC12" i="12"/>
  <c r="AO11" i="12"/>
  <c r="AM11" i="12"/>
  <c r="AK11" i="12"/>
  <c r="AG11" i="12"/>
  <c r="AE11" i="12"/>
  <c r="AC11" i="12"/>
  <c r="AP10" i="12"/>
  <c r="BL14" i="12" s="1"/>
  <c r="AN10" i="12"/>
  <c r="BJ14" i="12" s="1"/>
  <c r="AL10" i="12"/>
  <c r="BH14" i="12" s="1"/>
  <c r="AH10" i="12"/>
  <c r="BD14" i="12" s="1"/>
  <c r="AF10" i="12"/>
  <c r="BB14" i="12" s="1"/>
  <c r="AD10" i="12"/>
  <c r="AZ14" i="12" s="1"/>
  <c r="AQ9" i="12"/>
  <c r="BM13" i="12" s="1"/>
  <c r="AO9" i="12"/>
  <c r="BK13" i="12" s="1"/>
  <c r="AM9" i="12"/>
  <c r="BI13" i="12" s="1"/>
  <c r="AL9" i="12"/>
  <c r="BH13" i="12" s="1"/>
  <c r="AJ9" i="12"/>
  <c r="BF13" i="12" s="1"/>
  <c r="AI9" i="12"/>
  <c r="BE13" i="12" s="1"/>
  <c r="AH9" i="12"/>
  <c r="BD13" i="12" s="1"/>
  <c r="AD9" i="12"/>
  <c r="AZ13" i="12" s="1"/>
  <c r="AQ8" i="12"/>
  <c r="BM12" i="12" s="1"/>
  <c r="AO8" i="12"/>
  <c r="BK12" i="12" s="1"/>
  <c r="AM8" i="12"/>
  <c r="BI12" i="12" s="1"/>
  <c r="AK8" i="12"/>
  <c r="BG12" i="12" s="1"/>
  <c r="AJ8" i="12"/>
  <c r="BF12" i="12" s="1"/>
  <c r="AI8" i="12"/>
  <c r="BE12" i="12" s="1"/>
  <c r="AE8" i="12"/>
  <c r="BA12" i="12" s="1"/>
  <c r="AR7" i="12"/>
  <c r="BN11" i="12" s="1"/>
  <c r="AQ7" i="12"/>
  <c r="BM11" i="12" s="1"/>
  <c r="AM7" i="12"/>
  <c r="BI11" i="12" s="1"/>
  <c r="AK7" i="12"/>
  <c r="BG11" i="12" s="1"/>
  <c r="AI7" i="12"/>
  <c r="BE11" i="12" s="1"/>
  <c r="AE7" i="12"/>
  <c r="BA11" i="12" s="1"/>
  <c r="AC7" i="12"/>
  <c r="AY11" i="12" s="1"/>
  <c r="AR6" i="12"/>
  <c r="BN10" i="12" s="1"/>
  <c r="AN6" i="12"/>
  <c r="BJ10" i="12" s="1"/>
  <c r="AL6" i="12"/>
  <c r="BH10" i="12" s="1"/>
  <c r="AJ6" i="12"/>
  <c r="BF10" i="12" s="1"/>
  <c r="AF6" i="12"/>
  <c r="BB10" i="12" s="1"/>
  <c r="AD6" i="12"/>
  <c r="AZ10" i="12" s="1"/>
  <c r="AB6" i="12"/>
  <c r="AX10" i="12" s="1"/>
  <c r="AR5" i="12"/>
  <c r="BN9" i="12" s="1"/>
  <c r="AQ5" i="12"/>
  <c r="BM9" i="12" s="1"/>
  <c r="AP5" i="12"/>
  <c r="BL9" i="12" s="1"/>
  <c r="AO5" i="12"/>
  <c r="BK9" i="12" s="1"/>
  <c r="AN5" i="12"/>
  <c r="BJ9" i="12" s="1"/>
  <c r="AM5" i="12"/>
  <c r="BI9" i="12" s="1"/>
  <c r="AL5" i="12"/>
  <c r="BH9" i="12" s="1"/>
  <c r="AK5" i="12"/>
  <c r="BG9" i="12" s="1"/>
  <c r="AJ5" i="12"/>
  <c r="BF9" i="12" s="1"/>
  <c r="AI5" i="12"/>
  <c r="BE9" i="12" s="1"/>
  <c r="AH5" i="12"/>
  <c r="BD9" i="12" s="1"/>
  <c r="AG5" i="12"/>
  <c r="BC9" i="12" s="1"/>
  <c r="AF5" i="12"/>
  <c r="BB9" i="12" s="1"/>
  <c r="AE5" i="12"/>
  <c r="BA9" i="12" s="1"/>
  <c r="AD5" i="12"/>
  <c r="AZ9" i="12" s="1"/>
  <c r="AC5" i="12"/>
  <c r="AY9" i="12" s="1"/>
  <c r="AB5" i="12"/>
  <c r="AX9" i="12" s="1"/>
  <c r="AR4" i="12"/>
  <c r="BN8" i="12" s="1"/>
  <c r="AQ4" i="12"/>
  <c r="BM8" i="12" s="1"/>
  <c r="AP4" i="12"/>
  <c r="BL8" i="12" s="1"/>
  <c r="AO4" i="12"/>
  <c r="BK8" i="12" s="1"/>
  <c r="AN4" i="12"/>
  <c r="BJ8" i="12" s="1"/>
  <c r="AM4" i="12"/>
  <c r="BI8" i="12" s="1"/>
  <c r="AL4" i="12"/>
  <c r="BH8" i="12" s="1"/>
  <c r="AK4" i="12"/>
  <c r="BG8" i="12" s="1"/>
  <c r="AJ4" i="12"/>
  <c r="BF8" i="12" s="1"/>
  <c r="AI4" i="12"/>
  <c r="BE8" i="12" s="1"/>
  <c r="AH4" i="12"/>
  <c r="BD8" i="12" s="1"/>
  <c r="AG4" i="12"/>
  <c r="BC8" i="12" s="1"/>
  <c r="AF4" i="12"/>
  <c r="BB8" i="12" s="1"/>
  <c r="AE4" i="12"/>
  <c r="BA8" i="12" s="1"/>
  <c r="AD4" i="12"/>
  <c r="AZ8" i="12" s="1"/>
  <c r="AC4" i="12"/>
  <c r="AY8" i="12" s="1"/>
  <c r="AB4" i="12"/>
  <c r="AX8" i="12" s="1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S436" i="13"/>
  <c r="S435" i="13"/>
  <c r="S434" i="13"/>
  <c r="S433" i="13"/>
  <c r="S432" i="13"/>
  <c r="S431" i="13"/>
  <c r="S430" i="13"/>
  <c r="S429" i="13"/>
  <c r="S428" i="13"/>
  <c r="S427" i="13"/>
  <c r="S426" i="13"/>
  <c r="S425" i="13"/>
  <c r="R419" i="13"/>
  <c r="R436" i="13" s="1"/>
  <c r="Q419" i="13"/>
  <c r="Q436" i="13" s="1"/>
  <c r="P419" i="13"/>
  <c r="P436" i="13" s="1"/>
  <c r="O419" i="13"/>
  <c r="O436" i="13" s="1"/>
  <c r="N419" i="13"/>
  <c r="N436" i="13" s="1"/>
  <c r="M419" i="13"/>
  <c r="M436" i="13" s="1"/>
  <c r="L419" i="13"/>
  <c r="L436" i="13" s="1"/>
  <c r="K419" i="13"/>
  <c r="K436" i="13" s="1"/>
  <c r="J419" i="13"/>
  <c r="J436" i="13" s="1"/>
  <c r="I419" i="13"/>
  <c r="I436" i="13" s="1"/>
  <c r="H419" i="13"/>
  <c r="H436" i="13" s="1"/>
  <c r="G419" i="13"/>
  <c r="G436" i="13" s="1"/>
  <c r="F419" i="13"/>
  <c r="F436" i="13" s="1"/>
  <c r="E419" i="13"/>
  <c r="E436" i="13" s="1"/>
  <c r="D419" i="13"/>
  <c r="D436" i="13" s="1"/>
  <c r="C419" i="13"/>
  <c r="C436" i="13" s="1"/>
  <c r="B419" i="13"/>
  <c r="B436" i="13" s="1"/>
  <c r="V418" i="13"/>
  <c r="V417" i="13"/>
  <c r="V416" i="13"/>
  <c r="V415" i="13"/>
  <c r="V414" i="13"/>
  <c r="V413" i="13"/>
  <c r="V412" i="13"/>
  <c r="V411" i="13"/>
  <c r="V410" i="13"/>
  <c r="V409" i="13"/>
  <c r="V408" i="13"/>
  <c r="V407" i="13"/>
  <c r="V406" i="13"/>
  <c r="V405" i="13"/>
  <c r="V404" i="13"/>
  <c r="V403" i="13"/>
  <c r="V402" i="13"/>
  <c r="V401" i="13"/>
  <c r="V400" i="13"/>
  <c r="V399" i="13"/>
  <c r="V398" i="13"/>
  <c r="V397" i="13"/>
  <c r="V396" i="13"/>
  <c r="V395" i="13"/>
  <c r="V394" i="13"/>
  <c r="V393" i="13"/>
  <c r="V392" i="13"/>
  <c r="V391" i="13"/>
  <c r="V390" i="13"/>
  <c r="V389" i="13"/>
  <c r="V388" i="13"/>
  <c r="R384" i="13"/>
  <c r="R435" i="13" s="1"/>
  <c r="Q384" i="13"/>
  <c r="Q435" i="13" s="1"/>
  <c r="P384" i="13"/>
  <c r="P435" i="13" s="1"/>
  <c r="O384" i="13"/>
  <c r="O435" i="13" s="1"/>
  <c r="N384" i="13"/>
  <c r="N435" i="13" s="1"/>
  <c r="M384" i="13"/>
  <c r="M435" i="13" s="1"/>
  <c r="L384" i="13"/>
  <c r="L435" i="13" s="1"/>
  <c r="K384" i="13"/>
  <c r="K435" i="13" s="1"/>
  <c r="J384" i="13"/>
  <c r="J435" i="13" s="1"/>
  <c r="I384" i="13"/>
  <c r="I435" i="13" s="1"/>
  <c r="H384" i="13"/>
  <c r="H435" i="13" s="1"/>
  <c r="G384" i="13"/>
  <c r="G435" i="13" s="1"/>
  <c r="F384" i="13"/>
  <c r="F435" i="13" s="1"/>
  <c r="E384" i="13"/>
  <c r="E435" i="13" s="1"/>
  <c r="D384" i="13"/>
  <c r="D435" i="13" s="1"/>
  <c r="C384" i="13"/>
  <c r="C435" i="13" s="1"/>
  <c r="B384" i="13"/>
  <c r="B435" i="13" s="1"/>
  <c r="R349" i="13"/>
  <c r="R434" i="13" s="1"/>
  <c r="Q349" i="13"/>
  <c r="Q434" i="13" s="1"/>
  <c r="P349" i="13"/>
  <c r="P434" i="13" s="1"/>
  <c r="O349" i="13"/>
  <c r="O434" i="13" s="1"/>
  <c r="N349" i="13"/>
  <c r="N434" i="13" s="1"/>
  <c r="M349" i="13"/>
  <c r="M434" i="13" s="1"/>
  <c r="L349" i="13"/>
  <c r="L434" i="13" s="1"/>
  <c r="K349" i="13"/>
  <c r="K434" i="13" s="1"/>
  <c r="J349" i="13"/>
  <c r="J434" i="13" s="1"/>
  <c r="I349" i="13"/>
  <c r="I434" i="13" s="1"/>
  <c r="H349" i="13"/>
  <c r="H434" i="13" s="1"/>
  <c r="G349" i="13"/>
  <c r="G434" i="13" s="1"/>
  <c r="F349" i="13"/>
  <c r="F434" i="13" s="1"/>
  <c r="E349" i="13"/>
  <c r="E434" i="13" s="1"/>
  <c r="D349" i="13"/>
  <c r="D434" i="13" s="1"/>
  <c r="C349" i="13"/>
  <c r="C434" i="13" s="1"/>
  <c r="B349" i="13"/>
  <c r="B434" i="13" s="1"/>
  <c r="R314" i="13"/>
  <c r="R433" i="13" s="1"/>
  <c r="Q314" i="13"/>
  <c r="Q433" i="13" s="1"/>
  <c r="P314" i="13"/>
  <c r="P433" i="13" s="1"/>
  <c r="O314" i="13"/>
  <c r="O433" i="13" s="1"/>
  <c r="N314" i="13"/>
  <c r="N433" i="13" s="1"/>
  <c r="M314" i="13"/>
  <c r="M433" i="13" s="1"/>
  <c r="L314" i="13"/>
  <c r="L433" i="13" s="1"/>
  <c r="K314" i="13"/>
  <c r="K433" i="13" s="1"/>
  <c r="J314" i="13"/>
  <c r="J433" i="13" s="1"/>
  <c r="I314" i="13"/>
  <c r="I433" i="13" s="1"/>
  <c r="H314" i="13"/>
  <c r="H433" i="13" s="1"/>
  <c r="G314" i="13"/>
  <c r="G433" i="13" s="1"/>
  <c r="F314" i="13"/>
  <c r="F433" i="13" s="1"/>
  <c r="E314" i="13"/>
  <c r="E433" i="13" s="1"/>
  <c r="D314" i="13"/>
  <c r="D433" i="13" s="1"/>
  <c r="C314" i="13"/>
  <c r="C433" i="13" s="1"/>
  <c r="B314" i="13"/>
  <c r="B433" i="13" s="1"/>
  <c r="R279" i="13"/>
  <c r="R432" i="13" s="1"/>
  <c r="Q279" i="13"/>
  <c r="Q432" i="13" s="1"/>
  <c r="P279" i="13"/>
  <c r="P432" i="13" s="1"/>
  <c r="O279" i="13"/>
  <c r="O432" i="13" s="1"/>
  <c r="N279" i="13"/>
  <c r="N432" i="13" s="1"/>
  <c r="M279" i="13"/>
  <c r="M432" i="13" s="1"/>
  <c r="L279" i="13"/>
  <c r="L432" i="13" s="1"/>
  <c r="K279" i="13"/>
  <c r="K432" i="13" s="1"/>
  <c r="J279" i="13"/>
  <c r="J432" i="13" s="1"/>
  <c r="I279" i="13"/>
  <c r="I432" i="13" s="1"/>
  <c r="H279" i="13"/>
  <c r="H432" i="13" s="1"/>
  <c r="G279" i="13"/>
  <c r="G432" i="13" s="1"/>
  <c r="F279" i="13"/>
  <c r="F432" i="13" s="1"/>
  <c r="E279" i="13"/>
  <c r="E432" i="13" s="1"/>
  <c r="D279" i="13"/>
  <c r="D432" i="13" s="1"/>
  <c r="C279" i="13"/>
  <c r="C432" i="13" s="1"/>
  <c r="B279" i="13"/>
  <c r="B432" i="13" s="1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R244" i="13"/>
  <c r="R431" i="13" s="1"/>
  <c r="Q244" i="13"/>
  <c r="Q431" i="13" s="1"/>
  <c r="P244" i="13"/>
  <c r="P431" i="13" s="1"/>
  <c r="O244" i="13"/>
  <c r="O431" i="13" s="1"/>
  <c r="N244" i="13"/>
  <c r="N431" i="13" s="1"/>
  <c r="M244" i="13"/>
  <c r="M431" i="13" s="1"/>
  <c r="L244" i="13"/>
  <c r="L431" i="13" s="1"/>
  <c r="K244" i="13"/>
  <c r="K431" i="13" s="1"/>
  <c r="J244" i="13"/>
  <c r="J431" i="13" s="1"/>
  <c r="I244" i="13"/>
  <c r="I431" i="13" s="1"/>
  <c r="H244" i="13"/>
  <c r="H431" i="13" s="1"/>
  <c r="G244" i="13"/>
  <c r="G431" i="13" s="1"/>
  <c r="F244" i="13"/>
  <c r="F431" i="13" s="1"/>
  <c r="E244" i="13"/>
  <c r="E431" i="13" s="1"/>
  <c r="D244" i="13"/>
  <c r="D431" i="13" s="1"/>
  <c r="C244" i="13"/>
  <c r="C431" i="13" s="1"/>
  <c r="B244" i="13"/>
  <c r="B431" i="13" s="1"/>
  <c r="R209" i="13"/>
  <c r="R430" i="13" s="1"/>
  <c r="Q209" i="13"/>
  <c r="Q430" i="13" s="1"/>
  <c r="P209" i="13"/>
  <c r="P430" i="13" s="1"/>
  <c r="O209" i="13"/>
  <c r="O430" i="13" s="1"/>
  <c r="N209" i="13"/>
  <c r="N430" i="13" s="1"/>
  <c r="M209" i="13"/>
  <c r="M430" i="13" s="1"/>
  <c r="L209" i="13"/>
  <c r="L430" i="13" s="1"/>
  <c r="K209" i="13"/>
  <c r="K430" i="13" s="1"/>
  <c r="J209" i="13"/>
  <c r="J430" i="13" s="1"/>
  <c r="I209" i="13"/>
  <c r="I430" i="13" s="1"/>
  <c r="H209" i="13"/>
  <c r="H430" i="13" s="1"/>
  <c r="G209" i="13"/>
  <c r="G430" i="13" s="1"/>
  <c r="F209" i="13"/>
  <c r="F430" i="13" s="1"/>
  <c r="E209" i="13"/>
  <c r="E430" i="13" s="1"/>
  <c r="D209" i="13"/>
  <c r="D430" i="13" s="1"/>
  <c r="C209" i="13"/>
  <c r="C430" i="13" s="1"/>
  <c r="B209" i="13"/>
  <c r="B430" i="13" s="1"/>
  <c r="R174" i="13"/>
  <c r="R429" i="13" s="1"/>
  <c r="Q174" i="13"/>
  <c r="Q429" i="13" s="1"/>
  <c r="P174" i="13"/>
  <c r="P429" i="13" s="1"/>
  <c r="O174" i="13"/>
  <c r="O429" i="13" s="1"/>
  <c r="N174" i="13"/>
  <c r="N429" i="13" s="1"/>
  <c r="M174" i="13"/>
  <c r="M429" i="13" s="1"/>
  <c r="L174" i="13"/>
  <c r="L429" i="13" s="1"/>
  <c r="K174" i="13"/>
  <c r="K429" i="13" s="1"/>
  <c r="J174" i="13"/>
  <c r="J429" i="13" s="1"/>
  <c r="I174" i="13"/>
  <c r="I429" i="13" s="1"/>
  <c r="H174" i="13"/>
  <c r="H429" i="13" s="1"/>
  <c r="G174" i="13"/>
  <c r="G429" i="13" s="1"/>
  <c r="F174" i="13"/>
  <c r="F429" i="13" s="1"/>
  <c r="E174" i="13"/>
  <c r="E429" i="13" s="1"/>
  <c r="D174" i="13"/>
  <c r="D429" i="13" s="1"/>
  <c r="C174" i="13"/>
  <c r="C429" i="13" s="1"/>
  <c r="B174" i="13"/>
  <c r="B429" i="13" s="1"/>
  <c r="R139" i="13"/>
  <c r="R428" i="13" s="1"/>
  <c r="Q139" i="13"/>
  <c r="Q428" i="13" s="1"/>
  <c r="P139" i="13"/>
  <c r="P428" i="13" s="1"/>
  <c r="O139" i="13"/>
  <c r="O428" i="13" s="1"/>
  <c r="N139" i="13"/>
  <c r="N428" i="13" s="1"/>
  <c r="M139" i="13"/>
  <c r="M428" i="13" s="1"/>
  <c r="L139" i="13"/>
  <c r="L428" i="13" s="1"/>
  <c r="K139" i="13"/>
  <c r="K428" i="13" s="1"/>
  <c r="J139" i="13"/>
  <c r="J428" i="13" s="1"/>
  <c r="I139" i="13"/>
  <c r="I428" i="13" s="1"/>
  <c r="H139" i="13"/>
  <c r="H428" i="13" s="1"/>
  <c r="G139" i="13"/>
  <c r="G428" i="13" s="1"/>
  <c r="F139" i="13"/>
  <c r="F428" i="13" s="1"/>
  <c r="E139" i="13"/>
  <c r="E428" i="13" s="1"/>
  <c r="D139" i="13"/>
  <c r="D428" i="13" s="1"/>
  <c r="C139" i="13"/>
  <c r="C428" i="13" s="1"/>
  <c r="B139" i="13"/>
  <c r="B428" i="13" s="1"/>
  <c r="R104" i="13"/>
  <c r="R427" i="13" s="1"/>
  <c r="Q104" i="13"/>
  <c r="Q427" i="13" s="1"/>
  <c r="P104" i="13"/>
  <c r="P427" i="13" s="1"/>
  <c r="O104" i="13"/>
  <c r="O427" i="13" s="1"/>
  <c r="N104" i="13"/>
  <c r="N427" i="13" s="1"/>
  <c r="M104" i="13"/>
  <c r="M427" i="13" s="1"/>
  <c r="L104" i="13"/>
  <c r="L427" i="13" s="1"/>
  <c r="K104" i="13"/>
  <c r="K427" i="13" s="1"/>
  <c r="J104" i="13"/>
  <c r="J427" i="13" s="1"/>
  <c r="I104" i="13"/>
  <c r="I427" i="13" s="1"/>
  <c r="H104" i="13"/>
  <c r="H427" i="13" s="1"/>
  <c r="G104" i="13"/>
  <c r="G427" i="13" s="1"/>
  <c r="F104" i="13"/>
  <c r="F427" i="13" s="1"/>
  <c r="E104" i="13"/>
  <c r="E427" i="13" s="1"/>
  <c r="D104" i="13"/>
  <c r="D427" i="13" s="1"/>
  <c r="C104" i="13"/>
  <c r="C427" i="13" s="1"/>
  <c r="B104" i="13"/>
  <c r="B427" i="13" s="1"/>
  <c r="R69" i="13"/>
  <c r="R426" i="13" s="1"/>
  <c r="Q69" i="13"/>
  <c r="Q426" i="13" s="1"/>
  <c r="P69" i="13"/>
  <c r="P426" i="13" s="1"/>
  <c r="O69" i="13"/>
  <c r="O426" i="13" s="1"/>
  <c r="N69" i="13"/>
  <c r="N426" i="13" s="1"/>
  <c r="M69" i="13"/>
  <c r="M426" i="13" s="1"/>
  <c r="L69" i="13"/>
  <c r="L426" i="13" s="1"/>
  <c r="K69" i="13"/>
  <c r="K426" i="13" s="1"/>
  <c r="J69" i="13"/>
  <c r="J426" i="13" s="1"/>
  <c r="I69" i="13"/>
  <c r="I426" i="13" s="1"/>
  <c r="H69" i="13"/>
  <c r="H426" i="13" s="1"/>
  <c r="G69" i="13"/>
  <c r="G426" i="13" s="1"/>
  <c r="F69" i="13"/>
  <c r="F426" i="13" s="1"/>
  <c r="E69" i="13"/>
  <c r="E426" i="13" s="1"/>
  <c r="D69" i="13"/>
  <c r="D426" i="13" s="1"/>
  <c r="C69" i="13"/>
  <c r="C426" i="13" s="1"/>
  <c r="B69" i="13"/>
  <c r="B426" i="13" s="1"/>
  <c r="R34" i="13"/>
  <c r="R425" i="13" s="1"/>
  <c r="Q34" i="13"/>
  <c r="Q425" i="13" s="1"/>
  <c r="P34" i="13"/>
  <c r="P425" i="13" s="1"/>
  <c r="O34" i="13"/>
  <c r="O425" i="13" s="1"/>
  <c r="N34" i="13"/>
  <c r="N425" i="13" s="1"/>
  <c r="M34" i="13"/>
  <c r="M425" i="13" s="1"/>
  <c r="L34" i="13"/>
  <c r="L425" i="13" s="1"/>
  <c r="K34" i="13"/>
  <c r="K425" i="13" s="1"/>
  <c r="J34" i="13"/>
  <c r="J425" i="13" s="1"/>
  <c r="I34" i="13"/>
  <c r="I425" i="13" s="1"/>
  <c r="H34" i="13"/>
  <c r="H425" i="13" s="1"/>
  <c r="G34" i="13"/>
  <c r="G425" i="13" s="1"/>
  <c r="F34" i="13"/>
  <c r="F425" i="13" s="1"/>
  <c r="E34" i="13"/>
  <c r="E425" i="13" s="1"/>
  <c r="D34" i="13"/>
  <c r="D425" i="13" s="1"/>
  <c r="C34" i="13"/>
  <c r="C425" i="13" s="1"/>
  <c r="B34" i="13"/>
  <c r="B425" i="13" s="1"/>
  <c r="AQ14" i="13"/>
  <c r="AO14" i="13"/>
  <c r="AM14" i="13"/>
  <c r="AK14" i="13"/>
  <c r="AJ14" i="13"/>
  <c r="AI14" i="13"/>
  <c r="AG14" i="13"/>
  <c r="AE14" i="13"/>
  <c r="AC14" i="13"/>
  <c r="AQ13" i="13"/>
  <c r="AO13" i="13"/>
  <c r="AM13" i="13"/>
  <c r="AK13" i="13"/>
  <c r="AI13" i="13"/>
  <c r="AG13" i="13"/>
  <c r="AF13" i="13"/>
  <c r="AE13" i="13"/>
  <c r="AC13" i="13"/>
  <c r="AR12" i="13"/>
  <c r="AP12" i="13"/>
  <c r="AN12" i="13"/>
  <c r="AL12" i="13"/>
  <c r="AJ12" i="13"/>
  <c r="AH12" i="13"/>
  <c r="AG12" i="13"/>
  <c r="AF12" i="13"/>
  <c r="AD12" i="13"/>
  <c r="AB12" i="13"/>
  <c r="AQ11" i="13"/>
  <c r="AO11" i="13"/>
  <c r="AM11" i="13"/>
  <c r="AK11" i="13"/>
  <c r="AI11" i="13"/>
  <c r="AH11" i="13"/>
  <c r="AG11" i="13"/>
  <c r="AE11" i="13"/>
  <c r="AC11" i="13"/>
  <c r="AR10" i="13"/>
  <c r="AP10" i="13"/>
  <c r="AN10" i="13"/>
  <c r="AL10" i="13"/>
  <c r="AJ10" i="13"/>
  <c r="AI10" i="13"/>
  <c r="AH10" i="13"/>
  <c r="AF10" i="13"/>
  <c r="AD10" i="13"/>
  <c r="AB10" i="13"/>
  <c r="AR9" i="13"/>
  <c r="AP9" i="13"/>
  <c r="AO9" i="13"/>
  <c r="AN9" i="13"/>
  <c r="AL9" i="13"/>
  <c r="AK9" i="13"/>
  <c r="AH9" i="13"/>
  <c r="AG9" i="13"/>
  <c r="AD9" i="13"/>
  <c r="AC9" i="13"/>
  <c r="AQ8" i="13"/>
  <c r="AP8" i="13"/>
  <c r="AM8" i="13"/>
  <c r="AL8" i="13"/>
  <c r="AI8" i="13"/>
  <c r="AH8" i="13"/>
  <c r="AE8" i="13"/>
  <c r="AD8" i="13"/>
  <c r="AR7" i="13"/>
  <c r="AQ7" i="13"/>
  <c r="AN7" i="13"/>
  <c r="AM7" i="13"/>
  <c r="AJ7" i="13"/>
  <c r="AI7" i="13"/>
  <c r="AF7" i="13"/>
  <c r="AE7" i="13"/>
  <c r="AB7" i="13"/>
  <c r="AR6" i="13"/>
  <c r="AO6" i="13"/>
  <c r="AN6" i="13"/>
  <c r="AK6" i="13"/>
  <c r="AJ6" i="13"/>
  <c r="AG6" i="13"/>
  <c r="AF6" i="13"/>
  <c r="AC6" i="13"/>
  <c r="AB6" i="13"/>
  <c r="AP5" i="13"/>
  <c r="AO5" i="13"/>
  <c r="AL5" i="13"/>
  <c r="AK5" i="13"/>
  <c r="AH5" i="13"/>
  <c r="AG5" i="13"/>
  <c r="AD5" i="13"/>
  <c r="AC5" i="13"/>
  <c r="AQ4" i="13"/>
  <c r="AP4" i="13"/>
  <c r="AM4" i="13"/>
  <c r="AL4" i="13"/>
  <c r="AI4" i="13"/>
  <c r="AH4" i="13"/>
  <c r="AE4" i="13"/>
  <c r="AD4" i="13"/>
  <c r="AR3" i="13"/>
  <c r="AQ3" i="13"/>
  <c r="AN3" i="13"/>
  <c r="AM3" i="13"/>
  <c r="AJ3" i="13"/>
  <c r="AI3" i="13"/>
  <c r="AF3" i="13"/>
  <c r="AE3" i="13"/>
  <c r="AB3" i="13"/>
  <c r="AK3" i="13" l="1"/>
  <c r="AN4" i="13"/>
  <c r="AD6" i="13"/>
  <c r="AK7" i="13"/>
  <c r="AQ9" i="13"/>
  <c r="AC12" i="13"/>
  <c r="AG3" i="13"/>
  <c r="AB4" i="13"/>
  <c r="AJ4" i="13"/>
  <c r="AE5" i="13"/>
  <c r="AM5" i="13"/>
  <c r="AH6" i="13"/>
  <c r="AP6" i="13"/>
  <c r="AG7" i="13"/>
  <c r="AB8" i="13"/>
  <c r="AJ8" i="13"/>
  <c r="AR8" i="13"/>
  <c r="AI9" i="13"/>
  <c r="AD11" i="13"/>
  <c r="AR13" i="13"/>
  <c r="AF14" i="13"/>
  <c r="AD3" i="13"/>
  <c r="AH3" i="13"/>
  <c r="AL3" i="13"/>
  <c r="AP3" i="13"/>
  <c r="AC4" i="13"/>
  <c r="AG4" i="13"/>
  <c r="AK4" i="13"/>
  <c r="AO4" i="13"/>
  <c r="AB5" i="13"/>
  <c r="AF5" i="13"/>
  <c r="AJ5" i="13"/>
  <c r="AN5" i="13"/>
  <c r="AR5" i="13"/>
  <c r="AE6" i="13"/>
  <c r="AI6" i="13"/>
  <c r="AM6" i="13"/>
  <c r="AQ6" i="13"/>
  <c r="AD7" i="13"/>
  <c r="AH7" i="13"/>
  <c r="AL7" i="13"/>
  <c r="AP7" i="13"/>
  <c r="AC8" i="13"/>
  <c r="AG8" i="13"/>
  <c r="AK8" i="13"/>
  <c r="AO8" i="13"/>
  <c r="AB9" i="13"/>
  <c r="AF9" i="13"/>
  <c r="AJ9" i="13"/>
  <c r="AQ10" i="13"/>
  <c r="AP11" i="13"/>
  <c r="AO12" i="13"/>
  <c r="AN13" i="13"/>
  <c r="AB14" i="13"/>
  <c r="AR14" i="13"/>
  <c r="E438" i="13"/>
  <c r="I438" i="13"/>
  <c r="M438" i="13"/>
  <c r="Q438" i="13"/>
  <c r="AC3" i="13"/>
  <c r="AO3" i="13"/>
  <c r="AF4" i="13"/>
  <c r="AR4" i="13"/>
  <c r="AI5" i="13"/>
  <c r="AQ5" i="13"/>
  <c r="AL6" i="13"/>
  <c r="AC7" i="13"/>
  <c r="AO7" i="13"/>
  <c r="AF8" i="13"/>
  <c r="AN8" i="13"/>
  <c r="AE9" i="13"/>
  <c r="AM9" i="13"/>
  <c r="AE10" i="13"/>
  <c r="AB13" i="13"/>
  <c r="AM10" i="13"/>
  <c r="AL11" i="13"/>
  <c r="AK12" i="13"/>
  <c r="AJ13" i="13"/>
  <c r="AN14" i="13"/>
  <c r="AC10" i="13"/>
  <c r="AG10" i="13"/>
  <c r="AK10" i="13"/>
  <c r="AO10" i="13"/>
  <c r="AO16" i="13" s="1"/>
  <c r="AB11" i="13"/>
  <c r="AF11" i="13"/>
  <c r="AJ11" i="13"/>
  <c r="AN11" i="13"/>
  <c r="AR11" i="13"/>
  <c r="AE12" i="13"/>
  <c r="AE16" i="13" s="1"/>
  <c r="AI12" i="13"/>
  <c r="AM12" i="13"/>
  <c r="AQ12" i="13"/>
  <c r="AD13" i="13"/>
  <c r="AH13" i="13"/>
  <c r="AL13" i="13"/>
  <c r="AP13" i="13"/>
  <c r="B438" i="13"/>
  <c r="F438" i="13"/>
  <c r="J438" i="13"/>
  <c r="N438" i="13"/>
  <c r="AD16" i="12"/>
  <c r="AH16" i="12"/>
  <c r="AL16" i="12"/>
  <c r="C438" i="13"/>
  <c r="K438" i="13"/>
  <c r="AE16" i="12"/>
  <c r="AI16" i="12"/>
  <c r="AM16" i="12"/>
  <c r="AQ16" i="12"/>
  <c r="AD14" i="13"/>
  <c r="AH14" i="13"/>
  <c r="AL14" i="13"/>
  <c r="AP14" i="13"/>
  <c r="G438" i="13"/>
  <c r="O438" i="13"/>
  <c r="D438" i="13"/>
  <c r="H438" i="13"/>
  <c r="L438" i="13"/>
  <c r="P438" i="13"/>
  <c r="AB16" i="12"/>
  <c r="AF16" i="12"/>
  <c r="AJ16" i="12"/>
  <c r="AN16" i="12"/>
  <c r="AR16" i="12"/>
  <c r="AC16" i="12"/>
  <c r="AF16" i="13"/>
  <c r="AG16" i="12"/>
  <c r="AK16" i="12"/>
  <c r="AO16" i="12"/>
  <c r="AN16" i="13"/>
  <c r="AP16" i="12"/>
  <c r="S438" i="13"/>
  <c r="AX7" i="12"/>
  <c r="AX15" i="12" s="1"/>
  <c r="BB7" i="12"/>
  <c r="BB15" i="12" s="1"/>
  <c r="BF7" i="12"/>
  <c r="BF15" i="12" s="1"/>
  <c r="BJ7" i="12"/>
  <c r="BJ15" i="12" s="1"/>
  <c r="BN7" i="12"/>
  <c r="BN15" i="12" s="1"/>
  <c r="AZ7" i="12"/>
  <c r="BD7" i="12"/>
  <c r="BD15" i="12" s="1"/>
  <c r="BH7" i="12"/>
  <c r="BH15" i="12" s="1"/>
  <c r="BL7" i="12"/>
  <c r="BL15" i="12" s="1"/>
  <c r="AZ15" i="12"/>
  <c r="AY7" i="12"/>
  <c r="AY15" i="12" s="1"/>
  <c r="BA7" i="12"/>
  <c r="BA15" i="12" s="1"/>
  <c r="BC7" i="12"/>
  <c r="BC15" i="12" s="1"/>
  <c r="BE7" i="12"/>
  <c r="BE15" i="12" s="1"/>
  <c r="BG7" i="12"/>
  <c r="BG15" i="12" s="1"/>
  <c r="BI7" i="12"/>
  <c r="BI15" i="12" s="1"/>
  <c r="BK7" i="12"/>
  <c r="BK15" i="12" s="1"/>
  <c r="BM7" i="12"/>
  <c r="BM15" i="12" s="1"/>
  <c r="R438" i="13"/>
  <c r="V279" i="13"/>
  <c r="V419" i="13"/>
  <c r="Z445" i="11"/>
  <c r="Y445" i="11"/>
  <c r="X445" i="11"/>
  <c r="W445" i="11"/>
  <c r="V445" i="11"/>
  <c r="U445" i="11"/>
  <c r="T445" i="11"/>
  <c r="Z444" i="11"/>
  <c r="Y444" i="11"/>
  <c r="X444" i="11"/>
  <c r="W444" i="11"/>
  <c r="V444" i="11"/>
  <c r="U444" i="11"/>
  <c r="T444" i="11"/>
  <c r="Z443" i="11"/>
  <c r="Y443" i="11"/>
  <c r="X443" i="11"/>
  <c r="W443" i="11"/>
  <c r="V443" i="11"/>
  <c r="U443" i="11"/>
  <c r="T443" i="11"/>
  <c r="Z442" i="11"/>
  <c r="Y442" i="11"/>
  <c r="X442" i="11"/>
  <c r="W442" i="11"/>
  <c r="V442" i="11"/>
  <c r="U442" i="11"/>
  <c r="T442" i="11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Z445" i="13"/>
  <c r="Y445" i="13"/>
  <c r="X445" i="13"/>
  <c r="W445" i="13"/>
  <c r="V445" i="13"/>
  <c r="U445" i="13"/>
  <c r="T445" i="13"/>
  <c r="Z444" i="13"/>
  <c r="Y444" i="13"/>
  <c r="X444" i="13"/>
  <c r="W444" i="13"/>
  <c r="V444" i="13"/>
  <c r="U444" i="13"/>
  <c r="T444" i="13"/>
  <c r="Z443" i="13"/>
  <c r="Y443" i="13"/>
  <c r="X443" i="13"/>
  <c r="W443" i="13"/>
  <c r="V443" i="13"/>
  <c r="U443" i="13"/>
  <c r="T443" i="13"/>
  <c r="Z442" i="13"/>
  <c r="Y442" i="13"/>
  <c r="X442" i="13"/>
  <c r="W442" i="13"/>
  <c r="V442" i="13"/>
  <c r="U442" i="13"/>
  <c r="T442" i="13"/>
  <c r="Z445" i="14"/>
  <c r="Y445" i="14"/>
  <c r="X445" i="14"/>
  <c r="W445" i="14"/>
  <c r="V445" i="14"/>
  <c r="U445" i="14"/>
  <c r="T445" i="14"/>
  <c r="Z444" i="14"/>
  <c r="Y444" i="14"/>
  <c r="X444" i="14"/>
  <c r="W444" i="14"/>
  <c r="V444" i="14"/>
  <c r="U444" i="14"/>
  <c r="T444" i="14"/>
  <c r="Z443" i="14"/>
  <c r="Y443" i="14"/>
  <c r="X443" i="14"/>
  <c r="W443" i="14"/>
  <c r="V443" i="14"/>
  <c r="U443" i="14"/>
  <c r="T443" i="14"/>
  <c r="Z442" i="14"/>
  <c r="Y442" i="14"/>
  <c r="X442" i="14"/>
  <c r="W442" i="14"/>
  <c r="V442" i="14"/>
  <c r="U442" i="14"/>
  <c r="T442" i="14"/>
  <c r="Z445" i="15"/>
  <c r="Y445" i="15"/>
  <c r="X445" i="15"/>
  <c r="W445" i="15"/>
  <c r="V445" i="15"/>
  <c r="U445" i="15"/>
  <c r="T445" i="15"/>
  <c r="Z444" i="15"/>
  <c r="Y444" i="15"/>
  <c r="X444" i="15"/>
  <c r="W444" i="15"/>
  <c r="V444" i="15"/>
  <c r="U444" i="15"/>
  <c r="T444" i="15"/>
  <c r="Z443" i="15"/>
  <c r="Y443" i="15"/>
  <c r="X443" i="15"/>
  <c r="W443" i="15"/>
  <c r="V443" i="15"/>
  <c r="U443" i="15"/>
  <c r="T443" i="15"/>
  <c r="Z442" i="15"/>
  <c r="Y442" i="15"/>
  <c r="X442" i="15"/>
  <c r="W442" i="15"/>
  <c r="V442" i="15"/>
  <c r="U442" i="15"/>
  <c r="T442" i="15"/>
  <c r="Z445" i="16"/>
  <c r="Y445" i="16"/>
  <c r="X445" i="16"/>
  <c r="W445" i="16"/>
  <c r="V445" i="16"/>
  <c r="U445" i="16"/>
  <c r="T445" i="16"/>
  <c r="Z444" i="16"/>
  <c r="Y444" i="16"/>
  <c r="X444" i="16"/>
  <c r="W444" i="16"/>
  <c r="V444" i="16"/>
  <c r="U444" i="16"/>
  <c r="T444" i="16"/>
  <c r="Z443" i="16"/>
  <c r="Y443" i="16"/>
  <c r="X443" i="16"/>
  <c r="W443" i="16"/>
  <c r="V443" i="16"/>
  <c r="U443" i="16"/>
  <c r="T443" i="16"/>
  <c r="Z442" i="16"/>
  <c r="Y442" i="16"/>
  <c r="X442" i="16"/>
  <c r="W442" i="16"/>
  <c r="V442" i="16"/>
  <c r="U442" i="16"/>
  <c r="T442" i="16"/>
  <c r="I455" i="25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C453" i="13"/>
  <c r="B453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2" i="13"/>
  <c r="C452" i="13"/>
  <c r="B452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D451" i="13"/>
  <c r="C451" i="13"/>
  <c r="B451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R449" i="13"/>
  <c r="Q449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B448" i="13"/>
  <c r="R447" i="13"/>
  <c r="Q447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D447" i="13"/>
  <c r="C447" i="13"/>
  <c r="B447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B446" i="13"/>
  <c r="AP16" i="13" l="1"/>
  <c r="AQ16" i="13"/>
  <c r="AR16" i="13"/>
  <c r="AM16" i="13"/>
  <c r="AC16" i="13"/>
  <c r="AJ16" i="13"/>
  <c r="AL16" i="13"/>
  <c r="AB16" i="13"/>
  <c r="AH16" i="13"/>
  <c r="AI16" i="13"/>
  <c r="AK16" i="13"/>
  <c r="AG16" i="13"/>
  <c r="AD16" i="13"/>
  <c r="BA19" i="12"/>
  <c r="E469" i="26" l="1"/>
  <c r="B495" i="26"/>
  <c r="B494" i="26"/>
  <c r="B493" i="26"/>
  <c r="B492" i="26"/>
  <c r="B490" i="26"/>
  <c r="B489" i="26"/>
  <c r="B488" i="26"/>
  <c r="B487" i="26"/>
  <c r="B486" i="26"/>
  <c r="B484" i="26"/>
  <c r="B483" i="26"/>
  <c r="B481" i="26"/>
  <c r="B480" i="26"/>
  <c r="B479" i="26"/>
  <c r="B478" i="26"/>
  <c r="B477" i="26"/>
  <c r="B476" i="26"/>
  <c r="B475" i="26"/>
  <c r="N474" i="26"/>
  <c r="M474" i="26"/>
  <c r="L474" i="26"/>
  <c r="K474" i="26"/>
  <c r="J474" i="26"/>
  <c r="I474" i="26"/>
  <c r="H474" i="26"/>
  <c r="G474" i="26"/>
  <c r="F474" i="26"/>
  <c r="E474" i="26"/>
  <c r="D474" i="26"/>
  <c r="C474" i="26"/>
  <c r="N490" i="26"/>
  <c r="H469" i="26"/>
  <c r="N480" i="26" s="1"/>
  <c r="M490" i="26"/>
  <c r="H468" i="26"/>
  <c r="M480" i="26" s="1"/>
  <c r="E468" i="26"/>
  <c r="L490" i="26"/>
  <c r="H467" i="26"/>
  <c r="L480" i="26" s="1"/>
  <c r="E467" i="26"/>
  <c r="K490" i="26"/>
  <c r="H466" i="26"/>
  <c r="K480" i="26" s="1"/>
  <c r="E466" i="26"/>
  <c r="J490" i="26"/>
  <c r="H465" i="26"/>
  <c r="J480" i="26" s="1"/>
  <c r="E465" i="26"/>
  <c r="I490" i="26"/>
  <c r="H464" i="26"/>
  <c r="I480" i="26" s="1"/>
  <c r="E464" i="26"/>
  <c r="H490" i="26"/>
  <c r="H463" i="26"/>
  <c r="H480" i="26" s="1"/>
  <c r="E463" i="26"/>
  <c r="G490" i="26"/>
  <c r="H462" i="26"/>
  <c r="G480" i="26" s="1"/>
  <c r="E462" i="26"/>
  <c r="F490" i="26"/>
  <c r="H461" i="26"/>
  <c r="F480" i="26" s="1"/>
  <c r="E461" i="26"/>
  <c r="E490" i="26"/>
  <c r="H460" i="26"/>
  <c r="E480" i="26" s="1"/>
  <c r="E460" i="26"/>
  <c r="D490" i="26"/>
  <c r="H459" i="26"/>
  <c r="D480" i="26" s="1"/>
  <c r="E459" i="26"/>
  <c r="H458" i="26"/>
  <c r="E458" i="26"/>
  <c r="C477" i="26" s="1"/>
  <c r="C501" i="26" s="1"/>
  <c r="W304" i="26"/>
  <c r="V304" i="26"/>
  <c r="U304" i="26"/>
  <c r="T304" i="26"/>
  <c r="S304" i="26"/>
  <c r="P304" i="26"/>
  <c r="O304" i="26"/>
  <c r="N304" i="26"/>
  <c r="M304" i="26"/>
  <c r="L304" i="26"/>
  <c r="K304" i="26"/>
  <c r="I304" i="26"/>
  <c r="G304" i="26"/>
  <c r="F304" i="26"/>
  <c r="E304" i="26"/>
  <c r="D304" i="26"/>
  <c r="C304" i="26"/>
  <c r="BA49" i="34" l="1"/>
  <c r="BA49" i="33"/>
  <c r="AU48" i="30"/>
  <c r="AW49" i="32"/>
  <c r="Q490" i="26"/>
  <c r="AC18" i="29" s="1"/>
  <c r="AC54" i="29" s="1"/>
  <c r="AC87" i="29" s="1"/>
  <c r="AC122" i="29" s="1"/>
  <c r="AC158" i="29" s="1"/>
  <c r="AC192" i="29" s="1"/>
  <c r="AC227" i="29" s="1"/>
  <c r="AC262" i="29" s="1"/>
  <c r="Q480" i="26"/>
  <c r="AU48" i="27"/>
  <c r="AU48" i="28"/>
  <c r="C480" i="26"/>
  <c r="O480" i="26" s="1"/>
  <c r="F477" i="26"/>
  <c r="C490" i="26"/>
  <c r="O490" i="26" s="1"/>
  <c r="N477" i="26"/>
  <c r="AU48" i="21"/>
  <c r="AU48" i="29"/>
  <c r="AW48" i="31"/>
  <c r="AU48" i="20"/>
  <c r="AC18" i="30"/>
  <c r="AC54" i="30" s="1"/>
  <c r="AC87" i="30" s="1"/>
  <c r="AC122" i="30" s="1"/>
  <c r="AC158" i="30" s="1"/>
  <c r="AC192" i="30" s="1"/>
  <c r="AC227" i="30" s="1"/>
  <c r="AC262" i="30" s="1"/>
  <c r="AC18" i="27"/>
  <c r="AC54" i="27" s="1"/>
  <c r="AC87" i="27" s="1"/>
  <c r="AC122" i="27" s="1"/>
  <c r="AC158" i="27" s="1"/>
  <c r="AC192" i="27" s="1"/>
  <c r="AC227" i="27" s="1"/>
  <c r="AC262" i="27" s="1"/>
  <c r="C504" i="26"/>
  <c r="H471" i="26"/>
  <c r="R471" i="26"/>
  <c r="E471" i="26"/>
  <c r="U424" i="22"/>
  <c r="S424" i="22"/>
  <c r="R424" i="22"/>
  <c r="Q424" i="22"/>
  <c r="P424" i="22"/>
  <c r="O424" i="22"/>
  <c r="N424" i="22"/>
  <c r="M424" i="22"/>
  <c r="L424" i="22"/>
  <c r="K424" i="22"/>
  <c r="J424" i="22"/>
  <c r="I424" i="22"/>
  <c r="T424" i="22"/>
  <c r="H424" i="22"/>
  <c r="G424" i="22"/>
  <c r="F424" i="22"/>
  <c r="E424" i="22"/>
  <c r="D424" i="22"/>
  <c r="C424" i="22"/>
  <c r="B424" i="22"/>
  <c r="T424" i="23"/>
  <c r="S424" i="23"/>
  <c r="R424" i="23"/>
  <c r="Q424" i="23"/>
  <c r="P424" i="23"/>
  <c r="O424" i="23"/>
  <c r="N424" i="23"/>
  <c r="M424" i="23"/>
  <c r="L424" i="23"/>
  <c r="K424" i="23"/>
  <c r="J424" i="23"/>
  <c r="I424" i="23"/>
  <c r="H424" i="23"/>
  <c r="G424" i="23"/>
  <c r="F424" i="23"/>
  <c r="E424" i="23"/>
  <c r="D424" i="23"/>
  <c r="C424" i="23"/>
  <c r="B424" i="23"/>
  <c r="T424" i="24"/>
  <c r="S424" i="24"/>
  <c r="R424" i="24"/>
  <c r="Q424" i="24"/>
  <c r="P424" i="24"/>
  <c r="O424" i="24"/>
  <c r="N424" i="24"/>
  <c r="M424" i="24"/>
  <c r="L424" i="24"/>
  <c r="K424" i="24"/>
  <c r="J424" i="24"/>
  <c r="I424" i="24"/>
  <c r="H424" i="24"/>
  <c r="G424" i="24"/>
  <c r="F424" i="24"/>
  <c r="E424" i="24"/>
  <c r="D424" i="24"/>
  <c r="C424" i="24"/>
  <c r="B424" i="24"/>
  <c r="U424" i="19"/>
  <c r="T424" i="19"/>
  <c r="S424" i="19"/>
  <c r="R424" i="19"/>
  <c r="Q424" i="19"/>
  <c r="P424" i="19"/>
  <c r="O424" i="19"/>
  <c r="N424" i="19"/>
  <c r="M424" i="19"/>
  <c r="L424" i="19"/>
  <c r="K424" i="19"/>
  <c r="J424" i="19"/>
  <c r="I424" i="19"/>
  <c r="H424" i="19"/>
  <c r="G424" i="19"/>
  <c r="F424" i="19"/>
  <c r="E424" i="19"/>
  <c r="D424" i="19"/>
  <c r="C424" i="19"/>
  <c r="B424" i="19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C18" i="21" l="1"/>
  <c r="AC54" i="21" s="1"/>
  <c r="AI9" i="34"/>
  <c r="AI45" i="34" s="1"/>
  <c r="AI78" i="34" s="1"/>
  <c r="AI112" i="34" s="1"/>
  <c r="AI148" i="34" s="1"/>
  <c r="AI182" i="34" s="1"/>
  <c r="AI217" i="34" s="1"/>
  <c r="AI252" i="34" s="1"/>
  <c r="AI9" i="33"/>
  <c r="AI45" i="33" s="1"/>
  <c r="AI78" i="33" s="1"/>
  <c r="AI112" i="33" s="1"/>
  <c r="AI148" i="33" s="1"/>
  <c r="AI182" i="33" s="1"/>
  <c r="AI217" i="33" s="1"/>
  <c r="AI252" i="33" s="1"/>
  <c r="AW54" i="32"/>
  <c r="BA54" i="34"/>
  <c r="BA54" i="33"/>
  <c r="AI18" i="34"/>
  <c r="AI54" i="34" s="1"/>
  <c r="AI87" i="34" s="1"/>
  <c r="AI121" i="34" s="1"/>
  <c r="AI157" i="34" s="1"/>
  <c r="AI191" i="34" s="1"/>
  <c r="AI226" i="34" s="1"/>
  <c r="AI261" i="34" s="1"/>
  <c r="AI18" i="33"/>
  <c r="AI54" i="33" s="1"/>
  <c r="AI87" i="33" s="1"/>
  <c r="AI121" i="33" s="1"/>
  <c r="AI157" i="33" s="1"/>
  <c r="AI191" i="33" s="1"/>
  <c r="AI226" i="33" s="1"/>
  <c r="AI261" i="33" s="1"/>
  <c r="AE9" i="31"/>
  <c r="AE45" i="31" s="1"/>
  <c r="AE78" i="31" s="1"/>
  <c r="AE113" i="31" s="1"/>
  <c r="AE149" i="31" s="1"/>
  <c r="AE183" i="31" s="1"/>
  <c r="AE218" i="31" s="1"/>
  <c r="AE253" i="31" s="1"/>
  <c r="AE9" i="32"/>
  <c r="AE45" i="32" s="1"/>
  <c r="AE78" i="32" s="1"/>
  <c r="AE112" i="32" s="1"/>
  <c r="AE148" i="32" s="1"/>
  <c r="AE182" i="32" s="1"/>
  <c r="AE217" i="32" s="1"/>
  <c r="AE252" i="32" s="1"/>
  <c r="AE18" i="31"/>
  <c r="AE54" i="31" s="1"/>
  <c r="AE87" i="31" s="1"/>
  <c r="AE122" i="31" s="1"/>
  <c r="AE158" i="31" s="1"/>
  <c r="AE192" i="31" s="1"/>
  <c r="AE227" i="31" s="1"/>
  <c r="AE262" i="31" s="1"/>
  <c r="AE18" i="32"/>
  <c r="AE54" i="32" s="1"/>
  <c r="AE87" i="32" s="1"/>
  <c r="AE121" i="32" s="1"/>
  <c r="AE157" i="32" s="1"/>
  <c r="AE191" i="32" s="1"/>
  <c r="AE226" i="32" s="1"/>
  <c r="AE261" i="32" s="1"/>
  <c r="AC18" i="28"/>
  <c r="AC54" i="28" s="1"/>
  <c r="AC87" i="28" s="1"/>
  <c r="AC122" i="28" s="1"/>
  <c r="AC158" i="28" s="1"/>
  <c r="AC192" i="28" s="1"/>
  <c r="AC227" i="28" s="1"/>
  <c r="AC262" i="28" s="1"/>
  <c r="AC18" i="20"/>
  <c r="AC54" i="20" s="1"/>
  <c r="AC9" i="20"/>
  <c r="AC45" i="20" s="1"/>
  <c r="AC9" i="29"/>
  <c r="AC45" i="29" s="1"/>
  <c r="AC78" i="29" s="1"/>
  <c r="AC113" i="29" s="1"/>
  <c r="AC149" i="29" s="1"/>
  <c r="AC183" i="29" s="1"/>
  <c r="AC218" i="29" s="1"/>
  <c r="AC253" i="29" s="1"/>
  <c r="AC9" i="30"/>
  <c r="AC45" i="30" s="1"/>
  <c r="AC78" i="30" s="1"/>
  <c r="AC113" i="30" s="1"/>
  <c r="AC149" i="30" s="1"/>
  <c r="AC183" i="30" s="1"/>
  <c r="AC218" i="30" s="1"/>
  <c r="AC253" i="30" s="1"/>
  <c r="C513" i="26"/>
  <c r="AC9" i="27"/>
  <c r="AC45" i="27" s="1"/>
  <c r="AC78" i="27" s="1"/>
  <c r="AC113" i="27" s="1"/>
  <c r="AC149" i="27" s="1"/>
  <c r="AC183" i="27" s="1"/>
  <c r="AC218" i="27" s="1"/>
  <c r="AC253" i="27" s="1"/>
  <c r="AC9" i="21"/>
  <c r="AC45" i="21" s="1"/>
  <c r="AC9" i="28"/>
  <c r="AC45" i="28" s="1"/>
  <c r="AC78" i="28" s="1"/>
  <c r="AC113" i="28" s="1"/>
  <c r="AC149" i="28" s="1"/>
  <c r="AC183" i="28" s="1"/>
  <c r="AC218" i="28" s="1"/>
  <c r="AC253" i="28" s="1"/>
  <c r="AU60" i="30"/>
  <c r="AW60" i="31"/>
  <c r="AU51" i="30"/>
  <c r="AW51" i="31"/>
  <c r="AU60" i="29"/>
  <c r="AU60" i="28"/>
  <c r="AU60" i="27"/>
  <c r="AU51" i="29"/>
  <c r="AU51" i="28"/>
  <c r="AU51" i="27"/>
  <c r="AU60" i="20"/>
  <c r="D513" i="26"/>
  <c r="AU60" i="21"/>
  <c r="AU51" i="20"/>
  <c r="AU51" i="21"/>
  <c r="D504" i="26"/>
  <c r="T436" i="22"/>
  <c r="T445" i="21" s="1"/>
  <c r="D436" i="22"/>
  <c r="D445" i="21" s="1"/>
  <c r="T435" i="22"/>
  <c r="T444" i="21" s="1"/>
  <c r="S434" i="22"/>
  <c r="S443" i="21" s="1"/>
  <c r="T434" i="22"/>
  <c r="T443" i="21" s="1"/>
  <c r="T433" i="22"/>
  <c r="T442" i="21" s="1"/>
  <c r="T432" i="22"/>
  <c r="T431" i="22"/>
  <c r="T430" i="22"/>
  <c r="T429" i="22"/>
  <c r="T428" i="22"/>
  <c r="T427" i="22"/>
  <c r="T426" i="22"/>
  <c r="T425" i="22"/>
  <c r="O436" i="23"/>
  <c r="O445" i="22" s="1"/>
  <c r="G436" i="23"/>
  <c r="G445" i="22" s="1"/>
  <c r="D436" i="23"/>
  <c r="D445" i="22" s="1"/>
  <c r="O435" i="23"/>
  <c r="O444" i="22" s="1"/>
  <c r="G435" i="23"/>
  <c r="G444" i="22" s="1"/>
  <c r="D435" i="23"/>
  <c r="D444" i="22" s="1"/>
  <c r="O434" i="23"/>
  <c r="O443" i="22" s="1"/>
  <c r="G434" i="23"/>
  <c r="G443" i="22" s="1"/>
  <c r="D434" i="23"/>
  <c r="D443" i="22" s="1"/>
  <c r="O433" i="23"/>
  <c r="O442" i="22" s="1"/>
  <c r="G433" i="23"/>
  <c r="G442" i="22" s="1"/>
  <c r="D433" i="23"/>
  <c r="D442" i="22" s="1"/>
  <c r="O432" i="23"/>
  <c r="O453" i="23" s="1"/>
  <c r="G432" i="23"/>
  <c r="G453" i="23" s="1"/>
  <c r="D432" i="23"/>
  <c r="D453" i="23" s="1"/>
  <c r="O431" i="23"/>
  <c r="O452" i="23" s="1"/>
  <c r="G431" i="23"/>
  <c r="G452" i="23" s="1"/>
  <c r="D431" i="23"/>
  <c r="D452" i="23" s="1"/>
  <c r="O430" i="23"/>
  <c r="O451" i="23" s="1"/>
  <c r="G430" i="23"/>
  <c r="G451" i="23" s="1"/>
  <c r="D430" i="23"/>
  <c r="D451" i="23" s="1"/>
  <c r="O429" i="23"/>
  <c r="O450" i="23" s="1"/>
  <c r="G429" i="23"/>
  <c r="G450" i="23" s="1"/>
  <c r="D429" i="23"/>
  <c r="D450" i="23" s="1"/>
  <c r="O428" i="23"/>
  <c r="O449" i="23" s="1"/>
  <c r="G428" i="23"/>
  <c r="G449" i="23" s="1"/>
  <c r="D428" i="23"/>
  <c r="D449" i="23" s="1"/>
  <c r="O427" i="23"/>
  <c r="O448" i="23" s="1"/>
  <c r="G427" i="23"/>
  <c r="G448" i="23" s="1"/>
  <c r="D427" i="23"/>
  <c r="D448" i="23" s="1"/>
  <c r="O426" i="23"/>
  <c r="O447" i="23" s="1"/>
  <c r="G426" i="23"/>
  <c r="G447" i="23" s="1"/>
  <c r="D426" i="23"/>
  <c r="D447" i="23" s="1"/>
  <c r="O425" i="23"/>
  <c r="G425" i="23"/>
  <c r="D425" i="23"/>
  <c r="F432" i="24"/>
  <c r="F453" i="24" s="1"/>
  <c r="O436" i="25"/>
  <c r="O445" i="24" s="1"/>
  <c r="O435" i="25"/>
  <c r="O444" i="24" s="1"/>
  <c r="O434" i="25"/>
  <c r="O443" i="24" s="1"/>
  <c r="O433" i="25"/>
  <c r="O442" i="24" s="1"/>
  <c r="O431" i="25"/>
  <c r="O452" i="25" s="1"/>
  <c r="O430" i="25"/>
  <c r="O451" i="25" s="1"/>
  <c r="AW63" i="32" l="1"/>
  <c r="BA63" i="34"/>
  <c r="BA63" i="33"/>
  <c r="BD54" i="34"/>
  <c r="AG45" i="34"/>
  <c r="BD54" i="33"/>
  <c r="AG45" i="33"/>
  <c r="BD63" i="34"/>
  <c r="AG54" i="34"/>
  <c r="AG54" i="33"/>
  <c r="BD63" i="33"/>
  <c r="AZ54" i="32"/>
  <c r="AC45" i="32"/>
  <c r="AZ63" i="32"/>
  <c r="AC54" i="32"/>
  <c r="AZ51" i="31"/>
  <c r="AC45" i="31"/>
  <c r="AC54" i="31"/>
  <c r="AZ60" i="31"/>
  <c r="AA45" i="30"/>
  <c r="AX51" i="30"/>
  <c r="AX60" i="30"/>
  <c r="AA54" i="30"/>
  <c r="T438" i="22"/>
  <c r="AX51" i="29"/>
  <c r="AA45" i="29"/>
  <c r="AX51" i="28"/>
  <c r="AA45" i="28"/>
  <c r="AX51" i="27"/>
  <c r="AA45" i="27"/>
  <c r="AX60" i="29"/>
  <c r="AA54" i="29"/>
  <c r="AX60" i="28"/>
  <c r="AA54" i="28"/>
  <c r="AX60" i="27"/>
  <c r="AA54" i="27"/>
  <c r="D438" i="23"/>
  <c r="D446" i="23"/>
  <c r="O438" i="23"/>
  <c r="O446" i="23"/>
  <c r="AX60" i="20"/>
  <c r="AA54" i="20"/>
  <c r="AA54" i="21"/>
  <c r="AX60" i="21"/>
  <c r="E513" i="26"/>
  <c r="G438" i="23"/>
  <c r="G446" i="23"/>
  <c r="AX51" i="20"/>
  <c r="AA45" i="20"/>
  <c r="AA45" i="21"/>
  <c r="AX51" i="21"/>
  <c r="E504" i="26"/>
  <c r="F419" i="21"/>
  <c r="AQ7" i="21" s="1"/>
  <c r="F384" i="21"/>
  <c r="F349" i="21"/>
  <c r="AO7" i="21" s="1"/>
  <c r="F314" i="21"/>
  <c r="F279" i="21"/>
  <c r="F244" i="21"/>
  <c r="F209" i="21"/>
  <c r="AK7" i="21" s="1"/>
  <c r="F174" i="21"/>
  <c r="F139" i="21"/>
  <c r="AI7" i="21" s="1"/>
  <c r="F104" i="21"/>
  <c r="F69" i="21"/>
  <c r="G372" i="26" s="1"/>
  <c r="G459" i="26" s="1"/>
  <c r="D479" i="26" s="1"/>
  <c r="F34" i="21"/>
  <c r="G371" i="26" s="1"/>
  <c r="G458" i="26" s="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1" i="21"/>
  <c r="AE20" i="21"/>
  <c r="AE19" i="21"/>
  <c r="AE18" i="21"/>
  <c r="AE17" i="21"/>
  <c r="AE16" i="21"/>
  <c r="AE15" i="21"/>
  <c r="AE14" i="21"/>
  <c r="AE13" i="21"/>
  <c r="AE12" i="21"/>
  <c r="AE11" i="21"/>
  <c r="AE10" i="21"/>
  <c r="AE9" i="21"/>
  <c r="AE8" i="21"/>
  <c r="AE7" i="21"/>
  <c r="AE6" i="21"/>
  <c r="AE5" i="21"/>
  <c r="AE4" i="21"/>
  <c r="AE3" i="21"/>
  <c r="AG78" i="34" l="1"/>
  <c r="BI54" i="33"/>
  <c r="BI54" i="34"/>
  <c r="AG78" i="33"/>
  <c r="AG87" i="34"/>
  <c r="BI63" i="34"/>
  <c r="AG87" i="33"/>
  <c r="BI63" i="33"/>
  <c r="AC87" i="32"/>
  <c r="BE63" i="32"/>
  <c r="BE54" i="32"/>
  <c r="AC78" i="32"/>
  <c r="E477" i="26"/>
  <c r="C479" i="26"/>
  <c r="AC87" i="31"/>
  <c r="BC60" i="31"/>
  <c r="AC78" i="31"/>
  <c r="BC51" i="31"/>
  <c r="AA78" i="30"/>
  <c r="BA51" i="30"/>
  <c r="BA60" i="30"/>
  <c r="AA87" i="30"/>
  <c r="BA60" i="29"/>
  <c r="AA87" i="29"/>
  <c r="BA60" i="28"/>
  <c r="AA87" i="28"/>
  <c r="AA87" i="27"/>
  <c r="BA60" i="27"/>
  <c r="AA78" i="29"/>
  <c r="BA51" i="29"/>
  <c r="AA78" i="28"/>
  <c r="BA51" i="28"/>
  <c r="AA78" i="27"/>
  <c r="BA51" i="27"/>
  <c r="BA51" i="20"/>
  <c r="AA78" i="20"/>
  <c r="AA78" i="21"/>
  <c r="BA51" i="21"/>
  <c r="F504" i="26"/>
  <c r="BA60" i="20"/>
  <c r="AA87" i="20"/>
  <c r="BA60" i="21"/>
  <c r="F513" i="26"/>
  <c r="AA87" i="21"/>
  <c r="G373" i="26"/>
  <c r="G460" i="26" s="1"/>
  <c r="E479" i="26" s="1"/>
  <c r="X77" i="21"/>
  <c r="X287" i="21"/>
  <c r="AB287" i="21" s="1"/>
  <c r="G379" i="26"/>
  <c r="G466" i="26" s="1"/>
  <c r="K479" i="26" s="1"/>
  <c r="X357" i="21"/>
  <c r="G381" i="26"/>
  <c r="G468" i="26" s="1"/>
  <c r="M479" i="26" s="1"/>
  <c r="AM7" i="21"/>
  <c r="X252" i="21"/>
  <c r="F434" i="21"/>
  <c r="X322" i="21"/>
  <c r="G380" i="26"/>
  <c r="G467" i="26" s="1"/>
  <c r="L479" i="26" s="1"/>
  <c r="F436" i="21"/>
  <c r="X392" i="21"/>
  <c r="G382" i="26"/>
  <c r="G469" i="26" s="1"/>
  <c r="N479" i="26" s="1"/>
  <c r="F432" i="21"/>
  <c r="F453" i="21" s="1"/>
  <c r="G378" i="26"/>
  <c r="G465" i="26" s="1"/>
  <c r="J479" i="26" s="1"/>
  <c r="X217" i="21"/>
  <c r="G377" i="26"/>
  <c r="G464" i="26" s="1"/>
  <c r="I479" i="26" s="1"/>
  <c r="F430" i="21"/>
  <c r="F451" i="21" s="1"/>
  <c r="X182" i="21"/>
  <c r="G376" i="26"/>
  <c r="G463" i="26" s="1"/>
  <c r="H479" i="26" s="1"/>
  <c r="X148" i="21"/>
  <c r="G375" i="26"/>
  <c r="G462" i="26" s="1"/>
  <c r="G479" i="26" s="1"/>
  <c r="F428" i="21"/>
  <c r="F449" i="21" s="1"/>
  <c r="X112" i="21"/>
  <c r="G374" i="26"/>
  <c r="G461" i="26" s="1"/>
  <c r="F479" i="26" s="1"/>
  <c r="AG7" i="21"/>
  <c r="X44" i="21"/>
  <c r="F426" i="21"/>
  <c r="F447" i="21" s="1"/>
  <c r="X8" i="21"/>
  <c r="F425" i="21"/>
  <c r="F446" i="21" s="1"/>
  <c r="AH7" i="21"/>
  <c r="F427" i="21"/>
  <c r="F448" i="21" s="1"/>
  <c r="AJ7" i="21"/>
  <c r="F429" i="21"/>
  <c r="F450" i="21" s="1"/>
  <c r="AL7" i="21"/>
  <c r="F431" i="21"/>
  <c r="F452" i="21" s="1"/>
  <c r="AN7" i="21"/>
  <c r="F433" i="21"/>
  <c r="AP7" i="21"/>
  <c r="F435" i="21"/>
  <c r="AF7" i="21"/>
  <c r="F421" i="21"/>
  <c r="AR7" i="21" s="1"/>
  <c r="BL63" i="34" l="1"/>
  <c r="AG121" i="34"/>
  <c r="BL63" i="33"/>
  <c r="AG121" i="33"/>
  <c r="AG112" i="34"/>
  <c r="BL54" i="34"/>
  <c r="BL54" i="33"/>
  <c r="AG112" i="33"/>
  <c r="BH63" i="32"/>
  <c r="AC121" i="32"/>
  <c r="BH54" i="32"/>
  <c r="AC112" i="32"/>
  <c r="Q479" i="26"/>
  <c r="O479" i="26"/>
  <c r="C503" i="26"/>
  <c r="AC122" i="31"/>
  <c r="BF60" i="31"/>
  <c r="AC113" i="31"/>
  <c r="BF51" i="31"/>
  <c r="AA122" i="30"/>
  <c r="BD60" i="30"/>
  <c r="AA113" i="30"/>
  <c r="BD51" i="30"/>
  <c r="AA122" i="29"/>
  <c r="BD60" i="29"/>
  <c r="BD60" i="28"/>
  <c r="AA122" i="28"/>
  <c r="BD60" i="27"/>
  <c r="AA122" i="27"/>
  <c r="AA113" i="29"/>
  <c r="BD51" i="29"/>
  <c r="BD51" i="28"/>
  <c r="AA113" i="28"/>
  <c r="AA113" i="27"/>
  <c r="BD51" i="27"/>
  <c r="G513" i="26"/>
  <c r="BD60" i="20"/>
  <c r="AA122" i="20"/>
  <c r="AA122" i="21"/>
  <c r="BD60" i="21"/>
  <c r="G504" i="26"/>
  <c r="BD51" i="20"/>
  <c r="AA113" i="20"/>
  <c r="AA113" i="21"/>
  <c r="BD51" i="21"/>
  <c r="AB322" i="21"/>
  <c r="AB357" i="21" s="1"/>
  <c r="AB392" i="21" s="1"/>
  <c r="G384" i="26"/>
  <c r="G471" i="26" s="1"/>
  <c r="F438" i="21"/>
  <c r="AQ29" i="21"/>
  <c r="AO29" i="21"/>
  <c r="Z322" i="21" s="1"/>
  <c r="AM29" i="21"/>
  <c r="Z252" i="21" s="1"/>
  <c r="AK29" i="21"/>
  <c r="Z182" i="21" s="1"/>
  <c r="AI29" i="21"/>
  <c r="Z112" i="21" s="1"/>
  <c r="AG29" i="21"/>
  <c r="Z44" i="21" s="1"/>
  <c r="AF29" i="21"/>
  <c r="Z8" i="21" s="1"/>
  <c r="AP29" i="21"/>
  <c r="Z357" i="21" s="1"/>
  <c r="AN29" i="21"/>
  <c r="Z287" i="21" s="1"/>
  <c r="AL29" i="21"/>
  <c r="Z217" i="21" s="1"/>
  <c r="AJ29" i="21"/>
  <c r="Z148" i="21" s="1"/>
  <c r="AH29" i="21"/>
  <c r="Z77" i="21" s="1"/>
  <c r="AG157" i="34" l="1"/>
  <c r="BO63" i="34"/>
  <c r="AG157" i="33"/>
  <c r="BO63" i="33"/>
  <c r="AW51" i="32"/>
  <c r="BA51" i="33"/>
  <c r="BA51" i="34"/>
  <c r="AG148" i="34"/>
  <c r="BO54" i="34"/>
  <c r="AG148" i="33"/>
  <c r="BO54" i="33"/>
  <c r="AI8" i="34"/>
  <c r="AI44" i="34" s="1"/>
  <c r="AI77" i="34" s="1"/>
  <c r="AI111" i="34" s="1"/>
  <c r="AI147" i="34" s="1"/>
  <c r="AI181" i="34" s="1"/>
  <c r="AI216" i="34" s="1"/>
  <c r="AI251" i="34" s="1"/>
  <c r="AI8" i="33"/>
  <c r="AI44" i="33" s="1"/>
  <c r="AI77" i="33" s="1"/>
  <c r="AI111" i="33" s="1"/>
  <c r="AI147" i="33" s="1"/>
  <c r="AI181" i="33" s="1"/>
  <c r="AI216" i="33" s="1"/>
  <c r="AI251" i="33" s="1"/>
  <c r="AC157" i="32"/>
  <c r="BK63" i="32"/>
  <c r="AC148" i="32"/>
  <c r="BK54" i="32"/>
  <c r="AC8" i="21"/>
  <c r="AC44" i="21" s="1"/>
  <c r="AC77" i="21" s="1"/>
  <c r="AC112" i="21" s="1"/>
  <c r="AC148" i="21" s="1"/>
  <c r="AC182" i="21" s="1"/>
  <c r="AC217" i="21" s="1"/>
  <c r="AC252" i="21" s="1"/>
  <c r="AE8" i="32"/>
  <c r="AE44" i="32" s="1"/>
  <c r="AE77" i="32" s="1"/>
  <c r="AE111" i="32" s="1"/>
  <c r="AE147" i="32" s="1"/>
  <c r="AE181" i="32" s="1"/>
  <c r="AE216" i="32" s="1"/>
  <c r="AE251" i="32" s="1"/>
  <c r="AE8" i="31"/>
  <c r="AE44" i="31" s="1"/>
  <c r="AE77" i="31" s="1"/>
  <c r="AE112" i="31" s="1"/>
  <c r="AE148" i="31" s="1"/>
  <c r="AE182" i="31" s="1"/>
  <c r="AE217" i="31" s="1"/>
  <c r="AE252" i="31" s="1"/>
  <c r="AC8" i="20"/>
  <c r="AC44" i="20" s="1"/>
  <c r="AC8" i="27"/>
  <c r="AC44" i="27" s="1"/>
  <c r="AC77" i="27" s="1"/>
  <c r="AC112" i="27" s="1"/>
  <c r="AC148" i="27" s="1"/>
  <c r="AC182" i="27" s="1"/>
  <c r="AC217" i="27" s="1"/>
  <c r="AC252" i="27" s="1"/>
  <c r="AC8" i="29"/>
  <c r="AC44" i="29" s="1"/>
  <c r="AC77" i="29" s="1"/>
  <c r="AC112" i="29" s="1"/>
  <c r="AC148" i="29" s="1"/>
  <c r="AC182" i="29" s="1"/>
  <c r="AC217" i="29" s="1"/>
  <c r="AC252" i="29" s="1"/>
  <c r="AC8" i="30"/>
  <c r="AC44" i="30" s="1"/>
  <c r="AC77" i="30" s="1"/>
  <c r="AC112" i="30" s="1"/>
  <c r="AC148" i="30" s="1"/>
  <c r="AC182" i="30" s="1"/>
  <c r="AC217" i="30" s="1"/>
  <c r="AC252" i="30" s="1"/>
  <c r="AC8" i="28"/>
  <c r="AC44" i="28" s="1"/>
  <c r="AC77" i="28" s="1"/>
  <c r="AC112" i="28" s="1"/>
  <c r="AC148" i="28" s="1"/>
  <c r="AC182" i="28" s="1"/>
  <c r="AC217" i="28" s="1"/>
  <c r="AC252" i="28" s="1"/>
  <c r="AU50" i="30"/>
  <c r="AU50" i="29"/>
  <c r="D503" i="26"/>
  <c r="AW50" i="31"/>
  <c r="AU50" i="28"/>
  <c r="AU50" i="21"/>
  <c r="AU50" i="27"/>
  <c r="AU50" i="20"/>
  <c r="AC149" i="31"/>
  <c r="BI51" i="31"/>
  <c r="BI60" i="31"/>
  <c r="AC158" i="31"/>
  <c r="BG51" i="30"/>
  <c r="AA149" i="30"/>
  <c r="BG60" i="30"/>
  <c r="AA158" i="30"/>
  <c r="BG51" i="29"/>
  <c r="AA149" i="29"/>
  <c r="BG51" i="28"/>
  <c r="AA149" i="28"/>
  <c r="BG51" i="27"/>
  <c r="AA149" i="27"/>
  <c r="BG60" i="29"/>
  <c r="AA158" i="29"/>
  <c r="BG60" i="28"/>
  <c r="AA158" i="28"/>
  <c r="AA158" i="27"/>
  <c r="BG60" i="27"/>
  <c r="H504" i="26"/>
  <c r="BG51" i="20"/>
  <c r="AA149" i="20"/>
  <c r="BG51" i="21"/>
  <c r="AA149" i="21"/>
  <c r="H513" i="26"/>
  <c r="BG60" i="20"/>
  <c r="AA158" i="20"/>
  <c r="AA158" i="21"/>
  <c r="BG60" i="21"/>
  <c r="AR29" i="21"/>
  <c r="Z392" i="21"/>
  <c r="W6" i="21"/>
  <c r="BO39" i="21"/>
  <c r="AG44" i="34" l="1"/>
  <c r="BD51" i="34"/>
  <c r="BD51" i="33"/>
  <c r="AG44" i="33"/>
  <c r="AG191" i="34"/>
  <c r="BR63" i="34"/>
  <c r="AG191" i="33"/>
  <c r="BR63" i="33"/>
  <c r="AG182" i="34"/>
  <c r="BR54" i="34"/>
  <c r="BR54" i="33"/>
  <c r="AG182" i="33"/>
  <c r="AC44" i="32"/>
  <c r="AZ51" i="32"/>
  <c r="BN63" i="32"/>
  <c r="AC191" i="32"/>
  <c r="BN54" i="32"/>
  <c r="AC182" i="32"/>
  <c r="AA44" i="20"/>
  <c r="AC44" i="31"/>
  <c r="AA44" i="30"/>
  <c r="AX50" i="28"/>
  <c r="AA44" i="21"/>
  <c r="AZ50" i="31"/>
  <c r="AX50" i="30"/>
  <c r="AA44" i="28"/>
  <c r="AX50" i="21"/>
  <c r="AX50" i="29"/>
  <c r="AX50" i="27"/>
  <c r="AX50" i="20"/>
  <c r="E503" i="26"/>
  <c r="AA44" i="29"/>
  <c r="AA44" i="27"/>
  <c r="AC183" i="31"/>
  <c r="BL51" i="31"/>
  <c r="AC192" i="31"/>
  <c r="BL60" i="31"/>
  <c r="AA183" i="30"/>
  <c r="BJ51" i="30"/>
  <c r="AA192" i="30"/>
  <c r="BJ60" i="30"/>
  <c r="BJ51" i="29"/>
  <c r="AA183" i="29"/>
  <c r="BJ51" i="28"/>
  <c r="AA183" i="28"/>
  <c r="AA183" i="27"/>
  <c r="BJ51" i="27"/>
  <c r="AA192" i="29"/>
  <c r="BJ60" i="29"/>
  <c r="BJ60" i="28"/>
  <c r="AA192" i="28"/>
  <c r="AA192" i="27"/>
  <c r="BJ60" i="27"/>
  <c r="I513" i="26"/>
  <c r="BJ60" i="20"/>
  <c r="AA192" i="20"/>
  <c r="AA192" i="21"/>
  <c r="BJ60" i="21"/>
  <c r="I504" i="26"/>
  <c r="BJ51" i="20"/>
  <c r="AA183" i="20"/>
  <c r="AA183" i="21"/>
  <c r="BJ51" i="21"/>
  <c r="F36" i="21"/>
  <c r="W44" i="21" s="1"/>
  <c r="AZ1" i="21"/>
  <c r="W8" i="21"/>
  <c r="G419" i="21"/>
  <c r="H382" i="26" s="1"/>
  <c r="G384" i="21"/>
  <c r="H381" i="26" s="1"/>
  <c r="G349" i="21"/>
  <c r="H380" i="26" s="1"/>
  <c r="G314" i="21"/>
  <c r="H379" i="26" s="1"/>
  <c r="G279" i="21"/>
  <c r="G244" i="21"/>
  <c r="H377" i="26" s="1"/>
  <c r="G209" i="21"/>
  <c r="H376" i="26" s="1"/>
  <c r="G174" i="21"/>
  <c r="H375" i="26" s="1"/>
  <c r="G139" i="21"/>
  <c r="H374" i="26" s="1"/>
  <c r="G104" i="21"/>
  <c r="H373" i="26" s="1"/>
  <c r="G69" i="21"/>
  <c r="G36" i="21"/>
  <c r="W45" i="21" s="1"/>
  <c r="G34" i="21"/>
  <c r="H371" i="26" s="1"/>
  <c r="W9" i="21"/>
  <c r="BA4" i="21"/>
  <c r="BA1" i="21"/>
  <c r="AZ14" i="21"/>
  <c r="AZ13" i="21"/>
  <c r="AZ12" i="21"/>
  <c r="AZ11" i="21"/>
  <c r="AZ10" i="21"/>
  <c r="AZ9" i="21"/>
  <c r="AZ8" i="21"/>
  <c r="AZ7" i="21"/>
  <c r="AZ6" i="21"/>
  <c r="AZ5" i="21"/>
  <c r="AZ4" i="21"/>
  <c r="AZ3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AY1" i="21"/>
  <c r="AX1" i="21"/>
  <c r="AW1" i="21"/>
  <c r="AV1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7" i="21"/>
  <c r="W5" i="21"/>
  <c r="W4" i="21"/>
  <c r="S174" i="22"/>
  <c r="S429" i="22" s="1"/>
  <c r="S139" i="22"/>
  <c r="S428" i="22" s="1"/>
  <c r="S104" i="22"/>
  <c r="S427" i="22" s="1"/>
  <c r="D316" i="22"/>
  <c r="D351" i="22" s="1"/>
  <c r="D386" i="22" s="1"/>
  <c r="U36" i="22"/>
  <c r="U71" i="22" s="1"/>
  <c r="U106" i="22" s="1"/>
  <c r="U141" i="22" s="1"/>
  <c r="U176" i="22" s="1"/>
  <c r="U211" i="22" s="1"/>
  <c r="U246" i="22" s="1"/>
  <c r="U281" i="22" s="1"/>
  <c r="U316" i="22" s="1"/>
  <c r="U351" i="22" s="1"/>
  <c r="U386" i="22" s="1"/>
  <c r="S36" i="22"/>
  <c r="S71" i="22" s="1"/>
  <c r="S106" i="22" s="1"/>
  <c r="S141" i="22" s="1"/>
  <c r="S176" i="22" s="1"/>
  <c r="S211" i="22" s="1"/>
  <c r="S246" i="22" s="1"/>
  <c r="S281" i="22" s="1"/>
  <c r="S316" i="22" s="1"/>
  <c r="S351" i="22" s="1"/>
  <c r="S386" i="22" s="1"/>
  <c r="R36" i="22"/>
  <c r="R71" i="22" s="1"/>
  <c r="R106" i="22" s="1"/>
  <c r="R141" i="22" s="1"/>
  <c r="R176" i="22" s="1"/>
  <c r="R211" i="22" s="1"/>
  <c r="R246" i="22" s="1"/>
  <c r="R281" i="22" s="1"/>
  <c r="R316" i="22" s="1"/>
  <c r="R351" i="22" s="1"/>
  <c r="R386" i="22" s="1"/>
  <c r="Q36" i="22"/>
  <c r="Q71" i="22" s="1"/>
  <c r="Q106" i="22" s="1"/>
  <c r="Q141" i="22" s="1"/>
  <c r="Q176" i="22" s="1"/>
  <c r="Q211" i="22" s="1"/>
  <c r="Q246" i="22" s="1"/>
  <c r="Q281" i="22" s="1"/>
  <c r="Q316" i="22" s="1"/>
  <c r="Q351" i="22" s="1"/>
  <c r="Q386" i="22" s="1"/>
  <c r="P36" i="22"/>
  <c r="P71" i="22" s="1"/>
  <c r="P106" i="22" s="1"/>
  <c r="P141" i="22" s="1"/>
  <c r="P176" i="22" s="1"/>
  <c r="P211" i="22" s="1"/>
  <c r="P246" i="22" s="1"/>
  <c r="P281" i="22" s="1"/>
  <c r="P316" i="22" s="1"/>
  <c r="P351" i="22" s="1"/>
  <c r="P386" i="22" s="1"/>
  <c r="O36" i="22"/>
  <c r="O71" i="22" s="1"/>
  <c r="O106" i="22" s="1"/>
  <c r="O141" i="22" s="1"/>
  <c r="O176" i="22" s="1"/>
  <c r="O211" i="22" s="1"/>
  <c r="O246" i="22" s="1"/>
  <c r="O281" i="22" s="1"/>
  <c r="O316" i="22" s="1"/>
  <c r="O351" i="22" s="1"/>
  <c r="O386" i="22" s="1"/>
  <c r="N36" i="22"/>
  <c r="N71" i="22" s="1"/>
  <c r="N106" i="22" s="1"/>
  <c r="N141" i="22" s="1"/>
  <c r="N176" i="22" s="1"/>
  <c r="N211" i="22" s="1"/>
  <c r="N246" i="22" s="1"/>
  <c r="N281" i="22" s="1"/>
  <c r="N316" i="22" s="1"/>
  <c r="N351" i="22" s="1"/>
  <c r="N386" i="22" s="1"/>
  <c r="M36" i="22"/>
  <c r="M71" i="22" s="1"/>
  <c r="M106" i="22" s="1"/>
  <c r="M141" i="22" s="1"/>
  <c r="M176" i="22" s="1"/>
  <c r="M211" i="22" s="1"/>
  <c r="M246" i="22" s="1"/>
  <c r="M281" i="22" s="1"/>
  <c r="M316" i="22" s="1"/>
  <c r="M351" i="22" s="1"/>
  <c r="M386" i="22" s="1"/>
  <c r="L36" i="22"/>
  <c r="L71" i="22" s="1"/>
  <c r="L106" i="22" s="1"/>
  <c r="L141" i="22" s="1"/>
  <c r="L176" i="22" s="1"/>
  <c r="L211" i="22" s="1"/>
  <c r="L246" i="22" s="1"/>
  <c r="L281" i="22" s="1"/>
  <c r="L316" i="22" s="1"/>
  <c r="L351" i="22" s="1"/>
  <c r="L386" i="22" s="1"/>
  <c r="K36" i="22"/>
  <c r="K71" i="22" s="1"/>
  <c r="K106" i="22" s="1"/>
  <c r="K141" i="22" s="1"/>
  <c r="K176" i="22" s="1"/>
  <c r="K211" i="22" s="1"/>
  <c r="K246" i="22" s="1"/>
  <c r="K281" i="22" s="1"/>
  <c r="K316" i="22" s="1"/>
  <c r="K351" i="22" s="1"/>
  <c r="K386" i="22" s="1"/>
  <c r="J36" i="22"/>
  <c r="J71" i="22" s="1"/>
  <c r="J106" i="22" s="1"/>
  <c r="J141" i="22" s="1"/>
  <c r="J176" i="22" s="1"/>
  <c r="J211" i="22" s="1"/>
  <c r="J246" i="22" s="1"/>
  <c r="J281" i="22" s="1"/>
  <c r="J316" i="22" s="1"/>
  <c r="J351" i="22" s="1"/>
  <c r="J386" i="22" s="1"/>
  <c r="I36" i="22"/>
  <c r="I71" i="22" s="1"/>
  <c r="I106" i="22" s="1"/>
  <c r="I141" i="22" s="1"/>
  <c r="I176" i="22" s="1"/>
  <c r="I211" i="22" s="1"/>
  <c r="I246" i="22" s="1"/>
  <c r="I281" i="22" s="1"/>
  <c r="I316" i="22" s="1"/>
  <c r="I351" i="22" s="1"/>
  <c r="I386" i="22" s="1"/>
  <c r="T36" i="22"/>
  <c r="T71" i="22" s="1"/>
  <c r="T106" i="22" s="1"/>
  <c r="T141" i="22" s="1"/>
  <c r="T176" i="22" s="1"/>
  <c r="T211" i="22" s="1"/>
  <c r="T246" i="22" s="1"/>
  <c r="T281" i="22" s="1"/>
  <c r="T316" i="22" s="1"/>
  <c r="T351" i="22" s="1"/>
  <c r="T386" i="22" s="1"/>
  <c r="H36" i="22"/>
  <c r="H71" i="22" s="1"/>
  <c r="H106" i="22" s="1"/>
  <c r="H141" i="22" s="1"/>
  <c r="H176" i="22" s="1"/>
  <c r="H211" i="22" s="1"/>
  <c r="H246" i="22" s="1"/>
  <c r="H281" i="22" s="1"/>
  <c r="H316" i="22" s="1"/>
  <c r="H351" i="22" s="1"/>
  <c r="H386" i="22" s="1"/>
  <c r="G36" i="22"/>
  <c r="G71" i="22" s="1"/>
  <c r="G106" i="22" s="1"/>
  <c r="G141" i="22" s="1"/>
  <c r="G176" i="22" s="1"/>
  <c r="G211" i="22" s="1"/>
  <c r="G246" i="22" s="1"/>
  <c r="G281" i="22" s="1"/>
  <c r="G316" i="22" s="1"/>
  <c r="G351" i="22" s="1"/>
  <c r="G386" i="22" s="1"/>
  <c r="F36" i="22"/>
  <c r="F71" i="22" s="1"/>
  <c r="F106" i="22" s="1"/>
  <c r="F141" i="22" s="1"/>
  <c r="F176" i="22" s="1"/>
  <c r="F211" i="22" s="1"/>
  <c r="F246" i="22" s="1"/>
  <c r="F281" i="22" s="1"/>
  <c r="F316" i="22" s="1"/>
  <c r="F351" i="22" s="1"/>
  <c r="F386" i="22" s="1"/>
  <c r="E36" i="22"/>
  <c r="E71" i="22" s="1"/>
  <c r="E106" i="22" s="1"/>
  <c r="E141" i="22" s="1"/>
  <c r="E176" i="22" s="1"/>
  <c r="E211" i="22" s="1"/>
  <c r="E246" i="22" s="1"/>
  <c r="E281" i="22" s="1"/>
  <c r="E316" i="22" s="1"/>
  <c r="E351" i="22" s="1"/>
  <c r="E386" i="22" s="1"/>
  <c r="D36" i="22"/>
  <c r="D71" i="22" s="1"/>
  <c r="D106" i="22" s="1"/>
  <c r="D141" i="22" s="1"/>
  <c r="D176" i="22" s="1"/>
  <c r="D211" i="22" s="1"/>
  <c r="D246" i="22" s="1"/>
  <c r="C36" i="22"/>
  <c r="C71" i="22" s="1"/>
  <c r="C106" i="22" s="1"/>
  <c r="C141" i="22" s="1"/>
  <c r="C176" i="22" s="1"/>
  <c r="C211" i="22" s="1"/>
  <c r="C246" i="22" s="1"/>
  <c r="C281" i="22" s="1"/>
  <c r="C316" i="22" s="1"/>
  <c r="C351" i="22" s="1"/>
  <c r="C386" i="22" s="1"/>
  <c r="B36" i="22"/>
  <c r="B71" i="22" s="1"/>
  <c r="B106" i="22" s="1"/>
  <c r="B141" i="22" s="1"/>
  <c r="B176" i="22" s="1"/>
  <c r="B211" i="22" s="1"/>
  <c r="B246" i="22" s="1"/>
  <c r="B281" i="22" s="1"/>
  <c r="B316" i="22" s="1"/>
  <c r="B351" i="22" s="1"/>
  <c r="B386" i="22" s="1"/>
  <c r="T36" i="21"/>
  <c r="W58" i="21" s="1"/>
  <c r="S36" i="21"/>
  <c r="W57" i="21" s="1"/>
  <c r="R36" i="21"/>
  <c r="W56" i="21" s="1"/>
  <c r="Q36" i="21"/>
  <c r="W55" i="21" s="1"/>
  <c r="P36" i="21"/>
  <c r="W54" i="21" s="1"/>
  <c r="O36" i="21"/>
  <c r="W53" i="21" s="1"/>
  <c r="N36" i="21"/>
  <c r="W52" i="21" s="1"/>
  <c r="M36" i="21"/>
  <c r="W51" i="21" s="1"/>
  <c r="L36" i="21"/>
  <c r="W50" i="21" s="1"/>
  <c r="K36" i="21"/>
  <c r="W49" i="21" s="1"/>
  <c r="J36" i="21"/>
  <c r="W48" i="21" s="1"/>
  <c r="I36" i="21"/>
  <c r="W47" i="21" s="1"/>
  <c r="H36" i="21"/>
  <c r="W46" i="21" s="1"/>
  <c r="E36" i="21"/>
  <c r="W43" i="21" s="1"/>
  <c r="D36" i="21"/>
  <c r="W42" i="21" s="1"/>
  <c r="C36" i="21"/>
  <c r="W41" i="21" s="1"/>
  <c r="B36" i="21"/>
  <c r="W40" i="21" s="1"/>
  <c r="AG217" i="34" l="1"/>
  <c r="BU54" i="34"/>
  <c r="AG217" i="33"/>
  <c r="BU54" i="33"/>
  <c r="AG77" i="34"/>
  <c r="BI51" i="34"/>
  <c r="AG77" i="33"/>
  <c r="BI51" i="33"/>
  <c r="AG226" i="34"/>
  <c r="BU63" i="34"/>
  <c r="AG226" i="33"/>
  <c r="BU63" i="33"/>
  <c r="BQ54" i="32"/>
  <c r="AC217" i="32"/>
  <c r="AC77" i="32"/>
  <c r="BE51" i="32"/>
  <c r="AC226" i="32"/>
  <c r="BQ63" i="32"/>
  <c r="BC50" i="31"/>
  <c r="AA77" i="29"/>
  <c r="AA77" i="27"/>
  <c r="BA50" i="20"/>
  <c r="AC77" i="31"/>
  <c r="BA50" i="29"/>
  <c r="BA50" i="27"/>
  <c r="AA77" i="20"/>
  <c r="BA50" i="21"/>
  <c r="BA50" i="30"/>
  <c r="BA50" i="28"/>
  <c r="AA77" i="21"/>
  <c r="F503" i="26"/>
  <c r="AA77" i="30"/>
  <c r="AA77" i="28"/>
  <c r="BO51" i="31"/>
  <c r="AC218" i="31"/>
  <c r="AC227" i="31"/>
  <c r="BO60" i="31"/>
  <c r="AA227" i="30"/>
  <c r="BM60" i="30"/>
  <c r="AA218" i="30"/>
  <c r="BM51" i="30"/>
  <c r="BA3" i="21"/>
  <c r="BA12" i="21"/>
  <c r="BA6" i="21"/>
  <c r="AA227" i="29"/>
  <c r="BM60" i="29"/>
  <c r="BM60" i="28"/>
  <c r="AA227" i="28"/>
  <c r="AA227" i="27"/>
  <c r="BM60" i="27"/>
  <c r="AA218" i="29"/>
  <c r="BM51" i="29"/>
  <c r="AA218" i="28"/>
  <c r="BM51" i="28"/>
  <c r="AA218" i="27"/>
  <c r="BM51" i="27"/>
  <c r="J513" i="26"/>
  <c r="BM60" i="20"/>
  <c r="AA227" i="20"/>
  <c r="AA227" i="21"/>
  <c r="BM60" i="21"/>
  <c r="BA5" i="21"/>
  <c r="BA7" i="21"/>
  <c r="BA11" i="21"/>
  <c r="J504" i="26"/>
  <c r="BM51" i="20"/>
  <c r="AA218" i="20"/>
  <c r="AA218" i="21"/>
  <c r="BM51" i="21"/>
  <c r="BA14" i="21"/>
  <c r="BA13" i="21"/>
  <c r="H378" i="26"/>
  <c r="X253" i="21"/>
  <c r="BA10" i="21"/>
  <c r="BA9" i="21"/>
  <c r="BA8" i="21"/>
  <c r="H372" i="26"/>
  <c r="X45" i="21"/>
  <c r="G425" i="21"/>
  <c r="G446" i="21" s="1"/>
  <c r="AF8" i="21"/>
  <c r="G426" i="21"/>
  <c r="G447" i="21" s="1"/>
  <c r="AG8" i="21"/>
  <c r="G428" i="21"/>
  <c r="G449" i="21" s="1"/>
  <c r="AI8" i="21"/>
  <c r="G430" i="21"/>
  <c r="G451" i="21" s="1"/>
  <c r="AK8" i="21"/>
  <c r="G432" i="21"/>
  <c r="G453" i="21" s="1"/>
  <c r="AM8" i="21"/>
  <c r="G434" i="21"/>
  <c r="AO8" i="21"/>
  <c r="G436" i="21"/>
  <c r="AQ8" i="21"/>
  <c r="G427" i="21"/>
  <c r="G448" i="21" s="1"/>
  <c r="AH8" i="21"/>
  <c r="G429" i="21"/>
  <c r="G450" i="21" s="1"/>
  <c r="AJ8" i="21"/>
  <c r="G431" i="21"/>
  <c r="G452" i="21" s="1"/>
  <c r="AL8" i="21"/>
  <c r="G433" i="21"/>
  <c r="AN8" i="21"/>
  <c r="G435" i="21"/>
  <c r="AP8" i="21"/>
  <c r="G421" i="21"/>
  <c r="AR8" i="21" s="1"/>
  <c r="AZ16" i="21"/>
  <c r="R71" i="21"/>
  <c r="L71" i="21"/>
  <c r="H71" i="21"/>
  <c r="D71" i="21"/>
  <c r="P71" i="21"/>
  <c r="C71" i="21"/>
  <c r="E71" i="21"/>
  <c r="I71" i="21"/>
  <c r="K71" i="21"/>
  <c r="M71" i="21"/>
  <c r="O71" i="21"/>
  <c r="Q71" i="21"/>
  <c r="S71" i="21"/>
  <c r="B71" i="21"/>
  <c r="J71" i="21"/>
  <c r="N71" i="21"/>
  <c r="T71" i="21"/>
  <c r="G71" i="21"/>
  <c r="W78" i="21" s="1"/>
  <c r="X78" i="21"/>
  <c r="AC78" i="21" s="1"/>
  <c r="AC113" i="21" s="1"/>
  <c r="AC149" i="21" s="1"/>
  <c r="AC183" i="21" s="1"/>
  <c r="AC218" i="21" s="1"/>
  <c r="AC253" i="21" s="1"/>
  <c r="X113" i="21"/>
  <c r="X149" i="21"/>
  <c r="X183" i="21"/>
  <c r="X218" i="21"/>
  <c r="X288" i="21"/>
  <c r="AB288" i="21" s="1"/>
  <c r="X323" i="21"/>
  <c r="X358" i="21"/>
  <c r="X393" i="21"/>
  <c r="F71" i="21"/>
  <c r="N384" i="23"/>
  <c r="N435" i="23" s="1"/>
  <c r="N444" i="22" s="1"/>
  <c r="N349" i="23"/>
  <c r="N434" i="23" s="1"/>
  <c r="N443" i="22" s="1"/>
  <c r="N244" i="23"/>
  <c r="N431" i="23" s="1"/>
  <c r="N452" i="23" s="1"/>
  <c r="N209" i="23"/>
  <c r="N430" i="23" s="1"/>
  <c r="N451" i="23" s="1"/>
  <c r="N139" i="23"/>
  <c r="N428" i="23" s="1"/>
  <c r="N449" i="23" s="1"/>
  <c r="N104" i="23"/>
  <c r="N427" i="23" s="1"/>
  <c r="N448" i="23" s="1"/>
  <c r="N69" i="23"/>
  <c r="N426" i="23" s="1"/>
  <c r="N447" i="23" s="1"/>
  <c r="N419" i="23"/>
  <c r="N436" i="23" s="1"/>
  <c r="N445" i="22" s="1"/>
  <c r="N314" i="23"/>
  <c r="N433" i="23" s="1"/>
  <c r="N442" i="22" s="1"/>
  <c r="N279" i="23"/>
  <c r="N432" i="23" s="1"/>
  <c r="N453" i="23" s="1"/>
  <c r="N174" i="23"/>
  <c r="N429" i="23" s="1"/>
  <c r="N450" i="23" s="1"/>
  <c r="N34" i="23"/>
  <c r="N425" i="23" s="1"/>
  <c r="N446" i="23" s="1"/>
  <c r="B384" i="24"/>
  <c r="B435" i="24" s="1"/>
  <c r="B444" i="23" s="1"/>
  <c r="B349" i="23"/>
  <c r="B434" i="23" s="1"/>
  <c r="B443" i="22" s="1"/>
  <c r="B34" i="23"/>
  <c r="B425" i="23" s="1"/>
  <c r="B446" i="23" s="1"/>
  <c r="B69" i="23"/>
  <c r="B426" i="23" s="1"/>
  <c r="B447" i="23" s="1"/>
  <c r="B104" i="23"/>
  <c r="B427" i="23" s="1"/>
  <c r="B448" i="23" s="1"/>
  <c r="B139" i="23"/>
  <c r="B428" i="23" s="1"/>
  <c r="B449" i="23" s="1"/>
  <c r="B174" i="23"/>
  <c r="B429" i="23" s="1"/>
  <c r="B450" i="23" s="1"/>
  <c r="B209" i="23"/>
  <c r="B430" i="23" s="1"/>
  <c r="B451" i="23" s="1"/>
  <c r="B244" i="23"/>
  <c r="B431" i="23" s="1"/>
  <c r="B452" i="23" s="1"/>
  <c r="B279" i="23"/>
  <c r="B432" i="23" s="1"/>
  <c r="B453" i="23" s="1"/>
  <c r="B314" i="23"/>
  <c r="B433" i="23" s="1"/>
  <c r="B442" i="22" s="1"/>
  <c r="B384" i="23"/>
  <c r="B435" i="23" s="1"/>
  <c r="B444" i="22" s="1"/>
  <c r="B419" i="23"/>
  <c r="B436" i="23" s="1"/>
  <c r="B445" i="22" s="1"/>
  <c r="C34" i="23"/>
  <c r="C69" i="23"/>
  <c r="C426" i="23" s="1"/>
  <c r="C447" i="23" s="1"/>
  <c r="C104" i="23"/>
  <c r="C427" i="23" s="1"/>
  <c r="C448" i="23" s="1"/>
  <c r="C139" i="23"/>
  <c r="C428" i="23" s="1"/>
  <c r="C449" i="23" s="1"/>
  <c r="C174" i="23"/>
  <c r="C429" i="23" s="1"/>
  <c r="C450" i="23" s="1"/>
  <c r="C209" i="23"/>
  <c r="C430" i="23" s="1"/>
  <c r="C451" i="23" s="1"/>
  <c r="C244" i="23"/>
  <c r="C431" i="23" s="1"/>
  <c r="C452" i="23" s="1"/>
  <c r="C279" i="23"/>
  <c r="C432" i="23" s="1"/>
  <c r="C453" i="23" s="1"/>
  <c r="C314" i="23"/>
  <c r="C433" i="23" s="1"/>
  <c r="C442" i="22" s="1"/>
  <c r="C349" i="23"/>
  <c r="C434" i="23" s="1"/>
  <c r="C443" i="22" s="1"/>
  <c r="C384" i="23"/>
  <c r="C435" i="23" s="1"/>
  <c r="C444" i="22" s="1"/>
  <c r="C419" i="23"/>
  <c r="C436" i="23" s="1"/>
  <c r="C445" i="22" s="1"/>
  <c r="E34" i="23"/>
  <c r="E69" i="23"/>
  <c r="E426" i="23" s="1"/>
  <c r="E447" i="23" s="1"/>
  <c r="E104" i="23"/>
  <c r="E427" i="23" s="1"/>
  <c r="E448" i="23" s="1"/>
  <c r="E139" i="23"/>
  <c r="E428" i="23" s="1"/>
  <c r="E449" i="23" s="1"/>
  <c r="E174" i="23"/>
  <c r="E429" i="23" s="1"/>
  <c r="E450" i="23" s="1"/>
  <c r="E209" i="23"/>
  <c r="E430" i="23" s="1"/>
  <c r="E451" i="23" s="1"/>
  <c r="E244" i="23"/>
  <c r="E431" i="23" s="1"/>
  <c r="E452" i="23" s="1"/>
  <c r="E279" i="23"/>
  <c r="E432" i="23" s="1"/>
  <c r="E453" i="23" s="1"/>
  <c r="E314" i="23"/>
  <c r="E433" i="23" s="1"/>
  <c r="E442" i="22" s="1"/>
  <c r="E349" i="23"/>
  <c r="E434" i="23" s="1"/>
  <c r="E443" i="22" s="1"/>
  <c r="E384" i="23"/>
  <c r="E435" i="23" s="1"/>
  <c r="E444" i="22" s="1"/>
  <c r="E419" i="23"/>
  <c r="E436" i="23" s="1"/>
  <c r="E445" i="22" s="1"/>
  <c r="F34" i="23"/>
  <c r="F69" i="23"/>
  <c r="F426" i="23" s="1"/>
  <c r="F447" i="23" s="1"/>
  <c r="F104" i="23"/>
  <c r="F427" i="23" s="1"/>
  <c r="F448" i="23" s="1"/>
  <c r="F139" i="23"/>
  <c r="F428" i="23" s="1"/>
  <c r="F449" i="23" s="1"/>
  <c r="F174" i="23"/>
  <c r="F429" i="23" s="1"/>
  <c r="F450" i="23" s="1"/>
  <c r="F209" i="23"/>
  <c r="F430" i="23" s="1"/>
  <c r="F451" i="23" s="1"/>
  <c r="F244" i="23"/>
  <c r="F431" i="23" s="1"/>
  <c r="F452" i="23" s="1"/>
  <c r="F279" i="23"/>
  <c r="F432" i="23" s="1"/>
  <c r="F453" i="23" s="1"/>
  <c r="F314" i="23"/>
  <c r="F433" i="23" s="1"/>
  <c r="F442" i="22" s="1"/>
  <c r="F349" i="23"/>
  <c r="F434" i="23" s="1"/>
  <c r="F443" i="22" s="1"/>
  <c r="F384" i="23"/>
  <c r="F435" i="23" s="1"/>
  <c r="F444" i="22" s="1"/>
  <c r="F419" i="23"/>
  <c r="F436" i="23" s="1"/>
  <c r="F445" i="22" s="1"/>
  <c r="H34" i="23"/>
  <c r="H425" i="23" s="1"/>
  <c r="H446" i="23" s="1"/>
  <c r="H69" i="23"/>
  <c r="H426" i="23" s="1"/>
  <c r="H447" i="23" s="1"/>
  <c r="H104" i="23"/>
  <c r="H427" i="23" s="1"/>
  <c r="H448" i="23" s="1"/>
  <c r="H139" i="23"/>
  <c r="H428" i="23" s="1"/>
  <c r="H449" i="23" s="1"/>
  <c r="H174" i="23"/>
  <c r="H429" i="23" s="1"/>
  <c r="H450" i="23" s="1"/>
  <c r="H209" i="23"/>
  <c r="H430" i="23" s="1"/>
  <c r="H451" i="23" s="1"/>
  <c r="H244" i="23"/>
  <c r="H431" i="23" s="1"/>
  <c r="H452" i="23" s="1"/>
  <c r="H279" i="23"/>
  <c r="H432" i="23" s="1"/>
  <c r="H453" i="23" s="1"/>
  <c r="H314" i="23"/>
  <c r="H433" i="23" s="1"/>
  <c r="H442" i="22" s="1"/>
  <c r="H349" i="23"/>
  <c r="H434" i="23" s="1"/>
  <c r="H443" i="22" s="1"/>
  <c r="H384" i="23"/>
  <c r="H435" i="23" s="1"/>
  <c r="H444" i="22" s="1"/>
  <c r="H419" i="23"/>
  <c r="H436" i="23" s="1"/>
  <c r="H445" i="22" s="1"/>
  <c r="I34" i="23"/>
  <c r="I69" i="23"/>
  <c r="I426" i="23" s="1"/>
  <c r="I447" i="23" s="1"/>
  <c r="I104" i="23"/>
  <c r="I427" i="23" s="1"/>
  <c r="I448" i="23" s="1"/>
  <c r="I139" i="23"/>
  <c r="I428" i="23" s="1"/>
  <c r="I449" i="23" s="1"/>
  <c r="I174" i="23"/>
  <c r="I429" i="23" s="1"/>
  <c r="I450" i="23" s="1"/>
  <c r="I209" i="23"/>
  <c r="I430" i="23" s="1"/>
  <c r="I451" i="23" s="1"/>
  <c r="I244" i="23"/>
  <c r="I431" i="23" s="1"/>
  <c r="I452" i="23" s="1"/>
  <c r="I279" i="23"/>
  <c r="I432" i="23" s="1"/>
  <c r="I453" i="23" s="1"/>
  <c r="I314" i="23"/>
  <c r="I433" i="23" s="1"/>
  <c r="I442" i="22" s="1"/>
  <c r="I349" i="23"/>
  <c r="I434" i="23" s="1"/>
  <c r="I443" i="22" s="1"/>
  <c r="I384" i="23"/>
  <c r="I435" i="23" s="1"/>
  <c r="I444" i="22" s="1"/>
  <c r="I419" i="23"/>
  <c r="I436" i="23" s="1"/>
  <c r="I445" i="22" s="1"/>
  <c r="J34" i="23"/>
  <c r="J69" i="23"/>
  <c r="J426" i="23" s="1"/>
  <c r="J447" i="23" s="1"/>
  <c r="J104" i="23"/>
  <c r="J427" i="23" s="1"/>
  <c r="J448" i="23" s="1"/>
  <c r="J139" i="23"/>
  <c r="J428" i="23" s="1"/>
  <c r="J449" i="23" s="1"/>
  <c r="J174" i="23"/>
  <c r="J429" i="23" s="1"/>
  <c r="J450" i="23" s="1"/>
  <c r="J209" i="23"/>
  <c r="J430" i="23" s="1"/>
  <c r="J451" i="23" s="1"/>
  <c r="J244" i="23"/>
  <c r="J431" i="23" s="1"/>
  <c r="J452" i="23" s="1"/>
  <c r="J279" i="23"/>
  <c r="J432" i="23" s="1"/>
  <c r="J453" i="23" s="1"/>
  <c r="J314" i="23"/>
  <c r="J433" i="23" s="1"/>
  <c r="J442" i="22" s="1"/>
  <c r="J349" i="23"/>
  <c r="J434" i="23" s="1"/>
  <c r="J443" i="22" s="1"/>
  <c r="J384" i="23"/>
  <c r="J435" i="23" s="1"/>
  <c r="J444" i="22" s="1"/>
  <c r="J419" i="23"/>
  <c r="J436" i="23" s="1"/>
  <c r="J445" i="22" s="1"/>
  <c r="K34" i="23"/>
  <c r="K69" i="23"/>
  <c r="K426" i="23" s="1"/>
  <c r="K447" i="23" s="1"/>
  <c r="K104" i="23"/>
  <c r="K427" i="23" s="1"/>
  <c r="K448" i="23" s="1"/>
  <c r="K139" i="23"/>
  <c r="K428" i="23" s="1"/>
  <c r="K449" i="23" s="1"/>
  <c r="K174" i="23"/>
  <c r="K429" i="23" s="1"/>
  <c r="K450" i="23" s="1"/>
  <c r="K209" i="23"/>
  <c r="K430" i="23" s="1"/>
  <c r="K451" i="23" s="1"/>
  <c r="K244" i="23"/>
  <c r="K431" i="23" s="1"/>
  <c r="K452" i="23" s="1"/>
  <c r="K279" i="23"/>
  <c r="K432" i="23" s="1"/>
  <c r="K453" i="23" s="1"/>
  <c r="K314" i="23"/>
  <c r="K433" i="23" s="1"/>
  <c r="K442" i="22" s="1"/>
  <c r="K349" i="23"/>
  <c r="K434" i="23" s="1"/>
  <c r="K443" i="22" s="1"/>
  <c r="K384" i="23"/>
  <c r="K435" i="23" s="1"/>
  <c r="K444" i="22" s="1"/>
  <c r="K419" i="23"/>
  <c r="K436" i="23" s="1"/>
  <c r="K445" i="22" s="1"/>
  <c r="L34" i="23"/>
  <c r="L425" i="23" s="1"/>
  <c r="L446" i="23" s="1"/>
  <c r="L69" i="23"/>
  <c r="L426" i="23" s="1"/>
  <c r="L447" i="23" s="1"/>
  <c r="L104" i="23"/>
  <c r="L427" i="23" s="1"/>
  <c r="L448" i="23" s="1"/>
  <c r="L139" i="23"/>
  <c r="L428" i="23" s="1"/>
  <c r="L449" i="23" s="1"/>
  <c r="L174" i="23"/>
  <c r="L429" i="23" s="1"/>
  <c r="L450" i="23" s="1"/>
  <c r="L209" i="23"/>
  <c r="L430" i="23" s="1"/>
  <c r="L451" i="23" s="1"/>
  <c r="L244" i="23"/>
  <c r="L431" i="23" s="1"/>
  <c r="L452" i="23" s="1"/>
  <c r="L279" i="23"/>
  <c r="L432" i="23" s="1"/>
  <c r="L453" i="23" s="1"/>
  <c r="L314" i="23"/>
  <c r="L433" i="23" s="1"/>
  <c r="L442" i="22" s="1"/>
  <c r="L349" i="23"/>
  <c r="L434" i="23" s="1"/>
  <c r="L443" i="22" s="1"/>
  <c r="L384" i="23"/>
  <c r="L435" i="23" s="1"/>
  <c r="L444" i="22" s="1"/>
  <c r="L419" i="23"/>
  <c r="L436" i="23" s="1"/>
  <c r="L445" i="22" s="1"/>
  <c r="M34" i="23"/>
  <c r="M69" i="23"/>
  <c r="M426" i="23" s="1"/>
  <c r="M447" i="23" s="1"/>
  <c r="M104" i="23"/>
  <c r="M427" i="23" s="1"/>
  <c r="M448" i="23" s="1"/>
  <c r="M139" i="23"/>
  <c r="M428" i="23" s="1"/>
  <c r="M449" i="23" s="1"/>
  <c r="M174" i="23"/>
  <c r="M429" i="23" s="1"/>
  <c r="M450" i="23" s="1"/>
  <c r="M209" i="23"/>
  <c r="M430" i="23" s="1"/>
  <c r="M451" i="23" s="1"/>
  <c r="M244" i="23"/>
  <c r="M431" i="23" s="1"/>
  <c r="M452" i="23" s="1"/>
  <c r="M279" i="23"/>
  <c r="M432" i="23" s="1"/>
  <c r="M453" i="23" s="1"/>
  <c r="M314" i="23"/>
  <c r="M433" i="23" s="1"/>
  <c r="M442" i="22" s="1"/>
  <c r="M349" i="23"/>
  <c r="M434" i="23" s="1"/>
  <c r="M443" i="22" s="1"/>
  <c r="M384" i="23"/>
  <c r="M435" i="23" s="1"/>
  <c r="M444" i="22" s="1"/>
  <c r="M419" i="23"/>
  <c r="M436" i="23" s="1"/>
  <c r="M445" i="22" s="1"/>
  <c r="P34" i="23"/>
  <c r="P69" i="23"/>
  <c r="P426" i="23" s="1"/>
  <c r="P447" i="23" s="1"/>
  <c r="P104" i="23"/>
  <c r="P427" i="23" s="1"/>
  <c r="P448" i="23" s="1"/>
  <c r="P139" i="23"/>
  <c r="P428" i="23" s="1"/>
  <c r="P449" i="23" s="1"/>
  <c r="P174" i="23"/>
  <c r="P429" i="23" s="1"/>
  <c r="P450" i="23" s="1"/>
  <c r="P209" i="23"/>
  <c r="P430" i="23" s="1"/>
  <c r="P451" i="23" s="1"/>
  <c r="P244" i="23"/>
  <c r="P431" i="23" s="1"/>
  <c r="P452" i="23" s="1"/>
  <c r="P279" i="23"/>
  <c r="P432" i="23" s="1"/>
  <c r="P453" i="23" s="1"/>
  <c r="P314" i="23"/>
  <c r="P433" i="23" s="1"/>
  <c r="P442" i="22" s="1"/>
  <c r="P349" i="23"/>
  <c r="P434" i="23" s="1"/>
  <c r="P443" i="22" s="1"/>
  <c r="P384" i="23"/>
  <c r="P435" i="23" s="1"/>
  <c r="P444" i="22" s="1"/>
  <c r="P419" i="23"/>
  <c r="P436" i="23" s="1"/>
  <c r="P445" i="22" s="1"/>
  <c r="Q34" i="23"/>
  <c r="Q69" i="23"/>
  <c r="Q426" i="23" s="1"/>
  <c r="Q447" i="23" s="1"/>
  <c r="Q104" i="23"/>
  <c r="Q427" i="23" s="1"/>
  <c r="Q448" i="23" s="1"/>
  <c r="Q139" i="23"/>
  <c r="Q428" i="23" s="1"/>
  <c r="Q449" i="23" s="1"/>
  <c r="Q174" i="23"/>
  <c r="Q429" i="23" s="1"/>
  <c r="Q450" i="23" s="1"/>
  <c r="Q209" i="23"/>
  <c r="Q430" i="23" s="1"/>
  <c r="Q451" i="23" s="1"/>
  <c r="Q244" i="23"/>
  <c r="Q431" i="23" s="1"/>
  <c r="Q452" i="23" s="1"/>
  <c r="Q279" i="23"/>
  <c r="Q432" i="23" s="1"/>
  <c r="Q453" i="23" s="1"/>
  <c r="Q314" i="23"/>
  <c r="Q433" i="23" s="1"/>
  <c r="Q442" i="22" s="1"/>
  <c r="Q349" i="23"/>
  <c r="Q434" i="23" s="1"/>
  <c r="Q443" i="22" s="1"/>
  <c r="Q384" i="23"/>
  <c r="Q435" i="23" s="1"/>
  <c r="Q444" i="22" s="1"/>
  <c r="Q419" i="23"/>
  <c r="Q436" i="23" s="1"/>
  <c r="Q445" i="22" s="1"/>
  <c r="R34" i="23"/>
  <c r="R425" i="23" s="1"/>
  <c r="R446" i="23" s="1"/>
  <c r="R69" i="23"/>
  <c r="R426" i="23" s="1"/>
  <c r="R447" i="23" s="1"/>
  <c r="R104" i="23"/>
  <c r="R427" i="23" s="1"/>
  <c r="R448" i="23" s="1"/>
  <c r="R139" i="23"/>
  <c r="R428" i="23" s="1"/>
  <c r="R449" i="23" s="1"/>
  <c r="R174" i="23"/>
  <c r="R429" i="23" s="1"/>
  <c r="R450" i="23" s="1"/>
  <c r="R209" i="23"/>
  <c r="R430" i="23" s="1"/>
  <c r="R451" i="23" s="1"/>
  <c r="R244" i="23"/>
  <c r="R431" i="23" s="1"/>
  <c r="R452" i="23" s="1"/>
  <c r="R279" i="23"/>
  <c r="R432" i="23" s="1"/>
  <c r="R453" i="23" s="1"/>
  <c r="R314" i="23"/>
  <c r="R433" i="23" s="1"/>
  <c r="R442" i="22" s="1"/>
  <c r="R349" i="23"/>
  <c r="R434" i="23" s="1"/>
  <c r="R443" i="22" s="1"/>
  <c r="R384" i="23"/>
  <c r="R435" i="23" s="1"/>
  <c r="R444" i="22" s="1"/>
  <c r="R419" i="23"/>
  <c r="R436" i="23" s="1"/>
  <c r="R445" i="22" s="1"/>
  <c r="S34" i="23"/>
  <c r="S425" i="23" s="1"/>
  <c r="S69" i="23"/>
  <c r="S426" i="23" s="1"/>
  <c r="S104" i="23"/>
  <c r="S427" i="23" s="1"/>
  <c r="S139" i="23"/>
  <c r="S428" i="23" s="1"/>
  <c r="S174" i="23"/>
  <c r="S429" i="23" s="1"/>
  <c r="S209" i="23"/>
  <c r="S430" i="23" s="1"/>
  <c r="S244" i="23"/>
  <c r="S431" i="23" s="1"/>
  <c r="S279" i="23"/>
  <c r="S432" i="23" s="1"/>
  <c r="S314" i="23"/>
  <c r="S433" i="23" s="1"/>
  <c r="S442" i="22" s="1"/>
  <c r="S349" i="23"/>
  <c r="S434" i="23" s="1"/>
  <c r="S443" i="22" s="1"/>
  <c r="S384" i="23"/>
  <c r="S435" i="23" s="1"/>
  <c r="S444" i="22" s="1"/>
  <c r="S419" i="23"/>
  <c r="S436" i="23" s="1"/>
  <c r="S445" i="22" s="1"/>
  <c r="I244" i="24"/>
  <c r="P349" i="25"/>
  <c r="P434" i="25" s="1"/>
  <c r="P443" i="24" s="1"/>
  <c r="S34" i="24"/>
  <c r="S425" i="24" s="1"/>
  <c r="S69" i="24"/>
  <c r="S426" i="24" s="1"/>
  <c r="S104" i="24"/>
  <c r="S139" i="24"/>
  <c r="S428" i="24" s="1"/>
  <c r="S174" i="24"/>
  <c r="S429" i="24" s="1"/>
  <c r="S209" i="24"/>
  <c r="S430" i="24" s="1"/>
  <c r="S244" i="24"/>
  <c r="S279" i="24"/>
  <c r="S432" i="24" s="1"/>
  <c r="S314" i="24"/>
  <c r="S433" i="24" s="1"/>
  <c r="S442" i="23" s="1"/>
  <c r="S349" i="24"/>
  <c r="S434" i="24" s="1"/>
  <c r="S443" i="23" s="1"/>
  <c r="S384" i="24"/>
  <c r="S419" i="24"/>
  <c r="S436" i="24" s="1"/>
  <c r="S445" i="23" s="1"/>
  <c r="E314" i="19"/>
  <c r="E433" i="19" s="1"/>
  <c r="E442" i="25" s="1"/>
  <c r="J69" i="25"/>
  <c r="J426" i="25" s="1"/>
  <c r="J447" i="25" s="1"/>
  <c r="S423" i="19"/>
  <c r="B34" i="25"/>
  <c r="B425" i="25" s="1"/>
  <c r="E34" i="25"/>
  <c r="E425" i="25" s="1"/>
  <c r="T419" i="19"/>
  <c r="T436" i="19" s="1"/>
  <c r="T445" i="25" s="1"/>
  <c r="S419" i="19"/>
  <c r="R419" i="19"/>
  <c r="R436" i="19" s="1"/>
  <c r="R445" i="25" s="1"/>
  <c r="Q419" i="19"/>
  <c r="Q436" i="19" s="1"/>
  <c r="Q445" i="25" s="1"/>
  <c r="P419" i="19"/>
  <c r="P436" i="19" s="1"/>
  <c r="P445" i="25" s="1"/>
  <c r="O419" i="19"/>
  <c r="N419" i="19"/>
  <c r="N436" i="19" s="1"/>
  <c r="N445" i="25" s="1"/>
  <c r="M419" i="19"/>
  <c r="M436" i="19" s="1"/>
  <c r="M445" i="25" s="1"/>
  <c r="L419" i="19"/>
  <c r="L436" i="19" s="1"/>
  <c r="L445" i="25" s="1"/>
  <c r="K419" i="19"/>
  <c r="J419" i="19"/>
  <c r="J436" i="19" s="1"/>
  <c r="J445" i="25" s="1"/>
  <c r="I419" i="19"/>
  <c r="I436" i="19" s="1"/>
  <c r="H419" i="19"/>
  <c r="H436" i="19" s="1"/>
  <c r="H445" i="25" s="1"/>
  <c r="G419" i="19"/>
  <c r="F419" i="19"/>
  <c r="F436" i="19" s="1"/>
  <c r="F445" i="25" s="1"/>
  <c r="E419" i="19"/>
  <c r="E436" i="19" s="1"/>
  <c r="E445" i="25" s="1"/>
  <c r="D419" i="19"/>
  <c r="D436" i="19" s="1"/>
  <c r="D445" i="25" s="1"/>
  <c r="C419" i="19"/>
  <c r="B419" i="19"/>
  <c r="B436" i="19" s="1"/>
  <c r="B445" i="25" s="1"/>
  <c r="T384" i="19"/>
  <c r="T435" i="19" s="1"/>
  <c r="T444" i="25" s="1"/>
  <c r="S384" i="19"/>
  <c r="S435" i="19" s="1"/>
  <c r="S444" i="25" s="1"/>
  <c r="R384" i="19"/>
  <c r="Q384" i="19"/>
  <c r="Q435" i="19" s="1"/>
  <c r="Q444" i="25" s="1"/>
  <c r="P384" i="19"/>
  <c r="P435" i="19" s="1"/>
  <c r="P444" i="25" s="1"/>
  <c r="O384" i="19"/>
  <c r="O435" i="19" s="1"/>
  <c r="O444" i="25" s="1"/>
  <c r="N384" i="19"/>
  <c r="M384" i="19"/>
  <c r="M435" i="19" s="1"/>
  <c r="M444" i="25" s="1"/>
  <c r="L384" i="19"/>
  <c r="L435" i="19" s="1"/>
  <c r="L444" i="25" s="1"/>
  <c r="K384" i="19"/>
  <c r="K435" i="19" s="1"/>
  <c r="K444" i="25" s="1"/>
  <c r="J384" i="19"/>
  <c r="I384" i="19"/>
  <c r="I435" i="19" s="1"/>
  <c r="H384" i="19"/>
  <c r="H435" i="19" s="1"/>
  <c r="H444" i="25" s="1"/>
  <c r="G384" i="19"/>
  <c r="G435" i="19" s="1"/>
  <c r="G444" i="25" s="1"/>
  <c r="F384" i="19"/>
  <c r="E384" i="19"/>
  <c r="E435" i="19" s="1"/>
  <c r="E444" i="25" s="1"/>
  <c r="D384" i="19"/>
  <c r="D435" i="19" s="1"/>
  <c r="D444" i="25" s="1"/>
  <c r="C384" i="19"/>
  <c r="C435" i="19" s="1"/>
  <c r="C444" i="25" s="1"/>
  <c r="B384" i="19"/>
  <c r="T349" i="19"/>
  <c r="T434" i="19" s="1"/>
  <c r="T443" i="25" s="1"/>
  <c r="S349" i="19"/>
  <c r="S434" i="19" s="1"/>
  <c r="S443" i="25" s="1"/>
  <c r="R349" i="19"/>
  <c r="R434" i="19" s="1"/>
  <c r="R443" i="25" s="1"/>
  <c r="Q349" i="19"/>
  <c r="P349" i="19"/>
  <c r="P434" i="19" s="1"/>
  <c r="P443" i="25" s="1"/>
  <c r="O349" i="19"/>
  <c r="O434" i="19" s="1"/>
  <c r="O443" i="25" s="1"/>
  <c r="N349" i="19"/>
  <c r="N434" i="19" s="1"/>
  <c r="N443" i="25" s="1"/>
  <c r="M349" i="19"/>
  <c r="L349" i="19"/>
  <c r="L434" i="19" s="1"/>
  <c r="L443" i="25" s="1"/>
  <c r="K349" i="19"/>
  <c r="K434" i="19" s="1"/>
  <c r="K443" i="25" s="1"/>
  <c r="J349" i="19"/>
  <c r="J434" i="19" s="1"/>
  <c r="J443" i="25" s="1"/>
  <c r="I349" i="19"/>
  <c r="H349" i="19"/>
  <c r="H434" i="19" s="1"/>
  <c r="H443" i="25" s="1"/>
  <c r="G349" i="19"/>
  <c r="G434" i="19" s="1"/>
  <c r="G443" i="25" s="1"/>
  <c r="F349" i="19"/>
  <c r="F434" i="19" s="1"/>
  <c r="F443" i="25" s="1"/>
  <c r="E349" i="19"/>
  <c r="D349" i="19"/>
  <c r="D434" i="19" s="1"/>
  <c r="D443" i="25" s="1"/>
  <c r="C349" i="19"/>
  <c r="C434" i="19" s="1"/>
  <c r="C443" i="25" s="1"/>
  <c r="B349" i="19"/>
  <c r="B434" i="19" s="1"/>
  <c r="B443" i="25" s="1"/>
  <c r="T314" i="19"/>
  <c r="T433" i="19" s="1"/>
  <c r="T442" i="25" s="1"/>
  <c r="S314" i="19"/>
  <c r="S433" i="19" s="1"/>
  <c r="S442" i="25" s="1"/>
  <c r="R314" i="19"/>
  <c r="R433" i="19" s="1"/>
  <c r="R442" i="25" s="1"/>
  <c r="Q314" i="19"/>
  <c r="Q433" i="19" s="1"/>
  <c r="Q442" i="25" s="1"/>
  <c r="P314" i="19"/>
  <c r="P433" i="19" s="1"/>
  <c r="P442" i="25" s="1"/>
  <c r="O314" i="19"/>
  <c r="O433" i="19" s="1"/>
  <c r="O442" i="25" s="1"/>
  <c r="N314" i="19"/>
  <c r="N433" i="19" s="1"/>
  <c r="N442" i="25" s="1"/>
  <c r="M314" i="19"/>
  <c r="M433" i="19" s="1"/>
  <c r="M442" i="25" s="1"/>
  <c r="L314" i="19"/>
  <c r="L433" i="19" s="1"/>
  <c r="L442" i="25" s="1"/>
  <c r="K314" i="19"/>
  <c r="K433" i="19" s="1"/>
  <c r="K442" i="25" s="1"/>
  <c r="J314" i="19"/>
  <c r="J433" i="19" s="1"/>
  <c r="J442" i="25" s="1"/>
  <c r="I314" i="19"/>
  <c r="I433" i="19" s="1"/>
  <c r="H314" i="19"/>
  <c r="H433" i="19" s="1"/>
  <c r="H442" i="25" s="1"/>
  <c r="G314" i="19"/>
  <c r="G433" i="19" s="1"/>
  <c r="G442" i="25" s="1"/>
  <c r="F314" i="19"/>
  <c r="F433" i="19" s="1"/>
  <c r="F442" i="25" s="1"/>
  <c r="D314" i="19"/>
  <c r="D433" i="19" s="1"/>
  <c r="D442" i="25" s="1"/>
  <c r="C314" i="19"/>
  <c r="C433" i="19" s="1"/>
  <c r="C442" i="25" s="1"/>
  <c r="B314" i="19"/>
  <c r="B433" i="19" s="1"/>
  <c r="B442" i="25" s="1"/>
  <c r="T279" i="19"/>
  <c r="T432" i="19" s="1"/>
  <c r="S279" i="19"/>
  <c r="S432" i="19" s="1"/>
  <c r="R279" i="19"/>
  <c r="Q279" i="19"/>
  <c r="Q432" i="19" s="1"/>
  <c r="P279" i="19"/>
  <c r="P432" i="19" s="1"/>
  <c r="O279" i="19"/>
  <c r="O432" i="19" s="1"/>
  <c r="O453" i="19" s="1"/>
  <c r="N279" i="19"/>
  <c r="M279" i="19"/>
  <c r="M432" i="19" s="1"/>
  <c r="M453" i="19" s="1"/>
  <c r="L279" i="19"/>
  <c r="L432" i="19" s="1"/>
  <c r="L453" i="19" s="1"/>
  <c r="K279" i="19"/>
  <c r="K432" i="19" s="1"/>
  <c r="K453" i="19" s="1"/>
  <c r="J279" i="19"/>
  <c r="I279" i="19"/>
  <c r="I432" i="19" s="1"/>
  <c r="I453" i="19" s="1"/>
  <c r="H279" i="19"/>
  <c r="H432" i="19" s="1"/>
  <c r="H453" i="19" s="1"/>
  <c r="G279" i="19"/>
  <c r="G432" i="19" s="1"/>
  <c r="G453" i="19" s="1"/>
  <c r="F279" i="19"/>
  <c r="E279" i="19"/>
  <c r="E432" i="19" s="1"/>
  <c r="E453" i="19" s="1"/>
  <c r="D279" i="19"/>
  <c r="D432" i="19" s="1"/>
  <c r="D453" i="19" s="1"/>
  <c r="C279" i="19"/>
  <c r="C432" i="19" s="1"/>
  <c r="C453" i="19" s="1"/>
  <c r="B279" i="19"/>
  <c r="T244" i="19"/>
  <c r="T431" i="19" s="1"/>
  <c r="S244" i="19"/>
  <c r="S431" i="19" s="1"/>
  <c r="R244" i="19"/>
  <c r="R431" i="19" s="1"/>
  <c r="R452" i="19" s="1"/>
  <c r="Q244" i="19"/>
  <c r="P244" i="19"/>
  <c r="P431" i="19" s="1"/>
  <c r="O244" i="19"/>
  <c r="O431" i="19" s="1"/>
  <c r="O452" i="19" s="1"/>
  <c r="N244" i="19"/>
  <c r="N431" i="19" s="1"/>
  <c r="N452" i="19" s="1"/>
  <c r="M244" i="19"/>
  <c r="L244" i="19"/>
  <c r="L431" i="19" s="1"/>
  <c r="L452" i="19" s="1"/>
  <c r="K244" i="19"/>
  <c r="K431" i="19" s="1"/>
  <c r="K452" i="19" s="1"/>
  <c r="J244" i="19"/>
  <c r="J431" i="19" s="1"/>
  <c r="J452" i="19" s="1"/>
  <c r="I244" i="19"/>
  <c r="H244" i="19"/>
  <c r="H431" i="19" s="1"/>
  <c r="H452" i="19" s="1"/>
  <c r="G244" i="19"/>
  <c r="G431" i="19" s="1"/>
  <c r="G452" i="19" s="1"/>
  <c r="F244" i="19"/>
  <c r="F431" i="19" s="1"/>
  <c r="F452" i="19" s="1"/>
  <c r="E244" i="19"/>
  <c r="D244" i="19"/>
  <c r="D431" i="19" s="1"/>
  <c r="D452" i="19" s="1"/>
  <c r="C244" i="19"/>
  <c r="C431" i="19" s="1"/>
  <c r="C452" i="19" s="1"/>
  <c r="B244" i="19"/>
  <c r="B431" i="19" s="1"/>
  <c r="B452" i="19" s="1"/>
  <c r="T209" i="19"/>
  <c r="S209" i="19"/>
  <c r="S430" i="19" s="1"/>
  <c r="R209" i="19"/>
  <c r="R430" i="19" s="1"/>
  <c r="R451" i="19" s="1"/>
  <c r="Q209" i="19"/>
  <c r="Q430" i="19" s="1"/>
  <c r="P209" i="19"/>
  <c r="O209" i="19"/>
  <c r="O430" i="19" s="1"/>
  <c r="O451" i="19" s="1"/>
  <c r="N209" i="19"/>
  <c r="N430" i="19" s="1"/>
  <c r="N451" i="19" s="1"/>
  <c r="M209" i="19"/>
  <c r="M430" i="19" s="1"/>
  <c r="M451" i="19" s="1"/>
  <c r="L209" i="19"/>
  <c r="K209" i="19"/>
  <c r="K430" i="19" s="1"/>
  <c r="K451" i="19" s="1"/>
  <c r="J209" i="19"/>
  <c r="J430" i="19" s="1"/>
  <c r="J451" i="19" s="1"/>
  <c r="I209" i="19"/>
  <c r="I430" i="19" s="1"/>
  <c r="I451" i="19" s="1"/>
  <c r="H209" i="19"/>
  <c r="G209" i="19"/>
  <c r="G430" i="19" s="1"/>
  <c r="G451" i="19" s="1"/>
  <c r="F209" i="19"/>
  <c r="F430" i="19" s="1"/>
  <c r="F451" i="19" s="1"/>
  <c r="E209" i="19"/>
  <c r="E430" i="19" s="1"/>
  <c r="E451" i="19" s="1"/>
  <c r="D209" i="19"/>
  <c r="C209" i="19"/>
  <c r="C430" i="19" s="1"/>
  <c r="C451" i="19" s="1"/>
  <c r="B209" i="19"/>
  <c r="B430" i="19" s="1"/>
  <c r="B451" i="19" s="1"/>
  <c r="T174" i="19"/>
  <c r="T429" i="19" s="1"/>
  <c r="S174" i="19"/>
  <c r="S429" i="19" s="1"/>
  <c r="R174" i="19"/>
  <c r="R429" i="19" s="1"/>
  <c r="R450" i="19" s="1"/>
  <c r="Q174" i="19"/>
  <c r="Q429" i="19" s="1"/>
  <c r="P174" i="19"/>
  <c r="P429" i="19" s="1"/>
  <c r="O174" i="19"/>
  <c r="O429" i="19" s="1"/>
  <c r="O450" i="19" s="1"/>
  <c r="N174" i="19"/>
  <c r="N429" i="19" s="1"/>
  <c r="N450" i="19" s="1"/>
  <c r="M174" i="19"/>
  <c r="M429" i="19" s="1"/>
  <c r="M450" i="19" s="1"/>
  <c r="L174" i="19"/>
  <c r="L429" i="19" s="1"/>
  <c r="L450" i="19" s="1"/>
  <c r="K174" i="19"/>
  <c r="K429" i="19" s="1"/>
  <c r="K450" i="19" s="1"/>
  <c r="J174" i="19"/>
  <c r="J429" i="19" s="1"/>
  <c r="J450" i="19" s="1"/>
  <c r="I174" i="19"/>
  <c r="I429" i="19" s="1"/>
  <c r="I450" i="19" s="1"/>
  <c r="H174" i="19"/>
  <c r="H429" i="19" s="1"/>
  <c r="H450" i="19" s="1"/>
  <c r="G174" i="19"/>
  <c r="G429" i="19" s="1"/>
  <c r="G450" i="19" s="1"/>
  <c r="F174" i="19"/>
  <c r="F429" i="19" s="1"/>
  <c r="F450" i="19" s="1"/>
  <c r="E174" i="19"/>
  <c r="E429" i="19" s="1"/>
  <c r="E450" i="19" s="1"/>
  <c r="D174" i="19"/>
  <c r="D429" i="19" s="1"/>
  <c r="D450" i="19" s="1"/>
  <c r="C174" i="19"/>
  <c r="C429" i="19" s="1"/>
  <c r="C450" i="19" s="1"/>
  <c r="B174" i="19"/>
  <c r="B429" i="19" s="1"/>
  <c r="B450" i="19" s="1"/>
  <c r="T139" i="19"/>
  <c r="T428" i="19" s="1"/>
  <c r="S139" i="19"/>
  <c r="S428" i="19" s="1"/>
  <c r="R139" i="19"/>
  <c r="Q139" i="19"/>
  <c r="Q428" i="19" s="1"/>
  <c r="P139" i="19"/>
  <c r="P428" i="19" s="1"/>
  <c r="O139" i="19"/>
  <c r="O428" i="19" s="1"/>
  <c r="O449" i="19" s="1"/>
  <c r="N139" i="19"/>
  <c r="M139" i="19"/>
  <c r="M428" i="19" s="1"/>
  <c r="M449" i="19" s="1"/>
  <c r="L139" i="19"/>
  <c r="L428" i="19" s="1"/>
  <c r="L449" i="19" s="1"/>
  <c r="K139" i="19"/>
  <c r="K428" i="19" s="1"/>
  <c r="K449" i="19" s="1"/>
  <c r="J139" i="19"/>
  <c r="I139" i="19"/>
  <c r="I428" i="19" s="1"/>
  <c r="I449" i="19" s="1"/>
  <c r="H139" i="19"/>
  <c r="H428" i="19" s="1"/>
  <c r="H449" i="19" s="1"/>
  <c r="G139" i="19"/>
  <c r="G428" i="19" s="1"/>
  <c r="G449" i="19" s="1"/>
  <c r="F139" i="19"/>
  <c r="E139" i="19"/>
  <c r="E428" i="19" s="1"/>
  <c r="E449" i="19" s="1"/>
  <c r="D139" i="19"/>
  <c r="D428" i="19" s="1"/>
  <c r="D449" i="19" s="1"/>
  <c r="C139" i="19"/>
  <c r="C428" i="19" s="1"/>
  <c r="C449" i="19" s="1"/>
  <c r="B139" i="19"/>
  <c r="T104" i="19"/>
  <c r="T427" i="19" s="1"/>
  <c r="S104" i="19"/>
  <c r="S427" i="19" s="1"/>
  <c r="R104" i="19"/>
  <c r="R427" i="19" s="1"/>
  <c r="R448" i="19" s="1"/>
  <c r="Q104" i="19"/>
  <c r="P104" i="19"/>
  <c r="P427" i="19" s="1"/>
  <c r="O104" i="19"/>
  <c r="O427" i="19" s="1"/>
  <c r="O448" i="19" s="1"/>
  <c r="N104" i="19"/>
  <c r="N427" i="19" s="1"/>
  <c r="N448" i="19" s="1"/>
  <c r="M104" i="19"/>
  <c r="L104" i="19"/>
  <c r="L427" i="19" s="1"/>
  <c r="L448" i="19" s="1"/>
  <c r="K104" i="19"/>
  <c r="K427" i="19" s="1"/>
  <c r="K448" i="19" s="1"/>
  <c r="J104" i="19"/>
  <c r="J427" i="19" s="1"/>
  <c r="J448" i="19" s="1"/>
  <c r="I104" i="19"/>
  <c r="H104" i="19"/>
  <c r="H427" i="19" s="1"/>
  <c r="H448" i="19" s="1"/>
  <c r="G104" i="19"/>
  <c r="G427" i="19" s="1"/>
  <c r="G448" i="19" s="1"/>
  <c r="F104" i="19"/>
  <c r="F427" i="19" s="1"/>
  <c r="F448" i="19" s="1"/>
  <c r="E104" i="19"/>
  <c r="D104" i="19"/>
  <c r="D427" i="19" s="1"/>
  <c r="D448" i="19" s="1"/>
  <c r="C104" i="19"/>
  <c r="C427" i="19" s="1"/>
  <c r="C448" i="19" s="1"/>
  <c r="B104" i="19"/>
  <c r="B427" i="19" s="1"/>
  <c r="B448" i="19" s="1"/>
  <c r="T69" i="19"/>
  <c r="S69" i="19"/>
  <c r="S426" i="19" s="1"/>
  <c r="R69" i="19"/>
  <c r="R426" i="19" s="1"/>
  <c r="R447" i="19" s="1"/>
  <c r="Q69" i="19"/>
  <c r="Q426" i="19" s="1"/>
  <c r="P69" i="19"/>
  <c r="O69" i="19"/>
  <c r="O426" i="19" s="1"/>
  <c r="O447" i="19" s="1"/>
  <c r="N69" i="19"/>
  <c r="N426" i="19" s="1"/>
  <c r="N447" i="19" s="1"/>
  <c r="M69" i="19"/>
  <c r="M426" i="19" s="1"/>
  <c r="M447" i="19" s="1"/>
  <c r="L69" i="19"/>
  <c r="K69" i="19"/>
  <c r="K426" i="19" s="1"/>
  <c r="K447" i="19" s="1"/>
  <c r="J69" i="19"/>
  <c r="J426" i="19" s="1"/>
  <c r="J447" i="19" s="1"/>
  <c r="I69" i="19"/>
  <c r="I426" i="19" s="1"/>
  <c r="I447" i="19" s="1"/>
  <c r="H69" i="19"/>
  <c r="G69" i="19"/>
  <c r="G426" i="19" s="1"/>
  <c r="G447" i="19" s="1"/>
  <c r="F69" i="19"/>
  <c r="F426" i="19" s="1"/>
  <c r="F447" i="19" s="1"/>
  <c r="E69" i="19"/>
  <c r="E426" i="19" s="1"/>
  <c r="E447" i="19" s="1"/>
  <c r="D69" i="19"/>
  <c r="C69" i="19"/>
  <c r="C426" i="19" s="1"/>
  <c r="C447" i="19" s="1"/>
  <c r="B69" i="19"/>
  <c r="B426" i="19" s="1"/>
  <c r="B447" i="19" s="1"/>
  <c r="T34" i="19"/>
  <c r="T425" i="19" s="1"/>
  <c r="S34" i="19"/>
  <c r="R34" i="19"/>
  <c r="R425" i="19" s="1"/>
  <c r="Q34" i="19"/>
  <c r="Q425" i="19" s="1"/>
  <c r="P34" i="19"/>
  <c r="P425" i="19" s="1"/>
  <c r="O34" i="19"/>
  <c r="N34" i="19"/>
  <c r="N425" i="19" s="1"/>
  <c r="M34" i="19"/>
  <c r="M425" i="19" s="1"/>
  <c r="L34" i="19"/>
  <c r="L425" i="19" s="1"/>
  <c r="K34" i="19"/>
  <c r="J34" i="19"/>
  <c r="J425" i="19" s="1"/>
  <c r="I34" i="19"/>
  <c r="I425" i="19" s="1"/>
  <c r="H34" i="19"/>
  <c r="H425" i="19" s="1"/>
  <c r="G34" i="19"/>
  <c r="F34" i="19"/>
  <c r="F425" i="19" s="1"/>
  <c r="E34" i="19"/>
  <c r="E425" i="19" s="1"/>
  <c r="D34" i="19"/>
  <c r="D425" i="19" s="1"/>
  <c r="C34" i="19"/>
  <c r="B34" i="19"/>
  <c r="B425" i="19" s="1"/>
  <c r="S34" i="22"/>
  <c r="S425" i="22" s="1"/>
  <c r="S69" i="22"/>
  <c r="S426" i="22" s="1"/>
  <c r="R34" i="22"/>
  <c r="R69" i="22"/>
  <c r="R426" i="22" s="1"/>
  <c r="R447" i="22" s="1"/>
  <c r="R104" i="22"/>
  <c r="R427" i="22" s="1"/>
  <c r="R448" i="22" s="1"/>
  <c r="Q34" i="22"/>
  <c r="Q425" i="22" s="1"/>
  <c r="Q446" i="22" s="1"/>
  <c r="Q69" i="22"/>
  <c r="Q104" i="22"/>
  <c r="Q427" i="22" s="1"/>
  <c r="Q448" i="22" s="1"/>
  <c r="Q139" i="22"/>
  <c r="Q428" i="22" s="1"/>
  <c r="Q449" i="22" s="1"/>
  <c r="Q174" i="22"/>
  <c r="Q429" i="22" s="1"/>
  <c r="Q450" i="22" s="1"/>
  <c r="Q209" i="22"/>
  <c r="Q430" i="22" s="1"/>
  <c r="Q451" i="22" s="1"/>
  <c r="N419" i="22"/>
  <c r="N436" i="22" s="1"/>
  <c r="N445" i="21" s="1"/>
  <c r="N174" i="22"/>
  <c r="N429" i="22" s="1"/>
  <c r="N450" i="22" s="1"/>
  <c r="M34" i="22"/>
  <c r="M425" i="22" s="1"/>
  <c r="M446" i="22" s="1"/>
  <c r="M69" i="22"/>
  <c r="M104" i="22"/>
  <c r="M427" i="22" s="1"/>
  <c r="M448" i="22" s="1"/>
  <c r="M139" i="22"/>
  <c r="M428" i="22" s="1"/>
  <c r="M449" i="22" s="1"/>
  <c r="M174" i="22"/>
  <c r="M429" i="22" s="1"/>
  <c r="M450" i="22" s="1"/>
  <c r="M209" i="22"/>
  <c r="L34" i="22"/>
  <c r="L425" i="22" s="1"/>
  <c r="L446" i="22" s="1"/>
  <c r="L69" i="22"/>
  <c r="L426" i="22" s="1"/>
  <c r="L447" i="22" s="1"/>
  <c r="L104" i="22"/>
  <c r="L427" i="22" s="1"/>
  <c r="L448" i="22" s="1"/>
  <c r="L139" i="22"/>
  <c r="L174" i="22"/>
  <c r="L429" i="22" s="1"/>
  <c r="L450" i="22" s="1"/>
  <c r="L209" i="22"/>
  <c r="L430" i="22" s="1"/>
  <c r="L451" i="22" s="1"/>
  <c r="K34" i="22"/>
  <c r="K425" i="22" s="1"/>
  <c r="K446" i="22" s="1"/>
  <c r="K69" i="22"/>
  <c r="K104" i="22"/>
  <c r="K427" i="22" s="1"/>
  <c r="K448" i="22" s="1"/>
  <c r="K139" i="22"/>
  <c r="K428" i="22" s="1"/>
  <c r="K449" i="22" s="1"/>
  <c r="K174" i="22"/>
  <c r="K429" i="22" s="1"/>
  <c r="K450" i="22" s="1"/>
  <c r="J34" i="22"/>
  <c r="J69" i="22"/>
  <c r="J426" i="22" s="1"/>
  <c r="J447" i="22" s="1"/>
  <c r="J104" i="22"/>
  <c r="J427" i="22" s="1"/>
  <c r="J448" i="22" s="1"/>
  <c r="J139" i="22"/>
  <c r="J428" i="22" s="1"/>
  <c r="J449" i="22" s="1"/>
  <c r="J174" i="22"/>
  <c r="J209" i="22"/>
  <c r="J430" i="22" s="1"/>
  <c r="J451" i="22" s="1"/>
  <c r="I34" i="22"/>
  <c r="I425" i="22" s="1"/>
  <c r="I446" i="22" s="1"/>
  <c r="I69" i="22"/>
  <c r="I426" i="22" s="1"/>
  <c r="I447" i="22" s="1"/>
  <c r="I104" i="22"/>
  <c r="I139" i="22"/>
  <c r="I428" i="22" s="1"/>
  <c r="I449" i="22" s="1"/>
  <c r="I174" i="22"/>
  <c r="I429" i="22" s="1"/>
  <c r="I450" i="22" s="1"/>
  <c r="I209" i="22"/>
  <c r="I430" i="22" s="1"/>
  <c r="I451" i="22" s="1"/>
  <c r="H69" i="22"/>
  <c r="F34" i="22"/>
  <c r="F425" i="22" s="1"/>
  <c r="F446" i="22" s="1"/>
  <c r="F69" i="22"/>
  <c r="F426" i="22" s="1"/>
  <c r="F447" i="22" s="1"/>
  <c r="F104" i="22"/>
  <c r="F427" i="22" s="1"/>
  <c r="F448" i="22" s="1"/>
  <c r="F139" i="22"/>
  <c r="F174" i="22"/>
  <c r="F429" i="22" s="1"/>
  <c r="F450" i="22" s="1"/>
  <c r="E34" i="22"/>
  <c r="E425" i="22" s="1"/>
  <c r="E446" i="22" s="1"/>
  <c r="E69" i="22"/>
  <c r="E426" i="22" s="1"/>
  <c r="E447" i="22" s="1"/>
  <c r="E209" i="22"/>
  <c r="E430" i="22" s="1"/>
  <c r="E451" i="22" s="1"/>
  <c r="E104" i="22"/>
  <c r="E427" i="22" s="1"/>
  <c r="E448" i="22" s="1"/>
  <c r="E139" i="22"/>
  <c r="E428" i="22" s="1"/>
  <c r="E449" i="22" s="1"/>
  <c r="E174" i="22"/>
  <c r="E429" i="22" s="1"/>
  <c r="E450" i="22" s="1"/>
  <c r="C34" i="22"/>
  <c r="C69" i="22"/>
  <c r="C426" i="22" s="1"/>
  <c r="C447" i="22" s="1"/>
  <c r="C104" i="22"/>
  <c r="C427" i="22" s="1"/>
  <c r="C448" i="22" s="1"/>
  <c r="C139" i="22"/>
  <c r="C428" i="22" s="1"/>
  <c r="C449" i="22" s="1"/>
  <c r="C174" i="22"/>
  <c r="C429" i="22" s="1"/>
  <c r="C450" i="22" s="1"/>
  <c r="C209" i="22"/>
  <c r="C430" i="22" s="1"/>
  <c r="C451" i="22" s="1"/>
  <c r="B34" i="22"/>
  <c r="B425" i="22" s="1"/>
  <c r="B446" i="22" s="1"/>
  <c r="B69" i="22"/>
  <c r="B426" i="22" s="1"/>
  <c r="B447" i="22" s="1"/>
  <c r="B104" i="22"/>
  <c r="B427" i="22" s="1"/>
  <c r="B448" i="22" s="1"/>
  <c r="B174" i="22"/>
  <c r="B429" i="22" s="1"/>
  <c r="B450" i="22" s="1"/>
  <c r="B209" i="22"/>
  <c r="B430" i="22" s="1"/>
  <c r="B451" i="22" s="1"/>
  <c r="B139" i="22"/>
  <c r="B428" i="22" s="1"/>
  <c r="B449" i="22" s="1"/>
  <c r="R34" i="24"/>
  <c r="R425" i="24" s="1"/>
  <c r="R446" i="24" s="1"/>
  <c r="R69" i="24"/>
  <c r="R426" i="24" s="1"/>
  <c r="R447" i="24" s="1"/>
  <c r="R104" i="24"/>
  <c r="R427" i="24" s="1"/>
  <c r="R448" i="24" s="1"/>
  <c r="R139" i="24"/>
  <c r="R174" i="24"/>
  <c r="R429" i="24" s="1"/>
  <c r="R450" i="24" s="1"/>
  <c r="R209" i="24"/>
  <c r="R430" i="24" s="1"/>
  <c r="R451" i="24" s="1"/>
  <c r="R244" i="24"/>
  <c r="R431" i="24" s="1"/>
  <c r="R452" i="24" s="1"/>
  <c r="R279" i="24"/>
  <c r="R314" i="24"/>
  <c r="R433" i="24" s="1"/>
  <c r="R442" i="23" s="1"/>
  <c r="R349" i="24"/>
  <c r="R434" i="24" s="1"/>
  <c r="R443" i="23" s="1"/>
  <c r="R384" i="24"/>
  <c r="R435" i="24" s="1"/>
  <c r="R444" i="23" s="1"/>
  <c r="R419" i="24"/>
  <c r="Q34" i="24"/>
  <c r="Q425" i="24" s="1"/>
  <c r="Q446" i="24" s="1"/>
  <c r="Q69" i="24"/>
  <c r="Q426" i="24" s="1"/>
  <c r="Q447" i="24" s="1"/>
  <c r="Q104" i="24"/>
  <c r="Q427" i="24" s="1"/>
  <c r="Q448" i="24" s="1"/>
  <c r="Q139" i="24"/>
  <c r="Q174" i="24"/>
  <c r="Q429" i="24" s="1"/>
  <c r="Q450" i="24" s="1"/>
  <c r="Q209" i="24"/>
  <c r="Q430" i="24" s="1"/>
  <c r="Q451" i="24" s="1"/>
  <c r="Q244" i="24"/>
  <c r="Q431" i="24" s="1"/>
  <c r="Q452" i="24" s="1"/>
  <c r="Q279" i="24"/>
  <c r="Q314" i="24"/>
  <c r="Q433" i="24" s="1"/>
  <c r="Q442" i="23" s="1"/>
  <c r="Q349" i="24"/>
  <c r="Q434" i="24" s="1"/>
  <c r="Q443" i="23" s="1"/>
  <c r="Q384" i="24"/>
  <c r="Q435" i="24" s="1"/>
  <c r="Q444" i="23" s="1"/>
  <c r="Q419" i="24"/>
  <c r="P34" i="24"/>
  <c r="P425" i="24" s="1"/>
  <c r="P446" i="24" s="1"/>
  <c r="P69" i="24"/>
  <c r="P426" i="24" s="1"/>
  <c r="P447" i="24" s="1"/>
  <c r="P104" i="24"/>
  <c r="P427" i="24" s="1"/>
  <c r="P448" i="24" s="1"/>
  <c r="P139" i="24"/>
  <c r="P174" i="24"/>
  <c r="P429" i="24" s="1"/>
  <c r="P450" i="24" s="1"/>
  <c r="P209" i="24"/>
  <c r="P430" i="24" s="1"/>
  <c r="P451" i="24" s="1"/>
  <c r="P244" i="24"/>
  <c r="P431" i="24" s="1"/>
  <c r="P452" i="24" s="1"/>
  <c r="P279" i="24"/>
  <c r="P314" i="24"/>
  <c r="P433" i="24" s="1"/>
  <c r="P442" i="23" s="1"/>
  <c r="P349" i="24"/>
  <c r="P434" i="24" s="1"/>
  <c r="P443" i="23" s="1"/>
  <c r="P384" i="24"/>
  <c r="P435" i="24" s="1"/>
  <c r="P444" i="23" s="1"/>
  <c r="P419" i="24"/>
  <c r="O34" i="24"/>
  <c r="O425" i="24" s="1"/>
  <c r="O446" i="24" s="1"/>
  <c r="O69" i="24"/>
  <c r="O426" i="24" s="1"/>
  <c r="O447" i="24" s="1"/>
  <c r="O104" i="24"/>
  <c r="O427" i="24" s="1"/>
  <c r="O448" i="24" s="1"/>
  <c r="O139" i="24"/>
  <c r="O174" i="24"/>
  <c r="O429" i="24" s="1"/>
  <c r="O450" i="24" s="1"/>
  <c r="O209" i="24"/>
  <c r="O430" i="24" s="1"/>
  <c r="O451" i="24" s="1"/>
  <c r="O244" i="24"/>
  <c r="O431" i="24" s="1"/>
  <c r="O452" i="24" s="1"/>
  <c r="O279" i="24"/>
  <c r="O314" i="24"/>
  <c r="O433" i="24" s="1"/>
  <c r="O442" i="23" s="1"/>
  <c r="O349" i="24"/>
  <c r="O434" i="24" s="1"/>
  <c r="O443" i="23" s="1"/>
  <c r="O384" i="24"/>
  <c r="O435" i="24" s="1"/>
  <c r="O444" i="23" s="1"/>
  <c r="O419" i="24"/>
  <c r="N34" i="24"/>
  <c r="N425" i="24" s="1"/>
  <c r="N446" i="24" s="1"/>
  <c r="N69" i="24"/>
  <c r="N426" i="24" s="1"/>
  <c r="N447" i="24" s="1"/>
  <c r="N104" i="24"/>
  <c r="N427" i="24" s="1"/>
  <c r="N448" i="24" s="1"/>
  <c r="N139" i="24"/>
  <c r="N174" i="24"/>
  <c r="N429" i="24" s="1"/>
  <c r="N450" i="24" s="1"/>
  <c r="N209" i="24"/>
  <c r="N430" i="24" s="1"/>
  <c r="N451" i="24" s="1"/>
  <c r="N244" i="24"/>
  <c r="N431" i="24" s="1"/>
  <c r="N452" i="24" s="1"/>
  <c r="N279" i="24"/>
  <c r="N314" i="24"/>
  <c r="N433" i="24" s="1"/>
  <c r="N442" i="23" s="1"/>
  <c r="N349" i="24"/>
  <c r="N434" i="24" s="1"/>
  <c r="N443" i="23" s="1"/>
  <c r="N384" i="24"/>
  <c r="N435" i="24" s="1"/>
  <c r="N444" i="23" s="1"/>
  <c r="N419" i="24"/>
  <c r="M34" i="24"/>
  <c r="M425" i="24" s="1"/>
  <c r="M446" i="24" s="1"/>
  <c r="M69" i="24"/>
  <c r="M426" i="24" s="1"/>
  <c r="M447" i="24" s="1"/>
  <c r="M104" i="24"/>
  <c r="M427" i="24" s="1"/>
  <c r="M448" i="24" s="1"/>
  <c r="M139" i="24"/>
  <c r="M174" i="24"/>
  <c r="M429" i="24" s="1"/>
  <c r="M450" i="24" s="1"/>
  <c r="M209" i="24"/>
  <c r="M430" i="24" s="1"/>
  <c r="M451" i="24" s="1"/>
  <c r="M244" i="24"/>
  <c r="M431" i="24" s="1"/>
  <c r="M452" i="24" s="1"/>
  <c r="M279" i="24"/>
  <c r="M314" i="24"/>
  <c r="M433" i="24" s="1"/>
  <c r="M442" i="23" s="1"/>
  <c r="M349" i="24"/>
  <c r="M434" i="24" s="1"/>
  <c r="M443" i="23" s="1"/>
  <c r="M384" i="24"/>
  <c r="M435" i="24" s="1"/>
  <c r="M444" i="23" s="1"/>
  <c r="M419" i="24"/>
  <c r="L34" i="24"/>
  <c r="L425" i="24" s="1"/>
  <c r="L446" i="24" s="1"/>
  <c r="L69" i="24"/>
  <c r="L426" i="24" s="1"/>
  <c r="L447" i="24" s="1"/>
  <c r="L104" i="24"/>
  <c r="L427" i="24" s="1"/>
  <c r="L448" i="24" s="1"/>
  <c r="L139" i="24"/>
  <c r="L174" i="24"/>
  <c r="L429" i="24" s="1"/>
  <c r="L450" i="24" s="1"/>
  <c r="L209" i="24"/>
  <c r="L430" i="24" s="1"/>
  <c r="L451" i="24" s="1"/>
  <c r="L244" i="24"/>
  <c r="L431" i="24" s="1"/>
  <c r="L452" i="24" s="1"/>
  <c r="L279" i="24"/>
  <c r="L314" i="24"/>
  <c r="L433" i="24" s="1"/>
  <c r="L442" i="23" s="1"/>
  <c r="L349" i="24"/>
  <c r="L434" i="24" s="1"/>
  <c r="L443" i="23" s="1"/>
  <c r="L384" i="24"/>
  <c r="L435" i="24" s="1"/>
  <c r="L444" i="23" s="1"/>
  <c r="L419" i="24"/>
  <c r="K34" i="24"/>
  <c r="K425" i="24" s="1"/>
  <c r="K446" i="24" s="1"/>
  <c r="K69" i="24"/>
  <c r="K426" i="24" s="1"/>
  <c r="K447" i="24" s="1"/>
  <c r="K104" i="24"/>
  <c r="K427" i="24" s="1"/>
  <c r="K448" i="24" s="1"/>
  <c r="K139" i="24"/>
  <c r="K174" i="24"/>
  <c r="K429" i="24" s="1"/>
  <c r="K450" i="24" s="1"/>
  <c r="K209" i="24"/>
  <c r="K430" i="24" s="1"/>
  <c r="K451" i="24" s="1"/>
  <c r="K244" i="24"/>
  <c r="K431" i="24" s="1"/>
  <c r="K452" i="24" s="1"/>
  <c r="K279" i="24"/>
  <c r="K314" i="24"/>
  <c r="K433" i="24" s="1"/>
  <c r="K442" i="23" s="1"/>
  <c r="K349" i="24"/>
  <c r="K434" i="24" s="1"/>
  <c r="K443" i="23" s="1"/>
  <c r="K384" i="24"/>
  <c r="K435" i="24" s="1"/>
  <c r="K444" i="23" s="1"/>
  <c r="K419" i="24"/>
  <c r="J34" i="24"/>
  <c r="J425" i="24" s="1"/>
  <c r="J446" i="24" s="1"/>
  <c r="J69" i="24"/>
  <c r="J426" i="24" s="1"/>
  <c r="J447" i="24" s="1"/>
  <c r="J104" i="24"/>
  <c r="J427" i="24" s="1"/>
  <c r="J448" i="24" s="1"/>
  <c r="J139" i="24"/>
  <c r="J174" i="24"/>
  <c r="J429" i="24" s="1"/>
  <c r="J450" i="24" s="1"/>
  <c r="J209" i="24"/>
  <c r="J430" i="24" s="1"/>
  <c r="J451" i="24" s="1"/>
  <c r="J244" i="24"/>
  <c r="J431" i="24" s="1"/>
  <c r="J452" i="24" s="1"/>
  <c r="J279" i="24"/>
  <c r="J314" i="24"/>
  <c r="J433" i="24" s="1"/>
  <c r="J442" i="23" s="1"/>
  <c r="J349" i="24"/>
  <c r="J434" i="24" s="1"/>
  <c r="J443" i="23" s="1"/>
  <c r="J384" i="24"/>
  <c r="J435" i="24" s="1"/>
  <c r="J444" i="23" s="1"/>
  <c r="J419" i="24"/>
  <c r="I34" i="24"/>
  <c r="I425" i="24" s="1"/>
  <c r="I446" i="24" s="1"/>
  <c r="I69" i="24"/>
  <c r="I426" i="24" s="1"/>
  <c r="I447" i="24" s="1"/>
  <c r="I104" i="24"/>
  <c r="I427" i="24" s="1"/>
  <c r="I448" i="24" s="1"/>
  <c r="I139" i="24"/>
  <c r="I174" i="24"/>
  <c r="I429" i="24" s="1"/>
  <c r="I450" i="24" s="1"/>
  <c r="I209" i="24"/>
  <c r="I430" i="24" s="1"/>
  <c r="I451" i="24" s="1"/>
  <c r="I279" i="24"/>
  <c r="I432" i="24" s="1"/>
  <c r="I453" i="24" s="1"/>
  <c r="I314" i="24"/>
  <c r="I349" i="24"/>
  <c r="I434" i="24" s="1"/>
  <c r="I443" i="23" s="1"/>
  <c r="I384" i="24"/>
  <c r="I435" i="24" s="1"/>
  <c r="I444" i="23" s="1"/>
  <c r="I419" i="24"/>
  <c r="I436" i="24" s="1"/>
  <c r="I445" i="23" s="1"/>
  <c r="H34" i="24"/>
  <c r="H69" i="24"/>
  <c r="H426" i="24" s="1"/>
  <c r="H447" i="24" s="1"/>
  <c r="H104" i="24"/>
  <c r="H427" i="24" s="1"/>
  <c r="H448" i="24" s="1"/>
  <c r="H139" i="24"/>
  <c r="H428" i="24" s="1"/>
  <c r="H449" i="24" s="1"/>
  <c r="H174" i="24"/>
  <c r="H209" i="24"/>
  <c r="H430" i="24" s="1"/>
  <c r="H451" i="24" s="1"/>
  <c r="H244" i="24"/>
  <c r="H431" i="24" s="1"/>
  <c r="H452" i="24" s="1"/>
  <c r="H279" i="24"/>
  <c r="H432" i="24" s="1"/>
  <c r="H453" i="24" s="1"/>
  <c r="H314" i="24"/>
  <c r="H349" i="24"/>
  <c r="H434" i="24" s="1"/>
  <c r="H443" i="23" s="1"/>
  <c r="H384" i="24"/>
  <c r="H435" i="24" s="1"/>
  <c r="H444" i="23" s="1"/>
  <c r="H419" i="24"/>
  <c r="H436" i="24" s="1"/>
  <c r="H445" i="23" s="1"/>
  <c r="G34" i="24"/>
  <c r="G69" i="24"/>
  <c r="G426" i="24" s="1"/>
  <c r="G447" i="24" s="1"/>
  <c r="G104" i="24"/>
  <c r="G427" i="24" s="1"/>
  <c r="G448" i="24" s="1"/>
  <c r="G139" i="24"/>
  <c r="G428" i="24" s="1"/>
  <c r="G449" i="24" s="1"/>
  <c r="G174" i="24"/>
  <c r="G209" i="24"/>
  <c r="G430" i="24" s="1"/>
  <c r="G451" i="24" s="1"/>
  <c r="G244" i="24"/>
  <c r="G431" i="24" s="1"/>
  <c r="G452" i="24" s="1"/>
  <c r="G314" i="24"/>
  <c r="G433" i="24" s="1"/>
  <c r="G442" i="23" s="1"/>
  <c r="G349" i="24"/>
  <c r="G384" i="24"/>
  <c r="G435" i="24" s="1"/>
  <c r="G444" i="23" s="1"/>
  <c r="G419" i="24"/>
  <c r="G436" i="24" s="1"/>
  <c r="G445" i="23" s="1"/>
  <c r="F34" i="24"/>
  <c r="F425" i="24" s="1"/>
  <c r="F446" i="24" s="1"/>
  <c r="F69" i="24"/>
  <c r="F104" i="24"/>
  <c r="F427" i="24" s="1"/>
  <c r="F448" i="24" s="1"/>
  <c r="F139" i="24"/>
  <c r="F428" i="24" s="1"/>
  <c r="F449" i="24" s="1"/>
  <c r="F174" i="24"/>
  <c r="F429" i="24" s="1"/>
  <c r="F450" i="24" s="1"/>
  <c r="F209" i="24"/>
  <c r="F244" i="24"/>
  <c r="F431" i="24" s="1"/>
  <c r="F452" i="24" s="1"/>
  <c r="F314" i="24"/>
  <c r="F433" i="24" s="1"/>
  <c r="F442" i="23" s="1"/>
  <c r="F349" i="24"/>
  <c r="F434" i="24" s="1"/>
  <c r="F443" i="23" s="1"/>
  <c r="F384" i="24"/>
  <c r="F435" i="24" s="1"/>
  <c r="F444" i="23" s="1"/>
  <c r="F419" i="24"/>
  <c r="F436" i="24" s="1"/>
  <c r="F445" i="23" s="1"/>
  <c r="E34" i="24"/>
  <c r="E425" i="24" s="1"/>
  <c r="E446" i="24" s="1"/>
  <c r="E69" i="24"/>
  <c r="E426" i="24" s="1"/>
  <c r="E447" i="24" s="1"/>
  <c r="E104" i="24"/>
  <c r="E427" i="24" s="1"/>
  <c r="E448" i="24" s="1"/>
  <c r="E139" i="24"/>
  <c r="E428" i="24" s="1"/>
  <c r="E449" i="24" s="1"/>
  <c r="E174" i="24"/>
  <c r="E429" i="24" s="1"/>
  <c r="E450" i="24" s="1"/>
  <c r="E209" i="24"/>
  <c r="E430" i="24" s="1"/>
  <c r="E451" i="24" s="1"/>
  <c r="E244" i="24"/>
  <c r="E431" i="24" s="1"/>
  <c r="E452" i="24" s="1"/>
  <c r="E279" i="24"/>
  <c r="E432" i="24" s="1"/>
  <c r="E453" i="24" s="1"/>
  <c r="E314" i="24"/>
  <c r="E433" i="24" s="1"/>
  <c r="E442" i="23" s="1"/>
  <c r="E349" i="24"/>
  <c r="E434" i="24" s="1"/>
  <c r="E443" i="23" s="1"/>
  <c r="E384" i="24"/>
  <c r="E435" i="24" s="1"/>
  <c r="E444" i="23" s="1"/>
  <c r="E419" i="24"/>
  <c r="E436" i="24" s="1"/>
  <c r="E445" i="23" s="1"/>
  <c r="D34" i="24"/>
  <c r="D425" i="24" s="1"/>
  <c r="D446" i="24" s="1"/>
  <c r="D69" i="24"/>
  <c r="D426" i="24" s="1"/>
  <c r="D447" i="24" s="1"/>
  <c r="D104" i="24"/>
  <c r="D427" i="24" s="1"/>
  <c r="D448" i="24" s="1"/>
  <c r="D139" i="24"/>
  <c r="D428" i="24" s="1"/>
  <c r="D449" i="24" s="1"/>
  <c r="D174" i="24"/>
  <c r="D429" i="24" s="1"/>
  <c r="D450" i="24" s="1"/>
  <c r="D209" i="24"/>
  <c r="D430" i="24" s="1"/>
  <c r="D451" i="24" s="1"/>
  <c r="D244" i="24"/>
  <c r="D431" i="24" s="1"/>
  <c r="D452" i="24" s="1"/>
  <c r="D279" i="24"/>
  <c r="D432" i="24" s="1"/>
  <c r="D453" i="24" s="1"/>
  <c r="D314" i="24"/>
  <c r="D433" i="24" s="1"/>
  <c r="D442" i="23" s="1"/>
  <c r="D349" i="24"/>
  <c r="D434" i="24" s="1"/>
  <c r="D443" i="23" s="1"/>
  <c r="D384" i="24"/>
  <c r="D435" i="24" s="1"/>
  <c r="D444" i="23" s="1"/>
  <c r="D419" i="24"/>
  <c r="D436" i="24" s="1"/>
  <c r="D445" i="23" s="1"/>
  <c r="C34" i="24"/>
  <c r="C425" i="24" s="1"/>
  <c r="C446" i="24" s="1"/>
  <c r="C69" i="24"/>
  <c r="C426" i="24" s="1"/>
  <c r="C447" i="24" s="1"/>
  <c r="C104" i="24"/>
  <c r="C427" i="24" s="1"/>
  <c r="C448" i="24" s="1"/>
  <c r="C139" i="24"/>
  <c r="C428" i="24" s="1"/>
  <c r="C449" i="24" s="1"/>
  <c r="C174" i="24"/>
  <c r="C429" i="24" s="1"/>
  <c r="C450" i="24" s="1"/>
  <c r="C209" i="24"/>
  <c r="C430" i="24" s="1"/>
  <c r="C451" i="24" s="1"/>
  <c r="C244" i="24"/>
  <c r="C431" i="24" s="1"/>
  <c r="C452" i="24" s="1"/>
  <c r="C279" i="24"/>
  <c r="C432" i="24" s="1"/>
  <c r="C453" i="24" s="1"/>
  <c r="C314" i="24"/>
  <c r="C433" i="24" s="1"/>
  <c r="C442" i="23" s="1"/>
  <c r="C349" i="24"/>
  <c r="C434" i="24" s="1"/>
  <c r="C443" i="23" s="1"/>
  <c r="C384" i="24"/>
  <c r="C435" i="24" s="1"/>
  <c r="C444" i="23" s="1"/>
  <c r="C419" i="24"/>
  <c r="C436" i="24" s="1"/>
  <c r="C445" i="23" s="1"/>
  <c r="B34" i="24"/>
  <c r="B425" i="24" s="1"/>
  <c r="B446" i="24" s="1"/>
  <c r="B69" i="24"/>
  <c r="B426" i="24" s="1"/>
  <c r="B447" i="24" s="1"/>
  <c r="B104" i="24"/>
  <c r="B427" i="24" s="1"/>
  <c r="B448" i="24" s="1"/>
  <c r="B139" i="24"/>
  <c r="B428" i="24" s="1"/>
  <c r="B449" i="24" s="1"/>
  <c r="B174" i="24"/>
  <c r="B429" i="24" s="1"/>
  <c r="B450" i="24" s="1"/>
  <c r="B209" i="24"/>
  <c r="B430" i="24" s="1"/>
  <c r="B451" i="24" s="1"/>
  <c r="B244" i="24"/>
  <c r="B431" i="24" s="1"/>
  <c r="B452" i="24" s="1"/>
  <c r="B279" i="24"/>
  <c r="B432" i="24" s="1"/>
  <c r="B453" i="24" s="1"/>
  <c r="B314" i="24"/>
  <c r="B433" i="24" s="1"/>
  <c r="B442" i="23" s="1"/>
  <c r="B349" i="24"/>
  <c r="B434" i="24" s="1"/>
  <c r="B443" i="23" s="1"/>
  <c r="B419" i="24"/>
  <c r="T34" i="25"/>
  <c r="T425" i="25" s="1"/>
  <c r="T69" i="25"/>
  <c r="T426" i="25" s="1"/>
  <c r="T104" i="25"/>
  <c r="T427" i="25" s="1"/>
  <c r="T139" i="25"/>
  <c r="T174" i="25"/>
  <c r="T429" i="25" s="1"/>
  <c r="T209" i="25"/>
  <c r="T430" i="25" s="1"/>
  <c r="T244" i="25"/>
  <c r="T431" i="25" s="1"/>
  <c r="T279" i="25"/>
  <c r="T314" i="25"/>
  <c r="T433" i="25" s="1"/>
  <c r="T442" i="24" s="1"/>
  <c r="T349" i="25"/>
  <c r="T434" i="25" s="1"/>
  <c r="T443" i="24" s="1"/>
  <c r="T384" i="25"/>
  <c r="T435" i="25" s="1"/>
  <c r="T444" i="24" s="1"/>
  <c r="T419" i="25"/>
  <c r="S34" i="25"/>
  <c r="S425" i="25" s="1"/>
  <c r="S69" i="25"/>
  <c r="S426" i="25" s="1"/>
  <c r="S104" i="25"/>
  <c r="S427" i="25" s="1"/>
  <c r="S139" i="25"/>
  <c r="S174" i="25"/>
  <c r="S429" i="25" s="1"/>
  <c r="S209" i="25"/>
  <c r="S430" i="25" s="1"/>
  <c r="S244" i="25"/>
  <c r="S431" i="25" s="1"/>
  <c r="S279" i="25"/>
  <c r="S314" i="25"/>
  <c r="S433" i="25" s="1"/>
  <c r="S442" i="24" s="1"/>
  <c r="S349" i="25"/>
  <c r="S434" i="25" s="1"/>
  <c r="S443" i="24" s="1"/>
  <c r="S384" i="25"/>
  <c r="S435" i="25" s="1"/>
  <c r="S444" i="24" s="1"/>
  <c r="S419" i="25"/>
  <c r="R34" i="25"/>
  <c r="R425" i="25" s="1"/>
  <c r="R69" i="25"/>
  <c r="R426" i="25" s="1"/>
  <c r="R447" i="25" s="1"/>
  <c r="R104" i="25"/>
  <c r="R427" i="25" s="1"/>
  <c r="R448" i="25" s="1"/>
  <c r="R139" i="25"/>
  <c r="R174" i="25"/>
  <c r="R429" i="25" s="1"/>
  <c r="R450" i="25" s="1"/>
  <c r="R209" i="25"/>
  <c r="R430" i="25" s="1"/>
  <c r="R451" i="25" s="1"/>
  <c r="R244" i="25"/>
  <c r="R431" i="25" s="1"/>
  <c r="R452" i="25" s="1"/>
  <c r="R279" i="25"/>
  <c r="R314" i="25"/>
  <c r="R433" i="25" s="1"/>
  <c r="R442" i="24" s="1"/>
  <c r="R349" i="25"/>
  <c r="R434" i="25" s="1"/>
  <c r="R443" i="24" s="1"/>
  <c r="R384" i="25"/>
  <c r="R435" i="25" s="1"/>
  <c r="R444" i="24" s="1"/>
  <c r="R419" i="25"/>
  <c r="Q69" i="25"/>
  <c r="Q426" i="25" s="1"/>
  <c r="Q447" i="25" s="1"/>
  <c r="Q104" i="25"/>
  <c r="Q427" i="25" s="1"/>
  <c r="Q448" i="25" s="1"/>
  <c r="Q34" i="25"/>
  <c r="Q425" i="25" s="1"/>
  <c r="Q139" i="25"/>
  <c r="Q174" i="25"/>
  <c r="Q429" i="25" s="1"/>
  <c r="Q450" i="25" s="1"/>
  <c r="Q209" i="25"/>
  <c r="Q430" i="25" s="1"/>
  <c r="Q451" i="25" s="1"/>
  <c r="Q244" i="25"/>
  <c r="Q431" i="25" s="1"/>
  <c r="Q452" i="25" s="1"/>
  <c r="Q279" i="25"/>
  <c r="Q314" i="25"/>
  <c r="Q433" i="25" s="1"/>
  <c r="Q442" i="24" s="1"/>
  <c r="Q349" i="25"/>
  <c r="Q434" i="25" s="1"/>
  <c r="Q443" i="24" s="1"/>
  <c r="Q384" i="25"/>
  <c r="Q435" i="25" s="1"/>
  <c r="Q444" i="24" s="1"/>
  <c r="Q419" i="25"/>
  <c r="P69" i="25"/>
  <c r="P426" i="25" s="1"/>
  <c r="P104" i="25"/>
  <c r="P427" i="25" s="1"/>
  <c r="P34" i="25"/>
  <c r="P425" i="25" s="1"/>
  <c r="P139" i="25"/>
  <c r="P174" i="25"/>
  <c r="P429" i="25" s="1"/>
  <c r="P209" i="25"/>
  <c r="P430" i="25" s="1"/>
  <c r="P451" i="25" s="1"/>
  <c r="P244" i="25"/>
  <c r="P431" i="25" s="1"/>
  <c r="P452" i="25" s="1"/>
  <c r="P279" i="25"/>
  <c r="P314" i="25"/>
  <c r="P433" i="25" s="1"/>
  <c r="P442" i="24" s="1"/>
  <c r="P384" i="25"/>
  <c r="P435" i="25" s="1"/>
  <c r="P444" i="24" s="1"/>
  <c r="P419" i="25"/>
  <c r="P436" i="25" s="1"/>
  <c r="P445" i="24" s="1"/>
  <c r="O34" i="25"/>
  <c r="O425" i="25" s="1"/>
  <c r="O69" i="25"/>
  <c r="O426" i="25" s="1"/>
  <c r="O447" i="25" s="1"/>
  <c r="O104" i="25"/>
  <c r="O427" i="25" s="1"/>
  <c r="O448" i="25" s="1"/>
  <c r="O139" i="25"/>
  <c r="O428" i="25" s="1"/>
  <c r="O449" i="25" s="1"/>
  <c r="O174" i="25"/>
  <c r="O429" i="25" s="1"/>
  <c r="O450" i="25" s="1"/>
  <c r="O279" i="25"/>
  <c r="O432" i="25" s="1"/>
  <c r="O453" i="25" s="1"/>
  <c r="N34" i="25"/>
  <c r="N425" i="25" s="1"/>
  <c r="N69" i="25"/>
  <c r="N426" i="25" s="1"/>
  <c r="N447" i="25" s="1"/>
  <c r="N104" i="25"/>
  <c r="N139" i="25"/>
  <c r="N428" i="25" s="1"/>
  <c r="N449" i="25" s="1"/>
  <c r="N174" i="25"/>
  <c r="N429" i="25" s="1"/>
  <c r="N450" i="25" s="1"/>
  <c r="N209" i="25"/>
  <c r="N430" i="25" s="1"/>
  <c r="N451" i="25" s="1"/>
  <c r="N244" i="25"/>
  <c r="N279" i="25"/>
  <c r="N432" i="25" s="1"/>
  <c r="N453" i="25" s="1"/>
  <c r="N314" i="25"/>
  <c r="N433" i="25" s="1"/>
  <c r="N442" i="24" s="1"/>
  <c r="N349" i="25"/>
  <c r="N434" i="25" s="1"/>
  <c r="N443" i="24" s="1"/>
  <c r="N384" i="25"/>
  <c r="N419" i="25"/>
  <c r="N436" i="25" s="1"/>
  <c r="N445" i="24" s="1"/>
  <c r="M34" i="25"/>
  <c r="M425" i="25" s="1"/>
  <c r="M69" i="25"/>
  <c r="M426" i="25" s="1"/>
  <c r="M447" i="25" s="1"/>
  <c r="M104" i="25"/>
  <c r="M139" i="25"/>
  <c r="M428" i="25" s="1"/>
  <c r="M449" i="25" s="1"/>
  <c r="M174" i="25"/>
  <c r="M429" i="25" s="1"/>
  <c r="M450" i="25" s="1"/>
  <c r="M209" i="25"/>
  <c r="M430" i="25" s="1"/>
  <c r="M451" i="25" s="1"/>
  <c r="M244" i="25"/>
  <c r="M279" i="25"/>
  <c r="M432" i="25" s="1"/>
  <c r="M453" i="25" s="1"/>
  <c r="M314" i="25"/>
  <c r="M433" i="25" s="1"/>
  <c r="M442" i="24" s="1"/>
  <c r="M349" i="25"/>
  <c r="M434" i="25" s="1"/>
  <c r="M443" i="24" s="1"/>
  <c r="M384" i="25"/>
  <c r="M419" i="25"/>
  <c r="M436" i="25" s="1"/>
  <c r="M445" i="24" s="1"/>
  <c r="L34" i="25"/>
  <c r="L425" i="25" s="1"/>
  <c r="L69" i="25"/>
  <c r="L426" i="25" s="1"/>
  <c r="L447" i="25" s="1"/>
  <c r="L104" i="25"/>
  <c r="L139" i="25"/>
  <c r="L428" i="25" s="1"/>
  <c r="L449" i="25" s="1"/>
  <c r="L174" i="25"/>
  <c r="L429" i="25" s="1"/>
  <c r="L450" i="25" s="1"/>
  <c r="L209" i="25"/>
  <c r="L430" i="25" s="1"/>
  <c r="L451" i="25" s="1"/>
  <c r="L244" i="25"/>
  <c r="L279" i="25"/>
  <c r="L432" i="25" s="1"/>
  <c r="L453" i="25" s="1"/>
  <c r="L314" i="25"/>
  <c r="L433" i="25" s="1"/>
  <c r="L442" i="24" s="1"/>
  <c r="L349" i="25"/>
  <c r="L434" i="25" s="1"/>
  <c r="L443" i="24" s="1"/>
  <c r="L384" i="25"/>
  <c r="L419" i="25"/>
  <c r="L436" i="25" s="1"/>
  <c r="L445" i="24" s="1"/>
  <c r="K34" i="25"/>
  <c r="K425" i="25" s="1"/>
  <c r="K69" i="25"/>
  <c r="K426" i="25" s="1"/>
  <c r="K447" i="25" s="1"/>
  <c r="K104" i="25"/>
  <c r="K139" i="25"/>
  <c r="K428" i="25" s="1"/>
  <c r="K449" i="25" s="1"/>
  <c r="K174" i="25"/>
  <c r="K429" i="25" s="1"/>
  <c r="K450" i="25" s="1"/>
  <c r="K209" i="25"/>
  <c r="K430" i="25" s="1"/>
  <c r="K451" i="25" s="1"/>
  <c r="K244" i="25"/>
  <c r="K279" i="25"/>
  <c r="K432" i="25" s="1"/>
  <c r="K453" i="25" s="1"/>
  <c r="K314" i="25"/>
  <c r="K433" i="25" s="1"/>
  <c r="K442" i="24" s="1"/>
  <c r="K349" i="25"/>
  <c r="K434" i="25" s="1"/>
  <c r="K443" i="24" s="1"/>
  <c r="K384" i="25"/>
  <c r="K419" i="25"/>
  <c r="K436" i="25" s="1"/>
  <c r="K445" i="24" s="1"/>
  <c r="J34" i="25"/>
  <c r="J425" i="25" s="1"/>
  <c r="J104" i="25"/>
  <c r="J427" i="25" s="1"/>
  <c r="J448" i="25" s="1"/>
  <c r="J139" i="25"/>
  <c r="J174" i="25"/>
  <c r="J429" i="25" s="1"/>
  <c r="J450" i="25" s="1"/>
  <c r="J209" i="25"/>
  <c r="J430" i="25" s="1"/>
  <c r="J451" i="25" s="1"/>
  <c r="J244" i="25"/>
  <c r="J431" i="25" s="1"/>
  <c r="J452" i="25" s="1"/>
  <c r="J279" i="25"/>
  <c r="J314" i="25"/>
  <c r="J433" i="25" s="1"/>
  <c r="J442" i="24" s="1"/>
  <c r="J349" i="25"/>
  <c r="J434" i="25" s="1"/>
  <c r="J443" i="24" s="1"/>
  <c r="J384" i="25"/>
  <c r="J435" i="25" s="1"/>
  <c r="J444" i="24" s="1"/>
  <c r="J419" i="25"/>
  <c r="I69" i="25"/>
  <c r="I426" i="25" s="1"/>
  <c r="I104" i="25"/>
  <c r="I427" i="25" s="1"/>
  <c r="I34" i="25"/>
  <c r="I425" i="25" s="1"/>
  <c r="I139" i="25"/>
  <c r="I174" i="25"/>
  <c r="I429" i="25" s="1"/>
  <c r="I209" i="25"/>
  <c r="I430" i="25" s="1"/>
  <c r="I244" i="25"/>
  <c r="I431" i="25" s="1"/>
  <c r="I279" i="25"/>
  <c r="I314" i="25"/>
  <c r="I433" i="25" s="1"/>
  <c r="I442" i="24" s="1"/>
  <c r="I349" i="25"/>
  <c r="I434" i="25" s="1"/>
  <c r="I443" i="24" s="1"/>
  <c r="I384" i="25"/>
  <c r="I435" i="25" s="1"/>
  <c r="I444" i="24" s="1"/>
  <c r="I419" i="25"/>
  <c r="H34" i="25"/>
  <c r="H425" i="25" s="1"/>
  <c r="H69" i="25"/>
  <c r="H426" i="25" s="1"/>
  <c r="H447" i="25" s="1"/>
  <c r="H104" i="25"/>
  <c r="H427" i="25" s="1"/>
  <c r="H448" i="25" s="1"/>
  <c r="H139" i="25"/>
  <c r="H174" i="25"/>
  <c r="H429" i="25" s="1"/>
  <c r="H450" i="25" s="1"/>
  <c r="H209" i="25"/>
  <c r="H430" i="25" s="1"/>
  <c r="H451" i="25" s="1"/>
  <c r="H244" i="25"/>
  <c r="H431" i="25" s="1"/>
  <c r="H452" i="25" s="1"/>
  <c r="H279" i="25"/>
  <c r="H314" i="25"/>
  <c r="H433" i="25" s="1"/>
  <c r="H442" i="24" s="1"/>
  <c r="H349" i="25"/>
  <c r="H434" i="25" s="1"/>
  <c r="H443" i="24" s="1"/>
  <c r="H384" i="25"/>
  <c r="H435" i="25" s="1"/>
  <c r="H444" i="24" s="1"/>
  <c r="H419" i="25"/>
  <c r="G69" i="25"/>
  <c r="G426" i="25" s="1"/>
  <c r="G447" i="25" s="1"/>
  <c r="G104" i="25"/>
  <c r="G427" i="25" s="1"/>
  <c r="G448" i="25" s="1"/>
  <c r="G34" i="25"/>
  <c r="G425" i="25" s="1"/>
  <c r="G139" i="25"/>
  <c r="G174" i="25"/>
  <c r="G429" i="25" s="1"/>
  <c r="G450" i="25" s="1"/>
  <c r="G209" i="25"/>
  <c r="G430" i="25" s="1"/>
  <c r="G451" i="25" s="1"/>
  <c r="G244" i="25"/>
  <c r="G431" i="25" s="1"/>
  <c r="G452" i="25" s="1"/>
  <c r="G314" i="25"/>
  <c r="G433" i="25" s="1"/>
  <c r="G442" i="24" s="1"/>
  <c r="G349" i="25"/>
  <c r="G434" i="25" s="1"/>
  <c r="G443" i="24" s="1"/>
  <c r="G384" i="25"/>
  <c r="G435" i="25" s="1"/>
  <c r="G444" i="24" s="1"/>
  <c r="G419" i="25"/>
  <c r="G436" i="25" s="1"/>
  <c r="G445" i="24" s="1"/>
  <c r="F34" i="25"/>
  <c r="F425" i="25" s="1"/>
  <c r="F69" i="25"/>
  <c r="F426" i="25" s="1"/>
  <c r="F447" i="25" s="1"/>
  <c r="F104" i="25"/>
  <c r="F427" i="25" s="1"/>
  <c r="F448" i="25" s="1"/>
  <c r="F139" i="25"/>
  <c r="F428" i="25" s="1"/>
  <c r="F449" i="25" s="1"/>
  <c r="F174" i="25"/>
  <c r="F429" i="25" s="1"/>
  <c r="F450" i="25" s="1"/>
  <c r="F209" i="25"/>
  <c r="F430" i="25" s="1"/>
  <c r="F451" i="25" s="1"/>
  <c r="F244" i="25"/>
  <c r="F431" i="25" s="1"/>
  <c r="F452" i="25" s="1"/>
  <c r="F279" i="25"/>
  <c r="F432" i="25" s="1"/>
  <c r="F453" i="25" s="1"/>
  <c r="F314" i="25"/>
  <c r="F433" i="25" s="1"/>
  <c r="F442" i="24" s="1"/>
  <c r="F349" i="25"/>
  <c r="F434" i="25" s="1"/>
  <c r="F443" i="24" s="1"/>
  <c r="F384" i="25"/>
  <c r="F435" i="25" s="1"/>
  <c r="F444" i="24" s="1"/>
  <c r="F419" i="25"/>
  <c r="F436" i="25" s="1"/>
  <c r="F445" i="24" s="1"/>
  <c r="E69" i="25"/>
  <c r="E104" i="25"/>
  <c r="E427" i="25" s="1"/>
  <c r="E448" i="25" s="1"/>
  <c r="E139" i="25"/>
  <c r="E428" i="25" s="1"/>
  <c r="E449" i="25" s="1"/>
  <c r="E174" i="25"/>
  <c r="E429" i="25" s="1"/>
  <c r="E450" i="25" s="1"/>
  <c r="E209" i="25"/>
  <c r="E244" i="25"/>
  <c r="E431" i="25" s="1"/>
  <c r="E452" i="25" s="1"/>
  <c r="E279" i="25"/>
  <c r="E432" i="25" s="1"/>
  <c r="E453" i="25" s="1"/>
  <c r="E314" i="25"/>
  <c r="E433" i="25" s="1"/>
  <c r="E442" i="24" s="1"/>
  <c r="E349" i="25"/>
  <c r="E384" i="25"/>
  <c r="E435" i="25" s="1"/>
  <c r="E444" i="24" s="1"/>
  <c r="E419" i="25"/>
  <c r="E436" i="25" s="1"/>
  <c r="E445" i="24" s="1"/>
  <c r="D34" i="25"/>
  <c r="D425" i="25" s="1"/>
  <c r="D69" i="25"/>
  <c r="D104" i="25"/>
  <c r="D427" i="25" s="1"/>
  <c r="D448" i="25" s="1"/>
  <c r="D139" i="25"/>
  <c r="D428" i="25" s="1"/>
  <c r="D449" i="25" s="1"/>
  <c r="D174" i="25"/>
  <c r="D429" i="25" s="1"/>
  <c r="D450" i="25" s="1"/>
  <c r="D209" i="25"/>
  <c r="D244" i="25"/>
  <c r="D431" i="25" s="1"/>
  <c r="D452" i="25" s="1"/>
  <c r="D279" i="25"/>
  <c r="D432" i="25" s="1"/>
  <c r="D453" i="25" s="1"/>
  <c r="D314" i="25"/>
  <c r="D433" i="25" s="1"/>
  <c r="D442" i="24" s="1"/>
  <c r="D349" i="25"/>
  <c r="D384" i="25"/>
  <c r="D435" i="25" s="1"/>
  <c r="D444" i="24" s="1"/>
  <c r="D419" i="25"/>
  <c r="D436" i="25" s="1"/>
  <c r="D445" i="24" s="1"/>
  <c r="C34" i="25"/>
  <c r="C425" i="25" s="1"/>
  <c r="C69" i="25"/>
  <c r="C104" i="25"/>
  <c r="C427" i="25" s="1"/>
  <c r="C448" i="25" s="1"/>
  <c r="C139" i="25"/>
  <c r="C428" i="25" s="1"/>
  <c r="C449" i="25" s="1"/>
  <c r="C174" i="25"/>
  <c r="C429" i="25" s="1"/>
  <c r="C450" i="25" s="1"/>
  <c r="C209" i="25"/>
  <c r="C244" i="25"/>
  <c r="C431" i="25" s="1"/>
  <c r="C452" i="25" s="1"/>
  <c r="C279" i="25"/>
  <c r="C432" i="25" s="1"/>
  <c r="C453" i="25" s="1"/>
  <c r="C314" i="25"/>
  <c r="C433" i="25" s="1"/>
  <c r="C442" i="24" s="1"/>
  <c r="C349" i="25"/>
  <c r="C384" i="25"/>
  <c r="C435" i="25" s="1"/>
  <c r="C444" i="24" s="1"/>
  <c r="C419" i="25"/>
  <c r="C436" i="25" s="1"/>
  <c r="C445" i="24" s="1"/>
  <c r="B69" i="25"/>
  <c r="B426" i="25" s="1"/>
  <c r="B447" i="25" s="1"/>
  <c r="B104" i="25"/>
  <c r="B139" i="25"/>
  <c r="B428" i="25" s="1"/>
  <c r="B449" i="25" s="1"/>
  <c r="B174" i="25"/>
  <c r="B429" i="25" s="1"/>
  <c r="B450" i="25" s="1"/>
  <c r="B209" i="25"/>
  <c r="B430" i="25" s="1"/>
  <c r="B451" i="25" s="1"/>
  <c r="B244" i="25"/>
  <c r="B279" i="25"/>
  <c r="B432" i="25" s="1"/>
  <c r="B453" i="25" s="1"/>
  <c r="B314" i="25"/>
  <c r="B433" i="25" s="1"/>
  <c r="B442" i="24" s="1"/>
  <c r="B349" i="25"/>
  <c r="B434" i="25" s="1"/>
  <c r="B443" i="24" s="1"/>
  <c r="B384" i="25"/>
  <c r="B419" i="25"/>
  <c r="B436" i="25" s="1"/>
  <c r="B445" i="24" s="1"/>
  <c r="F421" i="19"/>
  <c r="T419" i="20"/>
  <c r="S419" i="20"/>
  <c r="R419" i="20"/>
  <c r="Q419" i="20"/>
  <c r="P419" i="20"/>
  <c r="O419" i="20"/>
  <c r="N419" i="20"/>
  <c r="M419" i="20"/>
  <c r="L419" i="20"/>
  <c r="K419" i="20"/>
  <c r="J419" i="20"/>
  <c r="I419" i="20"/>
  <c r="H419" i="20"/>
  <c r="G419" i="20"/>
  <c r="F419" i="20"/>
  <c r="E419" i="20"/>
  <c r="D419" i="20"/>
  <c r="C419" i="20"/>
  <c r="B419" i="20"/>
  <c r="T384" i="20"/>
  <c r="S384" i="20"/>
  <c r="R384" i="20"/>
  <c r="Q384" i="20"/>
  <c r="P384" i="20"/>
  <c r="O384" i="20"/>
  <c r="N384" i="20"/>
  <c r="M384" i="20"/>
  <c r="L384" i="20"/>
  <c r="K384" i="20"/>
  <c r="J384" i="20"/>
  <c r="I384" i="20"/>
  <c r="H384" i="20"/>
  <c r="G384" i="20"/>
  <c r="F384" i="20"/>
  <c r="E384" i="20"/>
  <c r="D384" i="20"/>
  <c r="C384" i="20"/>
  <c r="B384" i="20"/>
  <c r="T349" i="20"/>
  <c r="S349" i="20"/>
  <c r="R349" i="20"/>
  <c r="Q349" i="20"/>
  <c r="P349" i="20"/>
  <c r="O349" i="20"/>
  <c r="N349" i="20"/>
  <c r="M349" i="20"/>
  <c r="L349" i="20"/>
  <c r="K349" i="20"/>
  <c r="J349" i="20"/>
  <c r="I349" i="20"/>
  <c r="X325" i="20" s="1"/>
  <c r="H349" i="20"/>
  <c r="G349" i="20"/>
  <c r="F349" i="20"/>
  <c r="E349" i="20"/>
  <c r="D349" i="20"/>
  <c r="C349" i="20"/>
  <c r="B349" i="20"/>
  <c r="T314" i="20"/>
  <c r="S314" i="20"/>
  <c r="R314" i="20"/>
  <c r="Q314" i="20"/>
  <c r="P314" i="20"/>
  <c r="O314" i="20"/>
  <c r="N314" i="20"/>
  <c r="M314" i="20"/>
  <c r="L314" i="20"/>
  <c r="K314" i="20"/>
  <c r="J314" i="20"/>
  <c r="I314" i="20"/>
  <c r="H314" i="20"/>
  <c r="G314" i="20"/>
  <c r="F314" i="20"/>
  <c r="E314" i="20"/>
  <c r="D314" i="20"/>
  <c r="C314" i="20"/>
  <c r="B314" i="20"/>
  <c r="T279" i="20"/>
  <c r="S279" i="20"/>
  <c r="R279" i="20"/>
  <c r="Q279" i="20"/>
  <c r="P279" i="20"/>
  <c r="O279" i="20"/>
  <c r="N279" i="20"/>
  <c r="M279" i="20"/>
  <c r="L279" i="20"/>
  <c r="K279" i="20"/>
  <c r="J279" i="20"/>
  <c r="I279" i="20"/>
  <c r="H279" i="20"/>
  <c r="G279" i="20"/>
  <c r="F279" i="20"/>
  <c r="E279" i="20"/>
  <c r="D279" i="20"/>
  <c r="C279" i="20"/>
  <c r="B279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B244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B209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B174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B139" i="20"/>
  <c r="T104" i="20"/>
  <c r="S104" i="20"/>
  <c r="R104" i="20"/>
  <c r="Q104" i="20"/>
  <c r="P104" i="20"/>
  <c r="O104" i="20"/>
  <c r="N104" i="20"/>
  <c r="M104" i="20"/>
  <c r="L104" i="20"/>
  <c r="K104" i="20"/>
  <c r="I104" i="20"/>
  <c r="H104" i="20"/>
  <c r="G104" i="20"/>
  <c r="F104" i="20"/>
  <c r="E104" i="20"/>
  <c r="D104" i="20"/>
  <c r="C104" i="20"/>
  <c r="B104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T419" i="21"/>
  <c r="V382" i="26" s="1"/>
  <c r="W469" i="26" s="1"/>
  <c r="N495" i="26" s="1"/>
  <c r="S419" i="21"/>
  <c r="U382" i="26" s="1"/>
  <c r="V469" i="26" s="1"/>
  <c r="N494" i="26" s="1"/>
  <c r="R419" i="21"/>
  <c r="T382" i="26" s="1"/>
  <c r="U469" i="26" s="1"/>
  <c r="N493" i="26" s="1"/>
  <c r="Q419" i="21"/>
  <c r="S382" i="26" s="1"/>
  <c r="T469" i="26" s="1"/>
  <c r="N492" i="26" s="1"/>
  <c r="P419" i="21"/>
  <c r="Q382" i="26" s="1"/>
  <c r="O419" i="21"/>
  <c r="P382" i="26" s="1"/>
  <c r="Q469" i="26" s="1"/>
  <c r="N489" i="26" s="1"/>
  <c r="N419" i="21"/>
  <c r="O382" i="26" s="1"/>
  <c r="P469" i="26" s="1"/>
  <c r="N488" i="26" s="1"/>
  <c r="M419" i="21"/>
  <c r="N382" i="26" s="1"/>
  <c r="O469" i="26" s="1"/>
  <c r="N487" i="26" s="1"/>
  <c r="L419" i="21"/>
  <c r="M382" i="26" s="1"/>
  <c r="N469" i="26" s="1"/>
  <c r="N486" i="26" s="1"/>
  <c r="K419" i="21"/>
  <c r="L382" i="26" s="1"/>
  <c r="L469" i="26" s="1"/>
  <c r="N484" i="26" s="1"/>
  <c r="J419" i="21"/>
  <c r="K382" i="26" s="1"/>
  <c r="K469" i="26" s="1"/>
  <c r="N483" i="26" s="1"/>
  <c r="I419" i="21"/>
  <c r="J382" i="26" s="1"/>
  <c r="J469" i="26" s="1"/>
  <c r="N482" i="26" s="1"/>
  <c r="H419" i="21"/>
  <c r="I382" i="26" s="1"/>
  <c r="I469" i="26" s="1"/>
  <c r="N481" i="26" s="1"/>
  <c r="E419" i="21"/>
  <c r="F382" i="26" s="1"/>
  <c r="F469" i="26" s="1"/>
  <c r="N478" i="26" s="1"/>
  <c r="D419" i="21"/>
  <c r="E382" i="26" s="1"/>
  <c r="C419" i="21"/>
  <c r="D382" i="26" s="1"/>
  <c r="D469" i="26" s="1"/>
  <c r="N476" i="26" s="1"/>
  <c r="B419" i="21"/>
  <c r="C382" i="26" s="1"/>
  <c r="C469" i="26" s="1"/>
  <c r="N475" i="26" s="1"/>
  <c r="T384" i="21"/>
  <c r="V381" i="26" s="1"/>
  <c r="W468" i="26" s="1"/>
  <c r="M495" i="26" s="1"/>
  <c r="S384" i="21"/>
  <c r="U381" i="26" s="1"/>
  <c r="V468" i="26" s="1"/>
  <c r="M494" i="26" s="1"/>
  <c r="R384" i="21"/>
  <c r="T381" i="26" s="1"/>
  <c r="U468" i="26" s="1"/>
  <c r="M493" i="26" s="1"/>
  <c r="Q384" i="21"/>
  <c r="S381" i="26" s="1"/>
  <c r="T468" i="26" s="1"/>
  <c r="M492" i="26" s="1"/>
  <c r="P384" i="21"/>
  <c r="Q381" i="26" s="1"/>
  <c r="O384" i="21"/>
  <c r="P381" i="26" s="1"/>
  <c r="Q468" i="26" s="1"/>
  <c r="M489" i="26" s="1"/>
  <c r="N384" i="21"/>
  <c r="O381" i="26" s="1"/>
  <c r="P468" i="26" s="1"/>
  <c r="M488" i="26" s="1"/>
  <c r="M384" i="21"/>
  <c r="N381" i="26" s="1"/>
  <c r="O468" i="26" s="1"/>
  <c r="M487" i="26" s="1"/>
  <c r="L384" i="21"/>
  <c r="M381" i="26" s="1"/>
  <c r="N468" i="26" s="1"/>
  <c r="M486" i="26" s="1"/>
  <c r="K384" i="21"/>
  <c r="L381" i="26" s="1"/>
  <c r="L468" i="26" s="1"/>
  <c r="M484" i="26" s="1"/>
  <c r="J384" i="21"/>
  <c r="K381" i="26" s="1"/>
  <c r="K468" i="26" s="1"/>
  <c r="M483" i="26" s="1"/>
  <c r="I384" i="21"/>
  <c r="J381" i="26" s="1"/>
  <c r="J468" i="26" s="1"/>
  <c r="M482" i="26" s="1"/>
  <c r="H384" i="21"/>
  <c r="I381" i="26" s="1"/>
  <c r="I468" i="26" s="1"/>
  <c r="M481" i="26" s="1"/>
  <c r="E384" i="21"/>
  <c r="F381" i="26" s="1"/>
  <c r="F468" i="26" s="1"/>
  <c r="M478" i="26" s="1"/>
  <c r="D384" i="21"/>
  <c r="E381" i="26" s="1"/>
  <c r="C384" i="21"/>
  <c r="D381" i="26" s="1"/>
  <c r="D468" i="26" s="1"/>
  <c r="M476" i="26" s="1"/>
  <c r="B384" i="21"/>
  <c r="C381" i="26" s="1"/>
  <c r="C468" i="26" s="1"/>
  <c r="M475" i="26" s="1"/>
  <c r="T349" i="21"/>
  <c r="V380" i="26" s="1"/>
  <c r="W467" i="26" s="1"/>
  <c r="L495" i="26" s="1"/>
  <c r="S349" i="21"/>
  <c r="U380" i="26" s="1"/>
  <c r="V467" i="26" s="1"/>
  <c r="L494" i="26" s="1"/>
  <c r="R349" i="21"/>
  <c r="T380" i="26" s="1"/>
  <c r="U467" i="26" s="1"/>
  <c r="L493" i="26" s="1"/>
  <c r="Q349" i="21"/>
  <c r="S380" i="26" s="1"/>
  <c r="T467" i="26" s="1"/>
  <c r="L492" i="26" s="1"/>
  <c r="P349" i="21"/>
  <c r="Q380" i="26" s="1"/>
  <c r="O349" i="21"/>
  <c r="P380" i="26" s="1"/>
  <c r="Q467" i="26" s="1"/>
  <c r="L489" i="26" s="1"/>
  <c r="N349" i="21"/>
  <c r="O380" i="26" s="1"/>
  <c r="P467" i="26" s="1"/>
  <c r="L488" i="26" s="1"/>
  <c r="M349" i="21"/>
  <c r="N380" i="26" s="1"/>
  <c r="O467" i="26" s="1"/>
  <c r="L487" i="26" s="1"/>
  <c r="L349" i="21"/>
  <c r="M380" i="26" s="1"/>
  <c r="N467" i="26" s="1"/>
  <c r="L486" i="26" s="1"/>
  <c r="K349" i="21"/>
  <c r="L380" i="26" s="1"/>
  <c r="L467" i="26" s="1"/>
  <c r="L484" i="26" s="1"/>
  <c r="J349" i="21"/>
  <c r="K380" i="26" s="1"/>
  <c r="K467" i="26" s="1"/>
  <c r="L483" i="26" s="1"/>
  <c r="I349" i="21"/>
  <c r="J380" i="26" s="1"/>
  <c r="J467" i="26" s="1"/>
  <c r="L482" i="26" s="1"/>
  <c r="H349" i="21"/>
  <c r="I380" i="26" s="1"/>
  <c r="I467" i="26" s="1"/>
  <c r="L481" i="26" s="1"/>
  <c r="E349" i="21"/>
  <c r="F380" i="26" s="1"/>
  <c r="F467" i="26" s="1"/>
  <c r="L478" i="26" s="1"/>
  <c r="D349" i="21"/>
  <c r="E380" i="26" s="1"/>
  <c r="C349" i="21"/>
  <c r="D380" i="26" s="1"/>
  <c r="D467" i="26" s="1"/>
  <c r="L476" i="26" s="1"/>
  <c r="B349" i="21"/>
  <c r="C380" i="26" s="1"/>
  <c r="C467" i="26" s="1"/>
  <c r="L475" i="26" s="1"/>
  <c r="T314" i="21"/>
  <c r="V379" i="26" s="1"/>
  <c r="W466" i="26" s="1"/>
  <c r="K495" i="26" s="1"/>
  <c r="S314" i="21"/>
  <c r="U379" i="26" s="1"/>
  <c r="V466" i="26" s="1"/>
  <c r="K494" i="26" s="1"/>
  <c r="R314" i="21"/>
  <c r="T379" i="26" s="1"/>
  <c r="U466" i="26" s="1"/>
  <c r="K493" i="26" s="1"/>
  <c r="Q314" i="21"/>
  <c r="S379" i="26" s="1"/>
  <c r="T466" i="26" s="1"/>
  <c r="K492" i="26" s="1"/>
  <c r="P314" i="21"/>
  <c r="Q379" i="26" s="1"/>
  <c r="O314" i="21"/>
  <c r="P379" i="26" s="1"/>
  <c r="Q466" i="26" s="1"/>
  <c r="K489" i="26" s="1"/>
  <c r="N314" i="21"/>
  <c r="O379" i="26" s="1"/>
  <c r="P466" i="26" s="1"/>
  <c r="K488" i="26" s="1"/>
  <c r="M314" i="21"/>
  <c r="N379" i="26" s="1"/>
  <c r="O466" i="26" s="1"/>
  <c r="K487" i="26" s="1"/>
  <c r="L314" i="21"/>
  <c r="M379" i="26" s="1"/>
  <c r="N466" i="26" s="1"/>
  <c r="K486" i="26" s="1"/>
  <c r="K314" i="21"/>
  <c r="L379" i="26" s="1"/>
  <c r="L466" i="26" s="1"/>
  <c r="K484" i="26" s="1"/>
  <c r="J314" i="21"/>
  <c r="K379" i="26" s="1"/>
  <c r="K466" i="26" s="1"/>
  <c r="K483" i="26" s="1"/>
  <c r="I314" i="21"/>
  <c r="J379" i="26" s="1"/>
  <c r="J466" i="26" s="1"/>
  <c r="K482" i="26" s="1"/>
  <c r="H314" i="21"/>
  <c r="I379" i="26" s="1"/>
  <c r="I466" i="26" s="1"/>
  <c r="K481" i="26" s="1"/>
  <c r="E314" i="21"/>
  <c r="F379" i="26" s="1"/>
  <c r="F466" i="26" s="1"/>
  <c r="K478" i="26" s="1"/>
  <c r="D314" i="21"/>
  <c r="E379" i="26" s="1"/>
  <c r="C314" i="21"/>
  <c r="D379" i="26" s="1"/>
  <c r="D466" i="26" s="1"/>
  <c r="K476" i="26" s="1"/>
  <c r="B314" i="21"/>
  <c r="C379" i="26" s="1"/>
  <c r="C466" i="26" s="1"/>
  <c r="K475" i="26" s="1"/>
  <c r="T279" i="21"/>
  <c r="S279" i="21"/>
  <c r="R279" i="21"/>
  <c r="Q279" i="21"/>
  <c r="P279" i="21"/>
  <c r="O279" i="21"/>
  <c r="N279" i="21"/>
  <c r="M279" i="21"/>
  <c r="L279" i="21"/>
  <c r="K279" i="21"/>
  <c r="J279" i="21"/>
  <c r="I279" i="21"/>
  <c r="H279" i="21"/>
  <c r="E279" i="21"/>
  <c r="D279" i="21"/>
  <c r="C279" i="21"/>
  <c r="B279" i="21"/>
  <c r="T244" i="21"/>
  <c r="V377" i="26" s="1"/>
  <c r="W464" i="26" s="1"/>
  <c r="I495" i="26" s="1"/>
  <c r="S244" i="21"/>
  <c r="U377" i="26" s="1"/>
  <c r="V464" i="26" s="1"/>
  <c r="I494" i="26" s="1"/>
  <c r="R244" i="21"/>
  <c r="T377" i="26" s="1"/>
  <c r="U464" i="26" s="1"/>
  <c r="I493" i="26" s="1"/>
  <c r="Q244" i="21"/>
  <c r="S377" i="26" s="1"/>
  <c r="T464" i="26" s="1"/>
  <c r="I492" i="26" s="1"/>
  <c r="P244" i="21"/>
  <c r="Q377" i="26" s="1"/>
  <c r="O244" i="21"/>
  <c r="P377" i="26" s="1"/>
  <c r="Q464" i="26" s="1"/>
  <c r="I489" i="26" s="1"/>
  <c r="N244" i="21"/>
  <c r="O377" i="26" s="1"/>
  <c r="P464" i="26" s="1"/>
  <c r="I488" i="26" s="1"/>
  <c r="M244" i="21"/>
  <c r="N377" i="26" s="1"/>
  <c r="O464" i="26" s="1"/>
  <c r="I487" i="26" s="1"/>
  <c r="L244" i="21"/>
  <c r="M377" i="26" s="1"/>
  <c r="N464" i="26" s="1"/>
  <c r="I486" i="26" s="1"/>
  <c r="K244" i="21"/>
  <c r="L377" i="26" s="1"/>
  <c r="L464" i="26" s="1"/>
  <c r="I484" i="26" s="1"/>
  <c r="J244" i="21"/>
  <c r="K377" i="26" s="1"/>
  <c r="K464" i="26" s="1"/>
  <c r="I483" i="26" s="1"/>
  <c r="I244" i="21"/>
  <c r="J377" i="26" s="1"/>
  <c r="J464" i="26" s="1"/>
  <c r="I482" i="26" s="1"/>
  <c r="H244" i="21"/>
  <c r="I377" i="26" s="1"/>
  <c r="I464" i="26" s="1"/>
  <c r="I481" i="26" s="1"/>
  <c r="E244" i="21"/>
  <c r="F377" i="26" s="1"/>
  <c r="F464" i="26" s="1"/>
  <c r="I478" i="26" s="1"/>
  <c r="D244" i="21"/>
  <c r="E377" i="26" s="1"/>
  <c r="C244" i="21"/>
  <c r="D377" i="26" s="1"/>
  <c r="D464" i="26" s="1"/>
  <c r="I476" i="26" s="1"/>
  <c r="B244" i="21"/>
  <c r="C377" i="26" s="1"/>
  <c r="C464" i="26" s="1"/>
  <c r="I475" i="26" s="1"/>
  <c r="T209" i="21"/>
  <c r="V376" i="26" s="1"/>
  <c r="W463" i="26" s="1"/>
  <c r="H495" i="26" s="1"/>
  <c r="S209" i="21"/>
  <c r="U376" i="26" s="1"/>
  <c r="V463" i="26" s="1"/>
  <c r="H494" i="26" s="1"/>
  <c r="R209" i="21"/>
  <c r="T376" i="26" s="1"/>
  <c r="U463" i="26" s="1"/>
  <c r="H493" i="26" s="1"/>
  <c r="Q209" i="21"/>
  <c r="S376" i="26" s="1"/>
  <c r="T463" i="26" s="1"/>
  <c r="H492" i="26" s="1"/>
  <c r="P209" i="21"/>
  <c r="Q376" i="26" s="1"/>
  <c r="O209" i="21"/>
  <c r="P376" i="26" s="1"/>
  <c r="Q463" i="26" s="1"/>
  <c r="H489" i="26" s="1"/>
  <c r="N209" i="21"/>
  <c r="O376" i="26" s="1"/>
  <c r="P463" i="26" s="1"/>
  <c r="H488" i="26" s="1"/>
  <c r="M209" i="21"/>
  <c r="N376" i="26" s="1"/>
  <c r="O463" i="26" s="1"/>
  <c r="H487" i="26" s="1"/>
  <c r="L209" i="21"/>
  <c r="M376" i="26" s="1"/>
  <c r="N463" i="26" s="1"/>
  <c r="H486" i="26" s="1"/>
  <c r="K209" i="21"/>
  <c r="L376" i="26" s="1"/>
  <c r="L463" i="26" s="1"/>
  <c r="H484" i="26" s="1"/>
  <c r="J209" i="21"/>
  <c r="K376" i="26" s="1"/>
  <c r="K463" i="26" s="1"/>
  <c r="H483" i="26" s="1"/>
  <c r="I209" i="21"/>
  <c r="J376" i="26" s="1"/>
  <c r="J463" i="26" s="1"/>
  <c r="H482" i="26" s="1"/>
  <c r="H209" i="21"/>
  <c r="I376" i="26" s="1"/>
  <c r="I463" i="26" s="1"/>
  <c r="H481" i="26" s="1"/>
  <c r="E209" i="21"/>
  <c r="F376" i="26" s="1"/>
  <c r="F463" i="26" s="1"/>
  <c r="H478" i="26" s="1"/>
  <c r="D209" i="21"/>
  <c r="E376" i="26" s="1"/>
  <c r="C209" i="21"/>
  <c r="D376" i="26" s="1"/>
  <c r="D463" i="26" s="1"/>
  <c r="H476" i="26" s="1"/>
  <c r="B209" i="21"/>
  <c r="C376" i="26" s="1"/>
  <c r="C463" i="26" s="1"/>
  <c r="H475" i="26" s="1"/>
  <c r="T174" i="21"/>
  <c r="V375" i="26" s="1"/>
  <c r="W462" i="26" s="1"/>
  <c r="G495" i="26" s="1"/>
  <c r="S174" i="21"/>
  <c r="U375" i="26" s="1"/>
  <c r="V462" i="26" s="1"/>
  <c r="G494" i="26" s="1"/>
  <c r="R174" i="21"/>
  <c r="T375" i="26" s="1"/>
  <c r="U462" i="26" s="1"/>
  <c r="G493" i="26" s="1"/>
  <c r="Q174" i="21"/>
  <c r="S375" i="26" s="1"/>
  <c r="T462" i="26" s="1"/>
  <c r="G492" i="26" s="1"/>
  <c r="P174" i="21"/>
  <c r="Q375" i="26" s="1"/>
  <c r="O174" i="21"/>
  <c r="P375" i="26" s="1"/>
  <c r="Q462" i="26" s="1"/>
  <c r="G489" i="26" s="1"/>
  <c r="N174" i="21"/>
  <c r="O375" i="26" s="1"/>
  <c r="P462" i="26" s="1"/>
  <c r="G488" i="26" s="1"/>
  <c r="N375" i="26"/>
  <c r="O462" i="26" s="1"/>
  <c r="G487" i="26" s="1"/>
  <c r="L174" i="21"/>
  <c r="M375" i="26" s="1"/>
  <c r="N462" i="26" s="1"/>
  <c r="G486" i="26" s="1"/>
  <c r="L375" i="26"/>
  <c r="L462" i="26" s="1"/>
  <c r="G484" i="26" s="1"/>
  <c r="J174" i="21"/>
  <c r="K375" i="26" s="1"/>
  <c r="K462" i="26" s="1"/>
  <c r="G483" i="26" s="1"/>
  <c r="I174" i="21"/>
  <c r="J375" i="26" s="1"/>
  <c r="J462" i="26" s="1"/>
  <c r="G482" i="26" s="1"/>
  <c r="H174" i="21"/>
  <c r="I375" i="26" s="1"/>
  <c r="I462" i="26" s="1"/>
  <c r="G481" i="26" s="1"/>
  <c r="E174" i="21"/>
  <c r="F375" i="26" s="1"/>
  <c r="F462" i="26" s="1"/>
  <c r="G478" i="26" s="1"/>
  <c r="D174" i="21"/>
  <c r="E375" i="26" s="1"/>
  <c r="C174" i="21"/>
  <c r="D375" i="26" s="1"/>
  <c r="D462" i="26" s="1"/>
  <c r="G476" i="26" s="1"/>
  <c r="B174" i="21"/>
  <c r="C375" i="26" s="1"/>
  <c r="C462" i="26" s="1"/>
  <c r="G475" i="26" s="1"/>
  <c r="T139" i="21"/>
  <c r="V374" i="26" s="1"/>
  <c r="W461" i="26" s="1"/>
  <c r="F495" i="26" s="1"/>
  <c r="S139" i="21"/>
  <c r="U374" i="26" s="1"/>
  <c r="V461" i="26" s="1"/>
  <c r="F494" i="26" s="1"/>
  <c r="R139" i="21"/>
  <c r="T374" i="26" s="1"/>
  <c r="U461" i="26" s="1"/>
  <c r="F493" i="26" s="1"/>
  <c r="Q139" i="21"/>
  <c r="S374" i="26" s="1"/>
  <c r="T461" i="26" s="1"/>
  <c r="F492" i="26" s="1"/>
  <c r="P139" i="21"/>
  <c r="Q374" i="26" s="1"/>
  <c r="O139" i="21"/>
  <c r="P374" i="26" s="1"/>
  <c r="Q461" i="26" s="1"/>
  <c r="F489" i="26" s="1"/>
  <c r="N139" i="21"/>
  <c r="O374" i="26" s="1"/>
  <c r="P461" i="26" s="1"/>
  <c r="F488" i="26" s="1"/>
  <c r="M139" i="21"/>
  <c r="N374" i="26" s="1"/>
  <c r="O461" i="26" s="1"/>
  <c r="F487" i="26" s="1"/>
  <c r="L139" i="21"/>
  <c r="M374" i="26" s="1"/>
  <c r="N461" i="26" s="1"/>
  <c r="F486" i="26" s="1"/>
  <c r="K139" i="21"/>
  <c r="L374" i="26" s="1"/>
  <c r="L461" i="26" s="1"/>
  <c r="F484" i="26" s="1"/>
  <c r="J139" i="21"/>
  <c r="K374" i="26" s="1"/>
  <c r="K461" i="26" s="1"/>
  <c r="F483" i="26" s="1"/>
  <c r="I139" i="21"/>
  <c r="J374" i="26" s="1"/>
  <c r="J461" i="26" s="1"/>
  <c r="F482" i="26" s="1"/>
  <c r="H139" i="21"/>
  <c r="I374" i="26" s="1"/>
  <c r="I461" i="26" s="1"/>
  <c r="F481" i="26" s="1"/>
  <c r="E139" i="21"/>
  <c r="F374" i="26" s="1"/>
  <c r="F461" i="26" s="1"/>
  <c r="F478" i="26" s="1"/>
  <c r="D139" i="21"/>
  <c r="E374" i="26" s="1"/>
  <c r="C139" i="21"/>
  <c r="D374" i="26" s="1"/>
  <c r="D461" i="26" s="1"/>
  <c r="F476" i="26" s="1"/>
  <c r="B139" i="21"/>
  <c r="C374" i="26" s="1"/>
  <c r="C461" i="26" s="1"/>
  <c r="F475" i="26" s="1"/>
  <c r="T104" i="21"/>
  <c r="V373" i="26" s="1"/>
  <c r="W460" i="26" s="1"/>
  <c r="E495" i="26" s="1"/>
  <c r="S104" i="21"/>
  <c r="U373" i="26" s="1"/>
  <c r="V460" i="26" s="1"/>
  <c r="E494" i="26" s="1"/>
  <c r="R104" i="21"/>
  <c r="T373" i="26" s="1"/>
  <c r="U460" i="26" s="1"/>
  <c r="E493" i="26" s="1"/>
  <c r="Q104" i="21"/>
  <c r="S373" i="26" s="1"/>
  <c r="T460" i="26" s="1"/>
  <c r="E492" i="26" s="1"/>
  <c r="P104" i="21"/>
  <c r="Q373" i="26" s="1"/>
  <c r="O104" i="21"/>
  <c r="P373" i="26" s="1"/>
  <c r="Q460" i="26" s="1"/>
  <c r="E489" i="26" s="1"/>
  <c r="N104" i="21"/>
  <c r="O373" i="26" s="1"/>
  <c r="P460" i="26" s="1"/>
  <c r="E488" i="26" s="1"/>
  <c r="M104" i="21"/>
  <c r="N373" i="26" s="1"/>
  <c r="O460" i="26" s="1"/>
  <c r="E487" i="26" s="1"/>
  <c r="L104" i="21"/>
  <c r="M373" i="26" s="1"/>
  <c r="N460" i="26" s="1"/>
  <c r="E486" i="26" s="1"/>
  <c r="K104" i="21"/>
  <c r="L373" i="26" s="1"/>
  <c r="L460" i="26" s="1"/>
  <c r="E484" i="26" s="1"/>
  <c r="J104" i="21"/>
  <c r="K373" i="26" s="1"/>
  <c r="K460" i="26" s="1"/>
  <c r="E483" i="26" s="1"/>
  <c r="I104" i="21"/>
  <c r="J373" i="26" s="1"/>
  <c r="J460" i="26" s="1"/>
  <c r="E482" i="26" s="1"/>
  <c r="H104" i="21"/>
  <c r="I373" i="26" s="1"/>
  <c r="I460" i="26" s="1"/>
  <c r="E481" i="26" s="1"/>
  <c r="E104" i="21"/>
  <c r="F373" i="26" s="1"/>
  <c r="F460" i="26" s="1"/>
  <c r="E478" i="26" s="1"/>
  <c r="D104" i="21"/>
  <c r="E373" i="26" s="1"/>
  <c r="C104" i="21"/>
  <c r="D373" i="26" s="1"/>
  <c r="D460" i="26" s="1"/>
  <c r="E476" i="26" s="1"/>
  <c r="B104" i="21"/>
  <c r="C373" i="26" s="1"/>
  <c r="C460" i="26" s="1"/>
  <c r="E475" i="26" s="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E69" i="21"/>
  <c r="D69" i="21"/>
  <c r="C69" i="21"/>
  <c r="B69" i="21"/>
  <c r="T34" i="21"/>
  <c r="S34" i="21"/>
  <c r="U371" i="26" s="1"/>
  <c r="V458" i="26" s="1"/>
  <c r="R34" i="21"/>
  <c r="T371" i="26" s="1"/>
  <c r="U458" i="26" s="1"/>
  <c r="Q34" i="21"/>
  <c r="P34" i="21"/>
  <c r="Q371" i="26" s="1"/>
  <c r="O34" i="21"/>
  <c r="P371" i="26" s="1"/>
  <c r="Q458" i="26" s="1"/>
  <c r="N34" i="21"/>
  <c r="O371" i="26" s="1"/>
  <c r="P458" i="26" s="1"/>
  <c r="M34" i="21"/>
  <c r="L34" i="21"/>
  <c r="M371" i="26" s="1"/>
  <c r="N458" i="26" s="1"/>
  <c r="K34" i="21"/>
  <c r="L371" i="26" s="1"/>
  <c r="L458" i="26" s="1"/>
  <c r="J34" i="21"/>
  <c r="K371" i="26" s="1"/>
  <c r="K458" i="26" s="1"/>
  <c r="I34" i="21"/>
  <c r="J371" i="26" s="1"/>
  <c r="J458" i="26" s="1"/>
  <c r="H34" i="21"/>
  <c r="E34" i="21"/>
  <c r="D34" i="21"/>
  <c r="E371" i="26" s="1"/>
  <c r="C34" i="21"/>
  <c r="D371" i="26" s="1"/>
  <c r="D458" i="26" s="1"/>
  <c r="B34" i="21"/>
  <c r="C371" i="26" s="1"/>
  <c r="C458" i="26" s="1"/>
  <c r="S419" i="22"/>
  <c r="R419" i="22"/>
  <c r="R436" i="22" s="1"/>
  <c r="R445" i="21" s="1"/>
  <c r="Q419" i="22"/>
  <c r="P419" i="22"/>
  <c r="P436" i="22" s="1"/>
  <c r="P445" i="21" s="1"/>
  <c r="O419" i="22"/>
  <c r="O436" i="22" s="1"/>
  <c r="O445" i="21" s="1"/>
  <c r="M419" i="22"/>
  <c r="AM14" i="22" s="1"/>
  <c r="BH36" i="21" s="1"/>
  <c r="L419" i="22"/>
  <c r="L436" i="22" s="1"/>
  <c r="L445" i="21" s="1"/>
  <c r="K419" i="22"/>
  <c r="J419" i="22"/>
  <c r="AJ14" i="22" s="1"/>
  <c r="BE36" i="21" s="1"/>
  <c r="I419" i="22"/>
  <c r="H419" i="22"/>
  <c r="G419" i="22"/>
  <c r="G436" i="22" s="1"/>
  <c r="G445" i="21" s="1"/>
  <c r="F419" i="22"/>
  <c r="F436" i="22" s="1"/>
  <c r="F445" i="21" s="1"/>
  <c r="E419" i="22"/>
  <c r="C419" i="22"/>
  <c r="C436" i="22" s="1"/>
  <c r="C445" i="21" s="1"/>
  <c r="B419" i="22"/>
  <c r="B436" i="22" s="1"/>
  <c r="B445" i="21" s="1"/>
  <c r="S384" i="22"/>
  <c r="R384" i="22"/>
  <c r="R435" i="22" s="1"/>
  <c r="R444" i="21" s="1"/>
  <c r="Q384" i="22"/>
  <c r="Q435" i="22" s="1"/>
  <c r="Q444" i="21" s="1"/>
  <c r="P384" i="22"/>
  <c r="P435" i="22" s="1"/>
  <c r="P444" i="21" s="1"/>
  <c r="O384" i="22"/>
  <c r="N384" i="22"/>
  <c r="N435" i="22" s="1"/>
  <c r="N444" i="21" s="1"/>
  <c r="M384" i="22"/>
  <c r="M435" i="22" s="1"/>
  <c r="M444" i="21" s="1"/>
  <c r="L384" i="22"/>
  <c r="L435" i="22" s="1"/>
  <c r="L444" i="21" s="1"/>
  <c r="K384" i="22"/>
  <c r="J384" i="22"/>
  <c r="J435" i="22" s="1"/>
  <c r="J444" i="21" s="1"/>
  <c r="I384" i="22"/>
  <c r="H384" i="22"/>
  <c r="H435" i="22" s="1"/>
  <c r="H444" i="21" s="1"/>
  <c r="G384" i="22"/>
  <c r="F384" i="22"/>
  <c r="F435" i="22" s="1"/>
  <c r="F444" i="21" s="1"/>
  <c r="E384" i="22"/>
  <c r="E435" i="22" s="1"/>
  <c r="E444" i="21" s="1"/>
  <c r="D384" i="22"/>
  <c r="D435" i="22" s="1"/>
  <c r="D444" i="21" s="1"/>
  <c r="C384" i="22"/>
  <c r="B384" i="22"/>
  <c r="B435" i="22" s="1"/>
  <c r="B444" i="21" s="1"/>
  <c r="R349" i="22"/>
  <c r="Q349" i="22"/>
  <c r="Q434" i="22" s="1"/>
  <c r="Q443" i="21" s="1"/>
  <c r="P349" i="22"/>
  <c r="O349" i="22"/>
  <c r="O434" i="22" s="1"/>
  <c r="O443" i="21" s="1"/>
  <c r="N349" i="22"/>
  <c r="N434" i="22" s="1"/>
  <c r="N443" i="21" s="1"/>
  <c r="M349" i="22"/>
  <c r="M434" i="22" s="1"/>
  <c r="M443" i="21" s="1"/>
  <c r="L349" i="22"/>
  <c r="K349" i="22"/>
  <c r="K434" i="22" s="1"/>
  <c r="K443" i="21" s="1"/>
  <c r="J349" i="22"/>
  <c r="J434" i="22" s="1"/>
  <c r="J443" i="21" s="1"/>
  <c r="I349" i="22"/>
  <c r="I434" i="22" s="1"/>
  <c r="I443" i="21" s="1"/>
  <c r="H349" i="22"/>
  <c r="H434" i="22" s="1"/>
  <c r="H443" i="21" s="1"/>
  <c r="G349" i="22"/>
  <c r="G434" i="22" s="1"/>
  <c r="G443" i="21" s="1"/>
  <c r="F349" i="22"/>
  <c r="F434" i="22" s="1"/>
  <c r="F443" i="21" s="1"/>
  <c r="E349" i="22"/>
  <c r="E434" i="22" s="1"/>
  <c r="E443" i="21" s="1"/>
  <c r="D349" i="22"/>
  <c r="C349" i="22"/>
  <c r="C434" i="22" s="1"/>
  <c r="C443" i="21" s="1"/>
  <c r="B349" i="22"/>
  <c r="B434" i="22" s="1"/>
  <c r="B443" i="21" s="1"/>
  <c r="S314" i="22"/>
  <c r="S433" i="22" s="1"/>
  <c r="S442" i="21" s="1"/>
  <c r="R314" i="22"/>
  <c r="R433" i="22" s="1"/>
  <c r="R442" i="21" s="1"/>
  <c r="Q314" i="22"/>
  <c r="Q433" i="22" s="1"/>
  <c r="Q442" i="21" s="1"/>
  <c r="P314" i="22"/>
  <c r="P433" i="22" s="1"/>
  <c r="P442" i="21" s="1"/>
  <c r="O314" i="22"/>
  <c r="O433" i="22" s="1"/>
  <c r="O442" i="21" s="1"/>
  <c r="N314" i="22"/>
  <c r="M314" i="22"/>
  <c r="M433" i="22" s="1"/>
  <c r="M442" i="21" s="1"/>
  <c r="L314" i="22"/>
  <c r="L433" i="22" s="1"/>
  <c r="L442" i="21" s="1"/>
  <c r="K314" i="22"/>
  <c r="K433" i="22" s="1"/>
  <c r="K442" i="21" s="1"/>
  <c r="J314" i="22"/>
  <c r="I314" i="22"/>
  <c r="I433" i="22" s="1"/>
  <c r="I442" i="21" s="1"/>
  <c r="H314" i="22"/>
  <c r="H433" i="22" s="1"/>
  <c r="H442" i="21" s="1"/>
  <c r="G314" i="22"/>
  <c r="G433" i="22" s="1"/>
  <c r="G442" i="21" s="1"/>
  <c r="F314" i="22"/>
  <c r="E314" i="22"/>
  <c r="E433" i="22" s="1"/>
  <c r="E442" i="21" s="1"/>
  <c r="D314" i="22"/>
  <c r="D433" i="22" s="1"/>
  <c r="D442" i="21" s="1"/>
  <c r="C314" i="22"/>
  <c r="C433" i="22" s="1"/>
  <c r="C442" i="21" s="1"/>
  <c r="B314" i="22"/>
  <c r="B433" i="22" s="1"/>
  <c r="B442" i="21" s="1"/>
  <c r="S279" i="22"/>
  <c r="S432" i="22" s="1"/>
  <c r="R279" i="22"/>
  <c r="R432" i="22" s="1"/>
  <c r="R453" i="22" s="1"/>
  <c r="Q279" i="22"/>
  <c r="Q432" i="22" s="1"/>
  <c r="Q453" i="22" s="1"/>
  <c r="P279" i="22"/>
  <c r="O279" i="22"/>
  <c r="O432" i="22" s="1"/>
  <c r="O453" i="22" s="1"/>
  <c r="N279" i="22"/>
  <c r="N432" i="22" s="1"/>
  <c r="N453" i="22" s="1"/>
  <c r="M279" i="22"/>
  <c r="M432" i="22" s="1"/>
  <c r="M453" i="22" s="1"/>
  <c r="L279" i="22"/>
  <c r="L432" i="22" s="1"/>
  <c r="L453" i="22" s="1"/>
  <c r="K279" i="22"/>
  <c r="K432" i="22" s="1"/>
  <c r="K453" i="22" s="1"/>
  <c r="J279" i="22"/>
  <c r="J432" i="22" s="1"/>
  <c r="J453" i="22" s="1"/>
  <c r="I279" i="22"/>
  <c r="I432" i="22" s="1"/>
  <c r="I453" i="22" s="1"/>
  <c r="H279" i="22"/>
  <c r="G279" i="22"/>
  <c r="G432" i="22" s="1"/>
  <c r="G453" i="22" s="1"/>
  <c r="F279" i="22"/>
  <c r="F432" i="22" s="1"/>
  <c r="F453" i="22" s="1"/>
  <c r="E279" i="22"/>
  <c r="E432" i="22" s="1"/>
  <c r="E453" i="22" s="1"/>
  <c r="D279" i="22"/>
  <c r="C279" i="22"/>
  <c r="C432" i="22" s="1"/>
  <c r="C453" i="22" s="1"/>
  <c r="B279" i="22"/>
  <c r="B432" i="22" s="1"/>
  <c r="B453" i="22" s="1"/>
  <c r="S244" i="22"/>
  <c r="S431" i="22" s="1"/>
  <c r="R244" i="22"/>
  <c r="Q244" i="22"/>
  <c r="Q431" i="22" s="1"/>
  <c r="Q452" i="22" s="1"/>
  <c r="P244" i="22"/>
  <c r="P431" i="22" s="1"/>
  <c r="P452" i="22" s="1"/>
  <c r="O244" i="22"/>
  <c r="O431" i="22" s="1"/>
  <c r="O452" i="22" s="1"/>
  <c r="N244" i="22"/>
  <c r="N431" i="22" s="1"/>
  <c r="N452" i="22" s="1"/>
  <c r="M244" i="22"/>
  <c r="M431" i="22" s="1"/>
  <c r="M452" i="22" s="1"/>
  <c r="L244" i="22"/>
  <c r="L431" i="22" s="1"/>
  <c r="L452" i="22" s="1"/>
  <c r="K244" i="22"/>
  <c r="K431" i="22" s="1"/>
  <c r="K452" i="22" s="1"/>
  <c r="J244" i="22"/>
  <c r="I244" i="22"/>
  <c r="I431" i="22" s="1"/>
  <c r="I452" i="22" s="1"/>
  <c r="H244" i="22"/>
  <c r="H431" i="22" s="1"/>
  <c r="H452" i="22" s="1"/>
  <c r="G244" i="22"/>
  <c r="G431" i="22" s="1"/>
  <c r="G452" i="22" s="1"/>
  <c r="F244" i="22"/>
  <c r="F431" i="22" s="1"/>
  <c r="F452" i="22" s="1"/>
  <c r="E244" i="22"/>
  <c r="E431" i="22" s="1"/>
  <c r="E452" i="22" s="1"/>
  <c r="D244" i="22"/>
  <c r="D431" i="22" s="1"/>
  <c r="D452" i="22" s="1"/>
  <c r="C244" i="22"/>
  <c r="C431" i="22" s="1"/>
  <c r="C452" i="22" s="1"/>
  <c r="B244" i="22"/>
  <c r="S209" i="22"/>
  <c r="S430" i="22" s="1"/>
  <c r="R209" i="22"/>
  <c r="R430" i="22" s="1"/>
  <c r="R451" i="22" s="1"/>
  <c r="P209" i="22"/>
  <c r="P430" i="22" s="1"/>
  <c r="P451" i="22" s="1"/>
  <c r="O209" i="22"/>
  <c r="N209" i="22"/>
  <c r="N430" i="22" s="1"/>
  <c r="N451" i="22" s="1"/>
  <c r="K209" i="22"/>
  <c r="K430" i="22" s="1"/>
  <c r="K451" i="22" s="1"/>
  <c r="AH8" i="22"/>
  <c r="BC30" i="21" s="1"/>
  <c r="H209" i="22"/>
  <c r="H430" i="22" s="1"/>
  <c r="H451" i="22" s="1"/>
  <c r="G209" i="22"/>
  <c r="G430" i="22" s="1"/>
  <c r="G451" i="22" s="1"/>
  <c r="F209" i="22"/>
  <c r="F430" i="22" s="1"/>
  <c r="F451" i="22" s="1"/>
  <c r="D209" i="22"/>
  <c r="D430" i="22" s="1"/>
  <c r="D451" i="22" s="1"/>
  <c r="R174" i="22"/>
  <c r="R429" i="22" s="1"/>
  <c r="R450" i="22" s="1"/>
  <c r="P174" i="22"/>
  <c r="P429" i="22" s="1"/>
  <c r="P450" i="22" s="1"/>
  <c r="O174" i="22"/>
  <c r="O429" i="22" s="1"/>
  <c r="O450" i="22" s="1"/>
  <c r="H174" i="22"/>
  <c r="H429" i="22" s="1"/>
  <c r="H450" i="22" s="1"/>
  <c r="G174" i="22"/>
  <c r="G429" i="22" s="1"/>
  <c r="G450" i="22" s="1"/>
  <c r="D174" i="22"/>
  <c r="D429" i="22" s="1"/>
  <c r="D450" i="22" s="1"/>
  <c r="R139" i="22"/>
  <c r="R428" i="22" s="1"/>
  <c r="R449" i="22" s="1"/>
  <c r="P139" i="22"/>
  <c r="P428" i="22" s="1"/>
  <c r="P449" i="22" s="1"/>
  <c r="O139" i="22"/>
  <c r="O428" i="22" s="1"/>
  <c r="O449" i="22" s="1"/>
  <c r="N139" i="22"/>
  <c r="N428" i="22" s="1"/>
  <c r="N449" i="22" s="1"/>
  <c r="H139" i="22"/>
  <c r="H428" i="22" s="1"/>
  <c r="H449" i="22" s="1"/>
  <c r="G139" i="22"/>
  <c r="G428" i="22" s="1"/>
  <c r="G449" i="22" s="1"/>
  <c r="D139" i="22"/>
  <c r="D428" i="22" s="1"/>
  <c r="D449" i="22" s="1"/>
  <c r="P104" i="22"/>
  <c r="P427" i="22" s="1"/>
  <c r="P448" i="22" s="1"/>
  <c r="O104" i="22"/>
  <c r="O427" i="22" s="1"/>
  <c r="O448" i="22" s="1"/>
  <c r="N104" i="22"/>
  <c r="N427" i="22" s="1"/>
  <c r="N448" i="22" s="1"/>
  <c r="H104" i="22"/>
  <c r="H427" i="22" s="1"/>
  <c r="H448" i="22" s="1"/>
  <c r="G104" i="22"/>
  <c r="G427" i="22" s="1"/>
  <c r="G448" i="22" s="1"/>
  <c r="D104" i="22"/>
  <c r="D427" i="22" s="1"/>
  <c r="D448" i="22" s="1"/>
  <c r="P69" i="22"/>
  <c r="P426" i="22" s="1"/>
  <c r="P447" i="22" s="1"/>
  <c r="O69" i="22"/>
  <c r="N69" i="22"/>
  <c r="AN4" i="22" s="1"/>
  <c r="BI26" i="21" s="1"/>
  <c r="G69" i="22"/>
  <c r="G426" i="22" s="1"/>
  <c r="G447" i="22" s="1"/>
  <c r="D69" i="22"/>
  <c r="D426" i="22" s="1"/>
  <c r="D447" i="22" s="1"/>
  <c r="P34" i="22"/>
  <c r="P425" i="22" s="1"/>
  <c r="P446" i="22" s="1"/>
  <c r="O34" i="22"/>
  <c r="O425" i="22" s="1"/>
  <c r="O446" i="22" s="1"/>
  <c r="N425" i="22"/>
  <c r="N446" i="22" s="1"/>
  <c r="H34" i="22"/>
  <c r="H425" i="22" s="1"/>
  <c r="H446" i="22" s="1"/>
  <c r="G34" i="22"/>
  <c r="G425" i="22" s="1"/>
  <c r="G446" i="22" s="1"/>
  <c r="D34" i="22"/>
  <c r="D425" i="22" s="1"/>
  <c r="D446" i="22" s="1"/>
  <c r="G279" i="24"/>
  <c r="G432" i="24" s="1"/>
  <c r="G453" i="24" s="1"/>
  <c r="AA3" i="22"/>
  <c r="AV25" i="21" s="1"/>
  <c r="AA8" i="22"/>
  <c r="AV30" i="21" s="1"/>
  <c r="AA10" i="22"/>
  <c r="AV32" i="21" s="1"/>
  <c r="AA12" i="22"/>
  <c r="AV34" i="21" s="1"/>
  <c r="AB5" i="22"/>
  <c r="AW27" i="21" s="1"/>
  <c r="AB12" i="22"/>
  <c r="AW34" i="21" s="1"/>
  <c r="AB14" i="22"/>
  <c r="AW36" i="21" s="1"/>
  <c r="AC11" i="22"/>
  <c r="AX33" i="21" s="1"/>
  <c r="AC14" i="22"/>
  <c r="AX36" i="21" s="1"/>
  <c r="AD3" i="22"/>
  <c r="AY25" i="21" s="1"/>
  <c r="AD4" i="22"/>
  <c r="AY26" i="21" s="1"/>
  <c r="AD6" i="22"/>
  <c r="AY28" i="21" s="1"/>
  <c r="AD8" i="22"/>
  <c r="AY30" i="21" s="1"/>
  <c r="AD13" i="22"/>
  <c r="AY35" i="21" s="1"/>
  <c r="AE4" i="22"/>
  <c r="AZ26" i="21" s="1"/>
  <c r="AE10" i="22"/>
  <c r="AZ32" i="21" s="1"/>
  <c r="AE12" i="22"/>
  <c r="AZ34" i="21" s="1"/>
  <c r="AF8" i="22"/>
  <c r="BA30" i="21" s="1"/>
  <c r="AG7" i="22"/>
  <c r="BB29" i="21" s="1"/>
  <c r="AG9" i="22"/>
  <c r="BB31" i="21" s="1"/>
  <c r="AG11" i="22"/>
  <c r="BB33" i="21" s="1"/>
  <c r="AH3" i="22"/>
  <c r="BC25" i="21" s="1"/>
  <c r="AH4" i="22"/>
  <c r="BC26" i="21" s="1"/>
  <c r="AH5" i="22"/>
  <c r="BC27" i="21" s="1"/>
  <c r="AH6" i="22"/>
  <c r="BC28" i="21" s="1"/>
  <c r="AH7" i="22"/>
  <c r="BC29" i="21" s="1"/>
  <c r="AH9" i="22"/>
  <c r="BC31" i="21" s="1"/>
  <c r="AH10" i="22"/>
  <c r="BC32" i="21" s="1"/>
  <c r="AH11" i="22"/>
  <c r="BC33" i="21" s="1"/>
  <c r="AH12" i="22"/>
  <c r="BC34" i="21" s="1"/>
  <c r="AH13" i="22"/>
  <c r="BC35" i="21" s="1"/>
  <c r="AH14" i="22"/>
  <c r="BC36" i="21" s="1"/>
  <c r="AI3" i="22"/>
  <c r="BD25" i="21" s="1"/>
  <c r="AI4" i="22"/>
  <c r="BD26" i="21" s="1"/>
  <c r="AI6" i="22"/>
  <c r="BD28" i="21" s="1"/>
  <c r="AI7" i="22"/>
  <c r="BD29" i="21" s="1"/>
  <c r="AI8" i="22"/>
  <c r="BD30" i="21" s="1"/>
  <c r="AI13" i="22"/>
  <c r="BD35" i="21" s="1"/>
  <c r="AJ4" i="22"/>
  <c r="BE26" i="21" s="1"/>
  <c r="AJ5" i="22"/>
  <c r="BE27" i="21" s="1"/>
  <c r="AJ6" i="22"/>
  <c r="BE28" i="21" s="1"/>
  <c r="AJ8" i="22"/>
  <c r="BE30" i="21" s="1"/>
  <c r="AJ10" i="22"/>
  <c r="BE32" i="21" s="1"/>
  <c r="AK3" i="22"/>
  <c r="BF25" i="21" s="1"/>
  <c r="AK5" i="22"/>
  <c r="BF27" i="21" s="1"/>
  <c r="AK6" i="22"/>
  <c r="BF28" i="21" s="1"/>
  <c r="AK7" i="22"/>
  <c r="BF29" i="21" s="1"/>
  <c r="AK11" i="22"/>
  <c r="BF33" i="21" s="1"/>
  <c r="AL4" i="22"/>
  <c r="BG26" i="21" s="1"/>
  <c r="AL8" i="22"/>
  <c r="BG30" i="21" s="1"/>
  <c r="AL9" i="22"/>
  <c r="BG31" i="21" s="1"/>
  <c r="AL11" i="22"/>
  <c r="BG33" i="21" s="1"/>
  <c r="AL13" i="22"/>
  <c r="BG35" i="21" s="1"/>
  <c r="AL14" i="22"/>
  <c r="BG36" i="21" s="1"/>
  <c r="AM3" i="22"/>
  <c r="BH25" i="21" s="1"/>
  <c r="AM5" i="22"/>
  <c r="BH27" i="21" s="1"/>
  <c r="AM6" i="22"/>
  <c r="BH28" i="21" s="1"/>
  <c r="AM7" i="22"/>
  <c r="BH29" i="21" s="1"/>
  <c r="AM13" i="22"/>
  <c r="BH35" i="21" s="1"/>
  <c r="AN7" i="22"/>
  <c r="BI29" i="21" s="1"/>
  <c r="AN10" i="22"/>
  <c r="BI32" i="21" s="1"/>
  <c r="AN12" i="22"/>
  <c r="BI34" i="21" s="1"/>
  <c r="AO3" i="22"/>
  <c r="BJ25" i="21" s="1"/>
  <c r="AP6" i="22"/>
  <c r="BK28" i="21" s="1"/>
  <c r="AP9" i="22"/>
  <c r="BK31" i="21" s="1"/>
  <c r="AP11" i="22"/>
  <c r="BK33" i="21" s="1"/>
  <c r="AQ6" i="22"/>
  <c r="BL28" i="21" s="1"/>
  <c r="AQ13" i="22"/>
  <c r="BL35" i="21" s="1"/>
  <c r="AR4" i="22"/>
  <c r="BM26" i="21" s="1"/>
  <c r="AR5" i="22"/>
  <c r="BM27" i="21" s="1"/>
  <c r="AR6" i="22"/>
  <c r="BM28" i="21" s="1"/>
  <c r="AR10" i="22"/>
  <c r="BM32" i="21" s="1"/>
  <c r="AR11" i="22"/>
  <c r="BM33" i="21" s="1"/>
  <c r="AS3" i="22"/>
  <c r="BN25" i="21" s="1"/>
  <c r="AS5" i="22"/>
  <c r="BN27" i="21" s="1"/>
  <c r="AS6" i="22"/>
  <c r="AS7" i="22"/>
  <c r="BN29" i="21" s="1"/>
  <c r="AS12" i="22"/>
  <c r="BN34" i="21" s="1"/>
  <c r="AB3" i="24"/>
  <c r="AB4" i="24"/>
  <c r="AB5" i="24"/>
  <c r="AB6" i="24"/>
  <c r="AB7" i="24"/>
  <c r="AB8" i="24"/>
  <c r="AB9" i="24"/>
  <c r="AB10" i="24"/>
  <c r="AB11" i="24"/>
  <c r="AB12" i="24"/>
  <c r="AB13" i="24"/>
  <c r="AC3" i="24"/>
  <c r="AC4" i="24"/>
  <c r="AC6" i="24"/>
  <c r="AC7" i="24"/>
  <c r="AC8" i="24"/>
  <c r="AC10" i="24"/>
  <c r="AC11" i="24"/>
  <c r="AC12" i="24"/>
  <c r="AC14" i="24"/>
  <c r="AD3" i="24"/>
  <c r="AD4" i="24"/>
  <c r="AD6" i="24"/>
  <c r="AD7" i="24"/>
  <c r="AD8" i="24"/>
  <c r="AD10" i="24"/>
  <c r="AD11" i="24"/>
  <c r="AD12" i="24"/>
  <c r="AD14" i="24"/>
  <c r="AE3" i="24"/>
  <c r="AE4" i="24"/>
  <c r="AE6" i="24"/>
  <c r="AE7" i="24"/>
  <c r="AE8" i="24"/>
  <c r="AE10" i="24"/>
  <c r="AE11" i="24"/>
  <c r="AE12" i="24"/>
  <c r="AE14" i="24"/>
  <c r="AF3" i="24"/>
  <c r="AF5" i="24"/>
  <c r="AF6" i="24"/>
  <c r="AF7" i="24"/>
  <c r="AF9" i="24"/>
  <c r="AF10" i="24"/>
  <c r="AF11" i="24"/>
  <c r="AF12" i="24"/>
  <c r="AF13" i="24"/>
  <c r="AF14" i="24"/>
  <c r="AG4" i="24"/>
  <c r="AG5" i="24"/>
  <c r="AG6" i="24"/>
  <c r="AG8" i="24"/>
  <c r="AG9" i="24"/>
  <c r="AG10" i="24"/>
  <c r="AG11" i="24"/>
  <c r="AG13" i="24"/>
  <c r="AG14" i="24"/>
  <c r="AH4" i="24"/>
  <c r="AH5" i="24"/>
  <c r="AH6" i="24"/>
  <c r="AH8" i="24"/>
  <c r="AH9" i="24"/>
  <c r="AH10" i="24"/>
  <c r="AH12" i="24"/>
  <c r="AH13" i="24"/>
  <c r="AH14" i="24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6" i="24"/>
  <c r="AJ3" i="24"/>
  <c r="AJ4" i="24"/>
  <c r="AJ5" i="24"/>
  <c r="AJ7" i="24"/>
  <c r="AJ8" i="24"/>
  <c r="AJ10" i="24"/>
  <c r="AJ12" i="24"/>
  <c r="AJ13" i="24"/>
  <c r="AJ14" i="24"/>
  <c r="AK3" i="24"/>
  <c r="AK4" i="24"/>
  <c r="AK5" i="24"/>
  <c r="AK7" i="24"/>
  <c r="AK8" i="24"/>
  <c r="AK9" i="24"/>
  <c r="AK11" i="24"/>
  <c r="AK12" i="24"/>
  <c r="AK13" i="24"/>
  <c r="AL3" i="24"/>
  <c r="AL4" i="24"/>
  <c r="AL5" i="24"/>
  <c r="AL7" i="24"/>
  <c r="AL8" i="24"/>
  <c r="AL9" i="24"/>
  <c r="AL11" i="24"/>
  <c r="AL12" i="24"/>
  <c r="AL13" i="24"/>
  <c r="AM3" i="24"/>
  <c r="AM4" i="24"/>
  <c r="AM5" i="24"/>
  <c r="AM7" i="24"/>
  <c r="AM8" i="24"/>
  <c r="AM9" i="24"/>
  <c r="AM11" i="24"/>
  <c r="AM12" i="24"/>
  <c r="AM13" i="24"/>
  <c r="AN3" i="24"/>
  <c r="AN4" i="24"/>
  <c r="AN5" i="24"/>
  <c r="AN7" i="24"/>
  <c r="AN8" i="24"/>
  <c r="AN9" i="24"/>
  <c r="AN11" i="24"/>
  <c r="AN12" i="24"/>
  <c r="AN13" i="24"/>
  <c r="AO3" i="24"/>
  <c r="AO4" i="24"/>
  <c r="AO5" i="24"/>
  <c r="AO7" i="24"/>
  <c r="AO8" i="24"/>
  <c r="AO9" i="24"/>
  <c r="AO11" i="24"/>
  <c r="AO12" i="24"/>
  <c r="AO13" i="24"/>
  <c r="AP3" i="24"/>
  <c r="AP4" i="24"/>
  <c r="AP5" i="24"/>
  <c r="AP7" i="24"/>
  <c r="AP8" i="24"/>
  <c r="AP9" i="24"/>
  <c r="AP11" i="24"/>
  <c r="AP12" i="24"/>
  <c r="AP13" i="24"/>
  <c r="AQ3" i="24"/>
  <c r="AQ4" i="24"/>
  <c r="AQ5" i="24"/>
  <c r="AQ7" i="24"/>
  <c r="AQ8" i="24"/>
  <c r="AQ9" i="24"/>
  <c r="AQ11" i="24"/>
  <c r="AQ12" i="24"/>
  <c r="AQ13" i="24"/>
  <c r="AR3" i="24"/>
  <c r="AR4" i="24"/>
  <c r="AR5" i="24"/>
  <c r="AR7" i="24"/>
  <c r="AR8" i="24"/>
  <c r="AR9" i="24"/>
  <c r="AR11" i="24"/>
  <c r="AR12" i="24"/>
  <c r="AR13" i="24"/>
  <c r="AS3" i="24"/>
  <c r="AS4" i="24"/>
  <c r="AS5" i="24"/>
  <c r="AS7" i="24"/>
  <c r="AS8" i="24"/>
  <c r="AS9" i="24"/>
  <c r="AS11" i="24"/>
  <c r="AS12" i="24"/>
  <c r="AS13" i="24"/>
  <c r="AT3" i="24"/>
  <c r="AT4" i="24"/>
  <c r="AT6" i="24"/>
  <c r="AT7" i="24"/>
  <c r="AT8" i="24"/>
  <c r="AT10" i="24"/>
  <c r="AT11" i="24"/>
  <c r="AT12" i="24"/>
  <c r="AT14" i="24"/>
  <c r="G279" i="25"/>
  <c r="G432" i="25" s="1"/>
  <c r="G453" i="25" s="1"/>
  <c r="AC3" i="25"/>
  <c r="AC4" i="25"/>
  <c r="AC6" i="25"/>
  <c r="AC7" i="25"/>
  <c r="AC8" i="25"/>
  <c r="AC10" i="25"/>
  <c r="AC11" i="25"/>
  <c r="AC12" i="25"/>
  <c r="AC14" i="25"/>
  <c r="AD3" i="25"/>
  <c r="AD5" i="25"/>
  <c r="AD6" i="25"/>
  <c r="AD7" i="25"/>
  <c r="AD9" i="25"/>
  <c r="AD10" i="25"/>
  <c r="AD11" i="25"/>
  <c r="AD13" i="25"/>
  <c r="AD14" i="25"/>
  <c r="AE3" i="25"/>
  <c r="AE5" i="25"/>
  <c r="AE6" i="25"/>
  <c r="AE7" i="25"/>
  <c r="AE9" i="25"/>
  <c r="AE10" i="25"/>
  <c r="AE11" i="25"/>
  <c r="AE13" i="25"/>
  <c r="AE14" i="25"/>
  <c r="AF3" i="25"/>
  <c r="AF5" i="25"/>
  <c r="AF6" i="25"/>
  <c r="AF7" i="25"/>
  <c r="AF9" i="25"/>
  <c r="AF10" i="25"/>
  <c r="AF11" i="25"/>
  <c r="AF13" i="25"/>
  <c r="AF14" i="25"/>
  <c r="AG4" i="25"/>
  <c r="AG5" i="25"/>
  <c r="AG6" i="25"/>
  <c r="AG8" i="25"/>
  <c r="AG9" i="25"/>
  <c r="AG10" i="25"/>
  <c r="AG12" i="25"/>
  <c r="AG13" i="25"/>
  <c r="AG14" i="25"/>
  <c r="AH3" i="25"/>
  <c r="AH4" i="25"/>
  <c r="AH5" i="25"/>
  <c r="AH7" i="25"/>
  <c r="AH8" i="25"/>
  <c r="AH9" i="25"/>
  <c r="AH10" i="25"/>
  <c r="AH11" i="25"/>
  <c r="AH12" i="25"/>
  <c r="AH13" i="25"/>
  <c r="AH14" i="25"/>
  <c r="AI3" i="25"/>
  <c r="AI4" i="25"/>
  <c r="AI5" i="25"/>
  <c r="AI7" i="25"/>
  <c r="AI8" i="25"/>
  <c r="AI9" i="25"/>
  <c r="AI11" i="25"/>
  <c r="AI12" i="25"/>
  <c r="AI13" i="25"/>
  <c r="AJ3" i="25"/>
  <c r="AJ4" i="25"/>
  <c r="AJ5" i="25"/>
  <c r="AJ7" i="25"/>
  <c r="AJ8" i="25"/>
  <c r="AJ9" i="25"/>
  <c r="AJ11" i="25"/>
  <c r="AJ12" i="25"/>
  <c r="AJ13" i="25"/>
  <c r="AK3" i="25"/>
  <c r="AK4" i="25"/>
  <c r="AK5" i="25"/>
  <c r="AK7" i="25"/>
  <c r="AK8" i="25"/>
  <c r="AK9" i="25"/>
  <c r="AK11" i="25"/>
  <c r="AK12" i="25"/>
  <c r="AK13" i="25"/>
  <c r="AL3" i="25"/>
  <c r="AL4" i="25"/>
  <c r="AL6" i="25"/>
  <c r="AL7" i="25"/>
  <c r="AL8" i="25"/>
  <c r="AL10" i="25"/>
  <c r="AL11" i="25"/>
  <c r="AL12" i="25"/>
  <c r="AL14" i="25"/>
  <c r="AM3" i="25"/>
  <c r="AM4" i="25"/>
  <c r="AM6" i="25"/>
  <c r="AM7" i="25"/>
  <c r="AM8" i="25"/>
  <c r="AM10" i="25"/>
  <c r="AM11" i="25"/>
  <c r="AM12" i="25"/>
  <c r="AM14" i="25"/>
  <c r="AN3" i="25"/>
  <c r="AN4" i="25"/>
  <c r="AN6" i="25"/>
  <c r="AN7" i="25"/>
  <c r="AN8" i="25"/>
  <c r="AN10" i="25"/>
  <c r="AN11" i="25"/>
  <c r="AN12" i="25"/>
  <c r="AN14" i="25"/>
  <c r="AO3" i="25"/>
  <c r="AO4" i="25"/>
  <c r="AO6" i="25"/>
  <c r="AO7" i="25"/>
  <c r="AO8" i="25"/>
  <c r="AO10" i="25"/>
  <c r="AO11" i="25"/>
  <c r="AO12" i="25"/>
  <c r="AO14" i="25"/>
  <c r="AP3" i="25"/>
  <c r="AP4" i="25"/>
  <c r="AP5" i="25"/>
  <c r="AP6" i="25"/>
  <c r="AP7" i="25"/>
  <c r="AP8" i="25"/>
  <c r="AP9" i="25"/>
  <c r="AP10" i="25"/>
  <c r="AP11" i="25"/>
  <c r="AP12" i="25"/>
  <c r="AP13" i="25"/>
  <c r="AP14" i="25"/>
  <c r="AQ3" i="25"/>
  <c r="AQ4" i="25"/>
  <c r="AQ5" i="25"/>
  <c r="AQ7" i="25"/>
  <c r="AQ8" i="25"/>
  <c r="AQ9" i="25"/>
  <c r="AQ11" i="25"/>
  <c r="AQ12" i="25"/>
  <c r="AQ13" i="25"/>
  <c r="AQ14" i="25"/>
  <c r="AR3" i="25"/>
  <c r="AR4" i="25"/>
  <c r="AR5" i="25"/>
  <c r="AR7" i="25"/>
  <c r="AR8" i="25"/>
  <c r="AR9" i="25"/>
  <c r="AR11" i="25"/>
  <c r="AR12" i="25"/>
  <c r="AR13" i="25"/>
  <c r="AS3" i="25"/>
  <c r="AS4" i="25"/>
  <c r="AS5" i="25"/>
  <c r="AS7" i="25"/>
  <c r="AS8" i="25"/>
  <c r="AS9" i="25"/>
  <c r="AS11" i="25"/>
  <c r="AS12" i="25"/>
  <c r="AS13" i="25"/>
  <c r="AT3" i="25"/>
  <c r="AT4" i="25"/>
  <c r="AT5" i="25"/>
  <c r="AT7" i="25"/>
  <c r="AT8" i="25"/>
  <c r="AT9" i="25"/>
  <c r="AT11" i="25"/>
  <c r="AT12" i="25"/>
  <c r="AT13" i="25"/>
  <c r="AU3" i="25"/>
  <c r="AU4" i="25"/>
  <c r="AU5" i="25"/>
  <c r="AU7" i="25"/>
  <c r="AU8" i="25"/>
  <c r="AU9" i="25"/>
  <c r="AU11" i="25"/>
  <c r="AU12" i="25"/>
  <c r="AU13" i="25"/>
  <c r="AC3" i="19"/>
  <c r="AC4" i="19"/>
  <c r="AC5" i="19"/>
  <c r="AC7" i="19"/>
  <c r="AC8" i="19"/>
  <c r="AC9" i="19"/>
  <c r="AC11" i="19"/>
  <c r="AC12" i="19"/>
  <c r="AC14" i="19"/>
  <c r="AD4" i="19"/>
  <c r="AD5" i="19"/>
  <c r="AD6" i="19"/>
  <c r="AD8" i="19"/>
  <c r="AD9" i="19"/>
  <c r="AD10" i="19"/>
  <c r="AD12" i="19"/>
  <c r="AD13" i="19"/>
  <c r="AE3" i="19"/>
  <c r="AE5" i="19"/>
  <c r="AE6" i="19"/>
  <c r="AE7" i="19"/>
  <c r="AE9" i="19"/>
  <c r="AE10" i="19"/>
  <c r="AE11" i="19"/>
  <c r="AE12" i="19"/>
  <c r="AE13" i="19"/>
  <c r="AE14" i="19"/>
  <c r="AF3" i="19"/>
  <c r="AF4" i="19"/>
  <c r="AF6" i="19"/>
  <c r="AF7" i="19"/>
  <c r="AF8" i="19"/>
  <c r="AF10" i="19"/>
  <c r="AF11" i="19"/>
  <c r="AF13" i="19"/>
  <c r="AF14" i="19"/>
  <c r="AG3" i="19"/>
  <c r="AG4" i="19"/>
  <c r="AG5" i="19"/>
  <c r="AG7" i="19"/>
  <c r="AG8" i="19"/>
  <c r="AG9" i="19"/>
  <c r="AG11" i="19"/>
  <c r="AG12" i="19"/>
  <c r="AG14" i="19"/>
  <c r="AH4" i="19"/>
  <c r="AH5" i="19"/>
  <c r="AH6" i="19"/>
  <c r="AH8" i="19"/>
  <c r="AH9" i="19"/>
  <c r="AH10" i="19"/>
  <c r="AH11" i="19"/>
  <c r="AH12" i="19"/>
  <c r="AH13" i="19"/>
  <c r="AI3" i="19"/>
  <c r="AI5" i="19"/>
  <c r="AI6" i="19"/>
  <c r="AI7" i="19"/>
  <c r="AI9" i="19"/>
  <c r="AI10" i="19"/>
  <c r="AI12" i="19"/>
  <c r="AI13" i="19"/>
  <c r="AI14" i="19"/>
  <c r="AJ3" i="19"/>
  <c r="AJ4" i="19"/>
  <c r="AJ6" i="19"/>
  <c r="AJ7" i="19"/>
  <c r="AJ8" i="19"/>
  <c r="AJ10" i="19"/>
  <c r="AJ11" i="19"/>
  <c r="AJ13" i="19"/>
  <c r="AJ14" i="19"/>
  <c r="AK3" i="19"/>
  <c r="AK4" i="19"/>
  <c r="AK5" i="19"/>
  <c r="AK7" i="19"/>
  <c r="AK8" i="19"/>
  <c r="AK9" i="19"/>
  <c r="AK11" i="19"/>
  <c r="AK12" i="19"/>
  <c r="AK14" i="19"/>
  <c r="AL3" i="19"/>
  <c r="AL4" i="19"/>
  <c r="AL5" i="19"/>
  <c r="AL6" i="19"/>
  <c r="AL7" i="19"/>
  <c r="AL8" i="19"/>
  <c r="AL9" i="19"/>
  <c r="AL10" i="19"/>
  <c r="AL11" i="19"/>
  <c r="AL12" i="19"/>
  <c r="AL13" i="19"/>
  <c r="AM3" i="19"/>
  <c r="AM5" i="19"/>
  <c r="AM6" i="19"/>
  <c r="AM7" i="19"/>
  <c r="AM9" i="19"/>
  <c r="AM10" i="19"/>
  <c r="AM12" i="19"/>
  <c r="AM13" i="19"/>
  <c r="AM14" i="19"/>
  <c r="AN3" i="19"/>
  <c r="AN4" i="19"/>
  <c r="AN6" i="19"/>
  <c r="AN7" i="19"/>
  <c r="AN8" i="19"/>
  <c r="AN10" i="19"/>
  <c r="AN11" i="19"/>
  <c r="AN13" i="19"/>
  <c r="AN14" i="19"/>
  <c r="AO3" i="19"/>
  <c r="AO4" i="19"/>
  <c r="AO5" i="19"/>
  <c r="AO7" i="19"/>
  <c r="AO8" i="19"/>
  <c r="AO9" i="19"/>
  <c r="AO11" i="19"/>
  <c r="AO12" i="19"/>
  <c r="AO14" i="19"/>
  <c r="AP4" i="19"/>
  <c r="AP5" i="19"/>
  <c r="AP6" i="19"/>
  <c r="AP8" i="19"/>
  <c r="AP9" i="19"/>
  <c r="AP10" i="19"/>
  <c r="AP11" i="19"/>
  <c r="AP12" i="19"/>
  <c r="AP13" i="19"/>
  <c r="AQ3" i="19"/>
  <c r="AQ5" i="19"/>
  <c r="AQ6" i="19"/>
  <c r="AQ7" i="19"/>
  <c r="AQ9" i="19"/>
  <c r="AQ10" i="19"/>
  <c r="AQ11" i="19"/>
  <c r="AQ12" i="19"/>
  <c r="AQ13" i="19"/>
  <c r="AQ14" i="19"/>
  <c r="AR3" i="19"/>
  <c r="AR4" i="19"/>
  <c r="AR6" i="19"/>
  <c r="AR7" i="19"/>
  <c r="AR8" i="19"/>
  <c r="AR10" i="19"/>
  <c r="AR11" i="19"/>
  <c r="AR13" i="19"/>
  <c r="AR14" i="19"/>
  <c r="AS3" i="19"/>
  <c r="AS4" i="19"/>
  <c r="AS5" i="19"/>
  <c r="AS7" i="19"/>
  <c r="AS8" i="19"/>
  <c r="AS9" i="19"/>
  <c r="AS11" i="19"/>
  <c r="AS12" i="19"/>
  <c r="AS14" i="19"/>
  <c r="AT4" i="19"/>
  <c r="AT5" i="19"/>
  <c r="AT6" i="19"/>
  <c r="AT8" i="19"/>
  <c r="AT9" i="19"/>
  <c r="AT10" i="19"/>
  <c r="AT11" i="19"/>
  <c r="AT12" i="19"/>
  <c r="AT13" i="19"/>
  <c r="AU3" i="19"/>
  <c r="AU5" i="19"/>
  <c r="AU6" i="19"/>
  <c r="AU7" i="19"/>
  <c r="AU9" i="19"/>
  <c r="AU10" i="19"/>
  <c r="AU12" i="19"/>
  <c r="AU13" i="19"/>
  <c r="AU14" i="19"/>
  <c r="T349" i="1"/>
  <c r="T434" i="1" s="1"/>
  <c r="T443" i="19" s="1"/>
  <c r="F349" i="1"/>
  <c r="F434" i="1" s="1"/>
  <c r="F443" i="19" s="1"/>
  <c r="D349" i="1"/>
  <c r="D434" i="1" s="1"/>
  <c r="D443" i="19" s="1"/>
  <c r="B349" i="1"/>
  <c r="B434" i="1" s="1"/>
  <c r="B443" i="19" s="1"/>
  <c r="S425" i="18"/>
  <c r="S426" i="18"/>
  <c r="S427" i="18"/>
  <c r="S428" i="18"/>
  <c r="S429" i="18"/>
  <c r="S430" i="18"/>
  <c r="S431" i="18"/>
  <c r="S432" i="18"/>
  <c r="S433" i="18"/>
  <c r="S434" i="18"/>
  <c r="S435" i="18"/>
  <c r="S436" i="18"/>
  <c r="R425" i="18"/>
  <c r="R426" i="18"/>
  <c r="R427" i="18"/>
  <c r="R428" i="18"/>
  <c r="R429" i="18"/>
  <c r="R430" i="18"/>
  <c r="R244" i="18"/>
  <c r="R431" i="18" s="1"/>
  <c r="R279" i="18"/>
  <c r="R432" i="18" s="1"/>
  <c r="R314" i="18"/>
  <c r="R349" i="18"/>
  <c r="R434" i="18" s="1"/>
  <c r="R443" i="17" s="1"/>
  <c r="R384" i="18"/>
  <c r="R435" i="18" s="1"/>
  <c r="R444" i="17" s="1"/>
  <c r="R419" i="18"/>
  <c r="R436" i="18" s="1"/>
  <c r="R445" i="17" s="1"/>
  <c r="Q34" i="18"/>
  <c r="Q425" i="18" s="1"/>
  <c r="Q69" i="18"/>
  <c r="Q427" i="18"/>
  <c r="Q428" i="18"/>
  <c r="Q429" i="18"/>
  <c r="Q430" i="18"/>
  <c r="Q244" i="18"/>
  <c r="Q431" i="18" s="1"/>
  <c r="Q279" i="18"/>
  <c r="Q314" i="18"/>
  <c r="Q433" i="18" s="1"/>
  <c r="Q442" i="17" s="1"/>
  <c r="Q349" i="18"/>
  <c r="Q384" i="18"/>
  <c r="Q435" i="18" s="1"/>
  <c r="Q444" i="17" s="1"/>
  <c r="Q419" i="18"/>
  <c r="Q436" i="18" s="1"/>
  <c r="Q445" i="17" s="1"/>
  <c r="P425" i="18"/>
  <c r="P426" i="18"/>
  <c r="P427" i="18"/>
  <c r="P428" i="18"/>
  <c r="P429" i="18"/>
  <c r="P430" i="18"/>
  <c r="P244" i="18"/>
  <c r="P431" i="18" s="1"/>
  <c r="P279" i="18"/>
  <c r="P432" i="18" s="1"/>
  <c r="P314" i="18"/>
  <c r="P433" i="18" s="1"/>
  <c r="P442" i="17" s="1"/>
  <c r="P349" i="18"/>
  <c r="P384" i="18"/>
  <c r="P435" i="18" s="1"/>
  <c r="P444" i="17" s="1"/>
  <c r="P419" i="18"/>
  <c r="P436" i="18" s="1"/>
  <c r="P445" i="17" s="1"/>
  <c r="O425" i="18"/>
  <c r="O426" i="18"/>
  <c r="O427" i="18"/>
  <c r="O428" i="18"/>
  <c r="O429" i="18"/>
  <c r="O430" i="18"/>
  <c r="O244" i="18"/>
  <c r="O431" i="18" s="1"/>
  <c r="O279" i="18"/>
  <c r="O432" i="18" s="1"/>
  <c r="O314" i="18"/>
  <c r="O433" i="18" s="1"/>
  <c r="O442" i="17" s="1"/>
  <c r="O349" i="18"/>
  <c r="O384" i="18"/>
  <c r="O435" i="18" s="1"/>
  <c r="O444" i="17" s="1"/>
  <c r="O419" i="18"/>
  <c r="O436" i="18" s="1"/>
  <c r="O445" i="17" s="1"/>
  <c r="N34" i="18"/>
  <c r="N69" i="18"/>
  <c r="N426" i="18" s="1"/>
  <c r="N427" i="18"/>
  <c r="N428" i="18"/>
  <c r="N429" i="18"/>
  <c r="N430" i="18"/>
  <c r="N244" i="18"/>
  <c r="N279" i="18"/>
  <c r="N432" i="18" s="1"/>
  <c r="N314" i="18"/>
  <c r="N349" i="18"/>
  <c r="N434" i="18" s="1"/>
  <c r="N443" i="17" s="1"/>
  <c r="N384" i="18"/>
  <c r="N419" i="18"/>
  <c r="N436" i="18" s="1"/>
  <c r="N445" i="17" s="1"/>
  <c r="M425" i="18"/>
  <c r="M426" i="18"/>
  <c r="M427" i="18"/>
  <c r="M428" i="18"/>
  <c r="M429" i="18"/>
  <c r="M430" i="18"/>
  <c r="M244" i="18"/>
  <c r="M431" i="18" s="1"/>
  <c r="M279" i="18"/>
  <c r="M432" i="18" s="1"/>
  <c r="M314" i="18"/>
  <c r="M433" i="18" s="1"/>
  <c r="M442" i="17" s="1"/>
  <c r="M349" i="18"/>
  <c r="M434" i="18" s="1"/>
  <c r="M443" i="17" s="1"/>
  <c r="M384" i="18"/>
  <c r="M419" i="18"/>
  <c r="M436" i="18" s="1"/>
  <c r="M445" i="17" s="1"/>
  <c r="L425" i="18"/>
  <c r="L426" i="18"/>
  <c r="L427" i="18"/>
  <c r="L428" i="18"/>
  <c r="L429" i="18"/>
  <c r="L430" i="18"/>
  <c r="L244" i="18"/>
  <c r="L279" i="18"/>
  <c r="L432" i="18" s="1"/>
  <c r="L314" i="18"/>
  <c r="L433" i="18" s="1"/>
  <c r="L442" i="17" s="1"/>
  <c r="L349" i="18"/>
  <c r="L434" i="18" s="1"/>
  <c r="L443" i="17" s="1"/>
  <c r="L384" i="18"/>
  <c r="L419" i="18"/>
  <c r="L436" i="18" s="1"/>
  <c r="L445" i="17" s="1"/>
  <c r="K425" i="18"/>
  <c r="K426" i="18"/>
  <c r="K427" i="18"/>
  <c r="K428" i="18"/>
  <c r="K429" i="18"/>
  <c r="K430" i="18"/>
  <c r="K244" i="18"/>
  <c r="K279" i="18"/>
  <c r="K432" i="18" s="1"/>
  <c r="K314" i="18"/>
  <c r="K433" i="18" s="1"/>
  <c r="K442" i="17" s="1"/>
  <c r="K349" i="18"/>
  <c r="K434" i="18" s="1"/>
  <c r="K443" i="17" s="1"/>
  <c r="K384" i="18"/>
  <c r="K419" i="18"/>
  <c r="K436" i="18" s="1"/>
  <c r="K445" i="17" s="1"/>
  <c r="J425" i="18"/>
  <c r="J426" i="18"/>
  <c r="J427" i="18"/>
  <c r="J428" i="18"/>
  <c r="J429" i="18"/>
  <c r="J430" i="18"/>
  <c r="J244" i="18"/>
  <c r="J279" i="18"/>
  <c r="J432" i="18" s="1"/>
  <c r="J314" i="18"/>
  <c r="J433" i="18" s="1"/>
  <c r="J442" i="17" s="1"/>
  <c r="J349" i="18"/>
  <c r="J434" i="18" s="1"/>
  <c r="J443" i="17" s="1"/>
  <c r="J384" i="18"/>
  <c r="J419" i="18"/>
  <c r="J436" i="18" s="1"/>
  <c r="J445" i="17" s="1"/>
  <c r="I425" i="18"/>
  <c r="I426" i="18"/>
  <c r="I427" i="18"/>
  <c r="I428" i="18"/>
  <c r="I429" i="18"/>
  <c r="I430" i="18"/>
  <c r="I244" i="18"/>
  <c r="I431" i="18" s="1"/>
  <c r="I279" i="18"/>
  <c r="I432" i="18" s="1"/>
  <c r="I314" i="18"/>
  <c r="I433" i="18" s="1"/>
  <c r="I442" i="17" s="1"/>
  <c r="I349" i="18"/>
  <c r="I434" i="18" s="1"/>
  <c r="I443" i="17" s="1"/>
  <c r="I384" i="18"/>
  <c r="I419" i="18"/>
  <c r="I436" i="18" s="1"/>
  <c r="I445" i="17" s="1"/>
  <c r="H425" i="18"/>
  <c r="H426" i="18"/>
  <c r="H427" i="18"/>
  <c r="H428" i="18"/>
  <c r="H429" i="18"/>
  <c r="H430" i="18"/>
  <c r="H244" i="18"/>
  <c r="H279" i="18"/>
  <c r="H432" i="18" s="1"/>
  <c r="H314" i="18"/>
  <c r="H433" i="18" s="1"/>
  <c r="H442" i="17" s="1"/>
  <c r="H349" i="18"/>
  <c r="H434" i="18" s="1"/>
  <c r="H443" i="17" s="1"/>
  <c r="H384" i="18"/>
  <c r="H419" i="18"/>
  <c r="H436" i="18" s="1"/>
  <c r="H445" i="17" s="1"/>
  <c r="G425" i="18"/>
  <c r="G426" i="18"/>
  <c r="G427" i="18"/>
  <c r="G428" i="18"/>
  <c r="G429" i="18"/>
  <c r="G430" i="18"/>
  <c r="G244" i="18"/>
  <c r="G279" i="18"/>
  <c r="G432" i="18" s="1"/>
  <c r="G314" i="18"/>
  <c r="G433" i="18" s="1"/>
  <c r="G442" i="17" s="1"/>
  <c r="G349" i="18"/>
  <c r="G434" i="18" s="1"/>
  <c r="G443" i="17" s="1"/>
  <c r="G384" i="18"/>
  <c r="G419" i="18"/>
  <c r="G436" i="18" s="1"/>
  <c r="G445" i="17" s="1"/>
  <c r="F425" i="18"/>
  <c r="F426" i="18"/>
  <c r="F427" i="18"/>
  <c r="F428" i="18"/>
  <c r="F429" i="18"/>
  <c r="F430" i="18"/>
  <c r="F244" i="18"/>
  <c r="F279" i="18"/>
  <c r="F432" i="18" s="1"/>
  <c r="F314" i="18"/>
  <c r="F349" i="18"/>
  <c r="F434" i="18" s="1"/>
  <c r="F443" i="17" s="1"/>
  <c r="F384" i="18"/>
  <c r="F419" i="18"/>
  <c r="F436" i="18" s="1"/>
  <c r="F445" i="17" s="1"/>
  <c r="E425" i="18"/>
  <c r="E426" i="18"/>
  <c r="E427" i="18"/>
  <c r="E428" i="18"/>
  <c r="E429" i="18"/>
  <c r="E430" i="18"/>
  <c r="E244" i="18"/>
  <c r="E431" i="18" s="1"/>
  <c r="E279" i="18"/>
  <c r="E432" i="18" s="1"/>
  <c r="E314" i="18"/>
  <c r="E433" i="18" s="1"/>
  <c r="E442" i="17" s="1"/>
  <c r="E349" i="18"/>
  <c r="E434" i="18" s="1"/>
  <c r="E443" i="17" s="1"/>
  <c r="E384" i="18"/>
  <c r="E419" i="18"/>
  <c r="E436" i="18" s="1"/>
  <c r="E445" i="17" s="1"/>
  <c r="D425" i="18"/>
  <c r="D426" i="18"/>
  <c r="D427" i="18"/>
  <c r="D428" i="18"/>
  <c r="D429" i="18"/>
  <c r="D430" i="18"/>
  <c r="D244" i="18"/>
  <c r="D279" i="18"/>
  <c r="D432" i="18" s="1"/>
  <c r="D314" i="18"/>
  <c r="D349" i="18"/>
  <c r="D434" i="18" s="1"/>
  <c r="D443" i="17" s="1"/>
  <c r="D384" i="18"/>
  <c r="D419" i="18"/>
  <c r="D436" i="18" s="1"/>
  <c r="D445" i="17" s="1"/>
  <c r="C425" i="18"/>
  <c r="C426" i="18"/>
  <c r="C427" i="18"/>
  <c r="C428" i="18"/>
  <c r="C429" i="18"/>
  <c r="C430" i="18"/>
  <c r="C244" i="18"/>
  <c r="C279" i="18"/>
  <c r="C432" i="18" s="1"/>
  <c r="C314" i="18"/>
  <c r="C349" i="18"/>
  <c r="C384" i="18"/>
  <c r="C419" i="18"/>
  <c r="C436" i="18" s="1"/>
  <c r="C445" i="17" s="1"/>
  <c r="B425" i="18"/>
  <c r="B426" i="18"/>
  <c r="B427" i="18"/>
  <c r="B428" i="18"/>
  <c r="B429" i="18"/>
  <c r="B430" i="18"/>
  <c r="B244" i="18"/>
  <c r="B279" i="18"/>
  <c r="B432" i="18" s="1"/>
  <c r="B314" i="18"/>
  <c r="B433" i="18" s="1"/>
  <c r="B442" i="17" s="1"/>
  <c r="B349" i="18"/>
  <c r="B434" i="18" s="1"/>
  <c r="B443" i="17" s="1"/>
  <c r="B384" i="18"/>
  <c r="B419" i="18"/>
  <c r="B436" i="18" s="1"/>
  <c r="B445" i="17" s="1"/>
  <c r="AR3" i="18"/>
  <c r="BN7" i="18" s="1"/>
  <c r="AR4" i="18"/>
  <c r="BN8" i="18" s="1"/>
  <c r="AR5" i="18"/>
  <c r="BN9" i="18" s="1"/>
  <c r="AR6" i="18"/>
  <c r="BN10" i="18" s="1"/>
  <c r="AR7" i="18"/>
  <c r="BN11" i="18" s="1"/>
  <c r="AR8" i="18"/>
  <c r="BN12" i="18" s="1"/>
  <c r="AR9" i="18"/>
  <c r="BN13" i="18" s="1"/>
  <c r="AQ5" i="18"/>
  <c r="BM9" i="18" s="1"/>
  <c r="AQ6" i="18"/>
  <c r="BM10" i="18" s="1"/>
  <c r="AQ7" i="18"/>
  <c r="BM11" i="18" s="1"/>
  <c r="AQ8" i="18"/>
  <c r="BM12" i="18" s="1"/>
  <c r="AQ14" i="18"/>
  <c r="AP3" i="18"/>
  <c r="BL7" i="18" s="1"/>
  <c r="AP4" i="18"/>
  <c r="BL8" i="18" s="1"/>
  <c r="AP5" i="18"/>
  <c r="BL9" i="18" s="1"/>
  <c r="AP6" i="18"/>
  <c r="BL10" i="18" s="1"/>
  <c r="AP7" i="18"/>
  <c r="BL11" i="18" s="1"/>
  <c r="AP8" i="18"/>
  <c r="BL12" i="18" s="1"/>
  <c r="AP14" i="18"/>
  <c r="AO3" i="18"/>
  <c r="BK7" i="18" s="1"/>
  <c r="AO4" i="18"/>
  <c r="BK8" i="18" s="1"/>
  <c r="AO5" i="18"/>
  <c r="BK9" i="18" s="1"/>
  <c r="AO6" i="18"/>
  <c r="BK10" i="18" s="1"/>
  <c r="AO7" i="18"/>
  <c r="BK11" i="18" s="1"/>
  <c r="AO8" i="18"/>
  <c r="BK12" i="18" s="1"/>
  <c r="AN5" i="18"/>
  <c r="BJ9" i="18" s="1"/>
  <c r="AN6" i="18"/>
  <c r="BJ10" i="18" s="1"/>
  <c r="AN7" i="18"/>
  <c r="BJ11" i="18" s="1"/>
  <c r="AN8" i="18"/>
  <c r="BJ12" i="18" s="1"/>
  <c r="AM3" i="18"/>
  <c r="BI7" i="18" s="1"/>
  <c r="AM4" i="18"/>
  <c r="AM5" i="18"/>
  <c r="BI9" i="18" s="1"/>
  <c r="AM6" i="18"/>
  <c r="BI10" i="18" s="1"/>
  <c r="AM7" i="18"/>
  <c r="BI11" i="18" s="1"/>
  <c r="AM8" i="18"/>
  <c r="BI12" i="18" s="1"/>
  <c r="AL3" i="18"/>
  <c r="BH7" i="18" s="1"/>
  <c r="AL4" i="18"/>
  <c r="AL5" i="18"/>
  <c r="BH9" i="18" s="1"/>
  <c r="AL6" i="18"/>
  <c r="BH10" i="18" s="1"/>
  <c r="AL7" i="18"/>
  <c r="BH11" i="18" s="1"/>
  <c r="AL8" i="18"/>
  <c r="BH12" i="18" s="1"/>
  <c r="AL10" i="18"/>
  <c r="BH14" i="18" s="1"/>
  <c r="AK3" i="18"/>
  <c r="BG7" i="18" s="1"/>
  <c r="AK4" i="18"/>
  <c r="BG8" i="18" s="1"/>
  <c r="AK5" i="18"/>
  <c r="BG9" i="18" s="1"/>
  <c r="AK6" i="18"/>
  <c r="BG10" i="18" s="1"/>
  <c r="AK7" i="18"/>
  <c r="BG11" i="18" s="1"/>
  <c r="AK8" i="18"/>
  <c r="BG12" i="18" s="1"/>
  <c r="AJ3" i="18"/>
  <c r="BF7" i="18" s="1"/>
  <c r="AJ4" i="18"/>
  <c r="BF8" i="18" s="1"/>
  <c r="AJ5" i="18"/>
  <c r="BF9" i="18" s="1"/>
  <c r="AJ6" i="18"/>
  <c r="BF10" i="18" s="1"/>
  <c r="AJ7" i="18"/>
  <c r="BF11" i="18" s="1"/>
  <c r="AJ8" i="18"/>
  <c r="BF12" i="18" s="1"/>
  <c r="AI3" i="18"/>
  <c r="BE7" i="18" s="1"/>
  <c r="AI4" i="18"/>
  <c r="AI5" i="18"/>
  <c r="BE9" i="18" s="1"/>
  <c r="AI6" i="18"/>
  <c r="BE10" i="18" s="1"/>
  <c r="AI7" i="18"/>
  <c r="BE11" i="18" s="1"/>
  <c r="AI8" i="18"/>
  <c r="BE12" i="18" s="1"/>
  <c r="AH3" i="18"/>
  <c r="BD7" i="18" s="1"/>
  <c r="AH4" i="18"/>
  <c r="BD8" i="18" s="1"/>
  <c r="AH5" i="18"/>
  <c r="BD9" i="18" s="1"/>
  <c r="AH6" i="18"/>
  <c r="BD10" i="18" s="1"/>
  <c r="AH7" i="18"/>
  <c r="BD11" i="18" s="1"/>
  <c r="AH8" i="18"/>
  <c r="BD12" i="18" s="1"/>
  <c r="AG3" i="18"/>
  <c r="BC7" i="18" s="1"/>
  <c r="AG4" i="18"/>
  <c r="BC8" i="18" s="1"/>
  <c r="AG5" i="18"/>
  <c r="BC9" i="18" s="1"/>
  <c r="AG6" i="18"/>
  <c r="BC10" i="18" s="1"/>
  <c r="AG7" i="18"/>
  <c r="BC11" i="18" s="1"/>
  <c r="AG8" i="18"/>
  <c r="BC12" i="18" s="1"/>
  <c r="AF3" i="18"/>
  <c r="BB7" i="18" s="1"/>
  <c r="AF4" i="18"/>
  <c r="BB8" i="18" s="1"/>
  <c r="AF5" i="18"/>
  <c r="BB9" i="18" s="1"/>
  <c r="AF6" i="18"/>
  <c r="BB10" i="18" s="1"/>
  <c r="AF7" i="18"/>
  <c r="BB11" i="18" s="1"/>
  <c r="AF8" i="18"/>
  <c r="BB12" i="18" s="1"/>
  <c r="AE3" i="18"/>
  <c r="BA7" i="18" s="1"/>
  <c r="AE4" i="18"/>
  <c r="AE5" i="18"/>
  <c r="BA9" i="18" s="1"/>
  <c r="AE6" i="18"/>
  <c r="BA10" i="18" s="1"/>
  <c r="AE7" i="18"/>
  <c r="BA11" i="18" s="1"/>
  <c r="AE8" i="18"/>
  <c r="BA12" i="18" s="1"/>
  <c r="AD3" i="18"/>
  <c r="AZ7" i="18" s="1"/>
  <c r="AD4" i="18"/>
  <c r="AD5" i="18"/>
  <c r="AZ9" i="18" s="1"/>
  <c r="AD6" i="18"/>
  <c r="AZ10" i="18" s="1"/>
  <c r="AD7" i="18"/>
  <c r="AZ11" i="18" s="1"/>
  <c r="AD8" i="18"/>
  <c r="AZ12" i="18" s="1"/>
  <c r="AC3" i="18"/>
  <c r="AY7" i="18" s="1"/>
  <c r="AC4" i="18"/>
  <c r="AY8" i="18" s="1"/>
  <c r="AC5" i="18"/>
  <c r="AY9" i="18" s="1"/>
  <c r="AC6" i="18"/>
  <c r="AY10" i="18" s="1"/>
  <c r="AC7" i="18"/>
  <c r="AY11" i="18" s="1"/>
  <c r="AC8" i="18"/>
  <c r="AY12" i="18" s="1"/>
  <c r="AB3" i="18"/>
  <c r="AX7" i="18" s="1"/>
  <c r="AB4" i="18"/>
  <c r="AX8" i="18" s="1"/>
  <c r="AB5" i="18"/>
  <c r="AX9" i="18" s="1"/>
  <c r="AB6" i="18"/>
  <c r="AX10" i="18" s="1"/>
  <c r="AB7" i="18"/>
  <c r="AX11" i="18" s="1"/>
  <c r="AB8" i="18"/>
  <c r="AX12" i="18" s="1"/>
  <c r="S425" i="17"/>
  <c r="S426" i="17"/>
  <c r="S427" i="17"/>
  <c r="S428" i="17"/>
  <c r="S429" i="17"/>
  <c r="S430" i="17"/>
  <c r="S431" i="17"/>
  <c r="S432" i="17"/>
  <c r="S433" i="17"/>
  <c r="S442" i="16" s="1"/>
  <c r="S434" i="17"/>
  <c r="S443" i="16" s="1"/>
  <c r="S435" i="17"/>
  <c r="S444" i="16" s="1"/>
  <c r="S436" i="17"/>
  <c r="S445" i="16" s="1"/>
  <c r="R34" i="17"/>
  <c r="R425" i="17" s="1"/>
  <c r="R446" i="17" s="1"/>
  <c r="R69" i="17"/>
  <c r="R426" i="17" s="1"/>
  <c r="R447" i="17" s="1"/>
  <c r="R104" i="17"/>
  <c r="R139" i="17"/>
  <c r="R174" i="17"/>
  <c r="R209" i="17"/>
  <c r="R430" i="17" s="1"/>
  <c r="R451" i="17" s="1"/>
  <c r="R244" i="17"/>
  <c r="R279" i="17"/>
  <c r="R432" i="17" s="1"/>
  <c r="R453" i="17" s="1"/>
  <c r="R314" i="17"/>
  <c r="R433" i="17" s="1"/>
  <c r="R442" i="16" s="1"/>
  <c r="R349" i="17"/>
  <c r="R434" i="17" s="1"/>
  <c r="R443" i="16" s="1"/>
  <c r="R384" i="17"/>
  <c r="R419" i="17"/>
  <c r="Q34" i="17"/>
  <c r="Q425" i="17" s="1"/>
  <c r="Q446" i="17" s="1"/>
  <c r="Q69" i="17"/>
  <c r="Q426" i="17" s="1"/>
  <c r="Q447" i="17" s="1"/>
  <c r="Q104" i="17"/>
  <c r="Q139" i="17"/>
  <c r="Q174" i="17"/>
  <c r="Q209" i="17"/>
  <c r="Q430" i="17" s="1"/>
  <c r="Q451" i="17" s="1"/>
  <c r="Q244" i="17"/>
  <c r="Q279" i="17"/>
  <c r="Q432" i="17" s="1"/>
  <c r="Q453" i="17" s="1"/>
  <c r="Q314" i="17"/>
  <c r="Q349" i="17"/>
  <c r="Q434" i="17" s="1"/>
  <c r="Q443" i="16" s="1"/>
  <c r="Q384" i="17"/>
  <c r="Q419" i="17"/>
  <c r="Q436" i="17" s="1"/>
  <c r="Q445" i="16" s="1"/>
  <c r="P34" i="17"/>
  <c r="P69" i="17"/>
  <c r="P426" i="17" s="1"/>
  <c r="P447" i="17" s="1"/>
  <c r="P104" i="17"/>
  <c r="P139" i="17"/>
  <c r="P428" i="17" s="1"/>
  <c r="P449" i="17" s="1"/>
  <c r="P174" i="17"/>
  <c r="P429" i="17" s="1"/>
  <c r="P450" i="17" s="1"/>
  <c r="P209" i="17"/>
  <c r="P430" i="17" s="1"/>
  <c r="P451" i="17" s="1"/>
  <c r="P244" i="17"/>
  <c r="P431" i="17" s="1"/>
  <c r="P452" i="17" s="1"/>
  <c r="P279" i="17"/>
  <c r="P432" i="17" s="1"/>
  <c r="P453" i="17" s="1"/>
  <c r="P314" i="17"/>
  <c r="P433" i="17" s="1"/>
  <c r="P442" i="16" s="1"/>
  <c r="P349" i="17"/>
  <c r="P434" i="17" s="1"/>
  <c r="P443" i="16" s="1"/>
  <c r="P384" i="17"/>
  <c r="P419" i="17"/>
  <c r="O34" i="17"/>
  <c r="O69" i="17"/>
  <c r="O426" i="17" s="1"/>
  <c r="O447" i="17" s="1"/>
  <c r="O104" i="17"/>
  <c r="O139" i="17"/>
  <c r="O428" i="17" s="1"/>
  <c r="O449" i="17" s="1"/>
  <c r="O174" i="17"/>
  <c r="O209" i="17"/>
  <c r="O430" i="17" s="1"/>
  <c r="O451" i="17" s="1"/>
  <c r="O244" i="17"/>
  <c r="O279" i="17"/>
  <c r="O432" i="17" s="1"/>
  <c r="O453" i="17" s="1"/>
  <c r="O314" i="17"/>
  <c r="O349" i="17"/>
  <c r="O434" i="17" s="1"/>
  <c r="O443" i="16" s="1"/>
  <c r="O384" i="17"/>
  <c r="O419" i="17"/>
  <c r="O436" i="17" s="1"/>
  <c r="O445" i="16" s="1"/>
  <c r="N34" i="17"/>
  <c r="N69" i="17"/>
  <c r="N426" i="17" s="1"/>
  <c r="N447" i="17" s="1"/>
  <c r="N104" i="17"/>
  <c r="N139" i="17"/>
  <c r="N428" i="17" s="1"/>
  <c r="N449" i="17" s="1"/>
  <c r="N174" i="17"/>
  <c r="N209" i="17"/>
  <c r="N430" i="17" s="1"/>
  <c r="N451" i="17" s="1"/>
  <c r="N244" i="17"/>
  <c r="N279" i="17"/>
  <c r="N432" i="17" s="1"/>
  <c r="N453" i="17" s="1"/>
  <c r="N314" i="17"/>
  <c r="N433" i="17" s="1"/>
  <c r="N442" i="16" s="1"/>
  <c r="N349" i="17"/>
  <c r="N434" i="17" s="1"/>
  <c r="N443" i="16" s="1"/>
  <c r="N384" i="17"/>
  <c r="N419" i="17"/>
  <c r="M34" i="17"/>
  <c r="M69" i="17"/>
  <c r="M426" i="17" s="1"/>
  <c r="M447" i="17" s="1"/>
  <c r="M104" i="17"/>
  <c r="M427" i="17" s="1"/>
  <c r="M448" i="17" s="1"/>
  <c r="M139" i="17"/>
  <c r="M428" i="17" s="1"/>
  <c r="M449" i="17" s="1"/>
  <c r="M174" i="17"/>
  <c r="M209" i="17"/>
  <c r="M430" i="17" s="1"/>
  <c r="M451" i="17" s="1"/>
  <c r="M244" i="17"/>
  <c r="M279" i="17"/>
  <c r="M432" i="17" s="1"/>
  <c r="M453" i="17" s="1"/>
  <c r="M314" i="17"/>
  <c r="M349" i="17"/>
  <c r="M434" i="17" s="1"/>
  <c r="M443" i="16" s="1"/>
  <c r="M384" i="17"/>
  <c r="M419" i="17"/>
  <c r="M436" i="17" s="1"/>
  <c r="M445" i="16" s="1"/>
  <c r="L34" i="17"/>
  <c r="L425" i="17" s="1"/>
  <c r="L446" i="17" s="1"/>
  <c r="L69" i="17"/>
  <c r="L426" i="17" s="1"/>
  <c r="L447" i="17" s="1"/>
  <c r="L104" i="17"/>
  <c r="L427" i="17" s="1"/>
  <c r="L448" i="17" s="1"/>
  <c r="L139" i="17"/>
  <c r="L428" i="17" s="1"/>
  <c r="L449" i="17" s="1"/>
  <c r="L174" i="17"/>
  <c r="L429" i="17" s="1"/>
  <c r="L450" i="17" s="1"/>
  <c r="L209" i="17"/>
  <c r="L430" i="17" s="1"/>
  <c r="L451" i="17" s="1"/>
  <c r="L244" i="17"/>
  <c r="L431" i="17" s="1"/>
  <c r="L452" i="17" s="1"/>
  <c r="L279" i="17"/>
  <c r="L432" i="17" s="1"/>
  <c r="L453" i="17" s="1"/>
  <c r="L314" i="17"/>
  <c r="L433" i="17" s="1"/>
  <c r="L442" i="16" s="1"/>
  <c r="L349" i="17"/>
  <c r="L434" i="17" s="1"/>
  <c r="L443" i="16" s="1"/>
  <c r="L384" i="17"/>
  <c r="L435" i="17" s="1"/>
  <c r="L444" i="16" s="1"/>
  <c r="L419" i="17"/>
  <c r="K34" i="17"/>
  <c r="K425" i="17" s="1"/>
  <c r="K69" i="17"/>
  <c r="K426" i="17" s="1"/>
  <c r="K447" i="17" s="1"/>
  <c r="K104" i="17"/>
  <c r="K427" i="17" s="1"/>
  <c r="K448" i="17" s="1"/>
  <c r="K139" i="17"/>
  <c r="K174" i="17"/>
  <c r="K429" i="17" s="1"/>
  <c r="K450" i="17" s="1"/>
  <c r="K209" i="17"/>
  <c r="K430" i="17" s="1"/>
  <c r="K451" i="17" s="1"/>
  <c r="K244" i="17"/>
  <c r="K431" i="17" s="1"/>
  <c r="K452" i="17" s="1"/>
  <c r="K279" i="17"/>
  <c r="K432" i="17" s="1"/>
  <c r="K453" i="17" s="1"/>
  <c r="K314" i="17"/>
  <c r="K349" i="17"/>
  <c r="K434" i="17" s="1"/>
  <c r="K443" i="16" s="1"/>
  <c r="K384" i="17"/>
  <c r="K435" i="17" s="1"/>
  <c r="K444" i="16" s="1"/>
  <c r="K419" i="17"/>
  <c r="K436" i="17" s="1"/>
  <c r="K445" i="16" s="1"/>
  <c r="J34" i="17"/>
  <c r="J425" i="17" s="1"/>
  <c r="J446" i="17" s="1"/>
  <c r="J69" i="17"/>
  <c r="J426" i="17" s="1"/>
  <c r="J447" i="17" s="1"/>
  <c r="J104" i="17"/>
  <c r="J427" i="17" s="1"/>
  <c r="J448" i="17" s="1"/>
  <c r="J139" i="17"/>
  <c r="J428" i="17" s="1"/>
  <c r="J449" i="17" s="1"/>
  <c r="J174" i="17"/>
  <c r="J429" i="17" s="1"/>
  <c r="J450" i="17" s="1"/>
  <c r="J209" i="17"/>
  <c r="J430" i="17" s="1"/>
  <c r="J451" i="17" s="1"/>
  <c r="J244" i="17"/>
  <c r="J431" i="17" s="1"/>
  <c r="J452" i="17" s="1"/>
  <c r="J279" i="17"/>
  <c r="J314" i="17"/>
  <c r="J433" i="17" s="1"/>
  <c r="J442" i="16" s="1"/>
  <c r="J349" i="17"/>
  <c r="J434" i="17" s="1"/>
  <c r="J443" i="16" s="1"/>
  <c r="J384" i="17"/>
  <c r="J435" i="17" s="1"/>
  <c r="J444" i="16" s="1"/>
  <c r="J419" i="17"/>
  <c r="I34" i="17"/>
  <c r="I69" i="17"/>
  <c r="I426" i="17" s="1"/>
  <c r="I447" i="17" s="1"/>
  <c r="I104" i="17"/>
  <c r="I427" i="17" s="1"/>
  <c r="I448" i="17" s="1"/>
  <c r="I139" i="17"/>
  <c r="I428" i="17" s="1"/>
  <c r="I449" i="17" s="1"/>
  <c r="I174" i="17"/>
  <c r="I429" i="17" s="1"/>
  <c r="I450" i="17" s="1"/>
  <c r="I209" i="17"/>
  <c r="I430" i="17" s="1"/>
  <c r="I451" i="17" s="1"/>
  <c r="I244" i="17"/>
  <c r="I431" i="17" s="1"/>
  <c r="I452" i="17" s="1"/>
  <c r="I279" i="17"/>
  <c r="I432" i="17" s="1"/>
  <c r="I453" i="17" s="1"/>
  <c r="I314" i="17"/>
  <c r="I433" i="17" s="1"/>
  <c r="I442" i="16" s="1"/>
  <c r="I349" i="17"/>
  <c r="I434" i="17" s="1"/>
  <c r="I443" i="16" s="1"/>
  <c r="I384" i="17"/>
  <c r="I435" i="17" s="1"/>
  <c r="I444" i="16" s="1"/>
  <c r="I419" i="17"/>
  <c r="H34" i="17"/>
  <c r="H69" i="17"/>
  <c r="H426" i="17" s="1"/>
  <c r="H447" i="17" s="1"/>
  <c r="H104" i="17"/>
  <c r="H427" i="17" s="1"/>
  <c r="H448" i="17" s="1"/>
  <c r="H139" i="17"/>
  <c r="H428" i="17" s="1"/>
  <c r="H449" i="17" s="1"/>
  <c r="H174" i="17"/>
  <c r="H429" i="17" s="1"/>
  <c r="H450" i="17" s="1"/>
  <c r="H209" i="17"/>
  <c r="H430" i="17" s="1"/>
  <c r="H451" i="17" s="1"/>
  <c r="H244" i="17"/>
  <c r="H431" i="17" s="1"/>
  <c r="H452" i="17" s="1"/>
  <c r="H279" i="17"/>
  <c r="H432" i="17" s="1"/>
  <c r="H453" i="17" s="1"/>
  <c r="H314" i="17"/>
  <c r="H433" i="17" s="1"/>
  <c r="H442" i="16" s="1"/>
  <c r="H349" i="17"/>
  <c r="H434" i="17" s="1"/>
  <c r="H443" i="16" s="1"/>
  <c r="H384" i="17"/>
  <c r="H435" i="17" s="1"/>
  <c r="H444" i="16" s="1"/>
  <c r="H419" i="17"/>
  <c r="H436" i="17" s="1"/>
  <c r="H445" i="16" s="1"/>
  <c r="G34" i="17"/>
  <c r="G69" i="17"/>
  <c r="G426" i="17" s="1"/>
  <c r="G447" i="17" s="1"/>
  <c r="G104" i="17"/>
  <c r="G427" i="17" s="1"/>
  <c r="G448" i="17" s="1"/>
  <c r="G139" i="17"/>
  <c r="G428" i="17" s="1"/>
  <c r="G449" i="17" s="1"/>
  <c r="G174" i="17"/>
  <c r="G429" i="17" s="1"/>
  <c r="G450" i="17" s="1"/>
  <c r="G209" i="17"/>
  <c r="G430" i="17" s="1"/>
  <c r="G451" i="17" s="1"/>
  <c r="G244" i="17"/>
  <c r="G431" i="17" s="1"/>
  <c r="G452" i="17" s="1"/>
  <c r="G279" i="17"/>
  <c r="G432" i="17" s="1"/>
  <c r="G453" i="17" s="1"/>
  <c r="G314" i="17"/>
  <c r="G433" i="17" s="1"/>
  <c r="G442" i="16" s="1"/>
  <c r="G349" i="17"/>
  <c r="G434" i="17" s="1"/>
  <c r="G443" i="16" s="1"/>
  <c r="G384" i="17"/>
  <c r="G435" i="17" s="1"/>
  <c r="G444" i="16" s="1"/>
  <c r="G419" i="17"/>
  <c r="F34" i="17"/>
  <c r="F425" i="17" s="1"/>
  <c r="F446" i="17" s="1"/>
  <c r="F69" i="17"/>
  <c r="F426" i="17" s="1"/>
  <c r="F447" i="17" s="1"/>
  <c r="F104" i="17"/>
  <c r="F427" i="17" s="1"/>
  <c r="F448" i="17" s="1"/>
  <c r="F139" i="17"/>
  <c r="F174" i="17"/>
  <c r="F429" i="17" s="1"/>
  <c r="F450" i="17" s="1"/>
  <c r="F209" i="17"/>
  <c r="F430" i="17" s="1"/>
  <c r="F451" i="17" s="1"/>
  <c r="F244" i="17"/>
  <c r="F431" i="17" s="1"/>
  <c r="F452" i="17" s="1"/>
  <c r="F279" i="17"/>
  <c r="F432" i="17" s="1"/>
  <c r="F453" i="17" s="1"/>
  <c r="F314" i="17"/>
  <c r="F433" i="17" s="1"/>
  <c r="F442" i="16" s="1"/>
  <c r="F349" i="17"/>
  <c r="F434" i="17" s="1"/>
  <c r="F443" i="16" s="1"/>
  <c r="F384" i="17"/>
  <c r="F435" i="17" s="1"/>
  <c r="F444" i="16" s="1"/>
  <c r="F419" i="17"/>
  <c r="E34" i="17"/>
  <c r="E69" i="17"/>
  <c r="E426" i="17" s="1"/>
  <c r="E447" i="17" s="1"/>
  <c r="E104" i="17"/>
  <c r="E427" i="17" s="1"/>
  <c r="E448" i="17" s="1"/>
  <c r="E139" i="17"/>
  <c r="E428" i="17" s="1"/>
  <c r="E449" i="17" s="1"/>
  <c r="E174" i="17"/>
  <c r="E429" i="17" s="1"/>
  <c r="E450" i="17" s="1"/>
  <c r="E209" i="17"/>
  <c r="E430" i="17" s="1"/>
  <c r="E451" i="17" s="1"/>
  <c r="E244" i="17"/>
  <c r="E431" i="17" s="1"/>
  <c r="E452" i="17" s="1"/>
  <c r="E279" i="17"/>
  <c r="E432" i="17" s="1"/>
  <c r="E453" i="17" s="1"/>
  <c r="E314" i="17"/>
  <c r="E433" i="17" s="1"/>
  <c r="E442" i="16" s="1"/>
  <c r="E349" i="17"/>
  <c r="E434" i="17" s="1"/>
  <c r="E443" i="16" s="1"/>
  <c r="E384" i="17"/>
  <c r="E435" i="17" s="1"/>
  <c r="E444" i="16" s="1"/>
  <c r="E419" i="17"/>
  <c r="E436" i="17" s="1"/>
  <c r="E445" i="16" s="1"/>
  <c r="D34" i="17"/>
  <c r="D425" i="17" s="1"/>
  <c r="D446" i="17" s="1"/>
  <c r="D69" i="17"/>
  <c r="D426" i="17" s="1"/>
  <c r="D447" i="17" s="1"/>
  <c r="D104" i="17"/>
  <c r="D427" i="17" s="1"/>
  <c r="D448" i="17" s="1"/>
  <c r="D139" i="17"/>
  <c r="D428" i="17" s="1"/>
  <c r="D449" i="17" s="1"/>
  <c r="D174" i="17"/>
  <c r="D429" i="17" s="1"/>
  <c r="D450" i="17" s="1"/>
  <c r="D209" i="17"/>
  <c r="D430" i="17" s="1"/>
  <c r="D451" i="17" s="1"/>
  <c r="D244" i="17"/>
  <c r="D431" i="17" s="1"/>
  <c r="D452" i="17" s="1"/>
  <c r="D279" i="17"/>
  <c r="D432" i="17" s="1"/>
  <c r="D453" i="17" s="1"/>
  <c r="D314" i="17"/>
  <c r="D433" i="17" s="1"/>
  <c r="D442" i="16" s="1"/>
  <c r="D349" i="17"/>
  <c r="D434" i="17" s="1"/>
  <c r="D443" i="16" s="1"/>
  <c r="D384" i="17"/>
  <c r="D435" i="17" s="1"/>
  <c r="D444" i="16" s="1"/>
  <c r="D419" i="17"/>
  <c r="C34" i="17"/>
  <c r="C425" i="17" s="1"/>
  <c r="C69" i="17"/>
  <c r="C426" i="17" s="1"/>
  <c r="C447" i="17" s="1"/>
  <c r="C104" i="17"/>
  <c r="C427" i="17" s="1"/>
  <c r="C448" i="17" s="1"/>
  <c r="C139" i="17"/>
  <c r="C174" i="17"/>
  <c r="C429" i="17" s="1"/>
  <c r="C450" i="17" s="1"/>
  <c r="C209" i="17"/>
  <c r="C430" i="17" s="1"/>
  <c r="C451" i="17" s="1"/>
  <c r="C244" i="17"/>
  <c r="C431" i="17" s="1"/>
  <c r="C452" i="17" s="1"/>
  <c r="C279" i="17"/>
  <c r="C432" i="17" s="1"/>
  <c r="C453" i="17" s="1"/>
  <c r="C314" i="17"/>
  <c r="C433" i="17" s="1"/>
  <c r="C442" i="16" s="1"/>
  <c r="C349" i="17"/>
  <c r="C434" i="17" s="1"/>
  <c r="C443" i="16" s="1"/>
  <c r="C384" i="17"/>
  <c r="C435" i="17" s="1"/>
  <c r="C444" i="16" s="1"/>
  <c r="C419" i="17"/>
  <c r="B34" i="17"/>
  <c r="B425" i="17" s="1"/>
  <c r="B446" i="17" s="1"/>
  <c r="B69" i="17"/>
  <c r="B426" i="17" s="1"/>
  <c r="B447" i="17" s="1"/>
  <c r="B104" i="17"/>
  <c r="B427" i="17" s="1"/>
  <c r="B448" i="17" s="1"/>
  <c r="B139" i="17"/>
  <c r="B428" i="17" s="1"/>
  <c r="B449" i="17" s="1"/>
  <c r="B174" i="17"/>
  <c r="B429" i="17" s="1"/>
  <c r="B450" i="17" s="1"/>
  <c r="B209" i="17"/>
  <c r="B430" i="17" s="1"/>
  <c r="B451" i="17" s="1"/>
  <c r="B244" i="17"/>
  <c r="B431" i="17" s="1"/>
  <c r="B452" i="17" s="1"/>
  <c r="B279" i="17"/>
  <c r="B432" i="17" s="1"/>
  <c r="B453" i="17" s="1"/>
  <c r="B314" i="17"/>
  <c r="B433" i="17" s="1"/>
  <c r="B442" i="16" s="1"/>
  <c r="B349" i="17"/>
  <c r="B434" i="17" s="1"/>
  <c r="B443" i="16" s="1"/>
  <c r="B384" i="17"/>
  <c r="B419" i="17"/>
  <c r="B436" i="17" s="1"/>
  <c r="B445" i="16" s="1"/>
  <c r="AC3" i="17"/>
  <c r="AY7" i="17" s="1"/>
  <c r="AC4" i="17"/>
  <c r="AY8" i="17" s="1"/>
  <c r="AG6" i="17"/>
  <c r="BC10" i="17" s="1"/>
  <c r="AG10" i="17"/>
  <c r="BC14" i="17" s="1"/>
  <c r="AM5" i="17"/>
  <c r="BI9" i="17" s="1"/>
  <c r="AM6" i="17"/>
  <c r="BI10" i="17" s="1"/>
  <c r="AN10" i="17"/>
  <c r="BJ14" i="17" s="1"/>
  <c r="AO6" i="17"/>
  <c r="BK10" i="17" s="1"/>
  <c r="AR3" i="17"/>
  <c r="BN7" i="17" s="1"/>
  <c r="AP11" i="17"/>
  <c r="AO14" i="17"/>
  <c r="AL11" i="17"/>
  <c r="AE14" i="17"/>
  <c r="S425" i="16"/>
  <c r="S426" i="16"/>
  <c r="S427" i="16"/>
  <c r="S428" i="16"/>
  <c r="S429" i="16"/>
  <c r="S430" i="16"/>
  <c r="S431" i="16"/>
  <c r="S432" i="16"/>
  <c r="S433" i="16"/>
  <c r="S442" i="15" s="1"/>
  <c r="S434" i="16"/>
  <c r="S443" i="15" s="1"/>
  <c r="S435" i="16"/>
  <c r="S444" i="15" s="1"/>
  <c r="S436" i="16"/>
  <c r="S445" i="15" s="1"/>
  <c r="R34" i="16"/>
  <c r="R425" i="16" s="1"/>
  <c r="R446" i="16" s="1"/>
  <c r="R69" i="16"/>
  <c r="R104" i="16"/>
  <c r="R139" i="16"/>
  <c r="R174" i="16"/>
  <c r="R429" i="16" s="1"/>
  <c r="R450" i="16" s="1"/>
  <c r="R209" i="16"/>
  <c r="R244" i="16"/>
  <c r="R431" i="16" s="1"/>
  <c r="R452" i="16" s="1"/>
  <c r="R279" i="16"/>
  <c r="R314" i="16"/>
  <c r="R433" i="16" s="1"/>
  <c r="R442" i="15" s="1"/>
  <c r="R349" i="16"/>
  <c r="R384" i="16"/>
  <c r="R419" i="16"/>
  <c r="Q34" i="16"/>
  <c r="Q425" i="16" s="1"/>
  <c r="Q446" i="16" s="1"/>
  <c r="Q69" i="16"/>
  <c r="Q426" i="16" s="1"/>
  <c r="Q447" i="16" s="1"/>
  <c r="Q104" i="16"/>
  <c r="Q139" i="16"/>
  <c r="Q428" i="16" s="1"/>
  <c r="Q449" i="16" s="1"/>
  <c r="Q174" i="16"/>
  <c r="Q429" i="16" s="1"/>
  <c r="Q450" i="16" s="1"/>
  <c r="Q209" i="16"/>
  <c r="Q244" i="16"/>
  <c r="Q279" i="16"/>
  <c r="Q314" i="16"/>
  <c r="Q433" i="16" s="1"/>
  <c r="Q442" i="15" s="1"/>
  <c r="Q349" i="16"/>
  <c r="Q434" i="16" s="1"/>
  <c r="Q443" i="15" s="1"/>
  <c r="Q384" i="16"/>
  <c r="Q435" i="16" s="1"/>
  <c r="Q444" i="15" s="1"/>
  <c r="Q419" i="16"/>
  <c r="P34" i="16"/>
  <c r="P425" i="16" s="1"/>
  <c r="P69" i="16"/>
  <c r="P426" i="16" s="1"/>
  <c r="P447" i="16" s="1"/>
  <c r="P104" i="16"/>
  <c r="P427" i="16" s="1"/>
  <c r="P448" i="16" s="1"/>
  <c r="P139" i="16"/>
  <c r="P174" i="16"/>
  <c r="P429" i="16" s="1"/>
  <c r="P450" i="16" s="1"/>
  <c r="P209" i="16"/>
  <c r="P430" i="16" s="1"/>
  <c r="P451" i="16" s="1"/>
  <c r="P244" i="16"/>
  <c r="P431" i="16" s="1"/>
  <c r="P452" i="16" s="1"/>
  <c r="P279" i="16"/>
  <c r="P314" i="16"/>
  <c r="P433" i="16" s="1"/>
  <c r="P442" i="15" s="1"/>
  <c r="P349" i="16"/>
  <c r="P434" i="16" s="1"/>
  <c r="P443" i="15" s="1"/>
  <c r="P384" i="16"/>
  <c r="P419" i="16"/>
  <c r="O34" i="16"/>
  <c r="O425" i="16" s="1"/>
  <c r="O446" i="16" s="1"/>
  <c r="O69" i="16"/>
  <c r="O426" i="16" s="1"/>
  <c r="O447" i="16" s="1"/>
  <c r="O104" i="16"/>
  <c r="O427" i="16" s="1"/>
  <c r="O448" i="16" s="1"/>
  <c r="O139" i="16"/>
  <c r="O174" i="16"/>
  <c r="O429" i="16" s="1"/>
  <c r="O450" i="16" s="1"/>
  <c r="O209" i="16"/>
  <c r="O430" i="16" s="1"/>
  <c r="O451" i="16" s="1"/>
  <c r="O244" i="16"/>
  <c r="O279" i="16"/>
  <c r="O314" i="16"/>
  <c r="O433" i="16" s="1"/>
  <c r="O442" i="15" s="1"/>
  <c r="O349" i="16"/>
  <c r="O434" i="16" s="1"/>
  <c r="O443" i="15" s="1"/>
  <c r="O384" i="16"/>
  <c r="O435" i="16" s="1"/>
  <c r="O444" i="15" s="1"/>
  <c r="O419" i="16"/>
  <c r="N34" i="16"/>
  <c r="N425" i="16" s="1"/>
  <c r="N446" i="16" s="1"/>
  <c r="N69" i="16"/>
  <c r="N426" i="16" s="1"/>
  <c r="N447" i="16" s="1"/>
  <c r="N104" i="16"/>
  <c r="N427" i="16" s="1"/>
  <c r="N448" i="16" s="1"/>
  <c r="N139" i="16"/>
  <c r="N174" i="16"/>
  <c r="N429" i="16" s="1"/>
  <c r="N450" i="16" s="1"/>
  <c r="N209" i="16"/>
  <c r="N430" i="16" s="1"/>
  <c r="N451" i="16" s="1"/>
  <c r="N244" i="16"/>
  <c r="N279" i="16"/>
  <c r="N432" i="16" s="1"/>
  <c r="N453" i="16" s="1"/>
  <c r="N314" i="16"/>
  <c r="N433" i="16" s="1"/>
  <c r="N442" i="15" s="1"/>
  <c r="N349" i="16"/>
  <c r="N434" i="16" s="1"/>
  <c r="N443" i="15" s="1"/>
  <c r="N384" i="16"/>
  <c r="N419" i="16"/>
  <c r="N436" i="16" s="1"/>
  <c r="N445" i="15" s="1"/>
  <c r="M34" i="16"/>
  <c r="M425" i="16" s="1"/>
  <c r="M446" i="16" s="1"/>
  <c r="M69" i="16"/>
  <c r="M426" i="16" s="1"/>
  <c r="M447" i="16" s="1"/>
  <c r="M104" i="16"/>
  <c r="M427" i="16" s="1"/>
  <c r="M448" i="16" s="1"/>
  <c r="M139" i="16"/>
  <c r="M428" i="16" s="1"/>
  <c r="M449" i="16" s="1"/>
  <c r="M174" i="16"/>
  <c r="M429" i="16" s="1"/>
  <c r="M450" i="16" s="1"/>
  <c r="M209" i="16"/>
  <c r="M430" i="16" s="1"/>
  <c r="M451" i="16" s="1"/>
  <c r="M244" i="16"/>
  <c r="M431" i="16" s="1"/>
  <c r="M452" i="16" s="1"/>
  <c r="M279" i="16"/>
  <c r="M432" i="16" s="1"/>
  <c r="M453" i="16" s="1"/>
  <c r="M314" i="16"/>
  <c r="M433" i="16" s="1"/>
  <c r="M442" i="15" s="1"/>
  <c r="M349" i="16"/>
  <c r="M434" i="16" s="1"/>
  <c r="M443" i="15" s="1"/>
  <c r="M384" i="16"/>
  <c r="M435" i="16" s="1"/>
  <c r="M444" i="15" s="1"/>
  <c r="M419" i="16"/>
  <c r="M436" i="16" s="1"/>
  <c r="M445" i="15" s="1"/>
  <c r="L34" i="16"/>
  <c r="L425" i="16" s="1"/>
  <c r="L69" i="16"/>
  <c r="L426" i="16" s="1"/>
  <c r="L447" i="16" s="1"/>
  <c r="L104" i="16"/>
  <c r="L427" i="16" s="1"/>
  <c r="L448" i="16" s="1"/>
  <c r="L139" i="16"/>
  <c r="L428" i="16" s="1"/>
  <c r="L449" i="16" s="1"/>
  <c r="L174" i="16"/>
  <c r="L429" i="16" s="1"/>
  <c r="L450" i="16" s="1"/>
  <c r="L209" i="16"/>
  <c r="L430" i="16" s="1"/>
  <c r="L451" i="16" s="1"/>
  <c r="L244" i="16"/>
  <c r="L279" i="16"/>
  <c r="L314" i="16"/>
  <c r="L433" i="16" s="1"/>
  <c r="L442" i="15" s="1"/>
  <c r="L349" i="16"/>
  <c r="L434" i="16" s="1"/>
  <c r="L443" i="15" s="1"/>
  <c r="L384" i="16"/>
  <c r="L419" i="16"/>
  <c r="K34" i="16"/>
  <c r="K425" i="16" s="1"/>
  <c r="K446" i="16" s="1"/>
  <c r="K69" i="16"/>
  <c r="K426" i="16" s="1"/>
  <c r="K447" i="16" s="1"/>
  <c r="K104" i="16"/>
  <c r="K139" i="16"/>
  <c r="K174" i="16"/>
  <c r="K429" i="16" s="1"/>
  <c r="K450" i="16" s="1"/>
  <c r="K209" i="16"/>
  <c r="K430" i="16" s="1"/>
  <c r="K451" i="16" s="1"/>
  <c r="K244" i="16"/>
  <c r="K279" i="16"/>
  <c r="K314" i="16"/>
  <c r="K433" i="16" s="1"/>
  <c r="K442" i="15" s="1"/>
  <c r="K349" i="16"/>
  <c r="K434" i="16" s="1"/>
  <c r="K443" i="15" s="1"/>
  <c r="K384" i="16"/>
  <c r="K435" i="16" s="1"/>
  <c r="K444" i="15" s="1"/>
  <c r="K419" i="16"/>
  <c r="J34" i="16"/>
  <c r="J425" i="16" s="1"/>
  <c r="J446" i="16" s="1"/>
  <c r="J69" i="16"/>
  <c r="J426" i="16" s="1"/>
  <c r="J447" i="16" s="1"/>
  <c r="J104" i="16"/>
  <c r="J139" i="16"/>
  <c r="J174" i="16"/>
  <c r="J429" i="16" s="1"/>
  <c r="J450" i="16" s="1"/>
  <c r="J209" i="16"/>
  <c r="J430" i="16" s="1"/>
  <c r="J451" i="16" s="1"/>
  <c r="J244" i="16"/>
  <c r="J431" i="16" s="1"/>
  <c r="J452" i="16" s="1"/>
  <c r="J279" i="16"/>
  <c r="J314" i="16"/>
  <c r="J433" i="16" s="1"/>
  <c r="J442" i="15" s="1"/>
  <c r="J349" i="16"/>
  <c r="J434" i="16" s="1"/>
  <c r="J443" i="15" s="1"/>
  <c r="J384" i="16"/>
  <c r="J419" i="16"/>
  <c r="J436" i="16" s="1"/>
  <c r="J445" i="15" s="1"/>
  <c r="I34" i="16"/>
  <c r="I425" i="16" s="1"/>
  <c r="I446" i="16" s="1"/>
  <c r="I69" i="16"/>
  <c r="I426" i="16" s="1"/>
  <c r="I447" i="16" s="1"/>
  <c r="I104" i="16"/>
  <c r="I427" i="16" s="1"/>
  <c r="I448" i="16" s="1"/>
  <c r="I139" i="16"/>
  <c r="I428" i="16" s="1"/>
  <c r="I449" i="16" s="1"/>
  <c r="I174" i="16"/>
  <c r="I429" i="16" s="1"/>
  <c r="I450" i="16" s="1"/>
  <c r="I209" i="16"/>
  <c r="I430" i="16" s="1"/>
  <c r="I451" i="16" s="1"/>
  <c r="I244" i="16"/>
  <c r="I431" i="16" s="1"/>
  <c r="I452" i="16" s="1"/>
  <c r="I279" i="16"/>
  <c r="I432" i="16" s="1"/>
  <c r="I453" i="16" s="1"/>
  <c r="I314" i="16"/>
  <c r="I433" i="16" s="1"/>
  <c r="I442" i="15" s="1"/>
  <c r="I349" i="16"/>
  <c r="I434" i="16" s="1"/>
  <c r="I443" i="15" s="1"/>
  <c r="I384" i="16"/>
  <c r="I419" i="16"/>
  <c r="I436" i="16" s="1"/>
  <c r="I445" i="15" s="1"/>
  <c r="H34" i="16"/>
  <c r="H425" i="16" s="1"/>
  <c r="H69" i="16"/>
  <c r="H426" i="16" s="1"/>
  <c r="H447" i="16" s="1"/>
  <c r="H104" i="16"/>
  <c r="H139" i="16"/>
  <c r="H174" i="16"/>
  <c r="H429" i="16" s="1"/>
  <c r="H450" i="16" s="1"/>
  <c r="H209" i="16"/>
  <c r="H430" i="16" s="1"/>
  <c r="H451" i="16" s="1"/>
  <c r="H244" i="16"/>
  <c r="H431" i="16" s="1"/>
  <c r="H452" i="16" s="1"/>
  <c r="H279" i="16"/>
  <c r="H314" i="16"/>
  <c r="H433" i="16" s="1"/>
  <c r="H442" i="15" s="1"/>
  <c r="H349" i="16"/>
  <c r="H434" i="16" s="1"/>
  <c r="H443" i="15" s="1"/>
  <c r="H384" i="16"/>
  <c r="H435" i="16" s="1"/>
  <c r="H444" i="15" s="1"/>
  <c r="H419" i="16"/>
  <c r="G34" i="16"/>
  <c r="G425" i="16" s="1"/>
  <c r="G446" i="16" s="1"/>
  <c r="G69" i="16"/>
  <c r="G426" i="16" s="1"/>
  <c r="G447" i="16" s="1"/>
  <c r="G104" i="16"/>
  <c r="G427" i="16" s="1"/>
  <c r="G448" i="16" s="1"/>
  <c r="G139" i="16"/>
  <c r="G174" i="16"/>
  <c r="G429" i="16" s="1"/>
  <c r="G450" i="16" s="1"/>
  <c r="G209" i="16"/>
  <c r="G430" i="16" s="1"/>
  <c r="G451" i="16" s="1"/>
  <c r="G244" i="16"/>
  <c r="G431" i="16" s="1"/>
  <c r="G452" i="16" s="1"/>
  <c r="G279" i="16"/>
  <c r="G432" i="16" s="1"/>
  <c r="G453" i="16" s="1"/>
  <c r="G314" i="16"/>
  <c r="G433" i="16" s="1"/>
  <c r="G442" i="15" s="1"/>
  <c r="G349" i="16"/>
  <c r="G434" i="16" s="1"/>
  <c r="G443" i="15" s="1"/>
  <c r="G384" i="16"/>
  <c r="G419" i="16"/>
  <c r="F34" i="16"/>
  <c r="F425" i="16" s="1"/>
  <c r="F446" i="16" s="1"/>
  <c r="F69" i="16"/>
  <c r="F426" i="16" s="1"/>
  <c r="F447" i="16" s="1"/>
  <c r="F104" i="16"/>
  <c r="F427" i="16" s="1"/>
  <c r="F448" i="16" s="1"/>
  <c r="F139" i="16"/>
  <c r="F174" i="16"/>
  <c r="F429" i="16" s="1"/>
  <c r="F450" i="16" s="1"/>
  <c r="F209" i="16"/>
  <c r="F244" i="16"/>
  <c r="F431" i="16" s="1"/>
  <c r="F452" i="16" s="1"/>
  <c r="F279" i="16"/>
  <c r="F314" i="16"/>
  <c r="F433" i="16" s="1"/>
  <c r="F442" i="15" s="1"/>
  <c r="F349" i="16"/>
  <c r="F434" i="16" s="1"/>
  <c r="F443" i="15" s="1"/>
  <c r="F384" i="16"/>
  <c r="F435" i="16" s="1"/>
  <c r="F444" i="15" s="1"/>
  <c r="F419" i="16"/>
  <c r="F436" i="16" s="1"/>
  <c r="F445" i="15" s="1"/>
  <c r="E34" i="16"/>
  <c r="E425" i="16" s="1"/>
  <c r="E446" i="16" s="1"/>
  <c r="E69" i="16"/>
  <c r="E426" i="16" s="1"/>
  <c r="E447" i="16" s="1"/>
  <c r="E104" i="16"/>
  <c r="E427" i="16" s="1"/>
  <c r="E448" i="16" s="1"/>
  <c r="E139" i="16"/>
  <c r="E428" i="16" s="1"/>
  <c r="E449" i="16" s="1"/>
  <c r="E174" i="16"/>
  <c r="E429" i="16" s="1"/>
  <c r="E450" i="16" s="1"/>
  <c r="E209" i="16"/>
  <c r="E430" i="16" s="1"/>
  <c r="E451" i="16" s="1"/>
  <c r="E244" i="16"/>
  <c r="E431" i="16" s="1"/>
  <c r="E452" i="16" s="1"/>
  <c r="E279" i="16"/>
  <c r="E432" i="16" s="1"/>
  <c r="E453" i="16" s="1"/>
  <c r="E314" i="16"/>
  <c r="E433" i="16" s="1"/>
  <c r="E442" i="15" s="1"/>
  <c r="E349" i="16"/>
  <c r="E434" i="16" s="1"/>
  <c r="E443" i="15" s="1"/>
  <c r="E384" i="16"/>
  <c r="E435" i="16" s="1"/>
  <c r="E444" i="15" s="1"/>
  <c r="E419" i="16"/>
  <c r="E436" i="16" s="1"/>
  <c r="E445" i="15" s="1"/>
  <c r="D34" i="16"/>
  <c r="D425" i="16" s="1"/>
  <c r="D69" i="16"/>
  <c r="D426" i="16" s="1"/>
  <c r="D447" i="16" s="1"/>
  <c r="D104" i="16"/>
  <c r="D139" i="16"/>
  <c r="D428" i="16" s="1"/>
  <c r="D449" i="16" s="1"/>
  <c r="D174" i="16"/>
  <c r="D209" i="16"/>
  <c r="D430" i="16" s="1"/>
  <c r="D451" i="16" s="1"/>
  <c r="D244" i="16"/>
  <c r="D431" i="16" s="1"/>
  <c r="D452" i="16" s="1"/>
  <c r="D279" i="16"/>
  <c r="D432" i="16" s="1"/>
  <c r="D453" i="16" s="1"/>
  <c r="D314" i="16"/>
  <c r="D433" i="16" s="1"/>
  <c r="D442" i="15" s="1"/>
  <c r="D349" i="16"/>
  <c r="D384" i="16"/>
  <c r="D435" i="16" s="1"/>
  <c r="D444" i="15" s="1"/>
  <c r="D419" i="16"/>
  <c r="C34" i="16"/>
  <c r="C69" i="16"/>
  <c r="C104" i="16"/>
  <c r="C427" i="16" s="1"/>
  <c r="C448" i="16" s="1"/>
  <c r="C139" i="16"/>
  <c r="C428" i="16" s="1"/>
  <c r="C449" i="16" s="1"/>
  <c r="C174" i="16"/>
  <c r="C429" i="16" s="1"/>
  <c r="C450" i="16" s="1"/>
  <c r="C209" i="16"/>
  <c r="C430" i="16" s="1"/>
  <c r="C451" i="16" s="1"/>
  <c r="C244" i="16"/>
  <c r="C279" i="16"/>
  <c r="C432" i="16" s="1"/>
  <c r="C453" i="16" s="1"/>
  <c r="C314" i="16"/>
  <c r="C433" i="16" s="1"/>
  <c r="C442" i="15" s="1"/>
  <c r="C349" i="16"/>
  <c r="C384" i="16"/>
  <c r="C435" i="16" s="1"/>
  <c r="C444" i="15" s="1"/>
  <c r="C419" i="16"/>
  <c r="C436" i="16" s="1"/>
  <c r="C445" i="15" s="1"/>
  <c r="B34" i="16"/>
  <c r="B425" i="16" s="1"/>
  <c r="B446" i="16" s="1"/>
  <c r="B69" i="16"/>
  <c r="B426" i="16" s="1"/>
  <c r="B447" i="16" s="1"/>
  <c r="B104" i="16"/>
  <c r="B427" i="16" s="1"/>
  <c r="B448" i="16" s="1"/>
  <c r="B139" i="16"/>
  <c r="B428" i="16" s="1"/>
  <c r="B449" i="16" s="1"/>
  <c r="B174" i="16"/>
  <c r="B429" i="16" s="1"/>
  <c r="B450" i="16" s="1"/>
  <c r="B209" i="16"/>
  <c r="B430" i="16" s="1"/>
  <c r="B451" i="16" s="1"/>
  <c r="B244" i="16"/>
  <c r="B279" i="16"/>
  <c r="B432" i="16" s="1"/>
  <c r="B453" i="16" s="1"/>
  <c r="B314" i="16"/>
  <c r="B433" i="16" s="1"/>
  <c r="B442" i="15" s="1"/>
  <c r="B349" i="16"/>
  <c r="B384" i="16"/>
  <c r="B419" i="16"/>
  <c r="AB3" i="16"/>
  <c r="AX7" i="16" s="1"/>
  <c r="AB4" i="16"/>
  <c r="AX8" i="16" s="1"/>
  <c r="AB5" i="16"/>
  <c r="AX9" i="16" s="1"/>
  <c r="AG5" i="16"/>
  <c r="BC9" i="16" s="1"/>
  <c r="AG9" i="16"/>
  <c r="BC13" i="16" s="1"/>
  <c r="AJ9" i="16"/>
  <c r="BF13" i="16" s="1"/>
  <c r="AL5" i="16"/>
  <c r="BH9" i="16" s="1"/>
  <c r="AL6" i="16"/>
  <c r="BH10" i="16" s="1"/>
  <c r="AN5" i="16"/>
  <c r="BJ9" i="16" s="1"/>
  <c r="AO5" i="16"/>
  <c r="BK9" i="16" s="1"/>
  <c r="AP5" i="16"/>
  <c r="BL9" i="16" s="1"/>
  <c r="AP8" i="16"/>
  <c r="BL12" i="16" s="1"/>
  <c r="AP9" i="16"/>
  <c r="BL13" i="16" s="1"/>
  <c r="AQ6" i="16"/>
  <c r="BM10" i="16" s="1"/>
  <c r="AR9" i="16"/>
  <c r="BN13" i="16" s="1"/>
  <c r="AQ13" i="16"/>
  <c r="AO13" i="16"/>
  <c r="AM13" i="16"/>
  <c r="AK13" i="16"/>
  <c r="AH13" i="16"/>
  <c r="AC13" i="16"/>
  <c r="S34" i="15"/>
  <c r="S425" i="15" s="1"/>
  <c r="S69" i="15"/>
  <c r="S426" i="15" s="1"/>
  <c r="S104" i="15"/>
  <c r="S427" i="15" s="1"/>
  <c r="S139" i="15"/>
  <c r="S428" i="15" s="1"/>
  <c r="S174" i="15"/>
  <c r="S429" i="15" s="1"/>
  <c r="S209" i="15"/>
  <c r="S430" i="15" s="1"/>
  <c r="S244" i="15"/>
  <c r="S431" i="15" s="1"/>
  <c r="S279" i="15"/>
  <c r="S432" i="15" s="1"/>
  <c r="S314" i="15"/>
  <c r="S433" i="15" s="1"/>
  <c r="S442" i="14" s="1"/>
  <c r="S349" i="15"/>
  <c r="S434" i="15" s="1"/>
  <c r="S443" i="14" s="1"/>
  <c r="S384" i="15"/>
  <c r="S435" i="15" s="1"/>
  <c r="S444" i="14" s="1"/>
  <c r="S419" i="15"/>
  <c r="S436" i="15" s="1"/>
  <c r="S445" i="14" s="1"/>
  <c r="R34" i="15"/>
  <c r="R425" i="15" s="1"/>
  <c r="R446" i="15" s="1"/>
  <c r="R69" i="15"/>
  <c r="R426" i="15" s="1"/>
  <c r="R447" i="15" s="1"/>
  <c r="R104" i="15"/>
  <c r="R427" i="15" s="1"/>
  <c r="R448" i="15" s="1"/>
  <c r="R139" i="15"/>
  <c r="R428" i="15" s="1"/>
  <c r="R449" i="15" s="1"/>
  <c r="R174" i="15"/>
  <c r="R429" i="15" s="1"/>
  <c r="R450" i="15" s="1"/>
  <c r="R209" i="15"/>
  <c r="R430" i="15" s="1"/>
  <c r="R451" i="15" s="1"/>
  <c r="R244" i="15"/>
  <c r="R279" i="15"/>
  <c r="R432" i="15" s="1"/>
  <c r="R453" i="15" s="1"/>
  <c r="R314" i="15"/>
  <c r="R433" i="15" s="1"/>
  <c r="R442" i="14" s="1"/>
  <c r="R349" i="15"/>
  <c r="R434" i="15" s="1"/>
  <c r="R443" i="14" s="1"/>
  <c r="R384" i="15"/>
  <c r="R419" i="15"/>
  <c r="Q34" i="15"/>
  <c r="Q425" i="15" s="1"/>
  <c r="Q446" i="15" s="1"/>
  <c r="Q69" i="15"/>
  <c r="Q426" i="15" s="1"/>
  <c r="Q447" i="15" s="1"/>
  <c r="Q104" i="15"/>
  <c r="Q427" i="15" s="1"/>
  <c r="Q448" i="15" s="1"/>
  <c r="Q139" i="15"/>
  <c r="Q428" i="15" s="1"/>
  <c r="Q449" i="15" s="1"/>
  <c r="Q174" i="15"/>
  <c r="Q429" i="15" s="1"/>
  <c r="Q450" i="15" s="1"/>
  <c r="Q209" i="15"/>
  <c r="Q430" i="15" s="1"/>
  <c r="Q451" i="15" s="1"/>
  <c r="Q244" i="15"/>
  <c r="Q279" i="15"/>
  <c r="Q432" i="15" s="1"/>
  <c r="Q453" i="15" s="1"/>
  <c r="Q314" i="15"/>
  <c r="Q349" i="15"/>
  <c r="Q434" i="15" s="1"/>
  <c r="Q443" i="14" s="1"/>
  <c r="Q384" i="15"/>
  <c r="Q419" i="15"/>
  <c r="P34" i="15"/>
  <c r="P425" i="15" s="1"/>
  <c r="P446" i="15" s="1"/>
  <c r="P69" i="15"/>
  <c r="P426" i="15" s="1"/>
  <c r="P447" i="15" s="1"/>
  <c r="P104" i="15"/>
  <c r="P427" i="15" s="1"/>
  <c r="P448" i="15" s="1"/>
  <c r="P139" i="15"/>
  <c r="P428" i="15" s="1"/>
  <c r="P449" i="15" s="1"/>
  <c r="P174" i="15"/>
  <c r="P429" i="15" s="1"/>
  <c r="P450" i="15" s="1"/>
  <c r="P209" i="15"/>
  <c r="P430" i="15" s="1"/>
  <c r="P451" i="15" s="1"/>
  <c r="P244" i="15"/>
  <c r="P279" i="15"/>
  <c r="P432" i="15" s="1"/>
  <c r="P453" i="15" s="1"/>
  <c r="P314" i="15"/>
  <c r="P433" i="15" s="1"/>
  <c r="P442" i="14" s="1"/>
  <c r="P349" i="15"/>
  <c r="P434" i="15" s="1"/>
  <c r="P443" i="14" s="1"/>
  <c r="P384" i="15"/>
  <c r="P435" i="15" s="1"/>
  <c r="P444" i="14" s="1"/>
  <c r="P419" i="15"/>
  <c r="O34" i="15"/>
  <c r="O425" i="15" s="1"/>
  <c r="O446" i="15" s="1"/>
  <c r="O69" i="15"/>
  <c r="O426" i="15" s="1"/>
  <c r="O447" i="15" s="1"/>
  <c r="O104" i="15"/>
  <c r="O139" i="15"/>
  <c r="O428" i="15" s="1"/>
  <c r="O449" i="15" s="1"/>
  <c r="O174" i="15"/>
  <c r="O429" i="15" s="1"/>
  <c r="O450" i="15" s="1"/>
  <c r="O209" i="15"/>
  <c r="O430" i="15" s="1"/>
  <c r="O451" i="15" s="1"/>
  <c r="O244" i="15"/>
  <c r="O431" i="15" s="1"/>
  <c r="O452" i="15" s="1"/>
  <c r="O279" i="15"/>
  <c r="O432" i="15" s="1"/>
  <c r="O453" i="15" s="1"/>
  <c r="O314" i="15"/>
  <c r="O433" i="15" s="1"/>
  <c r="O442" i="14" s="1"/>
  <c r="O349" i="15"/>
  <c r="O434" i="15" s="1"/>
  <c r="O443" i="14" s="1"/>
  <c r="O384" i="15"/>
  <c r="O419" i="15"/>
  <c r="N34" i="15"/>
  <c r="N425" i="15" s="1"/>
  <c r="N69" i="15"/>
  <c r="N426" i="15" s="1"/>
  <c r="N447" i="15" s="1"/>
  <c r="N104" i="15"/>
  <c r="N139" i="15"/>
  <c r="N428" i="15" s="1"/>
  <c r="N449" i="15" s="1"/>
  <c r="N174" i="15"/>
  <c r="N429" i="15" s="1"/>
  <c r="N450" i="15" s="1"/>
  <c r="N209" i="15"/>
  <c r="N430" i="15" s="1"/>
  <c r="N451" i="15" s="1"/>
  <c r="N244" i="15"/>
  <c r="N431" i="15" s="1"/>
  <c r="N452" i="15" s="1"/>
  <c r="N279" i="15"/>
  <c r="N432" i="15" s="1"/>
  <c r="N453" i="15" s="1"/>
  <c r="N314" i="15"/>
  <c r="N433" i="15" s="1"/>
  <c r="N442" i="14" s="1"/>
  <c r="N349" i="15"/>
  <c r="N434" i="15" s="1"/>
  <c r="N443" i="14" s="1"/>
  <c r="N384" i="15"/>
  <c r="N435" i="15" s="1"/>
  <c r="N444" i="14" s="1"/>
  <c r="N419" i="15"/>
  <c r="M34" i="15"/>
  <c r="M425" i="15" s="1"/>
  <c r="M446" i="15" s="1"/>
  <c r="M69" i="15"/>
  <c r="M426" i="15" s="1"/>
  <c r="M447" i="15" s="1"/>
  <c r="M104" i="15"/>
  <c r="M139" i="15"/>
  <c r="M428" i="15" s="1"/>
  <c r="M449" i="15" s="1"/>
  <c r="M174" i="15"/>
  <c r="M429" i="15" s="1"/>
  <c r="M450" i="15" s="1"/>
  <c r="M209" i="15"/>
  <c r="M430" i="15" s="1"/>
  <c r="M451" i="15" s="1"/>
  <c r="M244" i="15"/>
  <c r="M431" i="15" s="1"/>
  <c r="M452" i="15" s="1"/>
  <c r="M279" i="15"/>
  <c r="M432" i="15" s="1"/>
  <c r="M453" i="15" s="1"/>
  <c r="M314" i="15"/>
  <c r="M433" i="15" s="1"/>
  <c r="M442" i="14" s="1"/>
  <c r="M349" i="15"/>
  <c r="M434" i="15" s="1"/>
  <c r="M443" i="14" s="1"/>
  <c r="M384" i="15"/>
  <c r="M419" i="15"/>
  <c r="L34" i="15"/>
  <c r="L69" i="15"/>
  <c r="L426" i="15" s="1"/>
  <c r="L447" i="15" s="1"/>
  <c r="L104" i="15"/>
  <c r="L427" i="15" s="1"/>
  <c r="L448" i="15" s="1"/>
  <c r="L139" i="15"/>
  <c r="L428" i="15" s="1"/>
  <c r="L449" i="15" s="1"/>
  <c r="L174" i="15"/>
  <c r="L429" i="15" s="1"/>
  <c r="L450" i="15" s="1"/>
  <c r="L209" i="15"/>
  <c r="L430" i="15" s="1"/>
  <c r="L451" i="15" s="1"/>
  <c r="L244" i="15"/>
  <c r="L431" i="15" s="1"/>
  <c r="L452" i="15" s="1"/>
  <c r="L279" i="15"/>
  <c r="L432" i="15" s="1"/>
  <c r="L453" i="15" s="1"/>
  <c r="L314" i="15"/>
  <c r="L349" i="15"/>
  <c r="L434" i="15" s="1"/>
  <c r="L443" i="14" s="1"/>
  <c r="L384" i="15"/>
  <c r="L435" i="15" s="1"/>
  <c r="L444" i="14" s="1"/>
  <c r="L419" i="15"/>
  <c r="L436" i="15" s="1"/>
  <c r="L445" i="14" s="1"/>
  <c r="K34" i="15"/>
  <c r="K69" i="15"/>
  <c r="K426" i="15" s="1"/>
  <c r="K447" i="15" s="1"/>
  <c r="K104" i="15"/>
  <c r="K427" i="15" s="1"/>
  <c r="K448" i="15" s="1"/>
  <c r="K139" i="15"/>
  <c r="K428" i="15" s="1"/>
  <c r="K449" i="15" s="1"/>
  <c r="K174" i="15"/>
  <c r="K429" i="15" s="1"/>
  <c r="K450" i="15" s="1"/>
  <c r="K209" i="15"/>
  <c r="K430" i="15" s="1"/>
  <c r="K451" i="15" s="1"/>
  <c r="K244" i="15"/>
  <c r="K431" i="15" s="1"/>
  <c r="K452" i="15" s="1"/>
  <c r="K279" i="15"/>
  <c r="K432" i="15" s="1"/>
  <c r="K453" i="15" s="1"/>
  <c r="K314" i="15"/>
  <c r="K433" i="15" s="1"/>
  <c r="K442" i="14" s="1"/>
  <c r="K349" i="15"/>
  <c r="K434" i="15" s="1"/>
  <c r="K443" i="14" s="1"/>
  <c r="K384" i="15"/>
  <c r="K419" i="15"/>
  <c r="K436" i="15" s="1"/>
  <c r="K445" i="14" s="1"/>
  <c r="J34" i="15"/>
  <c r="J69" i="15"/>
  <c r="J426" i="15" s="1"/>
  <c r="J447" i="15" s="1"/>
  <c r="J104" i="15"/>
  <c r="J139" i="15"/>
  <c r="J428" i="15" s="1"/>
  <c r="J449" i="15" s="1"/>
  <c r="J174" i="15"/>
  <c r="J209" i="15"/>
  <c r="J430" i="15" s="1"/>
  <c r="J451" i="15" s="1"/>
  <c r="J244" i="15"/>
  <c r="J279" i="15"/>
  <c r="J432" i="15" s="1"/>
  <c r="J453" i="15" s="1"/>
  <c r="J314" i="15"/>
  <c r="J349" i="15"/>
  <c r="J434" i="15" s="1"/>
  <c r="J443" i="14" s="1"/>
  <c r="J384" i="15"/>
  <c r="J435" i="15" s="1"/>
  <c r="J444" i="14" s="1"/>
  <c r="J419" i="15"/>
  <c r="I34" i="15"/>
  <c r="I69" i="15"/>
  <c r="I426" i="15" s="1"/>
  <c r="I447" i="15" s="1"/>
  <c r="I104" i="15"/>
  <c r="I139" i="15"/>
  <c r="I174" i="15"/>
  <c r="I209" i="15"/>
  <c r="I430" i="15" s="1"/>
  <c r="I451" i="15" s="1"/>
  <c r="I244" i="15"/>
  <c r="I279" i="15"/>
  <c r="I432" i="15" s="1"/>
  <c r="I453" i="15" s="1"/>
  <c r="I314" i="15"/>
  <c r="I433" i="15" s="1"/>
  <c r="I442" i="14" s="1"/>
  <c r="I349" i="15"/>
  <c r="I434" i="15" s="1"/>
  <c r="I443" i="14" s="1"/>
  <c r="I384" i="15"/>
  <c r="I419" i="15"/>
  <c r="H34" i="15"/>
  <c r="H425" i="15" s="1"/>
  <c r="H446" i="15" s="1"/>
  <c r="H69" i="15"/>
  <c r="H426" i="15" s="1"/>
  <c r="H447" i="15" s="1"/>
  <c r="H104" i="15"/>
  <c r="H427" i="15" s="1"/>
  <c r="H448" i="15" s="1"/>
  <c r="H139" i="15"/>
  <c r="H428" i="15" s="1"/>
  <c r="H449" i="15" s="1"/>
  <c r="H174" i="15"/>
  <c r="H429" i="15" s="1"/>
  <c r="H450" i="15" s="1"/>
  <c r="H209" i="15"/>
  <c r="H430" i="15" s="1"/>
  <c r="H451" i="15" s="1"/>
  <c r="H244" i="15"/>
  <c r="H431" i="15" s="1"/>
  <c r="H452" i="15" s="1"/>
  <c r="H279" i="15"/>
  <c r="H432" i="15" s="1"/>
  <c r="H453" i="15" s="1"/>
  <c r="H314" i="15"/>
  <c r="H433" i="15" s="1"/>
  <c r="H442" i="14" s="1"/>
  <c r="H349" i="15"/>
  <c r="H434" i="15" s="1"/>
  <c r="H443" i="14" s="1"/>
  <c r="H384" i="15"/>
  <c r="H419" i="15"/>
  <c r="H436" i="15" s="1"/>
  <c r="H445" i="14" s="1"/>
  <c r="G34" i="15"/>
  <c r="G69" i="15"/>
  <c r="G426" i="15" s="1"/>
  <c r="G447" i="15" s="1"/>
  <c r="G104" i="15"/>
  <c r="G427" i="15" s="1"/>
  <c r="G448" i="15" s="1"/>
  <c r="G139" i="15"/>
  <c r="G428" i="15" s="1"/>
  <c r="G449" i="15" s="1"/>
  <c r="G174" i="15"/>
  <c r="G429" i="15" s="1"/>
  <c r="G450" i="15" s="1"/>
  <c r="G209" i="15"/>
  <c r="G430" i="15" s="1"/>
  <c r="G451" i="15" s="1"/>
  <c r="G244" i="15"/>
  <c r="G431" i="15" s="1"/>
  <c r="G452" i="15" s="1"/>
  <c r="G279" i="15"/>
  <c r="G432" i="15" s="1"/>
  <c r="G453" i="15" s="1"/>
  <c r="G314" i="15"/>
  <c r="G433" i="15" s="1"/>
  <c r="G442" i="14" s="1"/>
  <c r="G349" i="15"/>
  <c r="G434" i="15" s="1"/>
  <c r="G443" i="14" s="1"/>
  <c r="G384" i="15"/>
  <c r="G419" i="15"/>
  <c r="G436" i="15" s="1"/>
  <c r="G445" i="14" s="1"/>
  <c r="F34" i="15"/>
  <c r="F425" i="15" s="1"/>
  <c r="F69" i="15"/>
  <c r="F426" i="15" s="1"/>
  <c r="F447" i="15" s="1"/>
  <c r="F104" i="15"/>
  <c r="AF5" i="15" s="1"/>
  <c r="BB9" i="15" s="1"/>
  <c r="F139" i="15"/>
  <c r="F428" i="15" s="1"/>
  <c r="F449" i="15" s="1"/>
  <c r="F174" i="15"/>
  <c r="F429" i="15" s="1"/>
  <c r="F450" i="15" s="1"/>
  <c r="F209" i="15"/>
  <c r="F430" i="15" s="1"/>
  <c r="F451" i="15" s="1"/>
  <c r="F244" i="15"/>
  <c r="AF9" i="15" s="1"/>
  <c r="BB13" i="15" s="1"/>
  <c r="F279" i="15"/>
  <c r="F314" i="15"/>
  <c r="F433" i="15" s="1"/>
  <c r="F442" i="14" s="1"/>
  <c r="F349" i="15"/>
  <c r="F434" i="15" s="1"/>
  <c r="F443" i="14" s="1"/>
  <c r="F384" i="15"/>
  <c r="F419" i="15"/>
  <c r="E34" i="15"/>
  <c r="E69" i="15"/>
  <c r="E426" i="15" s="1"/>
  <c r="E447" i="15" s="1"/>
  <c r="E104" i="15"/>
  <c r="E427" i="15" s="1"/>
  <c r="E448" i="15" s="1"/>
  <c r="E139" i="15"/>
  <c r="E428" i="15" s="1"/>
  <c r="E449" i="15" s="1"/>
  <c r="E174" i="15"/>
  <c r="E209" i="15"/>
  <c r="E430" i="15" s="1"/>
  <c r="E451" i="15" s="1"/>
  <c r="E244" i="15"/>
  <c r="E279" i="15"/>
  <c r="E432" i="15" s="1"/>
  <c r="E453" i="15" s="1"/>
  <c r="E314" i="15"/>
  <c r="E433" i="15" s="1"/>
  <c r="E442" i="14" s="1"/>
  <c r="E349" i="15"/>
  <c r="E434" i="15" s="1"/>
  <c r="E443" i="14" s="1"/>
  <c r="E384" i="15"/>
  <c r="E419" i="15"/>
  <c r="D34" i="15"/>
  <c r="D425" i="15" s="1"/>
  <c r="D446" i="15" s="1"/>
  <c r="D69" i="15"/>
  <c r="D426" i="15" s="1"/>
  <c r="D447" i="15" s="1"/>
  <c r="D104" i="15"/>
  <c r="D427" i="15" s="1"/>
  <c r="D448" i="15" s="1"/>
  <c r="D139" i="15"/>
  <c r="D428" i="15" s="1"/>
  <c r="D449" i="15" s="1"/>
  <c r="D174" i="15"/>
  <c r="D429" i="15" s="1"/>
  <c r="D450" i="15" s="1"/>
  <c r="D209" i="15"/>
  <c r="D430" i="15" s="1"/>
  <c r="D451" i="15" s="1"/>
  <c r="D244" i="15"/>
  <c r="D431" i="15" s="1"/>
  <c r="D452" i="15" s="1"/>
  <c r="D279" i="15"/>
  <c r="D432" i="15" s="1"/>
  <c r="D453" i="15" s="1"/>
  <c r="D314" i="15"/>
  <c r="D433" i="15" s="1"/>
  <c r="D442" i="14" s="1"/>
  <c r="D349" i="15"/>
  <c r="D434" i="15" s="1"/>
  <c r="D443" i="14" s="1"/>
  <c r="D384" i="15"/>
  <c r="D419" i="15"/>
  <c r="D436" i="15" s="1"/>
  <c r="D445" i="14" s="1"/>
  <c r="C34" i="15"/>
  <c r="C425" i="15" s="1"/>
  <c r="C446" i="15" s="1"/>
  <c r="C69" i="15"/>
  <c r="C426" i="15" s="1"/>
  <c r="C447" i="15" s="1"/>
  <c r="C104" i="15"/>
  <c r="C427" i="15" s="1"/>
  <c r="C448" i="15" s="1"/>
  <c r="C139" i="15"/>
  <c r="C428" i="15" s="1"/>
  <c r="C449" i="15" s="1"/>
  <c r="C174" i="15"/>
  <c r="C429" i="15" s="1"/>
  <c r="C450" i="15" s="1"/>
  <c r="C209" i="15"/>
  <c r="C430" i="15" s="1"/>
  <c r="C451" i="15" s="1"/>
  <c r="C244" i="15"/>
  <c r="C431" i="15" s="1"/>
  <c r="C452" i="15" s="1"/>
  <c r="C279" i="15"/>
  <c r="C432" i="15" s="1"/>
  <c r="C453" i="15" s="1"/>
  <c r="C314" i="15"/>
  <c r="C433" i="15" s="1"/>
  <c r="C442" i="14" s="1"/>
  <c r="C349" i="15"/>
  <c r="C434" i="15" s="1"/>
  <c r="C443" i="14" s="1"/>
  <c r="C384" i="15"/>
  <c r="C419" i="15"/>
  <c r="C436" i="15" s="1"/>
  <c r="C445" i="14" s="1"/>
  <c r="B34" i="15"/>
  <c r="B425" i="15" s="1"/>
  <c r="B69" i="15"/>
  <c r="B426" i="15" s="1"/>
  <c r="B447" i="15" s="1"/>
  <c r="B104" i="15"/>
  <c r="AB5" i="15" s="1"/>
  <c r="AX9" i="15" s="1"/>
  <c r="B139" i="15"/>
  <c r="B428" i="15" s="1"/>
  <c r="B449" i="15" s="1"/>
  <c r="B174" i="15"/>
  <c r="B429" i="15" s="1"/>
  <c r="B450" i="15" s="1"/>
  <c r="B209" i="15"/>
  <c r="B430" i="15" s="1"/>
  <c r="B451" i="15" s="1"/>
  <c r="B244" i="15"/>
  <c r="AB9" i="15" s="1"/>
  <c r="AX13" i="15" s="1"/>
  <c r="B279" i="15"/>
  <c r="B314" i="15"/>
  <c r="B433" i="15" s="1"/>
  <c r="B442" i="14" s="1"/>
  <c r="B349" i="15"/>
  <c r="B434" i="15" s="1"/>
  <c r="B443" i="14" s="1"/>
  <c r="B384" i="15"/>
  <c r="B419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AE5" i="15"/>
  <c r="BA9" i="15" s="1"/>
  <c r="AI8" i="15"/>
  <c r="BE12" i="15" s="1"/>
  <c r="AM8" i="15"/>
  <c r="BI12" i="15" s="1"/>
  <c r="AM9" i="15"/>
  <c r="BI13" i="15" s="1"/>
  <c r="AP4" i="15"/>
  <c r="BL8" i="15" s="1"/>
  <c r="AP5" i="15"/>
  <c r="BL9" i="15" s="1"/>
  <c r="AQ8" i="15"/>
  <c r="BM12" i="15" s="1"/>
  <c r="AR5" i="15"/>
  <c r="BN9" i="15" s="1"/>
  <c r="V19" i="15"/>
  <c r="V18" i="15"/>
  <c r="V17" i="15"/>
  <c r="AO12" i="15"/>
  <c r="AN13" i="15"/>
  <c r="AL13" i="15"/>
  <c r="AK12" i="15"/>
  <c r="AE12" i="15"/>
  <c r="V16" i="15"/>
  <c r="V15" i="15"/>
  <c r="V14" i="15"/>
  <c r="V13" i="15"/>
  <c r="V12" i="15"/>
  <c r="V11" i="15"/>
  <c r="V10" i="15"/>
  <c r="V9" i="15"/>
  <c r="V8" i="15"/>
  <c r="V7" i="15"/>
  <c r="V6" i="15"/>
  <c r="V5" i="15"/>
  <c r="V4" i="15"/>
  <c r="V3" i="15"/>
  <c r="S34" i="14"/>
  <c r="S425" i="14" s="1"/>
  <c r="S69" i="14"/>
  <c r="S426" i="14" s="1"/>
  <c r="S104" i="14"/>
  <c r="S427" i="14" s="1"/>
  <c r="S139" i="14"/>
  <c r="S428" i="14" s="1"/>
  <c r="S174" i="14"/>
  <c r="S429" i="14" s="1"/>
  <c r="S209" i="14"/>
  <c r="S430" i="14" s="1"/>
  <c r="S244" i="14"/>
  <c r="S431" i="14" s="1"/>
  <c r="S279" i="14"/>
  <c r="S432" i="14" s="1"/>
  <c r="S314" i="14"/>
  <c r="S433" i="14" s="1"/>
  <c r="S442" i="13" s="1"/>
  <c r="S349" i="14"/>
  <c r="S434" i="14" s="1"/>
  <c r="S443" i="13" s="1"/>
  <c r="S384" i="14"/>
  <c r="S435" i="14" s="1"/>
  <c r="S444" i="13" s="1"/>
  <c r="S419" i="14"/>
  <c r="S436" i="14" s="1"/>
  <c r="S445" i="13" s="1"/>
  <c r="R34" i="14"/>
  <c r="R69" i="14"/>
  <c r="R426" i="14" s="1"/>
  <c r="R447" i="14" s="1"/>
  <c r="R104" i="14"/>
  <c r="R139" i="14"/>
  <c r="R428" i="14" s="1"/>
  <c r="R449" i="14" s="1"/>
  <c r="R174" i="14"/>
  <c r="R429" i="14" s="1"/>
  <c r="R450" i="14" s="1"/>
  <c r="R209" i="14"/>
  <c r="R430" i="14" s="1"/>
  <c r="R451" i="14" s="1"/>
  <c r="R244" i="14"/>
  <c r="R279" i="14"/>
  <c r="R432" i="14" s="1"/>
  <c r="R453" i="14" s="1"/>
  <c r="R314" i="14"/>
  <c r="R349" i="14"/>
  <c r="R434" i="14" s="1"/>
  <c r="R443" i="13" s="1"/>
  <c r="R384" i="14"/>
  <c r="R419" i="14"/>
  <c r="R436" i="14" s="1"/>
  <c r="R445" i="13" s="1"/>
  <c r="Q34" i="14"/>
  <c r="Q425" i="14" s="1"/>
  <c r="Q446" i="14" s="1"/>
  <c r="Q69" i="14"/>
  <c r="Q426" i="14" s="1"/>
  <c r="Q447" i="14" s="1"/>
  <c r="Q104" i="14"/>
  <c r="Q139" i="14"/>
  <c r="Q428" i="14" s="1"/>
  <c r="Q449" i="14" s="1"/>
  <c r="Q174" i="14"/>
  <c r="Q209" i="14"/>
  <c r="Q430" i="14" s="1"/>
  <c r="Q451" i="14" s="1"/>
  <c r="Q244" i="14"/>
  <c r="Q279" i="14"/>
  <c r="Q432" i="14" s="1"/>
  <c r="Q453" i="14" s="1"/>
  <c r="Q314" i="14"/>
  <c r="Q433" i="14" s="1"/>
  <c r="Q442" i="13" s="1"/>
  <c r="Q349" i="14"/>
  <c r="Q434" i="14" s="1"/>
  <c r="Q443" i="13" s="1"/>
  <c r="Q384" i="14"/>
  <c r="Q419" i="14"/>
  <c r="P34" i="14"/>
  <c r="P425" i="14" s="1"/>
  <c r="P69" i="14"/>
  <c r="P426" i="14" s="1"/>
  <c r="P447" i="14" s="1"/>
  <c r="P104" i="14"/>
  <c r="P139" i="14"/>
  <c r="P428" i="14" s="1"/>
  <c r="P449" i="14" s="1"/>
  <c r="P174" i="14"/>
  <c r="P209" i="14"/>
  <c r="P430" i="14" s="1"/>
  <c r="P451" i="14" s="1"/>
  <c r="P244" i="14"/>
  <c r="P279" i="14"/>
  <c r="P432" i="14" s="1"/>
  <c r="P453" i="14" s="1"/>
  <c r="P314" i="14"/>
  <c r="P349" i="14"/>
  <c r="P434" i="14" s="1"/>
  <c r="P443" i="13" s="1"/>
  <c r="P384" i="14"/>
  <c r="P435" i="14" s="1"/>
  <c r="P444" i="13" s="1"/>
  <c r="P419" i="14"/>
  <c r="P436" i="14" s="1"/>
  <c r="P445" i="13" s="1"/>
  <c r="O34" i="14"/>
  <c r="O69" i="14"/>
  <c r="AO4" i="14" s="1"/>
  <c r="BK8" i="14" s="1"/>
  <c r="O104" i="14"/>
  <c r="O139" i="14"/>
  <c r="O428" i="14" s="1"/>
  <c r="O449" i="14" s="1"/>
  <c r="O174" i="14"/>
  <c r="O429" i="14" s="1"/>
  <c r="O450" i="14" s="1"/>
  <c r="O209" i="14"/>
  <c r="O244" i="14"/>
  <c r="O279" i="14"/>
  <c r="O432" i="14" s="1"/>
  <c r="O453" i="14" s="1"/>
  <c r="O314" i="14"/>
  <c r="O349" i="14"/>
  <c r="O384" i="14"/>
  <c r="O419" i="14"/>
  <c r="O436" i="14" s="1"/>
  <c r="O445" i="13" s="1"/>
  <c r="N34" i="14"/>
  <c r="N425" i="14" s="1"/>
  <c r="N69" i="14"/>
  <c r="N104" i="14"/>
  <c r="N427" i="14" s="1"/>
  <c r="N448" i="14" s="1"/>
  <c r="N139" i="14"/>
  <c r="N428" i="14" s="1"/>
  <c r="N449" i="14" s="1"/>
  <c r="N174" i="14"/>
  <c r="N429" i="14" s="1"/>
  <c r="N450" i="14" s="1"/>
  <c r="N209" i="14"/>
  <c r="N244" i="14"/>
  <c r="N279" i="14"/>
  <c r="N432" i="14" s="1"/>
  <c r="N453" i="14" s="1"/>
  <c r="N314" i="14"/>
  <c r="N349" i="14"/>
  <c r="N434" i="14" s="1"/>
  <c r="N443" i="13" s="1"/>
  <c r="N384" i="14"/>
  <c r="N419" i="14"/>
  <c r="N436" i="14" s="1"/>
  <c r="N445" i="13" s="1"/>
  <c r="M34" i="14"/>
  <c r="M425" i="14" s="1"/>
  <c r="M69" i="14"/>
  <c r="M104" i="14"/>
  <c r="M139" i="14"/>
  <c r="M428" i="14" s="1"/>
  <c r="M449" i="14" s="1"/>
  <c r="M174" i="14"/>
  <c r="M429" i="14" s="1"/>
  <c r="M450" i="14" s="1"/>
  <c r="M209" i="14"/>
  <c r="M244" i="14"/>
  <c r="M279" i="14"/>
  <c r="M432" i="14" s="1"/>
  <c r="M453" i="14" s="1"/>
  <c r="M314" i="14"/>
  <c r="M349" i="14"/>
  <c r="M434" i="14" s="1"/>
  <c r="M443" i="13" s="1"/>
  <c r="M384" i="14"/>
  <c r="M435" i="14" s="1"/>
  <c r="M444" i="13" s="1"/>
  <c r="M419" i="14"/>
  <c r="M436" i="14" s="1"/>
  <c r="M445" i="13" s="1"/>
  <c r="L34" i="14"/>
  <c r="L425" i="14" s="1"/>
  <c r="L69" i="14"/>
  <c r="L104" i="14"/>
  <c r="L427" i="14" s="1"/>
  <c r="L448" i="14" s="1"/>
  <c r="L139" i="14"/>
  <c r="L428" i="14" s="1"/>
  <c r="L449" i="14" s="1"/>
  <c r="L174" i="14"/>
  <c r="L429" i="14" s="1"/>
  <c r="L450" i="14" s="1"/>
  <c r="L209" i="14"/>
  <c r="L244" i="14"/>
  <c r="L279" i="14"/>
  <c r="L432" i="14" s="1"/>
  <c r="L453" i="14" s="1"/>
  <c r="L314" i="14"/>
  <c r="L349" i="14"/>
  <c r="L384" i="14"/>
  <c r="L419" i="14"/>
  <c r="L436" i="14" s="1"/>
  <c r="L445" i="13" s="1"/>
  <c r="K34" i="14"/>
  <c r="K425" i="14" s="1"/>
  <c r="K69" i="14"/>
  <c r="K104" i="14"/>
  <c r="K139" i="14"/>
  <c r="K428" i="14" s="1"/>
  <c r="K449" i="14" s="1"/>
  <c r="K174" i="14"/>
  <c r="K429" i="14" s="1"/>
  <c r="K450" i="14" s="1"/>
  <c r="K209" i="14"/>
  <c r="K244" i="14"/>
  <c r="K279" i="14"/>
  <c r="K432" i="14" s="1"/>
  <c r="K453" i="14" s="1"/>
  <c r="K314" i="14"/>
  <c r="K349" i="14"/>
  <c r="K384" i="14"/>
  <c r="K419" i="14"/>
  <c r="K436" i="14" s="1"/>
  <c r="K445" i="13" s="1"/>
  <c r="J34" i="14"/>
  <c r="J425" i="14" s="1"/>
  <c r="J69" i="14"/>
  <c r="J104" i="14"/>
  <c r="J427" i="14" s="1"/>
  <c r="J448" i="14" s="1"/>
  <c r="J139" i="14"/>
  <c r="J428" i="14" s="1"/>
  <c r="J449" i="14" s="1"/>
  <c r="J174" i="14"/>
  <c r="J429" i="14" s="1"/>
  <c r="J450" i="14" s="1"/>
  <c r="J209" i="14"/>
  <c r="J244" i="14"/>
  <c r="J279" i="14"/>
  <c r="J432" i="14" s="1"/>
  <c r="J453" i="14" s="1"/>
  <c r="J314" i="14"/>
  <c r="J349" i="14"/>
  <c r="J434" i="14" s="1"/>
  <c r="J443" i="13" s="1"/>
  <c r="J384" i="14"/>
  <c r="J419" i="14"/>
  <c r="J436" i="14" s="1"/>
  <c r="J445" i="13" s="1"/>
  <c r="I34" i="14"/>
  <c r="I425" i="14" s="1"/>
  <c r="I69" i="14"/>
  <c r="I426" i="14" s="1"/>
  <c r="I447" i="14" s="1"/>
  <c r="I104" i="14"/>
  <c r="I427" i="14" s="1"/>
  <c r="I448" i="14" s="1"/>
  <c r="I139" i="14"/>
  <c r="I428" i="14" s="1"/>
  <c r="I449" i="14" s="1"/>
  <c r="I174" i="14"/>
  <c r="I209" i="14"/>
  <c r="I430" i="14" s="1"/>
  <c r="I451" i="14" s="1"/>
  <c r="I244" i="14"/>
  <c r="I279" i="14"/>
  <c r="I432" i="14" s="1"/>
  <c r="I453" i="14" s="1"/>
  <c r="I314" i="14"/>
  <c r="I433" i="14" s="1"/>
  <c r="I442" i="13" s="1"/>
  <c r="I349" i="14"/>
  <c r="I384" i="14"/>
  <c r="I419" i="14"/>
  <c r="I436" i="14" s="1"/>
  <c r="I445" i="13" s="1"/>
  <c r="H34" i="14"/>
  <c r="H425" i="14" s="1"/>
  <c r="H446" i="14" s="1"/>
  <c r="H69" i="14"/>
  <c r="H104" i="14"/>
  <c r="H139" i="14"/>
  <c r="H174" i="14"/>
  <c r="H429" i="14" s="1"/>
  <c r="H450" i="14" s="1"/>
  <c r="H209" i="14"/>
  <c r="H244" i="14"/>
  <c r="H279" i="14"/>
  <c r="H314" i="14"/>
  <c r="H349" i="14"/>
  <c r="H384" i="14"/>
  <c r="H419" i="14"/>
  <c r="H436" i="14" s="1"/>
  <c r="H445" i="13" s="1"/>
  <c r="G34" i="14"/>
  <c r="G425" i="14" s="1"/>
  <c r="G446" i="14" s="1"/>
  <c r="G69" i="14"/>
  <c r="G104" i="14"/>
  <c r="G139" i="14"/>
  <c r="G174" i="14"/>
  <c r="G429" i="14" s="1"/>
  <c r="G450" i="14" s="1"/>
  <c r="G209" i="14"/>
  <c r="G244" i="14"/>
  <c r="G279" i="14"/>
  <c r="G432" i="14" s="1"/>
  <c r="G453" i="14" s="1"/>
  <c r="G314" i="14"/>
  <c r="G349" i="14"/>
  <c r="G434" i="14" s="1"/>
  <c r="G443" i="13" s="1"/>
  <c r="G384" i="14"/>
  <c r="G435" i="14" s="1"/>
  <c r="G444" i="13" s="1"/>
  <c r="G419" i="14"/>
  <c r="F34" i="14"/>
  <c r="F69" i="14"/>
  <c r="F104" i="14"/>
  <c r="F139" i="14"/>
  <c r="F428" i="14" s="1"/>
  <c r="F449" i="14" s="1"/>
  <c r="F174" i="14"/>
  <c r="F209" i="14"/>
  <c r="F244" i="14"/>
  <c r="F431" i="14" s="1"/>
  <c r="F452" i="14" s="1"/>
  <c r="F279" i="14"/>
  <c r="F432" i="14" s="1"/>
  <c r="F453" i="14" s="1"/>
  <c r="F314" i="14"/>
  <c r="F433" i="14" s="1"/>
  <c r="F442" i="13" s="1"/>
  <c r="F349" i="14"/>
  <c r="F434" i="14" s="1"/>
  <c r="F443" i="13" s="1"/>
  <c r="F384" i="14"/>
  <c r="F419" i="14"/>
  <c r="E34" i="14"/>
  <c r="E425" i="14" s="1"/>
  <c r="E446" i="14" s="1"/>
  <c r="E69" i="14"/>
  <c r="E104" i="14"/>
  <c r="E427" i="14" s="1"/>
  <c r="E448" i="14" s="1"/>
  <c r="E139" i="14"/>
  <c r="E428" i="14" s="1"/>
  <c r="E449" i="14" s="1"/>
  <c r="E174" i="14"/>
  <c r="E429" i="14" s="1"/>
  <c r="E450" i="14" s="1"/>
  <c r="E209" i="14"/>
  <c r="E244" i="14"/>
  <c r="E279" i="14"/>
  <c r="E314" i="14"/>
  <c r="E433" i="14" s="1"/>
  <c r="E442" i="13" s="1"/>
  <c r="E349" i="14"/>
  <c r="E434" i="14" s="1"/>
  <c r="E443" i="13" s="1"/>
  <c r="E384" i="14"/>
  <c r="E435" i="14" s="1"/>
  <c r="E444" i="13" s="1"/>
  <c r="E419" i="14"/>
  <c r="D34" i="14"/>
  <c r="D425" i="14" s="1"/>
  <c r="D446" i="14" s="1"/>
  <c r="D69" i="14"/>
  <c r="D104" i="14"/>
  <c r="D139" i="14"/>
  <c r="D174" i="14"/>
  <c r="D429" i="14" s="1"/>
  <c r="D450" i="14" s="1"/>
  <c r="D209" i="14"/>
  <c r="D244" i="14"/>
  <c r="D279" i="14"/>
  <c r="D314" i="14"/>
  <c r="D433" i="14" s="1"/>
  <c r="D442" i="13" s="1"/>
  <c r="D349" i="14"/>
  <c r="D434" i="14" s="1"/>
  <c r="D443" i="13" s="1"/>
  <c r="D384" i="14"/>
  <c r="D419" i="14"/>
  <c r="C34" i="14"/>
  <c r="C425" i="14" s="1"/>
  <c r="C446" i="14" s="1"/>
  <c r="C69" i="14"/>
  <c r="C104" i="14"/>
  <c r="C427" i="14" s="1"/>
  <c r="C448" i="14" s="1"/>
  <c r="C139" i="14"/>
  <c r="C428" i="14" s="1"/>
  <c r="C449" i="14" s="1"/>
  <c r="C174" i="14"/>
  <c r="C429" i="14" s="1"/>
  <c r="C450" i="14" s="1"/>
  <c r="C209" i="14"/>
  <c r="C430" i="14" s="1"/>
  <c r="C451" i="14" s="1"/>
  <c r="C244" i="14"/>
  <c r="C431" i="14" s="1"/>
  <c r="C452" i="14" s="1"/>
  <c r="C279" i="14"/>
  <c r="C432" i="14" s="1"/>
  <c r="C453" i="14" s="1"/>
  <c r="C314" i="14"/>
  <c r="C433" i="14" s="1"/>
  <c r="C442" i="13" s="1"/>
  <c r="C349" i="14"/>
  <c r="C434" i="14" s="1"/>
  <c r="C443" i="13" s="1"/>
  <c r="C384" i="14"/>
  <c r="C419" i="14"/>
  <c r="B34" i="14"/>
  <c r="B425" i="14" s="1"/>
  <c r="B446" i="14" s="1"/>
  <c r="B69" i="14"/>
  <c r="B426" i="14" s="1"/>
  <c r="B447" i="14" s="1"/>
  <c r="B104" i="14"/>
  <c r="B427" i="14" s="1"/>
  <c r="B448" i="14" s="1"/>
  <c r="B139" i="14"/>
  <c r="B428" i="14" s="1"/>
  <c r="B449" i="14" s="1"/>
  <c r="B174" i="14"/>
  <c r="B429" i="14" s="1"/>
  <c r="B450" i="14" s="1"/>
  <c r="B209" i="14"/>
  <c r="B430" i="14" s="1"/>
  <c r="B451" i="14" s="1"/>
  <c r="B244" i="14"/>
  <c r="B431" i="14" s="1"/>
  <c r="B452" i="14" s="1"/>
  <c r="B279" i="14"/>
  <c r="B432" i="14" s="1"/>
  <c r="B453" i="14" s="1"/>
  <c r="B314" i="14"/>
  <c r="B433" i="14" s="1"/>
  <c r="B442" i="13" s="1"/>
  <c r="B349" i="14"/>
  <c r="B434" i="14" s="1"/>
  <c r="B443" i="13" s="1"/>
  <c r="B384" i="14"/>
  <c r="B435" i="14" s="1"/>
  <c r="B444" i="13" s="1"/>
  <c r="B419" i="14"/>
  <c r="AB3" i="14"/>
  <c r="AX7" i="14" s="1"/>
  <c r="AB4" i="14"/>
  <c r="AX8" i="14" s="1"/>
  <c r="AB5" i="14"/>
  <c r="AX9" i="14" s="1"/>
  <c r="AB6" i="14"/>
  <c r="AX10" i="14" s="1"/>
  <c r="AB7" i="14"/>
  <c r="AX11" i="14" s="1"/>
  <c r="AB8" i="14"/>
  <c r="AX12" i="14" s="1"/>
  <c r="AB9" i="14"/>
  <c r="AX13" i="14" s="1"/>
  <c r="AF6" i="14"/>
  <c r="BB10" i="14" s="1"/>
  <c r="AH7" i="14"/>
  <c r="BD11" i="14" s="1"/>
  <c r="AI10" i="14"/>
  <c r="BE14" i="14" s="1"/>
  <c r="AK6" i="14"/>
  <c r="BG10" i="14" s="1"/>
  <c r="AK7" i="14"/>
  <c r="BG11" i="14" s="1"/>
  <c r="AL10" i="14"/>
  <c r="BH14" i="14" s="1"/>
  <c r="AN6" i="14"/>
  <c r="BJ10" i="14" s="1"/>
  <c r="AO6" i="14"/>
  <c r="BK10" i="14" s="1"/>
  <c r="AO7" i="14"/>
  <c r="BK11" i="14" s="1"/>
  <c r="AN14" i="14"/>
  <c r="AM12" i="14"/>
  <c r="AJ14" i="14"/>
  <c r="AH14" i="14"/>
  <c r="AG12" i="14"/>
  <c r="AG13" i="14"/>
  <c r="AX8" i="13"/>
  <c r="AX9" i="13"/>
  <c r="AX10" i="13"/>
  <c r="AX11" i="13"/>
  <c r="AX12" i="13"/>
  <c r="AX13" i="13"/>
  <c r="AX14" i="13"/>
  <c r="AY8" i="13"/>
  <c r="AY9" i="13"/>
  <c r="AY10" i="13"/>
  <c r="AY11" i="13"/>
  <c r="AY12" i="13"/>
  <c r="AY13" i="13"/>
  <c r="AY14" i="13"/>
  <c r="AZ8" i="13"/>
  <c r="AZ9" i="13"/>
  <c r="AZ10" i="13"/>
  <c r="AZ11" i="13"/>
  <c r="AZ12" i="13"/>
  <c r="AZ13" i="13"/>
  <c r="AZ14" i="13"/>
  <c r="BA8" i="13"/>
  <c r="BA9" i="13"/>
  <c r="BA10" i="13"/>
  <c r="BA11" i="13"/>
  <c r="BA12" i="13"/>
  <c r="BA13" i="13"/>
  <c r="BA14" i="13"/>
  <c r="BB8" i="13"/>
  <c r="BB9" i="13"/>
  <c r="BB10" i="13"/>
  <c r="BB11" i="13"/>
  <c r="BB12" i="13"/>
  <c r="BB13" i="13"/>
  <c r="BB14" i="13"/>
  <c r="BC8" i="13"/>
  <c r="BC9" i="13"/>
  <c r="BC10" i="13"/>
  <c r="BC11" i="13"/>
  <c r="BC12" i="13"/>
  <c r="BC13" i="13"/>
  <c r="BC14" i="13"/>
  <c r="BD8" i="13"/>
  <c r="BD9" i="13"/>
  <c r="BD10" i="13"/>
  <c r="BD11" i="13"/>
  <c r="BD12" i="13"/>
  <c r="BD13" i="13"/>
  <c r="BD14" i="13"/>
  <c r="BE8" i="13"/>
  <c r="BE9" i="13"/>
  <c r="BE10" i="13"/>
  <c r="BE11" i="13"/>
  <c r="BE12" i="13"/>
  <c r="BE13" i="13"/>
  <c r="BE14" i="13"/>
  <c r="BF8" i="13"/>
  <c r="BF9" i="13"/>
  <c r="BF10" i="13"/>
  <c r="BF11" i="13"/>
  <c r="BF12" i="13"/>
  <c r="BF13" i="13"/>
  <c r="BF14" i="13"/>
  <c r="BG8" i="13"/>
  <c r="BG9" i="13"/>
  <c r="BG10" i="13"/>
  <c r="BG11" i="13"/>
  <c r="BG12" i="13"/>
  <c r="BG13" i="13"/>
  <c r="BG14" i="13"/>
  <c r="BH8" i="13"/>
  <c r="BH9" i="13"/>
  <c r="BH10" i="13"/>
  <c r="BH11" i="13"/>
  <c r="BH12" i="13"/>
  <c r="BH13" i="13"/>
  <c r="BH14" i="13"/>
  <c r="BI8" i="13"/>
  <c r="BI9" i="13"/>
  <c r="BI10" i="13"/>
  <c r="BI11" i="13"/>
  <c r="BI12" i="13"/>
  <c r="BI13" i="13"/>
  <c r="BI14" i="13"/>
  <c r="BJ8" i="13"/>
  <c r="BJ9" i="13"/>
  <c r="BJ10" i="13"/>
  <c r="BJ11" i="13"/>
  <c r="BJ12" i="13"/>
  <c r="BJ13" i="13"/>
  <c r="BJ14" i="13"/>
  <c r="BK8" i="13"/>
  <c r="BK9" i="13"/>
  <c r="BK10" i="13"/>
  <c r="BK11" i="13"/>
  <c r="BK12" i="13"/>
  <c r="BK13" i="13"/>
  <c r="BK14" i="13"/>
  <c r="BL8" i="13"/>
  <c r="BL9" i="13"/>
  <c r="BL10" i="13"/>
  <c r="BL11" i="13"/>
  <c r="BL12" i="13"/>
  <c r="BL13" i="13"/>
  <c r="BL14" i="13"/>
  <c r="BM8" i="13"/>
  <c r="BM9" i="13"/>
  <c r="BM10" i="13"/>
  <c r="BM11" i="13"/>
  <c r="BM12" i="13"/>
  <c r="BM13" i="13"/>
  <c r="BM14" i="13"/>
  <c r="BN8" i="13"/>
  <c r="BN9" i="13"/>
  <c r="BN10" i="13"/>
  <c r="BN11" i="13"/>
  <c r="BN12" i="13"/>
  <c r="BN13" i="13"/>
  <c r="BN14" i="13"/>
  <c r="S425" i="12"/>
  <c r="S426" i="12"/>
  <c r="S427" i="12"/>
  <c r="S428" i="12"/>
  <c r="S429" i="12"/>
  <c r="S430" i="12"/>
  <c r="S431" i="12"/>
  <c r="S432" i="12"/>
  <c r="S433" i="12"/>
  <c r="S442" i="11" s="1"/>
  <c r="S434" i="12"/>
  <c r="S443" i="11" s="1"/>
  <c r="S435" i="12"/>
  <c r="S444" i="11" s="1"/>
  <c r="S436" i="12"/>
  <c r="S445" i="11" s="1"/>
  <c r="R425" i="12"/>
  <c r="R446" i="12" s="1"/>
  <c r="R426" i="12"/>
  <c r="R447" i="12" s="1"/>
  <c r="R427" i="12"/>
  <c r="R448" i="12" s="1"/>
  <c r="R428" i="12"/>
  <c r="R449" i="12" s="1"/>
  <c r="R429" i="12"/>
  <c r="R450" i="12" s="1"/>
  <c r="R430" i="12"/>
  <c r="R451" i="12" s="1"/>
  <c r="R431" i="12"/>
  <c r="R452" i="12" s="1"/>
  <c r="R432" i="12"/>
  <c r="R453" i="12" s="1"/>
  <c r="R433" i="12"/>
  <c r="R442" i="11" s="1"/>
  <c r="R434" i="12"/>
  <c r="R443" i="11" s="1"/>
  <c r="R435" i="12"/>
  <c r="R444" i="11" s="1"/>
  <c r="R436" i="12"/>
  <c r="R445" i="11" s="1"/>
  <c r="Q425" i="12"/>
  <c r="Q446" i="12" s="1"/>
  <c r="Q426" i="12"/>
  <c r="Q447" i="12" s="1"/>
  <c r="Q427" i="12"/>
  <c r="Q448" i="12" s="1"/>
  <c r="Q428" i="12"/>
  <c r="Q449" i="12" s="1"/>
  <c r="Q429" i="12"/>
  <c r="Q450" i="12" s="1"/>
  <c r="Q430" i="12"/>
  <c r="Q451" i="12" s="1"/>
  <c r="Q431" i="12"/>
  <c r="Q452" i="12" s="1"/>
  <c r="Q432" i="12"/>
  <c r="Q453" i="12" s="1"/>
  <c r="Q433" i="12"/>
  <c r="Q442" i="11" s="1"/>
  <c r="Q434" i="12"/>
  <c r="Q443" i="11" s="1"/>
  <c r="Q435" i="12"/>
  <c r="Q444" i="11" s="1"/>
  <c r="Q436" i="12"/>
  <c r="Q445" i="11" s="1"/>
  <c r="P425" i="12"/>
  <c r="P446" i="12" s="1"/>
  <c r="P426" i="12"/>
  <c r="P447" i="12" s="1"/>
  <c r="P427" i="12"/>
  <c r="P448" i="12" s="1"/>
  <c r="P428" i="12"/>
  <c r="P449" i="12" s="1"/>
  <c r="P429" i="12"/>
  <c r="P450" i="12" s="1"/>
  <c r="P430" i="12"/>
  <c r="P451" i="12" s="1"/>
  <c r="P431" i="12"/>
  <c r="P452" i="12" s="1"/>
  <c r="P432" i="12"/>
  <c r="P453" i="12" s="1"/>
  <c r="P433" i="12"/>
  <c r="P442" i="11" s="1"/>
  <c r="P434" i="12"/>
  <c r="P443" i="11" s="1"/>
  <c r="P435" i="12"/>
  <c r="P444" i="11" s="1"/>
  <c r="P436" i="12"/>
  <c r="P445" i="11" s="1"/>
  <c r="O425" i="12"/>
  <c r="O446" i="12" s="1"/>
  <c r="O426" i="12"/>
  <c r="O447" i="12" s="1"/>
  <c r="O427" i="12"/>
  <c r="O448" i="12" s="1"/>
  <c r="O428" i="12"/>
  <c r="O449" i="12" s="1"/>
  <c r="O429" i="12"/>
  <c r="O450" i="12" s="1"/>
  <c r="O430" i="12"/>
  <c r="O451" i="12" s="1"/>
  <c r="O431" i="12"/>
  <c r="O452" i="12" s="1"/>
  <c r="O432" i="12"/>
  <c r="O453" i="12" s="1"/>
  <c r="O433" i="12"/>
  <c r="O442" i="11" s="1"/>
  <c r="O434" i="12"/>
  <c r="O443" i="11" s="1"/>
  <c r="O435" i="12"/>
  <c r="O444" i="11" s="1"/>
  <c r="O436" i="12"/>
  <c r="O445" i="11" s="1"/>
  <c r="N425" i="12"/>
  <c r="N446" i="12" s="1"/>
  <c r="N426" i="12"/>
  <c r="N447" i="12" s="1"/>
  <c r="N427" i="12"/>
  <c r="N448" i="12" s="1"/>
  <c r="N428" i="12"/>
  <c r="N449" i="12" s="1"/>
  <c r="N429" i="12"/>
  <c r="N450" i="12" s="1"/>
  <c r="N430" i="12"/>
  <c r="N451" i="12" s="1"/>
  <c r="N431" i="12"/>
  <c r="N452" i="12" s="1"/>
  <c r="N432" i="12"/>
  <c r="N453" i="12" s="1"/>
  <c r="N433" i="12"/>
  <c r="N442" i="11" s="1"/>
  <c r="N434" i="12"/>
  <c r="N443" i="11" s="1"/>
  <c r="N435" i="12"/>
  <c r="N444" i="11" s="1"/>
  <c r="N436" i="12"/>
  <c r="N445" i="11" s="1"/>
  <c r="M425" i="12"/>
  <c r="M446" i="12" s="1"/>
  <c r="M426" i="12"/>
  <c r="M447" i="12" s="1"/>
  <c r="M427" i="12"/>
  <c r="M448" i="12" s="1"/>
  <c r="M428" i="12"/>
  <c r="M449" i="12" s="1"/>
  <c r="M429" i="12"/>
  <c r="M450" i="12" s="1"/>
  <c r="M430" i="12"/>
  <c r="M451" i="12" s="1"/>
  <c r="M431" i="12"/>
  <c r="M452" i="12" s="1"/>
  <c r="M432" i="12"/>
  <c r="M453" i="12" s="1"/>
  <c r="M433" i="12"/>
  <c r="M442" i="11" s="1"/>
  <c r="M434" i="12"/>
  <c r="M443" i="11" s="1"/>
  <c r="M435" i="12"/>
  <c r="M444" i="11" s="1"/>
  <c r="M436" i="12"/>
  <c r="M445" i="11" s="1"/>
  <c r="L425" i="12"/>
  <c r="L446" i="12" s="1"/>
  <c r="L426" i="12"/>
  <c r="L447" i="12" s="1"/>
  <c r="L427" i="12"/>
  <c r="L448" i="12" s="1"/>
  <c r="L428" i="12"/>
  <c r="L449" i="12" s="1"/>
  <c r="L429" i="12"/>
  <c r="L450" i="12" s="1"/>
  <c r="L430" i="12"/>
  <c r="L451" i="12" s="1"/>
  <c r="L431" i="12"/>
  <c r="L452" i="12" s="1"/>
  <c r="L432" i="12"/>
  <c r="L453" i="12" s="1"/>
  <c r="L433" i="12"/>
  <c r="L442" i="11" s="1"/>
  <c r="L434" i="12"/>
  <c r="L443" i="11" s="1"/>
  <c r="L435" i="12"/>
  <c r="L444" i="11" s="1"/>
  <c r="L436" i="12"/>
  <c r="L445" i="11" s="1"/>
  <c r="K425" i="12"/>
  <c r="K446" i="12" s="1"/>
  <c r="K426" i="12"/>
  <c r="K447" i="12" s="1"/>
  <c r="K427" i="12"/>
  <c r="K448" i="12" s="1"/>
  <c r="K428" i="12"/>
  <c r="K449" i="12" s="1"/>
  <c r="K429" i="12"/>
  <c r="K450" i="12" s="1"/>
  <c r="K430" i="12"/>
  <c r="K451" i="12" s="1"/>
  <c r="K431" i="12"/>
  <c r="K452" i="12" s="1"/>
  <c r="K432" i="12"/>
  <c r="K453" i="12" s="1"/>
  <c r="K433" i="12"/>
  <c r="K442" i="11" s="1"/>
  <c r="K434" i="12"/>
  <c r="K443" i="11" s="1"/>
  <c r="K435" i="12"/>
  <c r="K444" i="11" s="1"/>
  <c r="K436" i="12"/>
  <c r="K445" i="11" s="1"/>
  <c r="J425" i="12"/>
  <c r="J446" i="12" s="1"/>
  <c r="J426" i="12"/>
  <c r="J447" i="12" s="1"/>
  <c r="J427" i="12"/>
  <c r="J448" i="12" s="1"/>
  <c r="J428" i="12"/>
  <c r="J449" i="12" s="1"/>
  <c r="J429" i="12"/>
  <c r="J450" i="12" s="1"/>
  <c r="J430" i="12"/>
  <c r="J451" i="12" s="1"/>
  <c r="J431" i="12"/>
  <c r="J452" i="12" s="1"/>
  <c r="J432" i="12"/>
  <c r="J453" i="12" s="1"/>
  <c r="J433" i="12"/>
  <c r="J442" i="11" s="1"/>
  <c r="J434" i="12"/>
  <c r="J443" i="11" s="1"/>
  <c r="J435" i="12"/>
  <c r="J444" i="11" s="1"/>
  <c r="J436" i="12"/>
  <c r="J445" i="11" s="1"/>
  <c r="I425" i="12"/>
  <c r="I446" i="12" s="1"/>
  <c r="I426" i="12"/>
  <c r="I447" i="12" s="1"/>
  <c r="I427" i="12"/>
  <c r="I448" i="12" s="1"/>
  <c r="I428" i="12"/>
  <c r="I449" i="12" s="1"/>
  <c r="I429" i="12"/>
  <c r="I450" i="12" s="1"/>
  <c r="I430" i="12"/>
  <c r="I451" i="12" s="1"/>
  <c r="I431" i="12"/>
  <c r="I452" i="12" s="1"/>
  <c r="I432" i="12"/>
  <c r="I453" i="12" s="1"/>
  <c r="I433" i="12"/>
  <c r="I442" i="11" s="1"/>
  <c r="I434" i="12"/>
  <c r="I443" i="11" s="1"/>
  <c r="I435" i="12"/>
  <c r="I444" i="11" s="1"/>
  <c r="I436" i="12"/>
  <c r="I445" i="11" s="1"/>
  <c r="H425" i="12"/>
  <c r="H446" i="12" s="1"/>
  <c r="H426" i="12"/>
  <c r="H447" i="12" s="1"/>
  <c r="H427" i="12"/>
  <c r="H448" i="12" s="1"/>
  <c r="H428" i="12"/>
  <c r="H449" i="12" s="1"/>
  <c r="H429" i="12"/>
  <c r="H450" i="12" s="1"/>
  <c r="H430" i="12"/>
  <c r="H451" i="12" s="1"/>
  <c r="H431" i="12"/>
  <c r="H452" i="12" s="1"/>
  <c r="H432" i="12"/>
  <c r="H453" i="12" s="1"/>
  <c r="H433" i="12"/>
  <c r="H442" i="11" s="1"/>
  <c r="H434" i="12"/>
  <c r="H443" i="11" s="1"/>
  <c r="H435" i="12"/>
  <c r="H444" i="11" s="1"/>
  <c r="H436" i="12"/>
  <c r="H445" i="11" s="1"/>
  <c r="G425" i="12"/>
  <c r="G446" i="12" s="1"/>
  <c r="G426" i="12"/>
  <c r="G447" i="12" s="1"/>
  <c r="G427" i="12"/>
  <c r="G448" i="12" s="1"/>
  <c r="G428" i="12"/>
  <c r="G449" i="12" s="1"/>
  <c r="G429" i="12"/>
  <c r="G450" i="12" s="1"/>
  <c r="G430" i="12"/>
  <c r="G451" i="12" s="1"/>
  <c r="G431" i="12"/>
  <c r="G452" i="12" s="1"/>
  <c r="G432" i="12"/>
  <c r="G453" i="12" s="1"/>
  <c r="G433" i="12"/>
  <c r="G442" i="11" s="1"/>
  <c r="G434" i="12"/>
  <c r="G443" i="11" s="1"/>
  <c r="G435" i="12"/>
  <c r="G444" i="11" s="1"/>
  <c r="G436" i="12"/>
  <c r="G445" i="11" s="1"/>
  <c r="F425" i="12"/>
  <c r="F446" i="12" s="1"/>
  <c r="F426" i="12"/>
  <c r="F447" i="12" s="1"/>
  <c r="F427" i="12"/>
  <c r="F448" i="12" s="1"/>
  <c r="F428" i="12"/>
  <c r="F449" i="12" s="1"/>
  <c r="F429" i="12"/>
  <c r="F450" i="12" s="1"/>
  <c r="F430" i="12"/>
  <c r="F451" i="12" s="1"/>
  <c r="F431" i="12"/>
  <c r="F452" i="12" s="1"/>
  <c r="F432" i="12"/>
  <c r="F453" i="12" s="1"/>
  <c r="F433" i="12"/>
  <c r="F442" i="11" s="1"/>
  <c r="F434" i="12"/>
  <c r="F443" i="11" s="1"/>
  <c r="F435" i="12"/>
  <c r="F444" i="11" s="1"/>
  <c r="F436" i="12"/>
  <c r="F445" i="11" s="1"/>
  <c r="E425" i="12"/>
  <c r="E446" i="12" s="1"/>
  <c r="E426" i="12"/>
  <c r="E447" i="12" s="1"/>
  <c r="E427" i="12"/>
  <c r="E448" i="12" s="1"/>
  <c r="E428" i="12"/>
  <c r="E449" i="12" s="1"/>
  <c r="E429" i="12"/>
  <c r="E450" i="12" s="1"/>
  <c r="E430" i="12"/>
  <c r="E451" i="12" s="1"/>
  <c r="E431" i="12"/>
  <c r="E452" i="12" s="1"/>
  <c r="E432" i="12"/>
  <c r="E453" i="12" s="1"/>
  <c r="E433" i="12"/>
  <c r="E442" i="11" s="1"/>
  <c r="E434" i="12"/>
  <c r="E443" i="11" s="1"/>
  <c r="E435" i="12"/>
  <c r="E444" i="11" s="1"/>
  <c r="E436" i="12"/>
  <c r="E445" i="11" s="1"/>
  <c r="D425" i="12"/>
  <c r="D446" i="12" s="1"/>
  <c r="D426" i="12"/>
  <c r="D447" i="12" s="1"/>
  <c r="D427" i="12"/>
  <c r="D448" i="12" s="1"/>
  <c r="D428" i="12"/>
  <c r="D449" i="12" s="1"/>
  <c r="D429" i="12"/>
  <c r="D450" i="12" s="1"/>
  <c r="D430" i="12"/>
  <c r="D451" i="12" s="1"/>
  <c r="D431" i="12"/>
  <c r="D452" i="12" s="1"/>
  <c r="D432" i="12"/>
  <c r="D453" i="12" s="1"/>
  <c r="D433" i="12"/>
  <c r="D442" i="11" s="1"/>
  <c r="D434" i="12"/>
  <c r="D443" i="11" s="1"/>
  <c r="D435" i="12"/>
  <c r="D444" i="11" s="1"/>
  <c r="D436" i="12"/>
  <c r="D445" i="11" s="1"/>
  <c r="C425" i="12"/>
  <c r="C446" i="12" s="1"/>
  <c r="C426" i="12"/>
  <c r="C447" i="12" s="1"/>
  <c r="C427" i="12"/>
  <c r="C448" i="12" s="1"/>
  <c r="C428" i="12"/>
  <c r="C449" i="12" s="1"/>
  <c r="C429" i="12"/>
  <c r="C450" i="12" s="1"/>
  <c r="C430" i="12"/>
  <c r="C451" i="12" s="1"/>
  <c r="C431" i="12"/>
  <c r="C452" i="12" s="1"/>
  <c r="C432" i="12"/>
  <c r="C453" i="12" s="1"/>
  <c r="C433" i="12"/>
  <c r="C442" i="11" s="1"/>
  <c r="C434" i="12"/>
  <c r="C443" i="11" s="1"/>
  <c r="C435" i="12"/>
  <c r="C444" i="11" s="1"/>
  <c r="C436" i="12"/>
  <c r="C445" i="11" s="1"/>
  <c r="B425" i="12"/>
  <c r="B446" i="12" s="1"/>
  <c r="B426" i="12"/>
  <c r="B447" i="12" s="1"/>
  <c r="B427" i="12"/>
  <c r="B448" i="12" s="1"/>
  <c r="B428" i="12"/>
  <c r="B449" i="12" s="1"/>
  <c r="B429" i="12"/>
  <c r="B450" i="12" s="1"/>
  <c r="B430" i="12"/>
  <c r="B451" i="12" s="1"/>
  <c r="B431" i="12"/>
  <c r="B452" i="12" s="1"/>
  <c r="B432" i="12"/>
  <c r="B453" i="12" s="1"/>
  <c r="B433" i="12"/>
  <c r="B442" i="11" s="1"/>
  <c r="B434" i="12"/>
  <c r="B443" i="11" s="1"/>
  <c r="B435" i="12"/>
  <c r="B444" i="11" s="1"/>
  <c r="B436" i="12"/>
  <c r="B445" i="11" s="1"/>
  <c r="S425" i="11"/>
  <c r="S426" i="11"/>
  <c r="S427" i="11"/>
  <c r="S428" i="11"/>
  <c r="S429" i="11"/>
  <c r="S430" i="11"/>
  <c r="S431" i="11"/>
  <c r="S432" i="11"/>
  <c r="S433" i="11"/>
  <c r="S442" i="10" s="1"/>
  <c r="S434" i="11"/>
  <c r="S443" i="10" s="1"/>
  <c r="S435" i="11"/>
  <c r="S444" i="10" s="1"/>
  <c r="S436" i="11"/>
  <c r="S445" i="10" s="1"/>
  <c r="R34" i="11"/>
  <c r="R69" i="11"/>
  <c r="R426" i="11" s="1"/>
  <c r="R447" i="11" s="1"/>
  <c r="R104" i="11"/>
  <c r="R427" i="11" s="1"/>
  <c r="R448" i="11" s="1"/>
  <c r="R139" i="11"/>
  <c r="R428" i="11" s="1"/>
  <c r="R449" i="11" s="1"/>
  <c r="R174" i="11"/>
  <c r="R209" i="11"/>
  <c r="R430" i="11" s="1"/>
  <c r="R451" i="11" s="1"/>
  <c r="R244" i="11"/>
  <c r="R431" i="11" s="1"/>
  <c r="R452" i="11" s="1"/>
  <c r="R279" i="11"/>
  <c r="R432" i="11" s="1"/>
  <c r="R453" i="11" s="1"/>
  <c r="R314" i="11"/>
  <c r="R349" i="11"/>
  <c r="R434" i="11" s="1"/>
  <c r="R443" i="10" s="1"/>
  <c r="R384" i="11"/>
  <c r="R435" i="11" s="1"/>
  <c r="R444" i="10" s="1"/>
  <c r="R419" i="11"/>
  <c r="R436" i="11" s="1"/>
  <c r="R445" i="10" s="1"/>
  <c r="Q34" i="11"/>
  <c r="Q425" i="11" s="1"/>
  <c r="Q446" i="11" s="1"/>
  <c r="Q69" i="11"/>
  <c r="Q426" i="11" s="1"/>
  <c r="Q447" i="11" s="1"/>
  <c r="Q104" i="11"/>
  <c r="Q427" i="11" s="1"/>
  <c r="Q448" i="11" s="1"/>
  <c r="Q139" i="11"/>
  <c r="Q428" i="11" s="1"/>
  <c r="Q449" i="11" s="1"/>
  <c r="Q174" i="11"/>
  <c r="Q429" i="11" s="1"/>
  <c r="Q450" i="11" s="1"/>
  <c r="Q209" i="11"/>
  <c r="Q430" i="11" s="1"/>
  <c r="Q451" i="11" s="1"/>
  <c r="Q244" i="11"/>
  <c r="Q431" i="11" s="1"/>
  <c r="Q452" i="11" s="1"/>
  <c r="Q279" i="11"/>
  <c r="Q432" i="11" s="1"/>
  <c r="Q453" i="11" s="1"/>
  <c r="Q314" i="11"/>
  <c r="Q349" i="11"/>
  <c r="Q434" i="11" s="1"/>
  <c r="Q443" i="10" s="1"/>
  <c r="Q384" i="11"/>
  <c r="Q435" i="11" s="1"/>
  <c r="Q444" i="10" s="1"/>
  <c r="Q419" i="11"/>
  <c r="Q436" i="11" s="1"/>
  <c r="Q445" i="10" s="1"/>
  <c r="P34" i="11"/>
  <c r="P425" i="11" s="1"/>
  <c r="P69" i="11"/>
  <c r="P426" i="11" s="1"/>
  <c r="P447" i="11" s="1"/>
  <c r="P104" i="11"/>
  <c r="P427" i="11" s="1"/>
  <c r="P448" i="11" s="1"/>
  <c r="P139" i="11"/>
  <c r="P428" i="11" s="1"/>
  <c r="P449" i="11" s="1"/>
  <c r="P174" i="11"/>
  <c r="P429" i="11" s="1"/>
  <c r="P450" i="11" s="1"/>
  <c r="P209" i="11"/>
  <c r="P430" i="11" s="1"/>
  <c r="P451" i="11" s="1"/>
  <c r="P244" i="11"/>
  <c r="P431" i="11" s="1"/>
  <c r="P452" i="11" s="1"/>
  <c r="P279" i="11"/>
  <c r="P432" i="11" s="1"/>
  <c r="P453" i="11" s="1"/>
  <c r="P314" i="11"/>
  <c r="P349" i="11"/>
  <c r="P434" i="11" s="1"/>
  <c r="P443" i="10" s="1"/>
  <c r="P384" i="11"/>
  <c r="P435" i="11" s="1"/>
  <c r="P444" i="10" s="1"/>
  <c r="P419" i="11"/>
  <c r="P436" i="11" s="1"/>
  <c r="P445" i="10" s="1"/>
  <c r="O34" i="11"/>
  <c r="O69" i="11"/>
  <c r="O426" i="11" s="1"/>
  <c r="O447" i="11" s="1"/>
  <c r="O104" i="11"/>
  <c r="O427" i="11" s="1"/>
  <c r="O448" i="11" s="1"/>
  <c r="O139" i="11"/>
  <c r="O428" i="11" s="1"/>
  <c r="O449" i="11" s="1"/>
  <c r="O174" i="11"/>
  <c r="O429" i="11" s="1"/>
  <c r="O450" i="11" s="1"/>
  <c r="O209" i="11"/>
  <c r="O430" i="11" s="1"/>
  <c r="O451" i="11" s="1"/>
  <c r="O244" i="11"/>
  <c r="O431" i="11" s="1"/>
  <c r="O452" i="11" s="1"/>
  <c r="O279" i="11"/>
  <c r="O432" i="11" s="1"/>
  <c r="O314" i="11"/>
  <c r="O349" i="11"/>
  <c r="O434" i="11" s="1"/>
  <c r="O443" i="10" s="1"/>
  <c r="O384" i="11"/>
  <c r="O435" i="11" s="1"/>
  <c r="O444" i="10" s="1"/>
  <c r="O419" i="11"/>
  <c r="O436" i="11" s="1"/>
  <c r="O445" i="10" s="1"/>
  <c r="N34" i="11"/>
  <c r="N69" i="11"/>
  <c r="N426" i="11" s="1"/>
  <c r="N447" i="11" s="1"/>
  <c r="N104" i="11"/>
  <c r="N427" i="11" s="1"/>
  <c r="N448" i="11" s="1"/>
  <c r="N139" i="11"/>
  <c r="N428" i="11" s="1"/>
  <c r="N449" i="11" s="1"/>
  <c r="N174" i="11"/>
  <c r="N209" i="11"/>
  <c r="N430" i="11" s="1"/>
  <c r="N451" i="11" s="1"/>
  <c r="N244" i="11"/>
  <c r="N431" i="11" s="1"/>
  <c r="N452" i="11" s="1"/>
  <c r="N279" i="11"/>
  <c r="N432" i="11" s="1"/>
  <c r="N314" i="11"/>
  <c r="N349" i="11"/>
  <c r="N434" i="11" s="1"/>
  <c r="N443" i="10" s="1"/>
  <c r="N384" i="11"/>
  <c r="N435" i="11" s="1"/>
  <c r="N444" i="10" s="1"/>
  <c r="N419" i="11"/>
  <c r="N436" i="11" s="1"/>
  <c r="N445" i="10" s="1"/>
  <c r="M34" i="11"/>
  <c r="M69" i="11"/>
  <c r="M426" i="11" s="1"/>
  <c r="M447" i="11" s="1"/>
  <c r="M104" i="11"/>
  <c r="M427" i="11" s="1"/>
  <c r="M448" i="11" s="1"/>
  <c r="M139" i="11"/>
  <c r="M428" i="11" s="1"/>
  <c r="M449" i="11" s="1"/>
  <c r="M174" i="11"/>
  <c r="M209" i="11"/>
  <c r="M430" i="11" s="1"/>
  <c r="M451" i="11" s="1"/>
  <c r="M244" i="11"/>
  <c r="M431" i="11" s="1"/>
  <c r="M452" i="11" s="1"/>
  <c r="M279" i="11"/>
  <c r="M432" i="11" s="1"/>
  <c r="M453" i="11" s="1"/>
  <c r="M314" i="11"/>
  <c r="M349" i="11"/>
  <c r="M434" i="11" s="1"/>
  <c r="M443" i="10" s="1"/>
  <c r="M384" i="11"/>
  <c r="M435" i="11" s="1"/>
  <c r="M444" i="10" s="1"/>
  <c r="M419" i="11"/>
  <c r="M436" i="11" s="1"/>
  <c r="M445" i="10" s="1"/>
  <c r="L34" i="11"/>
  <c r="L69" i="11"/>
  <c r="L426" i="11" s="1"/>
  <c r="L447" i="11" s="1"/>
  <c r="L104" i="11"/>
  <c r="L427" i="11" s="1"/>
  <c r="L448" i="11" s="1"/>
  <c r="L139" i="11"/>
  <c r="L428" i="11" s="1"/>
  <c r="L449" i="11" s="1"/>
  <c r="L174" i="11"/>
  <c r="L209" i="11"/>
  <c r="L430" i="11" s="1"/>
  <c r="L451" i="11" s="1"/>
  <c r="L244" i="11"/>
  <c r="L431" i="11" s="1"/>
  <c r="L452" i="11" s="1"/>
  <c r="L279" i="11"/>
  <c r="L432" i="11" s="1"/>
  <c r="L314" i="11"/>
  <c r="L349" i="11"/>
  <c r="L434" i="11" s="1"/>
  <c r="L443" i="10" s="1"/>
  <c r="L384" i="11"/>
  <c r="L435" i="11" s="1"/>
  <c r="L444" i="10" s="1"/>
  <c r="L419" i="11"/>
  <c r="L436" i="11" s="1"/>
  <c r="L445" i="10" s="1"/>
  <c r="K34" i="11"/>
  <c r="K69" i="11"/>
  <c r="K426" i="11" s="1"/>
  <c r="K447" i="11" s="1"/>
  <c r="K104" i="11"/>
  <c r="K427" i="11" s="1"/>
  <c r="K448" i="11" s="1"/>
  <c r="K139" i="11"/>
  <c r="K174" i="11"/>
  <c r="K429" i="11" s="1"/>
  <c r="K450" i="11" s="1"/>
  <c r="K209" i="11"/>
  <c r="K430" i="11" s="1"/>
  <c r="K451" i="11" s="1"/>
  <c r="K244" i="11"/>
  <c r="K279" i="11"/>
  <c r="K432" i="11" s="1"/>
  <c r="K453" i="11" s="1"/>
  <c r="K314" i="11"/>
  <c r="K349" i="11"/>
  <c r="K434" i="11" s="1"/>
  <c r="K443" i="10" s="1"/>
  <c r="K384" i="11"/>
  <c r="K419" i="11"/>
  <c r="K436" i="11" s="1"/>
  <c r="K445" i="10" s="1"/>
  <c r="J34" i="11"/>
  <c r="J69" i="11"/>
  <c r="J104" i="11"/>
  <c r="J427" i="11" s="1"/>
  <c r="J448" i="11" s="1"/>
  <c r="J139" i="11"/>
  <c r="J428" i="11" s="1"/>
  <c r="J449" i="11" s="1"/>
  <c r="J174" i="11"/>
  <c r="J209" i="11"/>
  <c r="J244" i="11"/>
  <c r="J431" i="11" s="1"/>
  <c r="J452" i="11" s="1"/>
  <c r="J279" i="11"/>
  <c r="J432" i="11" s="1"/>
  <c r="J453" i="11" s="1"/>
  <c r="J314" i="11"/>
  <c r="J349" i="11"/>
  <c r="J384" i="11"/>
  <c r="J435" i="11" s="1"/>
  <c r="J444" i="10" s="1"/>
  <c r="J419" i="11"/>
  <c r="J436" i="11" s="1"/>
  <c r="J445" i="10" s="1"/>
  <c r="I34" i="11"/>
  <c r="I69" i="11"/>
  <c r="I104" i="11"/>
  <c r="I427" i="11" s="1"/>
  <c r="I448" i="11" s="1"/>
  <c r="I139" i="11"/>
  <c r="I428" i="11" s="1"/>
  <c r="I449" i="11" s="1"/>
  <c r="I174" i="11"/>
  <c r="I209" i="11"/>
  <c r="I244" i="11"/>
  <c r="I431" i="11" s="1"/>
  <c r="I452" i="11" s="1"/>
  <c r="I279" i="11"/>
  <c r="I432" i="11" s="1"/>
  <c r="I453" i="11" s="1"/>
  <c r="I314" i="11"/>
  <c r="I349" i="11"/>
  <c r="I384" i="11"/>
  <c r="I435" i="11" s="1"/>
  <c r="I444" i="10" s="1"/>
  <c r="I419" i="11"/>
  <c r="I436" i="11" s="1"/>
  <c r="I445" i="10" s="1"/>
  <c r="H34" i="11"/>
  <c r="H69" i="11"/>
  <c r="H104" i="11"/>
  <c r="H427" i="11" s="1"/>
  <c r="H448" i="11" s="1"/>
  <c r="H139" i="11"/>
  <c r="H428" i="11" s="1"/>
  <c r="H449" i="11" s="1"/>
  <c r="H174" i="11"/>
  <c r="H209" i="11"/>
  <c r="H430" i="11" s="1"/>
  <c r="H451" i="11" s="1"/>
  <c r="H244" i="11"/>
  <c r="H431" i="11" s="1"/>
  <c r="H452" i="11" s="1"/>
  <c r="H279" i="11"/>
  <c r="H314" i="11"/>
  <c r="H433" i="11" s="1"/>
  <c r="H442" i="10" s="1"/>
  <c r="H349" i="11"/>
  <c r="H434" i="11" s="1"/>
  <c r="H443" i="10" s="1"/>
  <c r="H384" i="11"/>
  <c r="H435" i="11" s="1"/>
  <c r="H444" i="10" s="1"/>
  <c r="H419" i="11"/>
  <c r="H436" i="11" s="1"/>
  <c r="H445" i="10" s="1"/>
  <c r="G34" i="11"/>
  <c r="G425" i="11" s="1"/>
  <c r="G69" i="11"/>
  <c r="G426" i="11" s="1"/>
  <c r="G447" i="11" s="1"/>
  <c r="G104" i="11"/>
  <c r="G139" i="11"/>
  <c r="G428" i="11" s="1"/>
  <c r="G449" i="11" s="1"/>
  <c r="G174" i="11"/>
  <c r="G209" i="11"/>
  <c r="G430" i="11" s="1"/>
  <c r="G451" i="11" s="1"/>
  <c r="G244" i="11"/>
  <c r="G431" i="11" s="1"/>
  <c r="G452" i="11" s="1"/>
  <c r="G279" i="11"/>
  <c r="G432" i="11" s="1"/>
  <c r="G453" i="11" s="1"/>
  <c r="G314" i="11"/>
  <c r="G349" i="11"/>
  <c r="G434" i="11" s="1"/>
  <c r="G443" i="10" s="1"/>
  <c r="G384" i="11"/>
  <c r="G435" i="11" s="1"/>
  <c r="G444" i="10" s="1"/>
  <c r="G419" i="11"/>
  <c r="F34" i="11"/>
  <c r="F425" i="11" s="1"/>
  <c r="F446" i="11" s="1"/>
  <c r="F69" i="11"/>
  <c r="F426" i="11" s="1"/>
  <c r="F447" i="11" s="1"/>
  <c r="F104" i="11"/>
  <c r="F427" i="11" s="1"/>
  <c r="F448" i="11" s="1"/>
  <c r="F139" i="11"/>
  <c r="F174" i="11"/>
  <c r="F429" i="11" s="1"/>
  <c r="F450" i="11" s="1"/>
  <c r="F209" i="11"/>
  <c r="F430" i="11" s="1"/>
  <c r="F451" i="11" s="1"/>
  <c r="F244" i="11"/>
  <c r="F431" i="11" s="1"/>
  <c r="F452" i="11" s="1"/>
  <c r="F279" i="11"/>
  <c r="F314" i="11"/>
  <c r="F349" i="11"/>
  <c r="F434" i="11" s="1"/>
  <c r="F443" i="10" s="1"/>
  <c r="F384" i="11"/>
  <c r="F435" i="11" s="1"/>
  <c r="F444" i="10" s="1"/>
  <c r="F419" i="11"/>
  <c r="E34" i="11"/>
  <c r="E425" i="11" s="1"/>
  <c r="E446" i="11" s="1"/>
  <c r="E69" i="11"/>
  <c r="E426" i="11" s="1"/>
  <c r="E447" i="11" s="1"/>
  <c r="E104" i="11"/>
  <c r="E427" i="11" s="1"/>
  <c r="E448" i="11" s="1"/>
  <c r="E139" i="11"/>
  <c r="E174" i="11"/>
  <c r="E429" i="11" s="1"/>
  <c r="E450" i="11" s="1"/>
  <c r="E209" i="11"/>
  <c r="E430" i="11" s="1"/>
  <c r="E451" i="11" s="1"/>
  <c r="E244" i="11"/>
  <c r="E431" i="11" s="1"/>
  <c r="E452" i="11" s="1"/>
  <c r="E279" i="11"/>
  <c r="E314" i="11"/>
  <c r="E433" i="11" s="1"/>
  <c r="E442" i="10" s="1"/>
  <c r="E349" i="11"/>
  <c r="E434" i="11" s="1"/>
  <c r="E443" i="10" s="1"/>
  <c r="E384" i="11"/>
  <c r="E435" i="11" s="1"/>
  <c r="E444" i="10" s="1"/>
  <c r="E419" i="11"/>
  <c r="D34" i="11"/>
  <c r="D425" i="11" s="1"/>
  <c r="D69" i="11"/>
  <c r="D426" i="11" s="1"/>
  <c r="D447" i="11" s="1"/>
  <c r="D104" i="11"/>
  <c r="D427" i="11" s="1"/>
  <c r="D448" i="11" s="1"/>
  <c r="D139" i="11"/>
  <c r="D428" i="11" s="1"/>
  <c r="D449" i="11" s="1"/>
  <c r="D174" i="11"/>
  <c r="D209" i="11"/>
  <c r="D430" i="11" s="1"/>
  <c r="D451" i="11" s="1"/>
  <c r="D244" i="11"/>
  <c r="D279" i="11"/>
  <c r="D432" i="11" s="1"/>
  <c r="D453" i="11" s="1"/>
  <c r="D314" i="11"/>
  <c r="D349" i="11"/>
  <c r="D434" i="11" s="1"/>
  <c r="D443" i="10" s="1"/>
  <c r="D384" i="11"/>
  <c r="D419" i="11"/>
  <c r="D436" i="11" s="1"/>
  <c r="D445" i="10" s="1"/>
  <c r="C34" i="11"/>
  <c r="C425" i="11" s="1"/>
  <c r="C446" i="11" s="1"/>
  <c r="C69" i="11"/>
  <c r="C426" i="11" s="1"/>
  <c r="C447" i="11" s="1"/>
  <c r="C104" i="11"/>
  <c r="C427" i="11" s="1"/>
  <c r="C448" i="11" s="1"/>
  <c r="C139" i="11"/>
  <c r="C174" i="11"/>
  <c r="C429" i="11" s="1"/>
  <c r="C450" i="11" s="1"/>
  <c r="C209" i="11"/>
  <c r="C430" i="11" s="1"/>
  <c r="C451" i="11" s="1"/>
  <c r="C244" i="11"/>
  <c r="C279" i="11"/>
  <c r="C432" i="11" s="1"/>
  <c r="C453" i="11" s="1"/>
  <c r="C314" i="11"/>
  <c r="C433" i="11" s="1"/>
  <c r="C442" i="10" s="1"/>
  <c r="C349" i="11"/>
  <c r="C434" i="11" s="1"/>
  <c r="C443" i="10" s="1"/>
  <c r="C384" i="11"/>
  <c r="C419" i="11"/>
  <c r="C436" i="11" s="1"/>
  <c r="C445" i="10" s="1"/>
  <c r="B34" i="11"/>
  <c r="B425" i="11" s="1"/>
  <c r="B69" i="11"/>
  <c r="B426" i="11" s="1"/>
  <c r="B447" i="11" s="1"/>
  <c r="B104" i="11"/>
  <c r="B427" i="11" s="1"/>
  <c r="B448" i="11" s="1"/>
  <c r="B139" i="11"/>
  <c r="B428" i="11" s="1"/>
  <c r="B449" i="11" s="1"/>
  <c r="B174" i="11"/>
  <c r="B429" i="11" s="1"/>
  <c r="B450" i="11" s="1"/>
  <c r="B209" i="11"/>
  <c r="B430" i="11" s="1"/>
  <c r="B451" i="11" s="1"/>
  <c r="B244" i="11"/>
  <c r="B279" i="11"/>
  <c r="B432" i="11" s="1"/>
  <c r="B453" i="11" s="1"/>
  <c r="B314" i="11"/>
  <c r="B349" i="11"/>
  <c r="B434" i="11" s="1"/>
  <c r="B443" i="10" s="1"/>
  <c r="B384" i="11"/>
  <c r="B419" i="11"/>
  <c r="AJ6" i="11"/>
  <c r="BF10" i="11" s="1"/>
  <c r="AJ9" i="11"/>
  <c r="BF13" i="11" s="1"/>
  <c r="AL10" i="11"/>
  <c r="BH14" i="11" s="1"/>
  <c r="AN8" i="11"/>
  <c r="BJ12" i="11" s="1"/>
  <c r="AN10" i="11"/>
  <c r="BJ14" i="11" s="1"/>
  <c r="AQ8" i="11"/>
  <c r="BM12" i="11" s="1"/>
  <c r="AQ9" i="11"/>
  <c r="BM13" i="11" s="1"/>
  <c r="AH12" i="11"/>
  <c r="AH13" i="11"/>
  <c r="AK12" i="11"/>
  <c r="AM14" i="11"/>
  <c r="AO13" i="11"/>
  <c r="AP14" i="11"/>
  <c r="AQ13" i="11"/>
  <c r="AR14" i="11"/>
  <c r="S425" i="10"/>
  <c r="S426" i="10"/>
  <c r="S427" i="10"/>
  <c r="S428" i="10"/>
  <c r="S429" i="10"/>
  <c r="S430" i="10"/>
  <c r="S431" i="10"/>
  <c r="S432" i="10"/>
  <c r="S433" i="10"/>
  <c r="S442" i="9" s="1"/>
  <c r="S434" i="10"/>
  <c r="S443" i="9" s="1"/>
  <c r="S435" i="10"/>
  <c r="S444" i="9" s="1"/>
  <c r="S436" i="10"/>
  <c r="S445" i="9" s="1"/>
  <c r="R425" i="10"/>
  <c r="R446" i="10" s="1"/>
  <c r="R426" i="10"/>
  <c r="R447" i="10" s="1"/>
  <c r="R427" i="10"/>
  <c r="R448" i="10" s="1"/>
  <c r="R428" i="10"/>
  <c r="R449" i="10" s="1"/>
  <c r="R429" i="10"/>
  <c r="R450" i="10" s="1"/>
  <c r="R430" i="10"/>
  <c r="R451" i="10" s="1"/>
  <c r="R244" i="10"/>
  <c r="R431" i="10" s="1"/>
  <c r="R452" i="10" s="1"/>
  <c r="R279" i="10"/>
  <c r="R432" i="10" s="1"/>
  <c r="R453" i="10" s="1"/>
  <c r="R314" i="10"/>
  <c r="R433" i="10" s="1"/>
  <c r="R442" i="9" s="1"/>
  <c r="R349" i="10"/>
  <c r="R384" i="10"/>
  <c r="R435" i="10" s="1"/>
  <c r="R444" i="9" s="1"/>
  <c r="R419" i="10"/>
  <c r="R436" i="10" s="1"/>
  <c r="R445" i="9" s="1"/>
  <c r="Q34" i="10"/>
  <c r="Q425" i="10" s="1"/>
  <c r="Q446" i="10" s="1"/>
  <c r="Q69" i="10"/>
  <c r="Q426" i="10" s="1"/>
  <c r="Q447" i="10" s="1"/>
  <c r="Q104" i="10"/>
  <c r="Q427" i="10" s="1"/>
  <c r="Q448" i="10" s="1"/>
  <c r="Q139" i="10"/>
  <c r="Q428" i="10" s="1"/>
  <c r="Q449" i="10" s="1"/>
  <c r="Q174" i="10"/>
  <c r="Q429" i="10" s="1"/>
  <c r="Q450" i="10" s="1"/>
  <c r="Q209" i="10"/>
  <c r="Q430" i="10" s="1"/>
  <c r="Q451" i="10" s="1"/>
  <c r="Q244" i="10"/>
  <c r="Q431" i="10" s="1"/>
  <c r="Q452" i="10" s="1"/>
  <c r="Q279" i="10"/>
  <c r="Q432" i="10" s="1"/>
  <c r="Q453" i="10" s="1"/>
  <c r="Q314" i="10"/>
  <c r="Q433" i="10" s="1"/>
  <c r="Q442" i="9" s="1"/>
  <c r="Q349" i="10"/>
  <c r="Q384" i="10"/>
  <c r="Q435" i="10" s="1"/>
  <c r="Q444" i="9" s="1"/>
  <c r="Q419" i="10"/>
  <c r="Q436" i="10" s="1"/>
  <c r="Q445" i="9" s="1"/>
  <c r="P34" i="10"/>
  <c r="P425" i="10" s="1"/>
  <c r="P446" i="10" s="1"/>
  <c r="P69" i="10"/>
  <c r="P426" i="10" s="1"/>
  <c r="P447" i="10" s="1"/>
  <c r="P104" i="10"/>
  <c r="P427" i="10" s="1"/>
  <c r="P448" i="10" s="1"/>
  <c r="P139" i="10"/>
  <c r="P428" i="10" s="1"/>
  <c r="P449" i="10" s="1"/>
  <c r="P174" i="10"/>
  <c r="P429" i="10" s="1"/>
  <c r="P450" i="10" s="1"/>
  <c r="P209" i="10"/>
  <c r="P430" i="10" s="1"/>
  <c r="P451" i="10" s="1"/>
  <c r="P244" i="10"/>
  <c r="P431" i="10" s="1"/>
  <c r="P452" i="10" s="1"/>
  <c r="P279" i="10"/>
  <c r="P432" i="10" s="1"/>
  <c r="P453" i="10" s="1"/>
  <c r="P314" i="10"/>
  <c r="P433" i="10" s="1"/>
  <c r="P442" i="9" s="1"/>
  <c r="P349" i="10"/>
  <c r="P434" i="10" s="1"/>
  <c r="P443" i="9" s="1"/>
  <c r="P384" i="10"/>
  <c r="P435" i="10" s="1"/>
  <c r="P444" i="9" s="1"/>
  <c r="P419" i="10"/>
  <c r="P436" i="10" s="1"/>
  <c r="P445" i="9" s="1"/>
  <c r="O34" i="10"/>
  <c r="O425" i="10" s="1"/>
  <c r="O446" i="10" s="1"/>
  <c r="O69" i="10"/>
  <c r="O426" i="10" s="1"/>
  <c r="O447" i="10" s="1"/>
  <c r="O104" i="10"/>
  <c r="O427" i="10" s="1"/>
  <c r="O448" i="10" s="1"/>
  <c r="O139" i="10"/>
  <c r="O428" i="10" s="1"/>
  <c r="O449" i="10" s="1"/>
  <c r="O174" i="10"/>
  <c r="O429" i="10" s="1"/>
  <c r="O450" i="10" s="1"/>
  <c r="O209" i="10"/>
  <c r="O430" i="10" s="1"/>
  <c r="O451" i="10" s="1"/>
  <c r="O244" i="10"/>
  <c r="O431" i="10" s="1"/>
  <c r="O452" i="10" s="1"/>
  <c r="O279" i="10"/>
  <c r="O432" i="10" s="1"/>
  <c r="O453" i="10" s="1"/>
  <c r="O314" i="10"/>
  <c r="O433" i="10" s="1"/>
  <c r="O442" i="9" s="1"/>
  <c r="O349" i="10"/>
  <c r="O434" i="10" s="1"/>
  <c r="O443" i="9" s="1"/>
  <c r="O384" i="10"/>
  <c r="O435" i="10" s="1"/>
  <c r="O444" i="9" s="1"/>
  <c r="O419" i="10"/>
  <c r="O436" i="10" s="1"/>
  <c r="O445" i="9" s="1"/>
  <c r="N34" i="10"/>
  <c r="N425" i="10" s="1"/>
  <c r="N69" i="10"/>
  <c r="N104" i="10"/>
  <c r="N427" i="10" s="1"/>
  <c r="N448" i="10" s="1"/>
  <c r="N139" i="10"/>
  <c r="N428" i="10" s="1"/>
  <c r="N449" i="10" s="1"/>
  <c r="N174" i="10"/>
  <c r="N429" i="10" s="1"/>
  <c r="N450" i="10" s="1"/>
  <c r="N209" i="10"/>
  <c r="N244" i="10"/>
  <c r="N431" i="10" s="1"/>
  <c r="N452" i="10" s="1"/>
  <c r="N279" i="10"/>
  <c r="N432" i="10" s="1"/>
  <c r="N453" i="10" s="1"/>
  <c r="N314" i="10"/>
  <c r="N433" i="10" s="1"/>
  <c r="N442" i="9" s="1"/>
  <c r="N349" i="10"/>
  <c r="N384" i="10"/>
  <c r="N435" i="10" s="1"/>
  <c r="N444" i="9" s="1"/>
  <c r="N419" i="10"/>
  <c r="N436" i="10" s="1"/>
  <c r="N445" i="9" s="1"/>
  <c r="M34" i="10"/>
  <c r="M425" i="10" s="1"/>
  <c r="M446" i="10" s="1"/>
  <c r="M69" i="10"/>
  <c r="M104" i="10"/>
  <c r="M427" i="10" s="1"/>
  <c r="M448" i="10" s="1"/>
  <c r="M139" i="10"/>
  <c r="M428" i="10" s="1"/>
  <c r="M449" i="10" s="1"/>
  <c r="M174" i="10"/>
  <c r="M429" i="10" s="1"/>
  <c r="M450" i="10" s="1"/>
  <c r="M209" i="10"/>
  <c r="M244" i="10"/>
  <c r="M431" i="10" s="1"/>
  <c r="M452" i="10" s="1"/>
  <c r="M279" i="10"/>
  <c r="M432" i="10" s="1"/>
  <c r="M453" i="10" s="1"/>
  <c r="M314" i="10"/>
  <c r="M433" i="10" s="1"/>
  <c r="M442" i="9" s="1"/>
  <c r="M349" i="10"/>
  <c r="M384" i="10"/>
  <c r="M435" i="10" s="1"/>
  <c r="M444" i="9" s="1"/>
  <c r="M419" i="10"/>
  <c r="M436" i="10" s="1"/>
  <c r="M445" i="9" s="1"/>
  <c r="L34" i="10"/>
  <c r="L425" i="10" s="1"/>
  <c r="L446" i="10" s="1"/>
  <c r="L69" i="10"/>
  <c r="L104" i="10"/>
  <c r="L427" i="10" s="1"/>
  <c r="L448" i="10" s="1"/>
  <c r="L139" i="10"/>
  <c r="L428" i="10" s="1"/>
  <c r="L449" i="10" s="1"/>
  <c r="L174" i="10"/>
  <c r="L429" i="10" s="1"/>
  <c r="L450" i="10" s="1"/>
  <c r="L209" i="10"/>
  <c r="L244" i="10"/>
  <c r="L431" i="10" s="1"/>
  <c r="L452" i="10" s="1"/>
  <c r="L279" i="10"/>
  <c r="L432" i="10" s="1"/>
  <c r="L453" i="10" s="1"/>
  <c r="L314" i="10"/>
  <c r="L433" i="10" s="1"/>
  <c r="L442" i="9" s="1"/>
  <c r="L349" i="10"/>
  <c r="L384" i="10"/>
  <c r="L435" i="10" s="1"/>
  <c r="L444" i="9" s="1"/>
  <c r="L419" i="10"/>
  <c r="L436" i="10" s="1"/>
  <c r="L445" i="9" s="1"/>
  <c r="K34" i="10"/>
  <c r="K425" i="10" s="1"/>
  <c r="K446" i="10" s="1"/>
  <c r="K69" i="10"/>
  <c r="K104" i="10"/>
  <c r="K427" i="10" s="1"/>
  <c r="K448" i="10" s="1"/>
  <c r="K139" i="10"/>
  <c r="K428" i="10" s="1"/>
  <c r="K449" i="10" s="1"/>
  <c r="K174" i="10"/>
  <c r="K429" i="10" s="1"/>
  <c r="K450" i="10" s="1"/>
  <c r="K209" i="10"/>
  <c r="K244" i="10"/>
  <c r="K431" i="10" s="1"/>
  <c r="K452" i="10" s="1"/>
  <c r="K279" i="10"/>
  <c r="K432" i="10" s="1"/>
  <c r="K453" i="10" s="1"/>
  <c r="K314" i="10"/>
  <c r="K433" i="10" s="1"/>
  <c r="K442" i="9" s="1"/>
  <c r="K349" i="10"/>
  <c r="K434" i="10" s="1"/>
  <c r="K443" i="9" s="1"/>
  <c r="K384" i="10"/>
  <c r="K435" i="10" s="1"/>
  <c r="K444" i="9" s="1"/>
  <c r="K419" i="10"/>
  <c r="K436" i="10" s="1"/>
  <c r="K445" i="9" s="1"/>
  <c r="J34" i="10"/>
  <c r="J425" i="10" s="1"/>
  <c r="J69" i="10"/>
  <c r="J104" i="10"/>
  <c r="J427" i="10" s="1"/>
  <c r="J448" i="10" s="1"/>
  <c r="J139" i="10"/>
  <c r="J428" i="10" s="1"/>
  <c r="J449" i="10" s="1"/>
  <c r="J174" i="10"/>
  <c r="J429" i="10" s="1"/>
  <c r="J450" i="10" s="1"/>
  <c r="J209" i="10"/>
  <c r="J244" i="10"/>
  <c r="J431" i="10" s="1"/>
  <c r="J452" i="10" s="1"/>
  <c r="J279" i="10"/>
  <c r="J432" i="10" s="1"/>
  <c r="J453" i="10" s="1"/>
  <c r="J314" i="10"/>
  <c r="J433" i="10" s="1"/>
  <c r="J442" i="9" s="1"/>
  <c r="J349" i="10"/>
  <c r="J384" i="10"/>
  <c r="J435" i="10" s="1"/>
  <c r="J444" i="9" s="1"/>
  <c r="J419" i="10"/>
  <c r="J436" i="10" s="1"/>
  <c r="J445" i="9" s="1"/>
  <c r="I34" i="10"/>
  <c r="I425" i="10" s="1"/>
  <c r="I446" i="10" s="1"/>
  <c r="I69" i="10"/>
  <c r="I104" i="10"/>
  <c r="I427" i="10" s="1"/>
  <c r="I448" i="10" s="1"/>
  <c r="I139" i="10"/>
  <c r="I428" i="10" s="1"/>
  <c r="I449" i="10" s="1"/>
  <c r="I174" i="10"/>
  <c r="I429" i="10" s="1"/>
  <c r="I450" i="10" s="1"/>
  <c r="I209" i="10"/>
  <c r="I244" i="10"/>
  <c r="I431" i="10" s="1"/>
  <c r="I452" i="10" s="1"/>
  <c r="I279" i="10"/>
  <c r="I432" i="10" s="1"/>
  <c r="I453" i="10" s="1"/>
  <c r="I314" i="10"/>
  <c r="I433" i="10" s="1"/>
  <c r="I442" i="9" s="1"/>
  <c r="I349" i="10"/>
  <c r="I384" i="10"/>
  <c r="I435" i="10" s="1"/>
  <c r="I444" i="9" s="1"/>
  <c r="I419" i="10"/>
  <c r="I436" i="10" s="1"/>
  <c r="I445" i="9" s="1"/>
  <c r="H34" i="10"/>
  <c r="H425" i="10" s="1"/>
  <c r="H446" i="10" s="1"/>
  <c r="H69" i="10"/>
  <c r="H426" i="10" s="1"/>
  <c r="H447" i="10" s="1"/>
  <c r="H104" i="10"/>
  <c r="H427" i="10" s="1"/>
  <c r="H448" i="10" s="1"/>
  <c r="H139" i="10"/>
  <c r="H428" i="10" s="1"/>
  <c r="H449" i="10" s="1"/>
  <c r="H174" i="10"/>
  <c r="H429" i="10" s="1"/>
  <c r="H450" i="10" s="1"/>
  <c r="H209" i="10"/>
  <c r="H430" i="10" s="1"/>
  <c r="H451" i="10" s="1"/>
  <c r="H244" i="10"/>
  <c r="H431" i="10" s="1"/>
  <c r="H452" i="10" s="1"/>
  <c r="H279" i="10"/>
  <c r="H432" i="10" s="1"/>
  <c r="H453" i="10" s="1"/>
  <c r="H314" i="10"/>
  <c r="H433" i="10" s="1"/>
  <c r="H442" i="9" s="1"/>
  <c r="H349" i="10"/>
  <c r="H434" i="10" s="1"/>
  <c r="H443" i="9" s="1"/>
  <c r="H384" i="10"/>
  <c r="H435" i="10" s="1"/>
  <c r="H444" i="9" s="1"/>
  <c r="H419" i="10"/>
  <c r="H436" i="10" s="1"/>
  <c r="H445" i="9" s="1"/>
  <c r="G34" i="10"/>
  <c r="G425" i="10" s="1"/>
  <c r="G446" i="10" s="1"/>
  <c r="G69" i="10"/>
  <c r="G104" i="10"/>
  <c r="G139" i="10"/>
  <c r="G428" i="10" s="1"/>
  <c r="G449" i="10" s="1"/>
  <c r="G174" i="10"/>
  <c r="G429" i="10" s="1"/>
  <c r="G450" i="10" s="1"/>
  <c r="G209" i="10"/>
  <c r="G430" i="10" s="1"/>
  <c r="G451" i="10" s="1"/>
  <c r="G244" i="10"/>
  <c r="G279" i="10"/>
  <c r="G432" i="10" s="1"/>
  <c r="G453" i="10" s="1"/>
  <c r="G314" i="10"/>
  <c r="G433" i="10" s="1"/>
  <c r="G442" i="9" s="1"/>
  <c r="G349" i="10"/>
  <c r="G434" i="10" s="1"/>
  <c r="G443" i="9" s="1"/>
  <c r="G384" i="10"/>
  <c r="G435" i="10" s="1"/>
  <c r="G444" i="9" s="1"/>
  <c r="G419" i="10"/>
  <c r="G436" i="10" s="1"/>
  <c r="G445" i="9" s="1"/>
  <c r="F34" i="10"/>
  <c r="F425" i="10" s="1"/>
  <c r="F69" i="10"/>
  <c r="F104" i="10"/>
  <c r="F139" i="10"/>
  <c r="F428" i="10" s="1"/>
  <c r="F449" i="10" s="1"/>
  <c r="F174" i="10"/>
  <c r="F429" i="10" s="1"/>
  <c r="F450" i="10" s="1"/>
  <c r="F209" i="10"/>
  <c r="F244" i="10"/>
  <c r="F279" i="10"/>
  <c r="F432" i="10" s="1"/>
  <c r="F453" i="10" s="1"/>
  <c r="F314" i="10"/>
  <c r="F433" i="10" s="1"/>
  <c r="F442" i="9" s="1"/>
  <c r="F349" i="10"/>
  <c r="F384" i="10"/>
  <c r="F435" i="10" s="1"/>
  <c r="F444" i="9" s="1"/>
  <c r="F419" i="10"/>
  <c r="F436" i="10" s="1"/>
  <c r="F445" i="9" s="1"/>
  <c r="E34" i="10"/>
  <c r="E425" i="10" s="1"/>
  <c r="E446" i="10" s="1"/>
  <c r="E69" i="10"/>
  <c r="E104" i="10"/>
  <c r="E427" i="10" s="1"/>
  <c r="E448" i="10" s="1"/>
  <c r="E139" i="10"/>
  <c r="E428" i="10" s="1"/>
  <c r="E449" i="10" s="1"/>
  <c r="E174" i="10"/>
  <c r="E429" i="10" s="1"/>
  <c r="E450" i="10" s="1"/>
  <c r="E209" i="10"/>
  <c r="E244" i="10"/>
  <c r="E431" i="10" s="1"/>
  <c r="E452" i="10" s="1"/>
  <c r="E279" i="10"/>
  <c r="E432" i="10" s="1"/>
  <c r="E453" i="10" s="1"/>
  <c r="E314" i="10"/>
  <c r="E433" i="10" s="1"/>
  <c r="E442" i="9" s="1"/>
  <c r="E349" i="10"/>
  <c r="E434" i="10" s="1"/>
  <c r="E443" i="9" s="1"/>
  <c r="E384" i="10"/>
  <c r="E435" i="10" s="1"/>
  <c r="E444" i="9" s="1"/>
  <c r="E419" i="10"/>
  <c r="E436" i="10" s="1"/>
  <c r="E445" i="9" s="1"/>
  <c r="D34" i="10"/>
  <c r="D425" i="10" s="1"/>
  <c r="D446" i="10" s="1"/>
  <c r="D69" i="10"/>
  <c r="D426" i="10" s="1"/>
  <c r="D447" i="10" s="1"/>
  <c r="D104" i="10"/>
  <c r="D427" i="10" s="1"/>
  <c r="D448" i="10" s="1"/>
  <c r="D139" i="10"/>
  <c r="D428" i="10" s="1"/>
  <c r="D449" i="10" s="1"/>
  <c r="D174" i="10"/>
  <c r="D429" i="10" s="1"/>
  <c r="D450" i="10" s="1"/>
  <c r="D209" i="10"/>
  <c r="D430" i="10" s="1"/>
  <c r="D451" i="10" s="1"/>
  <c r="D244" i="10"/>
  <c r="D431" i="10" s="1"/>
  <c r="D452" i="10" s="1"/>
  <c r="D279" i="10"/>
  <c r="D432" i="10" s="1"/>
  <c r="D453" i="10" s="1"/>
  <c r="D314" i="10"/>
  <c r="D433" i="10" s="1"/>
  <c r="D442" i="9" s="1"/>
  <c r="D349" i="10"/>
  <c r="D384" i="10"/>
  <c r="D435" i="10" s="1"/>
  <c r="D444" i="9" s="1"/>
  <c r="D419" i="10"/>
  <c r="D436" i="10" s="1"/>
  <c r="D445" i="9" s="1"/>
  <c r="C425" i="10"/>
  <c r="C446" i="10" s="1"/>
  <c r="C426" i="10"/>
  <c r="C447" i="10" s="1"/>
  <c r="C427" i="10"/>
  <c r="C448" i="10" s="1"/>
  <c r="C428" i="10"/>
  <c r="C449" i="10" s="1"/>
  <c r="C429" i="10"/>
  <c r="C450" i="10" s="1"/>
  <c r="C430" i="10"/>
  <c r="C451" i="10" s="1"/>
  <c r="C244" i="10"/>
  <c r="C279" i="10"/>
  <c r="C432" i="10" s="1"/>
  <c r="C453" i="10" s="1"/>
  <c r="C314" i="10"/>
  <c r="C433" i="10" s="1"/>
  <c r="C442" i="9" s="1"/>
  <c r="C349" i="10"/>
  <c r="C434" i="10" s="1"/>
  <c r="C443" i="9" s="1"/>
  <c r="C384" i="10"/>
  <c r="C435" i="10" s="1"/>
  <c r="C444" i="9" s="1"/>
  <c r="C419" i="10"/>
  <c r="C436" i="10" s="1"/>
  <c r="C445" i="9" s="1"/>
  <c r="B34" i="10"/>
  <c r="B425" i="10" s="1"/>
  <c r="B69" i="10"/>
  <c r="B104" i="10"/>
  <c r="B427" i="10" s="1"/>
  <c r="B448" i="10" s="1"/>
  <c r="B139" i="10"/>
  <c r="B428" i="10" s="1"/>
  <c r="B449" i="10" s="1"/>
  <c r="B174" i="10"/>
  <c r="B429" i="10" s="1"/>
  <c r="B450" i="10" s="1"/>
  <c r="B209" i="10"/>
  <c r="B244" i="10"/>
  <c r="B431" i="10" s="1"/>
  <c r="B452" i="10" s="1"/>
  <c r="B279" i="10"/>
  <c r="B432" i="10" s="1"/>
  <c r="B453" i="10" s="1"/>
  <c r="B314" i="10"/>
  <c r="B433" i="10" s="1"/>
  <c r="B442" i="9" s="1"/>
  <c r="B349" i="10"/>
  <c r="B434" i="10" s="1"/>
  <c r="B443" i="9" s="1"/>
  <c r="B384" i="10"/>
  <c r="B435" i="10" s="1"/>
  <c r="B444" i="9" s="1"/>
  <c r="B419" i="10"/>
  <c r="B436" i="10" s="1"/>
  <c r="B445" i="9" s="1"/>
  <c r="AC3" i="10"/>
  <c r="AY7" i="10" s="1"/>
  <c r="AC4" i="10"/>
  <c r="AY8" i="10" s="1"/>
  <c r="AC5" i="10"/>
  <c r="AY9" i="10" s="1"/>
  <c r="AC6" i="10"/>
  <c r="AY10" i="10" s="1"/>
  <c r="AC7" i="10"/>
  <c r="AY11" i="10" s="1"/>
  <c r="AC8" i="10"/>
  <c r="AY12" i="10" s="1"/>
  <c r="AD5" i="10"/>
  <c r="AZ9" i="10" s="1"/>
  <c r="AF7" i="10"/>
  <c r="BB11" i="10" s="1"/>
  <c r="AH3" i="10"/>
  <c r="BD7" i="10" s="1"/>
  <c r="AH7" i="10"/>
  <c r="BD11" i="10" s="1"/>
  <c r="AI3" i="10"/>
  <c r="BE7" i="10" s="1"/>
  <c r="AI7" i="10"/>
  <c r="BE11" i="10" s="1"/>
  <c r="AJ9" i="10"/>
  <c r="BF13" i="10" s="1"/>
  <c r="AK5" i="10"/>
  <c r="BG9" i="10" s="1"/>
  <c r="AK7" i="10"/>
  <c r="BG11" i="10" s="1"/>
  <c r="AL3" i="10"/>
  <c r="BH7" i="10" s="1"/>
  <c r="AL5" i="10"/>
  <c r="BH9" i="10" s="1"/>
  <c r="AL7" i="10"/>
  <c r="BH11" i="10" s="1"/>
  <c r="AM3" i="10"/>
  <c r="BI7" i="10" s="1"/>
  <c r="AM9" i="10"/>
  <c r="BI13" i="10" s="1"/>
  <c r="AN5" i="10"/>
  <c r="BJ9" i="10" s="1"/>
  <c r="AN7" i="10"/>
  <c r="BJ11" i="10" s="1"/>
  <c r="AO5" i="10"/>
  <c r="BK9" i="10" s="1"/>
  <c r="AO7" i="10"/>
  <c r="BK11" i="10" s="1"/>
  <c r="AP3" i="10"/>
  <c r="BL7" i="10" s="1"/>
  <c r="AP5" i="10"/>
  <c r="BL9" i="10" s="1"/>
  <c r="AP7" i="10"/>
  <c r="BL11" i="10" s="1"/>
  <c r="AQ3" i="10"/>
  <c r="BM7" i="10" s="1"/>
  <c r="AQ5" i="10"/>
  <c r="BM9" i="10" s="1"/>
  <c r="AQ7" i="10"/>
  <c r="BM11" i="10" s="1"/>
  <c r="AR3" i="10"/>
  <c r="BN7" i="10" s="1"/>
  <c r="AR4" i="10"/>
  <c r="BN8" i="10" s="1"/>
  <c r="AR5" i="10"/>
  <c r="BN9" i="10" s="1"/>
  <c r="AR6" i="10"/>
  <c r="BN10" i="10" s="1"/>
  <c r="AR7" i="10"/>
  <c r="BN11" i="10" s="1"/>
  <c r="AR8" i="10"/>
  <c r="BN12" i="10" s="1"/>
  <c r="AE11" i="10"/>
  <c r="AF11" i="10"/>
  <c r="AH12" i="10"/>
  <c r="AI11" i="10"/>
  <c r="AJ11" i="10"/>
  <c r="AJ13" i="10"/>
  <c r="AK11" i="10"/>
  <c r="AM13" i="10"/>
  <c r="AN11" i="10"/>
  <c r="AQ11" i="10"/>
  <c r="AQ13" i="10"/>
  <c r="AR13" i="10"/>
  <c r="S425" i="9"/>
  <c r="S426" i="9"/>
  <c r="S427" i="9"/>
  <c r="S428" i="9"/>
  <c r="S429" i="9"/>
  <c r="S430" i="9"/>
  <c r="S431" i="9"/>
  <c r="S432" i="9"/>
  <c r="S433" i="9"/>
  <c r="S442" i="8" s="1"/>
  <c r="S434" i="9"/>
  <c r="S443" i="8" s="1"/>
  <c r="S384" i="9"/>
  <c r="S435" i="9" s="1"/>
  <c r="S419" i="9"/>
  <c r="S436" i="9" s="1"/>
  <c r="S445" i="8" s="1"/>
  <c r="R34" i="9"/>
  <c r="R425" i="9" s="1"/>
  <c r="R446" i="9" s="1"/>
  <c r="R69" i="9"/>
  <c r="R426" i="9" s="1"/>
  <c r="R447" i="9" s="1"/>
  <c r="R104" i="9"/>
  <c r="R427" i="9" s="1"/>
  <c r="R448" i="9" s="1"/>
  <c r="R139" i="9"/>
  <c r="R428" i="9" s="1"/>
  <c r="R449" i="9" s="1"/>
  <c r="R174" i="9"/>
  <c r="R429" i="9" s="1"/>
  <c r="R450" i="9" s="1"/>
  <c r="R209" i="9"/>
  <c r="R430" i="9" s="1"/>
  <c r="R451" i="9" s="1"/>
  <c r="R244" i="9"/>
  <c r="R431" i="9" s="1"/>
  <c r="R452" i="9" s="1"/>
  <c r="R279" i="9"/>
  <c r="R432" i="9" s="1"/>
  <c r="R453" i="9" s="1"/>
  <c r="R314" i="9"/>
  <c r="R433" i="9" s="1"/>
  <c r="R442" i="8" s="1"/>
  <c r="R349" i="9"/>
  <c r="R434" i="9" s="1"/>
  <c r="R443" i="8" s="1"/>
  <c r="R384" i="9"/>
  <c r="R435" i="9" s="1"/>
  <c r="R444" i="8" s="1"/>
  <c r="R419" i="9"/>
  <c r="R436" i="9" s="1"/>
  <c r="R445" i="8" s="1"/>
  <c r="Q34" i="9"/>
  <c r="Q69" i="9"/>
  <c r="Q426" i="9" s="1"/>
  <c r="Q447" i="9" s="1"/>
  <c r="Q104" i="9"/>
  <c r="Q139" i="9"/>
  <c r="Q428" i="9" s="1"/>
  <c r="Q449" i="9" s="1"/>
  <c r="Q174" i="9"/>
  <c r="Q209" i="9"/>
  <c r="Q430" i="9" s="1"/>
  <c r="Q451" i="9" s="1"/>
  <c r="Q244" i="9"/>
  <c r="Q279" i="9"/>
  <c r="Q432" i="9" s="1"/>
  <c r="Q453" i="9" s="1"/>
  <c r="Q314" i="9"/>
  <c r="Q349" i="9"/>
  <c r="Q434" i="9" s="1"/>
  <c r="Q443" i="8" s="1"/>
  <c r="Q384" i="9"/>
  <c r="Q419" i="9"/>
  <c r="Q436" i="9" s="1"/>
  <c r="Q445" i="8" s="1"/>
  <c r="P34" i="9"/>
  <c r="P425" i="9" s="1"/>
  <c r="P69" i="9"/>
  <c r="P426" i="9" s="1"/>
  <c r="P447" i="9" s="1"/>
  <c r="P104" i="9"/>
  <c r="P139" i="9"/>
  <c r="P428" i="9" s="1"/>
  <c r="P449" i="9" s="1"/>
  <c r="P174" i="9"/>
  <c r="P209" i="9"/>
  <c r="P430" i="9" s="1"/>
  <c r="P451" i="9" s="1"/>
  <c r="P244" i="9"/>
  <c r="P279" i="9"/>
  <c r="P432" i="9" s="1"/>
  <c r="P453" i="9" s="1"/>
  <c r="P314" i="9"/>
  <c r="P433" i="9" s="1"/>
  <c r="P442" i="8" s="1"/>
  <c r="P349" i="9"/>
  <c r="P434" i="9" s="1"/>
  <c r="P443" i="8" s="1"/>
  <c r="P384" i="9"/>
  <c r="P419" i="9"/>
  <c r="P436" i="9" s="1"/>
  <c r="P445" i="8" s="1"/>
  <c r="O34" i="9"/>
  <c r="O69" i="9"/>
  <c r="O426" i="9" s="1"/>
  <c r="O447" i="9" s="1"/>
  <c r="O104" i="9"/>
  <c r="O427" i="9" s="1"/>
  <c r="O448" i="9" s="1"/>
  <c r="O139" i="9"/>
  <c r="O428" i="9" s="1"/>
  <c r="O449" i="9" s="1"/>
  <c r="O174" i="9"/>
  <c r="O209" i="9"/>
  <c r="O430" i="9" s="1"/>
  <c r="O451" i="9" s="1"/>
  <c r="O244" i="9"/>
  <c r="O431" i="9" s="1"/>
  <c r="O452" i="9" s="1"/>
  <c r="O279" i="9"/>
  <c r="O432" i="9" s="1"/>
  <c r="O453" i="9" s="1"/>
  <c r="O314" i="9"/>
  <c r="O349" i="9"/>
  <c r="O434" i="9" s="1"/>
  <c r="O443" i="8" s="1"/>
  <c r="O384" i="9"/>
  <c r="O435" i="9" s="1"/>
  <c r="O444" i="8" s="1"/>
  <c r="O419" i="9"/>
  <c r="O436" i="9" s="1"/>
  <c r="O445" i="8" s="1"/>
  <c r="N34" i="9"/>
  <c r="N69" i="9"/>
  <c r="N426" i="9" s="1"/>
  <c r="N447" i="9" s="1"/>
  <c r="N104" i="9"/>
  <c r="N427" i="9" s="1"/>
  <c r="N448" i="9" s="1"/>
  <c r="N139" i="9"/>
  <c r="N428" i="9" s="1"/>
  <c r="N449" i="9" s="1"/>
  <c r="N174" i="9"/>
  <c r="N429" i="9" s="1"/>
  <c r="N450" i="9" s="1"/>
  <c r="N209" i="9"/>
  <c r="N430" i="9" s="1"/>
  <c r="N451" i="9" s="1"/>
  <c r="N244" i="9"/>
  <c r="N431" i="9" s="1"/>
  <c r="N452" i="9" s="1"/>
  <c r="N279" i="9"/>
  <c r="N432" i="9" s="1"/>
  <c r="N453" i="9" s="1"/>
  <c r="N314" i="9"/>
  <c r="N433" i="9" s="1"/>
  <c r="N442" i="8" s="1"/>
  <c r="N349" i="9"/>
  <c r="N434" i="9" s="1"/>
  <c r="N443" i="8" s="1"/>
  <c r="N384" i="9"/>
  <c r="N435" i="9" s="1"/>
  <c r="N444" i="8" s="1"/>
  <c r="N419" i="9"/>
  <c r="N436" i="9" s="1"/>
  <c r="N445" i="8" s="1"/>
  <c r="M34" i="9"/>
  <c r="M425" i="9" s="1"/>
  <c r="M446" i="9" s="1"/>
  <c r="M69" i="9"/>
  <c r="M426" i="9" s="1"/>
  <c r="M447" i="9" s="1"/>
  <c r="M104" i="9"/>
  <c r="M139" i="9"/>
  <c r="M428" i="9" s="1"/>
  <c r="M449" i="9" s="1"/>
  <c r="M174" i="9"/>
  <c r="M209" i="9"/>
  <c r="M430" i="9" s="1"/>
  <c r="M451" i="9" s="1"/>
  <c r="M244" i="9"/>
  <c r="M279" i="9"/>
  <c r="M432" i="9" s="1"/>
  <c r="M453" i="9" s="1"/>
  <c r="M314" i="9"/>
  <c r="M349" i="9"/>
  <c r="M434" i="9" s="1"/>
  <c r="M443" i="8" s="1"/>
  <c r="M384" i="9"/>
  <c r="M419" i="9"/>
  <c r="M436" i="9" s="1"/>
  <c r="M445" i="8" s="1"/>
  <c r="L34" i="9"/>
  <c r="L425" i="9" s="1"/>
  <c r="L69" i="9"/>
  <c r="L426" i="9" s="1"/>
  <c r="L447" i="9" s="1"/>
  <c r="L104" i="9"/>
  <c r="L139" i="9"/>
  <c r="L428" i="9" s="1"/>
  <c r="L449" i="9" s="1"/>
  <c r="L174" i="9"/>
  <c r="L209" i="9"/>
  <c r="L430" i="9" s="1"/>
  <c r="L451" i="9" s="1"/>
  <c r="L244" i="9"/>
  <c r="L279" i="9"/>
  <c r="L432" i="9" s="1"/>
  <c r="L453" i="9" s="1"/>
  <c r="L314" i="9"/>
  <c r="L349" i="9"/>
  <c r="L434" i="9" s="1"/>
  <c r="L443" i="8" s="1"/>
  <c r="L384" i="9"/>
  <c r="L419" i="9"/>
  <c r="L436" i="9" s="1"/>
  <c r="L445" i="8" s="1"/>
  <c r="K34" i="9"/>
  <c r="K69" i="9"/>
  <c r="K426" i="9" s="1"/>
  <c r="K447" i="9" s="1"/>
  <c r="K104" i="9"/>
  <c r="K139" i="9"/>
  <c r="K428" i="9" s="1"/>
  <c r="K449" i="9" s="1"/>
  <c r="K174" i="9"/>
  <c r="K209" i="9"/>
  <c r="K430" i="9" s="1"/>
  <c r="K451" i="9" s="1"/>
  <c r="K244" i="9"/>
  <c r="K279" i="9"/>
  <c r="K432" i="9" s="1"/>
  <c r="K453" i="9" s="1"/>
  <c r="K314" i="9"/>
  <c r="K349" i="9"/>
  <c r="K434" i="9" s="1"/>
  <c r="K443" i="8" s="1"/>
  <c r="K384" i="9"/>
  <c r="K419" i="9"/>
  <c r="K436" i="9" s="1"/>
  <c r="K445" i="8" s="1"/>
  <c r="J34" i="9"/>
  <c r="J69" i="9"/>
  <c r="J426" i="9" s="1"/>
  <c r="J447" i="9" s="1"/>
  <c r="J104" i="9"/>
  <c r="J427" i="9" s="1"/>
  <c r="J448" i="9" s="1"/>
  <c r="J139" i="9"/>
  <c r="J428" i="9" s="1"/>
  <c r="J449" i="9" s="1"/>
  <c r="J174" i="9"/>
  <c r="J429" i="9" s="1"/>
  <c r="J450" i="9" s="1"/>
  <c r="J209" i="9"/>
  <c r="J430" i="9" s="1"/>
  <c r="J451" i="9" s="1"/>
  <c r="J244" i="9"/>
  <c r="J431" i="9" s="1"/>
  <c r="J452" i="9" s="1"/>
  <c r="J279" i="9"/>
  <c r="J432" i="9" s="1"/>
  <c r="J453" i="9" s="1"/>
  <c r="J314" i="9"/>
  <c r="J433" i="9" s="1"/>
  <c r="J442" i="8" s="1"/>
  <c r="J349" i="9"/>
  <c r="J434" i="9" s="1"/>
  <c r="J443" i="8" s="1"/>
  <c r="J384" i="9"/>
  <c r="J435" i="9" s="1"/>
  <c r="J444" i="8" s="1"/>
  <c r="J419" i="9"/>
  <c r="J436" i="9" s="1"/>
  <c r="J445" i="8" s="1"/>
  <c r="I34" i="9"/>
  <c r="I425" i="9" s="1"/>
  <c r="I69" i="9"/>
  <c r="I426" i="9" s="1"/>
  <c r="I447" i="9" s="1"/>
  <c r="I104" i="9"/>
  <c r="I427" i="9" s="1"/>
  <c r="I448" i="9" s="1"/>
  <c r="I139" i="9"/>
  <c r="I428" i="9" s="1"/>
  <c r="I449" i="9" s="1"/>
  <c r="I174" i="9"/>
  <c r="I209" i="9"/>
  <c r="I430" i="9" s="1"/>
  <c r="I451" i="9" s="1"/>
  <c r="I244" i="9"/>
  <c r="I431" i="9" s="1"/>
  <c r="I452" i="9" s="1"/>
  <c r="I279" i="9"/>
  <c r="I432" i="9" s="1"/>
  <c r="I453" i="9" s="1"/>
  <c r="I314" i="9"/>
  <c r="I349" i="9"/>
  <c r="I434" i="9" s="1"/>
  <c r="I443" i="8" s="1"/>
  <c r="I384" i="9"/>
  <c r="I435" i="9" s="1"/>
  <c r="I444" i="8" s="1"/>
  <c r="I419" i="9"/>
  <c r="I436" i="9" s="1"/>
  <c r="I445" i="8" s="1"/>
  <c r="H34" i="9"/>
  <c r="H425" i="9" s="1"/>
  <c r="H69" i="9"/>
  <c r="H426" i="9" s="1"/>
  <c r="H447" i="9" s="1"/>
  <c r="H104" i="9"/>
  <c r="H427" i="9" s="1"/>
  <c r="H448" i="9" s="1"/>
  <c r="H139" i="9"/>
  <c r="H428" i="9" s="1"/>
  <c r="H449" i="9" s="1"/>
  <c r="H174" i="9"/>
  <c r="H209" i="9"/>
  <c r="H430" i="9" s="1"/>
  <c r="H451" i="9" s="1"/>
  <c r="H244" i="9"/>
  <c r="H431" i="9" s="1"/>
  <c r="H452" i="9" s="1"/>
  <c r="H279" i="9"/>
  <c r="H432" i="9" s="1"/>
  <c r="H453" i="9" s="1"/>
  <c r="H314" i="9"/>
  <c r="H349" i="9"/>
  <c r="H434" i="9" s="1"/>
  <c r="H443" i="8" s="1"/>
  <c r="H384" i="9"/>
  <c r="H435" i="9" s="1"/>
  <c r="H444" i="8" s="1"/>
  <c r="H419" i="9"/>
  <c r="H436" i="9" s="1"/>
  <c r="H445" i="8" s="1"/>
  <c r="G34" i="9"/>
  <c r="G69" i="9"/>
  <c r="G426" i="9" s="1"/>
  <c r="G447" i="9" s="1"/>
  <c r="G104" i="9"/>
  <c r="G139" i="9"/>
  <c r="G428" i="9" s="1"/>
  <c r="G449" i="9" s="1"/>
  <c r="G174" i="9"/>
  <c r="G209" i="9"/>
  <c r="G430" i="9" s="1"/>
  <c r="G451" i="9" s="1"/>
  <c r="G244" i="9"/>
  <c r="G279" i="9"/>
  <c r="G432" i="9" s="1"/>
  <c r="G453" i="9" s="1"/>
  <c r="G314" i="9"/>
  <c r="G349" i="9"/>
  <c r="G434" i="9" s="1"/>
  <c r="G443" i="8" s="1"/>
  <c r="G384" i="9"/>
  <c r="G419" i="9"/>
  <c r="G436" i="9" s="1"/>
  <c r="G445" i="8" s="1"/>
  <c r="F34" i="9"/>
  <c r="F425" i="9" s="1"/>
  <c r="F446" i="9" s="1"/>
  <c r="F69" i="9"/>
  <c r="F426" i="9" s="1"/>
  <c r="F447" i="9" s="1"/>
  <c r="F104" i="9"/>
  <c r="F427" i="9" s="1"/>
  <c r="F448" i="9" s="1"/>
  <c r="F139" i="9"/>
  <c r="F428" i="9" s="1"/>
  <c r="F449" i="9" s="1"/>
  <c r="F174" i="9"/>
  <c r="F429" i="9" s="1"/>
  <c r="F450" i="9" s="1"/>
  <c r="F209" i="9"/>
  <c r="F430" i="9" s="1"/>
  <c r="F451" i="9" s="1"/>
  <c r="F244" i="9"/>
  <c r="F431" i="9" s="1"/>
  <c r="F452" i="9" s="1"/>
  <c r="F279" i="9"/>
  <c r="F432" i="9" s="1"/>
  <c r="F453" i="9" s="1"/>
  <c r="F314" i="9"/>
  <c r="F433" i="9" s="1"/>
  <c r="F442" i="8" s="1"/>
  <c r="F349" i="9"/>
  <c r="F434" i="9" s="1"/>
  <c r="F443" i="8" s="1"/>
  <c r="F384" i="9"/>
  <c r="F435" i="9" s="1"/>
  <c r="F444" i="8" s="1"/>
  <c r="F419" i="9"/>
  <c r="F436" i="9" s="1"/>
  <c r="F445" i="8" s="1"/>
  <c r="E34" i="9"/>
  <c r="E69" i="9"/>
  <c r="E426" i="9" s="1"/>
  <c r="E447" i="9" s="1"/>
  <c r="E104" i="9"/>
  <c r="E427" i="9" s="1"/>
  <c r="E448" i="9" s="1"/>
  <c r="E139" i="9"/>
  <c r="E428" i="9" s="1"/>
  <c r="E449" i="9" s="1"/>
  <c r="E174" i="9"/>
  <c r="E209" i="9"/>
  <c r="E430" i="9" s="1"/>
  <c r="E451" i="9" s="1"/>
  <c r="E244" i="9"/>
  <c r="E431" i="9" s="1"/>
  <c r="E452" i="9" s="1"/>
  <c r="E279" i="9"/>
  <c r="E432" i="9" s="1"/>
  <c r="E453" i="9" s="1"/>
  <c r="E314" i="9"/>
  <c r="E349" i="9"/>
  <c r="E434" i="9" s="1"/>
  <c r="E443" i="8" s="1"/>
  <c r="E384" i="9"/>
  <c r="E435" i="9" s="1"/>
  <c r="E444" i="8" s="1"/>
  <c r="E419" i="9"/>
  <c r="E436" i="9" s="1"/>
  <c r="E445" i="8" s="1"/>
  <c r="D34" i="9"/>
  <c r="D69" i="9"/>
  <c r="D426" i="9" s="1"/>
  <c r="D447" i="9" s="1"/>
  <c r="D104" i="9"/>
  <c r="D427" i="9" s="1"/>
  <c r="D448" i="9" s="1"/>
  <c r="D139" i="9"/>
  <c r="D428" i="9" s="1"/>
  <c r="D449" i="9" s="1"/>
  <c r="D174" i="9"/>
  <c r="D209" i="9"/>
  <c r="D430" i="9" s="1"/>
  <c r="D451" i="9" s="1"/>
  <c r="D244" i="9"/>
  <c r="D431" i="9" s="1"/>
  <c r="D452" i="9" s="1"/>
  <c r="D279" i="9"/>
  <c r="D432" i="9" s="1"/>
  <c r="D453" i="9" s="1"/>
  <c r="D314" i="9"/>
  <c r="D349" i="9"/>
  <c r="D434" i="9" s="1"/>
  <c r="D443" i="8" s="1"/>
  <c r="D384" i="9"/>
  <c r="D435" i="9" s="1"/>
  <c r="D444" i="8" s="1"/>
  <c r="D419" i="9"/>
  <c r="D436" i="9" s="1"/>
  <c r="D445" i="8" s="1"/>
  <c r="C34" i="9"/>
  <c r="C425" i="9" s="1"/>
  <c r="C446" i="9" s="1"/>
  <c r="C69" i="9"/>
  <c r="C426" i="9" s="1"/>
  <c r="C447" i="9" s="1"/>
  <c r="C104" i="9"/>
  <c r="C427" i="9" s="1"/>
  <c r="C448" i="9" s="1"/>
  <c r="C139" i="9"/>
  <c r="C428" i="9" s="1"/>
  <c r="C449" i="9" s="1"/>
  <c r="C174" i="9"/>
  <c r="C429" i="9" s="1"/>
  <c r="C450" i="9" s="1"/>
  <c r="C209" i="9"/>
  <c r="C430" i="9" s="1"/>
  <c r="C451" i="9" s="1"/>
  <c r="C244" i="9"/>
  <c r="C279" i="9"/>
  <c r="C432" i="9" s="1"/>
  <c r="C453" i="9" s="1"/>
  <c r="C314" i="9"/>
  <c r="C433" i="9" s="1"/>
  <c r="C442" i="8" s="1"/>
  <c r="C349" i="9"/>
  <c r="C434" i="9" s="1"/>
  <c r="C443" i="8" s="1"/>
  <c r="C384" i="9"/>
  <c r="C435" i="9" s="1"/>
  <c r="C444" i="8" s="1"/>
  <c r="C419" i="9"/>
  <c r="C436" i="9" s="1"/>
  <c r="C445" i="8" s="1"/>
  <c r="B34" i="9"/>
  <c r="B425" i="9" s="1"/>
  <c r="B69" i="9"/>
  <c r="B426" i="9" s="1"/>
  <c r="B447" i="9" s="1"/>
  <c r="B104" i="9"/>
  <c r="B427" i="9" s="1"/>
  <c r="B448" i="9" s="1"/>
  <c r="B139" i="9"/>
  <c r="B428" i="9" s="1"/>
  <c r="B449" i="9" s="1"/>
  <c r="B174" i="9"/>
  <c r="B429" i="9" s="1"/>
  <c r="B450" i="9" s="1"/>
  <c r="B209" i="9"/>
  <c r="B430" i="9" s="1"/>
  <c r="B451" i="9" s="1"/>
  <c r="B244" i="9"/>
  <c r="B431" i="9" s="1"/>
  <c r="B452" i="9" s="1"/>
  <c r="B279" i="9"/>
  <c r="B432" i="9" s="1"/>
  <c r="B453" i="9" s="1"/>
  <c r="B314" i="9"/>
  <c r="B433" i="9" s="1"/>
  <c r="B442" i="8" s="1"/>
  <c r="B349" i="9"/>
  <c r="B434" i="9" s="1"/>
  <c r="B443" i="8" s="1"/>
  <c r="B384" i="9"/>
  <c r="B435" i="9" s="1"/>
  <c r="B444" i="8" s="1"/>
  <c r="B419" i="9"/>
  <c r="B436" i="9" s="1"/>
  <c r="B445" i="8" s="1"/>
  <c r="AX3" i="9"/>
  <c r="AY3" i="9"/>
  <c r="AC5" i="9"/>
  <c r="AY6" i="9" s="1"/>
  <c r="AZ3" i="9"/>
  <c r="BA3" i="9"/>
  <c r="AE8" i="9"/>
  <c r="BA9" i="9" s="1"/>
  <c r="AE10" i="9"/>
  <c r="BA11" i="9" s="1"/>
  <c r="BB3" i="9"/>
  <c r="BC3" i="9"/>
  <c r="AG4" i="9"/>
  <c r="BC5" i="9" s="1"/>
  <c r="AG6" i="9"/>
  <c r="BC7" i="9" s="1"/>
  <c r="BD3" i="9"/>
  <c r="AH4" i="9"/>
  <c r="BD5" i="9" s="1"/>
  <c r="AH10" i="9"/>
  <c r="BD11" i="9" s="1"/>
  <c r="BE3" i="9"/>
  <c r="AI4" i="9"/>
  <c r="BE5" i="9" s="1"/>
  <c r="AI8" i="9"/>
  <c r="BE9" i="9" s="1"/>
  <c r="AI10" i="9"/>
  <c r="BE11" i="9" s="1"/>
  <c r="AI12" i="9"/>
  <c r="BE13" i="9" s="1"/>
  <c r="BF3" i="9"/>
  <c r="BG3" i="9"/>
  <c r="AK4" i="9"/>
  <c r="BG5" i="9" s="1"/>
  <c r="AK10" i="9"/>
  <c r="BG11" i="9" s="1"/>
  <c r="AK12" i="9"/>
  <c r="BG13" i="9" s="1"/>
  <c r="BH3" i="9"/>
  <c r="AL6" i="9"/>
  <c r="BH7" i="9" s="1"/>
  <c r="AL8" i="9"/>
  <c r="BH9" i="9" s="1"/>
  <c r="BI3" i="9"/>
  <c r="AM4" i="9"/>
  <c r="BI5" i="9" s="1"/>
  <c r="AM10" i="9"/>
  <c r="BI11" i="9" s="1"/>
  <c r="AM12" i="9"/>
  <c r="BI13" i="9" s="1"/>
  <c r="BJ3" i="9"/>
  <c r="BK3" i="9"/>
  <c r="AO4" i="9"/>
  <c r="BK5" i="9" s="1"/>
  <c r="AO6" i="9"/>
  <c r="BK7" i="9" s="1"/>
  <c r="AO8" i="9"/>
  <c r="BK9" i="9" s="1"/>
  <c r="AO12" i="9"/>
  <c r="BK13" i="9" s="1"/>
  <c r="BL3" i="9"/>
  <c r="AP4" i="9"/>
  <c r="BL5" i="9" s="1"/>
  <c r="AP8" i="9"/>
  <c r="BL9" i="9" s="1"/>
  <c r="AP10" i="9"/>
  <c r="BL11" i="9" s="1"/>
  <c r="AP12" i="9"/>
  <c r="BL13" i="9" s="1"/>
  <c r="BM3" i="9"/>
  <c r="AQ4" i="9"/>
  <c r="BM5" i="9" s="1"/>
  <c r="AQ6" i="9"/>
  <c r="BM7" i="9" s="1"/>
  <c r="AQ8" i="9"/>
  <c r="BM9" i="9" s="1"/>
  <c r="AQ12" i="9"/>
  <c r="BM13" i="9" s="1"/>
  <c r="BN3" i="9"/>
  <c r="AF14" i="9"/>
  <c r="AG14" i="9"/>
  <c r="AK14" i="9"/>
  <c r="AL14" i="9"/>
  <c r="AP14" i="9"/>
  <c r="AR14" i="9"/>
  <c r="S34" i="8"/>
  <c r="S425" i="8" s="1"/>
  <c r="S69" i="8"/>
  <c r="S426" i="8" s="1"/>
  <c r="S104" i="8"/>
  <c r="S427" i="8" s="1"/>
  <c r="S139" i="8"/>
  <c r="S428" i="8" s="1"/>
  <c r="S174" i="8"/>
  <c r="S429" i="8" s="1"/>
  <c r="S209" i="8"/>
  <c r="S430" i="8" s="1"/>
  <c r="S244" i="8"/>
  <c r="S431" i="8" s="1"/>
  <c r="S279" i="8"/>
  <c r="S432" i="8" s="1"/>
  <c r="S314" i="8"/>
  <c r="S433" i="8" s="1"/>
  <c r="S442" i="7" s="1"/>
  <c r="S349" i="8"/>
  <c r="S434" i="8" s="1"/>
  <c r="S443" i="7" s="1"/>
  <c r="S384" i="8"/>
  <c r="S435" i="8" s="1"/>
  <c r="S444" i="7" s="1"/>
  <c r="S419" i="8"/>
  <c r="S436" i="8" s="1"/>
  <c r="S445" i="7" s="1"/>
  <c r="R34" i="8"/>
  <c r="R425" i="8" s="1"/>
  <c r="R446" i="8" s="1"/>
  <c r="R69" i="8"/>
  <c r="R426" i="8" s="1"/>
  <c r="R447" i="8" s="1"/>
  <c r="R104" i="8"/>
  <c r="R139" i="8"/>
  <c r="R428" i="8" s="1"/>
  <c r="R449" i="8" s="1"/>
  <c r="R174" i="8"/>
  <c r="R429" i="8" s="1"/>
  <c r="R450" i="8" s="1"/>
  <c r="R209" i="8"/>
  <c r="R430" i="8" s="1"/>
  <c r="R451" i="8" s="1"/>
  <c r="R244" i="8"/>
  <c r="R279" i="8"/>
  <c r="R432" i="8" s="1"/>
  <c r="R453" i="8" s="1"/>
  <c r="R314" i="8"/>
  <c r="R433" i="8" s="1"/>
  <c r="R442" i="7" s="1"/>
  <c r="R349" i="8"/>
  <c r="R434" i="8" s="1"/>
  <c r="R443" i="7" s="1"/>
  <c r="R384" i="8"/>
  <c r="R419" i="8"/>
  <c r="R436" i="8" s="1"/>
  <c r="R445" i="7" s="1"/>
  <c r="Q34" i="8"/>
  <c r="Q425" i="8" s="1"/>
  <c r="Q69" i="8"/>
  <c r="Q426" i="8" s="1"/>
  <c r="Q447" i="8" s="1"/>
  <c r="Q104" i="8"/>
  <c r="Q139" i="8"/>
  <c r="Q428" i="8" s="1"/>
  <c r="Q449" i="8" s="1"/>
  <c r="Q174" i="8"/>
  <c r="Q429" i="8" s="1"/>
  <c r="Q450" i="8" s="1"/>
  <c r="Q209" i="8"/>
  <c r="Q430" i="8" s="1"/>
  <c r="Q451" i="8" s="1"/>
  <c r="Q244" i="8"/>
  <c r="Q279" i="8"/>
  <c r="Q432" i="8" s="1"/>
  <c r="Q453" i="8" s="1"/>
  <c r="Q314" i="8"/>
  <c r="Q433" i="8" s="1"/>
  <c r="Q442" i="7" s="1"/>
  <c r="Q349" i="8"/>
  <c r="Q434" i="8" s="1"/>
  <c r="Q443" i="7" s="1"/>
  <c r="Q384" i="8"/>
  <c r="Q419" i="8"/>
  <c r="Q436" i="8" s="1"/>
  <c r="Q445" i="7" s="1"/>
  <c r="P34" i="8"/>
  <c r="P425" i="8" s="1"/>
  <c r="P69" i="8"/>
  <c r="P426" i="8" s="1"/>
  <c r="P447" i="8" s="1"/>
  <c r="P104" i="8"/>
  <c r="P139" i="8"/>
  <c r="P428" i="8" s="1"/>
  <c r="P449" i="8" s="1"/>
  <c r="P174" i="8"/>
  <c r="P429" i="8" s="1"/>
  <c r="P450" i="8" s="1"/>
  <c r="P209" i="8"/>
  <c r="P430" i="8" s="1"/>
  <c r="P451" i="8" s="1"/>
  <c r="P244" i="8"/>
  <c r="P279" i="8"/>
  <c r="P432" i="8" s="1"/>
  <c r="P453" i="8" s="1"/>
  <c r="P314" i="8"/>
  <c r="P433" i="8" s="1"/>
  <c r="P442" i="7" s="1"/>
  <c r="P349" i="8"/>
  <c r="P434" i="8" s="1"/>
  <c r="P443" i="7" s="1"/>
  <c r="P384" i="8"/>
  <c r="P419" i="8"/>
  <c r="P436" i="8" s="1"/>
  <c r="P445" i="7" s="1"/>
  <c r="O34" i="8"/>
  <c r="O425" i="8" s="1"/>
  <c r="O446" i="8" s="1"/>
  <c r="O69" i="8"/>
  <c r="O426" i="8" s="1"/>
  <c r="O447" i="8" s="1"/>
  <c r="O104" i="8"/>
  <c r="O427" i="8" s="1"/>
  <c r="O448" i="8" s="1"/>
  <c r="O139" i="8"/>
  <c r="O428" i="8" s="1"/>
  <c r="O449" i="8" s="1"/>
  <c r="O174" i="8"/>
  <c r="O429" i="8" s="1"/>
  <c r="O450" i="8" s="1"/>
  <c r="O209" i="8"/>
  <c r="O430" i="8" s="1"/>
  <c r="O451" i="8" s="1"/>
  <c r="O244" i="8"/>
  <c r="O279" i="8"/>
  <c r="O432" i="8" s="1"/>
  <c r="O453" i="8" s="1"/>
  <c r="O314" i="8"/>
  <c r="O433" i="8" s="1"/>
  <c r="O442" i="7" s="1"/>
  <c r="O349" i="8"/>
  <c r="O434" i="8" s="1"/>
  <c r="O443" i="7" s="1"/>
  <c r="O384" i="8"/>
  <c r="O435" i="8" s="1"/>
  <c r="O444" i="7" s="1"/>
  <c r="O419" i="8"/>
  <c r="O436" i="8" s="1"/>
  <c r="O445" i="7" s="1"/>
  <c r="N34" i="8"/>
  <c r="N425" i="8" s="1"/>
  <c r="N446" i="8" s="1"/>
  <c r="N69" i="8"/>
  <c r="N426" i="8" s="1"/>
  <c r="N447" i="8" s="1"/>
  <c r="N104" i="8"/>
  <c r="N139" i="8"/>
  <c r="N428" i="8" s="1"/>
  <c r="N449" i="8" s="1"/>
  <c r="N174" i="8"/>
  <c r="N429" i="8" s="1"/>
  <c r="N450" i="8" s="1"/>
  <c r="N209" i="8"/>
  <c r="N430" i="8" s="1"/>
  <c r="N451" i="8" s="1"/>
  <c r="N244" i="8"/>
  <c r="N279" i="8"/>
  <c r="N432" i="8" s="1"/>
  <c r="N453" i="8" s="1"/>
  <c r="N314" i="8"/>
  <c r="N433" i="8" s="1"/>
  <c r="N442" i="7" s="1"/>
  <c r="N349" i="8"/>
  <c r="N434" i="8" s="1"/>
  <c r="N443" i="7" s="1"/>
  <c r="N384" i="8"/>
  <c r="N419" i="8"/>
  <c r="N436" i="8" s="1"/>
  <c r="N445" i="7" s="1"/>
  <c r="M34" i="8"/>
  <c r="M425" i="8" s="1"/>
  <c r="M69" i="8"/>
  <c r="M426" i="8" s="1"/>
  <c r="M447" i="8" s="1"/>
  <c r="M104" i="8"/>
  <c r="M139" i="8"/>
  <c r="M428" i="8" s="1"/>
  <c r="M449" i="8" s="1"/>
  <c r="M174" i="8"/>
  <c r="M429" i="8" s="1"/>
  <c r="M450" i="8" s="1"/>
  <c r="M209" i="8"/>
  <c r="M430" i="8" s="1"/>
  <c r="M451" i="8" s="1"/>
  <c r="M244" i="8"/>
  <c r="M279" i="8"/>
  <c r="M432" i="8" s="1"/>
  <c r="M453" i="8" s="1"/>
  <c r="M314" i="8"/>
  <c r="M433" i="8" s="1"/>
  <c r="M442" i="7" s="1"/>
  <c r="M349" i="8"/>
  <c r="M434" i="8" s="1"/>
  <c r="M443" i="7" s="1"/>
  <c r="M384" i="8"/>
  <c r="M419" i="8"/>
  <c r="M436" i="8" s="1"/>
  <c r="M445" i="7" s="1"/>
  <c r="L34" i="8"/>
  <c r="L425" i="8" s="1"/>
  <c r="L69" i="8"/>
  <c r="L426" i="8" s="1"/>
  <c r="L447" i="8" s="1"/>
  <c r="L104" i="8"/>
  <c r="L139" i="8"/>
  <c r="L428" i="8" s="1"/>
  <c r="L449" i="8" s="1"/>
  <c r="L174" i="8"/>
  <c r="L429" i="8" s="1"/>
  <c r="L450" i="8" s="1"/>
  <c r="L209" i="8"/>
  <c r="L244" i="8"/>
  <c r="L279" i="8"/>
  <c r="L432" i="8" s="1"/>
  <c r="L453" i="8" s="1"/>
  <c r="L314" i="8"/>
  <c r="L433" i="8" s="1"/>
  <c r="L442" i="7" s="1"/>
  <c r="L349" i="8"/>
  <c r="L434" i="8" s="1"/>
  <c r="L443" i="7" s="1"/>
  <c r="L384" i="8"/>
  <c r="L419" i="8"/>
  <c r="K34" i="8"/>
  <c r="K425" i="8" s="1"/>
  <c r="K446" i="8" s="1"/>
  <c r="K69" i="8"/>
  <c r="K104" i="8"/>
  <c r="K427" i="8" s="1"/>
  <c r="K448" i="8" s="1"/>
  <c r="K139" i="8"/>
  <c r="K428" i="8" s="1"/>
  <c r="K449" i="8" s="1"/>
  <c r="K174" i="8"/>
  <c r="K429" i="8" s="1"/>
  <c r="K450" i="8" s="1"/>
  <c r="K209" i="8"/>
  <c r="K430" i="8" s="1"/>
  <c r="K451" i="8" s="1"/>
  <c r="K244" i="8"/>
  <c r="K279" i="8"/>
  <c r="K432" i="8" s="1"/>
  <c r="K453" i="8" s="1"/>
  <c r="K314" i="8"/>
  <c r="K433" i="8" s="1"/>
  <c r="K442" i="7" s="1"/>
  <c r="K349" i="8"/>
  <c r="K434" i="8" s="1"/>
  <c r="K443" i="7" s="1"/>
  <c r="K384" i="8"/>
  <c r="K435" i="8" s="1"/>
  <c r="K444" i="7" s="1"/>
  <c r="K419" i="8"/>
  <c r="K436" i="8" s="1"/>
  <c r="K445" i="7" s="1"/>
  <c r="J34" i="8"/>
  <c r="J425" i="8" s="1"/>
  <c r="J446" i="8" s="1"/>
  <c r="J69" i="8"/>
  <c r="J426" i="8" s="1"/>
  <c r="J447" i="8" s="1"/>
  <c r="J104" i="8"/>
  <c r="J139" i="8"/>
  <c r="J428" i="8" s="1"/>
  <c r="J449" i="8" s="1"/>
  <c r="J174" i="8"/>
  <c r="J429" i="8" s="1"/>
  <c r="J450" i="8" s="1"/>
  <c r="J209" i="8"/>
  <c r="J430" i="8" s="1"/>
  <c r="J451" i="8" s="1"/>
  <c r="J244" i="8"/>
  <c r="J279" i="8"/>
  <c r="J432" i="8" s="1"/>
  <c r="J453" i="8" s="1"/>
  <c r="J314" i="8"/>
  <c r="J433" i="8" s="1"/>
  <c r="J442" i="7" s="1"/>
  <c r="J349" i="8"/>
  <c r="J434" i="8" s="1"/>
  <c r="J443" i="7" s="1"/>
  <c r="J384" i="8"/>
  <c r="J419" i="8"/>
  <c r="J436" i="8" s="1"/>
  <c r="J445" i="7" s="1"/>
  <c r="I34" i="8"/>
  <c r="I425" i="8" s="1"/>
  <c r="I446" i="8" s="1"/>
  <c r="I69" i="8"/>
  <c r="I104" i="8"/>
  <c r="I139" i="8"/>
  <c r="I428" i="8" s="1"/>
  <c r="I449" i="8" s="1"/>
  <c r="I174" i="8"/>
  <c r="I429" i="8" s="1"/>
  <c r="I450" i="8" s="1"/>
  <c r="I209" i="8"/>
  <c r="I430" i="8" s="1"/>
  <c r="I451" i="8" s="1"/>
  <c r="I244" i="8"/>
  <c r="I431" i="8" s="1"/>
  <c r="I452" i="8" s="1"/>
  <c r="I279" i="8"/>
  <c r="I432" i="8" s="1"/>
  <c r="I453" i="8" s="1"/>
  <c r="I314" i="8"/>
  <c r="I433" i="8" s="1"/>
  <c r="I442" i="7" s="1"/>
  <c r="I344" i="8"/>
  <c r="I349" i="8" s="1"/>
  <c r="I384" i="8"/>
  <c r="I419" i="8"/>
  <c r="I436" i="8" s="1"/>
  <c r="I445" i="7" s="1"/>
  <c r="H34" i="8"/>
  <c r="H425" i="8" s="1"/>
  <c r="H446" i="8" s="1"/>
  <c r="H69" i="8"/>
  <c r="H426" i="8" s="1"/>
  <c r="H447" i="8" s="1"/>
  <c r="H104" i="8"/>
  <c r="H427" i="8" s="1"/>
  <c r="H448" i="8" s="1"/>
  <c r="H139" i="8"/>
  <c r="H428" i="8" s="1"/>
  <c r="H449" i="8" s="1"/>
  <c r="H174" i="8"/>
  <c r="H429" i="8" s="1"/>
  <c r="H450" i="8" s="1"/>
  <c r="H209" i="8"/>
  <c r="H430" i="8" s="1"/>
  <c r="H451" i="8" s="1"/>
  <c r="H244" i="8"/>
  <c r="H279" i="8"/>
  <c r="H432" i="8" s="1"/>
  <c r="H453" i="8" s="1"/>
  <c r="H314" i="8"/>
  <c r="H433" i="8" s="1"/>
  <c r="H442" i="7" s="1"/>
  <c r="H349" i="8"/>
  <c r="H434" i="8" s="1"/>
  <c r="H443" i="7" s="1"/>
  <c r="H384" i="8"/>
  <c r="H435" i="8" s="1"/>
  <c r="H444" i="7" s="1"/>
  <c r="H419" i="8"/>
  <c r="H436" i="8" s="1"/>
  <c r="H445" i="7" s="1"/>
  <c r="G34" i="8"/>
  <c r="G425" i="8" s="1"/>
  <c r="G446" i="8" s="1"/>
  <c r="G69" i="8"/>
  <c r="G426" i="8" s="1"/>
  <c r="G447" i="8" s="1"/>
  <c r="G104" i="8"/>
  <c r="G139" i="8"/>
  <c r="G428" i="8" s="1"/>
  <c r="G449" i="8" s="1"/>
  <c r="G174" i="8"/>
  <c r="G429" i="8" s="1"/>
  <c r="G450" i="8" s="1"/>
  <c r="G209" i="8"/>
  <c r="G430" i="8" s="1"/>
  <c r="G451" i="8" s="1"/>
  <c r="G244" i="8"/>
  <c r="G431" i="8" s="1"/>
  <c r="G452" i="8" s="1"/>
  <c r="G279" i="8"/>
  <c r="G432" i="8" s="1"/>
  <c r="G453" i="8" s="1"/>
  <c r="G314" i="8"/>
  <c r="G433" i="8" s="1"/>
  <c r="G442" i="7" s="1"/>
  <c r="G349" i="8"/>
  <c r="G434" i="8" s="1"/>
  <c r="G443" i="7" s="1"/>
  <c r="G384" i="8"/>
  <c r="G419" i="8"/>
  <c r="G436" i="8" s="1"/>
  <c r="G445" i="7" s="1"/>
  <c r="F34" i="8"/>
  <c r="F425" i="8" s="1"/>
  <c r="F69" i="8"/>
  <c r="F426" i="8" s="1"/>
  <c r="F447" i="8" s="1"/>
  <c r="F104" i="8"/>
  <c r="F139" i="8"/>
  <c r="F428" i="8" s="1"/>
  <c r="F449" i="8" s="1"/>
  <c r="F174" i="8"/>
  <c r="F429" i="8" s="1"/>
  <c r="F450" i="8" s="1"/>
  <c r="F209" i="8"/>
  <c r="F244" i="8"/>
  <c r="F279" i="8"/>
  <c r="F432" i="8" s="1"/>
  <c r="F453" i="8" s="1"/>
  <c r="F314" i="8"/>
  <c r="F433" i="8" s="1"/>
  <c r="F442" i="7" s="1"/>
  <c r="F349" i="8"/>
  <c r="F434" i="8" s="1"/>
  <c r="F443" i="7" s="1"/>
  <c r="F384" i="8"/>
  <c r="F419" i="8"/>
  <c r="E34" i="8"/>
  <c r="E425" i="8" s="1"/>
  <c r="E446" i="8" s="1"/>
  <c r="E69" i="8"/>
  <c r="E426" i="8" s="1"/>
  <c r="E447" i="8" s="1"/>
  <c r="E104" i="8"/>
  <c r="E139" i="8"/>
  <c r="E428" i="8" s="1"/>
  <c r="E449" i="8" s="1"/>
  <c r="E174" i="8"/>
  <c r="E429" i="8" s="1"/>
  <c r="E450" i="8" s="1"/>
  <c r="E209" i="8"/>
  <c r="E244" i="8"/>
  <c r="E279" i="8"/>
  <c r="E432" i="8" s="1"/>
  <c r="E314" i="8"/>
  <c r="E433" i="8" s="1"/>
  <c r="E442" i="7" s="1"/>
  <c r="E349" i="8"/>
  <c r="E434" i="8" s="1"/>
  <c r="E443" i="7" s="1"/>
  <c r="E384" i="8"/>
  <c r="E419" i="8"/>
  <c r="E436" i="8" s="1"/>
  <c r="E445" i="7" s="1"/>
  <c r="D34" i="8"/>
  <c r="D425" i="8" s="1"/>
  <c r="D446" i="8" s="1"/>
  <c r="D69" i="8"/>
  <c r="D426" i="8" s="1"/>
  <c r="D447" i="8" s="1"/>
  <c r="D104" i="8"/>
  <c r="D139" i="8"/>
  <c r="D428" i="8" s="1"/>
  <c r="D449" i="8" s="1"/>
  <c r="D174" i="8"/>
  <c r="D429" i="8" s="1"/>
  <c r="D450" i="8" s="1"/>
  <c r="D209" i="8"/>
  <c r="D430" i="8" s="1"/>
  <c r="D451" i="8" s="1"/>
  <c r="D244" i="8"/>
  <c r="D279" i="8"/>
  <c r="D432" i="8" s="1"/>
  <c r="D453" i="8" s="1"/>
  <c r="D314" i="8"/>
  <c r="D433" i="8" s="1"/>
  <c r="D442" i="7" s="1"/>
  <c r="D349" i="8"/>
  <c r="D434" i="8" s="1"/>
  <c r="D443" i="7" s="1"/>
  <c r="D384" i="8"/>
  <c r="D419" i="8"/>
  <c r="D436" i="8" s="1"/>
  <c r="D445" i="7" s="1"/>
  <c r="C34" i="8"/>
  <c r="C425" i="8" s="1"/>
  <c r="C446" i="8" s="1"/>
  <c r="C69" i="8"/>
  <c r="C104" i="8"/>
  <c r="C139" i="8"/>
  <c r="C428" i="8" s="1"/>
  <c r="C449" i="8" s="1"/>
  <c r="C174" i="8"/>
  <c r="C429" i="8" s="1"/>
  <c r="C450" i="8" s="1"/>
  <c r="C209" i="8"/>
  <c r="C430" i="8" s="1"/>
  <c r="C451" i="8" s="1"/>
  <c r="C244" i="8"/>
  <c r="C279" i="8"/>
  <c r="C432" i="8" s="1"/>
  <c r="C453" i="8" s="1"/>
  <c r="C314" i="8"/>
  <c r="C433" i="8" s="1"/>
  <c r="C442" i="7" s="1"/>
  <c r="C349" i="8"/>
  <c r="C434" i="8" s="1"/>
  <c r="C443" i="7" s="1"/>
  <c r="C384" i="8"/>
  <c r="C419" i="8"/>
  <c r="C436" i="8" s="1"/>
  <c r="C445" i="7" s="1"/>
  <c r="B34" i="8"/>
  <c r="B425" i="8" s="1"/>
  <c r="B69" i="8"/>
  <c r="AC4" i="8" s="1"/>
  <c r="B104" i="8"/>
  <c r="B427" i="8" s="1"/>
  <c r="B448" i="8" s="1"/>
  <c r="B139" i="8"/>
  <c r="B428" i="8" s="1"/>
  <c r="B449" i="8" s="1"/>
  <c r="B174" i="8"/>
  <c r="B209" i="8"/>
  <c r="B430" i="8" s="1"/>
  <c r="B451" i="8" s="1"/>
  <c r="B244" i="8"/>
  <c r="B431" i="8" s="1"/>
  <c r="B452" i="8" s="1"/>
  <c r="B279" i="8"/>
  <c r="B314" i="8"/>
  <c r="B349" i="8"/>
  <c r="B384" i="8"/>
  <c r="B435" i="8" s="1"/>
  <c r="B444" i="7" s="1"/>
  <c r="B419" i="8"/>
  <c r="B436" i="8" s="1"/>
  <c r="B445" i="7" s="1"/>
  <c r="AY3" i="8"/>
  <c r="AY4" i="8"/>
  <c r="AY5" i="8"/>
  <c r="AY6" i="8"/>
  <c r="AY7" i="8"/>
  <c r="AY8" i="8"/>
  <c r="AY9" i="8"/>
  <c r="AY10" i="8"/>
  <c r="AY11" i="8"/>
  <c r="AY12" i="8"/>
  <c r="AY13" i="8"/>
  <c r="AY14" i="8"/>
  <c r="AZ3" i="8"/>
  <c r="AZ4" i="8"/>
  <c r="AZ5" i="8"/>
  <c r="AZ6" i="8"/>
  <c r="AZ7" i="8"/>
  <c r="AZ8" i="8"/>
  <c r="AZ9" i="8"/>
  <c r="AZ10" i="8"/>
  <c r="AZ11" i="8"/>
  <c r="AZ12" i="8"/>
  <c r="AZ13" i="8"/>
  <c r="AZ14" i="8"/>
  <c r="BA3" i="8"/>
  <c r="BA4" i="8"/>
  <c r="BA5" i="8"/>
  <c r="BA6" i="8"/>
  <c r="BA7" i="8"/>
  <c r="BA8" i="8"/>
  <c r="BA9" i="8"/>
  <c r="BA10" i="8"/>
  <c r="BA11" i="8"/>
  <c r="BA12" i="8"/>
  <c r="BA13" i="8"/>
  <c r="BA14" i="8"/>
  <c r="BB3" i="8"/>
  <c r="BB4" i="8"/>
  <c r="BB5" i="8"/>
  <c r="BB6" i="8"/>
  <c r="BB7" i="8"/>
  <c r="BB8" i="8"/>
  <c r="BB9" i="8"/>
  <c r="BB10" i="8"/>
  <c r="BB11" i="8"/>
  <c r="BB12" i="8"/>
  <c r="BB13" i="8"/>
  <c r="BB14" i="8"/>
  <c r="BC3" i="8"/>
  <c r="BC4" i="8"/>
  <c r="BC5" i="8"/>
  <c r="BC6" i="8"/>
  <c r="BC7" i="8"/>
  <c r="BC8" i="8"/>
  <c r="BC9" i="8"/>
  <c r="BC10" i="8"/>
  <c r="BC11" i="8"/>
  <c r="BC12" i="8"/>
  <c r="BC13" i="8"/>
  <c r="BC14" i="8"/>
  <c r="BD3" i="8"/>
  <c r="BD4" i="8"/>
  <c r="BD5" i="8"/>
  <c r="BD6" i="8"/>
  <c r="BD7" i="8"/>
  <c r="BD8" i="8"/>
  <c r="BD9" i="8"/>
  <c r="BD10" i="8"/>
  <c r="BD11" i="8"/>
  <c r="BD12" i="8"/>
  <c r="BD13" i="8"/>
  <c r="BD14" i="8"/>
  <c r="BE3" i="8"/>
  <c r="BE4" i="8"/>
  <c r="BE5" i="8"/>
  <c r="BE6" i="8"/>
  <c r="BE7" i="8"/>
  <c r="BE8" i="8"/>
  <c r="BE9" i="8"/>
  <c r="BE10" i="8"/>
  <c r="BE11" i="8"/>
  <c r="BE12" i="8"/>
  <c r="BE13" i="8"/>
  <c r="BE14" i="8"/>
  <c r="BF3" i="8"/>
  <c r="BF4" i="8"/>
  <c r="BF5" i="8"/>
  <c r="BF6" i="8"/>
  <c r="BF7" i="8"/>
  <c r="BF8" i="8"/>
  <c r="BF9" i="8"/>
  <c r="BF10" i="8"/>
  <c r="BF11" i="8"/>
  <c r="BF12" i="8"/>
  <c r="BF13" i="8"/>
  <c r="BF14" i="8"/>
  <c r="BG3" i="8"/>
  <c r="BG4" i="8"/>
  <c r="BG5" i="8"/>
  <c r="BG6" i="8"/>
  <c r="BG7" i="8"/>
  <c r="BG8" i="8"/>
  <c r="BG9" i="8"/>
  <c r="BG10" i="8"/>
  <c r="BG11" i="8"/>
  <c r="BG12" i="8"/>
  <c r="BG13" i="8"/>
  <c r="BG14" i="8"/>
  <c r="BH3" i="8"/>
  <c r="BH4" i="8"/>
  <c r="BH5" i="8"/>
  <c r="BH6" i="8"/>
  <c r="BH7" i="8"/>
  <c r="BH8" i="8"/>
  <c r="BH9" i="8"/>
  <c r="BH10" i="8"/>
  <c r="BH11" i="8"/>
  <c r="BH12" i="8"/>
  <c r="BH13" i="8"/>
  <c r="BH14" i="8"/>
  <c r="BI3" i="8"/>
  <c r="BI4" i="8"/>
  <c r="BI5" i="8"/>
  <c r="BI6" i="8"/>
  <c r="BI7" i="8"/>
  <c r="BI8" i="8"/>
  <c r="BI9" i="8"/>
  <c r="BI10" i="8"/>
  <c r="BI11" i="8"/>
  <c r="BI12" i="8"/>
  <c r="BI13" i="8"/>
  <c r="BI14" i="8"/>
  <c r="BJ3" i="8"/>
  <c r="BJ4" i="8"/>
  <c r="BJ5" i="8"/>
  <c r="BJ6" i="8"/>
  <c r="BJ7" i="8"/>
  <c r="BJ8" i="8"/>
  <c r="BJ9" i="8"/>
  <c r="BJ10" i="8"/>
  <c r="BJ11" i="8"/>
  <c r="BJ12" i="8"/>
  <c r="BJ13" i="8"/>
  <c r="BJ14" i="8"/>
  <c r="BK3" i="8"/>
  <c r="BK4" i="8"/>
  <c r="BK5" i="8"/>
  <c r="BK6" i="8"/>
  <c r="BK7" i="8"/>
  <c r="BK8" i="8"/>
  <c r="BK9" i="8"/>
  <c r="BK10" i="8"/>
  <c r="BK11" i="8"/>
  <c r="BK12" i="8"/>
  <c r="BK13" i="8"/>
  <c r="BK14" i="8"/>
  <c r="BL3" i="8"/>
  <c r="BL4" i="8"/>
  <c r="BL5" i="8"/>
  <c r="BL6" i="8"/>
  <c r="BL7" i="8"/>
  <c r="BL8" i="8"/>
  <c r="BL9" i="8"/>
  <c r="BL10" i="8"/>
  <c r="BL11" i="8"/>
  <c r="BL12" i="8"/>
  <c r="BL13" i="8"/>
  <c r="BL14" i="8"/>
  <c r="BM3" i="8"/>
  <c r="BM4" i="8"/>
  <c r="BM5" i="8"/>
  <c r="BM6" i="8"/>
  <c r="BM7" i="8"/>
  <c r="BM8" i="8"/>
  <c r="BM9" i="8"/>
  <c r="BM10" i="8"/>
  <c r="BM11" i="8"/>
  <c r="BM12" i="8"/>
  <c r="BM13" i="8"/>
  <c r="BM14" i="8"/>
  <c r="BN3" i="8"/>
  <c r="BN4" i="8"/>
  <c r="BN5" i="8"/>
  <c r="BN6" i="8"/>
  <c r="BN7" i="8"/>
  <c r="BN8" i="8"/>
  <c r="BN9" i="8"/>
  <c r="BN10" i="8"/>
  <c r="BN11" i="8"/>
  <c r="BN12" i="8"/>
  <c r="BN13" i="8"/>
  <c r="BN14" i="8"/>
  <c r="BO3" i="8"/>
  <c r="BO4" i="8"/>
  <c r="BO5" i="8"/>
  <c r="BO6" i="8"/>
  <c r="BO7" i="8"/>
  <c r="BO8" i="8"/>
  <c r="BO9" i="8"/>
  <c r="BO10" i="8"/>
  <c r="BO11" i="8"/>
  <c r="BO12" i="8"/>
  <c r="BO13" i="8"/>
  <c r="BO14" i="8"/>
  <c r="AC8" i="8"/>
  <c r="AG7" i="8"/>
  <c r="AI5" i="8"/>
  <c r="AI13" i="8"/>
  <c r="AK7" i="8"/>
  <c r="AK11" i="8"/>
  <c r="AL7" i="8"/>
  <c r="AL13" i="8"/>
  <c r="AM6" i="8"/>
  <c r="AM7" i="8"/>
  <c r="AN7" i="8"/>
  <c r="AO3" i="8"/>
  <c r="AO11" i="8"/>
  <c r="AP3" i="8"/>
  <c r="AP11" i="8"/>
  <c r="AP13" i="8"/>
  <c r="AQ3" i="8"/>
  <c r="AQ11" i="8"/>
  <c r="AR7" i="8"/>
  <c r="AS3" i="8"/>
  <c r="AS7" i="8"/>
  <c r="AS11" i="8"/>
  <c r="S34" i="7"/>
  <c r="S425" i="7" s="1"/>
  <c r="S69" i="7"/>
  <c r="S426" i="7" s="1"/>
  <c r="S104" i="7"/>
  <c r="S139" i="7"/>
  <c r="S428" i="7" s="1"/>
  <c r="S174" i="7"/>
  <c r="S429" i="7" s="1"/>
  <c r="S209" i="7"/>
  <c r="S430" i="7" s="1"/>
  <c r="S244" i="7"/>
  <c r="S279" i="7"/>
  <c r="S432" i="7" s="1"/>
  <c r="S314" i="7"/>
  <c r="S433" i="7" s="1"/>
  <c r="S442" i="6" s="1"/>
  <c r="S349" i="7"/>
  <c r="S434" i="7" s="1"/>
  <c r="S443" i="6" s="1"/>
  <c r="S384" i="7"/>
  <c r="S419" i="7"/>
  <c r="S436" i="7" s="1"/>
  <c r="S445" i="6" s="1"/>
  <c r="R34" i="7"/>
  <c r="R425" i="7" s="1"/>
  <c r="R446" i="7" s="1"/>
  <c r="R69" i="7"/>
  <c r="R426" i="7" s="1"/>
  <c r="R447" i="7" s="1"/>
  <c r="R104" i="7"/>
  <c r="R139" i="7"/>
  <c r="R428" i="7" s="1"/>
  <c r="R449" i="7" s="1"/>
  <c r="R174" i="7"/>
  <c r="R429" i="7" s="1"/>
  <c r="R450" i="7" s="1"/>
  <c r="R209" i="7"/>
  <c r="R430" i="7" s="1"/>
  <c r="R451" i="7" s="1"/>
  <c r="R244" i="7"/>
  <c r="R279" i="7"/>
  <c r="R432" i="7" s="1"/>
  <c r="R453" i="7" s="1"/>
  <c r="R314" i="7"/>
  <c r="R433" i="7" s="1"/>
  <c r="R442" i="6" s="1"/>
  <c r="R349" i="7"/>
  <c r="R434" i="7" s="1"/>
  <c r="R443" i="6" s="1"/>
  <c r="R384" i="7"/>
  <c r="R419" i="7"/>
  <c r="R436" i="7" s="1"/>
  <c r="R445" i="6" s="1"/>
  <c r="Q34" i="7"/>
  <c r="Q425" i="7" s="1"/>
  <c r="Q446" i="7" s="1"/>
  <c r="Q69" i="7"/>
  <c r="Q426" i="7" s="1"/>
  <c r="Q447" i="7" s="1"/>
  <c r="Q104" i="7"/>
  <c r="Q139" i="7"/>
  <c r="Q428" i="7" s="1"/>
  <c r="Q449" i="7" s="1"/>
  <c r="Q174" i="7"/>
  <c r="Q429" i="7" s="1"/>
  <c r="Q450" i="7" s="1"/>
  <c r="Q209" i="7"/>
  <c r="Q430" i="7" s="1"/>
  <c r="Q451" i="7" s="1"/>
  <c r="Q244" i="7"/>
  <c r="Q279" i="7"/>
  <c r="Q432" i="7" s="1"/>
  <c r="Q453" i="7" s="1"/>
  <c r="Q314" i="7"/>
  <c r="Q433" i="7" s="1"/>
  <c r="Q442" i="6" s="1"/>
  <c r="Q349" i="7"/>
  <c r="Q434" i="7" s="1"/>
  <c r="Q443" i="6" s="1"/>
  <c r="Q384" i="7"/>
  <c r="Q419" i="7"/>
  <c r="Q436" i="7" s="1"/>
  <c r="Q445" i="6" s="1"/>
  <c r="P34" i="7"/>
  <c r="P425" i="7" s="1"/>
  <c r="P69" i="7"/>
  <c r="P426" i="7" s="1"/>
  <c r="P447" i="7" s="1"/>
  <c r="P104" i="7"/>
  <c r="P139" i="7"/>
  <c r="P428" i="7" s="1"/>
  <c r="P449" i="7" s="1"/>
  <c r="P174" i="7"/>
  <c r="P429" i="7" s="1"/>
  <c r="P450" i="7" s="1"/>
  <c r="P209" i="7"/>
  <c r="P430" i="7" s="1"/>
  <c r="P451" i="7" s="1"/>
  <c r="P244" i="7"/>
  <c r="P279" i="7"/>
  <c r="P432" i="7" s="1"/>
  <c r="P453" i="7" s="1"/>
  <c r="P314" i="7"/>
  <c r="P433" i="7" s="1"/>
  <c r="P442" i="6" s="1"/>
  <c r="P349" i="7"/>
  <c r="P434" i="7" s="1"/>
  <c r="P443" i="6" s="1"/>
  <c r="P384" i="7"/>
  <c r="P419" i="7"/>
  <c r="P436" i="7" s="1"/>
  <c r="P445" i="6" s="1"/>
  <c r="O34" i="7"/>
  <c r="O425" i="7" s="1"/>
  <c r="O69" i="7"/>
  <c r="O426" i="7" s="1"/>
  <c r="O447" i="7" s="1"/>
  <c r="O104" i="7"/>
  <c r="O139" i="7"/>
  <c r="O428" i="7" s="1"/>
  <c r="O449" i="7" s="1"/>
  <c r="O174" i="7"/>
  <c r="O429" i="7" s="1"/>
  <c r="O450" i="7" s="1"/>
  <c r="O209" i="7"/>
  <c r="O430" i="7" s="1"/>
  <c r="O451" i="7" s="1"/>
  <c r="O244" i="7"/>
  <c r="O279" i="7"/>
  <c r="O432" i="7" s="1"/>
  <c r="O453" i="7" s="1"/>
  <c r="O314" i="7"/>
  <c r="O433" i="7" s="1"/>
  <c r="O442" i="6" s="1"/>
  <c r="O349" i="7"/>
  <c r="O434" i="7" s="1"/>
  <c r="O443" i="6" s="1"/>
  <c r="O384" i="7"/>
  <c r="O419" i="7"/>
  <c r="O436" i="7" s="1"/>
  <c r="O445" i="6" s="1"/>
  <c r="N34" i="7"/>
  <c r="N425" i="7" s="1"/>
  <c r="N446" i="7" s="1"/>
  <c r="N69" i="7"/>
  <c r="N426" i="7" s="1"/>
  <c r="N447" i="7" s="1"/>
  <c r="N104" i="7"/>
  <c r="N139" i="7"/>
  <c r="N428" i="7" s="1"/>
  <c r="N449" i="7" s="1"/>
  <c r="N174" i="7"/>
  <c r="N429" i="7" s="1"/>
  <c r="N450" i="7" s="1"/>
  <c r="N209" i="7"/>
  <c r="N430" i="7" s="1"/>
  <c r="N451" i="7" s="1"/>
  <c r="N244" i="7"/>
  <c r="N279" i="7"/>
  <c r="N432" i="7" s="1"/>
  <c r="N453" i="7" s="1"/>
  <c r="N314" i="7"/>
  <c r="N433" i="7" s="1"/>
  <c r="N442" i="6" s="1"/>
  <c r="N349" i="7"/>
  <c r="N434" i="7" s="1"/>
  <c r="N443" i="6" s="1"/>
  <c r="N384" i="7"/>
  <c r="N419" i="7"/>
  <c r="N436" i="7" s="1"/>
  <c r="N445" i="6" s="1"/>
  <c r="M34" i="7"/>
  <c r="M425" i="7" s="1"/>
  <c r="M446" i="7" s="1"/>
  <c r="M69" i="7"/>
  <c r="M426" i="7" s="1"/>
  <c r="M447" i="7" s="1"/>
  <c r="M104" i="7"/>
  <c r="M139" i="7"/>
  <c r="M428" i="7" s="1"/>
  <c r="M449" i="7" s="1"/>
  <c r="M174" i="7"/>
  <c r="M429" i="7" s="1"/>
  <c r="M450" i="7" s="1"/>
  <c r="M209" i="7"/>
  <c r="M430" i="7" s="1"/>
  <c r="M451" i="7" s="1"/>
  <c r="M244" i="7"/>
  <c r="M279" i="7"/>
  <c r="M432" i="7" s="1"/>
  <c r="M453" i="7" s="1"/>
  <c r="M314" i="7"/>
  <c r="M433" i="7" s="1"/>
  <c r="M442" i="6" s="1"/>
  <c r="M349" i="7"/>
  <c r="M434" i="7" s="1"/>
  <c r="M443" i="6" s="1"/>
  <c r="M384" i="7"/>
  <c r="M419" i="7"/>
  <c r="M436" i="7" s="1"/>
  <c r="M445" i="6" s="1"/>
  <c r="L34" i="7"/>
  <c r="L425" i="7" s="1"/>
  <c r="L69" i="7"/>
  <c r="L426" i="7" s="1"/>
  <c r="L447" i="7" s="1"/>
  <c r="L104" i="7"/>
  <c r="L139" i="7"/>
  <c r="L428" i="7" s="1"/>
  <c r="L449" i="7" s="1"/>
  <c r="L174" i="7"/>
  <c r="L429" i="7" s="1"/>
  <c r="L450" i="7" s="1"/>
  <c r="L209" i="7"/>
  <c r="L430" i="7" s="1"/>
  <c r="L451" i="7" s="1"/>
  <c r="L244" i="7"/>
  <c r="L279" i="7"/>
  <c r="L432" i="7" s="1"/>
  <c r="L453" i="7" s="1"/>
  <c r="L314" i="7"/>
  <c r="L433" i="7" s="1"/>
  <c r="L442" i="6" s="1"/>
  <c r="L349" i="7"/>
  <c r="L434" i="7" s="1"/>
  <c r="L443" i="6" s="1"/>
  <c r="L384" i="7"/>
  <c r="L419" i="7"/>
  <c r="L436" i="7" s="1"/>
  <c r="L445" i="6" s="1"/>
  <c r="K34" i="7"/>
  <c r="K425" i="7" s="1"/>
  <c r="K69" i="7"/>
  <c r="K426" i="7" s="1"/>
  <c r="K447" i="7" s="1"/>
  <c r="K104" i="7"/>
  <c r="K139" i="7"/>
  <c r="K428" i="7" s="1"/>
  <c r="K449" i="7" s="1"/>
  <c r="K174" i="7"/>
  <c r="K429" i="7" s="1"/>
  <c r="K450" i="7" s="1"/>
  <c r="K209" i="7"/>
  <c r="K430" i="7" s="1"/>
  <c r="K451" i="7" s="1"/>
  <c r="K244" i="7"/>
  <c r="K279" i="7"/>
  <c r="K432" i="7" s="1"/>
  <c r="K453" i="7" s="1"/>
  <c r="K314" i="7"/>
  <c r="K433" i="7" s="1"/>
  <c r="K442" i="6" s="1"/>
  <c r="K349" i="7"/>
  <c r="K434" i="7" s="1"/>
  <c r="K443" i="6" s="1"/>
  <c r="K384" i="7"/>
  <c r="K419" i="7"/>
  <c r="K436" i="7" s="1"/>
  <c r="K445" i="6" s="1"/>
  <c r="J34" i="7"/>
  <c r="J425" i="7" s="1"/>
  <c r="J446" i="7" s="1"/>
  <c r="J69" i="7"/>
  <c r="J426" i="7" s="1"/>
  <c r="J447" i="7" s="1"/>
  <c r="J104" i="7"/>
  <c r="J139" i="7"/>
  <c r="J428" i="7" s="1"/>
  <c r="J449" i="7" s="1"/>
  <c r="J174" i="7"/>
  <c r="J429" i="7" s="1"/>
  <c r="J450" i="7" s="1"/>
  <c r="J209" i="7"/>
  <c r="J430" i="7" s="1"/>
  <c r="J451" i="7" s="1"/>
  <c r="J244" i="7"/>
  <c r="J279" i="7"/>
  <c r="J432" i="7" s="1"/>
  <c r="J453" i="7" s="1"/>
  <c r="J314" i="7"/>
  <c r="J433" i="7" s="1"/>
  <c r="J442" i="6" s="1"/>
  <c r="J349" i="7"/>
  <c r="J434" i="7" s="1"/>
  <c r="J443" i="6" s="1"/>
  <c r="J384" i="7"/>
  <c r="J435" i="7" s="1"/>
  <c r="J444" i="6" s="1"/>
  <c r="J419" i="7"/>
  <c r="J436" i="7" s="1"/>
  <c r="J445" i="6" s="1"/>
  <c r="I34" i="7"/>
  <c r="I425" i="7" s="1"/>
  <c r="I446" i="7" s="1"/>
  <c r="I69" i="7"/>
  <c r="I426" i="7" s="1"/>
  <c r="I447" i="7" s="1"/>
  <c r="I104" i="7"/>
  <c r="I139" i="7"/>
  <c r="I428" i="7" s="1"/>
  <c r="I449" i="7" s="1"/>
  <c r="I174" i="7"/>
  <c r="I429" i="7" s="1"/>
  <c r="I450" i="7" s="1"/>
  <c r="I209" i="7"/>
  <c r="I430" i="7" s="1"/>
  <c r="I451" i="7" s="1"/>
  <c r="I244" i="7"/>
  <c r="I431" i="7" s="1"/>
  <c r="I452" i="7" s="1"/>
  <c r="I279" i="7"/>
  <c r="I432" i="7" s="1"/>
  <c r="I453" i="7" s="1"/>
  <c r="I314" i="7"/>
  <c r="I433" i="7" s="1"/>
  <c r="I442" i="6" s="1"/>
  <c r="I349" i="7"/>
  <c r="I434" i="7" s="1"/>
  <c r="I443" i="6" s="1"/>
  <c r="I384" i="7"/>
  <c r="I419" i="7"/>
  <c r="I436" i="7" s="1"/>
  <c r="I445" i="6" s="1"/>
  <c r="H34" i="7"/>
  <c r="H425" i="7" s="1"/>
  <c r="H69" i="7"/>
  <c r="H426" i="7" s="1"/>
  <c r="H447" i="7" s="1"/>
  <c r="H104" i="7"/>
  <c r="H139" i="7"/>
  <c r="H428" i="7" s="1"/>
  <c r="H449" i="7" s="1"/>
  <c r="H174" i="7"/>
  <c r="H429" i="7" s="1"/>
  <c r="H450" i="7" s="1"/>
  <c r="H209" i="7"/>
  <c r="H430" i="7" s="1"/>
  <c r="H451" i="7" s="1"/>
  <c r="H244" i="7"/>
  <c r="H279" i="7"/>
  <c r="H432" i="7" s="1"/>
  <c r="H453" i="7" s="1"/>
  <c r="H314" i="7"/>
  <c r="H433" i="7" s="1"/>
  <c r="H442" i="6" s="1"/>
  <c r="H349" i="7"/>
  <c r="H434" i="7" s="1"/>
  <c r="H443" i="6" s="1"/>
  <c r="H384" i="7"/>
  <c r="H419" i="7"/>
  <c r="H436" i="7" s="1"/>
  <c r="H445" i="6" s="1"/>
  <c r="G34" i="7"/>
  <c r="G425" i="7" s="1"/>
  <c r="G69" i="7"/>
  <c r="G426" i="7" s="1"/>
  <c r="G447" i="7" s="1"/>
  <c r="G104" i="7"/>
  <c r="G427" i="7" s="1"/>
  <c r="G448" i="7" s="1"/>
  <c r="G139" i="7"/>
  <c r="G428" i="7" s="1"/>
  <c r="G449" i="7" s="1"/>
  <c r="G174" i="7"/>
  <c r="G429" i="7" s="1"/>
  <c r="G450" i="7" s="1"/>
  <c r="G209" i="7"/>
  <c r="G430" i="7" s="1"/>
  <c r="G451" i="7" s="1"/>
  <c r="G244" i="7"/>
  <c r="G431" i="7" s="1"/>
  <c r="G452" i="7" s="1"/>
  <c r="G279" i="7"/>
  <c r="G432" i="7" s="1"/>
  <c r="G453" i="7" s="1"/>
  <c r="G314" i="7"/>
  <c r="G433" i="7" s="1"/>
  <c r="G442" i="6" s="1"/>
  <c r="G349" i="7"/>
  <c r="G434" i="7" s="1"/>
  <c r="G443" i="6" s="1"/>
  <c r="G384" i="7"/>
  <c r="G435" i="7" s="1"/>
  <c r="G444" i="6" s="1"/>
  <c r="G419" i="7"/>
  <c r="G436" i="7" s="1"/>
  <c r="G445" i="6" s="1"/>
  <c r="F34" i="7"/>
  <c r="F425" i="7" s="1"/>
  <c r="F69" i="7"/>
  <c r="F104" i="7"/>
  <c r="F139" i="7"/>
  <c r="F174" i="7"/>
  <c r="F429" i="7" s="1"/>
  <c r="F450" i="7" s="1"/>
  <c r="F209" i="7"/>
  <c r="F244" i="7"/>
  <c r="F279" i="7"/>
  <c r="F314" i="7"/>
  <c r="F433" i="7" s="1"/>
  <c r="F442" i="6" s="1"/>
  <c r="F349" i="7"/>
  <c r="F384" i="7"/>
  <c r="F419" i="7"/>
  <c r="E34" i="7"/>
  <c r="E69" i="7"/>
  <c r="E426" i="7" s="1"/>
  <c r="E447" i="7" s="1"/>
  <c r="E104" i="7"/>
  <c r="E139" i="7"/>
  <c r="E174" i="7"/>
  <c r="E209" i="7"/>
  <c r="E430" i="7" s="1"/>
  <c r="E451" i="7" s="1"/>
  <c r="E244" i="7"/>
  <c r="E279" i="7"/>
  <c r="E314" i="7"/>
  <c r="E349" i="7"/>
  <c r="E434" i="7" s="1"/>
  <c r="E443" i="6" s="1"/>
  <c r="E384" i="7"/>
  <c r="E419" i="7"/>
  <c r="D34" i="7"/>
  <c r="D425" i="7" s="1"/>
  <c r="D446" i="7" s="1"/>
  <c r="D69" i="7"/>
  <c r="D426" i="7" s="1"/>
  <c r="D447" i="7" s="1"/>
  <c r="D104" i="7"/>
  <c r="D139" i="7"/>
  <c r="D428" i="7" s="1"/>
  <c r="D449" i="7" s="1"/>
  <c r="D174" i="7"/>
  <c r="D429" i="7" s="1"/>
  <c r="D450" i="7" s="1"/>
  <c r="D209" i="7"/>
  <c r="D430" i="7" s="1"/>
  <c r="D451" i="7" s="1"/>
  <c r="D244" i="7"/>
  <c r="D279" i="7"/>
  <c r="D432" i="7" s="1"/>
  <c r="D453" i="7" s="1"/>
  <c r="D314" i="7"/>
  <c r="D433" i="7" s="1"/>
  <c r="D442" i="6" s="1"/>
  <c r="D349" i="7"/>
  <c r="D434" i="7" s="1"/>
  <c r="D443" i="6" s="1"/>
  <c r="D384" i="7"/>
  <c r="D419" i="7"/>
  <c r="D436" i="7" s="1"/>
  <c r="D445" i="6" s="1"/>
  <c r="C425" i="7"/>
  <c r="C446" i="7" s="1"/>
  <c r="C426" i="7"/>
  <c r="C427" i="7"/>
  <c r="C448" i="7" s="1"/>
  <c r="C428" i="7"/>
  <c r="C449" i="7" s="1"/>
  <c r="C429" i="7"/>
  <c r="C450" i="7" s="1"/>
  <c r="C430" i="7"/>
  <c r="C451" i="7" s="1"/>
  <c r="C431" i="7"/>
  <c r="C452" i="7" s="1"/>
  <c r="C432" i="7"/>
  <c r="C453" i="7" s="1"/>
  <c r="C433" i="7"/>
  <c r="C442" i="6" s="1"/>
  <c r="C434" i="7"/>
  <c r="C443" i="6" s="1"/>
  <c r="C435" i="7"/>
  <c r="C444" i="6" s="1"/>
  <c r="C436" i="7"/>
  <c r="C445" i="6" s="1"/>
  <c r="B34" i="7"/>
  <c r="B69" i="7"/>
  <c r="B426" i="7" s="1"/>
  <c r="B447" i="7" s="1"/>
  <c r="B104" i="7"/>
  <c r="B427" i="7" s="1"/>
  <c r="B448" i="7" s="1"/>
  <c r="B139" i="7"/>
  <c r="B428" i="7" s="1"/>
  <c r="B449" i="7" s="1"/>
  <c r="B174" i="7"/>
  <c r="B429" i="7" s="1"/>
  <c r="B450" i="7" s="1"/>
  <c r="B209" i="7"/>
  <c r="B430" i="7" s="1"/>
  <c r="B451" i="7" s="1"/>
  <c r="B244" i="7"/>
  <c r="B431" i="7" s="1"/>
  <c r="B452" i="7" s="1"/>
  <c r="B279" i="7"/>
  <c r="B432" i="7" s="1"/>
  <c r="B453" i="7" s="1"/>
  <c r="B314" i="7"/>
  <c r="B349" i="7"/>
  <c r="AB12" i="7" s="1"/>
  <c r="B384" i="7"/>
  <c r="B435" i="7" s="1"/>
  <c r="B444" i="6" s="1"/>
  <c r="B419" i="7"/>
  <c r="B436" i="7" s="1"/>
  <c r="B445" i="6" s="1"/>
  <c r="AC3" i="7"/>
  <c r="AC4" i="7"/>
  <c r="AC5" i="7"/>
  <c r="AC6" i="7"/>
  <c r="AC7" i="7"/>
  <c r="AC8" i="7"/>
  <c r="AC9" i="7"/>
  <c r="AC10" i="7"/>
  <c r="AC11" i="7"/>
  <c r="AC12" i="7"/>
  <c r="AC13" i="7"/>
  <c r="AC14" i="7"/>
  <c r="AF7" i="7"/>
  <c r="AF11" i="7"/>
  <c r="AG6" i="7"/>
  <c r="AG10" i="7"/>
  <c r="AH7" i="7"/>
  <c r="AH11" i="7"/>
  <c r="AJ3" i="7"/>
  <c r="AJ7" i="7"/>
  <c r="AK3" i="7"/>
  <c r="AK7" i="7"/>
  <c r="AK11" i="7"/>
  <c r="AK14" i="7"/>
  <c r="AL3" i="7"/>
  <c r="AL7" i="7"/>
  <c r="AL11" i="7"/>
  <c r="AL14" i="7"/>
  <c r="AM7" i="7"/>
  <c r="AM11" i="7"/>
  <c r="AN3" i="7"/>
  <c r="AN7" i="7"/>
  <c r="AN11" i="7"/>
  <c r="AO3" i="7"/>
  <c r="AO6" i="7"/>
  <c r="AO7" i="7"/>
  <c r="AO10" i="7"/>
  <c r="AO11" i="7"/>
  <c r="AO14" i="7"/>
  <c r="AP3" i="7"/>
  <c r="AP7" i="7"/>
  <c r="AP11" i="7"/>
  <c r="AP14" i="7"/>
  <c r="AQ7" i="7"/>
  <c r="AQ11" i="7"/>
  <c r="AR3" i="7"/>
  <c r="AR7" i="7"/>
  <c r="AR11" i="7"/>
  <c r="AS3" i="7"/>
  <c r="AS6" i="7"/>
  <c r="AS7" i="7"/>
  <c r="AS10" i="7"/>
  <c r="AS11" i="7"/>
  <c r="AS14" i="7"/>
  <c r="T34" i="6"/>
  <c r="T69" i="6"/>
  <c r="T426" i="6" s="1"/>
  <c r="T104" i="6"/>
  <c r="T427" i="6" s="1"/>
  <c r="T139" i="6"/>
  <c r="T174" i="6"/>
  <c r="T209" i="6"/>
  <c r="T430" i="6" s="1"/>
  <c r="T244" i="6"/>
  <c r="T431" i="6" s="1"/>
  <c r="T279" i="6"/>
  <c r="T432" i="6" s="1"/>
  <c r="T314" i="6"/>
  <c r="T349" i="6"/>
  <c r="T434" i="6" s="1"/>
  <c r="T443" i="5" s="1"/>
  <c r="T384" i="6"/>
  <c r="T435" i="6" s="1"/>
  <c r="T444" i="5" s="1"/>
  <c r="T419" i="6"/>
  <c r="S34" i="6"/>
  <c r="S425" i="6" s="1"/>
  <c r="S69" i="6"/>
  <c r="S426" i="6" s="1"/>
  <c r="S104" i="6"/>
  <c r="S427" i="6" s="1"/>
  <c r="S139" i="6"/>
  <c r="S174" i="6"/>
  <c r="S429" i="6" s="1"/>
  <c r="S209" i="6"/>
  <c r="S430" i="6" s="1"/>
  <c r="S244" i="6"/>
  <c r="S431" i="6" s="1"/>
  <c r="S279" i="6"/>
  <c r="S314" i="6"/>
  <c r="S433" i="6" s="1"/>
  <c r="S442" i="5" s="1"/>
  <c r="S349" i="6"/>
  <c r="S434" i="6" s="1"/>
  <c r="S443" i="5" s="1"/>
  <c r="S384" i="6"/>
  <c r="S435" i="6" s="1"/>
  <c r="S444" i="5" s="1"/>
  <c r="S419" i="6"/>
  <c r="R34" i="6"/>
  <c r="R69" i="6"/>
  <c r="R426" i="6" s="1"/>
  <c r="R447" i="6" s="1"/>
  <c r="R104" i="6"/>
  <c r="R139" i="6"/>
  <c r="R174" i="6"/>
  <c r="R209" i="6"/>
  <c r="R430" i="6" s="1"/>
  <c r="R451" i="6" s="1"/>
  <c r="R244" i="6"/>
  <c r="R279" i="6"/>
  <c r="R432" i="6" s="1"/>
  <c r="R453" i="6" s="1"/>
  <c r="R314" i="6"/>
  <c r="R349" i="6"/>
  <c r="R434" i="6" s="1"/>
  <c r="R443" i="5" s="1"/>
  <c r="R384" i="6"/>
  <c r="R419" i="6"/>
  <c r="Q34" i="6"/>
  <c r="Q69" i="6"/>
  <c r="Q104" i="6"/>
  <c r="Q139" i="6"/>
  <c r="Q174" i="6"/>
  <c r="Q209" i="6"/>
  <c r="Q244" i="6"/>
  <c r="Q279" i="6"/>
  <c r="Q314" i="6"/>
  <c r="Q349" i="6"/>
  <c r="Q434" i="6" s="1"/>
  <c r="Q443" i="5" s="1"/>
  <c r="Q384" i="6"/>
  <c r="Q419" i="6"/>
  <c r="Q436" i="6" s="1"/>
  <c r="Q445" i="5" s="1"/>
  <c r="P34" i="6"/>
  <c r="P69" i="6"/>
  <c r="P426" i="6" s="1"/>
  <c r="P447" i="6" s="1"/>
  <c r="P104" i="6"/>
  <c r="P139" i="6"/>
  <c r="P428" i="6" s="1"/>
  <c r="P449" i="6" s="1"/>
  <c r="P174" i="6"/>
  <c r="P209" i="6"/>
  <c r="P430" i="6" s="1"/>
  <c r="P451" i="6" s="1"/>
  <c r="P244" i="6"/>
  <c r="P279" i="6"/>
  <c r="P314" i="6"/>
  <c r="P349" i="6"/>
  <c r="P434" i="6" s="1"/>
  <c r="P443" i="5" s="1"/>
  <c r="P384" i="6"/>
  <c r="P419" i="6"/>
  <c r="P436" i="6" s="1"/>
  <c r="P445" i="5" s="1"/>
  <c r="O34" i="6"/>
  <c r="O69" i="6"/>
  <c r="O426" i="6" s="1"/>
  <c r="O447" i="6" s="1"/>
  <c r="O104" i="6"/>
  <c r="O139" i="6"/>
  <c r="O174" i="6"/>
  <c r="O209" i="6"/>
  <c r="O430" i="6" s="1"/>
  <c r="O451" i="6" s="1"/>
  <c r="O244" i="6"/>
  <c r="O279" i="6"/>
  <c r="O314" i="6"/>
  <c r="O433" i="6" s="1"/>
  <c r="O442" i="5" s="1"/>
  <c r="O349" i="6"/>
  <c r="O384" i="6"/>
  <c r="O419" i="6"/>
  <c r="O436" i="6" s="1"/>
  <c r="O445" i="5" s="1"/>
  <c r="N34" i="6"/>
  <c r="N425" i="6" s="1"/>
  <c r="N69" i="6"/>
  <c r="N426" i="6" s="1"/>
  <c r="N447" i="6" s="1"/>
  <c r="N104" i="6"/>
  <c r="N139" i="6"/>
  <c r="N428" i="6" s="1"/>
  <c r="N449" i="6" s="1"/>
  <c r="N174" i="6"/>
  <c r="N429" i="6" s="1"/>
  <c r="N450" i="6" s="1"/>
  <c r="N209" i="6"/>
  <c r="N244" i="6"/>
  <c r="N279" i="6"/>
  <c r="N314" i="6"/>
  <c r="N433" i="6" s="1"/>
  <c r="N442" i="5" s="1"/>
  <c r="N349" i="6"/>
  <c r="N384" i="6"/>
  <c r="N419" i="6"/>
  <c r="M34" i="6"/>
  <c r="M69" i="6"/>
  <c r="M426" i="6" s="1"/>
  <c r="M447" i="6" s="1"/>
  <c r="M104" i="6"/>
  <c r="M427" i="6" s="1"/>
  <c r="M448" i="6" s="1"/>
  <c r="M139" i="6"/>
  <c r="M174" i="6"/>
  <c r="M429" i="6" s="1"/>
  <c r="M450" i="6" s="1"/>
  <c r="M209" i="6"/>
  <c r="M244" i="6"/>
  <c r="M279" i="6"/>
  <c r="M314" i="6"/>
  <c r="M433" i="6" s="1"/>
  <c r="M442" i="5" s="1"/>
  <c r="M349" i="6"/>
  <c r="M384" i="6"/>
  <c r="M435" i="6" s="1"/>
  <c r="M444" i="5" s="1"/>
  <c r="M419" i="6"/>
  <c r="L34" i="6"/>
  <c r="L425" i="6" s="1"/>
  <c r="L446" i="6" s="1"/>
  <c r="L69" i="6"/>
  <c r="L104" i="6"/>
  <c r="L139" i="6"/>
  <c r="L174" i="6"/>
  <c r="L429" i="6" s="1"/>
  <c r="L450" i="6" s="1"/>
  <c r="L209" i="6"/>
  <c r="L244" i="6"/>
  <c r="L431" i="6" s="1"/>
  <c r="L452" i="6" s="1"/>
  <c r="L279" i="6"/>
  <c r="L314" i="6"/>
  <c r="L433" i="6" s="1"/>
  <c r="L442" i="5" s="1"/>
  <c r="L349" i="6"/>
  <c r="L384" i="6"/>
  <c r="L419" i="6"/>
  <c r="K34" i="6"/>
  <c r="K425" i="6" s="1"/>
  <c r="K69" i="6"/>
  <c r="K426" i="6" s="1"/>
  <c r="K447" i="6" s="1"/>
  <c r="K104" i="6"/>
  <c r="K139" i="6"/>
  <c r="K428" i="6" s="1"/>
  <c r="K449" i="6" s="1"/>
  <c r="K174" i="6"/>
  <c r="K429" i="6" s="1"/>
  <c r="K450" i="6" s="1"/>
  <c r="K209" i="6"/>
  <c r="K430" i="6" s="1"/>
  <c r="K451" i="6" s="1"/>
  <c r="K244" i="6"/>
  <c r="K279" i="6"/>
  <c r="K432" i="6" s="1"/>
  <c r="K453" i="6" s="1"/>
  <c r="K314" i="6"/>
  <c r="K433" i="6" s="1"/>
  <c r="K442" i="5" s="1"/>
  <c r="K349" i="6"/>
  <c r="K434" i="6" s="1"/>
  <c r="K443" i="5" s="1"/>
  <c r="K384" i="6"/>
  <c r="K435" i="6" s="1"/>
  <c r="K444" i="5" s="1"/>
  <c r="K419" i="6"/>
  <c r="K436" i="6" s="1"/>
  <c r="K445" i="5" s="1"/>
  <c r="J34" i="6"/>
  <c r="J425" i="6" s="1"/>
  <c r="J69" i="6"/>
  <c r="J426" i="6" s="1"/>
  <c r="J447" i="6" s="1"/>
  <c r="J104" i="6"/>
  <c r="J139" i="6"/>
  <c r="J174" i="6"/>
  <c r="J429" i="6" s="1"/>
  <c r="J450" i="6" s="1"/>
  <c r="J209" i="6"/>
  <c r="J430" i="6" s="1"/>
  <c r="J451" i="6" s="1"/>
  <c r="J244" i="6"/>
  <c r="J431" i="6" s="1"/>
  <c r="J452" i="6" s="1"/>
  <c r="J279" i="6"/>
  <c r="J314" i="6"/>
  <c r="J433" i="6" s="1"/>
  <c r="J442" i="5" s="1"/>
  <c r="J349" i="6"/>
  <c r="J434" i="6" s="1"/>
  <c r="J443" i="5" s="1"/>
  <c r="J384" i="6"/>
  <c r="J419" i="6"/>
  <c r="I34" i="6"/>
  <c r="I69" i="6"/>
  <c r="I426" i="6" s="1"/>
  <c r="I447" i="6" s="1"/>
  <c r="I104" i="6"/>
  <c r="I427" i="6" s="1"/>
  <c r="I448" i="6" s="1"/>
  <c r="I139" i="6"/>
  <c r="I174" i="6"/>
  <c r="I429" i="6" s="1"/>
  <c r="I450" i="6" s="1"/>
  <c r="I209" i="6"/>
  <c r="I244" i="6"/>
  <c r="I279" i="6"/>
  <c r="I314" i="6"/>
  <c r="I433" i="6" s="1"/>
  <c r="I442" i="5" s="1"/>
  <c r="I349" i="6"/>
  <c r="I384" i="6"/>
  <c r="I435" i="6" s="1"/>
  <c r="I444" i="5" s="1"/>
  <c r="I419" i="6"/>
  <c r="H34" i="6"/>
  <c r="H425" i="6" s="1"/>
  <c r="H446" i="6" s="1"/>
  <c r="H69" i="6"/>
  <c r="H104" i="6"/>
  <c r="H139" i="6"/>
  <c r="H174" i="6"/>
  <c r="H429" i="6" s="1"/>
  <c r="H450" i="6" s="1"/>
  <c r="H209" i="6"/>
  <c r="H244" i="6"/>
  <c r="H279" i="6"/>
  <c r="H314" i="6"/>
  <c r="H433" i="6" s="1"/>
  <c r="H442" i="5" s="1"/>
  <c r="H349" i="6"/>
  <c r="H384" i="6"/>
  <c r="H435" i="6" s="1"/>
  <c r="H444" i="5" s="1"/>
  <c r="H419" i="6"/>
  <c r="G34" i="6"/>
  <c r="G69" i="6"/>
  <c r="G426" i="6" s="1"/>
  <c r="G447" i="6" s="1"/>
  <c r="G104" i="6"/>
  <c r="G139" i="6"/>
  <c r="G174" i="6"/>
  <c r="G429" i="6" s="1"/>
  <c r="G450" i="6" s="1"/>
  <c r="G209" i="6"/>
  <c r="G244" i="6"/>
  <c r="G431" i="6" s="1"/>
  <c r="G452" i="6" s="1"/>
  <c r="G279" i="6"/>
  <c r="G314" i="6"/>
  <c r="G433" i="6" s="1"/>
  <c r="G442" i="5" s="1"/>
  <c r="G349" i="6"/>
  <c r="G384" i="6"/>
  <c r="G435" i="6" s="1"/>
  <c r="G444" i="5" s="1"/>
  <c r="G419" i="6"/>
  <c r="F34" i="6"/>
  <c r="F425" i="6" s="1"/>
  <c r="F446" i="6" s="1"/>
  <c r="F69" i="6"/>
  <c r="F104" i="6"/>
  <c r="F427" i="6" s="1"/>
  <c r="F448" i="6" s="1"/>
  <c r="F139" i="6"/>
  <c r="F174" i="6"/>
  <c r="F429" i="6" s="1"/>
  <c r="F450" i="6" s="1"/>
  <c r="F209" i="6"/>
  <c r="F244" i="6"/>
  <c r="F431" i="6" s="1"/>
  <c r="F452" i="6" s="1"/>
  <c r="F279" i="6"/>
  <c r="F314" i="6"/>
  <c r="F433" i="6" s="1"/>
  <c r="F442" i="5" s="1"/>
  <c r="F349" i="6"/>
  <c r="F384" i="6"/>
  <c r="F435" i="6" s="1"/>
  <c r="F444" i="5" s="1"/>
  <c r="F419" i="6"/>
  <c r="E34" i="6"/>
  <c r="E69" i="6"/>
  <c r="E426" i="6" s="1"/>
  <c r="E447" i="6" s="1"/>
  <c r="E104" i="6"/>
  <c r="E427" i="6" s="1"/>
  <c r="E448" i="6" s="1"/>
  <c r="E139" i="6"/>
  <c r="E174" i="6"/>
  <c r="E429" i="6" s="1"/>
  <c r="E450" i="6" s="1"/>
  <c r="E209" i="6"/>
  <c r="E244" i="6"/>
  <c r="E431" i="6" s="1"/>
  <c r="E452" i="6" s="1"/>
  <c r="E279" i="6"/>
  <c r="E314" i="6"/>
  <c r="E433" i="6" s="1"/>
  <c r="E442" i="5" s="1"/>
  <c r="E349" i="6"/>
  <c r="E384" i="6"/>
  <c r="E435" i="6" s="1"/>
  <c r="E444" i="5" s="1"/>
  <c r="E419" i="6"/>
  <c r="D34" i="6"/>
  <c r="D425" i="6" s="1"/>
  <c r="D446" i="6" s="1"/>
  <c r="D69" i="6"/>
  <c r="D104" i="6"/>
  <c r="D427" i="6" s="1"/>
  <c r="D448" i="6" s="1"/>
  <c r="D139" i="6"/>
  <c r="D174" i="6"/>
  <c r="D429" i="6" s="1"/>
  <c r="D450" i="6" s="1"/>
  <c r="D209" i="6"/>
  <c r="D244" i="6"/>
  <c r="D431" i="6" s="1"/>
  <c r="D452" i="6" s="1"/>
  <c r="D279" i="6"/>
  <c r="D314" i="6"/>
  <c r="D433" i="6" s="1"/>
  <c r="D442" i="5" s="1"/>
  <c r="D349" i="6"/>
  <c r="D384" i="6"/>
  <c r="D435" i="6" s="1"/>
  <c r="D444" i="5" s="1"/>
  <c r="D419" i="6"/>
  <c r="C425" i="6"/>
  <c r="C446" i="6" s="1"/>
  <c r="C426" i="6"/>
  <c r="C447" i="6" s="1"/>
  <c r="C427" i="6"/>
  <c r="C448" i="6" s="1"/>
  <c r="C428" i="6"/>
  <c r="C449" i="6" s="1"/>
  <c r="C429" i="6"/>
  <c r="C450" i="6" s="1"/>
  <c r="C430" i="6"/>
  <c r="C451" i="6" s="1"/>
  <c r="C431" i="6"/>
  <c r="C452" i="6" s="1"/>
  <c r="C432" i="6"/>
  <c r="C453" i="6" s="1"/>
  <c r="C433" i="6"/>
  <c r="C442" i="5" s="1"/>
  <c r="C434" i="6"/>
  <c r="C443" i="5" s="1"/>
  <c r="C435" i="6"/>
  <c r="C444" i="5" s="1"/>
  <c r="C436" i="6"/>
  <c r="C445" i="5" s="1"/>
  <c r="B34" i="6"/>
  <c r="B425" i="6" s="1"/>
  <c r="B69" i="6"/>
  <c r="B426" i="6" s="1"/>
  <c r="B447" i="6" s="1"/>
  <c r="B104" i="6"/>
  <c r="B427" i="6" s="1"/>
  <c r="B448" i="6" s="1"/>
  <c r="B139" i="6"/>
  <c r="B428" i="6" s="1"/>
  <c r="B449" i="6" s="1"/>
  <c r="B174" i="6"/>
  <c r="B429" i="6" s="1"/>
  <c r="B450" i="6" s="1"/>
  <c r="B209" i="6"/>
  <c r="B430" i="6" s="1"/>
  <c r="B451" i="6" s="1"/>
  <c r="B244" i="6"/>
  <c r="B431" i="6" s="1"/>
  <c r="B452" i="6" s="1"/>
  <c r="B279" i="6"/>
  <c r="B432" i="6" s="1"/>
  <c r="B453" i="6" s="1"/>
  <c r="B314" i="6"/>
  <c r="B433" i="6" s="1"/>
  <c r="B442" i="5" s="1"/>
  <c r="B349" i="6"/>
  <c r="B434" i="6" s="1"/>
  <c r="B443" i="5" s="1"/>
  <c r="B384" i="6"/>
  <c r="B435" i="6" s="1"/>
  <c r="B444" i="5" s="1"/>
  <c r="B419" i="6"/>
  <c r="B436" i="6" s="1"/>
  <c r="B445" i="5" s="1"/>
  <c r="AD3" i="6"/>
  <c r="AD4" i="6"/>
  <c r="AD5" i="6"/>
  <c r="AD6" i="6"/>
  <c r="AD7" i="6"/>
  <c r="AD8" i="6"/>
  <c r="AD9" i="6"/>
  <c r="AD10" i="6"/>
  <c r="AD11" i="6"/>
  <c r="AD12" i="6"/>
  <c r="AD13" i="6"/>
  <c r="AD14" i="6"/>
  <c r="AG3" i="6"/>
  <c r="AK8" i="6"/>
  <c r="AL4" i="6"/>
  <c r="AM7" i="6"/>
  <c r="AO11" i="6"/>
  <c r="AP8" i="6"/>
  <c r="AR12" i="6"/>
  <c r="AU12" i="6"/>
  <c r="T419" i="5"/>
  <c r="T436" i="5" s="1"/>
  <c r="T445" i="4" s="1"/>
  <c r="S419" i="5"/>
  <c r="S436" i="5" s="1"/>
  <c r="S445" i="4" s="1"/>
  <c r="R419" i="5"/>
  <c r="R436" i="5" s="1"/>
  <c r="R445" i="4" s="1"/>
  <c r="Q419" i="5"/>
  <c r="P419" i="5"/>
  <c r="P436" i="5" s="1"/>
  <c r="P445" i="4" s="1"/>
  <c r="O419" i="5"/>
  <c r="O436" i="5" s="1"/>
  <c r="O445" i="4" s="1"/>
  <c r="N419" i="5"/>
  <c r="M419" i="5"/>
  <c r="L419" i="5"/>
  <c r="L436" i="5" s="1"/>
  <c r="L445" i="4" s="1"/>
  <c r="K419" i="5"/>
  <c r="K436" i="5" s="1"/>
  <c r="K445" i="4" s="1"/>
  <c r="J419" i="5"/>
  <c r="J436" i="5" s="1"/>
  <c r="J445" i="4" s="1"/>
  <c r="I419" i="5"/>
  <c r="I436" i="5" s="1"/>
  <c r="I445" i="4" s="1"/>
  <c r="H419" i="5"/>
  <c r="H436" i="5" s="1"/>
  <c r="H445" i="4" s="1"/>
  <c r="G419" i="5"/>
  <c r="G436" i="5" s="1"/>
  <c r="G445" i="4" s="1"/>
  <c r="F419" i="5"/>
  <c r="F436" i="5" s="1"/>
  <c r="F445" i="4" s="1"/>
  <c r="E419" i="5"/>
  <c r="D419" i="5"/>
  <c r="D436" i="5" s="1"/>
  <c r="D445" i="4" s="1"/>
  <c r="C419" i="5"/>
  <c r="C436" i="5" s="1"/>
  <c r="C445" i="4" s="1"/>
  <c r="B419" i="5"/>
  <c r="T384" i="5"/>
  <c r="S384" i="5"/>
  <c r="S435" i="5" s="1"/>
  <c r="S444" i="4" s="1"/>
  <c r="R384" i="5"/>
  <c r="Q384" i="5"/>
  <c r="P384" i="5"/>
  <c r="O384" i="5"/>
  <c r="O435" i="5" s="1"/>
  <c r="O444" i="4" s="1"/>
  <c r="N384" i="5"/>
  <c r="M384" i="5"/>
  <c r="L384" i="5"/>
  <c r="K384" i="5"/>
  <c r="K435" i="5" s="1"/>
  <c r="K444" i="4" s="1"/>
  <c r="J384" i="5"/>
  <c r="I384" i="5"/>
  <c r="H384" i="5"/>
  <c r="G384" i="5"/>
  <c r="G435" i="5" s="1"/>
  <c r="G444" i="4" s="1"/>
  <c r="F384" i="5"/>
  <c r="E384" i="5"/>
  <c r="D384" i="5"/>
  <c r="C384" i="5"/>
  <c r="C435" i="5" s="1"/>
  <c r="C444" i="4" s="1"/>
  <c r="B384" i="5"/>
  <c r="B435" i="5" s="1"/>
  <c r="B444" i="4" s="1"/>
  <c r="T349" i="5"/>
  <c r="S349" i="5"/>
  <c r="S434" i="5" s="1"/>
  <c r="S443" i="4" s="1"/>
  <c r="R349" i="5"/>
  <c r="R434" i="5" s="1"/>
  <c r="R443" i="4" s="1"/>
  <c r="Q349" i="5"/>
  <c r="Q434" i="5" s="1"/>
  <c r="Q443" i="4" s="1"/>
  <c r="P349" i="5"/>
  <c r="O349" i="5"/>
  <c r="N349" i="5"/>
  <c r="N434" i="5" s="1"/>
  <c r="N443" i="4" s="1"/>
  <c r="M349" i="5"/>
  <c r="L349" i="5"/>
  <c r="K349" i="5"/>
  <c r="J349" i="5"/>
  <c r="J434" i="5" s="1"/>
  <c r="J443" i="4" s="1"/>
  <c r="I349" i="5"/>
  <c r="I434" i="5" s="1"/>
  <c r="I443" i="4" s="1"/>
  <c r="H349" i="5"/>
  <c r="H434" i="5" s="1"/>
  <c r="H443" i="4" s="1"/>
  <c r="G349" i="5"/>
  <c r="F349" i="5"/>
  <c r="F434" i="5" s="1"/>
  <c r="F443" i="4" s="1"/>
  <c r="E349" i="5"/>
  <c r="E434" i="5" s="1"/>
  <c r="E443" i="4" s="1"/>
  <c r="D349" i="5"/>
  <c r="C349" i="5"/>
  <c r="B349" i="5"/>
  <c r="B434" i="5" s="1"/>
  <c r="B443" i="4" s="1"/>
  <c r="T314" i="5"/>
  <c r="S314" i="5"/>
  <c r="R314" i="5"/>
  <c r="Q314" i="5"/>
  <c r="Q433" i="5" s="1"/>
  <c r="Q442" i="4" s="1"/>
  <c r="P314" i="5"/>
  <c r="O314" i="5"/>
  <c r="O433" i="5" s="1"/>
  <c r="O442" i="4" s="1"/>
  <c r="N314" i="5"/>
  <c r="M314" i="5"/>
  <c r="M433" i="5" s="1"/>
  <c r="M442" i="4" s="1"/>
  <c r="L314" i="5"/>
  <c r="K314" i="5"/>
  <c r="J314" i="5"/>
  <c r="I314" i="5"/>
  <c r="I433" i="5" s="1"/>
  <c r="I442" i="4" s="1"/>
  <c r="H314" i="5"/>
  <c r="G314" i="5"/>
  <c r="F314" i="5"/>
  <c r="E314" i="5"/>
  <c r="E433" i="5" s="1"/>
  <c r="E442" i="4" s="1"/>
  <c r="D314" i="5"/>
  <c r="D433" i="5" s="1"/>
  <c r="D442" i="4" s="1"/>
  <c r="C314" i="5"/>
  <c r="B314" i="5"/>
  <c r="T279" i="5"/>
  <c r="T432" i="5" s="1"/>
  <c r="S279" i="5"/>
  <c r="S432" i="5" s="1"/>
  <c r="R279" i="5"/>
  <c r="Q279" i="5"/>
  <c r="P279" i="5"/>
  <c r="P432" i="5" s="1"/>
  <c r="P453" i="5" s="1"/>
  <c r="O279" i="5"/>
  <c r="O432" i="5" s="1"/>
  <c r="O453" i="5" s="1"/>
  <c r="N279" i="5"/>
  <c r="N432" i="5" s="1"/>
  <c r="N453" i="5" s="1"/>
  <c r="M279" i="5"/>
  <c r="M432" i="5" s="1"/>
  <c r="M453" i="5" s="1"/>
  <c r="L279" i="5"/>
  <c r="L432" i="5" s="1"/>
  <c r="L453" i="5" s="1"/>
  <c r="K279" i="5"/>
  <c r="K432" i="5" s="1"/>
  <c r="K453" i="5" s="1"/>
  <c r="J279" i="5"/>
  <c r="I279" i="5"/>
  <c r="I432" i="5" s="1"/>
  <c r="I453" i="5" s="1"/>
  <c r="H279" i="5"/>
  <c r="H432" i="5" s="1"/>
  <c r="H453" i="5" s="1"/>
  <c r="G279" i="5"/>
  <c r="G432" i="5" s="1"/>
  <c r="G453" i="5" s="1"/>
  <c r="F279" i="5"/>
  <c r="E279" i="5"/>
  <c r="D279" i="5"/>
  <c r="D432" i="5" s="1"/>
  <c r="D453" i="5" s="1"/>
  <c r="C279" i="5"/>
  <c r="C432" i="5" s="1"/>
  <c r="C453" i="5" s="1"/>
  <c r="B279" i="5"/>
  <c r="T244" i="5"/>
  <c r="S244" i="5"/>
  <c r="S431" i="5" s="1"/>
  <c r="R244" i="5"/>
  <c r="Q244" i="5"/>
  <c r="Q431" i="5" s="1"/>
  <c r="Q452" i="5" s="1"/>
  <c r="P244" i="5"/>
  <c r="O244" i="5"/>
  <c r="O431" i="5" s="1"/>
  <c r="O452" i="5" s="1"/>
  <c r="N244" i="5"/>
  <c r="M244" i="5"/>
  <c r="M431" i="5" s="1"/>
  <c r="M452" i="5" s="1"/>
  <c r="L244" i="5"/>
  <c r="K244" i="5"/>
  <c r="K431" i="5" s="1"/>
  <c r="K452" i="5" s="1"/>
  <c r="J244" i="5"/>
  <c r="I244" i="5"/>
  <c r="H244" i="5"/>
  <c r="G244" i="5"/>
  <c r="G431" i="5" s="1"/>
  <c r="G452" i="5" s="1"/>
  <c r="F244" i="5"/>
  <c r="E244" i="5"/>
  <c r="E431" i="5" s="1"/>
  <c r="E452" i="5" s="1"/>
  <c r="D244" i="5"/>
  <c r="D431" i="5" s="1"/>
  <c r="D452" i="5" s="1"/>
  <c r="C244" i="5"/>
  <c r="C431" i="5" s="1"/>
  <c r="C452" i="5" s="1"/>
  <c r="B244" i="5"/>
  <c r="B431" i="5" s="1"/>
  <c r="B452" i="5" s="1"/>
  <c r="T209" i="5"/>
  <c r="S209" i="5"/>
  <c r="S430" i="5" s="1"/>
  <c r="R209" i="5"/>
  <c r="R430" i="5" s="1"/>
  <c r="R451" i="5" s="1"/>
  <c r="Q209" i="5"/>
  <c r="Q430" i="5" s="1"/>
  <c r="Q451" i="5" s="1"/>
  <c r="P209" i="5"/>
  <c r="P430" i="5" s="1"/>
  <c r="P451" i="5" s="1"/>
  <c r="O209" i="5"/>
  <c r="N209" i="5"/>
  <c r="N430" i="5" s="1"/>
  <c r="N451" i="5" s="1"/>
  <c r="M209" i="5"/>
  <c r="L209" i="5"/>
  <c r="K209" i="5"/>
  <c r="J209" i="5"/>
  <c r="J430" i="5" s="1"/>
  <c r="J451" i="5" s="1"/>
  <c r="I209" i="5"/>
  <c r="I430" i="5" s="1"/>
  <c r="I451" i="5" s="1"/>
  <c r="H209" i="5"/>
  <c r="G209" i="5"/>
  <c r="F209" i="5"/>
  <c r="F430" i="5" s="1"/>
  <c r="F451" i="5" s="1"/>
  <c r="E209" i="5"/>
  <c r="E430" i="5" s="1"/>
  <c r="E451" i="5" s="1"/>
  <c r="D209" i="5"/>
  <c r="C209" i="5"/>
  <c r="B209" i="5"/>
  <c r="B430" i="5" s="1"/>
  <c r="B451" i="5" s="1"/>
  <c r="T174" i="5"/>
  <c r="S174" i="5"/>
  <c r="R174" i="5"/>
  <c r="Q174" i="5"/>
  <c r="Q429" i="5" s="1"/>
  <c r="Q450" i="5" s="1"/>
  <c r="P174" i="5"/>
  <c r="O174" i="5"/>
  <c r="N174" i="5"/>
  <c r="M174" i="5"/>
  <c r="M429" i="5" s="1"/>
  <c r="M450" i="5" s="1"/>
  <c r="L174" i="5"/>
  <c r="K174" i="5"/>
  <c r="J174" i="5"/>
  <c r="I174" i="5"/>
  <c r="I429" i="5" s="1"/>
  <c r="I450" i="5" s="1"/>
  <c r="H174" i="5"/>
  <c r="G174" i="5"/>
  <c r="F174" i="5"/>
  <c r="AC7" i="5" s="1"/>
  <c r="E174" i="5"/>
  <c r="E429" i="5" s="1"/>
  <c r="E450" i="5" s="1"/>
  <c r="D174" i="5"/>
  <c r="D429" i="5" s="1"/>
  <c r="D450" i="5" s="1"/>
  <c r="C174" i="5"/>
  <c r="B174" i="5"/>
  <c r="B429" i="5" s="1"/>
  <c r="B450" i="5" s="1"/>
  <c r="T139" i="5"/>
  <c r="T428" i="5" s="1"/>
  <c r="S139" i="5"/>
  <c r="S428" i="5" s="1"/>
  <c r="R139" i="5"/>
  <c r="R428" i="5" s="1"/>
  <c r="R449" i="5" s="1"/>
  <c r="Q139" i="5"/>
  <c r="P139" i="5"/>
  <c r="P428" i="5" s="1"/>
  <c r="P449" i="5" s="1"/>
  <c r="O139" i="5"/>
  <c r="O428" i="5" s="1"/>
  <c r="O449" i="5" s="1"/>
  <c r="N139" i="5"/>
  <c r="N428" i="5" s="1"/>
  <c r="N449" i="5" s="1"/>
  <c r="M139" i="5"/>
  <c r="L139" i="5"/>
  <c r="L428" i="5" s="1"/>
  <c r="L449" i="5" s="1"/>
  <c r="K139" i="5"/>
  <c r="K428" i="5" s="1"/>
  <c r="K449" i="5" s="1"/>
  <c r="J139" i="5"/>
  <c r="J428" i="5" s="1"/>
  <c r="J449" i="5" s="1"/>
  <c r="I139" i="5"/>
  <c r="I428" i="5" s="1"/>
  <c r="I449" i="5" s="1"/>
  <c r="H139" i="5"/>
  <c r="H428" i="5" s="1"/>
  <c r="H449" i="5" s="1"/>
  <c r="G139" i="5"/>
  <c r="G428" i="5" s="1"/>
  <c r="G449" i="5" s="1"/>
  <c r="F139" i="5"/>
  <c r="F428" i="5" s="1"/>
  <c r="F449" i="5" s="1"/>
  <c r="E139" i="5"/>
  <c r="D139" i="5"/>
  <c r="D428" i="5" s="1"/>
  <c r="D449" i="5" s="1"/>
  <c r="C139" i="5"/>
  <c r="C428" i="5" s="1"/>
  <c r="C449" i="5" s="1"/>
  <c r="B139" i="5"/>
  <c r="B428" i="5" s="1"/>
  <c r="B449" i="5" s="1"/>
  <c r="T104" i="5"/>
  <c r="S104" i="5"/>
  <c r="S427" i="5" s="1"/>
  <c r="R104" i="5"/>
  <c r="Q104" i="5"/>
  <c r="P104" i="5"/>
  <c r="O104" i="5"/>
  <c r="O427" i="5" s="1"/>
  <c r="O448" i="5" s="1"/>
  <c r="N104" i="5"/>
  <c r="M104" i="5"/>
  <c r="L104" i="5"/>
  <c r="K104" i="5"/>
  <c r="K427" i="5" s="1"/>
  <c r="K448" i="5" s="1"/>
  <c r="J104" i="5"/>
  <c r="I104" i="5"/>
  <c r="H104" i="5"/>
  <c r="G104" i="5"/>
  <c r="G427" i="5" s="1"/>
  <c r="G448" i="5" s="1"/>
  <c r="F104" i="5"/>
  <c r="E104" i="5"/>
  <c r="E427" i="5" s="1"/>
  <c r="E448" i="5" s="1"/>
  <c r="D104" i="5"/>
  <c r="D427" i="5" s="1"/>
  <c r="D448" i="5" s="1"/>
  <c r="C104" i="5"/>
  <c r="C427" i="5" s="1"/>
  <c r="C448" i="5" s="1"/>
  <c r="B104" i="5"/>
  <c r="B427" i="5" s="1"/>
  <c r="B448" i="5" s="1"/>
  <c r="T69" i="5"/>
  <c r="S69" i="5"/>
  <c r="S426" i="5" s="1"/>
  <c r="R69" i="5"/>
  <c r="R426" i="5" s="1"/>
  <c r="R447" i="5" s="1"/>
  <c r="Q69" i="5"/>
  <c r="Q426" i="5" s="1"/>
  <c r="Q447" i="5" s="1"/>
  <c r="P69" i="5"/>
  <c r="P426" i="5" s="1"/>
  <c r="P447" i="5" s="1"/>
  <c r="O69" i="5"/>
  <c r="N69" i="5"/>
  <c r="N426" i="5" s="1"/>
  <c r="N447" i="5" s="1"/>
  <c r="M69" i="5"/>
  <c r="M426" i="5" s="1"/>
  <c r="M447" i="5" s="1"/>
  <c r="L69" i="5"/>
  <c r="L426" i="5" s="1"/>
  <c r="L447" i="5" s="1"/>
  <c r="K69" i="5"/>
  <c r="J69" i="5"/>
  <c r="J426" i="5" s="1"/>
  <c r="J447" i="5" s="1"/>
  <c r="I69" i="5"/>
  <c r="I426" i="5" s="1"/>
  <c r="I447" i="5" s="1"/>
  <c r="H69" i="5"/>
  <c r="H426" i="5" s="1"/>
  <c r="H447" i="5" s="1"/>
  <c r="G69" i="5"/>
  <c r="F69" i="5"/>
  <c r="F426" i="5" s="1"/>
  <c r="F447" i="5" s="1"/>
  <c r="E69" i="5"/>
  <c r="E426" i="5" s="1"/>
  <c r="E447" i="5" s="1"/>
  <c r="D69" i="5"/>
  <c r="D426" i="5" s="1"/>
  <c r="D447" i="5" s="1"/>
  <c r="C69" i="5"/>
  <c r="B69" i="5"/>
  <c r="B426" i="5" s="1"/>
  <c r="B447" i="5" s="1"/>
  <c r="T34" i="5"/>
  <c r="T425" i="5" s="1"/>
  <c r="S34" i="5"/>
  <c r="R34" i="5"/>
  <c r="R425" i="5" s="1"/>
  <c r="Q34" i="5"/>
  <c r="Q425" i="5" s="1"/>
  <c r="P34" i="5"/>
  <c r="P425" i="5" s="1"/>
  <c r="O34" i="5"/>
  <c r="O425" i="5" s="1"/>
  <c r="N34" i="5"/>
  <c r="N425" i="5" s="1"/>
  <c r="M34" i="5"/>
  <c r="M425" i="5" s="1"/>
  <c r="L34" i="5"/>
  <c r="L425" i="5" s="1"/>
  <c r="K34" i="5"/>
  <c r="K425" i="5" s="1"/>
  <c r="J34" i="5"/>
  <c r="J425" i="5" s="1"/>
  <c r="I34" i="5"/>
  <c r="I425" i="5" s="1"/>
  <c r="H34" i="5"/>
  <c r="H425" i="5" s="1"/>
  <c r="G34" i="5"/>
  <c r="G425" i="5" s="1"/>
  <c r="F34" i="5"/>
  <c r="F425" i="5" s="1"/>
  <c r="E34" i="5"/>
  <c r="E425" i="5" s="1"/>
  <c r="D34" i="5"/>
  <c r="D425" i="5" s="1"/>
  <c r="C34" i="5"/>
  <c r="C425" i="5" s="1"/>
  <c r="B34" i="5"/>
  <c r="AD14" i="5"/>
  <c r="AF9" i="5"/>
  <c r="AG6" i="5"/>
  <c r="AI4" i="5"/>
  <c r="AL10" i="5"/>
  <c r="AN9" i="5"/>
  <c r="AP11" i="5"/>
  <c r="AR9" i="5"/>
  <c r="AS6" i="5"/>
  <c r="T419" i="4"/>
  <c r="S419" i="4"/>
  <c r="R419" i="4"/>
  <c r="Q419" i="4"/>
  <c r="Q436" i="4" s="1"/>
  <c r="Q445" i="3" s="1"/>
  <c r="P419" i="4"/>
  <c r="P436" i="4" s="1"/>
  <c r="P445" i="3" s="1"/>
  <c r="O419" i="4"/>
  <c r="N419" i="4"/>
  <c r="M419" i="4"/>
  <c r="M436" i="4" s="1"/>
  <c r="M445" i="3" s="1"/>
  <c r="L419" i="4"/>
  <c r="L436" i="4" s="1"/>
  <c r="L445" i="3" s="1"/>
  <c r="K419" i="4"/>
  <c r="J419" i="4"/>
  <c r="I419" i="4"/>
  <c r="I436" i="4" s="1"/>
  <c r="I445" i="3" s="1"/>
  <c r="H419" i="4"/>
  <c r="H436" i="4" s="1"/>
  <c r="H445" i="3" s="1"/>
  <c r="G419" i="4"/>
  <c r="F419" i="4"/>
  <c r="E419" i="4"/>
  <c r="E436" i="4" s="1"/>
  <c r="E445" i="3" s="1"/>
  <c r="D419" i="4"/>
  <c r="D436" i="4" s="1"/>
  <c r="D445" i="3" s="1"/>
  <c r="C419" i="4"/>
  <c r="B419" i="4"/>
  <c r="T384" i="4"/>
  <c r="T435" i="4" s="1"/>
  <c r="T444" i="3" s="1"/>
  <c r="S384" i="4"/>
  <c r="S435" i="4" s="1"/>
  <c r="S444" i="3" s="1"/>
  <c r="R384" i="4"/>
  <c r="Q384" i="4"/>
  <c r="P384" i="4"/>
  <c r="P435" i="4" s="1"/>
  <c r="P444" i="3" s="1"/>
  <c r="O384" i="4"/>
  <c r="O435" i="4" s="1"/>
  <c r="O444" i="3" s="1"/>
  <c r="N384" i="4"/>
  <c r="M384" i="4"/>
  <c r="L384" i="4"/>
  <c r="L435" i="4" s="1"/>
  <c r="L444" i="3" s="1"/>
  <c r="K384" i="4"/>
  <c r="J384" i="4"/>
  <c r="I384" i="4"/>
  <c r="H384" i="4"/>
  <c r="H435" i="4" s="1"/>
  <c r="H444" i="3" s="1"/>
  <c r="G384" i="4"/>
  <c r="F384" i="4"/>
  <c r="F435" i="4" s="1"/>
  <c r="F444" i="3" s="1"/>
  <c r="E384" i="4"/>
  <c r="D384" i="4"/>
  <c r="D435" i="4" s="1"/>
  <c r="D444" i="3" s="1"/>
  <c r="C384" i="4"/>
  <c r="B384" i="4"/>
  <c r="T349" i="4"/>
  <c r="S349" i="4"/>
  <c r="S434" i="4" s="1"/>
  <c r="S443" i="3" s="1"/>
  <c r="R349" i="4"/>
  <c r="Q349" i="4"/>
  <c r="P349" i="4"/>
  <c r="O349" i="4"/>
  <c r="O434" i="4" s="1"/>
  <c r="O443" i="3" s="1"/>
  <c r="N349" i="4"/>
  <c r="M349" i="4"/>
  <c r="L349" i="4"/>
  <c r="K349" i="4"/>
  <c r="K434" i="4" s="1"/>
  <c r="K443" i="3" s="1"/>
  <c r="J349" i="4"/>
  <c r="J434" i="4" s="1"/>
  <c r="J443" i="3" s="1"/>
  <c r="I349" i="4"/>
  <c r="H349" i="4"/>
  <c r="G349" i="4"/>
  <c r="G434" i="4" s="1"/>
  <c r="G443" i="3" s="1"/>
  <c r="F349" i="4"/>
  <c r="F434" i="4" s="1"/>
  <c r="F443" i="3" s="1"/>
  <c r="E349" i="4"/>
  <c r="E434" i="4" s="1"/>
  <c r="E443" i="3" s="1"/>
  <c r="D349" i="4"/>
  <c r="D434" i="4" s="1"/>
  <c r="D443" i="3" s="1"/>
  <c r="C349" i="4"/>
  <c r="C434" i="4" s="1"/>
  <c r="C443" i="3" s="1"/>
  <c r="B349" i="4"/>
  <c r="T314" i="4"/>
  <c r="T433" i="4" s="1"/>
  <c r="T442" i="3" s="1"/>
  <c r="S314" i="4"/>
  <c r="R314" i="4"/>
  <c r="R433" i="4" s="1"/>
  <c r="R442" i="3" s="1"/>
  <c r="Q314" i="4"/>
  <c r="Q433" i="4" s="1"/>
  <c r="Q442" i="3" s="1"/>
  <c r="P314" i="4"/>
  <c r="O314" i="4"/>
  <c r="N314" i="4"/>
  <c r="N433" i="4" s="1"/>
  <c r="N442" i="3" s="1"/>
  <c r="M314" i="4"/>
  <c r="L314" i="4"/>
  <c r="K314" i="4"/>
  <c r="J314" i="4"/>
  <c r="J433" i="4" s="1"/>
  <c r="J442" i="3" s="1"/>
  <c r="I314" i="4"/>
  <c r="H314" i="4"/>
  <c r="G314" i="4"/>
  <c r="F314" i="4"/>
  <c r="F433" i="4" s="1"/>
  <c r="F442" i="3" s="1"/>
  <c r="E314" i="4"/>
  <c r="D314" i="4"/>
  <c r="D433" i="4" s="1"/>
  <c r="D442" i="3" s="1"/>
  <c r="C314" i="4"/>
  <c r="C433" i="4" s="1"/>
  <c r="C442" i="3" s="1"/>
  <c r="B314" i="4"/>
  <c r="B433" i="4" s="1"/>
  <c r="B442" i="3" s="1"/>
  <c r="T279" i="4"/>
  <c r="S279" i="4"/>
  <c r="R279" i="4"/>
  <c r="Q279" i="4"/>
  <c r="Q432" i="4" s="1"/>
  <c r="Q453" i="4" s="1"/>
  <c r="P279" i="4"/>
  <c r="O279" i="4"/>
  <c r="N279" i="4"/>
  <c r="M279" i="4"/>
  <c r="M432" i="4" s="1"/>
  <c r="M453" i="4" s="1"/>
  <c r="L279" i="4"/>
  <c r="L432" i="4" s="1"/>
  <c r="L453" i="4" s="1"/>
  <c r="K279" i="4"/>
  <c r="J279" i="4"/>
  <c r="I279" i="4"/>
  <c r="I432" i="4" s="1"/>
  <c r="I453" i="4" s="1"/>
  <c r="H279" i="4"/>
  <c r="H432" i="4" s="1"/>
  <c r="H453" i="4" s="1"/>
  <c r="G279" i="4"/>
  <c r="F279" i="4"/>
  <c r="E279" i="4"/>
  <c r="E432" i="4" s="1"/>
  <c r="E453" i="4" s="1"/>
  <c r="D279" i="4"/>
  <c r="D432" i="4" s="1"/>
  <c r="D453" i="4" s="1"/>
  <c r="C279" i="4"/>
  <c r="B279" i="4"/>
  <c r="T244" i="4"/>
  <c r="T431" i="4" s="1"/>
  <c r="S244" i="4"/>
  <c r="S431" i="4" s="1"/>
  <c r="R244" i="4"/>
  <c r="Q244" i="4"/>
  <c r="P244" i="4"/>
  <c r="P431" i="4" s="1"/>
  <c r="P452" i="4" s="1"/>
  <c r="O244" i="4"/>
  <c r="O431" i="4" s="1"/>
  <c r="O452" i="4" s="1"/>
  <c r="N244" i="4"/>
  <c r="M244" i="4"/>
  <c r="L244" i="4"/>
  <c r="L431" i="4" s="1"/>
  <c r="L452" i="4" s="1"/>
  <c r="K244" i="4"/>
  <c r="J244" i="4"/>
  <c r="I244" i="4"/>
  <c r="H244" i="4"/>
  <c r="H431" i="4" s="1"/>
  <c r="H452" i="4" s="1"/>
  <c r="G244" i="4"/>
  <c r="F244" i="4"/>
  <c r="F431" i="4" s="1"/>
  <c r="F452" i="4" s="1"/>
  <c r="E244" i="4"/>
  <c r="D244" i="4"/>
  <c r="D431" i="4" s="1"/>
  <c r="D452" i="4" s="1"/>
  <c r="C244" i="4"/>
  <c r="C431" i="4" s="1"/>
  <c r="C452" i="4" s="1"/>
  <c r="B244" i="4"/>
  <c r="T209" i="4"/>
  <c r="S209" i="4"/>
  <c r="S430" i="4" s="1"/>
  <c r="R209" i="4"/>
  <c r="Q209" i="4"/>
  <c r="P209" i="4"/>
  <c r="O209" i="4"/>
  <c r="O430" i="4" s="1"/>
  <c r="O451" i="4" s="1"/>
  <c r="N209" i="4"/>
  <c r="N430" i="4" s="1"/>
  <c r="N451" i="4" s="1"/>
  <c r="M209" i="4"/>
  <c r="L209" i="4"/>
  <c r="L430" i="4" s="1"/>
  <c r="L451" i="4" s="1"/>
  <c r="K209" i="4"/>
  <c r="K430" i="4" s="1"/>
  <c r="K451" i="4" s="1"/>
  <c r="J209" i="4"/>
  <c r="J430" i="4" s="1"/>
  <c r="J451" i="4" s="1"/>
  <c r="I209" i="4"/>
  <c r="H209" i="4"/>
  <c r="G209" i="4"/>
  <c r="G430" i="4" s="1"/>
  <c r="G451" i="4" s="1"/>
  <c r="F209" i="4"/>
  <c r="F430" i="4" s="1"/>
  <c r="F451" i="4" s="1"/>
  <c r="E209" i="4"/>
  <c r="D209" i="4"/>
  <c r="D430" i="4" s="1"/>
  <c r="D451" i="4" s="1"/>
  <c r="C209" i="4"/>
  <c r="C430" i="4" s="1"/>
  <c r="C451" i="4" s="1"/>
  <c r="B209" i="4"/>
  <c r="T174" i="4"/>
  <c r="S174" i="4"/>
  <c r="R174" i="4"/>
  <c r="R429" i="4" s="1"/>
  <c r="R450" i="4" s="1"/>
  <c r="Q174" i="4"/>
  <c r="Q429" i="4" s="1"/>
  <c r="Q450" i="4" s="1"/>
  <c r="P174" i="4"/>
  <c r="O174" i="4"/>
  <c r="N174" i="4"/>
  <c r="N429" i="4" s="1"/>
  <c r="N450" i="4" s="1"/>
  <c r="M174" i="4"/>
  <c r="L174" i="4"/>
  <c r="K174" i="4"/>
  <c r="J174" i="4"/>
  <c r="J429" i="4" s="1"/>
  <c r="J450" i="4" s="1"/>
  <c r="I174" i="4"/>
  <c r="H174" i="4"/>
  <c r="G174" i="4"/>
  <c r="F174" i="4"/>
  <c r="F429" i="4" s="1"/>
  <c r="F450" i="4" s="1"/>
  <c r="E174" i="4"/>
  <c r="D174" i="4"/>
  <c r="D429" i="4" s="1"/>
  <c r="D450" i="4" s="1"/>
  <c r="C174" i="4"/>
  <c r="B174" i="4"/>
  <c r="B429" i="4" s="1"/>
  <c r="B450" i="4" s="1"/>
  <c r="T139" i="4"/>
  <c r="S139" i="4"/>
  <c r="R139" i="4"/>
  <c r="Q139" i="4"/>
  <c r="Q428" i="4" s="1"/>
  <c r="Q449" i="4" s="1"/>
  <c r="P139" i="4"/>
  <c r="O139" i="4"/>
  <c r="N139" i="4"/>
  <c r="M139" i="4"/>
  <c r="M428" i="4" s="1"/>
  <c r="M449" i="4" s="1"/>
  <c r="L139" i="4"/>
  <c r="L428" i="4" s="1"/>
  <c r="L449" i="4" s="1"/>
  <c r="K139" i="4"/>
  <c r="J139" i="4"/>
  <c r="J428" i="4" s="1"/>
  <c r="J449" i="4" s="1"/>
  <c r="I139" i="4"/>
  <c r="I428" i="4" s="1"/>
  <c r="I449" i="4" s="1"/>
  <c r="H139" i="4"/>
  <c r="H428" i="4" s="1"/>
  <c r="H449" i="4" s="1"/>
  <c r="G139" i="4"/>
  <c r="F139" i="4"/>
  <c r="E139" i="4"/>
  <c r="E428" i="4" s="1"/>
  <c r="E449" i="4" s="1"/>
  <c r="D139" i="4"/>
  <c r="D428" i="4" s="1"/>
  <c r="D449" i="4" s="1"/>
  <c r="C139" i="4"/>
  <c r="B139" i="4"/>
  <c r="T104" i="4"/>
  <c r="T427" i="4" s="1"/>
  <c r="S104" i="4"/>
  <c r="S427" i="4" s="1"/>
  <c r="R104" i="4"/>
  <c r="Q104" i="4"/>
  <c r="Q427" i="4" s="1"/>
  <c r="Q448" i="4" s="1"/>
  <c r="P104" i="4"/>
  <c r="P427" i="4" s="1"/>
  <c r="P448" i="4" s="1"/>
  <c r="O104" i="4"/>
  <c r="O427" i="4" s="1"/>
  <c r="O448" i="4" s="1"/>
  <c r="N104" i="4"/>
  <c r="N427" i="4" s="1"/>
  <c r="N448" i="4" s="1"/>
  <c r="M104" i="4"/>
  <c r="L104" i="4"/>
  <c r="L427" i="4" s="1"/>
  <c r="L448" i="4" s="1"/>
  <c r="K104" i="4"/>
  <c r="J104" i="4"/>
  <c r="I104" i="4"/>
  <c r="H104" i="4"/>
  <c r="H427" i="4" s="1"/>
  <c r="H448" i="4" s="1"/>
  <c r="G104" i="4"/>
  <c r="F104" i="4"/>
  <c r="F427" i="4" s="1"/>
  <c r="F448" i="4" s="1"/>
  <c r="E104" i="4"/>
  <c r="D104" i="4"/>
  <c r="D427" i="4" s="1"/>
  <c r="D448" i="4" s="1"/>
  <c r="C104" i="4"/>
  <c r="C427" i="4" s="1"/>
  <c r="C448" i="4" s="1"/>
  <c r="B104" i="4"/>
  <c r="T69" i="4"/>
  <c r="S69" i="4"/>
  <c r="S426" i="4" s="1"/>
  <c r="R69" i="4"/>
  <c r="Q69" i="4"/>
  <c r="P69" i="4"/>
  <c r="O69" i="4"/>
  <c r="O426" i="4" s="1"/>
  <c r="O447" i="4" s="1"/>
  <c r="N69" i="4"/>
  <c r="N426" i="4" s="1"/>
  <c r="N447" i="4" s="1"/>
  <c r="M69" i="4"/>
  <c r="L69" i="4"/>
  <c r="K69" i="4"/>
  <c r="K426" i="4" s="1"/>
  <c r="K447" i="4" s="1"/>
  <c r="J69" i="4"/>
  <c r="J426" i="4" s="1"/>
  <c r="J447" i="4" s="1"/>
  <c r="I69" i="4"/>
  <c r="I426" i="4" s="1"/>
  <c r="I447" i="4" s="1"/>
  <c r="H69" i="4"/>
  <c r="G69" i="4"/>
  <c r="G426" i="4" s="1"/>
  <c r="G447" i="4" s="1"/>
  <c r="F69" i="4"/>
  <c r="F426" i="4" s="1"/>
  <c r="F447" i="4" s="1"/>
  <c r="E69" i="4"/>
  <c r="D69" i="4"/>
  <c r="C69" i="4"/>
  <c r="C426" i="4" s="1"/>
  <c r="C447" i="4" s="1"/>
  <c r="B69" i="4"/>
  <c r="T34" i="4"/>
  <c r="T425" i="4" s="1"/>
  <c r="S34" i="4"/>
  <c r="R34" i="4"/>
  <c r="R425" i="4" s="1"/>
  <c r="Q34" i="4"/>
  <c r="P34" i="4"/>
  <c r="P425" i="4" s="1"/>
  <c r="O34" i="4"/>
  <c r="N34" i="4"/>
  <c r="N425" i="4" s="1"/>
  <c r="M34" i="4"/>
  <c r="M425" i="4" s="1"/>
  <c r="L34" i="4"/>
  <c r="K34" i="4"/>
  <c r="J34" i="4"/>
  <c r="J425" i="4" s="1"/>
  <c r="I34" i="4"/>
  <c r="I425" i="4" s="1"/>
  <c r="H34" i="4"/>
  <c r="H425" i="4" s="1"/>
  <c r="G34" i="4"/>
  <c r="G425" i="4" s="1"/>
  <c r="F34" i="4"/>
  <c r="F425" i="4" s="1"/>
  <c r="E34" i="4"/>
  <c r="E425" i="4" s="1"/>
  <c r="D34" i="4"/>
  <c r="D425" i="4" s="1"/>
  <c r="C34" i="4"/>
  <c r="C425" i="4" s="1"/>
  <c r="B34" i="4"/>
  <c r="B425" i="4" s="1"/>
  <c r="AD8" i="4"/>
  <c r="AE12" i="4"/>
  <c r="AE13" i="4"/>
  <c r="AH12" i="4"/>
  <c r="AI13" i="4"/>
  <c r="AK6" i="4"/>
  <c r="AK7" i="4"/>
  <c r="AN14" i="4"/>
  <c r="AO11" i="4"/>
  <c r="AR10" i="4"/>
  <c r="AS7" i="4"/>
  <c r="T419" i="3"/>
  <c r="T436" i="3" s="1"/>
  <c r="T445" i="2" s="1"/>
  <c r="S419" i="3"/>
  <c r="S436" i="3" s="1"/>
  <c r="S445" i="2" s="1"/>
  <c r="R419" i="3"/>
  <c r="R436" i="3" s="1"/>
  <c r="R445" i="2" s="1"/>
  <c r="Q419" i="3"/>
  <c r="Q436" i="3" s="1"/>
  <c r="Q445" i="2" s="1"/>
  <c r="P419" i="3"/>
  <c r="P436" i="3" s="1"/>
  <c r="P445" i="2" s="1"/>
  <c r="O419" i="3"/>
  <c r="N419" i="3"/>
  <c r="N436" i="3" s="1"/>
  <c r="N445" i="2" s="1"/>
  <c r="M419" i="3"/>
  <c r="L419" i="3"/>
  <c r="L436" i="3" s="1"/>
  <c r="L445" i="2" s="1"/>
  <c r="K419" i="3"/>
  <c r="J419" i="3"/>
  <c r="I419" i="3"/>
  <c r="H419" i="3"/>
  <c r="H436" i="3" s="1"/>
  <c r="H445" i="2" s="1"/>
  <c r="G419" i="3"/>
  <c r="F419" i="3"/>
  <c r="F436" i="3" s="1"/>
  <c r="F445" i="2" s="1"/>
  <c r="E419" i="3"/>
  <c r="D419" i="3"/>
  <c r="D436" i="3" s="1"/>
  <c r="D445" i="2" s="1"/>
  <c r="C419" i="3"/>
  <c r="C436" i="3" s="1"/>
  <c r="C445" i="2" s="1"/>
  <c r="B419" i="3"/>
  <c r="T384" i="3"/>
  <c r="S384" i="3"/>
  <c r="S435" i="3" s="1"/>
  <c r="S444" i="2" s="1"/>
  <c r="R384" i="3"/>
  <c r="Q384" i="3"/>
  <c r="Q435" i="3" s="1"/>
  <c r="Q444" i="2" s="1"/>
  <c r="P384" i="3"/>
  <c r="O384" i="3"/>
  <c r="O435" i="3" s="1"/>
  <c r="O444" i="2" s="1"/>
  <c r="N384" i="3"/>
  <c r="M384" i="3"/>
  <c r="M435" i="3" s="1"/>
  <c r="M444" i="2" s="1"/>
  <c r="L384" i="3"/>
  <c r="K384" i="3"/>
  <c r="K435" i="3" s="1"/>
  <c r="K444" i="2" s="1"/>
  <c r="J384" i="3"/>
  <c r="J435" i="3" s="1"/>
  <c r="J444" i="2" s="1"/>
  <c r="I384" i="3"/>
  <c r="H384" i="3"/>
  <c r="H435" i="3" s="1"/>
  <c r="H444" i="2" s="1"/>
  <c r="G384" i="3"/>
  <c r="G435" i="3" s="1"/>
  <c r="G444" i="2" s="1"/>
  <c r="F384" i="3"/>
  <c r="F435" i="3" s="1"/>
  <c r="F444" i="2" s="1"/>
  <c r="E384" i="3"/>
  <c r="E435" i="3" s="1"/>
  <c r="E444" i="2" s="1"/>
  <c r="D384" i="3"/>
  <c r="D435" i="3" s="1"/>
  <c r="D444" i="2" s="1"/>
  <c r="C384" i="3"/>
  <c r="C435" i="3" s="1"/>
  <c r="C444" i="2" s="1"/>
  <c r="B384" i="3"/>
  <c r="T349" i="3"/>
  <c r="T434" i="3" s="1"/>
  <c r="T443" i="2" s="1"/>
  <c r="S349" i="3"/>
  <c r="R349" i="3"/>
  <c r="R434" i="3" s="1"/>
  <c r="R443" i="2" s="1"/>
  <c r="Q349" i="3"/>
  <c r="Q434" i="3" s="1"/>
  <c r="Q443" i="2" s="1"/>
  <c r="P349" i="3"/>
  <c r="P434" i="3" s="1"/>
  <c r="P443" i="2" s="1"/>
  <c r="O349" i="3"/>
  <c r="N349" i="3"/>
  <c r="N434" i="3" s="1"/>
  <c r="N443" i="2" s="1"/>
  <c r="M349" i="3"/>
  <c r="L349" i="3"/>
  <c r="L434" i="3" s="1"/>
  <c r="L443" i="2" s="1"/>
  <c r="K349" i="3"/>
  <c r="J349" i="3"/>
  <c r="J434" i="3" s="1"/>
  <c r="J443" i="2" s="1"/>
  <c r="I349" i="3"/>
  <c r="H349" i="3"/>
  <c r="H434" i="3" s="1"/>
  <c r="H443" i="2" s="1"/>
  <c r="G349" i="3"/>
  <c r="F349" i="3"/>
  <c r="F434" i="3" s="1"/>
  <c r="F443" i="2" s="1"/>
  <c r="E349" i="3"/>
  <c r="D349" i="3"/>
  <c r="C349" i="3"/>
  <c r="C434" i="3" s="1"/>
  <c r="C443" i="2" s="1"/>
  <c r="B349" i="3"/>
  <c r="B434" i="3" s="1"/>
  <c r="B443" i="2" s="1"/>
  <c r="T314" i="3"/>
  <c r="S314" i="3"/>
  <c r="S433" i="3" s="1"/>
  <c r="S442" i="2" s="1"/>
  <c r="R314" i="3"/>
  <c r="Q314" i="3"/>
  <c r="Q433" i="3" s="1"/>
  <c r="Q442" i="2" s="1"/>
  <c r="P314" i="3"/>
  <c r="O314" i="3"/>
  <c r="O433" i="3" s="1"/>
  <c r="O442" i="2" s="1"/>
  <c r="N314" i="3"/>
  <c r="N433" i="3" s="1"/>
  <c r="N442" i="2" s="1"/>
  <c r="M314" i="3"/>
  <c r="M433" i="3" s="1"/>
  <c r="M442" i="2" s="1"/>
  <c r="L314" i="3"/>
  <c r="L433" i="3" s="1"/>
  <c r="L442" i="2" s="1"/>
  <c r="K314" i="3"/>
  <c r="K433" i="3" s="1"/>
  <c r="K442" i="2" s="1"/>
  <c r="J314" i="3"/>
  <c r="I314" i="3"/>
  <c r="I433" i="3" s="1"/>
  <c r="I442" i="2" s="1"/>
  <c r="H314" i="3"/>
  <c r="H433" i="3" s="1"/>
  <c r="H442" i="2" s="1"/>
  <c r="G314" i="3"/>
  <c r="F314" i="3"/>
  <c r="F433" i="3" s="1"/>
  <c r="F442" i="2" s="1"/>
  <c r="E314" i="3"/>
  <c r="E433" i="3" s="1"/>
  <c r="E442" i="2" s="1"/>
  <c r="D314" i="3"/>
  <c r="D433" i="3" s="1"/>
  <c r="D442" i="2" s="1"/>
  <c r="C314" i="3"/>
  <c r="C433" i="3" s="1"/>
  <c r="C442" i="2" s="1"/>
  <c r="B314" i="3"/>
  <c r="T279" i="3"/>
  <c r="T432" i="3" s="1"/>
  <c r="S279" i="3"/>
  <c r="S432" i="3" s="1"/>
  <c r="R279" i="3"/>
  <c r="R432" i="3" s="1"/>
  <c r="R453" i="3" s="1"/>
  <c r="Q279" i="3"/>
  <c r="Q432" i="3" s="1"/>
  <c r="Q453" i="3" s="1"/>
  <c r="P279" i="3"/>
  <c r="P432" i="3" s="1"/>
  <c r="P453" i="3" s="1"/>
  <c r="O279" i="3"/>
  <c r="N279" i="3"/>
  <c r="N432" i="3" s="1"/>
  <c r="N453" i="3" s="1"/>
  <c r="M279" i="3"/>
  <c r="L279" i="3"/>
  <c r="L432" i="3" s="1"/>
  <c r="L453" i="3" s="1"/>
  <c r="K279" i="3"/>
  <c r="J279" i="3"/>
  <c r="I279" i="3"/>
  <c r="H279" i="3"/>
  <c r="H432" i="3" s="1"/>
  <c r="H453" i="3" s="1"/>
  <c r="G279" i="3"/>
  <c r="F279" i="3"/>
  <c r="F432" i="3" s="1"/>
  <c r="F453" i="3" s="1"/>
  <c r="E279" i="3"/>
  <c r="D279" i="3"/>
  <c r="D432" i="3" s="1"/>
  <c r="D453" i="3" s="1"/>
  <c r="C279" i="3"/>
  <c r="C432" i="3" s="1"/>
  <c r="C453" i="3" s="1"/>
  <c r="B279" i="3"/>
  <c r="T244" i="3"/>
  <c r="S244" i="3"/>
  <c r="S431" i="3" s="1"/>
  <c r="R244" i="3"/>
  <c r="Q244" i="3"/>
  <c r="Q431" i="3" s="1"/>
  <c r="Q452" i="3" s="1"/>
  <c r="P244" i="3"/>
  <c r="O244" i="3"/>
  <c r="O431" i="3" s="1"/>
  <c r="O452" i="3" s="1"/>
  <c r="N244" i="3"/>
  <c r="N431" i="3" s="1"/>
  <c r="N452" i="3" s="1"/>
  <c r="M244" i="3"/>
  <c r="M431" i="3" s="1"/>
  <c r="M452" i="3" s="1"/>
  <c r="L244" i="3"/>
  <c r="K244" i="3"/>
  <c r="K431" i="3" s="1"/>
  <c r="K452" i="3" s="1"/>
  <c r="J244" i="3"/>
  <c r="J431" i="3" s="1"/>
  <c r="J452" i="3" s="1"/>
  <c r="I244" i="3"/>
  <c r="I431" i="3" s="1"/>
  <c r="I452" i="3" s="1"/>
  <c r="H244" i="3"/>
  <c r="H431" i="3" s="1"/>
  <c r="H452" i="3" s="1"/>
  <c r="G244" i="3"/>
  <c r="G431" i="3" s="1"/>
  <c r="G452" i="3" s="1"/>
  <c r="F244" i="3"/>
  <c r="F431" i="3" s="1"/>
  <c r="F452" i="3" s="1"/>
  <c r="E244" i="3"/>
  <c r="E431" i="3" s="1"/>
  <c r="E452" i="3" s="1"/>
  <c r="D244" i="3"/>
  <c r="C244" i="3"/>
  <c r="C431" i="3" s="1"/>
  <c r="C452" i="3" s="1"/>
  <c r="B244" i="3"/>
  <c r="T209" i="3"/>
  <c r="T430" i="3" s="1"/>
  <c r="S209" i="3"/>
  <c r="R209" i="3"/>
  <c r="R430" i="3" s="1"/>
  <c r="R451" i="3" s="1"/>
  <c r="Q209" i="3"/>
  <c r="Q430" i="3" s="1"/>
  <c r="Q451" i="3" s="1"/>
  <c r="P209" i="3"/>
  <c r="P430" i="3" s="1"/>
  <c r="P451" i="3" s="1"/>
  <c r="O209" i="3"/>
  <c r="N209" i="3"/>
  <c r="N430" i="3" s="1"/>
  <c r="N451" i="3" s="1"/>
  <c r="M209" i="3"/>
  <c r="L209" i="3"/>
  <c r="L430" i="3" s="1"/>
  <c r="L451" i="3" s="1"/>
  <c r="K209" i="3"/>
  <c r="J209" i="3"/>
  <c r="J430" i="3" s="1"/>
  <c r="J451" i="3" s="1"/>
  <c r="I209" i="3"/>
  <c r="H209" i="3"/>
  <c r="H430" i="3" s="1"/>
  <c r="H451" i="3" s="1"/>
  <c r="G209" i="3"/>
  <c r="F209" i="3"/>
  <c r="F430" i="3" s="1"/>
  <c r="F451" i="3" s="1"/>
  <c r="E209" i="3"/>
  <c r="E430" i="3" s="1"/>
  <c r="E451" i="3" s="1"/>
  <c r="D209" i="3"/>
  <c r="C209" i="3"/>
  <c r="C430" i="3" s="1"/>
  <c r="C451" i="3" s="1"/>
  <c r="B209" i="3"/>
  <c r="B430" i="3" s="1"/>
  <c r="B451" i="3" s="1"/>
  <c r="T174" i="3"/>
  <c r="S174" i="3"/>
  <c r="S429" i="3" s="1"/>
  <c r="R174" i="3"/>
  <c r="Q174" i="3"/>
  <c r="Q429" i="3" s="1"/>
  <c r="Q450" i="3" s="1"/>
  <c r="P174" i="3"/>
  <c r="O174" i="3"/>
  <c r="O429" i="3" s="1"/>
  <c r="O450" i="3" s="1"/>
  <c r="N174" i="3"/>
  <c r="N429" i="3" s="1"/>
  <c r="N450" i="3" s="1"/>
  <c r="M174" i="3"/>
  <c r="M429" i="3" s="1"/>
  <c r="M450" i="3" s="1"/>
  <c r="L174" i="3"/>
  <c r="L429" i="3" s="1"/>
  <c r="L450" i="3" s="1"/>
  <c r="K174" i="3"/>
  <c r="J174" i="3"/>
  <c r="I174" i="3"/>
  <c r="I429" i="3" s="1"/>
  <c r="I450" i="3" s="1"/>
  <c r="H174" i="3"/>
  <c r="H429" i="3" s="1"/>
  <c r="H450" i="3" s="1"/>
  <c r="G174" i="3"/>
  <c r="G429" i="3" s="1"/>
  <c r="G450" i="3" s="1"/>
  <c r="F174" i="3"/>
  <c r="F429" i="3" s="1"/>
  <c r="F450" i="3" s="1"/>
  <c r="E174" i="3"/>
  <c r="E429" i="3" s="1"/>
  <c r="E450" i="3" s="1"/>
  <c r="D174" i="3"/>
  <c r="D429" i="3" s="1"/>
  <c r="D450" i="3" s="1"/>
  <c r="C174" i="3"/>
  <c r="C429" i="3" s="1"/>
  <c r="C450" i="3" s="1"/>
  <c r="B174" i="3"/>
  <c r="T139" i="3"/>
  <c r="T428" i="3" s="1"/>
  <c r="S139" i="3"/>
  <c r="S428" i="3" s="1"/>
  <c r="R139" i="3"/>
  <c r="R428" i="3" s="1"/>
  <c r="R449" i="3" s="1"/>
  <c r="Q139" i="3"/>
  <c r="Q428" i="3" s="1"/>
  <c r="Q449" i="3" s="1"/>
  <c r="P139" i="3"/>
  <c r="P428" i="3" s="1"/>
  <c r="P449" i="3" s="1"/>
  <c r="O139" i="3"/>
  <c r="N139" i="3"/>
  <c r="N428" i="3" s="1"/>
  <c r="N449" i="3" s="1"/>
  <c r="M139" i="3"/>
  <c r="L139" i="3"/>
  <c r="L428" i="3" s="1"/>
  <c r="L449" i="3" s="1"/>
  <c r="K139" i="3"/>
  <c r="J139" i="3"/>
  <c r="I139" i="3"/>
  <c r="H139" i="3"/>
  <c r="H428" i="3" s="1"/>
  <c r="H449" i="3" s="1"/>
  <c r="G139" i="3"/>
  <c r="F139" i="3"/>
  <c r="F428" i="3" s="1"/>
  <c r="F449" i="3" s="1"/>
  <c r="E139" i="3"/>
  <c r="E428" i="3" s="1"/>
  <c r="E449" i="3" s="1"/>
  <c r="D139" i="3"/>
  <c r="D428" i="3" s="1"/>
  <c r="D449" i="3" s="1"/>
  <c r="C139" i="3"/>
  <c r="C428" i="3" s="1"/>
  <c r="C449" i="3" s="1"/>
  <c r="B139" i="3"/>
  <c r="T104" i="3"/>
  <c r="S104" i="3"/>
  <c r="S427" i="3" s="1"/>
  <c r="R104" i="3"/>
  <c r="Q104" i="3"/>
  <c r="Q427" i="3" s="1"/>
  <c r="Q448" i="3" s="1"/>
  <c r="P104" i="3"/>
  <c r="P427" i="3" s="1"/>
  <c r="P448" i="3" s="1"/>
  <c r="O104" i="3"/>
  <c r="O427" i="3" s="1"/>
  <c r="O448" i="3" s="1"/>
  <c r="N104" i="3"/>
  <c r="N427" i="3" s="1"/>
  <c r="N448" i="3" s="1"/>
  <c r="M104" i="3"/>
  <c r="M427" i="3" s="1"/>
  <c r="M448" i="3" s="1"/>
  <c r="L104" i="3"/>
  <c r="K104" i="3"/>
  <c r="K427" i="3" s="1"/>
  <c r="K448" i="3" s="1"/>
  <c r="J104" i="3"/>
  <c r="J427" i="3" s="1"/>
  <c r="J448" i="3" s="1"/>
  <c r="I104" i="3"/>
  <c r="H104" i="3"/>
  <c r="H427" i="3" s="1"/>
  <c r="H448" i="3" s="1"/>
  <c r="G104" i="3"/>
  <c r="G427" i="3" s="1"/>
  <c r="G448" i="3" s="1"/>
  <c r="F104" i="3"/>
  <c r="F427" i="3" s="1"/>
  <c r="F448" i="3" s="1"/>
  <c r="E104" i="3"/>
  <c r="D104" i="3"/>
  <c r="D427" i="3" s="1"/>
  <c r="D448" i="3" s="1"/>
  <c r="C104" i="3"/>
  <c r="C427" i="3" s="1"/>
  <c r="C448" i="3" s="1"/>
  <c r="B104" i="3"/>
  <c r="T69" i="3"/>
  <c r="T426" i="3" s="1"/>
  <c r="S69" i="3"/>
  <c r="R69" i="3"/>
  <c r="R426" i="3" s="1"/>
  <c r="R447" i="3" s="1"/>
  <c r="Q69" i="3"/>
  <c r="P69" i="3"/>
  <c r="P426" i="3" s="1"/>
  <c r="P447" i="3" s="1"/>
  <c r="O69" i="3"/>
  <c r="O426" i="3" s="1"/>
  <c r="O447" i="3" s="1"/>
  <c r="N69" i="3"/>
  <c r="N426" i="3" s="1"/>
  <c r="N447" i="3" s="1"/>
  <c r="M69" i="3"/>
  <c r="M426" i="3" s="1"/>
  <c r="M447" i="3" s="1"/>
  <c r="L69" i="3"/>
  <c r="L426" i="3" s="1"/>
  <c r="L447" i="3" s="1"/>
  <c r="K69" i="3"/>
  <c r="K426" i="3" s="1"/>
  <c r="K447" i="3" s="1"/>
  <c r="J69" i="3"/>
  <c r="J426" i="3" s="1"/>
  <c r="J447" i="3" s="1"/>
  <c r="I69" i="3"/>
  <c r="I426" i="3" s="1"/>
  <c r="I447" i="3" s="1"/>
  <c r="H69" i="3"/>
  <c r="H426" i="3" s="1"/>
  <c r="H447" i="3" s="1"/>
  <c r="G69" i="3"/>
  <c r="F69" i="3"/>
  <c r="F426" i="3" s="1"/>
  <c r="F447" i="3" s="1"/>
  <c r="E69" i="3"/>
  <c r="E426" i="3" s="1"/>
  <c r="E447" i="3" s="1"/>
  <c r="D69" i="3"/>
  <c r="D426" i="3" s="1"/>
  <c r="D447" i="3" s="1"/>
  <c r="C69" i="3"/>
  <c r="C426" i="3" s="1"/>
  <c r="C447" i="3" s="1"/>
  <c r="B69" i="3"/>
  <c r="B426" i="3" s="1"/>
  <c r="B447" i="3" s="1"/>
  <c r="T34" i="3"/>
  <c r="S34" i="3"/>
  <c r="S425" i="3" s="1"/>
  <c r="R34" i="3"/>
  <c r="Q34" i="3"/>
  <c r="Q425" i="3" s="1"/>
  <c r="P34" i="3"/>
  <c r="P425" i="3" s="1"/>
  <c r="O34" i="3"/>
  <c r="O425" i="3" s="1"/>
  <c r="N34" i="3"/>
  <c r="N425" i="3" s="1"/>
  <c r="M34" i="3"/>
  <c r="M425" i="3" s="1"/>
  <c r="L34" i="3"/>
  <c r="L425" i="3" s="1"/>
  <c r="K34" i="3"/>
  <c r="J34" i="3"/>
  <c r="I34" i="3"/>
  <c r="I425" i="3" s="1"/>
  <c r="H34" i="3"/>
  <c r="H425" i="3" s="1"/>
  <c r="G34" i="3"/>
  <c r="G425" i="3" s="1"/>
  <c r="F34" i="3"/>
  <c r="F425" i="3" s="1"/>
  <c r="E34" i="3"/>
  <c r="E425" i="3" s="1"/>
  <c r="D34" i="3"/>
  <c r="D425" i="3" s="1"/>
  <c r="C34" i="3"/>
  <c r="C425" i="3" s="1"/>
  <c r="B34" i="3"/>
  <c r="AC4" i="3"/>
  <c r="AD6" i="3"/>
  <c r="AE10" i="3"/>
  <c r="AG14" i="3"/>
  <c r="AI6" i="3"/>
  <c r="AI9" i="3"/>
  <c r="AI14" i="3"/>
  <c r="AK5" i="3"/>
  <c r="AL13" i="3"/>
  <c r="AN4" i="3"/>
  <c r="AQ14" i="3"/>
  <c r="AS10" i="3"/>
  <c r="AU6" i="3"/>
  <c r="U419" i="2"/>
  <c r="U436" i="2" s="1"/>
  <c r="U445" i="1" s="1"/>
  <c r="T419" i="2"/>
  <c r="S419" i="2"/>
  <c r="S436" i="2" s="1"/>
  <c r="S445" i="1" s="1"/>
  <c r="R419" i="2"/>
  <c r="R436" i="2" s="1"/>
  <c r="R445" i="1" s="1"/>
  <c r="Q419" i="2"/>
  <c r="Q436" i="2" s="1"/>
  <c r="Q445" i="1" s="1"/>
  <c r="P419" i="2"/>
  <c r="O419" i="2"/>
  <c r="O436" i="2" s="1"/>
  <c r="O445" i="1" s="1"/>
  <c r="N419" i="2"/>
  <c r="N436" i="2" s="1"/>
  <c r="N445" i="1" s="1"/>
  <c r="M419" i="2"/>
  <c r="M436" i="2" s="1"/>
  <c r="M445" i="1" s="1"/>
  <c r="L419" i="2"/>
  <c r="K419" i="2"/>
  <c r="K436" i="2" s="1"/>
  <c r="K445" i="1" s="1"/>
  <c r="J419" i="2"/>
  <c r="J436" i="2" s="1"/>
  <c r="J445" i="1" s="1"/>
  <c r="I419" i="2"/>
  <c r="I436" i="2" s="1"/>
  <c r="I445" i="1" s="1"/>
  <c r="H419" i="2"/>
  <c r="G419" i="2"/>
  <c r="G436" i="2" s="1"/>
  <c r="G445" i="1" s="1"/>
  <c r="F419" i="2"/>
  <c r="F436" i="2" s="1"/>
  <c r="F445" i="1" s="1"/>
  <c r="E419" i="2"/>
  <c r="E436" i="2" s="1"/>
  <c r="E445" i="1" s="1"/>
  <c r="D419" i="2"/>
  <c r="C419" i="2"/>
  <c r="C436" i="2" s="1"/>
  <c r="C445" i="1" s="1"/>
  <c r="B419" i="2"/>
  <c r="B436" i="2" s="1"/>
  <c r="B445" i="1" s="1"/>
  <c r="U384" i="2"/>
  <c r="U435" i="2" s="1"/>
  <c r="U444" i="1" s="1"/>
  <c r="T384" i="2"/>
  <c r="S384" i="2"/>
  <c r="S435" i="2" s="1"/>
  <c r="S444" i="1" s="1"/>
  <c r="R384" i="2"/>
  <c r="R435" i="2" s="1"/>
  <c r="R444" i="1" s="1"/>
  <c r="Q384" i="2"/>
  <c r="Q435" i="2" s="1"/>
  <c r="Q444" i="1" s="1"/>
  <c r="P384" i="2"/>
  <c r="O384" i="2"/>
  <c r="O435" i="2" s="1"/>
  <c r="O444" i="1" s="1"/>
  <c r="N384" i="2"/>
  <c r="N435" i="2" s="1"/>
  <c r="N444" i="1" s="1"/>
  <c r="M384" i="2"/>
  <c r="M435" i="2" s="1"/>
  <c r="M444" i="1" s="1"/>
  <c r="L384" i="2"/>
  <c r="K384" i="2"/>
  <c r="K435" i="2" s="1"/>
  <c r="K444" i="1" s="1"/>
  <c r="J384" i="2"/>
  <c r="J435" i="2" s="1"/>
  <c r="J444" i="1" s="1"/>
  <c r="I384" i="2"/>
  <c r="I435" i="2" s="1"/>
  <c r="I444" i="1" s="1"/>
  <c r="H384" i="2"/>
  <c r="G384" i="2"/>
  <c r="G435" i="2" s="1"/>
  <c r="G444" i="1" s="1"/>
  <c r="F384" i="2"/>
  <c r="F435" i="2" s="1"/>
  <c r="F444" i="1" s="1"/>
  <c r="E384" i="2"/>
  <c r="E435" i="2" s="1"/>
  <c r="E444" i="1" s="1"/>
  <c r="D384" i="2"/>
  <c r="C384" i="2"/>
  <c r="C435" i="2" s="1"/>
  <c r="C444" i="1" s="1"/>
  <c r="B384" i="2"/>
  <c r="B435" i="2" s="1"/>
  <c r="B444" i="1" s="1"/>
  <c r="U349" i="2"/>
  <c r="U434" i="2" s="1"/>
  <c r="U443" i="1" s="1"/>
  <c r="T349" i="2"/>
  <c r="T434" i="2" s="1"/>
  <c r="T443" i="1" s="1"/>
  <c r="S349" i="2"/>
  <c r="S434" i="2" s="1"/>
  <c r="S443" i="1" s="1"/>
  <c r="R349" i="2"/>
  <c r="R434" i="2" s="1"/>
  <c r="R443" i="1" s="1"/>
  <c r="Q349" i="2"/>
  <c r="Q434" i="2" s="1"/>
  <c r="Q443" i="1" s="1"/>
  <c r="P349" i="2"/>
  <c r="P434" i="2" s="1"/>
  <c r="P443" i="1" s="1"/>
  <c r="O349" i="2"/>
  <c r="O434" i="2" s="1"/>
  <c r="O443" i="1" s="1"/>
  <c r="N349" i="2"/>
  <c r="N434" i="2" s="1"/>
  <c r="N443" i="1" s="1"/>
  <c r="M349" i="2"/>
  <c r="M434" i="2" s="1"/>
  <c r="M443" i="1" s="1"/>
  <c r="L349" i="2"/>
  <c r="L434" i="2" s="1"/>
  <c r="L443" i="1" s="1"/>
  <c r="K349" i="2"/>
  <c r="K434" i="2" s="1"/>
  <c r="K443" i="1" s="1"/>
  <c r="J349" i="2"/>
  <c r="J434" i="2" s="1"/>
  <c r="J443" i="1" s="1"/>
  <c r="I349" i="2"/>
  <c r="I434" i="2" s="1"/>
  <c r="I443" i="1" s="1"/>
  <c r="H349" i="2"/>
  <c r="H434" i="2" s="1"/>
  <c r="H443" i="1" s="1"/>
  <c r="G349" i="2"/>
  <c r="G434" i="2" s="1"/>
  <c r="G443" i="1" s="1"/>
  <c r="F349" i="2"/>
  <c r="F434" i="2" s="1"/>
  <c r="F443" i="1" s="1"/>
  <c r="E349" i="2"/>
  <c r="E434" i="2" s="1"/>
  <c r="E443" i="1" s="1"/>
  <c r="D349" i="2"/>
  <c r="C349" i="2"/>
  <c r="C434" i="2" s="1"/>
  <c r="C443" i="1" s="1"/>
  <c r="B349" i="2"/>
  <c r="B434" i="2" s="1"/>
  <c r="B443" i="1" s="1"/>
  <c r="U314" i="2"/>
  <c r="U433" i="2" s="1"/>
  <c r="U442" i="1" s="1"/>
  <c r="T314" i="2"/>
  <c r="S314" i="2"/>
  <c r="S433" i="2" s="1"/>
  <c r="S442" i="1" s="1"/>
  <c r="R314" i="2"/>
  <c r="R433" i="2" s="1"/>
  <c r="R442" i="1" s="1"/>
  <c r="Q314" i="2"/>
  <c r="Q433" i="2" s="1"/>
  <c r="Q442" i="1" s="1"/>
  <c r="Q455" i="1" s="1"/>
  <c r="P314" i="2"/>
  <c r="O314" i="2"/>
  <c r="O433" i="2" s="1"/>
  <c r="O442" i="1" s="1"/>
  <c r="N314" i="2"/>
  <c r="N433" i="2" s="1"/>
  <c r="N442" i="1" s="1"/>
  <c r="M314" i="2"/>
  <c r="M433" i="2" s="1"/>
  <c r="M442" i="1" s="1"/>
  <c r="L314" i="2"/>
  <c r="K314" i="2"/>
  <c r="K433" i="2" s="1"/>
  <c r="K442" i="1" s="1"/>
  <c r="J314" i="2"/>
  <c r="J433" i="2" s="1"/>
  <c r="J442" i="1" s="1"/>
  <c r="I314" i="2"/>
  <c r="I433" i="2" s="1"/>
  <c r="I442" i="1" s="1"/>
  <c r="H314" i="2"/>
  <c r="G314" i="2"/>
  <c r="G433" i="2" s="1"/>
  <c r="G442" i="1" s="1"/>
  <c r="F314" i="2"/>
  <c r="F433" i="2" s="1"/>
  <c r="F442" i="1" s="1"/>
  <c r="E314" i="2"/>
  <c r="E433" i="2" s="1"/>
  <c r="E442" i="1" s="1"/>
  <c r="D314" i="2"/>
  <c r="D433" i="2" s="1"/>
  <c r="D442" i="1" s="1"/>
  <c r="C314" i="2"/>
  <c r="C433" i="2" s="1"/>
  <c r="C442" i="1" s="1"/>
  <c r="B314" i="2"/>
  <c r="B433" i="2" s="1"/>
  <c r="B442" i="1" s="1"/>
  <c r="U279" i="2"/>
  <c r="U432" i="2" s="1"/>
  <c r="T279" i="2"/>
  <c r="S279" i="2"/>
  <c r="S432" i="2" s="1"/>
  <c r="R279" i="2"/>
  <c r="R432" i="2" s="1"/>
  <c r="R453" i="2" s="1"/>
  <c r="Q279" i="2"/>
  <c r="Q432" i="2" s="1"/>
  <c r="P279" i="2"/>
  <c r="O279" i="2"/>
  <c r="O432" i="2" s="1"/>
  <c r="O453" i="2" s="1"/>
  <c r="N279" i="2"/>
  <c r="N432" i="2" s="1"/>
  <c r="N453" i="2" s="1"/>
  <c r="M279" i="2"/>
  <c r="M432" i="2" s="1"/>
  <c r="M453" i="2" s="1"/>
  <c r="L279" i="2"/>
  <c r="K279" i="2"/>
  <c r="K432" i="2" s="1"/>
  <c r="K453" i="2" s="1"/>
  <c r="J279" i="2"/>
  <c r="J432" i="2" s="1"/>
  <c r="J453" i="2" s="1"/>
  <c r="I279" i="2"/>
  <c r="I432" i="2" s="1"/>
  <c r="I453" i="2" s="1"/>
  <c r="H279" i="2"/>
  <c r="G279" i="2"/>
  <c r="G432" i="2" s="1"/>
  <c r="G453" i="2" s="1"/>
  <c r="F279" i="2"/>
  <c r="F432" i="2" s="1"/>
  <c r="F453" i="2" s="1"/>
  <c r="E279" i="2"/>
  <c r="E432" i="2" s="1"/>
  <c r="E453" i="2" s="1"/>
  <c r="D279" i="2"/>
  <c r="C279" i="2"/>
  <c r="C432" i="2" s="1"/>
  <c r="C453" i="2" s="1"/>
  <c r="B279" i="2"/>
  <c r="B432" i="2" s="1"/>
  <c r="B453" i="2" s="1"/>
  <c r="U244" i="2"/>
  <c r="U431" i="2" s="1"/>
  <c r="T244" i="2"/>
  <c r="S244" i="2"/>
  <c r="S431" i="2" s="1"/>
  <c r="R244" i="2"/>
  <c r="R431" i="2" s="1"/>
  <c r="R452" i="2" s="1"/>
  <c r="Q244" i="2"/>
  <c r="Q431" i="2" s="1"/>
  <c r="P244" i="2"/>
  <c r="O244" i="2"/>
  <c r="O431" i="2" s="1"/>
  <c r="O452" i="2" s="1"/>
  <c r="N244" i="2"/>
  <c r="N431" i="2" s="1"/>
  <c r="N452" i="2" s="1"/>
  <c r="M244" i="2"/>
  <c r="M431" i="2" s="1"/>
  <c r="M452" i="2" s="1"/>
  <c r="L244" i="2"/>
  <c r="K244" i="2"/>
  <c r="K431" i="2" s="1"/>
  <c r="K452" i="2" s="1"/>
  <c r="J244" i="2"/>
  <c r="J431" i="2" s="1"/>
  <c r="J452" i="2" s="1"/>
  <c r="I244" i="2"/>
  <c r="I431" i="2" s="1"/>
  <c r="I452" i="2" s="1"/>
  <c r="H244" i="2"/>
  <c r="G244" i="2"/>
  <c r="G431" i="2" s="1"/>
  <c r="G452" i="2" s="1"/>
  <c r="F244" i="2"/>
  <c r="F431" i="2" s="1"/>
  <c r="F452" i="2" s="1"/>
  <c r="E244" i="2"/>
  <c r="E431" i="2" s="1"/>
  <c r="E452" i="2" s="1"/>
  <c r="D244" i="2"/>
  <c r="C244" i="2"/>
  <c r="C431" i="2" s="1"/>
  <c r="C452" i="2" s="1"/>
  <c r="B244" i="2"/>
  <c r="B431" i="2" s="1"/>
  <c r="B452" i="2" s="1"/>
  <c r="U209" i="2"/>
  <c r="U430" i="2" s="1"/>
  <c r="T209" i="2"/>
  <c r="T430" i="2" s="1"/>
  <c r="S209" i="2"/>
  <c r="S430" i="2" s="1"/>
  <c r="R209" i="2"/>
  <c r="R430" i="2" s="1"/>
  <c r="R451" i="2" s="1"/>
  <c r="Q209" i="2"/>
  <c r="Q430" i="2" s="1"/>
  <c r="P209" i="2"/>
  <c r="P430" i="2" s="1"/>
  <c r="P451" i="2" s="1"/>
  <c r="O209" i="2"/>
  <c r="O430" i="2" s="1"/>
  <c r="O451" i="2" s="1"/>
  <c r="N209" i="2"/>
  <c r="N430" i="2" s="1"/>
  <c r="N451" i="2" s="1"/>
  <c r="M209" i="2"/>
  <c r="M430" i="2" s="1"/>
  <c r="M451" i="2" s="1"/>
  <c r="L209" i="2"/>
  <c r="L430" i="2" s="1"/>
  <c r="L451" i="2" s="1"/>
  <c r="K209" i="2"/>
  <c r="K430" i="2" s="1"/>
  <c r="K451" i="2" s="1"/>
  <c r="J209" i="2"/>
  <c r="J430" i="2" s="1"/>
  <c r="J451" i="2" s="1"/>
  <c r="I209" i="2"/>
  <c r="I430" i="2" s="1"/>
  <c r="I451" i="2" s="1"/>
  <c r="H209" i="2"/>
  <c r="H430" i="2" s="1"/>
  <c r="H451" i="2" s="1"/>
  <c r="G209" i="2"/>
  <c r="G430" i="2" s="1"/>
  <c r="G451" i="2" s="1"/>
  <c r="F209" i="2"/>
  <c r="F430" i="2" s="1"/>
  <c r="F451" i="2" s="1"/>
  <c r="E209" i="2"/>
  <c r="E430" i="2" s="1"/>
  <c r="E451" i="2" s="1"/>
  <c r="D209" i="2"/>
  <c r="C209" i="2"/>
  <c r="C430" i="2" s="1"/>
  <c r="C451" i="2" s="1"/>
  <c r="B209" i="2"/>
  <c r="B430" i="2" s="1"/>
  <c r="B451" i="2" s="1"/>
  <c r="U174" i="2"/>
  <c r="U429" i="2" s="1"/>
  <c r="T174" i="2"/>
  <c r="S174" i="2"/>
  <c r="S429" i="2" s="1"/>
  <c r="R174" i="2"/>
  <c r="R429" i="2" s="1"/>
  <c r="R450" i="2" s="1"/>
  <c r="Q174" i="2"/>
  <c r="Q429" i="2" s="1"/>
  <c r="P174" i="2"/>
  <c r="O174" i="2"/>
  <c r="O429" i="2" s="1"/>
  <c r="O450" i="2" s="1"/>
  <c r="N174" i="2"/>
  <c r="N429" i="2" s="1"/>
  <c r="N450" i="2" s="1"/>
  <c r="M174" i="2"/>
  <c r="M429" i="2" s="1"/>
  <c r="M450" i="2" s="1"/>
  <c r="L174" i="2"/>
  <c r="K174" i="2"/>
  <c r="K429" i="2" s="1"/>
  <c r="K450" i="2" s="1"/>
  <c r="J174" i="2"/>
  <c r="J429" i="2" s="1"/>
  <c r="J450" i="2" s="1"/>
  <c r="I174" i="2"/>
  <c r="I429" i="2" s="1"/>
  <c r="I450" i="2" s="1"/>
  <c r="H174" i="2"/>
  <c r="G174" i="2"/>
  <c r="G429" i="2" s="1"/>
  <c r="G450" i="2" s="1"/>
  <c r="F174" i="2"/>
  <c r="F429" i="2" s="1"/>
  <c r="F450" i="2" s="1"/>
  <c r="E174" i="2"/>
  <c r="E429" i="2" s="1"/>
  <c r="E450" i="2" s="1"/>
  <c r="D174" i="2"/>
  <c r="D429" i="2" s="1"/>
  <c r="D450" i="2" s="1"/>
  <c r="C174" i="2"/>
  <c r="C429" i="2" s="1"/>
  <c r="C450" i="2" s="1"/>
  <c r="B174" i="2"/>
  <c r="B429" i="2" s="1"/>
  <c r="B450" i="2" s="1"/>
  <c r="U139" i="2"/>
  <c r="U428" i="2" s="1"/>
  <c r="T139" i="2"/>
  <c r="S139" i="2"/>
  <c r="S428" i="2" s="1"/>
  <c r="R139" i="2"/>
  <c r="R428" i="2" s="1"/>
  <c r="R449" i="2" s="1"/>
  <c r="Q139" i="2"/>
  <c r="Q428" i="2" s="1"/>
  <c r="P139" i="2"/>
  <c r="O139" i="2"/>
  <c r="O428" i="2" s="1"/>
  <c r="O449" i="2" s="1"/>
  <c r="N139" i="2"/>
  <c r="N428" i="2" s="1"/>
  <c r="N449" i="2" s="1"/>
  <c r="M139" i="2"/>
  <c r="M428" i="2" s="1"/>
  <c r="M449" i="2" s="1"/>
  <c r="L139" i="2"/>
  <c r="K139" i="2"/>
  <c r="K428" i="2" s="1"/>
  <c r="K449" i="2" s="1"/>
  <c r="J139" i="2"/>
  <c r="J428" i="2" s="1"/>
  <c r="J449" i="2" s="1"/>
  <c r="I139" i="2"/>
  <c r="I428" i="2" s="1"/>
  <c r="I449" i="2" s="1"/>
  <c r="H139" i="2"/>
  <c r="G139" i="2"/>
  <c r="G428" i="2" s="1"/>
  <c r="G449" i="2" s="1"/>
  <c r="F139" i="2"/>
  <c r="F428" i="2" s="1"/>
  <c r="F449" i="2" s="1"/>
  <c r="E139" i="2"/>
  <c r="E428" i="2" s="1"/>
  <c r="E449" i="2" s="1"/>
  <c r="D139" i="2"/>
  <c r="C139" i="2"/>
  <c r="C428" i="2" s="1"/>
  <c r="C449" i="2" s="1"/>
  <c r="B139" i="2"/>
  <c r="B428" i="2" s="1"/>
  <c r="B449" i="2" s="1"/>
  <c r="U104" i="2"/>
  <c r="U427" i="2" s="1"/>
  <c r="T104" i="2"/>
  <c r="S104" i="2"/>
  <c r="S427" i="2" s="1"/>
  <c r="R104" i="2"/>
  <c r="R427" i="2" s="1"/>
  <c r="R448" i="2" s="1"/>
  <c r="Q104" i="2"/>
  <c r="Q427" i="2" s="1"/>
  <c r="P104" i="2"/>
  <c r="O104" i="2"/>
  <c r="O427" i="2" s="1"/>
  <c r="O448" i="2" s="1"/>
  <c r="N104" i="2"/>
  <c r="N427" i="2" s="1"/>
  <c r="N448" i="2" s="1"/>
  <c r="M104" i="2"/>
  <c r="M427" i="2" s="1"/>
  <c r="M448" i="2" s="1"/>
  <c r="L104" i="2"/>
  <c r="K104" i="2"/>
  <c r="K427" i="2" s="1"/>
  <c r="K448" i="2" s="1"/>
  <c r="J104" i="2"/>
  <c r="J427" i="2" s="1"/>
  <c r="J448" i="2" s="1"/>
  <c r="I104" i="2"/>
  <c r="I427" i="2" s="1"/>
  <c r="I448" i="2" s="1"/>
  <c r="H104" i="2"/>
  <c r="G104" i="2"/>
  <c r="G427" i="2" s="1"/>
  <c r="G448" i="2" s="1"/>
  <c r="F104" i="2"/>
  <c r="F427" i="2" s="1"/>
  <c r="F448" i="2" s="1"/>
  <c r="E104" i="2"/>
  <c r="E427" i="2" s="1"/>
  <c r="E448" i="2" s="1"/>
  <c r="D104" i="2"/>
  <c r="C104" i="2"/>
  <c r="C427" i="2" s="1"/>
  <c r="C448" i="2" s="1"/>
  <c r="B104" i="2"/>
  <c r="B427" i="2" s="1"/>
  <c r="B448" i="2" s="1"/>
  <c r="U69" i="2"/>
  <c r="U426" i="2" s="1"/>
  <c r="T69" i="2"/>
  <c r="T426" i="2" s="1"/>
  <c r="S69" i="2"/>
  <c r="S426" i="2" s="1"/>
  <c r="R69" i="2"/>
  <c r="R426" i="2" s="1"/>
  <c r="R447" i="2" s="1"/>
  <c r="Q69" i="2"/>
  <c r="Q426" i="2" s="1"/>
  <c r="P69" i="2"/>
  <c r="P426" i="2" s="1"/>
  <c r="P447" i="2" s="1"/>
  <c r="O69" i="2"/>
  <c r="O426" i="2" s="1"/>
  <c r="O447" i="2" s="1"/>
  <c r="N69" i="2"/>
  <c r="N426" i="2" s="1"/>
  <c r="N447" i="2" s="1"/>
  <c r="M69" i="2"/>
  <c r="M426" i="2" s="1"/>
  <c r="M447" i="2" s="1"/>
  <c r="L69" i="2"/>
  <c r="L426" i="2" s="1"/>
  <c r="L447" i="2" s="1"/>
  <c r="K69" i="2"/>
  <c r="K426" i="2" s="1"/>
  <c r="K447" i="2" s="1"/>
  <c r="J69" i="2"/>
  <c r="J426" i="2" s="1"/>
  <c r="J447" i="2" s="1"/>
  <c r="I69" i="2"/>
  <c r="I426" i="2" s="1"/>
  <c r="I447" i="2" s="1"/>
  <c r="H69" i="2"/>
  <c r="H426" i="2" s="1"/>
  <c r="H447" i="2" s="1"/>
  <c r="G69" i="2"/>
  <c r="G426" i="2" s="1"/>
  <c r="G447" i="2" s="1"/>
  <c r="F69" i="2"/>
  <c r="F426" i="2" s="1"/>
  <c r="F447" i="2" s="1"/>
  <c r="E69" i="2"/>
  <c r="E426" i="2" s="1"/>
  <c r="E447" i="2" s="1"/>
  <c r="D69" i="2"/>
  <c r="D426" i="2" s="1"/>
  <c r="D447" i="2" s="1"/>
  <c r="C69" i="2"/>
  <c r="C426" i="2" s="1"/>
  <c r="C447" i="2" s="1"/>
  <c r="B69" i="2"/>
  <c r="B426" i="2" s="1"/>
  <c r="B447" i="2" s="1"/>
  <c r="U34" i="2"/>
  <c r="U425" i="2" s="1"/>
  <c r="U438" i="2" s="1"/>
  <c r="T34" i="2"/>
  <c r="S34" i="2"/>
  <c r="S425" i="2" s="1"/>
  <c r="S438" i="2" s="1"/>
  <c r="R34" i="2"/>
  <c r="R425" i="2" s="1"/>
  <c r="Q34" i="2"/>
  <c r="Q425" i="2" s="1"/>
  <c r="Q438" i="2" s="1"/>
  <c r="P34" i="2"/>
  <c r="O34" i="2"/>
  <c r="O425" i="2" s="1"/>
  <c r="N34" i="2"/>
  <c r="N425" i="2" s="1"/>
  <c r="M34" i="2"/>
  <c r="M425" i="2" s="1"/>
  <c r="L34" i="2"/>
  <c r="K34" i="2"/>
  <c r="K425" i="2" s="1"/>
  <c r="J34" i="2"/>
  <c r="J425" i="2" s="1"/>
  <c r="I34" i="2"/>
  <c r="I425" i="2" s="1"/>
  <c r="H34" i="2"/>
  <c r="G34" i="2"/>
  <c r="G425" i="2" s="1"/>
  <c r="F34" i="2"/>
  <c r="F425" i="2" s="1"/>
  <c r="E34" i="2"/>
  <c r="E425" i="2" s="1"/>
  <c r="D34" i="2"/>
  <c r="C34" i="2"/>
  <c r="C425" i="2" s="1"/>
  <c r="B34" i="2"/>
  <c r="B425" i="2" s="1"/>
  <c r="AE9" i="2"/>
  <c r="AF7" i="2"/>
  <c r="AI10" i="2"/>
  <c r="AI14" i="2"/>
  <c r="AJ8" i="2"/>
  <c r="AM7" i="2"/>
  <c r="AP14" i="2"/>
  <c r="AQ10" i="2"/>
  <c r="AQ14" i="2"/>
  <c r="AR4" i="2"/>
  <c r="AS10" i="2"/>
  <c r="AU8" i="2"/>
  <c r="AU14" i="2"/>
  <c r="AW14" i="2"/>
  <c r="B34" i="1"/>
  <c r="B425" i="1" s="1"/>
  <c r="C34" i="1"/>
  <c r="C425" i="1" s="1"/>
  <c r="D34" i="1"/>
  <c r="D425" i="1" s="1"/>
  <c r="E34" i="1"/>
  <c r="E425" i="1" s="1"/>
  <c r="F34" i="1"/>
  <c r="F425" i="1" s="1"/>
  <c r="G34" i="1"/>
  <c r="G425" i="1" s="1"/>
  <c r="H34" i="1"/>
  <c r="H425" i="1" s="1"/>
  <c r="I34" i="1"/>
  <c r="I425" i="1" s="1"/>
  <c r="J34" i="1"/>
  <c r="J425" i="1" s="1"/>
  <c r="K34" i="1"/>
  <c r="K425" i="1" s="1"/>
  <c r="L34" i="1"/>
  <c r="L425" i="1" s="1"/>
  <c r="M34" i="1"/>
  <c r="M425" i="1" s="1"/>
  <c r="N34" i="1"/>
  <c r="N425" i="1" s="1"/>
  <c r="O34" i="1"/>
  <c r="O425" i="1" s="1"/>
  <c r="P34" i="1"/>
  <c r="P425" i="1" s="1"/>
  <c r="Q34" i="1"/>
  <c r="Q425" i="1" s="1"/>
  <c r="R34" i="1"/>
  <c r="R425" i="1" s="1"/>
  <c r="S34" i="1"/>
  <c r="S425" i="1" s="1"/>
  <c r="T34" i="1"/>
  <c r="T425" i="1" s="1"/>
  <c r="B69" i="1"/>
  <c r="B426" i="1" s="1"/>
  <c r="B447" i="1" s="1"/>
  <c r="C69" i="1"/>
  <c r="C426" i="1" s="1"/>
  <c r="C447" i="1" s="1"/>
  <c r="D69" i="1"/>
  <c r="D426" i="1" s="1"/>
  <c r="D447" i="1" s="1"/>
  <c r="E69" i="1"/>
  <c r="E426" i="1" s="1"/>
  <c r="E447" i="1" s="1"/>
  <c r="F69" i="1"/>
  <c r="F426" i="1" s="1"/>
  <c r="F447" i="1" s="1"/>
  <c r="G69" i="1"/>
  <c r="G426" i="1" s="1"/>
  <c r="G447" i="1" s="1"/>
  <c r="H69" i="1"/>
  <c r="H426" i="1" s="1"/>
  <c r="H447" i="1" s="1"/>
  <c r="I69" i="1"/>
  <c r="I426" i="1" s="1"/>
  <c r="I447" i="1" s="1"/>
  <c r="J69" i="1"/>
  <c r="J426" i="1" s="1"/>
  <c r="J447" i="1" s="1"/>
  <c r="K69" i="1"/>
  <c r="K426" i="1" s="1"/>
  <c r="K447" i="1" s="1"/>
  <c r="L69" i="1"/>
  <c r="L426" i="1" s="1"/>
  <c r="L447" i="1" s="1"/>
  <c r="M69" i="1"/>
  <c r="M426" i="1" s="1"/>
  <c r="M447" i="1" s="1"/>
  <c r="N69" i="1"/>
  <c r="N426" i="1" s="1"/>
  <c r="N447" i="1" s="1"/>
  <c r="O69" i="1"/>
  <c r="O426" i="1" s="1"/>
  <c r="O447" i="1" s="1"/>
  <c r="P69" i="1"/>
  <c r="P426" i="1" s="1"/>
  <c r="P447" i="1" s="1"/>
  <c r="Q69" i="1"/>
  <c r="Q426" i="1" s="1"/>
  <c r="R69" i="1"/>
  <c r="R426" i="1" s="1"/>
  <c r="R447" i="1" s="1"/>
  <c r="S69" i="1"/>
  <c r="S426" i="1" s="1"/>
  <c r="T69" i="1"/>
  <c r="T426" i="1" s="1"/>
  <c r="B104" i="1"/>
  <c r="B427" i="1" s="1"/>
  <c r="B448" i="1" s="1"/>
  <c r="C104" i="1"/>
  <c r="C427" i="1" s="1"/>
  <c r="C448" i="1" s="1"/>
  <c r="D104" i="1"/>
  <c r="D427" i="1" s="1"/>
  <c r="D448" i="1" s="1"/>
  <c r="E104" i="1"/>
  <c r="E427" i="1" s="1"/>
  <c r="E448" i="1" s="1"/>
  <c r="F104" i="1"/>
  <c r="F427" i="1" s="1"/>
  <c r="F448" i="1" s="1"/>
  <c r="G104" i="1"/>
  <c r="G427" i="1" s="1"/>
  <c r="G448" i="1" s="1"/>
  <c r="H104" i="1"/>
  <c r="H427" i="1" s="1"/>
  <c r="H448" i="1" s="1"/>
  <c r="I104" i="1"/>
  <c r="I427" i="1" s="1"/>
  <c r="I448" i="1" s="1"/>
  <c r="J104" i="1"/>
  <c r="J427" i="1" s="1"/>
  <c r="J448" i="1" s="1"/>
  <c r="K104" i="1"/>
  <c r="K427" i="1" s="1"/>
  <c r="K448" i="1" s="1"/>
  <c r="L104" i="1"/>
  <c r="L427" i="1" s="1"/>
  <c r="L448" i="1" s="1"/>
  <c r="M104" i="1"/>
  <c r="M427" i="1" s="1"/>
  <c r="M448" i="1" s="1"/>
  <c r="N104" i="1"/>
  <c r="N427" i="1" s="1"/>
  <c r="N448" i="1" s="1"/>
  <c r="O104" i="1"/>
  <c r="O427" i="1" s="1"/>
  <c r="O448" i="1" s="1"/>
  <c r="P104" i="1"/>
  <c r="P427" i="1" s="1"/>
  <c r="P448" i="1" s="1"/>
  <c r="Q104" i="1"/>
  <c r="Q427" i="1" s="1"/>
  <c r="R104" i="1"/>
  <c r="R427" i="1" s="1"/>
  <c r="R448" i="1" s="1"/>
  <c r="S104" i="1"/>
  <c r="S427" i="1" s="1"/>
  <c r="T104" i="1"/>
  <c r="T427" i="1" s="1"/>
  <c r="B139" i="1"/>
  <c r="B428" i="1" s="1"/>
  <c r="B449" i="1" s="1"/>
  <c r="C139" i="1"/>
  <c r="C428" i="1" s="1"/>
  <c r="C449" i="1" s="1"/>
  <c r="D139" i="1"/>
  <c r="D428" i="1" s="1"/>
  <c r="D449" i="1" s="1"/>
  <c r="E139" i="1"/>
  <c r="E428" i="1" s="1"/>
  <c r="E449" i="1" s="1"/>
  <c r="F139" i="1"/>
  <c r="F428" i="1" s="1"/>
  <c r="F449" i="1" s="1"/>
  <c r="G139" i="1"/>
  <c r="G428" i="1" s="1"/>
  <c r="G449" i="1" s="1"/>
  <c r="H139" i="1"/>
  <c r="H428" i="1" s="1"/>
  <c r="H449" i="1" s="1"/>
  <c r="I139" i="1"/>
  <c r="I428" i="1" s="1"/>
  <c r="I449" i="1" s="1"/>
  <c r="J139" i="1"/>
  <c r="J428" i="1" s="1"/>
  <c r="J449" i="1" s="1"/>
  <c r="K139" i="1"/>
  <c r="K428" i="1" s="1"/>
  <c r="K449" i="1" s="1"/>
  <c r="L139" i="1"/>
  <c r="L428" i="1" s="1"/>
  <c r="L449" i="1" s="1"/>
  <c r="M139" i="1"/>
  <c r="M428" i="1" s="1"/>
  <c r="M449" i="1" s="1"/>
  <c r="N139" i="1"/>
  <c r="N428" i="1" s="1"/>
  <c r="N449" i="1" s="1"/>
  <c r="O139" i="1"/>
  <c r="O428" i="1" s="1"/>
  <c r="O449" i="1" s="1"/>
  <c r="P139" i="1"/>
  <c r="P428" i="1" s="1"/>
  <c r="P449" i="1" s="1"/>
  <c r="Q139" i="1"/>
  <c r="Q428" i="1" s="1"/>
  <c r="R139" i="1"/>
  <c r="R428" i="1" s="1"/>
  <c r="R449" i="1" s="1"/>
  <c r="S139" i="1"/>
  <c r="S428" i="1" s="1"/>
  <c r="T139" i="1"/>
  <c r="T428" i="1" s="1"/>
  <c r="B174" i="1"/>
  <c r="B429" i="1" s="1"/>
  <c r="B450" i="1" s="1"/>
  <c r="C174" i="1"/>
  <c r="C429" i="1" s="1"/>
  <c r="C450" i="1" s="1"/>
  <c r="D174" i="1"/>
  <c r="D429" i="1" s="1"/>
  <c r="D450" i="1" s="1"/>
  <c r="E174" i="1"/>
  <c r="E429" i="1" s="1"/>
  <c r="E450" i="1" s="1"/>
  <c r="F174" i="1"/>
  <c r="F429" i="1" s="1"/>
  <c r="F450" i="1" s="1"/>
  <c r="G174" i="1"/>
  <c r="G429" i="1" s="1"/>
  <c r="G450" i="1" s="1"/>
  <c r="H174" i="1"/>
  <c r="H429" i="1" s="1"/>
  <c r="H450" i="1" s="1"/>
  <c r="I174" i="1"/>
  <c r="I429" i="1" s="1"/>
  <c r="I450" i="1" s="1"/>
  <c r="J174" i="1"/>
  <c r="J429" i="1" s="1"/>
  <c r="J450" i="1" s="1"/>
  <c r="K174" i="1"/>
  <c r="K429" i="1" s="1"/>
  <c r="K450" i="1" s="1"/>
  <c r="L174" i="1"/>
  <c r="L429" i="1" s="1"/>
  <c r="L450" i="1" s="1"/>
  <c r="M174" i="1"/>
  <c r="M429" i="1" s="1"/>
  <c r="M450" i="1" s="1"/>
  <c r="N174" i="1"/>
  <c r="N429" i="1" s="1"/>
  <c r="N450" i="1" s="1"/>
  <c r="O174" i="1"/>
  <c r="O429" i="1" s="1"/>
  <c r="O450" i="1" s="1"/>
  <c r="P174" i="1"/>
  <c r="P429" i="1" s="1"/>
  <c r="P450" i="1" s="1"/>
  <c r="Q174" i="1"/>
  <c r="Q429" i="1" s="1"/>
  <c r="R174" i="1"/>
  <c r="R429" i="1" s="1"/>
  <c r="R450" i="1" s="1"/>
  <c r="S174" i="1"/>
  <c r="S429" i="1" s="1"/>
  <c r="T174" i="1"/>
  <c r="T429" i="1" s="1"/>
  <c r="B209" i="1"/>
  <c r="B430" i="1" s="1"/>
  <c r="B451" i="1" s="1"/>
  <c r="C209" i="1"/>
  <c r="C430" i="1" s="1"/>
  <c r="C451" i="1" s="1"/>
  <c r="D209" i="1"/>
  <c r="D430" i="1" s="1"/>
  <c r="D451" i="1" s="1"/>
  <c r="E209" i="1"/>
  <c r="E430" i="1" s="1"/>
  <c r="E451" i="1" s="1"/>
  <c r="F209" i="1"/>
  <c r="F430" i="1" s="1"/>
  <c r="F451" i="1" s="1"/>
  <c r="G209" i="1"/>
  <c r="G430" i="1" s="1"/>
  <c r="G451" i="1" s="1"/>
  <c r="H209" i="1"/>
  <c r="H430" i="1" s="1"/>
  <c r="H451" i="1" s="1"/>
  <c r="I209" i="1"/>
  <c r="I430" i="1" s="1"/>
  <c r="I451" i="1" s="1"/>
  <c r="J209" i="1"/>
  <c r="J430" i="1" s="1"/>
  <c r="J451" i="1" s="1"/>
  <c r="K209" i="1"/>
  <c r="K430" i="1" s="1"/>
  <c r="K451" i="1" s="1"/>
  <c r="L209" i="1"/>
  <c r="L430" i="1" s="1"/>
  <c r="L451" i="1" s="1"/>
  <c r="M209" i="1"/>
  <c r="M430" i="1" s="1"/>
  <c r="M451" i="1" s="1"/>
  <c r="N209" i="1"/>
  <c r="N430" i="1" s="1"/>
  <c r="N451" i="1" s="1"/>
  <c r="O209" i="1"/>
  <c r="O430" i="1" s="1"/>
  <c r="O451" i="1" s="1"/>
  <c r="P209" i="1"/>
  <c r="P430" i="1" s="1"/>
  <c r="P451" i="1" s="1"/>
  <c r="Q209" i="1"/>
  <c r="Q430" i="1" s="1"/>
  <c r="R209" i="1"/>
  <c r="R430" i="1" s="1"/>
  <c r="R451" i="1" s="1"/>
  <c r="S209" i="1"/>
  <c r="S430" i="1" s="1"/>
  <c r="T209" i="1"/>
  <c r="T430" i="1" s="1"/>
  <c r="B244" i="1"/>
  <c r="B431" i="1" s="1"/>
  <c r="B452" i="1" s="1"/>
  <c r="C244" i="1"/>
  <c r="C431" i="1" s="1"/>
  <c r="C452" i="1" s="1"/>
  <c r="D244" i="1"/>
  <c r="D431" i="1" s="1"/>
  <c r="D452" i="1" s="1"/>
  <c r="E244" i="1"/>
  <c r="E431" i="1" s="1"/>
  <c r="E452" i="1" s="1"/>
  <c r="F244" i="1"/>
  <c r="F431" i="1" s="1"/>
  <c r="F452" i="1" s="1"/>
  <c r="G244" i="1"/>
  <c r="G431" i="1" s="1"/>
  <c r="G452" i="1" s="1"/>
  <c r="H244" i="1"/>
  <c r="H431" i="1" s="1"/>
  <c r="H452" i="1" s="1"/>
  <c r="I244" i="1"/>
  <c r="I431" i="1" s="1"/>
  <c r="I452" i="1" s="1"/>
  <c r="J244" i="1"/>
  <c r="J431" i="1" s="1"/>
  <c r="J452" i="1" s="1"/>
  <c r="K244" i="1"/>
  <c r="K431" i="1" s="1"/>
  <c r="K452" i="1" s="1"/>
  <c r="L244" i="1"/>
  <c r="L431" i="1" s="1"/>
  <c r="L452" i="1" s="1"/>
  <c r="M244" i="1"/>
  <c r="M431" i="1" s="1"/>
  <c r="M452" i="1" s="1"/>
  <c r="N244" i="1"/>
  <c r="N431" i="1" s="1"/>
  <c r="N452" i="1" s="1"/>
  <c r="O244" i="1"/>
  <c r="O431" i="1" s="1"/>
  <c r="O452" i="1" s="1"/>
  <c r="P244" i="1"/>
  <c r="P431" i="1" s="1"/>
  <c r="P452" i="1" s="1"/>
  <c r="Q244" i="1"/>
  <c r="Q431" i="1" s="1"/>
  <c r="R244" i="1"/>
  <c r="R431" i="1" s="1"/>
  <c r="R452" i="1" s="1"/>
  <c r="S244" i="1"/>
  <c r="S431" i="1" s="1"/>
  <c r="T244" i="1"/>
  <c r="T431" i="1" s="1"/>
  <c r="B279" i="1"/>
  <c r="B432" i="1" s="1"/>
  <c r="B453" i="1" s="1"/>
  <c r="C279" i="1"/>
  <c r="C432" i="1" s="1"/>
  <c r="C453" i="1" s="1"/>
  <c r="D279" i="1"/>
  <c r="D432" i="1" s="1"/>
  <c r="D453" i="1" s="1"/>
  <c r="E279" i="1"/>
  <c r="E432" i="1" s="1"/>
  <c r="E453" i="1" s="1"/>
  <c r="F279" i="1"/>
  <c r="F432" i="1" s="1"/>
  <c r="F453" i="1" s="1"/>
  <c r="G279" i="1"/>
  <c r="G432" i="1" s="1"/>
  <c r="G453" i="1" s="1"/>
  <c r="H279" i="1"/>
  <c r="H432" i="1" s="1"/>
  <c r="H453" i="1" s="1"/>
  <c r="I279" i="1"/>
  <c r="I432" i="1" s="1"/>
  <c r="I453" i="1" s="1"/>
  <c r="J279" i="1"/>
  <c r="J432" i="1" s="1"/>
  <c r="J453" i="1" s="1"/>
  <c r="K279" i="1"/>
  <c r="K432" i="1" s="1"/>
  <c r="K453" i="1" s="1"/>
  <c r="L279" i="1"/>
  <c r="L432" i="1" s="1"/>
  <c r="L453" i="1" s="1"/>
  <c r="M279" i="1"/>
  <c r="M432" i="1" s="1"/>
  <c r="M453" i="1" s="1"/>
  <c r="N279" i="1"/>
  <c r="N432" i="1" s="1"/>
  <c r="N453" i="1" s="1"/>
  <c r="O279" i="1"/>
  <c r="O432" i="1" s="1"/>
  <c r="O453" i="1" s="1"/>
  <c r="P279" i="1"/>
  <c r="P432" i="1" s="1"/>
  <c r="P453" i="1" s="1"/>
  <c r="Q279" i="1"/>
  <c r="Q432" i="1" s="1"/>
  <c r="R279" i="1"/>
  <c r="R432" i="1" s="1"/>
  <c r="R453" i="1" s="1"/>
  <c r="S279" i="1"/>
  <c r="S432" i="1" s="1"/>
  <c r="T279" i="1"/>
  <c r="T432" i="1" s="1"/>
  <c r="B314" i="1"/>
  <c r="B433" i="1" s="1"/>
  <c r="B442" i="19" s="1"/>
  <c r="C314" i="1"/>
  <c r="C433" i="1" s="1"/>
  <c r="C442" i="19" s="1"/>
  <c r="D314" i="1"/>
  <c r="D433" i="1" s="1"/>
  <c r="D442" i="19" s="1"/>
  <c r="E314" i="1"/>
  <c r="E433" i="1" s="1"/>
  <c r="E442" i="19" s="1"/>
  <c r="F314" i="1"/>
  <c r="F433" i="1" s="1"/>
  <c r="F442" i="19" s="1"/>
  <c r="G314" i="1"/>
  <c r="G433" i="1" s="1"/>
  <c r="G442" i="19" s="1"/>
  <c r="H314" i="1"/>
  <c r="H433" i="1" s="1"/>
  <c r="H442" i="19" s="1"/>
  <c r="I314" i="1"/>
  <c r="I433" i="1" s="1"/>
  <c r="I442" i="19" s="1"/>
  <c r="J314" i="1"/>
  <c r="J433" i="1" s="1"/>
  <c r="J442" i="19" s="1"/>
  <c r="K314" i="1"/>
  <c r="K433" i="1" s="1"/>
  <c r="K442" i="19" s="1"/>
  <c r="L314" i="1"/>
  <c r="L433" i="1" s="1"/>
  <c r="L442" i="19" s="1"/>
  <c r="M314" i="1"/>
  <c r="M433" i="1" s="1"/>
  <c r="M442" i="19" s="1"/>
  <c r="N314" i="1"/>
  <c r="N433" i="1" s="1"/>
  <c r="N442" i="19" s="1"/>
  <c r="O314" i="1"/>
  <c r="O433" i="1" s="1"/>
  <c r="O442" i="19" s="1"/>
  <c r="P314" i="1"/>
  <c r="P433" i="1" s="1"/>
  <c r="P442" i="19" s="1"/>
  <c r="Q314" i="1"/>
  <c r="Q433" i="1" s="1"/>
  <c r="Q442" i="19" s="1"/>
  <c r="R314" i="1"/>
  <c r="R433" i="1" s="1"/>
  <c r="R442" i="19" s="1"/>
  <c r="S314" i="1"/>
  <c r="S433" i="1" s="1"/>
  <c r="S442" i="19" s="1"/>
  <c r="T314" i="1"/>
  <c r="T433" i="1" s="1"/>
  <c r="T442" i="19" s="1"/>
  <c r="AC12" i="1"/>
  <c r="C349" i="1"/>
  <c r="C434" i="1" s="1"/>
  <c r="C443" i="19" s="1"/>
  <c r="E349" i="1"/>
  <c r="E434" i="1" s="1"/>
  <c r="E443" i="19" s="1"/>
  <c r="AG12" i="1"/>
  <c r="G349" i="1"/>
  <c r="G434" i="1" s="1"/>
  <c r="G443" i="19" s="1"/>
  <c r="H349" i="1"/>
  <c r="H434" i="1" s="1"/>
  <c r="H443" i="19" s="1"/>
  <c r="I349" i="1"/>
  <c r="I434" i="1" s="1"/>
  <c r="I443" i="19" s="1"/>
  <c r="J349" i="1"/>
  <c r="J434" i="1" s="1"/>
  <c r="J443" i="19" s="1"/>
  <c r="K349" i="1"/>
  <c r="K434" i="1" s="1"/>
  <c r="K443" i="19" s="1"/>
  <c r="L349" i="1"/>
  <c r="L434" i="1" s="1"/>
  <c r="L443" i="19" s="1"/>
  <c r="M349" i="1"/>
  <c r="M434" i="1" s="1"/>
  <c r="M443" i="19" s="1"/>
  <c r="N349" i="1"/>
  <c r="N434" i="1" s="1"/>
  <c r="N443" i="19" s="1"/>
  <c r="O349" i="1"/>
  <c r="O434" i="1" s="1"/>
  <c r="O443" i="19" s="1"/>
  <c r="P349" i="1"/>
  <c r="P434" i="1" s="1"/>
  <c r="P443" i="19" s="1"/>
  <c r="Q349" i="1"/>
  <c r="Q434" i="1" s="1"/>
  <c r="Q443" i="19" s="1"/>
  <c r="R349" i="1"/>
  <c r="R434" i="1" s="1"/>
  <c r="R443" i="19" s="1"/>
  <c r="S349" i="1"/>
  <c r="S434" i="1" s="1"/>
  <c r="S443" i="19" s="1"/>
  <c r="AU12" i="1"/>
  <c r="B384" i="1"/>
  <c r="B435" i="1" s="1"/>
  <c r="B444" i="19" s="1"/>
  <c r="C384" i="1"/>
  <c r="C435" i="1" s="1"/>
  <c r="C444" i="19" s="1"/>
  <c r="D384" i="1"/>
  <c r="D435" i="1" s="1"/>
  <c r="D444" i="19" s="1"/>
  <c r="E384" i="1"/>
  <c r="E435" i="1" s="1"/>
  <c r="E444" i="19" s="1"/>
  <c r="F384" i="1"/>
  <c r="F435" i="1" s="1"/>
  <c r="F444" i="19" s="1"/>
  <c r="G384" i="1"/>
  <c r="G435" i="1" s="1"/>
  <c r="G444" i="19" s="1"/>
  <c r="H384" i="1"/>
  <c r="H435" i="1" s="1"/>
  <c r="H444" i="19" s="1"/>
  <c r="I384" i="1"/>
  <c r="I435" i="1" s="1"/>
  <c r="I444" i="19" s="1"/>
  <c r="J384" i="1"/>
  <c r="J435" i="1" s="1"/>
  <c r="J444" i="19" s="1"/>
  <c r="K384" i="1"/>
  <c r="K435" i="1" s="1"/>
  <c r="K444" i="19" s="1"/>
  <c r="L384" i="1"/>
  <c r="L435" i="1" s="1"/>
  <c r="L444" i="19" s="1"/>
  <c r="M384" i="1"/>
  <c r="M435" i="1" s="1"/>
  <c r="M444" i="19" s="1"/>
  <c r="N384" i="1"/>
  <c r="N435" i="1" s="1"/>
  <c r="N444" i="19" s="1"/>
  <c r="O384" i="1"/>
  <c r="O435" i="1" s="1"/>
  <c r="O444" i="19" s="1"/>
  <c r="P384" i="1"/>
  <c r="P435" i="1" s="1"/>
  <c r="P444" i="19" s="1"/>
  <c r="Q384" i="1"/>
  <c r="Q435" i="1" s="1"/>
  <c r="Q444" i="19" s="1"/>
  <c r="R384" i="1"/>
  <c r="R435" i="1" s="1"/>
  <c r="R444" i="19" s="1"/>
  <c r="S384" i="1"/>
  <c r="S435" i="1" s="1"/>
  <c r="S444" i="19" s="1"/>
  <c r="T384" i="1"/>
  <c r="T435" i="1" s="1"/>
  <c r="T444" i="19" s="1"/>
  <c r="B419" i="1"/>
  <c r="B436" i="1" s="1"/>
  <c r="B445" i="19" s="1"/>
  <c r="C419" i="1"/>
  <c r="C436" i="1" s="1"/>
  <c r="C445" i="19" s="1"/>
  <c r="D419" i="1"/>
  <c r="D436" i="1" s="1"/>
  <c r="D445" i="19" s="1"/>
  <c r="E419" i="1"/>
  <c r="E436" i="1" s="1"/>
  <c r="E445" i="19" s="1"/>
  <c r="F419" i="1"/>
  <c r="F436" i="1" s="1"/>
  <c r="F445" i="19" s="1"/>
  <c r="G419" i="1"/>
  <c r="G436" i="1" s="1"/>
  <c r="G445" i="19" s="1"/>
  <c r="H419" i="1"/>
  <c r="H436" i="1" s="1"/>
  <c r="H445" i="19" s="1"/>
  <c r="I419" i="1"/>
  <c r="I436" i="1" s="1"/>
  <c r="I445" i="19" s="1"/>
  <c r="J419" i="1"/>
  <c r="J436" i="1" s="1"/>
  <c r="J445" i="19" s="1"/>
  <c r="K419" i="1"/>
  <c r="K436" i="1" s="1"/>
  <c r="K445" i="19" s="1"/>
  <c r="L419" i="1"/>
  <c r="L436" i="1" s="1"/>
  <c r="L445" i="19" s="1"/>
  <c r="M419" i="1"/>
  <c r="M436" i="1" s="1"/>
  <c r="M445" i="19" s="1"/>
  <c r="N419" i="1"/>
  <c r="N436" i="1" s="1"/>
  <c r="N445" i="19" s="1"/>
  <c r="O419" i="1"/>
  <c r="O436" i="1" s="1"/>
  <c r="O445" i="19" s="1"/>
  <c r="P419" i="1"/>
  <c r="P436" i="1" s="1"/>
  <c r="P445" i="19" s="1"/>
  <c r="Q419" i="1"/>
  <c r="Q436" i="1" s="1"/>
  <c r="Q445" i="19" s="1"/>
  <c r="R419" i="1"/>
  <c r="R436" i="1" s="1"/>
  <c r="R445" i="19" s="1"/>
  <c r="S419" i="1"/>
  <c r="S436" i="1" s="1"/>
  <c r="S445" i="19" s="1"/>
  <c r="T419" i="1"/>
  <c r="T436" i="1" s="1"/>
  <c r="T445" i="19" s="1"/>
  <c r="AB10" i="14"/>
  <c r="AX14" i="14" s="1"/>
  <c r="S438" i="15"/>
  <c r="AB10" i="17"/>
  <c r="AX14" i="17" s="1"/>
  <c r="AB7" i="17"/>
  <c r="AX11" i="17" s="1"/>
  <c r="AB6" i="17"/>
  <c r="AX10" i="17" s="1"/>
  <c r="AB4" i="17"/>
  <c r="AX8" i="17" s="1"/>
  <c r="AB3" i="17"/>
  <c r="AX7" i="17" s="1"/>
  <c r="N35" i="23"/>
  <c r="R421" i="22"/>
  <c r="AI9" i="22"/>
  <c r="BD31" i="21" s="1"/>
  <c r="AB9" i="22"/>
  <c r="AW31" i="21" s="1"/>
  <c r="AS8" i="22"/>
  <c r="BN30" i="21" s="1"/>
  <c r="L421" i="22"/>
  <c r="AL10" i="22"/>
  <c r="BG32" i="21" s="1"/>
  <c r="AJ12" i="22"/>
  <c r="BE34" i="21" s="1"/>
  <c r="AM12" i="22"/>
  <c r="BH34" i="21" s="1"/>
  <c r="AT7" i="3" l="1"/>
  <c r="AM4" i="3"/>
  <c r="AH10" i="5"/>
  <c r="AL3" i="6"/>
  <c r="AN14" i="8"/>
  <c r="AJ7" i="8"/>
  <c r="AF10" i="8"/>
  <c r="AE5" i="9"/>
  <c r="BA6" i="9" s="1"/>
  <c r="AR6" i="11"/>
  <c r="BN10" i="11" s="1"/>
  <c r="AO14" i="11"/>
  <c r="AK14" i="11"/>
  <c r="AP10" i="11"/>
  <c r="BL14" i="11" s="1"/>
  <c r="AL6" i="11"/>
  <c r="BH10" i="11" s="1"/>
  <c r="AI6" i="11"/>
  <c r="BE10" i="11" s="1"/>
  <c r="AF12" i="15"/>
  <c r="AQ12" i="15"/>
  <c r="AQ4" i="15"/>
  <c r="BM8" i="15" s="1"/>
  <c r="AO4" i="15"/>
  <c r="BK8" i="15" s="1"/>
  <c r="AM4" i="15"/>
  <c r="BI8" i="15" s="1"/>
  <c r="AF8" i="15"/>
  <c r="BB12" i="15" s="1"/>
  <c r="AL10" i="2"/>
  <c r="AM3" i="3"/>
  <c r="AG13" i="3"/>
  <c r="AG13" i="4"/>
  <c r="AT6" i="5"/>
  <c r="AN11" i="6"/>
  <c r="AF3" i="8"/>
  <c r="AQ14" i="11"/>
  <c r="AQ10" i="11"/>
  <c r="BM14" i="11" s="1"/>
  <c r="AO10" i="11"/>
  <c r="BK14" i="11" s="1"/>
  <c r="AM10" i="11"/>
  <c r="BI14" i="11" s="1"/>
  <c r="AJ10" i="11"/>
  <c r="BF14" i="11" s="1"/>
  <c r="AH6" i="11"/>
  <c r="BD10" i="11" s="1"/>
  <c r="AQ12" i="14"/>
  <c r="AG12" i="15"/>
  <c r="AR12" i="15"/>
  <c r="AR8" i="15"/>
  <c r="BN12" i="15" s="1"/>
  <c r="AP8" i="15"/>
  <c r="BL12" i="15" s="1"/>
  <c r="AN8" i="15"/>
  <c r="BJ12" i="15" s="1"/>
  <c r="AJ8" i="15"/>
  <c r="BF12" i="15" s="1"/>
  <c r="AF4" i="15"/>
  <c r="BB8" i="15" s="1"/>
  <c r="AM4" i="17"/>
  <c r="BI8" i="17" s="1"/>
  <c r="AE9" i="22"/>
  <c r="AZ31" i="21" s="1"/>
  <c r="AG111" i="34"/>
  <c r="BL51" i="34"/>
  <c r="BL51" i="33"/>
  <c r="AG111" i="33"/>
  <c r="AI7" i="3"/>
  <c r="AP14" i="6"/>
  <c r="AI10" i="10"/>
  <c r="BE14" i="10" s="1"/>
  <c r="AN14" i="11"/>
  <c r="AI14" i="11"/>
  <c r="AO6" i="11"/>
  <c r="BK10" i="11" s="1"/>
  <c r="AM6" i="11"/>
  <c r="BI10" i="11" s="1"/>
  <c r="AG10" i="11"/>
  <c r="BC14" i="11" s="1"/>
  <c r="AK14" i="14"/>
  <c r="AQ10" i="14"/>
  <c r="BM14" i="14" s="1"/>
  <c r="AM10" i="14"/>
  <c r="BI14" i="14" s="1"/>
  <c r="AJ6" i="14"/>
  <c r="BF10" i="14" s="1"/>
  <c r="AJ12" i="15"/>
  <c r="AN12" i="15"/>
  <c r="AJ4" i="15"/>
  <c r="BF8" i="15" s="1"/>
  <c r="AD13" i="16"/>
  <c r="AH9" i="16"/>
  <c r="BD13" i="16" s="1"/>
  <c r="AJ11" i="18"/>
  <c r="AO14" i="22"/>
  <c r="BJ36" i="21" s="1"/>
  <c r="AN9" i="22"/>
  <c r="BI31" i="21" s="1"/>
  <c r="AG12" i="22"/>
  <c r="BB34" i="21" s="1"/>
  <c r="AA11" i="22"/>
  <c r="AV33" i="21" s="1"/>
  <c r="R421" i="23"/>
  <c r="AC252" i="32"/>
  <c r="AG252" i="34"/>
  <c r="AG252" i="33"/>
  <c r="AC261" i="32"/>
  <c r="AG261" i="34"/>
  <c r="AG261" i="33"/>
  <c r="BH51" i="32"/>
  <c r="AC111" i="32"/>
  <c r="C425" i="22"/>
  <c r="C446" i="22" s="1"/>
  <c r="AB3" i="22"/>
  <c r="AW25" i="21" s="1"/>
  <c r="F428" i="22"/>
  <c r="F449" i="22" s="1"/>
  <c r="AE6" i="22"/>
  <c r="AZ28" i="21" s="1"/>
  <c r="H426" i="22"/>
  <c r="H447" i="22" s="1"/>
  <c r="AG4" i="22"/>
  <c r="BB26" i="21" s="1"/>
  <c r="I427" i="22"/>
  <c r="I448" i="22" s="1"/>
  <c r="AI5" i="22"/>
  <c r="BD27" i="21" s="1"/>
  <c r="J429" i="22"/>
  <c r="J450" i="22" s="1"/>
  <c r="AJ7" i="22"/>
  <c r="BE29" i="21" s="1"/>
  <c r="J425" i="22"/>
  <c r="J446" i="22" s="1"/>
  <c r="AJ3" i="22"/>
  <c r="BE25" i="21" s="1"/>
  <c r="K426" i="22"/>
  <c r="K447" i="22" s="1"/>
  <c r="AK4" i="22"/>
  <c r="BF26" i="21" s="1"/>
  <c r="L428" i="22"/>
  <c r="L449" i="22" s="1"/>
  <c r="AL6" i="22"/>
  <c r="BG28" i="21" s="1"/>
  <c r="M430" i="22"/>
  <c r="M451" i="22" s="1"/>
  <c r="AM8" i="22"/>
  <c r="BH30" i="21" s="1"/>
  <c r="M426" i="22"/>
  <c r="M447" i="22" s="1"/>
  <c r="AM4" i="22"/>
  <c r="BH26" i="21" s="1"/>
  <c r="Q426" i="22"/>
  <c r="Q447" i="22" s="1"/>
  <c r="AQ4" i="22"/>
  <c r="BL26" i="21" s="1"/>
  <c r="R425" i="22"/>
  <c r="R446" i="22" s="1"/>
  <c r="AR3" i="22"/>
  <c r="BM25" i="21" s="1"/>
  <c r="C425" i="19"/>
  <c r="C421" i="19"/>
  <c r="G425" i="19"/>
  <c r="G421" i="19"/>
  <c r="K425" i="19"/>
  <c r="K421" i="19"/>
  <c r="O425" i="19"/>
  <c r="O421" i="19"/>
  <c r="S425" i="19"/>
  <c r="S421" i="19"/>
  <c r="D426" i="19"/>
  <c r="D447" i="19" s="1"/>
  <c r="AE4" i="19"/>
  <c r="D421" i="19"/>
  <c r="H426" i="19"/>
  <c r="H447" i="19" s="1"/>
  <c r="AI4" i="19"/>
  <c r="H421" i="19"/>
  <c r="L426" i="19"/>
  <c r="L447" i="19" s="1"/>
  <c r="AM4" i="19"/>
  <c r="L421" i="19"/>
  <c r="P426" i="19"/>
  <c r="AQ4" i="19"/>
  <c r="P421" i="19"/>
  <c r="T426" i="19"/>
  <c r="AU4" i="19"/>
  <c r="T421" i="19"/>
  <c r="E427" i="19"/>
  <c r="E448" i="19" s="1"/>
  <c r="E421" i="19"/>
  <c r="AF5" i="19"/>
  <c r="I427" i="19"/>
  <c r="I448" i="19" s="1"/>
  <c r="I421" i="19"/>
  <c r="AJ5" i="19"/>
  <c r="M427" i="19"/>
  <c r="M448" i="19" s="1"/>
  <c r="M421" i="19"/>
  <c r="AN5" i="19"/>
  <c r="AV5" i="19" s="1"/>
  <c r="Q427" i="19"/>
  <c r="Q421" i="19"/>
  <c r="AR5" i="19"/>
  <c r="B428" i="19"/>
  <c r="B449" i="19" s="1"/>
  <c r="AC6" i="19"/>
  <c r="F428" i="19"/>
  <c r="F449" i="19" s="1"/>
  <c r="AG6" i="19"/>
  <c r="J428" i="19"/>
  <c r="J449" i="19" s="1"/>
  <c r="AK6" i="19"/>
  <c r="N428" i="19"/>
  <c r="N449" i="19" s="1"/>
  <c r="AO6" i="19"/>
  <c r="R428" i="19"/>
  <c r="R449" i="19" s="1"/>
  <c r="AS6" i="19"/>
  <c r="D430" i="19"/>
  <c r="D451" i="19" s="1"/>
  <c r="AE8" i="19"/>
  <c r="H430" i="19"/>
  <c r="H451" i="19" s="1"/>
  <c r="AI8" i="19"/>
  <c r="L430" i="19"/>
  <c r="L451" i="19" s="1"/>
  <c r="AM8" i="19"/>
  <c r="P430" i="19"/>
  <c r="P438" i="19" s="1"/>
  <c r="AQ8" i="19"/>
  <c r="T430" i="19"/>
  <c r="AU8" i="19"/>
  <c r="E431" i="19"/>
  <c r="E452" i="19" s="1"/>
  <c r="AF9" i="19"/>
  <c r="I431" i="19"/>
  <c r="I452" i="19" s="1"/>
  <c r="AJ9" i="19"/>
  <c r="M431" i="19"/>
  <c r="M452" i="19" s="1"/>
  <c r="AN9" i="19"/>
  <c r="Q431" i="19"/>
  <c r="AR9" i="19"/>
  <c r="B432" i="19"/>
  <c r="B453" i="19" s="1"/>
  <c r="AC10" i="19"/>
  <c r="F432" i="19"/>
  <c r="F453" i="19" s="1"/>
  <c r="AG10" i="19"/>
  <c r="J432" i="19"/>
  <c r="J453" i="19" s="1"/>
  <c r="AK10" i="19"/>
  <c r="N432" i="19"/>
  <c r="N453" i="19" s="1"/>
  <c r="AO10" i="19"/>
  <c r="R432" i="19"/>
  <c r="R453" i="19" s="1"/>
  <c r="AS10" i="19"/>
  <c r="E434" i="19"/>
  <c r="E443" i="25" s="1"/>
  <c r="AF12" i="19"/>
  <c r="I434" i="19"/>
  <c r="AJ12" i="19"/>
  <c r="M434" i="19"/>
  <c r="M443" i="25" s="1"/>
  <c r="AN12" i="19"/>
  <c r="Q434" i="19"/>
  <c r="Q443" i="25" s="1"/>
  <c r="AR12" i="19"/>
  <c r="B435" i="19"/>
  <c r="B444" i="25" s="1"/>
  <c r="AC13" i="19"/>
  <c r="F435" i="19"/>
  <c r="F444" i="25" s="1"/>
  <c r="AG13" i="19"/>
  <c r="J435" i="19"/>
  <c r="J444" i="25" s="1"/>
  <c r="AK13" i="19"/>
  <c r="N435" i="19"/>
  <c r="N444" i="25" s="1"/>
  <c r="AO13" i="19"/>
  <c r="R435" i="19"/>
  <c r="R444" i="25" s="1"/>
  <c r="AS13" i="19"/>
  <c r="C436" i="19"/>
  <c r="C445" i="25" s="1"/>
  <c r="AD14" i="19"/>
  <c r="G436" i="19"/>
  <c r="G445" i="25" s="1"/>
  <c r="AH14" i="19"/>
  <c r="K436" i="19"/>
  <c r="K445" i="25" s="1"/>
  <c r="AL14" i="19"/>
  <c r="O436" i="19"/>
  <c r="O445" i="25" s="1"/>
  <c r="AP14" i="19"/>
  <c r="S436" i="19"/>
  <c r="S445" i="25" s="1"/>
  <c r="AT14" i="19"/>
  <c r="S435" i="24"/>
  <c r="S444" i="23" s="1"/>
  <c r="AT13" i="24"/>
  <c r="S431" i="24"/>
  <c r="AT9" i="24"/>
  <c r="S427" i="24"/>
  <c r="AT5" i="24"/>
  <c r="I431" i="24"/>
  <c r="I452" i="24" s="1"/>
  <c r="AJ9" i="24"/>
  <c r="Q425" i="23"/>
  <c r="Q446" i="23" s="1"/>
  <c r="Q421" i="23"/>
  <c r="P425" i="23"/>
  <c r="P446" i="23" s="1"/>
  <c r="P421" i="23"/>
  <c r="M425" i="23"/>
  <c r="M446" i="23" s="1"/>
  <c r="M421" i="23"/>
  <c r="K425" i="23"/>
  <c r="K446" i="23" s="1"/>
  <c r="K421" i="23"/>
  <c r="J425" i="23"/>
  <c r="J446" i="23" s="1"/>
  <c r="J421" i="23"/>
  <c r="I425" i="23"/>
  <c r="I446" i="23" s="1"/>
  <c r="I421" i="23"/>
  <c r="F425" i="23"/>
  <c r="F446" i="23" s="1"/>
  <c r="F421" i="23"/>
  <c r="E425" i="23"/>
  <c r="E446" i="23" s="1"/>
  <c r="E421" i="23"/>
  <c r="C425" i="23"/>
  <c r="C446" i="23" s="1"/>
  <c r="C421" i="23"/>
  <c r="AO11" i="2"/>
  <c r="AK12" i="2"/>
  <c r="AQ3" i="3"/>
  <c r="AD14" i="3"/>
  <c r="AK8" i="5"/>
  <c r="AN7" i="6"/>
  <c r="AM3" i="6"/>
  <c r="AJ13" i="7"/>
  <c r="AQ10" i="8"/>
  <c r="AL10" i="10"/>
  <c r="BH14" i="10" s="1"/>
  <c r="AR13" i="11"/>
  <c r="AR5" i="11"/>
  <c r="BN9" i="11" s="1"/>
  <c r="AM13" i="11"/>
  <c r="AP9" i="11"/>
  <c r="BL13" i="11" s="1"/>
  <c r="AO9" i="11"/>
  <c r="BK13" i="11" s="1"/>
  <c r="AI5" i="11"/>
  <c r="BE9" i="11" s="1"/>
  <c r="AQ3" i="14"/>
  <c r="BM7" i="14" s="1"/>
  <c r="AL7" i="14"/>
  <c r="BH11" i="14" s="1"/>
  <c r="C433" i="18"/>
  <c r="C442" i="17" s="1"/>
  <c r="AC11" i="18"/>
  <c r="D433" i="18"/>
  <c r="D442" i="17" s="1"/>
  <c r="AD11" i="18"/>
  <c r="F433" i="18"/>
  <c r="F442" i="17" s="1"/>
  <c r="AF11" i="18"/>
  <c r="N433" i="18"/>
  <c r="N442" i="17" s="1"/>
  <c r="AN11" i="18"/>
  <c r="N425" i="18"/>
  <c r="AN3" i="18"/>
  <c r="BJ7" i="18" s="1"/>
  <c r="R433" i="18"/>
  <c r="R442" i="17" s="1"/>
  <c r="AR11" i="18"/>
  <c r="AU11" i="19"/>
  <c r="AP7" i="19"/>
  <c r="AP3" i="19"/>
  <c r="AP16" i="19" s="1"/>
  <c r="AB7" i="22"/>
  <c r="AW29" i="21" s="1"/>
  <c r="J421" i="19"/>
  <c r="B435" i="25"/>
  <c r="B444" i="24" s="1"/>
  <c r="AC13" i="25"/>
  <c r="B431" i="25"/>
  <c r="B452" i="25" s="1"/>
  <c r="AC9" i="25"/>
  <c r="B427" i="25"/>
  <c r="B448" i="25" s="1"/>
  <c r="AC5" i="25"/>
  <c r="C434" i="25"/>
  <c r="C443" i="24" s="1"/>
  <c r="AD12" i="25"/>
  <c r="C430" i="25"/>
  <c r="C451" i="25" s="1"/>
  <c r="AD8" i="25"/>
  <c r="C426" i="25"/>
  <c r="C447" i="25" s="1"/>
  <c r="AD4" i="25"/>
  <c r="D434" i="25"/>
  <c r="D443" i="24" s="1"/>
  <c r="AE12" i="25"/>
  <c r="D430" i="25"/>
  <c r="D451" i="25" s="1"/>
  <c r="AE8" i="25"/>
  <c r="D426" i="25"/>
  <c r="D447" i="25" s="1"/>
  <c r="AE4" i="25"/>
  <c r="E434" i="25"/>
  <c r="E443" i="24" s="1"/>
  <c r="AF12" i="25"/>
  <c r="E430" i="25"/>
  <c r="E451" i="25" s="1"/>
  <c r="AF8" i="25"/>
  <c r="E426" i="25"/>
  <c r="E447" i="25" s="1"/>
  <c r="AF4" i="25"/>
  <c r="G428" i="25"/>
  <c r="G449" i="25" s="1"/>
  <c r="AH6" i="25"/>
  <c r="H436" i="25"/>
  <c r="H445" i="24" s="1"/>
  <c r="AI14" i="25"/>
  <c r="H432" i="25"/>
  <c r="H453" i="25" s="1"/>
  <c r="AI10" i="25"/>
  <c r="H428" i="25"/>
  <c r="H449" i="25" s="1"/>
  <c r="AI6" i="25"/>
  <c r="I436" i="25"/>
  <c r="I445" i="24" s="1"/>
  <c r="AJ14" i="25"/>
  <c r="I432" i="25"/>
  <c r="AJ10" i="25"/>
  <c r="I428" i="25"/>
  <c r="AJ6" i="25"/>
  <c r="J436" i="25"/>
  <c r="J445" i="24" s="1"/>
  <c r="AK14" i="25"/>
  <c r="J432" i="25"/>
  <c r="J453" i="25" s="1"/>
  <c r="AK10" i="25"/>
  <c r="J428" i="25"/>
  <c r="J449" i="25" s="1"/>
  <c r="AK6" i="25"/>
  <c r="K435" i="25"/>
  <c r="K444" i="24" s="1"/>
  <c r="AL13" i="25"/>
  <c r="K431" i="25"/>
  <c r="K452" i="25" s="1"/>
  <c r="AL9" i="25"/>
  <c r="K427" i="25"/>
  <c r="K448" i="25" s="1"/>
  <c r="AL5" i="25"/>
  <c r="L435" i="25"/>
  <c r="L444" i="24" s="1"/>
  <c r="AM13" i="25"/>
  <c r="L431" i="25"/>
  <c r="L452" i="25" s="1"/>
  <c r="AM9" i="25"/>
  <c r="L427" i="25"/>
  <c r="L448" i="25" s="1"/>
  <c r="AM5" i="25"/>
  <c r="M435" i="25"/>
  <c r="M444" i="24" s="1"/>
  <c r="AN13" i="25"/>
  <c r="M431" i="25"/>
  <c r="M452" i="25" s="1"/>
  <c r="AN9" i="25"/>
  <c r="M427" i="25"/>
  <c r="M448" i="25" s="1"/>
  <c r="AN5" i="25"/>
  <c r="N435" i="25"/>
  <c r="N444" i="24" s="1"/>
  <c r="AO13" i="25"/>
  <c r="N431" i="25"/>
  <c r="N452" i="25" s="1"/>
  <c r="AO9" i="25"/>
  <c r="N427" i="25"/>
  <c r="N448" i="25" s="1"/>
  <c r="AO5" i="25"/>
  <c r="P432" i="25"/>
  <c r="P453" i="25" s="1"/>
  <c r="AQ10" i="25"/>
  <c r="P428" i="25"/>
  <c r="AQ6" i="25"/>
  <c r="Q436" i="25"/>
  <c r="Q445" i="24" s="1"/>
  <c r="AR14" i="25"/>
  <c r="Q432" i="25"/>
  <c r="Q453" i="25" s="1"/>
  <c r="AR10" i="25"/>
  <c r="Q428" i="25"/>
  <c r="Q449" i="25" s="1"/>
  <c r="AR6" i="25"/>
  <c r="R436" i="25"/>
  <c r="R445" i="24" s="1"/>
  <c r="AS14" i="25"/>
  <c r="R432" i="25"/>
  <c r="R453" i="25" s="1"/>
  <c r="AS10" i="25"/>
  <c r="R428" i="25"/>
  <c r="R449" i="25" s="1"/>
  <c r="AS6" i="25"/>
  <c r="S436" i="25"/>
  <c r="S445" i="24" s="1"/>
  <c r="AT14" i="25"/>
  <c r="S432" i="25"/>
  <c r="AT10" i="25"/>
  <c r="S428" i="25"/>
  <c r="AT6" i="25"/>
  <c r="T436" i="25"/>
  <c r="T445" i="24" s="1"/>
  <c r="AU14" i="25"/>
  <c r="T432" i="25"/>
  <c r="AU10" i="25"/>
  <c r="AV10" i="25" s="1"/>
  <c r="T428" i="25"/>
  <c r="AU6" i="25"/>
  <c r="B436" i="24"/>
  <c r="B445" i="23" s="1"/>
  <c r="AB14" i="24"/>
  <c r="F430" i="24"/>
  <c r="F451" i="24" s="1"/>
  <c r="AF8" i="24"/>
  <c r="F426" i="24"/>
  <c r="F447" i="24" s="1"/>
  <c r="AF4" i="24"/>
  <c r="AU4" i="24" s="1"/>
  <c r="G434" i="24"/>
  <c r="G443" i="23" s="1"/>
  <c r="AG12" i="24"/>
  <c r="G429" i="24"/>
  <c r="G450" i="24" s="1"/>
  <c r="AG7" i="24"/>
  <c r="G425" i="24"/>
  <c r="G446" i="24" s="1"/>
  <c r="AG3" i="24"/>
  <c r="H433" i="24"/>
  <c r="H442" i="23" s="1"/>
  <c r="AH11" i="24"/>
  <c r="H429" i="24"/>
  <c r="H450" i="24" s="1"/>
  <c r="AH7" i="24"/>
  <c r="H425" i="24"/>
  <c r="H446" i="24" s="1"/>
  <c r="AH3" i="24"/>
  <c r="AU3" i="24" s="1"/>
  <c r="I433" i="24"/>
  <c r="I442" i="23" s="1"/>
  <c r="AJ11" i="24"/>
  <c r="I428" i="24"/>
  <c r="I449" i="24" s="1"/>
  <c r="AJ6" i="24"/>
  <c r="J436" i="24"/>
  <c r="J445" i="23" s="1"/>
  <c r="AK14" i="24"/>
  <c r="J432" i="24"/>
  <c r="J453" i="24" s="1"/>
  <c r="AK10" i="24"/>
  <c r="J428" i="24"/>
  <c r="J449" i="24" s="1"/>
  <c r="AK6" i="24"/>
  <c r="K436" i="24"/>
  <c r="K445" i="23" s="1"/>
  <c r="AL14" i="24"/>
  <c r="K432" i="24"/>
  <c r="K453" i="24" s="1"/>
  <c r="AL10" i="24"/>
  <c r="K428" i="24"/>
  <c r="K449" i="24" s="1"/>
  <c r="AL6" i="24"/>
  <c r="L436" i="24"/>
  <c r="L445" i="23" s="1"/>
  <c r="AM14" i="24"/>
  <c r="L432" i="24"/>
  <c r="L453" i="24" s="1"/>
  <c r="AM10" i="24"/>
  <c r="L428" i="24"/>
  <c r="L449" i="24" s="1"/>
  <c r="AM6" i="24"/>
  <c r="M436" i="24"/>
  <c r="M445" i="23" s="1"/>
  <c r="AN14" i="24"/>
  <c r="M432" i="24"/>
  <c r="M453" i="24" s="1"/>
  <c r="AN10" i="24"/>
  <c r="M428" i="24"/>
  <c r="M449" i="24" s="1"/>
  <c r="AN6" i="24"/>
  <c r="N436" i="24"/>
  <c r="N445" i="23" s="1"/>
  <c r="AO14" i="24"/>
  <c r="N432" i="24"/>
  <c r="N453" i="24" s="1"/>
  <c r="AO10" i="24"/>
  <c r="N428" i="24"/>
  <c r="N449" i="24" s="1"/>
  <c r="AO6" i="24"/>
  <c r="O436" i="24"/>
  <c r="O445" i="23" s="1"/>
  <c r="AP14" i="24"/>
  <c r="O432" i="24"/>
  <c r="O453" i="24" s="1"/>
  <c r="AP10" i="24"/>
  <c r="O428" i="24"/>
  <c r="O449" i="24" s="1"/>
  <c r="AP6" i="24"/>
  <c r="P436" i="24"/>
  <c r="P445" i="23" s="1"/>
  <c r="AQ14" i="24"/>
  <c r="P432" i="24"/>
  <c r="P453" i="24" s="1"/>
  <c r="AQ10" i="24"/>
  <c r="P428" i="24"/>
  <c r="P449" i="24" s="1"/>
  <c r="AQ6" i="24"/>
  <c r="Q436" i="24"/>
  <c r="Q445" i="23" s="1"/>
  <c r="AR14" i="24"/>
  <c r="Q432" i="24"/>
  <c r="Q453" i="24" s="1"/>
  <c r="AR10" i="24"/>
  <c r="Q428" i="24"/>
  <c r="Q449" i="24" s="1"/>
  <c r="AR6" i="24"/>
  <c r="R436" i="24"/>
  <c r="R445" i="23" s="1"/>
  <c r="AS14" i="24"/>
  <c r="R432" i="24"/>
  <c r="R453" i="24" s="1"/>
  <c r="AS10" i="24"/>
  <c r="R428" i="24"/>
  <c r="R449" i="24" s="1"/>
  <c r="AS6" i="24"/>
  <c r="B421" i="23"/>
  <c r="AW9" i="2"/>
  <c r="AM11" i="3"/>
  <c r="AG9" i="3"/>
  <c r="AU10" i="5"/>
  <c r="AN11" i="5"/>
  <c r="AO7" i="6"/>
  <c r="AO3" i="2"/>
  <c r="AK4" i="2"/>
  <c r="AG9" i="2"/>
  <c r="AT14" i="3"/>
  <c r="AR12" i="3"/>
  <c r="AO9" i="3"/>
  <c r="AM7" i="3"/>
  <c r="AK13" i="3"/>
  <c r="AI11" i="3"/>
  <c r="AI3" i="3"/>
  <c r="AG5" i="3"/>
  <c r="AD13" i="3"/>
  <c r="AU5" i="4"/>
  <c r="AQ14" i="4"/>
  <c r="AM9" i="4"/>
  <c r="AJ14" i="4"/>
  <c r="AG7" i="4"/>
  <c r="AE11" i="4"/>
  <c r="AT8" i="5"/>
  <c r="AR8" i="5"/>
  <c r="AJ8" i="5"/>
  <c r="AT12" i="6"/>
  <c r="AP11" i="6"/>
  <c r="AO4" i="6"/>
  <c r="AN4" i="6"/>
  <c r="AL11" i="6"/>
  <c r="AK7" i="6"/>
  <c r="AP10" i="7"/>
  <c r="AK10" i="7"/>
  <c r="AH6" i="7"/>
  <c r="AR11" i="8"/>
  <c r="AQ7" i="8"/>
  <c r="AP7" i="8"/>
  <c r="AO7" i="8"/>
  <c r="AN6" i="8"/>
  <c r="AL11" i="8"/>
  <c r="AK3" i="8"/>
  <c r="AI3" i="8"/>
  <c r="AO14" i="9"/>
  <c r="AJ14" i="9"/>
  <c r="AE14" i="9"/>
  <c r="AQ10" i="9"/>
  <c r="BM11" i="9" s="1"/>
  <c r="AP6" i="9"/>
  <c r="BL7" i="9" s="1"/>
  <c r="AO10" i="9"/>
  <c r="BK11" i="9" s="1"/>
  <c r="AM8" i="9"/>
  <c r="BI9" i="9" s="1"/>
  <c r="AL12" i="9"/>
  <c r="BH13" i="9" s="1"/>
  <c r="AL4" i="9"/>
  <c r="BH5" i="9" s="1"/>
  <c r="AK8" i="9"/>
  <c r="BG9" i="9" s="1"/>
  <c r="AI6" i="9"/>
  <c r="BE7" i="9" s="1"/>
  <c r="AH8" i="9"/>
  <c r="BD9" i="9" s="1"/>
  <c r="AG12" i="9"/>
  <c r="BC13" i="9" s="1"/>
  <c r="AE6" i="9"/>
  <c r="BA7" i="9" s="1"/>
  <c r="AR11" i="10"/>
  <c r="AO11" i="10"/>
  <c r="AM11" i="10"/>
  <c r="AI14" i="10"/>
  <c r="AG11" i="10"/>
  <c r="AC11" i="10"/>
  <c r="AQ9" i="10"/>
  <c r="BM13" i="10" s="1"/>
  <c r="AP9" i="10"/>
  <c r="BL13" i="10" s="1"/>
  <c r="AO10" i="10"/>
  <c r="BK14" i="10" s="1"/>
  <c r="AN9" i="10"/>
  <c r="BJ13" i="10" s="1"/>
  <c r="AM7" i="10"/>
  <c r="BI11" i="10" s="1"/>
  <c r="AL9" i="10"/>
  <c r="BH13" i="10" s="1"/>
  <c r="AK9" i="10"/>
  <c r="BG13" i="10" s="1"/>
  <c r="AJ7" i="10"/>
  <c r="BF11" i="10" s="1"/>
  <c r="AI5" i="10"/>
  <c r="BE9" i="10" s="1"/>
  <c r="AG7" i="10"/>
  <c r="BC11" i="10" s="1"/>
  <c r="AR10" i="11"/>
  <c r="BN14" i="11" s="1"/>
  <c r="AR4" i="11"/>
  <c r="BN8" i="11" s="1"/>
  <c r="AP13" i="11"/>
  <c r="AN13" i="11"/>
  <c r="AL14" i="11"/>
  <c r="AJ14" i="11"/>
  <c r="AD12" i="11"/>
  <c r="AQ6" i="11"/>
  <c r="BM10" i="11" s="1"/>
  <c r="AP6" i="11"/>
  <c r="BL10" i="11" s="1"/>
  <c r="AO8" i="11"/>
  <c r="BK12" i="11" s="1"/>
  <c r="AN6" i="11"/>
  <c r="BJ10" i="11" s="1"/>
  <c r="AM5" i="11"/>
  <c r="BI9" i="11" s="1"/>
  <c r="AL5" i="11"/>
  <c r="BH9" i="11" s="1"/>
  <c r="AI10" i="11"/>
  <c r="BE14" i="11" s="1"/>
  <c r="AH9" i="11"/>
  <c r="BD13" i="11" s="1"/>
  <c r="AG6" i="11"/>
  <c r="BC10" i="11" s="1"/>
  <c r="AD12" i="14"/>
  <c r="AI14" i="14"/>
  <c r="AL14" i="14"/>
  <c r="AO14" i="14"/>
  <c r="AP8" i="14"/>
  <c r="BL12" i="14" s="1"/>
  <c r="AN10" i="14"/>
  <c r="BJ14" i="14" s="1"/>
  <c r="AM7" i="14"/>
  <c r="BI11" i="14" s="1"/>
  <c r="AL6" i="14"/>
  <c r="BH10" i="14" s="1"/>
  <c r="AJ10" i="14"/>
  <c r="BF14" i="14" s="1"/>
  <c r="AI6" i="14"/>
  <c r="BE10" i="14" s="1"/>
  <c r="AI12" i="15"/>
  <c r="AM12" i="15"/>
  <c r="AP12" i="15"/>
  <c r="AR4" i="15"/>
  <c r="BN8" i="15" s="1"/>
  <c r="AN4" i="15"/>
  <c r="BJ8" i="15" s="1"/>
  <c r="AL4" i="15"/>
  <c r="BH8" i="15" s="1"/>
  <c r="AI4" i="15"/>
  <c r="BE8" i="15" s="1"/>
  <c r="AE4" i="15"/>
  <c r="BA8" i="15" s="1"/>
  <c r="AN10" i="16"/>
  <c r="BJ14" i="16" s="1"/>
  <c r="AK12" i="17"/>
  <c r="AR10" i="17"/>
  <c r="BN14" i="17" s="1"/>
  <c r="AN4" i="17"/>
  <c r="BJ8" i="17" s="1"/>
  <c r="AK10" i="17"/>
  <c r="BG14" i="17" s="1"/>
  <c r="AO11" i="18"/>
  <c r="AP11" i="18"/>
  <c r="AQ11" i="18"/>
  <c r="AT7" i="19"/>
  <c r="AT16" i="19" s="1"/>
  <c r="AT3" i="19"/>
  <c r="AI11" i="19"/>
  <c r="AD11" i="19"/>
  <c r="AD7" i="19"/>
  <c r="AD3" i="19"/>
  <c r="AE13" i="24"/>
  <c r="AE9" i="24"/>
  <c r="AE5" i="24"/>
  <c r="AD13" i="24"/>
  <c r="AD9" i="24"/>
  <c r="AD5" i="24"/>
  <c r="AC13" i="24"/>
  <c r="AC9" i="24"/>
  <c r="AC5" i="24"/>
  <c r="AE14" i="22"/>
  <c r="AZ36" i="21" s="1"/>
  <c r="AC6" i="22"/>
  <c r="AX28" i="21" s="1"/>
  <c r="N421" i="19"/>
  <c r="H421" i="23"/>
  <c r="AT10" i="3"/>
  <c r="AR8" i="3"/>
  <c r="AO5" i="3"/>
  <c r="AK9" i="3"/>
  <c r="AE11" i="3"/>
  <c r="AD10" i="3"/>
  <c r="AT8" i="4"/>
  <c r="AQ9" i="4"/>
  <c r="AL8" i="4"/>
  <c r="AF10" i="4"/>
  <c r="AE9" i="4"/>
  <c r="AQ10" i="5"/>
  <c r="AM10" i="5"/>
  <c r="AF7" i="5"/>
  <c r="AR14" i="6"/>
  <c r="AO3" i="6"/>
  <c r="AM11" i="6"/>
  <c r="AJ11" i="6"/>
  <c r="AP5" i="8"/>
  <c r="AC5" i="8"/>
  <c r="AN14" i="9"/>
  <c r="AH14" i="9"/>
  <c r="AD14" i="9"/>
  <c r="AM6" i="9"/>
  <c r="BI7" i="9" s="1"/>
  <c r="AL10" i="9"/>
  <c r="BH11" i="9" s="1"/>
  <c r="AK6" i="9"/>
  <c r="BG7" i="9" s="1"/>
  <c r="AH6" i="9"/>
  <c r="BD7" i="9" s="1"/>
  <c r="AG10" i="9"/>
  <c r="BC11" i="9" s="1"/>
  <c r="AQ14" i="10"/>
  <c r="AN13" i="10"/>
  <c r="AI13" i="10"/>
  <c r="AF13" i="10"/>
  <c r="AR9" i="10"/>
  <c r="BN13" i="10" s="1"/>
  <c r="AO9" i="10"/>
  <c r="BK13" i="10" s="1"/>
  <c r="AM5" i="10"/>
  <c r="BI9" i="10" s="1"/>
  <c r="AJ5" i="10"/>
  <c r="BF9" i="10" s="1"/>
  <c r="AG6" i="10"/>
  <c r="BC10" i="10" s="1"/>
  <c r="AR9" i="11"/>
  <c r="BN13" i="11" s="1"/>
  <c r="AN12" i="11"/>
  <c r="AL13" i="11"/>
  <c r="AQ5" i="11"/>
  <c r="BM9" i="11" s="1"/>
  <c r="AP5" i="11"/>
  <c r="BL9" i="11" s="1"/>
  <c r="AN5" i="11"/>
  <c r="BJ9" i="11" s="1"/>
  <c r="AM4" i="11"/>
  <c r="BI8" i="11" s="1"/>
  <c r="AI9" i="11"/>
  <c r="BE13" i="11" s="1"/>
  <c r="AH8" i="11"/>
  <c r="BD12" i="11" s="1"/>
  <c r="AI11" i="14"/>
  <c r="AM14" i="14"/>
  <c r="AO10" i="14"/>
  <c r="BK14" i="14" s="1"/>
  <c r="AN7" i="14"/>
  <c r="BJ11" i="14" s="1"/>
  <c r="AM6" i="14"/>
  <c r="BI10" i="14" s="1"/>
  <c r="AK10" i="14"/>
  <c r="BG14" i="14" s="1"/>
  <c r="AJ7" i="14"/>
  <c r="BF11" i="14" s="1"/>
  <c r="AI3" i="14"/>
  <c r="BE7" i="14" s="1"/>
  <c r="AB11" i="18"/>
  <c r="AM11" i="19"/>
  <c r="AH7" i="19"/>
  <c r="AH3" i="19"/>
  <c r="AG11" i="25"/>
  <c r="AG7" i="25"/>
  <c r="AG3" i="25"/>
  <c r="AQ8" i="22"/>
  <c r="BL30" i="21" s="1"/>
  <c r="AA5" i="22"/>
  <c r="AV27" i="21" s="1"/>
  <c r="O426" i="22"/>
  <c r="O447" i="22" s="1"/>
  <c r="AO4" i="22"/>
  <c r="BJ26" i="21" s="1"/>
  <c r="O430" i="22"/>
  <c r="O451" i="22" s="1"/>
  <c r="AO8" i="22"/>
  <c r="BJ30" i="21" s="1"/>
  <c r="B431" i="22"/>
  <c r="B452" i="22" s="1"/>
  <c r="AA9" i="22"/>
  <c r="AV31" i="21" s="1"/>
  <c r="J431" i="22"/>
  <c r="J452" i="22" s="1"/>
  <c r="AJ9" i="22"/>
  <c r="BE31" i="21" s="1"/>
  <c r="R431" i="22"/>
  <c r="R452" i="22" s="1"/>
  <c r="AR9" i="22"/>
  <c r="BM31" i="21" s="1"/>
  <c r="D432" i="22"/>
  <c r="D453" i="22" s="1"/>
  <c r="AC10" i="22"/>
  <c r="AX32" i="21" s="1"/>
  <c r="H432" i="22"/>
  <c r="H453" i="22" s="1"/>
  <c r="AG10" i="22"/>
  <c r="BB32" i="21" s="1"/>
  <c r="P432" i="22"/>
  <c r="P453" i="22" s="1"/>
  <c r="AP10" i="22"/>
  <c r="BK32" i="21" s="1"/>
  <c r="F433" i="22"/>
  <c r="F442" i="21" s="1"/>
  <c r="AE11" i="22"/>
  <c r="AZ33" i="21" s="1"/>
  <c r="J433" i="22"/>
  <c r="J442" i="21" s="1"/>
  <c r="AJ11" i="22"/>
  <c r="BE33" i="21" s="1"/>
  <c r="N433" i="22"/>
  <c r="N442" i="21" s="1"/>
  <c r="AN11" i="22"/>
  <c r="BI33" i="21" s="1"/>
  <c r="D434" i="22"/>
  <c r="D443" i="21" s="1"/>
  <c r="AC12" i="22"/>
  <c r="AX34" i="21" s="1"/>
  <c r="L434" i="22"/>
  <c r="L443" i="21" s="1"/>
  <c r="AL12" i="22"/>
  <c r="BG34" i="21" s="1"/>
  <c r="P434" i="22"/>
  <c r="P443" i="21" s="1"/>
  <c r="AP12" i="22"/>
  <c r="BK34" i="21" s="1"/>
  <c r="C435" i="22"/>
  <c r="C444" i="21" s="1"/>
  <c r="AB13" i="22"/>
  <c r="AW35" i="21" s="1"/>
  <c r="G435" i="22"/>
  <c r="G444" i="21" s="1"/>
  <c r="AF13" i="22"/>
  <c r="BA35" i="21" s="1"/>
  <c r="K435" i="22"/>
  <c r="K444" i="21" s="1"/>
  <c r="AK13" i="22"/>
  <c r="BF35" i="21" s="1"/>
  <c r="O435" i="22"/>
  <c r="O444" i="21" s="1"/>
  <c r="AO13" i="22"/>
  <c r="BJ35" i="21" s="1"/>
  <c r="B421" i="19"/>
  <c r="R421" i="19"/>
  <c r="L421" i="23"/>
  <c r="T438" i="19"/>
  <c r="AE5" i="10"/>
  <c r="BA9" i="10" s="1"/>
  <c r="AC10" i="18"/>
  <c r="AY14" i="18" s="1"/>
  <c r="AE8" i="11"/>
  <c r="BA12" i="11" s="1"/>
  <c r="AC11" i="14"/>
  <c r="AC14" i="18"/>
  <c r="AH10" i="18"/>
  <c r="BD14" i="18" s="1"/>
  <c r="AK10" i="18"/>
  <c r="BG14" i="18" s="1"/>
  <c r="AG10" i="18"/>
  <c r="BC14" i="18" s="1"/>
  <c r="AK4" i="3"/>
  <c r="AD5" i="3"/>
  <c r="AE11" i="8"/>
  <c r="AV12" i="2"/>
  <c r="AN12" i="2"/>
  <c r="AI13" i="3"/>
  <c r="AD4" i="3"/>
  <c r="AE14" i="4"/>
  <c r="AE10" i="4"/>
  <c r="AC9" i="5"/>
  <c r="AT10" i="5"/>
  <c r="AR12" i="5"/>
  <c r="AP6" i="5"/>
  <c r="AV4" i="2"/>
  <c r="AR12" i="2"/>
  <c r="AN4" i="2"/>
  <c r="AR14" i="3"/>
  <c r="AI5" i="3"/>
  <c r="AD8" i="3"/>
  <c r="AP9" i="4"/>
  <c r="AN3" i="4"/>
  <c r="AC5" i="5"/>
  <c r="AP14" i="5"/>
  <c r="AL14" i="5"/>
  <c r="AJ12" i="5"/>
  <c r="AH14" i="5"/>
  <c r="AF12" i="5"/>
  <c r="AF4" i="5"/>
  <c r="AR10" i="3"/>
  <c r="AD12" i="3"/>
  <c r="AQ13" i="4"/>
  <c r="AO8" i="4"/>
  <c r="AC13" i="5"/>
  <c r="AT14" i="5"/>
  <c r="AR4" i="5"/>
  <c r="AP10" i="5"/>
  <c r="AN4" i="5"/>
  <c r="AL6" i="5"/>
  <c r="AJ4" i="5"/>
  <c r="AH6" i="5"/>
  <c r="AF8" i="5"/>
  <c r="AD10" i="5"/>
  <c r="AM9" i="6"/>
  <c r="Q495" i="26"/>
  <c r="C493" i="26"/>
  <c r="Q493" i="26"/>
  <c r="C494" i="26"/>
  <c r="Q494" i="26"/>
  <c r="Q492" i="26"/>
  <c r="AC19" i="29"/>
  <c r="AC55" i="29" s="1"/>
  <c r="AC88" i="29" s="1"/>
  <c r="AC123" i="29" s="1"/>
  <c r="AC159" i="29" s="1"/>
  <c r="AC193" i="29" s="1"/>
  <c r="AC228" i="29" s="1"/>
  <c r="AC263" i="29" s="1"/>
  <c r="AC19" i="20"/>
  <c r="AC55" i="20" s="1"/>
  <c r="Q489" i="26"/>
  <c r="M477" i="26"/>
  <c r="C489" i="26"/>
  <c r="C486" i="26"/>
  <c r="J477" i="26"/>
  <c r="Q486" i="26"/>
  <c r="Q487" i="26"/>
  <c r="AC17" i="29"/>
  <c r="AC53" i="29" s="1"/>
  <c r="AC86" i="29" s="1"/>
  <c r="AC121" i="29" s="1"/>
  <c r="AC157" i="29" s="1"/>
  <c r="AC191" i="29" s="1"/>
  <c r="AC226" i="29" s="1"/>
  <c r="AC261" i="29" s="1"/>
  <c r="AC17" i="21"/>
  <c r="AC53" i="21" s="1"/>
  <c r="AC17" i="30"/>
  <c r="AC53" i="30" s="1"/>
  <c r="AC86" i="30" s="1"/>
  <c r="AC121" i="30" s="1"/>
  <c r="AC157" i="30" s="1"/>
  <c r="AC191" i="30" s="1"/>
  <c r="AC226" i="30" s="1"/>
  <c r="AC261" i="30" s="1"/>
  <c r="C488" i="26"/>
  <c r="L477" i="26"/>
  <c r="Q488" i="26"/>
  <c r="Q475" i="26"/>
  <c r="Q481" i="26"/>
  <c r="C482" i="26"/>
  <c r="Q482" i="26"/>
  <c r="C483" i="26"/>
  <c r="H477" i="26"/>
  <c r="Q483" i="26"/>
  <c r="I477" i="26"/>
  <c r="C484" i="26"/>
  <c r="Q478" i="26"/>
  <c r="Q484" i="26"/>
  <c r="C475" i="26"/>
  <c r="AC4" i="27"/>
  <c r="AC40" i="27" s="1"/>
  <c r="AC73" i="27" s="1"/>
  <c r="AC108" i="27" s="1"/>
  <c r="AC144" i="27" s="1"/>
  <c r="AC178" i="27" s="1"/>
  <c r="AC213" i="27" s="1"/>
  <c r="AC248" i="27" s="1"/>
  <c r="AC10" i="20"/>
  <c r="AC46" i="20" s="1"/>
  <c r="C476" i="26"/>
  <c r="Q476" i="26"/>
  <c r="BD50" i="27"/>
  <c r="AA112" i="21"/>
  <c r="BD50" i="28"/>
  <c r="BD50" i="20"/>
  <c r="AA112" i="29"/>
  <c r="BD50" i="21"/>
  <c r="G503" i="26"/>
  <c r="BF50" i="31"/>
  <c r="BD50" i="30"/>
  <c r="AA112" i="28"/>
  <c r="AA112" i="20"/>
  <c r="AA112" i="27"/>
  <c r="AC112" i="31"/>
  <c r="AA112" i="30"/>
  <c r="BD50" i="29"/>
  <c r="AU12" i="2"/>
  <c r="AU4" i="2"/>
  <c r="AQ6" i="2"/>
  <c r="AM11" i="2"/>
  <c r="AI6" i="2"/>
  <c r="AE13" i="2"/>
  <c r="AE4" i="2"/>
  <c r="AU10" i="2"/>
  <c r="AQ12" i="2"/>
  <c r="AQ4" i="2"/>
  <c r="AM9" i="2"/>
  <c r="AI12" i="2"/>
  <c r="AI4" i="2"/>
  <c r="AE11" i="2"/>
  <c r="AU6" i="2"/>
  <c r="AQ8" i="2"/>
  <c r="AM13" i="2"/>
  <c r="AM5" i="2"/>
  <c r="AI8" i="2"/>
  <c r="AE7" i="2"/>
  <c r="AD10" i="9"/>
  <c r="AZ11" i="9" s="1"/>
  <c r="AW13" i="2"/>
  <c r="AW5" i="2"/>
  <c r="AU13" i="2"/>
  <c r="AU11" i="2"/>
  <c r="AU9" i="2"/>
  <c r="AU7" i="2"/>
  <c r="AU5" i="2"/>
  <c r="AS14" i="2"/>
  <c r="AS6" i="2"/>
  <c r="AQ13" i="2"/>
  <c r="AQ11" i="2"/>
  <c r="AQ9" i="2"/>
  <c r="AQ7" i="2"/>
  <c r="AQ5" i="2"/>
  <c r="AO7" i="2"/>
  <c r="AM14" i="2"/>
  <c r="AM12" i="2"/>
  <c r="AM10" i="2"/>
  <c r="AM8" i="2"/>
  <c r="AM6" i="2"/>
  <c r="AM4" i="2"/>
  <c r="AK14" i="2"/>
  <c r="AK8" i="2"/>
  <c r="AI13" i="2"/>
  <c r="AI11" i="2"/>
  <c r="AI9" i="2"/>
  <c r="AI7" i="2"/>
  <c r="AI5" i="2"/>
  <c r="AG13" i="2"/>
  <c r="AG5" i="2"/>
  <c r="AE14" i="2"/>
  <c r="AE12" i="2"/>
  <c r="AE10" i="2"/>
  <c r="AE8" i="2"/>
  <c r="AE6" i="2"/>
  <c r="AU14" i="3"/>
  <c r="AU4" i="3"/>
  <c r="AT5" i="3"/>
  <c r="AR5" i="3"/>
  <c r="AQ6" i="3"/>
  <c r="AP7" i="3"/>
  <c r="AO8" i="3"/>
  <c r="AN13" i="3"/>
  <c r="AM12" i="3"/>
  <c r="AJ9" i="3"/>
  <c r="AI10" i="3"/>
  <c r="AH13" i="3"/>
  <c r="AG6" i="3"/>
  <c r="AD9" i="3"/>
  <c r="AU13" i="4"/>
  <c r="AT12" i="4"/>
  <c r="AS11" i="4"/>
  <c r="AR14" i="4"/>
  <c r="AR6" i="4"/>
  <c r="AP12" i="4"/>
  <c r="AP8" i="4"/>
  <c r="AN6" i="4"/>
  <c r="AM13" i="4"/>
  <c r="AL12" i="4"/>
  <c r="AK11" i="4"/>
  <c r="AJ10" i="4"/>
  <c r="AI9" i="4"/>
  <c r="AH8" i="4"/>
  <c r="AG11" i="4"/>
  <c r="AF14" i="4"/>
  <c r="AD12" i="4"/>
  <c r="AC7" i="4"/>
  <c r="AD6" i="5"/>
  <c r="AE7" i="10"/>
  <c r="BA11" i="10" s="1"/>
  <c r="AD7" i="10"/>
  <c r="AZ11" i="10" s="1"/>
  <c r="AC8" i="11"/>
  <c r="AY12" i="11" s="1"/>
  <c r="AC12" i="15"/>
  <c r="AR16" i="19"/>
  <c r="BA16" i="13"/>
  <c r="AA253" i="30"/>
  <c r="AC253" i="31"/>
  <c r="AV9" i="19"/>
  <c r="AT14" i="2"/>
  <c r="AP10" i="2"/>
  <c r="AL6" i="2"/>
  <c r="AU12" i="3"/>
  <c r="AS6" i="3"/>
  <c r="AQ4" i="3"/>
  <c r="AP3" i="3"/>
  <c r="AN9" i="3"/>
  <c r="AU10" i="6"/>
  <c r="AK11" i="6"/>
  <c r="AJ7" i="6"/>
  <c r="AG12" i="7"/>
  <c r="AR14" i="8"/>
  <c r="AR6" i="8"/>
  <c r="AN11" i="8"/>
  <c r="AM11" i="8"/>
  <c r="AM3" i="8"/>
  <c r="AL3" i="8"/>
  <c r="AJ14" i="8"/>
  <c r="AI11" i="8"/>
  <c r="AH7" i="8"/>
  <c r="AG6" i="8"/>
  <c r="AF7" i="8"/>
  <c r="AE3" i="8"/>
  <c r="AH12" i="9"/>
  <c r="BD13" i="9" s="1"/>
  <c r="AG8" i="9"/>
  <c r="BC9" i="9" s="1"/>
  <c r="AR14" i="10"/>
  <c r="AB11" i="10"/>
  <c r="AK10" i="10"/>
  <c r="BG14" i="10" s="1"/>
  <c r="AF10" i="10"/>
  <c r="BB14" i="10" s="1"/>
  <c r="AE6" i="10"/>
  <c r="BA10" i="10" s="1"/>
  <c r="AR8" i="11"/>
  <c r="BN12" i="11" s="1"/>
  <c r="AO12" i="11"/>
  <c r="AG12" i="11"/>
  <c r="AC12" i="11"/>
  <c r="AP4" i="11"/>
  <c r="BL8" i="11" s="1"/>
  <c r="AM8" i="11"/>
  <c r="BI12" i="11" s="1"/>
  <c r="AL4" i="11"/>
  <c r="BH8" i="11" s="1"/>
  <c r="AG4" i="11"/>
  <c r="BC8" i="11" s="1"/>
  <c r="AE4" i="11"/>
  <c r="BA8" i="11" s="1"/>
  <c r="AC5" i="11"/>
  <c r="AY9" i="11" s="1"/>
  <c r="BC16" i="13"/>
  <c r="AB13" i="14"/>
  <c r="AL5" i="14"/>
  <c r="BH9" i="14" s="1"/>
  <c r="AF9" i="14"/>
  <c r="BB13" i="14" s="1"/>
  <c r="S438" i="14"/>
  <c r="AR3" i="16"/>
  <c r="BN7" i="16" s="1"/>
  <c r="AG3" i="16"/>
  <c r="BC7" i="16" s="1"/>
  <c r="P438" i="12"/>
  <c r="AE12" i="1"/>
  <c r="AT10" i="2"/>
  <c r="AP6" i="2"/>
  <c r="AH11" i="2"/>
  <c r="AD13" i="2"/>
  <c r="AU8" i="3"/>
  <c r="AT11" i="3"/>
  <c r="AT3" i="3"/>
  <c r="AR9" i="3"/>
  <c r="AQ12" i="3"/>
  <c r="AO14" i="3"/>
  <c r="AO6" i="3"/>
  <c r="AN5" i="3"/>
  <c r="AM8" i="3"/>
  <c r="AH7" i="3"/>
  <c r="AG10" i="3"/>
  <c r="AF13" i="3"/>
  <c r="AE4" i="3"/>
  <c r="AD11" i="3"/>
  <c r="AD7" i="3"/>
  <c r="AQ14" i="6"/>
  <c r="AG7" i="6"/>
  <c r="AO4" i="7"/>
  <c r="AK12" i="7"/>
  <c r="AQ14" i="8"/>
  <c r="AQ6" i="8"/>
  <c r="AN10" i="8"/>
  <c r="AM10" i="8"/>
  <c r="AJ11" i="8"/>
  <c r="AI7" i="8"/>
  <c r="AG11" i="8"/>
  <c r="AG3" i="8"/>
  <c r="AF6" i="8"/>
  <c r="AE4" i="9"/>
  <c r="BA5" i="9" s="1"/>
  <c r="AM14" i="10"/>
  <c r="AR10" i="10"/>
  <c r="BN14" i="10" s="1"/>
  <c r="BN15" i="10" s="1"/>
  <c r="AQ10" i="10"/>
  <c r="BM14" i="10" s="1"/>
  <c r="AG10" i="10"/>
  <c r="BC14" i="10" s="1"/>
  <c r="AR12" i="11"/>
  <c r="AP12" i="11"/>
  <c r="AL12" i="11"/>
  <c r="AF12" i="11"/>
  <c r="AP8" i="11"/>
  <c r="BL12" i="11" s="1"/>
  <c r="AO4" i="11"/>
  <c r="BK8" i="11" s="1"/>
  <c r="AL8" i="11"/>
  <c r="BH12" i="11" s="1"/>
  <c r="AK8" i="11"/>
  <c r="BG12" i="11" s="1"/>
  <c r="AF8" i="11"/>
  <c r="BB12" i="11" s="1"/>
  <c r="AD8" i="11"/>
  <c r="AZ12" i="11" s="1"/>
  <c r="AN5" i="14"/>
  <c r="BJ9" i="14" s="1"/>
  <c r="AI5" i="14"/>
  <c r="BE9" i="14" s="1"/>
  <c r="AD11" i="16"/>
  <c r="AQ7" i="16"/>
  <c r="BM11" i="16" s="1"/>
  <c r="AA262" i="30"/>
  <c r="AC262" i="31"/>
  <c r="AV13" i="19"/>
  <c r="AT6" i="2"/>
  <c r="AL14" i="2"/>
  <c r="AH7" i="2"/>
  <c r="AD9" i="2"/>
  <c r="AS14" i="3"/>
  <c r="AR13" i="3"/>
  <c r="AQ8" i="3"/>
  <c r="AP11" i="3"/>
  <c r="AO10" i="3"/>
  <c r="AL11" i="3"/>
  <c r="AI12" i="3"/>
  <c r="AI8" i="3"/>
  <c r="AI4" i="3"/>
  <c r="AH3" i="3"/>
  <c r="AF9" i="3"/>
  <c r="AS10" i="6"/>
  <c r="AQ6" i="6"/>
  <c r="AQ4" i="7"/>
  <c r="AR10" i="8"/>
  <c r="AG10" i="8"/>
  <c r="AF14" i="8"/>
  <c r="AP10" i="10"/>
  <c r="BL14" i="10" s="1"/>
  <c r="AM10" i="10"/>
  <c r="BI14" i="10" s="1"/>
  <c r="AF6" i="10"/>
  <c r="BB10" i="10" s="1"/>
  <c r="AD10" i="10"/>
  <c r="AZ14" i="10" s="1"/>
  <c r="AQ12" i="11"/>
  <c r="AM12" i="11"/>
  <c r="AE12" i="11"/>
  <c r="AQ4" i="11"/>
  <c r="BM8" i="11" s="1"/>
  <c r="AN4" i="11"/>
  <c r="BJ8" i="11" s="1"/>
  <c r="AK4" i="11"/>
  <c r="BG8" i="11" s="1"/>
  <c r="AG8" i="11"/>
  <c r="BC12" i="11" s="1"/>
  <c r="AF4" i="11"/>
  <c r="BB8" i="11" s="1"/>
  <c r="AD4" i="11"/>
  <c r="AZ8" i="11" s="1"/>
  <c r="AE5" i="14"/>
  <c r="BA9" i="14" s="1"/>
  <c r="AG7" i="16"/>
  <c r="BC11" i="16" s="1"/>
  <c r="AX15" i="14"/>
  <c r="M438" i="16"/>
  <c r="O438" i="10"/>
  <c r="AT12" i="2"/>
  <c r="AT8" i="2"/>
  <c r="AT4" i="2"/>
  <c r="AP12" i="2"/>
  <c r="AP8" i="2"/>
  <c r="AP4" i="2"/>
  <c r="AL12" i="2"/>
  <c r="AL8" i="2"/>
  <c r="AL4" i="2"/>
  <c r="AH13" i="2"/>
  <c r="AH9" i="2"/>
  <c r="AH5" i="2"/>
  <c r="AD11" i="2"/>
  <c r="AD7" i="2"/>
  <c r="AU10" i="3"/>
  <c r="AT9" i="3"/>
  <c r="AS4" i="3"/>
  <c r="AR11" i="3"/>
  <c r="AR7" i="3"/>
  <c r="AQ10" i="3"/>
  <c r="AP5" i="3"/>
  <c r="AN3" i="3"/>
  <c r="AM10" i="3"/>
  <c r="AL9" i="3"/>
  <c r="AG8" i="3"/>
  <c r="AE14" i="3"/>
  <c r="AC12" i="3"/>
  <c r="AP13" i="4"/>
  <c r="AP5" i="4"/>
  <c r="AJ3" i="4"/>
  <c r="AT12" i="5"/>
  <c r="AT4" i="5"/>
  <c r="AU8" i="6"/>
  <c r="AT4" i="6"/>
  <c r="AS4" i="6"/>
  <c r="AQ12" i="6"/>
  <c r="AK12" i="6"/>
  <c r="AK4" i="6"/>
  <c r="AH4" i="6"/>
  <c r="AS8" i="7"/>
  <c r="AP12" i="7"/>
  <c r="AO12" i="7"/>
  <c r="AI4" i="7"/>
  <c r="AH4" i="10"/>
  <c r="BD8" i="10" s="1"/>
  <c r="AC12" i="14"/>
  <c r="AF12" i="14"/>
  <c r="AR8" i="14"/>
  <c r="BN12" i="14" s="1"/>
  <c r="AQ4" i="14"/>
  <c r="BM8" i="14" s="1"/>
  <c r="AE11" i="15"/>
  <c r="AP11" i="15"/>
  <c r="AD8" i="16"/>
  <c r="AZ12" i="16" s="1"/>
  <c r="AP4" i="17"/>
  <c r="BL8" i="17" s="1"/>
  <c r="AK8" i="17"/>
  <c r="BG12" i="17" s="1"/>
  <c r="AG4" i="17"/>
  <c r="BC8" i="17" s="1"/>
  <c r="AB8" i="17"/>
  <c r="AX12" i="17" s="1"/>
  <c r="E438" i="16"/>
  <c r="AV8" i="2"/>
  <c r="AT11" i="2"/>
  <c r="AT7" i="2"/>
  <c r="AR8" i="2"/>
  <c r="AP11" i="2"/>
  <c r="AP7" i="2"/>
  <c r="AN8" i="2"/>
  <c r="AL11" i="2"/>
  <c r="AL7" i="2"/>
  <c r="AJ12" i="2"/>
  <c r="AH12" i="2"/>
  <c r="AH8" i="2"/>
  <c r="AH3" i="2"/>
  <c r="AF11" i="2"/>
  <c r="AD14" i="2"/>
  <c r="AD10" i="2"/>
  <c r="AD6" i="2"/>
  <c r="AT13" i="3"/>
  <c r="AS12" i="3"/>
  <c r="AP13" i="3"/>
  <c r="AO4" i="3"/>
  <c r="AN7" i="3"/>
  <c r="AM14" i="3"/>
  <c r="AL5" i="3"/>
  <c r="AJ7" i="3"/>
  <c r="AH5" i="3"/>
  <c r="AG12" i="3"/>
  <c r="AF11" i="3"/>
  <c r="AC8" i="3"/>
  <c r="AT13" i="4"/>
  <c r="AT5" i="4"/>
  <c r="AR11" i="4"/>
  <c r="AM10" i="4"/>
  <c r="AK12" i="4"/>
  <c r="AI14" i="4"/>
  <c r="AI6" i="4"/>
  <c r="AG12" i="4"/>
  <c r="AJ10" i="5"/>
  <c r="AU4" i="6"/>
  <c r="AS12" i="6"/>
  <c r="AQ8" i="6"/>
  <c r="AL8" i="6"/>
  <c r="AS12" i="7"/>
  <c r="AP4" i="7"/>
  <c r="AM4" i="7"/>
  <c r="AL8" i="7"/>
  <c r="AK8" i="7"/>
  <c r="AH12" i="7"/>
  <c r="AH4" i="7"/>
  <c r="AG4" i="7"/>
  <c r="AG12" i="8"/>
  <c r="AM3" i="9"/>
  <c r="BI4" i="9" s="1"/>
  <c r="AI3" i="9"/>
  <c r="BE4" i="9" s="1"/>
  <c r="AP12" i="10"/>
  <c r="AP12" i="14"/>
  <c r="AR4" i="14"/>
  <c r="BN8" i="14" s="1"/>
  <c r="AM12" i="16"/>
  <c r="AK8" i="16"/>
  <c r="BG12" i="16" s="1"/>
  <c r="AG12" i="17"/>
  <c r="AO8" i="17"/>
  <c r="BK12" i="17" s="1"/>
  <c r="AN8" i="17"/>
  <c r="BJ12" i="17" s="1"/>
  <c r="AJ8" i="17"/>
  <c r="BF12" i="17" s="1"/>
  <c r="AF8" i="17"/>
  <c r="BB12" i="17" s="1"/>
  <c r="I438" i="12"/>
  <c r="F438" i="9"/>
  <c r="AT13" i="2"/>
  <c r="AT9" i="2"/>
  <c r="AT5" i="2"/>
  <c r="AP13" i="2"/>
  <c r="AP9" i="2"/>
  <c r="AP5" i="2"/>
  <c r="AL13" i="2"/>
  <c r="AL9" i="2"/>
  <c r="AL5" i="2"/>
  <c r="AJ4" i="2"/>
  <c r="AH14" i="2"/>
  <c r="AH10" i="2"/>
  <c r="AH6" i="2"/>
  <c r="AD12" i="2"/>
  <c r="AD8" i="2"/>
  <c r="AO12" i="3"/>
  <c r="AN11" i="3"/>
  <c r="AM6" i="3"/>
  <c r="AK12" i="3"/>
  <c r="AJ11" i="3"/>
  <c r="AH9" i="3"/>
  <c r="AG4" i="3"/>
  <c r="AF7" i="3"/>
  <c r="AE6" i="3"/>
  <c r="AT9" i="4"/>
  <c r="AR7" i="4"/>
  <c r="AO4" i="4"/>
  <c r="AM14" i="4"/>
  <c r="AK8" i="4"/>
  <c r="AI10" i="4"/>
  <c r="AJ14" i="5"/>
  <c r="AJ6" i="5"/>
  <c r="AT8" i="6"/>
  <c r="AS8" i="6"/>
  <c r="AQ4" i="6"/>
  <c r="AP4" i="6"/>
  <c r="AL12" i="6"/>
  <c r="AJ4" i="6"/>
  <c r="AF4" i="6"/>
  <c r="AS4" i="7"/>
  <c r="AP8" i="7"/>
  <c r="AO8" i="7"/>
  <c r="AL12" i="7"/>
  <c r="AL4" i="7"/>
  <c r="AK4" i="7"/>
  <c r="AN4" i="8"/>
  <c r="AE13" i="11"/>
  <c r="AB12" i="14"/>
  <c r="AE12" i="14"/>
  <c r="AR12" i="14"/>
  <c r="AQ8" i="14"/>
  <c r="BM12" i="14" s="1"/>
  <c r="AP4" i="14"/>
  <c r="BL8" i="14" s="1"/>
  <c r="AI4" i="14"/>
  <c r="BE8" i="14" s="1"/>
  <c r="AO12" i="16"/>
  <c r="AO4" i="17"/>
  <c r="BK8" i="17" s="1"/>
  <c r="AM8" i="17"/>
  <c r="BI12" i="17" s="1"/>
  <c r="AM9" i="18"/>
  <c r="BI13" i="18" s="1"/>
  <c r="AB8" i="11"/>
  <c r="AQ9" i="18"/>
  <c r="BM13" i="18" s="1"/>
  <c r="AC5" i="16"/>
  <c r="AY9" i="16" s="1"/>
  <c r="AE12" i="9"/>
  <c r="BA13" i="9" s="1"/>
  <c r="AD6" i="9"/>
  <c r="AZ7" i="9" s="1"/>
  <c r="AB6" i="15"/>
  <c r="AX10" i="15" s="1"/>
  <c r="AD9" i="16"/>
  <c r="AZ13" i="16" s="1"/>
  <c r="AW12" i="2"/>
  <c r="AW8" i="2"/>
  <c r="AW4" i="2"/>
  <c r="AS13" i="2"/>
  <c r="AS9" i="2"/>
  <c r="AS5" i="2"/>
  <c r="AO14" i="2"/>
  <c r="AO10" i="2"/>
  <c r="AO6" i="2"/>
  <c r="AK11" i="2"/>
  <c r="AK7" i="2"/>
  <c r="AK3" i="2"/>
  <c r="AG12" i="2"/>
  <c r="AG8" i="2"/>
  <c r="AG4" i="2"/>
  <c r="AO5" i="4"/>
  <c r="AI3" i="4"/>
  <c r="AG5" i="4"/>
  <c r="AC8" i="5"/>
  <c r="AU6" i="5"/>
  <c r="AR7" i="5"/>
  <c r="AP9" i="5"/>
  <c r="AM6" i="5"/>
  <c r="AL9" i="5"/>
  <c r="AI14" i="5"/>
  <c r="AG12" i="5"/>
  <c r="AF11" i="5"/>
  <c r="AD13" i="5"/>
  <c r="AC11" i="6"/>
  <c r="AU9" i="6"/>
  <c r="AT13" i="6"/>
  <c r="AT5" i="6"/>
  <c r="AN5" i="6"/>
  <c r="AQ8" i="8"/>
  <c r="AP4" i="8"/>
  <c r="AN8" i="8"/>
  <c r="AM12" i="8"/>
  <c r="AE9" i="9"/>
  <c r="BA10" i="9" s="1"/>
  <c r="AE9" i="10"/>
  <c r="BA13" i="10" s="1"/>
  <c r="AB4" i="15"/>
  <c r="AX8" i="15" s="1"/>
  <c r="AW11" i="2"/>
  <c r="AW7" i="2"/>
  <c r="AW3" i="2"/>
  <c r="AS12" i="2"/>
  <c r="AS8" i="2"/>
  <c r="AS4" i="2"/>
  <c r="AO13" i="2"/>
  <c r="AO9" i="2"/>
  <c r="AO5" i="2"/>
  <c r="AK10" i="2"/>
  <c r="AK6" i="2"/>
  <c r="AG11" i="2"/>
  <c r="AG7" i="2"/>
  <c r="AG3" i="2"/>
  <c r="AQ5" i="3"/>
  <c r="AL4" i="3"/>
  <c r="AU3" i="4"/>
  <c r="AT9" i="5"/>
  <c r="AS12" i="5"/>
  <c r="AR11" i="5"/>
  <c r="AP13" i="5"/>
  <c r="AJ7" i="5"/>
  <c r="AI10" i="5"/>
  <c r="AH13" i="5"/>
  <c r="AG8" i="5"/>
  <c r="AE14" i="5"/>
  <c r="AU13" i="6"/>
  <c r="AN13" i="6"/>
  <c r="AH9" i="6"/>
  <c r="AR8" i="8"/>
  <c r="AQ12" i="8"/>
  <c r="AE13" i="9"/>
  <c r="BA14" i="9" s="1"/>
  <c r="AD5" i="9"/>
  <c r="AZ6" i="9" s="1"/>
  <c r="AE13" i="10"/>
  <c r="AD9" i="10"/>
  <c r="AZ13" i="10" s="1"/>
  <c r="AW10" i="2"/>
  <c r="AW6" i="2"/>
  <c r="AS11" i="2"/>
  <c r="AS7" i="2"/>
  <c r="AS3" i="2"/>
  <c r="AO12" i="2"/>
  <c r="AO8" i="2"/>
  <c r="AO4" i="2"/>
  <c r="AK13" i="2"/>
  <c r="AK9" i="2"/>
  <c r="AK5" i="2"/>
  <c r="AG14" i="2"/>
  <c r="AG10" i="2"/>
  <c r="AG6" i="2"/>
  <c r="AE3" i="2"/>
  <c r="AG9" i="4"/>
  <c r="AF12" i="4"/>
  <c r="AC12" i="5"/>
  <c r="AU14" i="5"/>
  <c r="AT13" i="5"/>
  <c r="AS8" i="5"/>
  <c r="AQ14" i="5"/>
  <c r="AO12" i="5"/>
  <c r="AM14" i="5"/>
  <c r="AL13" i="5"/>
  <c r="AK12" i="5"/>
  <c r="AJ11" i="5"/>
  <c r="AI6" i="5"/>
  <c r="AE10" i="5"/>
  <c r="AD9" i="5"/>
  <c r="AU5" i="6"/>
  <c r="AT9" i="6"/>
  <c r="AL13" i="6"/>
  <c r="AK9" i="6"/>
  <c r="AR12" i="8"/>
  <c r="AH4" i="8"/>
  <c r="AF12" i="8"/>
  <c r="AF4" i="8"/>
  <c r="AD11" i="8"/>
  <c r="AD13" i="9"/>
  <c r="AZ14" i="9" s="1"/>
  <c r="AB4" i="11"/>
  <c r="AX8" i="11" s="1"/>
  <c r="BM16" i="13"/>
  <c r="BK16" i="13"/>
  <c r="BI16" i="13"/>
  <c r="BG16" i="13"/>
  <c r="BE16" i="13"/>
  <c r="AY16" i="13"/>
  <c r="AB12" i="15"/>
  <c r="AB8" i="15"/>
  <c r="AX12" i="15" s="1"/>
  <c r="AB12" i="17"/>
  <c r="B433" i="8"/>
  <c r="B442" i="7" s="1"/>
  <c r="AC11" i="8"/>
  <c r="D425" i="2"/>
  <c r="AF3" i="2"/>
  <c r="H425" i="2"/>
  <c r="AJ3" i="2"/>
  <c r="L425" i="2"/>
  <c r="AN3" i="2"/>
  <c r="P425" i="2"/>
  <c r="AR3" i="2"/>
  <c r="T425" i="2"/>
  <c r="AV3" i="2"/>
  <c r="D427" i="2"/>
  <c r="D448" i="2" s="1"/>
  <c r="AF5" i="2"/>
  <c r="H427" i="2"/>
  <c r="H448" i="2" s="1"/>
  <c r="AJ5" i="2"/>
  <c r="L427" i="2"/>
  <c r="L448" i="2" s="1"/>
  <c r="AN5" i="2"/>
  <c r="P427" i="2"/>
  <c r="P448" i="2" s="1"/>
  <c r="AR5" i="2"/>
  <c r="T427" i="2"/>
  <c r="AV5" i="2"/>
  <c r="D428" i="2"/>
  <c r="D449" i="2" s="1"/>
  <c r="AF6" i="2"/>
  <c r="H428" i="2"/>
  <c r="H449" i="2" s="1"/>
  <c r="AJ6" i="2"/>
  <c r="L428" i="2"/>
  <c r="L449" i="2" s="1"/>
  <c r="AN6" i="2"/>
  <c r="P428" i="2"/>
  <c r="P449" i="2" s="1"/>
  <c r="AR6" i="2"/>
  <c r="T428" i="2"/>
  <c r="AV6" i="2"/>
  <c r="H429" i="2"/>
  <c r="H450" i="2" s="1"/>
  <c r="AJ7" i="2"/>
  <c r="L429" i="2"/>
  <c r="L450" i="2" s="1"/>
  <c r="AN7" i="2"/>
  <c r="P429" i="2"/>
  <c r="P450" i="2" s="1"/>
  <c r="AR7" i="2"/>
  <c r="T429" i="2"/>
  <c r="AV7" i="2"/>
  <c r="D430" i="2"/>
  <c r="D451" i="2" s="1"/>
  <c r="AF8" i="2"/>
  <c r="D431" i="2"/>
  <c r="D452" i="2" s="1"/>
  <c r="AF9" i="2"/>
  <c r="H431" i="2"/>
  <c r="H452" i="2" s="1"/>
  <c r="AJ9" i="2"/>
  <c r="L431" i="2"/>
  <c r="L452" i="2" s="1"/>
  <c r="AN9" i="2"/>
  <c r="P431" i="2"/>
  <c r="P452" i="2" s="1"/>
  <c r="AR9" i="2"/>
  <c r="T431" i="2"/>
  <c r="AV9" i="2"/>
  <c r="D432" i="2"/>
  <c r="D453" i="2" s="1"/>
  <c r="AF10" i="2"/>
  <c r="H432" i="2"/>
  <c r="H453" i="2" s="1"/>
  <c r="AJ10" i="2"/>
  <c r="L432" i="2"/>
  <c r="L453" i="2" s="1"/>
  <c r="AN10" i="2"/>
  <c r="P432" i="2"/>
  <c r="P453" i="2" s="1"/>
  <c r="AR10" i="2"/>
  <c r="T432" i="2"/>
  <c r="AV10" i="2"/>
  <c r="H433" i="2"/>
  <c r="H442" i="1" s="1"/>
  <c r="AJ11" i="2"/>
  <c r="L433" i="2"/>
  <c r="L442" i="1" s="1"/>
  <c r="AN11" i="2"/>
  <c r="P433" i="2"/>
  <c r="P442" i="1" s="1"/>
  <c r="AR11" i="2"/>
  <c r="T433" i="2"/>
  <c r="T442" i="1" s="1"/>
  <c r="AV11" i="2"/>
  <c r="D434" i="2"/>
  <c r="D443" i="1" s="1"/>
  <c r="AF12" i="2"/>
  <c r="D435" i="2"/>
  <c r="D444" i="1" s="1"/>
  <c r="AF13" i="2"/>
  <c r="H435" i="2"/>
  <c r="H444" i="1" s="1"/>
  <c r="AJ13" i="2"/>
  <c r="L435" i="2"/>
  <c r="L444" i="1" s="1"/>
  <c r="AN13" i="2"/>
  <c r="P435" i="2"/>
  <c r="P444" i="1" s="1"/>
  <c r="AR13" i="2"/>
  <c r="T435" i="2"/>
  <c r="T444" i="1" s="1"/>
  <c r="AV13" i="2"/>
  <c r="D436" i="2"/>
  <c r="D445" i="1" s="1"/>
  <c r="AF14" i="2"/>
  <c r="H436" i="2"/>
  <c r="H445" i="1" s="1"/>
  <c r="AJ14" i="2"/>
  <c r="L436" i="2"/>
  <c r="L445" i="1" s="1"/>
  <c r="AN14" i="2"/>
  <c r="P436" i="2"/>
  <c r="P445" i="1" s="1"/>
  <c r="AR14" i="2"/>
  <c r="T436" i="2"/>
  <c r="T445" i="1" s="1"/>
  <c r="AV14" i="2"/>
  <c r="AG11" i="3"/>
  <c r="AG7" i="3"/>
  <c r="AG3" i="3"/>
  <c r="AR5" i="4"/>
  <c r="AM8" i="4"/>
  <c r="AD11" i="4"/>
  <c r="AS14" i="5"/>
  <c r="AQ8" i="5"/>
  <c r="AO10" i="5"/>
  <c r="AK14" i="5"/>
  <c r="AI12" i="5"/>
  <c r="AG14" i="5"/>
  <c r="O432" i="6"/>
  <c r="O453" i="6" s="1"/>
  <c r="AP10" i="6"/>
  <c r="O428" i="6"/>
  <c r="O449" i="6" s="1"/>
  <c r="AP6" i="6"/>
  <c r="P432" i="6"/>
  <c r="P453" i="6" s="1"/>
  <c r="AQ10" i="6"/>
  <c r="Q432" i="6"/>
  <c r="Q453" i="6" s="1"/>
  <c r="AR10" i="6"/>
  <c r="Q428" i="6"/>
  <c r="Q449" i="6" s="1"/>
  <c r="AR6" i="6"/>
  <c r="R436" i="6"/>
  <c r="R445" i="5" s="1"/>
  <c r="AS14" i="6"/>
  <c r="R428" i="6"/>
  <c r="R449" i="6" s="1"/>
  <c r="AS6" i="6"/>
  <c r="S436" i="6"/>
  <c r="S445" i="5" s="1"/>
  <c r="AT14" i="6"/>
  <c r="S432" i="6"/>
  <c r="AT10" i="6"/>
  <c r="S428" i="6"/>
  <c r="AT6" i="6"/>
  <c r="T436" i="6"/>
  <c r="T445" i="5" s="1"/>
  <c r="AU14" i="6"/>
  <c r="T428" i="6"/>
  <c r="AU6" i="6"/>
  <c r="AI9" i="7"/>
  <c r="B446" i="9"/>
  <c r="B455" i="9" s="1"/>
  <c r="B438" i="9"/>
  <c r="D433" i="9"/>
  <c r="D442" i="8" s="1"/>
  <c r="AD11" i="9"/>
  <c r="AZ12" i="9" s="1"/>
  <c r="D429" i="9"/>
  <c r="D450" i="9" s="1"/>
  <c r="AD7" i="9"/>
  <c r="AZ8" i="9" s="1"/>
  <c r="D425" i="9"/>
  <c r="AD3" i="9"/>
  <c r="AZ4" i="9" s="1"/>
  <c r="E433" i="9"/>
  <c r="E442" i="8" s="1"/>
  <c r="AE11" i="9"/>
  <c r="BA12" i="9" s="1"/>
  <c r="E429" i="9"/>
  <c r="E450" i="9" s="1"/>
  <c r="AE7" i="9"/>
  <c r="BA8" i="9" s="1"/>
  <c r="E425" i="9"/>
  <c r="AE3" i="9"/>
  <c r="G433" i="9"/>
  <c r="G442" i="8" s="1"/>
  <c r="AG11" i="9"/>
  <c r="BC12" i="9" s="1"/>
  <c r="G429" i="9"/>
  <c r="G450" i="9" s="1"/>
  <c r="AG7" i="9"/>
  <c r="BC8" i="9" s="1"/>
  <c r="G425" i="9"/>
  <c r="G446" i="9" s="1"/>
  <c r="AG3" i="9"/>
  <c r="BC4" i="9" s="1"/>
  <c r="H433" i="9"/>
  <c r="H442" i="8" s="1"/>
  <c r="AH11" i="9"/>
  <c r="BD12" i="9" s="1"/>
  <c r="H429" i="9"/>
  <c r="H450" i="9" s="1"/>
  <c r="AH7" i="9"/>
  <c r="BD8" i="9" s="1"/>
  <c r="I433" i="9"/>
  <c r="I442" i="8" s="1"/>
  <c r="AI11" i="9"/>
  <c r="BE12" i="9" s="1"/>
  <c r="I429" i="9"/>
  <c r="I450" i="9" s="1"/>
  <c r="AI7" i="9"/>
  <c r="BE8" i="9" s="1"/>
  <c r="I446" i="9"/>
  <c r="J425" i="9"/>
  <c r="J446" i="9" s="1"/>
  <c r="AJ3" i="9"/>
  <c r="BF4" i="9" s="1"/>
  <c r="B429" i="8"/>
  <c r="B450" i="8" s="1"/>
  <c r="AC7" i="8"/>
  <c r="L427" i="3"/>
  <c r="L448" i="3" s="1"/>
  <c r="AM5" i="3"/>
  <c r="S430" i="3"/>
  <c r="AT8" i="3"/>
  <c r="D431" i="3"/>
  <c r="D452" i="3" s="1"/>
  <c r="AE9" i="3"/>
  <c r="L431" i="3"/>
  <c r="L452" i="3" s="1"/>
  <c r="AM9" i="3"/>
  <c r="J433" i="3"/>
  <c r="J442" i="2" s="1"/>
  <c r="AK11" i="3"/>
  <c r="Q431" i="4"/>
  <c r="Q452" i="4" s="1"/>
  <c r="AR9" i="4"/>
  <c r="F432" i="4"/>
  <c r="F453" i="4" s="1"/>
  <c r="AG10" i="4"/>
  <c r="J432" i="4"/>
  <c r="J453" i="4" s="1"/>
  <c r="AK10" i="4"/>
  <c r="O433" i="4"/>
  <c r="O442" i="3" s="1"/>
  <c r="AP11" i="4"/>
  <c r="S433" i="4"/>
  <c r="S442" i="3" s="1"/>
  <c r="AT11" i="4"/>
  <c r="H434" i="4"/>
  <c r="H443" i="3" s="1"/>
  <c r="AI12" i="4"/>
  <c r="Q435" i="4"/>
  <c r="Q444" i="3" s="1"/>
  <c r="AR13" i="4"/>
  <c r="F436" i="4"/>
  <c r="F445" i="3" s="1"/>
  <c r="AG14" i="4"/>
  <c r="J436" i="4"/>
  <c r="J445" i="3" s="1"/>
  <c r="AK14" i="4"/>
  <c r="G427" i="6"/>
  <c r="G448" i="6" s="1"/>
  <c r="AH5" i="6"/>
  <c r="H431" i="6"/>
  <c r="H452" i="6" s="1"/>
  <c r="AI9" i="6"/>
  <c r="H427" i="6"/>
  <c r="H448" i="6" s="1"/>
  <c r="AI5" i="6"/>
  <c r="I431" i="6"/>
  <c r="I452" i="6" s="1"/>
  <c r="AJ9" i="6"/>
  <c r="J435" i="6"/>
  <c r="J444" i="5" s="1"/>
  <c r="AK13" i="6"/>
  <c r="J427" i="6"/>
  <c r="J448" i="6" s="1"/>
  <c r="AK5" i="6"/>
  <c r="K431" i="6"/>
  <c r="K452" i="6" s="1"/>
  <c r="AL9" i="6"/>
  <c r="K427" i="6"/>
  <c r="K448" i="6" s="1"/>
  <c r="AL5" i="6"/>
  <c r="L435" i="6"/>
  <c r="L444" i="5" s="1"/>
  <c r="AM13" i="6"/>
  <c r="L427" i="6"/>
  <c r="L448" i="6" s="1"/>
  <c r="AM5" i="6"/>
  <c r="M431" i="6"/>
  <c r="M452" i="6" s="1"/>
  <c r="AN9" i="6"/>
  <c r="N435" i="6"/>
  <c r="N444" i="5" s="1"/>
  <c r="AO13" i="6"/>
  <c r="N431" i="6"/>
  <c r="N452" i="6" s="1"/>
  <c r="AO9" i="6"/>
  <c r="N427" i="6"/>
  <c r="N448" i="6" s="1"/>
  <c r="AO5" i="6"/>
  <c r="O435" i="6"/>
  <c r="O444" i="5" s="1"/>
  <c r="AP13" i="6"/>
  <c r="J425" i="3"/>
  <c r="AK3" i="3"/>
  <c r="G426" i="3"/>
  <c r="G447" i="3" s="1"/>
  <c r="AH4" i="3"/>
  <c r="J429" i="3"/>
  <c r="J450" i="3" s="1"/>
  <c r="AK7" i="3"/>
  <c r="P431" i="3"/>
  <c r="P452" i="3" s="1"/>
  <c r="AQ9" i="3"/>
  <c r="E432" i="3"/>
  <c r="E453" i="3" s="1"/>
  <c r="AF10" i="3"/>
  <c r="S434" i="3"/>
  <c r="S443" i="2" s="1"/>
  <c r="AT12" i="3"/>
  <c r="L435" i="3"/>
  <c r="L444" i="2" s="1"/>
  <c r="AM13" i="3"/>
  <c r="K425" i="4"/>
  <c r="AL3" i="4"/>
  <c r="D426" i="4"/>
  <c r="D447" i="4" s="1"/>
  <c r="AE4" i="4"/>
  <c r="H426" i="4"/>
  <c r="H447" i="4" s="1"/>
  <c r="AI4" i="4"/>
  <c r="L426" i="4"/>
  <c r="L447" i="4" s="1"/>
  <c r="AM4" i="4"/>
  <c r="F428" i="4"/>
  <c r="F449" i="4" s="1"/>
  <c r="AG6" i="4"/>
  <c r="C429" i="4"/>
  <c r="C450" i="4" s="1"/>
  <c r="AD7" i="4"/>
  <c r="O429" i="4"/>
  <c r="O450" i="4" s="1"/>
  <c r="AP7" i="4"/>
  <c r="S429" i="4"/>
  <c r="AT7" i="4"/>
  <c r="H430" i="4"/>
  <c r="H451" i="4" s="1"/>
  <c r="AI8" i="4"/>
  <c r="AP4" i="3"/>
  <c r="AO11" i="3"/>
  <c r="AO7" i="3"/>
  <c r="AO3" i="3"/>
  <c r="AE13" i="3"/>
  <c r="AE8" i="4"/>
  <c r="AD3" i="4"/>
  <c r="S425" i="5"/>
  <c r="AT3" i="5"/>
  <c r="T426" i="5"/>
  <c r="AU4" i="5"/>
  <c r="I427" i="5"/>
  <c r="I448" i="5" s="1"/>
  <c r="AJ5" i="5"/>
  <c r="M427" i="5"/>
  <c r="M448" i="5" s="1"/>
  <c r="AN5" i="5"/>
  <c r="Q427" i="5"/>
  <c r="Q448" i="5" s="1"/>
  <c r="AR5" i="5"/>
  <c r="C429" i="5"/>
  <c r="C450" i="5" s="1"/>
  <c r="AD7" i="5"/>
  <c r="G429" i="5"/>
  <c r="G450" i="5" s="1"/>
  <c r="AH7" i="5"/>
  <c r="K429" i="5"/>
  <c r="K450" i="5" s="1"/>
  <c r="AL7" i="5"/>
  <c r="O429" i="5"/>
  <c r="O450" i="5" s="1"/>
  <c r="AP7" i="5"/>
  <c r="S429" i="5"/>
  <c r="AT7" i="5"/>
  <c r="D430" i="5"/>
  <c r="D451" i="5" s="1"/>
  <c r="AE8" i="5"/>
  <c r="H430" i="5"/>
  <c r="H451" i="5" s="1"/>
  <c r="AI8" i="5"/>
  <c r="L430" i="5"/>
  <c r="L451" i="5" s="1"/>
  <c r="AM8" i="5"/>
  <c r="T430" i="5"/>
  <c r="AU8" i="5"/>
  <c r="I431" i="5"/>
  <c r="I452" i="5" s="1"/>
  <c r="AJ9" i="5"/>
  <c r="B432" i="5"/>
  <c r="B453" i="5" s="1"/>
  <c r="AC10" i="5"/>
  <c r="F432" i="5"/>
  <c r="F453" i="5" s="1"/>
  <c r="AG10" i="5"/>
  <c r="J432" i="5"/>
  <c r="J453" i="5" s="1"/>
  <c r="AK10" i="5"/>
  <c r="R432" i="5"/>
  <c r="R453" i="5" s="1"/>
  <c r="AS10" i="5"/>
  <c r="C433" i="5"/>
  <c r="C442" i="4" s="1"/>
  <c r="AD11" i="5"/>
  <c r="G433" i="5"/>
  <c r="G442" i="4" s="1"/>
  <c r="AH11" i="5"/>
  <c r="K433" i="5"/>
  <c r="K442" i="4" s="1"/>
  <c r="AL11" i="5"/>
  <c r="S433" i="5"/>
  <c r="S442" i="4" s="1"/>
  <c r="AT11" i="5"/>
  <c r="D434" i="5"/>
  <c r="D443" i="4" s="1"/>
  <c r="AE12" i="5"/>
  <c r="L434" i="5"/>
  <c r="L443" i="4" s="1"/>
  <c r="AM12" i="5"/>
  <c r="P434" i="5"/>
  <c r="P443" i="4" s="1"/>
  <c r="AQ12" i="5"/>
  <c r="T434" i="5"/>
  <c r="T443" i="4" s="1"/>
  <c r="AU12" i="5"/>
  <c r="E435" i="5"/>
  <c r="E444" i="4" s="1"/>
  <c r="AF13" i="5"/>
  <c r="I435" i="5"/>
  <c r="I444" i="4" s="1"/>
  <c r="AJ13" i="5"/>
  <c r="M435" i="5"/>
  <c r="M444" i="4" s="1"/>
  <c r="AN13" i="5"/>
  <c r="Q435" i="5"/>
  <c r="Q444" i="4" s="1"/>
  <c r="AR13" i="5"/>
  <c r="B436" i="5"/>
  <c r="B445" i="4" s="1"/>
  <c r="AC14" i="5"/>
  <c r="N436" i="5"/>
  <c r="N445" i="4" s="1"/>
  <c r="AO14" i="5"/>
  <c r="AC5" i="6"/>
  <c r="D431" i="7"/>
  <c r="D452" i="7" s="1"/>
  <c r="AD9" i="7"/>
  <c r="E431" i="7"/>
  <c r="E452" i="7" s="1"/>
  <c r="AE9" i="7"/>
  <c r="F431" i="7"/>
  <c r="F452" i="7" s="1"/>
  <c r="AF9" i="7"/>
  <c r="J427" i="7"/>
  <c r="J448" i="7" s="1"/>
  <c r="AJ5" i="7"/>
  <c r="K429" i="9"/>
  <c r="K450" i="9" s="1"/>
  <c r="AK7" i="9"/>
  <c r="BG8" i="9" s="1"/>
  <c r="L433" i="9"/>
  <c r="L442" i="8" s="1"/>
  <c r="AL11" i="9"/>
  <c r="BH12" i="9" s="1"/>
  <c r="M433" i="9"/>
  <c r="M442" i="8" s="1"/>
  <c r="AM11" i="9"/>
  <c r="BI12" i="9" s="1"/>
  <c r="O433" i="9"/>
  <c r="O442" i="8" s="1"/>
  <c r="AO11" i="9"/>
  <c r="BK12" i="9" s="1"/>
  <c r="O425" i="9"/>
  <c r="AO3" i="9"/>
  <c r="Q425" i="9"/>
  <c r="Q446" i="9" s="1"/>
  <c r="AQ3" i="9"/>
  <c r="BM4" i="9" s="1"/>
  <c r="D429" i="11"/>
  <c r="D450" i="11" s="1"/>
  <c r="AD7" i="11"/>
  <c r="AZ11" i="11" s="1"/>
  <c r="J433" i="11"/>
  <c r="J442" i="10" s="1"/>
  <c r="AJ11" i="11"/>
  <c r="L433" i="11"/>
  <c r="L442" i="10" s="1"/>
  <c r="AL11" i="11"/>
  <c r="M433" i="11"/>
  <c r="M442" i="10" s="1"/>
  <c r="AM11" i="11"/>
  <c r="N433" i="11"/>
  <c r="N442" i="10" s="1"/>
  <c r="AN11" i="11"/>
  <c r="Q433" i="11"/>
  <c r="AQ11" i="11"/>
  <c r="R433" i="11"/>
  <c r="R442" i="10" s="1"/>
  <c r="AR11" i="11"/>
  <c r="N427" i="17"/>
  <c r="N448" i="17" s="1"/>
  <c r="AN5" i="17"/>
  <c r="BJ9" i="17" s="1"/>
  <c r="O427" i="17"/>
  <c r="O448" i="17" s="1"/>
  <c r="AO5" i="17"/>
  <c r="BK9" i="17" s="1"/>
  <c r="P427" i="17"/>
  <c r="P448" i="17" s="1"/>
  <c r="AP5" i="17"/>
  <c r="BL9" i="17" s="1"/>
  <c r="AB5" i="17"/>
  <c r="AX9" i="17" s="1"/>
  <c r="AB9" i="17"/>
  <c r="AX13" i="17" s="1"/>
  <c r="O438" i="12"/>
  <c r="G438" i="12"/>
  <c r="AU3" i="2"/>
  <c r="AT3" i="2"/>
  <c r="AQ3" i="2"/>
  <c r="AP3" i="2"/>
  <c r="AM3" i="2"/>
  <c r="AL3" i="2"/>
  <c r="AI3" i="2"/>
  <c r="AE5" i="2"/>
  <c r="AD4" i="2"/>
  <c r="AS8" i="3"/>
  <c r="AR3" i="3"/>
  <c r="AP9" i="3"/>
  <c r="AK8" i="3"/>
  <c r="AJ4" i="3"/>
  <c r="AF8" i="3"/>
  <c r="AU9" i="4"/>
  <c r="AO7" i="4"/>
  <c r="AN10" i="4"/>
  <c r="AM6" i="4"/>
  <c r="AG8" i="4"/>
  <c r="AG4" i="4"/>
  <c r="AF3" i="4"/>
  <c r="AE6" i="4"/>
  <c r="AD9" i="4"/>
  <c r="AC11" i="4"/>
  <c r="AT5" i="5"/>
  <c r="AQ6" i="5"/>
  <c r="AP5" i="5"/>
  <c r="AO8" i="5"/>
  <c r="AN7" i="5"/>
  <c r="AH9" i="5"/>
  <c r="AT11" i="6"/>
  <c r="AT7" i="6"/>
  <c r="AT3" i="6"/>
  <c r="AL7" i="6"/>
  <c r="AK3" i="6"/>
  <c r="AF11" i="6"/>
  <c r="AP6" i="7"/>
  <c r="AL6" i="7"/>
  <c r="AI7" i="7"/>
  <c r="AH10" i="7"/>
  <c r="AG14" i="7"/>
  <c r="AR4" i="8"/>
  <c r="AQ4" i="8"/>
  <c r="AN12" i="8"/>
  <c r="AM4" i="8"/>
  <c r="AG4" i="8"/>
  <c r="AC13" i="8"/>
  <c r="F436" i="8"/>
  <c r="F445" i="7" s="1"/>
  <c r="AG14" i="8"/>
  <c r="L436" i="8"/>
  <c r="L445" i="7" s="1"/>
  <c r="AM14" i="8"/>
  <c r="AR3" i="9"/>
  <c r="BN4" i="9" s="1"/>
  <c r="AE13" i="14"/>
  <c r="AM13" i="14"/>
  <c r="AP13" i="14"/>
  <c r="AJ5" i="14"/>
  <c r="BF9" i="14" s="1"/>
  <c r="AN9" i="15"/>
  <c r="BJ13" i="15" s="1"/>
  <c r="AC14" i="16"/>
  <c r="K425" i="9"/>
  <c r="K446" i="9" s="1"/>
  <c r="AK3" i="9"/>
  <c r="BG4" i="9" s="1"/>
  <c r="N425" i="9"/>
  <c r="N446" i="9" s="1"/>
  <c r="AN3" i="9"/>
  <c r="BJ4" i="9" s="1"/>
  <c r="O429" i="9"/>
  <c r="O450" i="9" s="1"/>
  <c r="AO7" i="9"/>
  <c r="BK8" i="9" s="1"/>
  <c r="P429" i="9"/>
  <c r="P450" i="9" s="1"/>
  <c r="AP7" i="9"/>
  <c r="BL8" i="9" s="1"/>
  <c r="F433" i="11"/>
  <c r="F442" i="10" s="1"/>
  <c r="AF11" i="11"/>
  <c r="I433" i="11"/>
  <c r="I442" i="10" s="1"/>
  <c r="AI11" i="11"/>
  <c r="J429" i="11"/>
  <c r="J450" i="11" s="1"/>
  <c r="AJ7" i="11"/>
  <c r="BF11" i="11" s="1"/>
  <c r="K433" i="11"/>
  <c r="K442" i="10" s="1"/>
  <c r="AK11" i="11"/>
  <c r="O433" i="11"/>
  <c r="O442" i="10" s="1"/>
  <c r="AO11" i="11"/>
  <c r="P433" i="11"/>
  <c r="P442" i="10" s="1"/>
  <c r="AP11" i="11"/>
  <c r="R429" i="11"/>
  <c r="R450" i="11" s="1"/>
  <c r="AR7" i="11"/>
  <c r="BN11" i="11" s="1"/>
  <c r="M438" i="12"/>
  <c r="E438" i="12"/>
  <c r="AJ3" i="3"/>
  <c r="AL10" i="7"/>
  <c r="AP11" i="9"/>
  <c r="BL12" i="9" s="1"/>
  <c r="AH11" i="11"/>
  <c r="AC11" i="11"/>
  <c r="AQ7" i="11"/>
  <c r="BM11" i="11" s="1"/>
  <c r="AQ3" i="11"/>
  <c r="AP7" i="11"/>
  <c r="BL11" i="11" s="1"/>
  <c r="AP3" i="11"/>
  <c r="B435" i="15"/>
  <c r="B444" i="14" s="1"/>
  <c r="AB13" i="15"/>
  <c r="C435" i="15"/>
  <c r="AC13" i="15"/>
  <c r="D435" i="15"/>
  <c r="D444" i="14" s="1"/>
  <c r="AD13" i="15"/>
  <c r="E435" i="15"/>
  <c r="E444" i="14" s="1"/>
  <c r="AE13" i="15"/>
  <c r="E431" i="15"/>
  <c r="E452" i="15" s="1"/>
  <c r="AE9" i="15"/>
  <c r="BA13" i="15" s="1"/>
  <c r="F435" i="15"/>
  <c r="F444" i="14" s="1"/>
  <c r="AF13" i="15"/>
  <c r="G435" i="15"/>
  <c r="G444" i="14" s="1"/>
  <c r="AG13" i="15"/>
  <c r="H435" i="15"/>
  <c r="H444" i="14" s="1"/>
  <c r="AH13" i="15"/>
  <c r="I435" i="15"/>
  <c r="I444" i="14" s="1"/>
  <c r="AI13" i="15"/>
  <c r="I431" i="15"/>
  <c r="I452" i="15" s="1"/>
  <c r="AI9" i="15"/>
  <c r="BE13" i="15" s="1"/>
  <c r="I427" i="15"/>
  <c r="I448" i="15" s="1"/>
  <c r="AI5" i="15"/>
  <c r="BE9" i="15" s="1"/>
  <c r="J431" i="15"/>
  <c r="J452" i="15" s="1"/>
  <c r="AJ9" i="15"/>
  <c r="BF13" i="15" s="1"/>
  <c r="J427" i="15"/>
  <c r="J448" i="15" s="1"/>
  <c r="AJ5" i="15"/>
  <c r="BF9" i="15" s="1"/>
  <c r="K435" i="15"/>
  <c r="K444" i="14" s="1"/>
  <c r="AK13" i="15"/>
  <c r="M435" i="15"/>
  <c r="M444" i="14" s="1"/>
  <c r="AM13" i="15"/>
  <c r="M427" i="15"/>
  <c r="M448" i="15" s="1"/>
  <c r="M455" i="15" s="1"/>
  <c r="AM5" i="15"/>
  <c r="BI9" i="15" s="1"/>
  <c r="N427" i="15"/>
  <c r="N448" i="15" s="1"/>
  <c r="AN5" i="15"/>
  <c r="BJ9" i="15" s="1"/>
  <c r="O435" i="15"/>
  <c r="O444" i="14" s="1"/>
  <c r="AO13" i="15"/>
  <c r="O427" i="15"/>
  <c r="O448" i="15" s="1"/>
  <c r="AO5" i="15"/>
  <c r="BK9" i="15" s="1"/>
  <c r="P431" i="15"/>
  <c r="P452" i="15" s="1"/>
  <c r="AP9" i="15"/>
  <c r="BL13" i="15" s="1"/>
  <c r="Q435" i="15"/>
  <c r="Q444" i="14" s="1"/>
  <c r="AQ13" i="15"/>
  <c r="Q431" i="15"/>
  <c r="Q452" i="15" s="1"/>
  <c r="AQ9" i="15"/>
  <c r="BM13" i="15" s="1"/>
  <c r="R435" i="15"/>
  <c r="R444" i="14" s="1"/>
  <c r="AR13" i="15"/>
  <c r="R431" i="15"/>
  <c r="R452" i="15" s="1"/>
  <c r="AR9" i="15"/>
  <c r="BN13" i="15" s="1"/>
  <c r="B436" i="16"/>
  <c r="B445" i="15" s="1"/>
  <c r="AB14" i="16"/>
  <c r="D436" i="16"/>
  <c r="D445" i="15" s="1"/>
  <c r="AD14" i="16"/>
  <c r="H436" i="16"/>
  <c r="H445" i="15" s="1"/>
  <c r="AH14" i="16"/>
  <c r="J428" i="16"/>
  <c r="J449" i="16" s="1"/>
  <c r="AJ6" i="16"/>
  <c r="BF10" i="16" s="1"/>
  <c r="K436" i="16"/>
  <c r="K445" i="15" s="1"/>
  <c r="AK14" i="16"/>
  <c r="K428" i="16"/>
  <c r="K449" i="16" s="1"/>
  <c r="AK6" i="16"/>
  <c r="BG10" i="16" s="1"/>
  <c r="N428" i="16"/>
  <c r="N449" i="16" s="1"/>
  <c r="AN6" i="16"/>
  <c r="BJ10" i="16" s="1"/>
  <c r="O432" i="16"/>
  <c r="O453" i="16" s="1"/>
  <c r="AO10" i="16"/>
  <c r="BK14" i="16" s="1"/>
  <c r="P432" i="16"/>
  <c r="P453" i="16" s="1"/>
  <c r="AP10" i="16"/>
  <c r="BL14" i="16" s="1"/>
  <c r="Q436" i="16"/>
  <c r="Q445" i="15" s="1"/>
  <c r="Q455" i="15" s="1"/>
  <c r="AQ14" i="16"/>
  <c r="Q432" i="16"/>
  <c r="Q453" i="16" s="1"/>
  <c r="AQ10" i="16"/>
  <c r="BM14" i="16" s="1"/>
  <c r="R432" i="16"/>
  <c r="R453" i="16" s="1"/>
  <c r="AR10" i="16"/>
  <c r="BN14" i="16" s="1"/>
  <c r="K433" i="9"/>
  <c r="K442" i="8" s="1"/>
  <c r="AK11" i="9"/>
  <c r="BG12" i="9" s="1"/>
  <c r="L429" i="9"/>
  <c r="L450" i="9" s="1"/>
  <c r="AL7" i="9"/>
  <c r="BH8" i="9" s="1"/>
  <c r="M429" i="9"/>
  <c r="M450" i="9" s="1"/>
  <c r="AM7" i="9"/>
  <c r="BI8" i="9" s="1"/>
  <c r="Q433" i="9"/>
  <c r="Q442" i="8" s="1"/>
  <c r="AQ11" i="9"/>
  <c r="BM12" i="9" s="1"/>
  <c r="Q429" i="9"/>
  <c r="Q450" i="9" s="1"/>
  <c r="AQ7" i="9"/>
  <c r="BM8" i="9" s="1"/>
  <c r="D433" i="11"/>
  <c r="D442" i="10" s="1"/>
  <c r="AD11" i="11"/>
  <c r="I425" i="11"/>
  <c r="I446" i="11" s="1"/>
  <c r="AI3" i="11"/>
  <c r="BE7" i="11" s="1"/>
  <c r="J425" i="11"/>
  <c r="J446" i="11" s="1"/>
  <c r="AJ3" i="11"/>
  <c r="O425" i="11"/>
  <c r="O446" i="11" s="1"/>
  <c r="AO3" i="11"/>
  <c r="BK7" i="11" s="1"/>
  <c r="R425" i="11"/>
  <c r="R446" i="11" s="1"/>
  <c r="AR3" i="11"/>
  <c r="BN7" i="11" s="1"/>
  <c r="M431" i="17"/>
  <c r="M452" i="17" s="1"/>
  <c r="AM9" i="17"/>
  <c r="BI13" i="17" s="1"/>
  <c r="N431" i="17"/>
  <c r="N452" i="17" s="1"/>
  <c r="AN9" i="17"/>
  <c r="BJ13" i="17" s="1"/>
  <c r="O431" i="17"/>
  <c r="O452" i="17" s="1"/>
  <c r="AO9" i="17"/>
  <c r="BK13" i="17" s="1"/>
  <c r="R438" i="12"/>
  <c r="K438" i="12"/>
  <c r="C438" i="12"/>
  <c r="AC12" i="8"/>
  <c r="B434" i="8"/>
  <c r="B443" i="7" s="1"/>
  <c r="C426" i="8"/>
  <c r="C447" i="8" s="1"/>
  <c r="AD4" i="8"/>
  <c r="E430" i="8"/>
  <c r="E451" i="8" s="1"/>
  <c r="AF8" i="8"/>
  <c r="F430" i="8"/>
  <c r="F451" i="8" s="1"/>
  <c r="AG8" i="8"/>
  <c r="I426" i="8"/>
  <c r="I447" i="8" s="1"/>
  <c r="AJ4" i="8"/>
  <c r="K426" i="8"/>
  <c r="K447" i="8" s="1"/>
  <c r="AL4" i="8"/>
  <c r="L430" i="8"/>
  <c r="L451" i="8" s="1"/>
  <c r="AM8" i="8"/>
  <c r="G426" i="10"/>
  <c r="G447" i="10" s="1"/>
  <c r="AG4" i="10"/>
  <c r="BC8" i="10" s="1"/>
  <c r="I430" i="10"/>
  <c r="I451" i="10" s="1"/>
  <c r="AI8" i="10"/>
  <c r="BE12" i="10" s="1"/>
  <c r="I426" i="10"/>
  <c r="I447" i="10" s="1"/>
  <c r="AI4" i="10"/>
  <c r="BE8" i="10" s="1"/>
  <c r="J430" i="10"/>
  <c r="J451" i="10" s="1"/>
  <c r="AJ8" i="10"/>
  <c r="BF12" i="10" s="1"/>
  <c r="J426" i="10"/>
  <c r="J447" i="10" s="1"/>
  <c r="AJ4" i="10"/>
  <c r="BF8" i="10" s="1"/>
  <c r="L434" i="10"/>
  <c r="L443" i="9" s="1"/>
  <c r="AL12" i="10"/>
  <c r="N430" i="10"/>
  <c r="N451" i="10" s="1"/>
  <c r="AN8" i="10"/>
  <c r="BJ12" i="10" s="1"/>
  <c r="N426" i="10"/>
  <c r="N447" i="10" s="1"/>
  <c r="AN4" i="10"/>
  <c r="BJ8" i="10" s="1"/>
  <c r="AE11" i="11"/>
  <c r="C435" i="14"/>
  <c r="C444" i="13" s="1"/>
  <c r="AC13" i="14"/>
  <c r="D435" i="14"/>
  <c r="D444" i="13" s="1"/>
  <c r="AD13" i="14"/>
  <c r="D431" i="14"/>
  <c r="D452" i="14" s="1"/>
  <c r="AD9" i="14"/>
  <c r="AZ13" i="14" s="1"/>
  <c r="D427" i="14"/>
  <c r="D448" i="14" s="1"/>
  <c r="AD5" i="14"/>
  <c r="AZ9" i="14" s="1"/>
  <c r="E431" i="14"/>
  <c r="E452" i="14" s="1"/>
  <c r="AE9" i="14"/>
  <c r="BA13" i="14" s="1"/>
  <c r="F435" i="14"/>
  <c r="F444" i="13" s="1"/>
  <c r="AF13" i="14"/>
  <c r="F427" i="14"/>
  <c r="F448" i="14" s="1"/>
  <c r="AF5" i="14"/>
  <c r="BB9" i="14" s="1"/>
  <c r="G431" i="14"/>
  <c r="G452" i="14" s="1"/>
  <c r="AG9" i="14"/>
  <c r="BC13" i="14" s="1"/>
  <c r="G427" i="14"/>
  <c r="G448" i="14" s="1"/>
  <c r="AG5" i="14"/>
  <c r="BC9" i="14" s="1"/>
  <c r="H435" i="14"/>
  <c r="H444" i="13" s="1"/>
  <c r="AH13" i="14"/>
  <c r="H431" i="14"/>
  <c r="H452" i="14" s="1"/>
  <c r="AH9" i="14"/>
  <c r="BD13" i="14" s="1"/>
  <c r="H427" i="14"/>
  <c r="H448" i="14" s="1"/>
  <c r="AH5" i="14"/>
  <c r="BD9" i="14" s="1"/>
  <c r="I435" i="14"/>
  <c r="I444" i="13" s="1"/>
  <c r="AI13" i="14"/>
  <c r="J431" i="14"/>
  <c r="J452" i="14" s="1"/>
  <c r="AJ9" i="14"/>
  <c r="BF13" i="14" s="1"/>
  <c r="K431" i="14"/>
  <c r="K452" i="14" s="1"/>
  <c r="AK9" i="14"/>
  <c r="BG13" i="14" s="1"/>
  <c r="K427" i="14"/>
  <c r="K448" i="14" s="1"/>
  <c r="AK5" i="14"/>
  <c r="BG9" i="14" s="1"/>
  <c r="L435" i="14"/>
  <c r="L444" i="13" s="1"/>
  <c r="AL13" i="14"/>
  <c r="L431" i="14"/>
  <c r="L452" i="14" s="1"/>
  <c r="AL9" i="14"/>
  <c r="BH13" i="14" s="1"/>
  <c r="M431" i="14"/>
  <c r="M452" i="14" s="1"/>
  <c r="AM9" i="14"/>
  <c r="BI13" i="14" s="1"/>
  <c r="M427" i="14"/>
  <c r="M448" i="14" s="1"/>
  <c r="AM5" i="14"/>
  <c r="BI9" i="14" s="1"/>
  <c r="N431" i="14"/>
  <c r="N452" i="14" s="1"/>
  <c r="AN9" i="14"/>
  <c r="BJ13" i="14" s="1"/>
  <c r="AJ13" i="15"/>
  <c r="AP13" i="15"/>
  <c r="AQ5" i="15"/>
  <c r="BM9" i="15" s="1"/>
  <c r="AG10" i="16"/>
  <c r="BC14" i="16" s="1"/>
  <c r="P434" i="18"/>
  <c r="P443" i="17" s="1"/>
  <c r="AP12" i="18"/>
  <c r="Q426" i="18"/>
  <c r="AQ4" i="18"/>
  <c r="BM8" i="18" s="1"/>
  <c r="AC13" i="9"/>
  <c r="AY14" i="9" s="1"/>
  <c r="AO14" i="10"/>
  <c r="AL14" i="10"/>
  <c r="AJ14" i="10"/>
  <c r="AG14" i="10"/>
  <c r="AQ6" i="10"/>
  <c r="BM10" i="10" s="1"/>
  <c r="AO6" i="10"/>
  <c r="BK10" i="10" s="1"/>
  <c r="AM6" i="10"/>
  <c r="BI10" i="10" s="1"/>
  <c r="AK6" i="10"/>
  <c r="BG10" i="10" s="1"/>
  <c r="AI6" i="10"/>
  <c r="BE10" i="10" s="1"/>
  <c r="AH10" i="10"/>
  <c r="BD14" i="10" s="1"/>
  <c r="AE10" i="10"/>
  <c r="BA14" i="10" s="1"/>
  <c r="AD6" i="10"/>
  <c r="AZ10" i="10" s="1"/>
  <c r="AB6" i="10"/>
  <c r="AX10" i="10" s="1"/>
  <c r="AG13" i="11"/>
  <c r="AO5" i="11"/>
  <c r="BK9" i="11" s="1"/>
  <c r="AN9" i="11"/>
  <c r="BJ13" i="11" s="1"/>
  <c r="AL9" i="11"/>
  <c r="BH13" i="11" s="1"/>
  <c r="AJ5" i="11"/>
  <c r="BF9" i="11" s="1"/>
  <c r="AG9" i="11"/>
  <c r="BC13" i="11" s="1"/>
  <c r="AF9" i="11"/>
  <c r="BB13" i="11" s="1"/>
  <c r="AE9" i="11"/>
  <c r="BA13" i="11" s="1"/>
  <c r="AN3" i="14"/>
  <c r="BJ7" i="14" s="1"/>
  <c r="AL3" i="14"/>
  <c r="BH7" i="14" s="1"/>
  <c r="AJ3" i="14"/>
  <c r="BF7" i="14" s="1"/>
  <c r="AQ4" i="16"/>
  <c r="BM8" i="16" s="1"/>
  <c r="AN8" i="16"/>
  <c r="BJ12" i="16" s="1"/>
  <c r="AD14" i="18"/>
  <c r="AK14" i="18"/>
  <c r="AL14" i="18"/>
  <c r="AM14" i="18"/>
  <c r="AO10" i="18"/>
  <c r="BK14" i="18" s="1"/>
  <c r="AO10" i="22"/>
  <c r="BJ32" i="21" s="1"/>
  <c r="AS10" i="22"/>
  <c r="BN32" i="21" s="1"/>
  <c r="AO13" i="9"/>
  <c r="BK14" i="9" s="1"/>
  <c r="AO9" i="9"/>
  <c r="BK10" i="9" s="1"/>
  <c r="AO5" i="9"/>
  <c r="BK6" i="9" s="1"/>
  <c r="AD9" i="9"/>
  <c r="AZ10" i="9" s="1"/>
  <c r="AP14" i="10"/>
  <c r="AN14" i="10"/>
  <c r="AK14" i="10"/>
  <c r="AH14" i="10"/>
  <c r="AF14" i="10"/>
  <c r="AP6" i="10"/>
  <c r="BL10" i="10" s="1"/>
  <c r="AN10" i="10"/>
  <c r="BJ14" i="10" s="1"/>
  <c r="AN6" i="10"/>
  <c r="BJ10" i="10" s="1"/>
  <c r="AL6" i="10"/>
  <c r="BH10" i="10" s="1"/>
  <c r="AJ10" i="10"/>
  <c r="BF14" i="10" s="1"/>
  <c r="AJ6" i="10"/>
  <c r="BF10" i="10" s="1"/>
  <c r="AH6" i="10"/>
  <c r="BD10" i="10" s="1"/>
  <c r="AF13" i="11"/>
  <c r="AM9" i="11"/>
  <c r="BI13" i="11" s="1"/>
  <c r="AK5" i="11"/>
  <c r="BG9" i="11" s="1"/>
  <c r="AH5" i="11"/>
  <c r="BD9" i="11" s="1"/>
  <c r="AF5" i="11"/>
  <c r="BB9" i="11" s="1"/>
  <c r="AE5" i="11"/>
  <c r="BA9" i="11" s="1"/>
  <c r="AD5" i="11"/>
  <c r="AZ9" i="11" s="1"/>
  <c r="AD11" i="14"/>
  <c r="AQ11" i="14"/>
  <c r="AM3" i="14"/>
  <c r="BI7" i="14" s="1"/>
  <c r="AK3" i="14"/>
  <c r="BG7" i="14" s="1"/>
  <c r="AD3" i="14"/>
  <c r="AZ7" i="14" s="1"/>
  <c r="AM11" i="15"/>
  <c r="AH8" i="16"/>
  <c r="BD12" i="16" s="1"/>
  <c r="AC8" i="16"/>
  <c r="AY12" i="16" s="1"/>
  <c r="AD10" i="18"/>
  <c r="AZ14" i="18" s="1"/>
  <c r="AG14" i="18"/>
  <c r="AH14" i="18"/>
  <c r="AI14" i="18"/>
  <c r="AO14" i="18"/>
  <c r="AP10" i="18"/>
  <c r="BL14" i="18" s="1"/>
  <c r="AM9" i="22"/>
  <c r="BH31" i="21" s="1"/>
  <c r="AC3" i="6"/>
  <c r="AU11" i="24"/>
  <c r="AU7" i="24"/>
  <c r="AD3" i="3"/>
  <c r="AC7" i="6"/>
  <c r="AJ13" i="6"/>
  <c r="AJ5" i="6"/>
  <c r="AI3" i="6"/>
  <c r="AG11" i="6"/>
  <c r="AF7" i="6"/>
  <c r="AJ11" i="7"/>
  <c r="AI11" i="7"/>
  <c r="AH14" i="7"/>
  <c r="AH8" i="7"/>
  <c r="AH3" i="7"/>
  <c r="AG8" i="7"/>
  <c r="AB8" i="7"/>
  <c r="B434" i="7"/>
  <c r="B443" i="6" s="1"/>
  <c r="AD7" i="8"/>
  <c r="AC9" i="8"/>
  <c r="AC3" i="8"/>
  <c r="AD12" i="9"/>
  <c r="AZ13" i="9" s="1"/>
  <c r="AD8" i="9"/>
  <c r="AZ9" i="9" s="1"/>
  <c r="AD4" i="9"/>
  <c r="AB7" i="7"/>
  <c r="AC4" i="11"/>
  <c r="AY8" i="11" s="1"/>
  <c r="AO4" i="5"/>
  <c r="AB10" i="7"/>
  <c r="AB4" i="7"/>
  <c r="AE11" i="14"/>
  <c r="AJ12" i="14"/>
  <c r="AN12" i="14"/>
  <c r="AR7" i="14"/>
  <c r="BN11" i="14" s="1"/>
  <c r="AP3" i="14"/>
  <c r="BL7" i="14" s="1"/>
  <c r="AG10" i="14"/>
  <c r="BC14" i="14" s="1"/>
  <c r="AE6" i="14"/>
  <c r="BA10" i="14" s="1"/>
  <c r="J435" i="14"/>
  <c r="J444" i="13" s="1"/>
  <c r="AJ13" i="14"/>
  <c r="K435" i="14"/>
  <c r="K444" i="13" s="1"/>
  <c r="AK13" i="14"/>
  <c r="N435" i="14"/>
  <c r="N444" i="13" s="1"/>
  <c r="AN13" i="14"/>
  <c r="O435" i="14"/>
  <c r="O444" i="13" s="1"/>
  <c r="AO13" i="14"/>
  <c r="O431" i="14"/>
  <c r="O452" i="14" s="1"/>
  <c r="AO9" i="14"/>
  <c r="BK13" i="14" s="1"/>
  <c r="O427" i="14"/>
  <c r="O448" i="14" s="1"/>
  <c r="AO5" i="14"/>
  <c r="BK9" i="14" s="1"/>
  <c r="AD3" i="17"/>
  <c r="AZ7" i="17" s="1"/>
  <c r="C436" i="17"/>
  <c r="C445" i="16" s="1"/>
  <c r="AC14" i="17"/>
  <c r="C428" i="17"/>
  <c r="C449" i="17" s="1"/>
  <c r="AC6" i="17"/>
  <c r="AY10" i="17" s="1"/>
  <c r="D436" i="17"/>
  <c r="AD14" i="17"/>
  <c r="F436" i="17"/>
  <c r="F445" i="16" s="1"/>
  <c r="AF14" i="17"/>
  <c r="F428" i="17"/>
  <c r="AF6" i="17"/>
  <c r="BB10" i="17" s="1"/>
  <c r="G436" i="17"/>
  <c r="G445" i="16" s="1"/>
  <c r="AG14" i="17"/>
  <c r="I436" i="17"/>
  <c r="I445" i="16" s="1"/>
  <c r="I455" i="16" s="1"/>
  <c r="AI14" i="17"/>
  <c r="J436" i="17"/>
  <c r="J445" i="16" s="1"/>
  <c r="AJ14" i="17"/>
  <c r="J432" i="17"/>
  <c r="AJ10" i="17"/>
  <c r="BF14" i="17" s="1"/>
  <c r="K428" i="17"/>
  <c r="K449" i="17" s="1"/>
  <c r="AK6" i="17"/>
  <c r="BG10" i="17" s="1"/>
  <c r="L436" i="17"/>
  <c r="AL14" i="17"/>
  <c r="N436" i="17"/>
  <c r="N445" i="16" s="1"/>
  <c r="AN14" i="17"/>
  <c r="P436" i="17"/>
  <c r="P445" i="16" s="1"/>
  <c r="AP14" i="17"/>
  <c r="Q428" i="17"/>
  <c r="Q449" i="17" s="1"/>
  <c r="AQ6" i="17"/>
  <c r="BM10" i="17" s="1"/>
  <c r="R436" i="17"/>
  <c r="R445" i="16" s="1"/>
  <c r="AR14" i="17"/>
  <c r="R428" i="17"/>
  <c r="R449" i="17" s="1"/>
  <c r="AR6" i="17"/>
  <c r="BN10" i="17" s="1"/>
  <c r="C434" i="18"/>
  <c r="C443" i="17" s="1"/>
  <c r="AC12" i="18"/>
  <c r="O434" i="18"/>
  <c r="O443" i="17" s="1"/>
  <c r="AO12" i="18"/>
  <c r="Q434" i="18"/>
  <c r="Q443" i="17" s="1"/>
  <c r="AQ12" i="18"/>
  <c r="C428" i="11"/>
  <c r="C449" i="11" s="1"/>
  <c r="AC6" i="11"/>
  <c r="AY10" i="11" s="1"/>
  <c r="G429" i="11"/>
  <c r="G450" i="11" s="1"/>
  <c r="AG7" i="11"/>
  <c r="BC11" i="11" s="1"/>
  <c r="H425" i="11"/>
  <c r="AH3" i="11"/>
  <c r="BD7" i="11" s="1"/>
  <c r="I429" i="11"/>
  <c r="I450" i="11" s="1"/>
  <c r="AI7" i="11"/>
  <c r="BE11" i="11" s="1"/>
  <c r="F429" i="14"/>
  <c r="F450" i="14" s="1"/>
  <c r="AF7" i="14"/>
  <c r="BB11" i="14" s="1"/>
  <c r="F425" i="14"/>
  <c r="F446" i="14" s="1"/>
  <c r="AF3" i="14"/>
  <c r="BB7" i="14" s="1"/>
  <c r="J430" i="14"/>
  <c r="J451" i="14" s="1"/>
  <c r="AJ8" i="14"/>
  <c r="BF12" i="14" s="1"/>
  <c r="J426" i="14"/>
  <c r="J447" i="14" s="1"/>
  <c r="AJ4" i="14"/>
  <c r="BF8" i="14" s="1"/>
  <c r="K434" i="14"/>
  <c r="K443" i="13" s="1"/>
  <c r="AK12" i="14"/>
  <c r="K430" i="14"/>
  <c r="K451" i="14" s="1"/>
  <c r="AK8" i="14"/>
  <c r="BG12" i="14" s="1"/>
  <c r="K426" i="14"/>
  <c r="K447" i="14" s="1"/>
  <c r="AK4" i="14"/>
  <c r="BG8" i="14" s="1"/>
  <c r="L434" i="14"/>
  <c r="L443" i="13" s="1"/>
  <c r="AL12" i="14"/>
  <c r="L430" i="14"/>
  <c r="L451" i="14" s="1"/>
  <c r="AL8" i="14"/>
  <c r="BH12" i="14" s="1"/>
  <c r="L426" i="14"/>
  <c r="L447" i="14" s="1"/>
  <c r="AL4" i="14"/>
  <c r="BH8" i="14" s="1"/>
  <c r="M430" i="14"/>
  <c r="M451" i="14" s="1"/>
  <c r="AM8" i="14"/>
  <c r="BI12" i="14" s="1"/>
  <c r="M426" i="14"/>
  <c r="M447" i="14" s="1"/>
  <c r="AM4" i="14"/>
  <c r="BI8" i="14" s="1"/>
  <c r="N430" i="14"/>
  <c r="N451" i="14" s="1"/>
  <c r="AN8" i="14"/>
  <c r="BJ12" i="14" s="1"/>
  <c r="N426" i="14"/>
  <c r="N447" i="14" s="1"/>
  <c r="AN4" i="14"/>
  <c r="BJ8" i="14" s="1"/>
  <c r="O434" i="14"/>
  <c r="O443" i="13" s="1"/>
  <c r="AO12" i="14"/>
  <c r="O430" i="14"/>
  <c r="O451" i="14" s="1"/>
  <c r="AO8" i="14"/>
  <c r="BK12" i="14" s="1"/>
  <c r="G425" i="15"/>
  <c r="AG3" i="15"/>
  <c r="BC7" i="15" s="1"/>
  <c r="J433" i="15"/>
  <c r="J442" i="14" s="1"/>
  <c r="AJ11" i="15"/>
  <c r="L433" i="15"/>
  <c r="L442" i="14" s="1"/>
  <c r="AL11" i="15"/>
  <c r="Q433" i="15"/>
  <c r="Q442" i="14" s="1"/>
  <c r="AQ11" i="15"/>
  <c r="B435" i="16"/>
  <c r="B444" i="15" s="1"/>
  <c r="AB13" i="16"/>
  <c r="B431" i="16"/>
  <c r="AB9" i="16"/>
  <c r="AX13" i="16" s="1"/>
  <c r="C431" i="16"/>
  <c r="C452" i="16" s="1"/>
  <c r="AC9" i="16"/>
  <c r="AY13" i="16" s="1"/>
  <c r="F432" i="16"/>
  <c r="F453" i="16" s="1"/>
  <c r="AF10" i="16"/>
  <c r="BB14" i="16" s="1"/>
  <c r="F428" i="16"/>
  <c r="F449" i="16" s="1"/>
  <c r="AF6" i="16"/>
  <c r="BB10" i="16" s="1"/>
  <c r="G436" i="16"/>
  <c r="G445" i="15" s="1"/>
  <c r="AG14" i="16"/>
  <c r="G428" i="16"/>
  <c r="AG6" i="16"/>
  <c r="BC10" i="16" s="1"/>
  <c r="H432" i="16"/>
  <c r="H453" i="16" s="1"/>
  <c r="AH10" i="16"/>
  <c r="BD14" i="16" s="1"/>
  <c r="H428" i="16"/>
  <c r="H449" i="16" s="1"/>
  <c r="AH6" i="16"/>
  <c r="BD10" i="16" s="1"/>
  <c r="J432" i="16"/>
  <c r="J453" i="16" s="1"/>
  <c r="AJ10" i="16"/>
  <c r="BF14" i="16" s="1"/>
  <c r="K432" i="16"/>
  <c r="K453" i="16" s="1"/>
  <c r="AK10" i="16"/>
  <c r="BG14" i="16" s="1"/>
  <c r="L436" i="16"/>
  <c r="L445" i="15" s="1"/>
  <c r="AL14" i="16"/>
  <c r="L432" i="16"/>
  <c r="L453" i="16" s="1"/>
  <c r="AL10" i="16"/>
  <c r="BH14" i="16" s="1"/>
  <c r="O436" i="16"/>
  <c r="O445" i="15" s="1"/>
  <c r="AO14" i="16"/>
  <c r="O428" i="16"/>
  <c r="AO6" i="16"/>
  <c r="BK10" i="16" s="1"/>
  <c r="P436" i="16"/>
  <c r="P445" i="15" s="1"/>
  <c r="AP14" i="16"/>
  <c r="P428" i="16"/>
  <c r="P449" i="16" s="1"/>
  <c r="AP6" i="16"/>
  <c r="BL10" i="16" s="1"/>
  <c r="R436" i="16"/>
  <c r="R445" i="15" s="1"/>
  <c r="AR14" i="16"/>
  <c r="R428" i="16"/>
  <c r="R449" i="16" s="1"/>
  <c r="AR6" i="16"/>
  <c r="BN10" i="16" s="1"/>
  <c r="AH14" i="17"/>
  <c r="AM14" i="17"/>
  <c r="AQ14" i="17"/>
  <c r="AQ10" i="17"/>
  <c r="BM14" i="17" s="1"/>
  <c r="AO10" i="17"/>
  <c r="BK14" i="17" s="1"/>
  <c r="AM10" i="17"/>
  <c r="BI14" i="17" s="1"/>
  <c r="AC10" i="17"/>
  <c r="AY14" i="17" s="1"/>
  <c r="AD12" i="18"/>
  <c r="AB7" i="10"/>
  <c r="AC7" i="14"/>
  <c r="AY11" i="14" s="1"/>
  <c r="B436" i="14"/>
  <c r="AB14" i="14"/>
  <c r="C436" i="14"/>
  <c r="C445" i="13" s="1"/>
  <c r="AC14" i="14"/>
  <c r="D436" i="14"/>
  <c r="D445" i="13" s="1"/>
  <c r="AD14" i="14"/>
  <c r="D432" i="14"/>
  <c r="D453" i="14" s="1"/>
  <c r="AD10" i="14"/>
  <c r="AZ14" i="14" s="1"/>
  <c r="D428" i="14"/>
  <c r="D449" i="14" s="1"/>
  <c r="AD6" i="14"/>
  <c r="AZ10" i="14" s="1"/>
  <c r="E436" i="14"/>
  <c r="E445" i="13" s="1"/>
  <c r="E455" i="13" s="1"/>
  <c r="AE14" i="14"/>
  <c r="E432" i="14"/>
  <c r="E453" i="14" s="1"/>
  <c r="AE10" i="14"/>
  <c r="BA14" i="14" s="1"/>
  <c r="F436" i="14"/>
  <c r="F445" i="13" s="1"/>
  <c r="AF14" i="14"/>
  <c r="G436" i="14"/>
  <c r="G445" i="13" s="1"/>
  <c r="AG14" i="14"/>
  <c r="G428" i="14"/>
  <c r="G449" i="14" s="1"/>
  <c r="AG6" i="14"/>
  <c r="BC10" i="14" s="1"/>
  <c r="H432" i="14"/>
  <c r="H453" i="14" s="1"/>
  <c r="AH10" i="14"/>
  <c r="BD14" i="14" s="1"/>
  <c r="H428" i="14"/>
  <c r="H449" i="14" s="1"/>
  <c r="AH6" i="14"/>
  <c r="BD10" i="14" s="1"/>
  <c r="I429" i="14"/>
  <c r="I450" i="14" s="1"/>
  <c r="AI7" i="14"/>
  <c r="BE11" i="14" s="1"/>
  <c r="O425" i="14"/>
  <c r="O446" i="14" s="1"/>
  <c r="AO3" i="14"/>
  <c r="BK7" i="14" s="1"/>
  <c r="P433" i="14"/>
  <c r="P442" i="13" s="1"/>
  <c r="AP11" i="14"/>
  <c r="P429" i="14"/>
  <c r="P450" i="14" s="1"/>
  <c r="AP7" i="14"/>
  <c r="BL11" i="14" s="1"/>
  <c r="Q429" i="14"/>
  <c r="Q450" i="14" s="1"/>
  <c r="AQ7" i="14"/>
  <c r="BM11" i="14" s="1"/>
  <c r="R433" i="14"/>
  <c r="R442" i="13" s="1"/>
  <c r="AR11" i="14"/>
  <c r="R425" i="14"/>
  <c r="R446" i="14" s="1"/>
  <c r="AR3" i="14"/>
  <c r="BN7" i="14" s="1"/>
  <c r="I428" i="15"/>
  <c r="I449" i="15" s="1"/>
  <c r="AI6" i="15"/>
  <c r="BE10" i="15" s="1"/>
  <c r="B434" i="16"/>
  <c r="B443" i="15" s="1"/>
  <c r="AB12" i="16"/>
  <c r="C434" i="16"/>
  <c r="C443" i="15" s="1"/>
  <c r="C455" i="15" s="1"/>
  <c r="AC12" i="16"/>
  <c r="C426" i="16"/>
  <c r="C447" i="16" s="1"/>
  <c r="AC4" i="16"/>
  <c r="AY8" i="16" s="1"/>
  <c r="D427" i="16"/>
  <c r="D448" i="16" s="1"/>
  <c r="AD5" i="16"/>
  <c r="AZ9" i="16" s="1"/>
  <c r="G435" i="16"/>
  <c r="G444" i="15" s="1"/>
  <c r="AG13" i="16"/>
  <c r="H427" i="16"/>
  <c r="H448" i="16" s="1"/>
  <c r="AH5" i="16"/>
  <c r="BD9" i="16" s="1"/>
  <c r="I435" i="16"/>
  <c r="AI13" i="16"/>
  <c r="J435" i="16"/>
  <c r="J444" i="15" s="1"/>
  <c r="AJ13" i="16"/>
  <c r="J427" i="16"/>
  <c r="J448" i="16" s="1"/>
  <c r="AJ5" i="16"/>
  <c r="BF9" i="16" s="1"/>
  <c r="K431" i="16"/>
  <c r="K452" i="16" s="1"/>
  <c r="AK9" i="16"/>
  <c r="BG13" i="16" s="1"/>
  <c r="K427" i="16"/>
  <c r="AK5" i="16"/>
  <c r="BG9" i="16" s="1"/>
  <c r="L435" i="16"/>
  <c r="L444" i="15" s="1"/>
  <c r="AL13" i="16"/>
  <c r="L431" i="16"/>
  <c r="L452" i="16" s="1"/>
  <c r="AL9" i="16"/>
  <c r="BH13" i="16" s="1"/>
  <c r="N435" i="16"/>
  <c r="N444" i="15" s="1"/>
  <c r="AN13" i="16"/>
  <c r="N431" i="16"/>
  <c r="N452" i="16" s="1"/>
  <c r="AN9" i="16"/>
  <c r="BJ13" i="16" s="1"/>
  <c r="O431" i="16"/>
  <c r="O452" i="16" s="1"/>
  <c r="AO9" i="16"/>
  <c r="BK13" i="16" s="1"/>
  <c r="P435" i="16"/>
  <c r="P444" i="15" s="1"/>
  <c r="AP13" i="16"/>
  <c r="Q431" i="16"/>
  <c r="Q452" i="16" s="1"/>
  <c r="AQ9" i="16"/>
  <c r="BM13" i="16" s="1"/>
  <c r="Q427" i="16"/>
  <c r="Q448" i="16" s="1"/>
  <c r="AQ5" i="16"/>
  <c r="BM9" i="16" s="1"/>
  <c r="R435" i="16"/>
  <c r="R444" i="15" s="1"/>
  <c r="AR13" i="16"/>
  <c r="R427" i="16"/>
  <c r="R448" i="16" s="1"/>
  <c r="AR5" i="16"/>
  <c r="BN9" i="16" s="1"/>
  <c r="AD11" i="17"/>
  <c r="AK14" i="17"/>
  <c r="AN11" i="17"/>
  <c r="AR11" i="17"/>
  <c r="AQ3" i="17"/>
  <c r="BM7" i="17" s="1"/>
  <c r="AN6" i="17"/>
  <c r="BJ10" i="17" s="1"/>
  <c r="AJ6" i="17"/>
  <c r="BF10" i="17" s="1"/>
  <c r="AF10" i="17"/>
  <c r="BB14" i="17" s="1"/>
  <c r="AV6" i="19"/>
  <c r="AH3" i="4"/>
  <c r="AG3" i="4"/>
  <c r="AE4" i="5"/>
  <c r="AC13" i="6"/>
  <c r="AI13" i="6"/>
  <c r="AH13" i="6"/>
  <c r="AD7" i="7"/>
  <c r="AB6" i="7"/>
  <c r="AF11" i="8"/>
  <c r="AE7" i="8"/>
  <c r="B426" i="8"/>
  <c r="B447" i="8" s="1"/>
  <c r="AC10" i="11"/>
  <c r="AY14" i="11" s="1"/>
  <c r="K431" i="11"/>
  <c r="K452" i="11" s="1"/>
  <c r="AK9" i="11"/>
  <c r="BG13" i="11" s="1"/>
  <c r="AB11" i="14"/>
  <c r="AF11" i="14"/>
  <c r="AI8" i="14"/>
  <c r="BE12" i="14" s="1"/>
  <c r="AH3" i="14"/>
  <c r="BD7" i="14" s="1"/>
  <c r="AF10" i="14"/>
  <c r="BB14" i="14" s="1"/>
  <c r="AD7" i="14"/>
  <c r="AZ11" i="14" s="1"/>
  <c r="Q436" i="14"/>
  <c r="Q445" i="13" s="1"/>
  <c r="AQ14" i="14"/>
  <c r="AB11" i="15"/>
  <c r="AD11" i="15"/>
  <c r="AH3" i="15"/>
  <c r="BD7" i="15" s="1"/>
  <c r="E425" i="17"/>
  <c r="E446" i="17" s="1"/>
  <c r="AE3" i="17"/>
  <c r="BA7" i="17" s="1"/>
  <c r="G425" i="17"/>
  <c r="G438" i="17" s="1"/>
  <c r="AG3" i="17"/>
  <c r="BC7" i="17" s="1"/>
  <c r="H425" i="17"/>
  <c r="AH3" i="17"/>
  <c r="BD7" i="17" s="1"/>
  <c r="I425" i="17"/>
  <c r="I446" i="17" s="1"/>
  <c r="AI3" i="17"/>
  <c r="BE7" i="17" s="1"/>
  <c r="K433" i="17"/>
  <c r="K442" i="16" s="1"/>
  <c r="AK11" i="17"/>
  <c r="M433" i="17"/>
  <c r="M442" i="16" s="1"/>
  <c r="AM11" i="17"/>
  <c r="M429" i="17"/>
  <c r="M450" i="17" s="1"/>
  <c r="AM7" i="17"/>
  <c r="BI11" i="17" s="1"/>
  <c r="M425" i="17"/>
  <c r="M446" i="17" s="1"/>
  <c r="AM3" i="17"/>
  <c r="BI7" i="17" s="1"/>
  <c r="N429" i="17"/>
  <c r="N450" i="17" s="1"/>
  <c r="AN7" i="17"/>
  <c r="BJ11" i="17" s="1"/>
  <c r="N425" i="17"/>
  <c r="N446" i="17" s="1"/>
  <c r="AN3" i="17"/>
  <c r="BJ7" i="17" s="1"/>
  <c r="O433" i="17"/>
  <c r="O442" i="16" s="1"/>
  <c r="AO11" i="17"/>
  <c r="O429" i="17"/>
  <c r="O450" i="17" s="1"/>
  <c r="AO7" i="17"/>
  <c r="BK11" i="17" s="1"/>
  <c r="O425" i="17"/>
  <c r="AO3" i="17"/>
  <c r="BK7" i="17" s="1"/>
  <c r="P425" i="17"/>
  <c r="P446" i="17" s="1"/>
  <c r="AP3" i="17"/>
  <c r="BL7" i="17" s="1"/>
  <c r="Q433" i="17"/>
  <c r="Q442" i="16" s="1"/>
  <c r="AQ11" i="17"/>
  <c r="Q429" i="17"/>
  <c r="Q450" i="17" s="1"/>
  <c r="AQ7" i="17"/>
  <c r="BM11" i="17" s="1"/>
  <c r="R429" i="17"/>
  <c r="R450" i="17" s="1"/>
  <c r="AR7" i="17"/>
  <c r="BN11" i="17" s="1"/>
  <c r="S438" i="19"/>
  <c r="O426" i="14"/>
  <c r="O447" i="14" s="1"/>
  <c r="I421" i="24"/>
  <c r="J421" i="24"/>
  <c r="AB12" i="23"/>
  <c r="L425" i="4"/>
  <c r="AM3" i="4"/>
  <c r="E426" i="4"/>
  <c r="E447" i="4" s="1"/>
  <c r="AF4" i="4"/>
  <c r="M426" i="4"/>
  <c r="M447" i="4" s="1"/>
  <c r="AN4" i="4"/>
  <c r="Q426" i="4"/>
  <c r="Q447" i="4" s="1"/>
  <c r="AR4" i="4"/>
  <c r="B427" i="4"/>
  <c r="B448" i="4" s="1"/>
  <c r="AC5" i="4"/>
  <c r="J427" i="4"/>
  <c r="J448" i="4" s="1"/>
  <c r="AK5" i="4"/>
  <c r="R427" i="4"/>
  <c r="R448" i="4" s="1"/>
  <c r="AS5" i="4"/>
  <c r="C428" i="4"/>
  <c r="C449" i="4" s="1"/>
  <c r="AD6" i="4"/>
  <c r="G428" i="4"/>
  <c r="G449" i="4" s="1"/>
  <c r="AH6" i="4"/>
  <c r="K428" i="4"/>
  <c r="K449" i="4" s="1"/>
  <c r="AL6" i="4"/>
  <c r="O428" i="4"/>
  <c r="O449" i="4" s="1"/>
  <c r="AP6" i="4"/>
  <c r="S428" i="4"/>
  <c r="AT6" i="4"/>
  <c r="H429" i="4"/>
  <c r="H450" i="4" s="1"/>
  <c r="AI7" i="4"/>
  <c r="L429" i="4"/>
  <c r="L450" i="4" s="1"/>
  <c r="AM7" i="4"/>
  <c r="P429" i="4"/>
  <c r="P450" i="4" s="1"/>
  <c r="AQ7" i="4"/>
  <c r="T429" i="4"/>
  <c r="AU7" i="4"/>
  <c r="E430" i="4"/>
  <c r="E451" i="4" s="1"/>
  <c r="AF8" i="4"/>
  <c r="I430" i="4"/>
  <c r="I451" i="4" s="1"/>
  <c r="AJ8" i="4"/>
  <c r="M430" i="4"/>
  <c r="M451" i="4" s="1"/>
  <c r="AN8" i="4"/>
  <c r="Q430" i="4"/>
  <c r="Q451" i="4" s="1"/>
  <c r="AR8" i="4"/>
  <c r="B431" i="4"/>
  <c r="B452" i="4" s="1"/>
  <c r="AC9" i="4"/>
  <c r="J431" i="4"/>
  <c r="J452" i="4" s="1"/>
  <c r="AK9" i="4"/>
  <c r="N431" i="4"/>
  <c r="N452" i="4" s="1"/>
  <c r="AO9" i="4"/>
  <c r="R431" i="4"/>
  <c r="R452" i="4" s="1"/>
  <c r="AS9" i="4"/>
  <c r="C432" i="4"/>
  <c r="C453" i="4" s="1"/>
  <c r="AD10" i="4"/>
  <c r="G432" i="4"/>
  <c r="G453" i="4" s="1"/>
  <c r="AH10" i="4"/>
  <c r="K432" i="4"/>
  <c r="K453" i="4" s="1"/>
  <c r="AL10" i="4"/>
  <c r="O432" i="4"/>
  <c r="O453" i="4" s="1"/>
  <c r="AP10" i="4"/>
  <c r="S432" i="4"/>
  <c r="AT10" i="4"/>
  <c r="H433" i="4"/>
  <c r="H442" i="3" s="1"/>
  <c r="AI11" i="4"/>
  <c r="L433" i="4"/>
  <c r="L442" i="3" s="1"/>
  <c r="AM11" i="4"/>
  <c r="P433" i="4"/>
  <c r="P442" i="3" s="1"/>
  <c r="AQ11" i="4"/>
  <c r="I434" i="4"/>
  <c r="I443" i="3" s="1"/>
  <c r="AJ12" i="4"/>
  <c r="M434" i="4"/>
  <c r="M443" i="3" s="1"/>
  <c r="AN12" i="4"/>
  <c r="Q434" i="4"/>
  <c r="Q443" i="3" s="1"/>
  <c r="AR12" i="4"/>
  <c r="B435" i="4"/>
  <c r="B444" i="3" s="1"/>
  <c r="AC13" i="4"/>
  <c r="J435" i="4"/>
  <c r="J444" i="3" s="1"/>
  <c r="AK13" i="4"/>
  <c r="N435" i="4"/>
  <c r="N444" i="3" s="1"/>
  <c r="AO13" i="4"/>
  <c r="R435" i="4"/>
  <c r="R444" i="3" s="1"/>
  <c r="AS13" i="4"/>
  <c r="C436" i="4"/>
  <c r="C445" i="3" s="1"/>
  <c r="AD14" i="4"/>
  <c r="G436" i="4"/>
  <c r="G445" i="3" s="1"/>
  <c r="AH14" i="4"/>
  <c r="K436" i="4"/>
  <c r="K445" i="3" s="1"/>
  <c r="AL14" i="4"/>
  <c r="O436" i="4"/>
  <c r="O445" i="3" s="1"/>
  <c r="AP14" i="4"/>
  <c r="S436" i="4"/>
  <c r="S445" i="3" s="1"/>
  <c r="AT14" i="4"/>
  <c r="AN10" i="5"/>
  <c r="O427" i="6"/>
  <c r="O448" i="6" s="1"/>
  <c r="AP5" i="6"/>
  <c r="B433" i="7"/>
  <c r="B442" i="6" s="1"/>
  <c r="AB11" i="7"/>
  <c r="G433" i="11"/>
  <c r="G442" i="10" s="1"/>
  <c r="AG11" i="11"/>
  <c r="H426" i="11"/>
  <c r="H447" i="11" s="1"/>
  <c r="AH4" i="11"/>
  <c r="BD8" i="11" s="1"/>
  <c r="I434" i="11"/>
  <c r="I443" i="10" s="1"/>
  <c r="AI12" i="11"/>
  <c r="I430" i="11"/>
  <c r="I451" i="11" s="1"/>
  <c r="AI8" i="11"/>
  <c r="BE12" i="11" s="1"/>
  <c r="I426" i="11"/>
  <c r="AI4" i="11"/>
  <c r="BE8" i="11" s="1"/>
  <c r="J434" i="11"/>
  <c r="J443" i="10" s="1"/>
  <c r="AJ12" i="11"/>
  <c r="J430" i="11"/>
  <c r="J451" i="11" s="1"/>
  <c r="AJ8" i="11"/>
  <c r="BF12" i="11" s="1"/>
  <c r="J426" i="11"/>
  <c r="J447" i="11" s="1"/>
  <c r="AJ4" i="11"/>
  <c r="BF8" i="11" s="1"/>
  <c r="C426" i="5"/>
  <c r="C447" i="5" s="1"/>
  <c r="AD4" i="5"/>
  <c r="G426" i="5"/>
  <c r="G447" i="5" s="1"/>
  <c r="AH4" i="5"/>
  <c r="K426" i="5"/>
  <c r="K447" i="5" s="1"/>
  <c r="AL4" i="5"/>
  <c r="E428" i="5"/>
  <c r="E449" i="5" s="1"/>
  <c r="AF6" i="5"/>
  <c r="M428" i="5"/>
  <c r="M449" i="5" s="1"/>
  <c r="AN6" i="5"/>
  <c r="Q428" i="5"/>
  <c r="Q449" i="5" s="1"/>
  <c r="AR6" i="5"/>
  <c r="C430" i="5"/>
  <c r="C451" i="5" s="1"/>
  <c r="AD8" i="5"/>
  <c r="G430" i="5"/>
  <c r="G451" i="5" s="1"/>
  <c r="AH8" i="5"/>
  <c r="K430" i="5"/>
  <c r="K451" i="5" s="1"/>
  <c r="AL8" i="5"/>
  <c r="O430" i="5"/>
  <c r="O451" i="5" s="1"/>
  <c r="AP8" i="5"/>
  <c r="E432" i="5"/>
  <c r="E453" i="5" s="1"/>
  <c r="AF10" i="5"/>
  <c r="Q432" i="5"/>
  <c r="Q453" i="5" s="1"/>
  <c r="AR10" i="5"/>
  <c r="B433" i="5"/>
  <c r="B442" i="4" s="1"/>
  <c r="AC11" i="5"/>
  <c r="C434" i="5"/>
  <c r="C443" i="4" s="1"/>
  <c r="AD12" i="5"/>
  <c r="G434" i="5"/>
  <c r="G443" i="4" s="1"/>
  <c r="AH12" i="5"/>
  <c r="K434" i="5"/>
  <c r="K443" i="4" s="1"/>
  <c r="AL12" i="5"/>
  <c r="O434" i="5"/>
  <c r="O443" i="4" s="1"/>
  <c r="AP12" i="5"/>
  <c r="E436" i="5"/>
  <c r="E445" i="4" s="1"/>
  <c r="AF14" i="5"/>
  <c r="M436" i="5"/>
  <c r="M445" i="4" s="1"/>
  <c r="AN14" i="5"/>
  <c r="Q436" i="5"/>
  <c r="Q445" i="4" s="1"/>
  <c r="AR14" i="5"/>
  <c r="O429" i="6"/>
  <c r="O450" i="6" s="1"/>
  <c r="AP7" i="6"/>
  <c r="C431" i="9"/>
  <c r="C452" i="9" s="1"/>
  <c r="C455" i="9" s="1"/>
  <c r="AC9" i="9"/>
  <c r="AY10" i="9" s="1"/>
  <c r="G435" i="9"/>
  <c r="G444" i="8" s="1"/>
  <c r="AG13" i="9"/>
  <c r="BC14" i="9" s="1"/>
  <c r="G431" i="9"/>
  <c r="G452" i="9" s="1"/>
  <c r="AG9" i="9"/>
  <c r="BC10" i="9" s="1"/>
  <c r="G427" i="9"/>
  <c r="G448" i="9" s="1"/>
  <c r="AG5" i="9"/>
  <c r="K435" i="9"/>
  <c r="K444" i="8" s="1"/>
  <c r="AK13" i="9"/>
  <c r="BG14" i="9" s="1"/>
  <c r="K431" i="9"/>
  <c r="K452" i="9" s="1"/>
  <c r="AK9" i="9"/>
  <c r="BG10" i="9" s="1"/>
  <c r="K427" i="9"/>
  <c r="AK5" i="9"/>
  <c r="L435" i="9"/>
  <c r="L444" i="8" s="1"/>
  <c r="AL13" i="9"/>
  <c r="BH14" i="9" s="1"/>
  <c r="L431" i="9"/>
  <c r="L452" i="9" s="1"/>
  <c r="AL9" i="9"/>
  <c r="BH10" i="9" s="1"/>
  <c r="L427" i="9"/>
  <c r="L448" i="9" s="1"/>
  <c r="AL5" i="9"/>
  <c r="BH6" i="9" s="1"/>
  <c r="M435" i="9"/>
  <c r="M444" i="8" s="1"/>
  <c r="AM13" i="9"/>
  <c r="BI14" i="9" s="1"/>
  <c r="M431" i="9"/>
  <c r="M452" i="9" s="1"/>
  <c r="AM9" i="9"/>
  <c r="BI10" i="9" s="1"/>
  <c r="M427" i="9"/>
  <c r="AM5" i="9"/>
  <c r="BI6" i="9" s="1"/>
  <c r="P435" i="9"/>
  <c r="P444" i="8" s="1"/>
  <c r="AP13" i="9"/>
  <c r="BL14" i="9" s="1"/>
  <c r="P431" i="9"/>
  <c r="P452" i="9" s="1"/>
  <c r="AP9" i="9"/>
  <c r="BL10" i="9" s="1"/>
  <c r="P427" i="9"/>
  <c r="P448" i="9" s="1"/>
  <c r="AP5" i="9"/>
  <c r="BL6" i="9" s="1"/>
  <c r="Q435" i="9"/>
  <c r="Q444" i="8" s="1"/>
  <c r="AQ13" i="9"/>
  <c r="BM14" i="9" s="1"/>
  <c r="Q431" i="9"/>
  <c r="Q452" i="9" s="1"/>
  <c r="AQ9" i="9"/>
  <c r="BM10" i="9" s="1"/>
  <c r="Q427" i="9"/>
  <c r="AQ5" i="9"/>
  <c r="BM6" i="9" s="1"/>
  <c r="K425" i="3"/>
  <c r="AL3" i="3"/>
  <c r="E427" i="3"/>
  <c r="E448" i="3" s="1"/>
  <c r="AF5" i="3"/>
  <c r="I427" i="3"/>
  <c r="I448" i="3" s="1"/>
  <c r="AJ5" i="3"/>
  <c r="B428" i="3"/>
  <c r="B449" i="3" s="1"/>
  <c r="AC6" i="3"/>
  <c r="J428" i="3"/>
  <c r="J449" i="3" s="1"/>
  <c r="AK6" i="3"/>
  <c r="K429" i="3"/>
  <c r="K450" i="3" s="1"/>
  <c r="AL7" i="3"/>
  <c r="D430" i="3"/>
  <c r="D451" i="3" s="1"/>
  <c r="AE8" i="3"/>
  <c r="B432" i="3"/>
  <c r="B453" i="3" s="1"/>
  <c r="AC10" i="3"/>
  <c r="J432" i="3"/>
  <c r="J453" i="3" s="1"/>
  <c r="AK10" i="3"/>
  <c r="G433" i="3"/>
  <c r="G442" i="2" s="1"/>
  <c r="AH11" i="3"/>
  <c r="D434" i="3"/>
  <c r="D443" i="2" s="1"/>
  <c r="AE12" i="3"/>
  <c r="I435" i="3"/>
  <c r="I444" i="2" s="1"/>
  <c r="AJ13" i="3"/>
  <c r="B436" i="3"/>
  <c r="B445" i="2" s="1"/>
  <c r="AC14" i="3"/>
  <c r="J436" i="3"/>
  <c r="J445" i="2" s="1"/>
  <c r="AK14" i="3"/>
  <c r="AU11" i="4"/>
  <c r="AQ3" i="4"/>
  <c r="AJ4" i="4"/>
  <c r="AO6" i="6"/>
  <c r="AL14" i="6"/>
  <c r="AL10" i="6"/>
  <c r="AL6" i="6"/>
  <c r="O434" i="6"/>
  <c r="O443" i="5" s="1"/>
  <c r="AP12" i="6"/>
  <c r="O431" i="6"/>
  <c r="O452" i="6" s="1"/>
  <c r="AP9" i="6"/>
  <c r="AB14" i="7"/>
  <c r="C435" i="8"/>
  <c r="C444" i="7" s="1"/>
  <c r="AD13" i="8"/>
  <c r="C431" i="8"/>
  <c r="C452" i="8" s="1"/>
  <c r="AD9" i="8"/>
  <c r="C427" i="8"/>
  <c r="AD5" i="8"/>
  <c r="D435" i="8"/>
  <c r="D444" i="7" s="1"/>
  <c r="AE13" i="8"/>
  <c r="D431" i="8"/>
  <c r="D452" i="8" s="1"/>
  <c r="AE9" i="8"/>
  <c r="D427" i="8"/>
  <c r="D448" i="8" s="1"/>
  <c r="AE5" i="8"/>
  <c r="E435" i="8"/>
  <c r="E444" i="7" s="1"/>
  <c r="AF13" i="8"/>
  <c r="E431" i="8"/>
  <c r="E452" i="8" s="1"/>
  <c r="AF9" i="8"/>
  <c r="E427" i="8"/>
  <c r="E448" i="8" s="1"/>
  <c r="AF5" i="8"/>
  <c r="F435" i="8"/>
  <c r="F444" i="7" s="1"/>
  <c r="AG13" i="8"/>
  <c r="F431" i="8"/>
  <c r="F452" i="8" s="1"/>
  <c r="AG9" i="8"/>
  <c r="F427" i="8"/>
  <c r="F448" i="8" s="1"/>
  <c r="AG5" i="8"/>
  <c r="G435" i="8"/>
  <c r="G444" i="7" s="1"/>
  <c r="AH13" i="8"/>
  <c r="G427" i="8"/>
  <c r="AH5" i="8"/>
  <c r="H431" i="8"/>
  <c r="H452" i="8" s="1"/>
  <c r="AI9" i="8"/>
  <c r="I435" i="8"/>
  <c r="I444" i="7" s="1"/>
  <c r="AJ13" i="8"/>
  <c r="I427" i="8"/>
  <c r="I448" i="8" s="1"/>
  <c r="AJ5" i="8"/>
  <c r="J435" i="8"/>
  <c r="J444" i="7" s="1"/>
  <c r="AK13" i="8"/>
  <c r="J431" i="8"/>
  <c r="J452" i="8" s="1"/>
  <c r="AK9" i="8"/>
  <c r="J427" i="8"/>
  <c r="AK5" i="8"/>
  <c r="K431" i="8"/>
  <c r="K452" i="8" s="1"/>
  <c r="AL9" i="8"/>
  <c r="L435" i="8"/>
  <c r="L444" i="7" s="1"/>
  <c r="AM13" i="8"/>
  <c r="L431" i="8"/>
  <c r="L452" i="8" s="1"/>
  <c r="AM9" i="8"/>
  <c r="L427" i="8"/>
  <c r="L448" i="8" s="1"/>
  <c r="AM5" i="8"/>
  <c r="M435" i="8"/>
  <c r="M444" i="7" s="1"/>
  <c r="AN13" i="8"/>
  <c r="M431" i="8"/>
  <c r="M452" i="8" s="1"/>
  <c r="AN9" i="8"/>
  <c r="M427" i="8"/>
  <c r="M448" i="8" s="1"/>
  <c r="AN5" i="8"/>
  <c r="N435" i="8"/>
  <c r="N444" i="7" s="1"/>
  <c r="AO13" i="8"/>
  <c r="N431" i="8"/>
  <c r="N452" i="8" s="1"/>
  <c r="AO9" i="8"/>
  <c r="N427" i="8"/>
  <c r="AO5" i="8"/>
  <c r="O431" i="8"/>
  <c r="O452" i="8" s="1"/>
  <c r="AP9" i="8"/>
  <c r="P435" i="8"/>
  <c r="P444" i="7" s="1"/>
  <c r="AQ13" i="8"/>
  <c r="P431" i="8"/>
  <c r="P452" i="8" s="1"/>
  <c r="AQ9" i="8"/>
  <c r="P427" i="8"/>
  <c r="P448" i="8" s="1"/>
  <c r="AQ5" i="8"/>
  <c r="Q435" i="8"/>
  <c r="Q444" i="7" s="1"/>
  <c r="AR13" i="8"/>
  <c r="Q431" i="8"/>
  <c r="Q452" i="8" s="1"/>
  <c r="AR9" i="8"/>
  <c r="Q427" i="8"/>
  <c r="Q448" i="8" s="1"/>
  <c r="AR5" i="8"/>
  <c r="R435" i="8"/>
  <c r="R444" i="7" s="1"/>
  <c r="AS13" i="8"/>
  <c r="R431" i="8"/>
  <c r="R452" i="8" s="1"/>
  <c r="AS9" i="8"/>
  <c r="R427" i="8"/>
  <c r="AS5" i="8"/>
  <c r="AE7" i="1"/>
  <c r="AE7" i="4"/>
  <c r="J432" i="6"/>
  <c r="J453" i="6" s="1"/>
  <c r="AK10" i="6"/>
  <c r="J428" i="6"/>
  <c r="J449" i="6" s="1"/>
  <c r="AK6" i="6"/>
  <c r="O425" i="6"/>
  <c r="O446" i="6" s="1"/>
  <c r="AP3" i="6"/>
  <c r="Q429" i="6"/>
  <c r="Q450" i="6" s="1"/>
  <c r="AR7" i="6"/>
  <c r="Q425" i="6"/>
  <c r="Q446" i="6" s="1"/>
  <c r="AR3" i="6"/>
  <c r="R425" i="6"/>
  <c r="AS3" i="6"/>
  <c r="T433" i="6"/>
  <c r="T442" i="5" s="1"/>
  <c r="AU11" i="6"/>
  <c r="T429" i="6"/>
  <c r="AU7" i="6"/>
  <c r="D435" i="7"/>
  <c r="D444" i="6" s="1"/>
  <c r="AD13" i="7"/>
  <c r="D427" i="7"/>
  <c r="D448" i="7" s="1"/>
  <c r="AD5" i="7"/>
  <c r="E435" i="7"/>
  <c r="E444" i="6" s="1"/>
  <c r="AE13" i="7"/>
  <c r="E427" i="7"/>
  <c r="E448" i="7" s="1"/>
  <c r="AE5" i="7"/>
  <c r="F435" i="7"/>
  <c r="F444" i="6" s="1"/>
  <c r="AF13" i="7"/>
  <c r="F427" i="7"/>
  <c r="F448" i="7" s="1"/>
  <c r="AF5" i="7"/>
  <c r="H435" i="7"/>
  <c r="H444" i="6" s="1"/>
  <c r="AH13" i="7"/>
  <c r="H431" i="7"/>
  <c r="H452" i="7" s="1"/>
  <c r="AH9" i="7"/>
  <c r="H427" i="7"/>
  <c r="H448" i="7" s="1"/>
  <c r="AH5" i="7"/>
  <c r="I435" i="7"/>
  <c r="I444" i="6" s="1"/>
  <c r="AI13" i="7"/>
  <c r="I427" i="7"/>
  <c r="AI5" i="7"/>
  <c r="J431" i="7"/>
  <c r="J452" i="7" s="1"/>
  <c r="AJ9" i="7"/>
  <c r="K435" i="7"/>
  <c r="K444" i="6" s="1"/>
  <c r="AK13" i="7"/>
  <c r="K431" i="7"/>
  <c r="K452" i="7" s="1"/>
  <c r="AK9" i="7"/>
  <c r="K427" i="7"/>
  <c r="K448" i="7" s="1"/>
  <c r="AK5" i="7"/>
  <c r="L435" i="7"/>
  <c r="L444" i="6" s="1"/>
  <c r="AL13" i="7"/>
  <c r="L431" i="7"/>
  <c r="L452" i="7" s="1"/>
  <c r="AL9" i="7"/>
  <c r="L427" i="7"/>
  <c r="L448" i="7" s="1"/>
  <c r="AL5" i="7"/>
  <c r="M435" i="7"/>
  <c r="M444" i="6" s="1"/>
  <c r="AM13" i="7"/>
  <c r="M431" i="7"/>
  <c r="M452" i="7" s="1"/>
  <c r="AM9" i="7"/>
  <c r="M427" i="7"/>
  <c r="AM5" i="7"/>
  <c r="N435" i="7"/>
  <c r="N444" i="6" s="1"/>
  <c r="AN13" i="7"/>
  <c r="N431" i="7"/>
  <c r="N452" i="7" s="1"/>
  <c r="AN9" i="7"/>
  <c r="N427" i="7"/>
  <c r="N448" i="7" s="1"/>
  <c r="AN5" i="7"/>
  <c r="O435" i="7"/>
  <c r="O444" i="6" s="1"/>
  <c r="AO13" i="7"/>
  <c r="O431" i="7"/>
  <c r="O452" i="7" s="1"/>
  <c r="AO9" i="7"/>
  <c r="O427" i="7"/>
  <c r="O448" i="7" s="1"/>
  <c r="AO5" i="7"/>
  <c r="P435" i="7"/>
  <c r="P444" i="6" s="1"/>
  <c r="AP13" i="7"/>
  <c r="P431" i="7"/>
  <c r="P452" i="7" s="1"/>
  <c r="AP9" i="7"/>
  <c r="P427" i="7"/>
  <c r="P448" i="7" s="1"/>
  <c r="AP5" i="7"/>
  <c r="Q435" i="7"/>
  <c r="Q444" i="6" s="1"/>
  <c r="AQ13" i="7"/>
  <c r="Q431" i="7"/>
  <c r="Q452" i="7" s="1"/>
  <c r="AQ9" i="7"/>
  <c r="Q427" i="7"/>
  <c r="AQ5" i="7"/>
  <c r="R435" i="7"/>
  <c r="R444" i="6" s="1"/>
  <c r="AR13" i="7"/>
  <c r="R431" i="7"/>
  <c r="R452" i="7" s="1"/>
  <c r="AR9" i="7"/>
  <c r="R427" i="7"/>
  <c r="R448" i="7" s="1"/>
  <c r="AR5" i="7"/>
  <c r="S435" i="7"/>
  <c r="S444" i="6" s="1"/>
  <c r="AS13" i="7"/>
  <c r="S431" i="7"/>
  <c r="AS9" i="7"/>
  <c r="S427" i="7"/>
  <c r="AS5" i="7"/>
  <c r="AL5" i="8"/>
  <c r="AJ9" i="8"/>
  <c r="AH9" i="8"/>
  <c r="B432" i="8"/>
  <c r="B453" i="8" s="1"/>
  <c r="AC10" i="8"/>
  <c r="AI13" i="9"/>
  <c r="BE14" i="9" s="1"/>
  <c r="AI9" i="9"/>
  <c r="BE10" i="9" s="1"/>
  <c r="AI5" i="9"/>
  <c r="BE6" i="9" s="1"/>
  <c r="AH13" i="9"/>
  <c r="BD14" i="9" s="1"/>
  <c r="AH9" i="9"/>
  <c r="BD10" i="9" s="1"/>
  <c r="AH5" i="9"/>
  <c r="BD6" i="9" s="1"/>
  <c r="AC14" i="8"/>
  <c r="AC6" i="8"/>
  <c r="AC11" i="9"/>
  <c r="AY12" i="9" s="1"/>
  <c r="AG8" i="10"/>
  <c r="BC12" i="10" s="1"/>
  <c r="C431" i="10"/>
  <c r="AC9" i="10"/>
  <c r="AY13" i="10" s="1"/>
  <c r="F431" i="10"/>
  <c r="F452" i="10" s="1"/>
  <c r="AF9" i="10"/>
  <c r="BB13" i="10" s="1"/>
  <c r="F427" i="10"/>
  <c r="F448" i="10" s="1"/>
  <c r="AF5" i="10"/>
  <c r="BB9" i="10" s="1"/>
  <c r="G431" i="10"/>
  <c r="G452" i="10" s="1"/>
  <c r="AG9" i="10"/>
  <c r="BC13" i="10" s="1"/>
  <c r="G427" i="10"/>
  <c r="AG5" i="10"/>
  <c r="BC9" i="10" s="1"/>
  <c r="B435" i="11"/>
  <c r="B444" i="10" s="1"/>
  <c r="AB13" i="11"/>
  <c r="B431" i="11"/>
  <c r="B452" i="11" s="1"/>
  <c r="AB9" i="11"/>
  <c r="C435" i="11"/>
  <c r="C444" i="10" s="1"/>
  <c r="AC13" i="11"/>
  <c r="C431" i="11"/>
  <c r="AC9" i="11"/>
  <c r="AY13" i="11" s="1"/>
  <c r="D435" i="11"/>
  <c r="D444" i="10" s="1"/>
  <c r="AD13" i="11"/>
  <c r="D431" i="11"/>
  <c r="D452" i="11" s="1"/>
  <c r="AD9" i="11"/>
  <c r="AZ13" i="11" s="1"/>
  <c r="E436" i="11"/>
  <c r="E445" i="10" s="1"/>
  <c r="AE14" i="11"/>
  <c r="E432" i="11"/>
  <c r="E453" i="11" s="1"/>
  <c r="AE10" i="11"/>
  <c r="BA14" i="11" s="1"/>
  <c r="E428" i="11"/>
  <c r="AE6" i="11"/>
  <c r="BA10" i="11" s="1"/>
  <c r="F436" i="11"/>
  <c r="F445" i="10" s="1"/>
  <c r="AF14" i="11"/>
  <c r="F432" i="11"/>
  <c r="F453" i="11" s="1"/>
  <c r="AF10" i="11"/>
  <c r="BB14" i="11" s="1"/>
  <c r="F428" i="11"/>
  <c r="F449" i="11" s="1"/>
  <c r="AF6" i="11"/>
  <c r="BB10" i="11" s="1"/>
  <c r="G436" i="11"/>
  <c r="G445" i="10" s="1"/>
  <c r="AG14" i="11"/>
  <c r="H429" i="11"/>
  <c r="H450" i="11" s="1"/>
  <c r="AH7" i="11"/>
  <c r="BD11" i="11" s="1"/>
  <c r="AC6" i="5"/>
  <c r="AP3" i="5"/>
  <c r="AL3" i="5"/>
  <c r="AF5" i="5"/>
  <c r="AC9" i="6"/>
  <c r="B430" i="10"/>
  <c r="B451" i="10" s="1"/>
  <c r="AB8" i="10"/>
  <c r="AX12" i="10" s="1"/>
  <c r="B426" i="10"/>
  <c r="B447" i="10" s="1"/>
  <c r="AB4" i="10"/>
  <c r="AX8" i="10" s="1"/>
  <c r="D434" i="10"/>
  <c r="D443" i="9" s="1"/>
  <c r="AD12" i="10"/>
  <c r="E430" i="10"/>
  <c r="E451" i="10" s="1"/>
  <c r="AE8" i="10"/>
  <c r="BA12" i="10" s="1"/>
  <c r="E426" i="10"/>
  <c r="AE4" i="10"/>
  <c r="BA8" i="10" s="1"/>
  <c r="F434" i="10"/>
  <c r="F443" i="9" s="1"/>
  <c r="AF12" i="10"/>
  <c r="F430" i="10"/>
  <c r="F451" i="10" s="1"/>
  <c r="AF8" i="10"/>
  <c r="BB12" i="10" s="1"/>
  <c r="F426" i="10"/>
  <c r="F447" i="10" s="1"/>
  <c r="AF4" i="10"/>
  <c r="BB8" i="10" s="1"/>
  <c r="I434" i="10"/>
  <c r="AI12" i="10"/>
  <c r="J434" i="10"/>
  <c r="J443" i="9" s="1"/>
  <c r="J455" i="9" s="1"/>
  <c r="AJ12" i="10"/>
  <c r="K430" i="10"/>
  <c r="K451" i="10" s="1"/>
  <c r="AK8" i="10"/>
  <c r="BG12" i="10" s="1"/>
  <c r="K426" i="10"/>
  <c r="AK4" i="10"/>
  <c r="BG8" i="10" s="1"/>
  <c r="L430" i="10"/>
  <c r="L451" i="10" s="1"/>
  <c r="AL8" i="10"/>
  <c r="BH12" i="10" s="1"/>
  <c r="L426" i="10"/>
  <c r="L447" i="10" s="1"/>
  <c r="AL4" i="10"/>
  <c r="BH8" i="10" s="1"/>
  <c r="M434" i="10"/>
  <c r="M443" i="9" s="1"/>
  <c r="AM12" i="10"/>
  <c r="M430" i="10"/>
  <c r="M451" i="10" s="1"/>
  <c r="AM8" i="10"/>
  <c r="BI12" i="10" s="1"/>
  <c r="M426" i="10"/>
  <c r="AM4" i="10"/>
  <c r="BI8" i="10" s="1"/>
  <c r="N434" i="10"/>
  <c r="N443" i="9" s="1"/>
  <c r="AN12" i="10"/>
  <c r="Q434" i="10"/>
  <c r="AQ12" i="10"/>
  <c r="R434" i="10"/>
  <c r="R443" i="9" s="1"/>
  <c r="R455" i="9" s="1"/>
  <c r="AR12" i="10"/>
  <c r="AR16" i="10" s="1"/>
  <c r="AX12" i="11"/>
  <c r="G427" i="11"/>
  <c r="G448" i="11" s="1"/>
  <c r="AG5" i="11"/>
  <c r="BC9" i="11" s="1"/>
  <c r="H432" i="11"/>
  <c r="H453" i="11" s="1"/>
  <c r="AH10" i="11"/>
  <c r="BD14" i="11" s="1"/>
  <c r="K425" i="11"/>
  <c r="K446" i="11" s="1"/>
  <c r="AK3" i="11"/>
  <c r="BG7" i="11" s="1"/>
  <c r="L429" i="11"/>
  <c r="L450" i="11" s="1"/>
  <c r="AL7" i="11"/>
  <c r="BH11" i="11" s="1"/>
  <c r="L425" i="11"/>
  <c r="L446" i="11" s="1"/>
  <c r="AL3" i="11"/>
  <c r="M429" i="11"/>
  <c r="M450" i="11" s="1"/>
  <c r="AM7" i="11"/>
  <c r="BI11" i="11" s="1"/>
  <c r="M425" i="11"/>
  <c r="AM3" i="11"/>
  <c r="N429" i="11"/>
  <c r="N450" i="11" s="1"/>
  <c r="AN7" i="11"/>
  <c r="BJ11" i="11" s="1"/>
  <c r="N425" i="11"/>
  <c r="N446" i="11" s="1"/>
  <c r="AN3" i="11"/>
  <c r="AK4" i="4"/>
  <c r="AD5" i="4"/>
  <c r="AQ4" i="5"/>
  <c r="AO6" i="5"/>
  <c r="AM4" i="5"/>
  <c r="AK6" i="5"/>
  <c r="AH3" i="5"/>
  <c r="AD3" i="5"/>
  <c r="AE5" i="6"/>
  <c r="AD11" i="7"/>
  <c r="AD3" i="7"/>
  <c r="AH11" i="8"/>
  <c r="AC7" i="9"/>
  <c r="AY8" i="9" s="1"/>
  <c r="AB13" i="10"/>
  <c r="AQ8" i="10"/>
  <c r="BM12" i="10" s="1"/>
  <c r="BM15" i="10" s="1"/>
  <c r="AQ4" i="10"/>
  <c r="BM8" i="10" s="1"/>
  <c r="AP8" i="10"/>
  <c r="BL12" i="10" s="1"/>
  <c r="AP4" i="10"/>
  <c r="BL8" i="10" s="1"/>
  <c r="AO8" i="10"/>
  <c r="BK12" i="10" s="1"/>
  <c r="AO4" i="10"/>
  <c r="BK8" i="10" s="1"/>
  <c r="AH8" i="10"/>
  <c r="BD12" i="10" s="1"/>
  <c r="AD8" i="10"/>
  <c r="AZ12" i="10" s="1"/>
  <c r="AD4" i="10"/>
  <c r="AZ8" i="10" s="1"/>
  <c r="K435" i="11"/>
  <c r="K444" i="10" s="1"/>
  <c r="AK13" i="11"/>
  <c r="K428" i="11"/>
  <c r="K449" i="11" s="1"/>
  <c r="AK6" i="11"/>
  <c r="BG10" i="11" s="1"/>
  <c r="AI9" i="10"/>
  <c r="BE13" i="10" s="1"/>
  <c r="AH9" i="10"/>
  <c r="BD13" i="10" s="1"/>
  <c r="AH5" i="10"/>
  <c r="BD9" i="10" s="1"/>
  <c r="AJ13" i="11"/>
  <c r="AI13" i="11"/>
  <c r="AK10" i="11"/>
  <c r="BG14" i="11" s="1"/>
  <c r="AB10" i="11"/>
  <c r="AX14" i="11" s="1"/>
  <c r="AP14" i="14"/>
  <c r="AR14" i="14"/>
  <c r="AQ6" i="14"/>
  <c r="BM10" i="14" s="1"/>
  <c r="G433" i="14"/>
  <c r="G442" i="13" s="1"/>
  <c r="AG11" i="14"/>
  <c r="H433" i="14"/>
  <c r="H442" i="13" s="1"/>
  <c r="AH11" i="14"/>
  <c r="I434" i="14"/>
  <c r="I443" i="13" s="1"/>
  <c r="AI12" i="14"/>
  <c r="AJ10" i="15"/>
  <c r="BF14" i="15" s="1"/>
  <c r="E429" i="15"/>
  <c r="E450" i="15" s="1"/>
  <c r="AE7" i="15"/>
  <c r="BA11" i="15" s="1"/>
  <c r="E425" i="15"/>
  <c r="AE3" i="15"/>
  <c r="BA7" i="15" s="1"/>
  <c r="I429" i="15"/>
  <c r="I450" i="15" s="1"/>
  <c r="AI7" i="15"/>
  <c r="BE11" i="15" s="1"/>
  <c r="I425" i="15"/>
  <c r="AI3" i="15"/>
  <c r="BE7" i="15" s="1"/>
  <c r="J429" i="15"/>
  <c r="J450" i="15" s="1"/>
  <c r="AJ7" i="15"/>
  <c r="BF11" i="15" s="1"/>
  <c r="J425" i="15"/>
  <c r="J446" i="15" s="1"/>
  <c r="AJ3" i="15"/>
  <c r="BF7" i="15" s="1"/>
  <c r="K425" i="15"/>
  <c r="AK3" i="15"/>
  <c r="BG7" i="15" s="1"/>
  <c r="L425" i="15"/>
  <c r="L446" i="15" s="1"/>
  <c r="AL3" i="15"/>
  <c r="BH7" i="15" s="1"/>
  <c r="AB11" i="16"/>
  <c r="AC11" i="16"/>
  <c r="AE12" i="16"/>
  <c r="AI12" i="16"/>
  <c r="AK12" i="16"/>
  <c r="AP12" i="16"/>
  <c r="AP4" i="16"/>
  <c r="BL8" i="16" s="1"/>
  <c r="AN4" i="16"/>
  <c r="BJ8" i="16" s="1"/>
  <c r="AK4" i="16"/>
  <c r="BG8" i="16" s="1"/>
  <c r="AH4" i="16"/>
  <c r="BD8" i="16" s="1"/>
  <c r="B435" i="18"/>
  <c r="B444" i="17" s="1"/>
  <c r="AB13" i="18"/>
  <c r="B431" i="18"/>
  <c r="AB9" i="18"/>
  <c r="AX13" i="18" s="1"/>
  <c r="C435" i="18"/>
  <c r="C444" i="17" s="1"/>
  <c r="AC13" i="18"/>
  <c r="C431" i="18"/>
  <c r="AC9" i="18"/>
  <c r="AY13" i="18" s="1"/>
  <c r="AY15" i="18" s="1"/>
  <c r="D435" i="18"/>
  <c r="D444" i="17" s="1"/>
  <c r="AD13" i="18"/>
  <c r="D431" i="18"/>
  <c r="AD9" i="18"/>
  <c r="AZ13" i="18" s="1"/>
  <c r="E435" i="18"/>
  <c r="AE13" i="18"/>
  <c r="F435" i="18"/>
  <c r="F444" i="17" s="1"/>
  <c r="AF13" i="18"/>
  <c r="F431" i="18"/>
  <c r="AF9" i="18"/>
  <c r="BB13" i="18" s="1"/>
  <c r="G435" i="18"/>
  <c r="G444" i="17" s="1"/>
  <c r="AG13" i="18"/>
  <c r="G431" i="18"/>
  <c r="AG9" i="18"/>
  <c r="BC13" i="18" s="1"/>
  <c r="BC15" i="18" s="1"/>
  <c r="H435" i="18"/>
  <c r="H444" i="17" s="1"/>
  <c r="AH13" i="18"/>
  <c r="H431" i="18"/>
  <c r="AH9" i="18"/>
  <c r="BD13" i="18" s="1"/>
  <c r="BD15" i="18" s="1"/>
  <c r="I435" i="18"/>
  <c r="I444" i="17" s="1"/>
  <c r="AI13" i="18"/>
  <c r="J435" i="18"/>
  <c r="J444" i="17" s="1"/>
  <c r="AJ13" i="18"/>
  <c r="J431" i="18"/>
  <c r="AJ9" i="18"/>
  <c r="BF13" i="18" s="1"/>
  <c r="K435" i="18"/>
  <c r="K444" i="17" s="1"/>
  <c r="AK13" i="18"/>
  <c r="K431" i="18"/>
  <c r="AK9" i="18"/>
  <c r="BG13" i="18" s="1"/>
  <c r="L435" i="18"/>
  <c r="L444" i="17" s="1"/>
  <c r="AL13" i="18"/>
  <c r="L431" i="18"/>
  <c r="AL9" i="18"/>
  <c r="BH13" i="18" s="1"/>
  <c r="M435" i="18"/>
  <c r="M444" i="17" s="1"/>
  <c r="AM13" i="18"/>
  <c r="N435" i="18"/>
  <c r="N444" i="17" s="1"/>
  <c r="AN13" i="18"/>
  <c r="N431" i="18"/>
  <c r="AN9" i="18"/>
  <c r="BJ13" i="18" s="1"/>
  <c r="Q432" i="18"/>
  <c r="AQ10" i="18"/>
  <c r="BM14" i="18" s="1"/>
  <c r="B436" i="15"/>
  <c r="B445" i="14" s="1"/>
  <c r="AB14" i="15"/>
  <c r="B432" i="15"/>
  <c r="B453" i="15" s="1"/>
  <c r="AB10" i="15"/>
  <c r="AX14" i="15" s="1"/>
  <c r="E436" i="15"/>
  <c r="E445" i="14" s="1"/>
  <c r="AE14" i="15"/>
  <c r="F436" i="15"/>
  <c r="F445" i="14" s="1"/>
  <c r="AF14" i="15"/>
  <c r="F432" i="15"/>
  <c r="F453" i="15" s="1"/>
  <c r="AF10" i="15"/>
  <c r="BB14" i="15" s="1"/>
  <c r="I436" i="15"/>
  <c r="I445" i="14" s="1"/>
  <c r="AI14" i="15"/>
  <c r="J436" i="15"/>
  <c r="J445" i="14" s="1"/>
  <c r="AJ14" i="15"/>
  <c r="M436" i="15"/>
  <c r="AM14" i="15"/>
  <c r="N436" i="15"/>
  <c r="N445" i="14" s="1"/>
  <c r="AN14" i="15"/>
  <c r="O436" i="15"/>
  <c r="AO14" i="15"/>
  <c r="P436" i="15"/>
  <c r="AP14" i="15"/>
  <c r="Q436" i="15"/>
  <c r="AQ14" i="15"/>
  <c r="R436" i="15"/>
  <c r="R445" i="14" s="1"/>
  <c r="AR14" i="15"/>
  <c r="C425" i="16"/>
  <c r="AC3" i="16"/>
  <c r="AY7" i="16" s="1"/>
  <c r="D434" i="16"/>
  <c r="D443" i="15" s="1"/>
  <c r="AD12" i="16"/>
  <c r="F430" i="16"/>
  <c r="F451" i="16" s="1"/>
  <c r="AF8" i="16"/>
  <c r="BB12" i="16" s="1"/>
  <c r="Q430" i="16"/>
  <c r="AQ8" i="16"/>
  <c r="BM12" i="16" s="1"/>
  <c r="R434" i="16"/>
  <c r="R443" i="15" s="1"/>
  <c r="AR12" i="16"/>
  <c r="R430" i="16"/>
  <c r="R451" i="16" s="1"/>
  <c r="AR8" i="16"/>
  <c r="BN12" i="16" s="1"/>
  <c r="R426" i="16"/>
  <c r="R447" i="16" s="1"/>
  <c r="AR4" i="16"/>
  <c r="B435" i="17"/>
  <c r="B444" i="16" s="1"/>
  <c r="AB13" i="17"/>
  <c r="M435" i="17"/>
  <c r="M444" i="16" s="1"/>
  <c r="AM13" i="17"/>
  <c r="N435" i="17"/>
  <c r="AN13" i="17"/>
  <c r="O435" i="17"/>
  <c r="O444" i="16" s="1"/>
  <c r="AO13" i="17"/>
  <c r="P435" i="17"/>
  <c r="AP13" i="17"/>
  <c r="Q435" i="17"/>
  <c r="Q444" i="16" s="1"/>
  <c r="AQ13" i="17"/>
  <c r="Q431" i="17"/>
  <c r="Q452" i="17" s="1"/>
  <c r="AQ9" i="17"/>
  <c r="BM13" i="17" s="1"/>
  <c r="Q427" i="17"/>
  <c r="Q448" i="17" s="1"/>
  <c r="AQ5" i="17"/>
  <c r="BM9" i="17" s="1"/>
  <c r="R435" i="17"/>
  <c r="R444" i="16" s="1"/>
  <c r="AR13" i="17"/>
  <c r="R431" i="17"/>
  <c r="R452" i="17" s="1"/>
  <c r="AR9" i="17"/>
  <c r="BN13" i="17" s="1"/>
  <c r="R427" i="17"/>
  <c r="AR5" i="17"/>
  <c r="BN9" i="17" s="1"/>
  <c r="AI9" i="18"/>
  <c r="BE13" i="18" s="1"/>
  <c r="AR6" i="14"/>
  <c r="BN10" i="14" s="1"/>
  <c r="AP6" i="14"/>
  <c r="BL10" i="14" s="1"/>
  <c r="AG3" i="14"/>
  <c r="BC7" i="14" s="1"/>
  <c r="AE3" i="14"/>
  <c r="BA7" i="14" s="1"/>
  <c r="J433" i="14"/>
  <c r="J442" i="13" s="1"/>
  <c r="AJ11" i="14"/>
  <c r="K433" i="14"/>
  <c r="K442" i="13" s="1"/>
  <c r="AK11" i="14"/>
  <c r="L433" i="14"/>
  <c r="L442" i="13" s="1"/>
  <c r="AL11" i="14"/>
  <c r="M433" i="14"/>
  <c r="M442" i="13" s="1"/>
  <c r="M455" i="13" s="1"/>
  <c r="AM11" i="14"/>
  <c r="N433" i="14"/>
  <c r="N442" i="13" s="1"/>
  <c r="AN11" i="14"/>
  <c r="O433" i="14"/>
  <c r="O442" i="13" s="1"/>
  <c r="AO11" i="14"/>
  <c r="P431" i="14"/>
  <c r="P452" i="14" s="1"/>
  <c r="AP9" i="14"/>
  <c r="BL13" i="14" s="1"/>
  <c r="P427" i="14"/>
  <c r="P448" i="14" s="1"/>
  <c r="AP5" i="14"/>
  <c r="BL9" i="14" s="1"/>
  <c r="Q435" i="14"/>
  <c r="Q444" i="13" s="1"/>
  <c r="AQ13" i="14"/>
  <c r="Q431" i="14"/>
  <c r="Q452" i="14" s="1"/>
  <c r="AQ9" i="14"/>
  <c r="BM13" i="14" s="1"/>
  <c r="Q427" i="14"/>
  <c r="AQ5" i="14"/>
  <c r="R435" i="14"/>
  <c r="R444" i="13" s="1"/>
  <c r="AR13" i="14"/>
  <c r="R431" i="14"/>
  <c r="R452" i="14" s="1"/>
  <c r="AR9" i="14"/>
  <c r="BN13" i="14" s="1"/>
  <c r="R427" i="14"/>
  <c r="R448" i="14" s="1"/>
  <c r="AR5" i="14"/>
  <c r="BN9" i="14" s="1"/>
  <c r="AI11" i="15"/>
  <c r="AO11" i="15"/>
  <c r="AR7" i="15"/>
  <c r="BN11" i="15" s="1"/>
  <c r="AR3" i="15"/>
  <c r="BN7" i="15" s="1"/>
  <c r="AQ7" i="15"/>
  <c r="BM11" i="15" s="1"/>
  <c r="AQ3" i="15"/>
  <c r="BM7" i="15" s="1"/>
  <c r="AP7" i="15"/>
  <c r="BL11" i="15" s="1"/>
  <c r="AP3" i="15"/>
  <c r="BL7" i="15" s="1"/>
  <c r="AO3" i="15"/>
  <c r="BK7" i="15" s="1"/>
  <c r="AN7" i="15"/>
  <c r="BJ11" i="15" s="1"/>
  <c r="AN3" i="15"/>
  <c r="BJ7" i="15" s="1"/>
  <c r="AM7" i="15"/>
  <c r="BI11" i="15" s="1"/>
  <c r="AM3" i="15"/>
  <c r="BI7" i="15" s="1"/>
  <c r="AI10" i="15"/>
  <c r="BE14" i="15" s="1"/>
  <c r="AH12" i="16"/>
  <c r="AO4" i="16"/>
  <c r="BK8" i="16" s="1"/>
  <c r="AL4" i="16"/>
  <c r="BH8" i="16" s="1"/>
  <c r="AJ4" i="16"/>
  <c r="BF8" i="16" s="1"/>
  <c r="AC7" i="16"/>
  <c r="AY11" i="16" s="1"/>
  <c r="AB7" i="16"/>
  <c r="AX11" i="16" s="1"/>
  <c r="D429" i="16"/>
  <c r="D450" i="16" s="1"/>
  <c r="AD7" i="16"/>
  <c r="AZ11" i="16" s="1"/>
  <c r="AE9" i="18"/>
  <c r="BA13" i="18" s="1"/>
  <c r="AO13" i="18"/>
  <c r="AO9" i="18"/>
  <c r="BK13" i="18" s="1"/>
  <c r="AP13" i="18"/>
  <c r="AP9" i="18"/>
  <c r="BL13" i="18" s="1"/>
  <c r="BL15" i="18" s="1"/>
  <c r="AQ13" i="18"/>
  <c r="AC10" i="10"/>
  <c r="AY14" i="10" s="1"/>
  <c r="AB10" i="10"/>
  <c r="AX14" i="10" s="1"/>
  <c r="AH14" i="11"/>
  <c r="AD14" i="11"/>
  <c r="AC14" i="11"/>
  <c r="AO7" i="11"/>
  <c r="BK11" i="11" s="1"/>
  <c r="BK15" i="11" s="1"/>
  <c r="AK7" i="11"/>
  <c r="BG11" i="11" s="1"/>
  <c r="AG3" i="11"/>
  <c r="BC7" i="11" s="1"/>
  <c r="AF7" i="11"/>
  <c r="BB11" i="11" s="1"/>
  <c r="AF3" i="11"/>
  <c r="BB7" i="11" s="1"/>
  <c r="AE7" i="11"/>
  <c r="BA11" i="11" s="1"/>
  <c r="AD10" i="11"/>
  <c r="AZ14" i="11" s="1"/>
  <c r="AD6" i="11"/>
  <c r="AZ10" i="11" s="1"/>
  <c r="AB6" i="11"/>
  <c r="AX10" i="11" s="1"/>
  <c r="AR10" i="14"/>
  <c r="BN14" i="14" s="1"/>
  <c r="AP10" i="14"/>
  <c r="BL14" i="14" s="1"/>
  <c r="AG7" i="14"/>
  <c r="BC11" i="14" s="1"/>
  <c r="AE7" i="14"/>
  <c r="BA11" i="14" s="1"/>
  <c r="C426" i="14"/>
  <c r="AC4" i="14"/>
  <c r="AY8" i="14" s="1"/>
  <c r="D430" i="14"/>
  <c r="D451" i="14" s="1"/>
  <c r="AD8" i="14"/>
  <c r="AZ12" i="14" s="1"/>
  <c r="D426" i="14"/>
  <c r="AD4" i="14"/>
  <c r="AZ8" i="14" s="1"/>
  <c r="E430" i="14"/>
  <c r="E451" i="14" s="1"/>
  <c r="AE8" i="14"/>
  <c r="BA12" i="14" s="1"/>
  <c r="E426" i="14"/>
  <c r="AE4" i="14"/>
  <c r="BA8" i="14" s="1"/>
  <c r="F430" i="14"/>
  <c r="F451" i="14" s="1"/>
  <c r="AF8" i="14"/>
  <c r="BB12" i="14" s="1"/>
  <c r="F426" i="14"/>
  <c r="AF4" i="14"/>
  <c r="BB8" i="14" s="1"/>
  <c r="G430" i="14"/>
  <c r="G451" i="14" s="1"/>
  <c r="AG8" i="14"/>
  <c r="BC12" i="14" s="1"/>
  <c r="G426" i="14"/>
  <c r="AG4" i="14"/>
  <c r="BC8" i="14" s="1"/>
  <c r="H434" i="14"/>
  <c r="H443" i="13" s="1"/>
  <c r="AH12" i="14"/>
  <c r="H430" i="14"/>
  <c r="H451" i="14" s="1"/>
  <c r="AH8" i="14"/>
  <c r="BD12" i="14" s="1"/>
  <c r="H426" i="14"/>
  <c r="H447" i="14" s="1"/>
  <c r="AH4" i="14"/>
  <c r="BD8" i="14" s="1"/>
  <c r="I431" i="14"/>
  <c r="I452" i="14" s="1"/>
  <c r="AI9" i="14"/>
  <c r="BE13" i="14" s="1"/>
  <c r="AF11" i="15"/>
  <c r="AH11" i="15"/>
  <c r="AN11" i="15"/>
  <c r="AR11" i="15"/>
  <c r="AR10" i="15"/>
  <c r="BN14" i="15" s="1"/>
  <c r="AR6" i="15"/>
  <c r="BN10" i="15" s="1"/>
  <c r="AQ10" i="15"/>
  <c r="BM14" i="15" s="1"/>
  <c r="AQ6" i="15"/>
  <c r="BM10" i="15" s="1"/>
  <c r="AP10" i="15"/>
  <c r="BL14" i="15" s="1"/>
  <c r="AP6" i="15"/>
  <c r="BL10" i="15" s="1"/>
  <c r="AO6" i="15"/>
  <c r="BK10" i="15" s="1"/>
  <c r="AN10" i="15"/>
  <c r="BJ14" i="15" s="1"/>
  <c r="AN6" i="15"/>
  <c r="BJ10" i="15" s="1"/>
  <c r="AM10" i="15"/>
  <c r="BI14" i="15" s="1"/>
  <c r="AM6" i="15"/>
  <c r="BI10" i="15" s="1"/>
  <c r="AJ6" i="15"/>
  <c r="BF10" i="15" s="1"/>
  <c r="AF6" i="15"/>
  <c r="BB10" i="15" s="1"/>
  <c r="AG12" i="16"/>
  <c r="AL12" i="16"/>
  <c r="AQ12" i="16"/>
  <c r="AO8" i="16"/>
  <c r="BK12" i="16" s="1"/>
  <c r="AL8" i="16"/>
  <c r="BH12" i="16" s="1"/>
  <c r="AJ8" i="16"/>
  <c r="BF12" i="16" s="1"/>
  <c r="AG8" i="16"/>
  <c r="BC12" i="16" s="1"/>
  <c r="AG4" i="16"/>
  <c r="BC8" i="16" s="1"/>
  <c r="AF4" i="16"/>
  <c r="BB8" i="16" s="1"/>
  <c r="AD4" i="16"/>
  <c r="AZ8" i="16" s="1"/>
  <c r="AF11" i="16"/>
  <c r="AG11" i="16"/>
  <c r="AH11" i="16"/>
  <c r="AJ11" i="16"/>
  <c r="AK11" i="16"/>
  <c r="AL11" i="16"/>
  <c r="AN11" i="16"/>
  <c r="AO11" i="16"/>
  <c r="AP11" i="16"/>
  <c r="AQ11" i="16"/>
  <c r="AQ3" i="16"/>
  <c r="BM7" i="16" s="1"/>
  <c r="AP7" i="16"/>
  <c r="BL11" i="16" s="1"/>
  <c r="AP3" i="16"/>
  <c r="BL7" i="16" s="1"/>
  <c r="AO7" i="16"/>
  <c r="BK11" i="16" s="1"/>
  <c r="AO3" i="16"/>
  <c r="BK7" i="16" s="1"/>
  <c r="AN7" i="16"/>
  <c r="BJ11" i="16" s="1"/>
  <c r="AN3" i="16"/>
  <c r="BJ7" i="16" s="1"/>
  <c r="AL7" i="16"/>
  <c r="BH11" i="16" s="1"/>
  <c r="AL3" i="16"/>
  <c r="BH7" i="16" s="1"/>
  <c r="AK7" i="16"/>
  <c r="BG11" i="16" s="1"/>
  <c r="AK3" i="16"/>
  <c r="BG7" i="16" s="1"/>
  <c r="AJ7" i="16"/>
  <c r="BF11" i="16" s="1"/>
  <c r="AJ3" i="16"/>
  <c r="BF7" i="16" s="1"/>
  <c r="AH7" i="16"/>
  <c r="BD11" i="16" s="1"/>
  <c r="AF3" i="16"/>
  <c r="BB7" i="16" s="1"/>
  <c r="AC12" i="17"/>
  <c r="AJ12" i="17"/>
  <c r="AM12" i="17"/>
  <c r="AN12" i="17"/>
  <c r="AO12" i="17"/>
  <c r="AP12" i="17"/>
  <c r="AQ12" i="17"/>
  <c r="AR12" i="17"/>
  <c r="AR8" i="17"/>
  <c r="BN12" i="17" s="1"/>
  <c r="AR4" i="17"/>
  <c r="BN8" i="17" s="1"/>
  <c r="AQ8" i="17"/>
  <c r="BM12" i="17" s="1"/>
  <c r="AQ4" i="17"/>
  <c r="BM8" i="17" s="1"/>
  <c r="AK4" i="17"/>
  <c r="BG8" i="17" s="1"/>
  <c r="AJ4" i="17"/>
  <c r="BF8" i="17" s="1"/>
  <c r="AF4" i="17"/>
  <c r="BB8" i="17" s="1"/>
  <c r="AG12" i="18"/>
  <c r="AH12" i="18"/>
  <c r="AI12" i="18"/>
  <c r="AK12" i="18"/>
  <c r="AL12" i="18"/>
  <c r="AM12" i="18"/>
  <c r="AR13" i="18"/>
  <c r="AR11" i="16"/>
  <c r="AR7" i="16"/>
  <c r="BN11" i="16" s="1"/>
  <c r="AD10" i="16"/>
  <c r="AZ14" i="16" s="1"/>
  <c r="AD6" i="16"/>
  <c r="AZ10" i="16" s="1"/>
  <c r="AF12" i="17"/>
  <c r="AH11" i="17"/>
  <c r="AJ3" i="17"/>
  <c r="BF7" i="17" s="1"/>
  <c r="AG8" i="17"/>
  <c r="BC12" i="17" s="1"/>
  <c r="AF3" i="17"/>
  <c r="BB7" i="17" s="1"/>
  <c r="AC8" i="17"/>
  <c r="AY12" i="17" s="1"/>
  <c r="AE11" i="18"/>
  <c r="AG11" i="18"/>
  <c r="AH11" i="18"/>
  <c r="AI11" i="18"/>
  <c r="AK11" i="18"/>
  <c r="AL11" i="18"/>
  <c r="AM11" i="18"/>
  <c r="AG16" i="25"/>
  <c r="G446" i="11"/>
  <c r="K438" i="11"/>
  <c r="I446" i="14"/>
  <c r="J446" i="14"/>
  <c r="K446" i="14"/>
  <c r="L446" i="14"/>
  <c r="L438" i="14"/>
  <c r="M446" i="14"/>
  <c r="N446" i="14"/>
  <c r="AI7" i="1"/>
  <c r="AC4" i="5"/>
  <c r="AS4" i="5"/>
  <c r="AN3" i="5"/>
  <c r="AL5" i="5"/>
  <c r="AK4" i="5"/>
  <c r="AJ3" i="5"/>
  <c r="AJ16" i="5" s="1"/>
  <c r="AH5" i="5"/>
  <c r="AG4" i="5"/>
  <c r="AF3" i="5"/>
  <c r="AD5" i="5"/>
  <c r="AS16" i="25"/>
  <c r="AO16" i="25"/>
  <c r="AE6" i="5"/>
  <c r="AC9" i="14"/>
  <c r="AY13" i="14" s="1"/>
  <c r="AC3" i="14"/>
  <c r="AY7" i="14" s="1"/>
  <c r="S438" i="16"/>
  <c r="AC16" i="25"/>
  <c r="R421" i="25"/>
  <c r="AE13" i="6"/>
  <c r="AV6" i="25"/>
  <c r="AK16" i="25"/>
  <c r="AG7" i="1"/>
  <c r="AS3" i="4"/>
  <c r="AB5" i="11"/>
  <c r="AC5" i="14"/>
  <c r="AY9" i="14" s="1"/>
  <c r="AS16" i="19"/>
  <c r="BA16" i="21"/>
  <c r="E453" i="8"/>
  <c r="B446" i="6"/>
  <c r="B438" i="6"/>
  <c r="AC13" i="1"/>
  <c r="AD9" i="1"/>
  <c r="AL8" i="1"/>
  <c r="AJ8" i="1"/>
  <c r="AH8" i="1"/>
  <c r="AF8" i="1"/>
  <c r="AD8" i="1"/>
  <c r="AU7" i="1"/>
  <c r="AS7" i="1"/>
  <c r="AQ7" i="1"/>
  <c r="AO7" i="1"/>
  <c r="AM7" i="1"/>
  <c r="AK7" i="1"/>
  <c r="AK16" i="3"/>
  <c r="AC12" i="6"/>
  <c r="AC8" i="6"/>
  <c r="AC4" i="6"/>
  <c r="AE9" i="6"/>
  <c r="AB13" i="7"/>
  <c r="AB9" i="7"/>
  <c r="AB5" i="7"/>
  <c r="AM16" i="3"/>
  <c r="AQ5" i="4"/>
  <c r="AP4" i="4"/>
  <c r="AO3" i="4"/>
  <c r="AM5" i="4"/>
  <c r="AL4" i="4"/>
  <c r="AF6" i="4"/>
  <c r="AE5" i="4"/>
  <c r="AD4" i="4"/>
  <c r="AX15" i="17"/>
  <c r="AK8" i="1"/>
  <c r="AI8" i="1"/>
  <c r="AG8" i="1"/>
  <c r="AE8" i="1"/>
  <c r="AC8" i="1"/>
  <c r="AT7" i="1"/>
  <c r="AR7" i="1"/>
  <c r="AP7" i="1"/>
  <c r="AN7" i="1"/>
  <c r="AL7" i="1"/>
  <c r="AJ7" i="1"/>
  <c r="AH7" i="1"/>
  <c r="AF7" i="1"/>
  <c r="AD7" i="1"/>
  <c r="AT4" i="4"/>
  <c r="AK3" i="4"/>
  <c r="AC14" i="6"/>
  <c r="AC10" i="6"/>
  <c r="AC6" i="6"/>
  <c r="AP16" i="2"/>
  <c r="AI16" i="3"/>
  <c r="AJ6" i="4"/>
  <c r="AI5" i="4"/>
  <c r="AH4" i="4"/>
  <c r="AE3" i="4"/>
  <c r="AC10" i="9"/>
  <c r="AY11" i="9" s="1"/>
  <c r="AC6" i="9"/>
  <c r="AY7" i="9" s="1"/>
  <c r="AB9" i="10"/>
  <c r="AB5" i="10"/>
  <c r="AC10" i="14"/>
  <c r="AY14" i="14" s="1"/>
  <c r="AC6" i="14"/>
  <c r="AY10" i="14" s="1"/>
  <c r="AC10" i="16"/>
  <c r="AY14" i="16" s="1"/>
  <c r="AC6" i="16"/>
  <c r="AY10" i="16" s="1"/>
  <c r="AB10" i="16"/>
  <c r="AX14" i="16" s="1"/>
  <c r="AB6" i="16"/>
  <c r="AX10" i="16" s="1"/>
  <c r="AC7" i="11"/>
  <c r="AY11" i="11" s="1"/>
  <c r="AC3" i="11"/>
  <c r="AY7" i="11" s="1"/>
  <c r="AB7" i="11"/>
  <c r="AF7" i="15"/>
  <c r="BB11" i="15" s="1"/>
  <c r="AE10" i="15"/>
  <c r="BA14" i="15" s="1"/>
  <c r="AE6" i="15"/>
  <c r="BA10" i="15" s="1"/>
  <c r="AD3" i="15"/>
  <c r="AZ7" i="15" s="1"/>
  <c r="AB7" i="15"/>
  <c r="AX11" i="15" s="1"/>
  <c r="B431" i="15"/>
  <c r="B452" i="15" s="1"/>
  <c r="B427" i="15"/>
  <c r="B448" i="15" s="1"/>
  <c r="F431" i="15"/>
  <c r="F452" i="15" s="1"/>
  <c r="F427" i="15"/>
  <c r="F448" i="15" s="1"/>
  <c r="AC12" i="9"/>
  <c r="AY13" i="9" s="1"/>
  <c r="AC8" i="9"/>
  <c r="AY9" i="9" s="1"/>
  <c r="AC4" i="9"/>
  <c r="AY5" i="9" s="1"/>
  <c r="AC8" i="14"/>
  <c r="AY12" i="14" s="1"/>
  <c r="AB8" i="16"/>
  <c r="AX12" i="16" s="1"/>
  <c r="S438" i="11"/>
  <c r="AE8" i="15"/>
  <c r="BA12" i="15" s="1"/>
  <c r="AI16" i="25"/>
  <c r="D421" i="25"/>
  <c r="G421" i="25"/>
  <c r="H421" i="25"/>
  <c r="K421" i="25"/>
  <c r="AU16" i="25"/>
  <c r="AE16" i="25"/>
  <c r="AV12" i="25"/>
  <c r="AV8" i="25"/>
  <c r="Q438" i="19"/>
  <c r="AQ16" i="25"/>
  <c r="M421" i="20"/>
  <c r="AR14" i="20" s="1"/>
  <c r="S421" i="24"/>
  <c r="S438" i="17"/>
  <c r="AV14" i="19"/>
  <c r="AM16" i="25"/>
  <c r="T421" i="25"/>
  <c r="D421" i="24"/>
  <c r="S438" i="6"/>
  <c r="G446" i="7"/>
  <c r="G438" i="7"/>
  <c r="K446" i="7"/>
  <c r="O446" i="7"/>
  <c r="D446" i="9"/>
  <c r="K446" i="6"/>
  <c r="L446" i="8"/>
  <c r="P446" i="8"/>
  <c r="AD12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K9" i="1"/>
  <c r="AJ9" i="1"/>
  <c r="AI9" i="1"/>
  <c r="AH9" i="1"/>
  <c r="AG9" i="1"/>
  <c r="AF9" i="1"/>
  <c r="AE9" i="1"/>
  <c r="AW16" i="2"/>
  <c r="AU16" i="2"/>
  <c r="AT16" i="2"/>
  <c r="AS16" i="2"/>
  <c r="AX6" i="2"/>
  <c r="AX12" i="2"/>
  <c r="AX8" i="2"/>
  <c r="AM16" i="2"/>
  <c r="AI16" i="2"/>
  <c r="AE16" i="2"/>
  <c r="AX10" i="2"/>
  <c r="AF3" i="3"/>
  <c r="AC3" i="4"/>
  <c r="AD16" i="6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L5" i="1"/>
  <c r="AK5" i="1"/>
  <c r="AJ5" i="1"/>
  <c r="AI5" i="1"/>
  <c r="AH5" i="1"/>
  <c r="AG5" i="1"/>
  <c r="AF5" i="1"/>
  <c r="AE5" i="1"/>
  <c r="AD5" i="1"/>
  <c r="AJ4" i="1"/>
  <c r="AI4" i="1"/>
  <c r="AH4" i="1"/>
  <c r="AG4" i="1"/>
  <c r="AF4" i="1"/>
  <c r="AE4" i="1"/>
  <c r="AD4" i="1"/>
  <c r="AC4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O16" i="2"/>
  <c r="AK16" i="2"/>
  <c r="AX9" i="2"/>
  <c r="AG16" i="2"/>
  <c r="AR3" i="5"/>
  <c r="AG13" i="7"/>
  <c r="AG11" i="7"/>
  <c r="AG9" i="7"/>
  <c r="AG7" i="7"/>
  <c r="AG5" i="7"/>
  <c r="AG3" i="7"/>
  <c r="AF3" i="7"/>
  <c r="AE12" i="7"/>
  <c r="AE8" i="7"/>
  <c r="AE4" i="7"/>
  <c r="AD14" i="7"/>
  <c r="AD12" i="7"/>
  <c r="AD10" i="7"/>
  <c r="AD8" i="7"/>
  <c r="AD6" i="7"/>
  <c r="AD4" i="7"/>
  <c r="AC16" i="7"/>
  <c r="AT11" i="8"/>
  <c r="AC3" i="9"/>
  <c r="AY4" i="9" s="1"/>
  <c r="BG15" i="18"/>
  <c r="S438" i="18"/>
  <c r="AU16" i="19"/>
  <c r="AT16" i="25"/>
  <c r="AP16" i="25"/>
  <c r="AL16" i="25"/>
  <c r="AH16" i="25"/>
  <c r="AD16" i="25"/>
  <c r="AV11" i="25"/>
  <c r="AV7" i="25"/>
  <c r="AV3" i="25"/>
  <c r="M421" i="25"/>
  <c r="N421" i="24"/>
  <c r="AE14" i="10"/>
  <c r="AE12" i="10"/>
  <c r="AD14" i="10"/>
  <c r="AC14" i="10"/>
  <c r="AB14" i="10"/>
  <c r="AB12" i="10"/>
  <c r="AE3" i="10"/>
  <c r="BA7" i="10" s="1"/>
  <c r="BA15" i="10" s="1"/>
  <c r="AD3" i="10"/>
  <c r="AZ7" i="10" s="1"/>
  <c r="S438" i="10"/>
  <c r="AB3" i="11"/>
  <c r="AX7" i="11" s="1"/>
  <c r="AF3" i="15"/>
  <c r="AC3" i="15"/>
  <c r="AY7" i="15" s="1"/>
  <c r="AB3" i="15"/>
  <c r="AE13" i="16"/>
  <c r="AF13" i="16"/>
  <c r="AH3" i="16"/>
  <c r="AF9" i="16"/>
  <c r="BB13" i="16" s="1"/>
  <c r="AF7" i="16"/>
  <c r="BB11" i="16" s="1"/>
  <c r="AF5" i="16"/>
  <c r="BB9" i="16" s="1"/>
  <c r="AD3" i="16"/>
  <c r="AB11" i="17"/>
  <c r="AC13" i="17"/>
  <c r="AC11" i="17"/>
  <c r="AE12" i="17"/>
  <c r="AF13" i="17"/>
  <c r="AF11" i="17"/>
  <c r="AG13" i="17"/>
  <c r="AG11" i="17"/>
  <c r="AI12" i="17"/>
  <c r="AJ13" i="17"/>
  <c r="AJ11" i="17"/>
  <c r="AK13" i="17"/>
  <c r="AL3" i="17"/>
  <c r="BH7" i="17" s="1"/>
  <c r="AK9" i="17"/>
  <c r="BG13" i="17" s="1"/>
  <c r="AK7" i="17"/>
  <c r="BG11" i="17" s="1"/>
  <c r="AK5" i="17"/>
  <c r="BG9" i="17" s="1"/>
  <c r="AK3" i="17"/>
  <c r="BG7" i="17" s="1"/>
  <c r="AJ9" i="17"/>
  <c r="BF13" i="17" s="1"/>
  <c r="AJ7" i="17"/>
  <c r="BF11" i="17" s="1"/>
  <c r="AJ5" i="17"/>
  <c r="BF9" i="17" s="1"/>
  <c r="AG9" i="17"/>
  <c r="BC13" i="17" s="1"/>
  <c r="AG7" i="17"/>
  <c r="BC11" i="17" s="1"/>
  <c r="AG5" i="17"/>
  <c r="BC9" i="17" s="1"/>
  <c r="AF9" i="17"/>
  <c r="BB13" i="17" s="1"/>
  <c r="AF7" i="17"/>
  <c r="BB11" i="17" s="1"/>
  <c r="AF5" i="17"/>
  <c r="BB9" i="17" s="1"/>
  <c r="AC9" i="17"/>
  <c r="AY13" i="17" s="1"/>
  <c r="AC7" i="17"/>
  <c r="AY11" i="17" s="1"/>
  <c r="AC5" i="17"/>
  <c r="AY9" i="17" s="1"/>
  <c r="AZ8" i="18"/>
  <c r="BH8" i="18"/>
  <c r="AV12" i="19"/>
  <c r="AV4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V10" i="19"/>
  <c r="AV8" i="19"/>
  <c r="AC16" i="19"/>
  <c r="AV4" i="25"/>
  <c r="AR16" i="25"/>
  <c r="AN16" i="25"/>
  <c r="AJ16" i="25"/>
  <c r="AF16" i="25"/>
  <c r="AV13" i="25"/>
  <c r="AV9" i="25"/>
  <c r="AV5" i="25"/>
  <c r="AU13" i="24"/>
  <c r="AU9" i="24"/>
  <c r="AU5" i="24"/>
  <c r="AR8" i="22"/>
  <c r="BM30" i="21" s="1"/>
  <c r="AO6" i="22"/>
  <c r="BJ28" i="21" s="1"/>
  <c r="AG8" i="22"/>
  <c r="BB30" i="21" s="1"/>
  <c r="AG6" i="22"/>
  <c r="BB28" i="21" s="1"/>
  <c r="AF4" i="22"/>
  <c r="BA26" i="21" s="1"/>
  <c r="AE8" i="22"/>
  <c r="AZ30" i="21" s="1"/>
  <c r="AC9" i="22"/>
  <c r="AX31" i="21" s="1"/>
  <c r="D455" i="22"/>
  <c r="O455" i="22"/>
  <c r="J421" i="25"/>
  <c r="O421" i="25"/>
  <c r="R421" i="24"/>
  <c r="AA253" i="29"/>
  <c r="BP51" i="28"/>
  <c r="AA253" i="28"/>
  <c r="AA253" i="27"/>
  <c r="BP51" i="27"/>
  <c r="AA262" i="29"/>
  <c r="BP60" i="28"/>
  <c r="AA262" i="28"/>
  <c r="BP60" i="27"/>
  <c r="AA262" i="27"/>
  <c r="P421" i="20"/>
  <c r="AR17" i="20" s="1"/>
  <c r="Q455" i="19"/>
  <c r="P455" i="19"/>
  <c r="AC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U9" i="1"/>
  <c r="AT9" i="1"/>
  <c r="AS9" i="1"/>
  <c r="AR9" i="1"/>
  <c r="AQ9" i="1"/>
  <c r="AP9" i="1"/>
  <c r="AO9" i="1"/>
  <c r="AN9" i="1"/>
  <c r="AM9" i="1"/>
  <c r="AL9" i="1"/>
  <c r="AC7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U5" i="1"/>
  <c r="AT5" i="1"/>
  <c r="AS5" i="1"/>
  <c r="AR5" i="1"/>
  <c r="AQ5" i="1"/>
  <c r="AP5" i="1"/>
  <c r="AO5" i="1"/>
  <c r="AN5" i="1"/>
  <c r="AM5" i="1"/>
  <c r="T438" i="1"/>
  <c r="S438" i="1"/>
  <c r="R438" i="1"/>
  <c r="R446" i="1"/>
  <c r="R455" i="1" s="1"/>
  <c r="Q438" i="1"/>
  <c r="P438" i="1"/>
  <c r="P446" i="1"/>
  <c r="O438" i="1"/>
  <c r="O446" i="1"/>
  <c r="O455" i="1" s="1"/>
  <c r="N438" i="1"/>
  <c r="N446" i="1"/>
  <c r="M438" i="1"/>
  <c r="M446" i="1"/>
  <c r="M455" i="1" s="1"/>
  <c r="L438" i="1"/>
  <c r="L446" i="1"/>
  <c r="K438" i="1"/>
  <c r="K446" i="1"/>
  <c r="K455" i="1" s="1"/>
  <c r="J438" i="1"/>
  <c r="J446" i="1"/>
  <c r="I438" i="1"/>
  <c r="I446" i="1"/>
  <c r="I455" i="1" s="1"/>
  <c r="H438" i="1"/>
  <c r="H446" i="1"/>
  <c r="G438" i="1"/>
  <c r="G446" i="1"/>
  <c r="G455" i="1" s="1"/>
  <c r="F438" i="1"/>
  <c r="F446" i="1"/>
  <c r="E438" i="1"/>
  <c r="E446" i="1"/>
  <c r="E455" i="1" s="1"/>
  <c r="D438" i="1"/>
  <c r="D446" i="1"/>
  <c r="D455" i="1" s="1"/>
  <c r="C438" i="1"/>
  <c r="C446" i="1"/>
  <c r="AC3" i="1"/>
  <c r="AH4" i="2"/>
  <c r="AH16" i="2" s="1"/>
  <c r="AF4" i="2"/>
  <c r="AD5" i="2"/>
  <c r="AX5" i="2" s="1"/>
  <c r="AD3" i="2"/>
  <c r="C438" i="2"/>
  <c r="C446" i="2"/>
  <c r="C455" i="2" s="1"/>
  <c r="E438" i="2"/>
  <c r="E446" i="2"/>
  <c r="G438" i="2"/>
  <c r="G446" i="2"/>
  <c r="I438" i="2"/>
  <c r="I446" i="2"/>
  <c r="K438" i="2"/>
  <c r="K446" i="2"/>
  <c r="M438" i="2"/>
  <c r="M446" i="2"/>
  <c r="O438" i="2"/>
  <c r="O446" i="2"/>
  <c r="C455" i="1"/>
  <c r="AT6" i="3"/>
  <c r="AR6" i="3"/>
  <c r="AF6" i="3"/>
  <c r="AF4" i="3"/>
  <c r="AE7" i="3"/>
  <c r="AE5" i="3"/>
  <c r="AE3" i="3"/>
  <c r="AG16" i="4"/>
  <c r="B425" i="5"/>
  <c r="AC3" i="5"/>
  <c r="D446" i="5"/>
  <c r="F446" i="5"/>
  <c r="H446" i="5"/>
  <c r="J446" i="5"/>
  <c r="L446" i="5"/>
  <c r="N446" i="5"/>
  <c r="P446" i="5"/>
  <c r="R446" i="5"/>
  <c r="O426" i="5"/>
  <c r="O447" i="5" s="1"/>
  <c r="AP4" i="5"/>
  <c r="F427" i="5"/>
  <c r="F448" i="5" s="1"/>
  <c r="AG5" i="5"/>
  <c r="H427" i="5"/>
  <c r="H448" i="5" s="1"/>
  <c r="AI5" i="5"/>
  <c r="J427" i="5"/>
  <c r="J448" i="5" s="1"/>
  <c r="AK5" i="5"/>
  <c r="L427" i="5"/>
  <c r="L448" i="5" s="1"/>
  <c r="AM5" i="5"/>
  <c r="N427" i="5"/>
  <c r="N448" i="5" s="1"/>
  <c r="AO5" i="5"/>
  <c r="P427" i="5"/>
  <c r="P448" i="5" s="1"/>
  <c r="AQ5" i="5"/>
  <c r="R427" i="5"/>
  <c r="R448" i="5" s="1"/>
  <c r="AS5" i="5"/>
  <c r="T427" i="5"/>
  <c r="AU5" i="5"/>
  <c r="F429" i="5"/>
  <c r="F450" i="5" s="1"/>
  <c r="AG7" i="5"/>
  <c r="H429" i="5"/>
  <c r="H450" i="5" s="1"/>
  <c r="AI7" i="5"/>
  <c r="J429" i="5"/>
  <c r="J450" i="5" s="1"/>
  <c r="AK7" i="5"/>
  <c r="L429" i="5"/>
  <c r="L450" i="5" s="1"/>
  <c r="AM7" i="5"/>
  <c r="N429" i="5"/>
  <c r="N450" i="5" s="1"/>
  <c r="AO7" i="5"/>
  <c r="P429" i="5"/>
  <c r="P450" i="5" s="1"/>
  <c r="AQ7" i="5"/>
  <c r="R429" i="5"/>
  <c r="R450" i="5" s="1"/>
  <c r="AS7" i="5"/>
  <c r="T429" i="5"/>
  <c r="AU7" i="5"/>
  <c r="M430" i="5"/>
  <c r="M451" i="5" s="1"/>
  <c r="AN8" i="5"/>
  <c r="F431" i="5"/>
  <c r="F452" i="5" s="1"/>
  <c r="AG9" i="5"/>
  <c r="H431" i="5"/>
  <c r="H452" i="5" s="1"/>
  <c r="AI9" i="5"/>
  <c r="J431" i="5"/>
  <c r="J452" i="5" s="1"/>
  <c r="AK9" i="5"/>
  <c r="L431" i="5"/>
  <c r="L452" i="5" s="1"/>
  <c r="AM9" i="5"/>
  <c r="N431" i="5"/>
  <c r="N452" i="5" s="1"/>
  <c r="AO9" i="5"/>
  <c r="P431" i="5"/>
  <c r="P452" i="5" s="1"/>
  <c r="AQ9" i="5"/>
  <c r="R431" i="5"/>
  <c r="R452" i="5" s="1"/>
  <c r="AS9" i="5"/>
  <c r="T431" i="5"/>
  <c r="AU9" i="5"/>
  <c r="F433" i="5"/>
  <c r="F442" i="4" s="1"/>
  <c r="AG11" i="5"/>
  <c r="H433" i="5"/>
  <c r="H442" i="4" s="1"/>
  <c r="AI11" i="5"/>
  <c r="J433" i="5"/>
  <c r="J442" i="4" s="1"/>
  <c r="AK11" i="5"/>
  <c r="L433" i="5"/>
  <c r="L442" i="4" s="1"/>
  <c r="AM11" i="5"/>
  <c r="N433" i="5"/>
  <c r="N442" i="4" s="1"/>
  <c r="AO11" i="5"/>
  <c r="P433" i="5"/>
  <c r="P442" i="4" s="1"/>
  <c r="AQ11" i="5"/>
  <c r="R433" i="5"/>
  <c r="R442" i="4" s="1"/>
  <c r="AS11" i="5"/>
  <c r="T433" i="5"/>
  <c r="T442" i="4" s="1"/>
  <c r="AU11" i="5"/>
  <c r="M434" i="5"/>
  <c r="M443" i="4" s="1"/>
  <c r="AN12" i="5"/>
  <c r="D435" i="5"/>
  <c r="D444" i="4" s="1"/>
  <c r="AE13" i="5"/>
  <c r="F435" i="5"/>
  <c r="F444" i="4" s="1"/>
  <c r="AG13" i="5"/>
  <c r="H435" i="5"/>
  <c r="H444" i="4" s="1"/>
  <c r="AI13" i="5"/>
  <c r="J435" i="5"/>
  <c r="J444" i="4" s="1"/>
  <c r="AK13" i="5"/>
  <c r="L435" i="5"/>
  <c r="L444" i="4" s="1"/>
  <c r="AM13" i="5"/>
  <c r="N435" i="5"/>
  <c r="N444" i="4" s="1"/>
  <c r="AO13" i="5"/>
  <c r="P435" i="5"/>
  <c r="P444" i="4" s="1"/>
  <c r="AQ13" i="5"/>
  <c r="R435" i="5"/>
  <c r="R444" i="4" s="1"/>
  <c r="AS13" i="5"/>
  <c r="T435" i="5"/>
  <c r="T444" i="4" s="1"/>
  <c r="AU13" i="5"/>
  <c r="C438" i="6"/>
  <c r="E425" i="6"/>
  <c r="AF3" i="6"/>
  <c r="G425" i="6"/>
  <c r="AH3" i="6"/>
  <c r="I425" i="6"/>
  <c r="AJ3" i="6"/>
  <c r="J446" i="6"/>
  <c r="J455" i="6" s="1"/>
  <c r="M425" i="6"/>
  <c r="AN3" i="6"/>
  <c r="N446" i="6"/>
  <c r="P435" i="6"/>
  <c r="P444" i="5" s="1"/>
  <c r="AQ13" i="6"/>
  <c r="P433" i="6"/>
  <c r="P442" i="5" s="1"/>
  <c r="AQ11" i="6"/>
  <c r="P431" i="6"/>
  <c r="P452" i="6" s="1"/>
  <c r="AQ9" i="6"/>
  <c r="P429" i="6"/>
  <c r="P450" i="6" s="1"/>
  <c r="AQ7" i="6"/>
  <c r="P427" i="6"/>
  <c r="P448" i="6" s="1"/>
  <c r="AQ5" i="6"/>
  <c r="P425" i="6"/>
  <c r="AQ3" i="6"/>
  <c r="Q435" i="6"/>
  <c r="Q444" i="5" s="1"/>
  <c r="AR13" i="6"/>
  <c r="Q433" i="6"/>
  <c r="Q442" i="5" s="1"/>
  <c r="AR11" i="6"/>
  <c r="Q431" i="6"/>
  <c r="Q452" i="6" s="1"/>
  <c r="AR9" i="6"/>
  <c r="Q427" i="6"/>
  <c r="Q448" i="6" s="1"/>
  <c r="AR5" i="6"/>
  <c r="R435" i="6"/>
  <c r="R444" i="5" s="1"/>
  <c r="AS13" i="6"/>
  <c r="R433" i="6"/>
  <c r="R442" i="5" s="1"/>
  <c r="AS11" i="6"/>
  <c r="R431" i="6"/>
  <c r="R452" i="6" s="1"/>
  <c r="AS9" i="6"/>
  <c r="R429" i="6"/>
  <c r="R450" i="6" s="1"/>
  <c r="AS7" i="6"/>
  <c r="R427" i="6"/>
  <c r="R448" i="6" s="1"/>
  <c r="AS5" i="6"/>
  <c r="R446" i="6"/>
  <c r="C447" i="7"/>
  <c r="C438" i="7"/>
  <c r="E436" i="7"/>
  <c r="E445" i="6" s="1"/>
  <c r="AE14" i="7"/>
  <c r="E432" i="7"/>
  <c r="E453" i="7" s="1"/>
  <c r="AE10" i="7"/>
  <c r="E428" i="7"/>
  <c r="E449" i="7" s="1"/>
  <c r="AE6" i="7"/>
  <c r="F436" i="7"/>
  <c r="F445" i="6" s="1"/>
  <c r="AF14" i="7"/>
  <c r="F434" i="7"/>
  <c r="F443" i="6" s="1"/>
  <c r="AF12" i="7"/>
  <c r="F432" i="7"/>
  <c r="F453" i="7" s="1"/>
  <c r="AF10" i="7"/>
  <c r="F430" i="7"/>
  <c r="F451" i="7" s="1"/>
  <c r="AF8" i="7"/>
  <c r="F428" i="7"/>
  <c r="F449" i="7" s="1"/>
  <c r="AF6" i="7"/>
  <c r="F426" i="7"/>
  <c r="F447" i="7" s="1"/>
  <c r="AF4" i="7"/>
  <c r="B446" i="8"/>
  <c r="F446" i="8"/>
  <c r="G455" i="7"/>
  <c r="AJ12" i="8"/>
  <c r="I434" i="8"/>
  <c r="E446" i="9"/>
  <c r="E455" i="9" s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F12" i="1"/>
  <c r="AU11" i="1"/>
  <c r="AT11" i="1"/>
  <c r="AS11" i="1"/>
  <c r="AC9" i="1"/>
  <c r="AU8" i="1"/>
  <c r="AT8" i="1"/>
  <c r="AS8" i="1"/>
  <c r="AR8" i="1"/>
  <c r="AQ8" i="1"/>
  <c r="AP8" i="1"/>
  <c r="AO8" i="1"/>
  <c r="AN8" i="1"/>
  <c r="AM8" i="1"/>
  <c r="AC5" i="1"/>
  <c r="AU4" i="1"/>
  <c r="AT4" i="1"/>
  <c r="AS4" i="1"/>
  <c r="AR4" i="1"/>
  <c r="AQ4" i="1"/>
  <c r="AP4" i="1"/>
  <c r="AO4" i="1"/>
  <c r="AN4" i="1"/>
  <c r="AM4" i="1"/>
  <c r="AL4" i="1"/>
  <c r="AK4" i="1"/>
  <c r="B438" i="1"/>
  <c r="B446" i="1"/>
  <c r="B455" i="1" s="1"/>
  <c r="B438" i="2"/>
  <c r="B446" i="2"/>
  <c r="D438" i="2"/>
  <c r="D446" i="2"/>
  <c r="F438" i="2"/>
  <c r="F446" i="2"/>
  <c r="F455" i="2" s="1"/>
  <c r="H438" i="2"/>
  <c r="H446" i="2"/>
  <c r="H455" i="2" s="1"/>
  <c r="J438" i="2"/>
  <c r="J446" i="2"/>
  <c r="L438" i="2"/>
  <c r="L446" i="2"/>
  <c r="N438" i="2"/>
  <c r="N446" i="2"/>
  <c r="P438" i="2"/>
  <c r="P446" i="2"/>
  <c r="R438" i="2"/>
  <c r="R446" i="2"/>
  <c r="F455" i="1"/>
  <c r="H455" i="1"/>
  <c r="J455" i="1"/>
  <c r="L455" i="1"/>
  <c r="N455" i="1"/>
  <c r="P455" i="1"/>
  <c r="AD16" i="3"/>
  <c r="B425" i="3"/>
  <c r="AC3" i="3"/>
  <c r="D438" i="3"/>
  <c r="D446" i="3"/>
  <c r="D455" i="3" s="1"/>
  <c r="F438" i="3"/>
  <c r="F446" i="3"/>
  <c r="F455" i="3" s="1"/>
  <c r="H438" i="3"/>
  <c r="H446" i="3"/>
  <c r="L438" i="3"/>
  <c r="L446" i="3"/>
  <c r="N446" i="3"/>
  <c r="P446" i="3"/>
  <c r="R425" i="3"/>
  <c r="AS3" i="3"/>
  <c r="T425" i="3"/>
  <c r="AU3" i="3"/>
  <c r="Q426" i="3"/>
  <c r="Q447" i="3" s="1"/>
  <c r="AR4" i="3"/>
  <c r="S426" i="3"/>
  <c r="AT4" i="3"/>
  <c r="B427" i="3"/>
  <c r="B448" i="3" s="1"/>
  <c r="AC5" i="3"/>
  <c r="R427" i="3"/>
  <c r="R448" i="3" s="1"/>
  <c r="AS5" i="3"/>
  <c r="T427" i="3"/>
  <c r="AU5" i="3"/>
  <c r="G428" i="3"/>
  <c r="G449" i="3" s="1"/>
  <c r="AH6" i="3"/>
  <c r="I428" i="3"/>
  <c r="I449" i="3" s="1"/>
  <c r="AJ6" i="3"/>
  <c r="K428" i="3"/>
  <c r="K449" i="3" s="1"/>
  <c r="AL6" i="3"/>
  <c r="M428" i="3"/>
  <c r="M449" i="3" s="1"/>
  <c r="AN6" i="3"/>
  <c r="O428" i="3"/>
  <c r="O449" i="3" s="1"/>
  <c r="AP6" i="3"/>
  <c r="B429" i="3"/>
  <c r="B450" i="3" s="1"/>
  <c r="AC7" i="3"/>
  <c r="P429" i="3"/>
  <c r="P450" i="3" s="1"/>
  <c r="AQ7" i="3"/>
  <c r="R429" i="3"/>
  <c r="R450" i="3" s="1"/>
  <c r="AS7" i="3"/>
  <c r="T429" i="3"/>
  <c r="AU7" i="3"/>
  <c r="G430" i="3"/>
  <c r="G451" i="3" s="1"/>
  <c r="AH8" i="3"/>
  <c r="I430" i="3"/>
  <c r="I451" i="3" s="1"/>
  <c r="AJ8" i="3"/>
  <c r="K430" i="3"/>
  <c r="K451" i="3" s="1"/>
  <c r="AL8" i="3"/>
  <c r="M430" i="3"/>
  <c r="M451" i="3" s="1"/>
  <c r="AN8" i="3"/>
  <c r="O430" i="3"/>
  <c r="O451" i="3" s="1"/>
  <c r="AP8" i="3"/>
  <c r="B431" i="3"/>
  <c r="B452" i="3" s="1"/>
  <c r="AC9" i="3"/>
  <c r="R431" i="3"/>
  <c r="R452" i="3" s="1"/>
  <c r="AS9" i="3"/>
  <c r="T431" i="3"/>
  <c r="AU9" i="3"/>
  <c r="G432" i="3"/>
  <c r="G453" i="3" s="1"/>
  <c r="AH10" i="3"/>
  <c r="I432" i="3"/>
  <c r="I453" i="3" s="1"/>
  <c r="AJ10" i="3"/>
  <c r="K432" i="3"/>
  <c r="K453" i="3" s="1"/>
  <c r="AL10" i="3"/>
  <c r="M432" i="3"/>
  <c r="M453" i="3" s="1"/>
  <c r="AN10" i="3"/>
  <c r="O432" i="3"/>
  <c r="O453" i="3" s="1"/>
  <c r="AP10" i="3"/>
  <c r="B433" i="3"/>
  <c r="B442" i="2" s="1"/>
  <c r="AC11" i="3"/>
  <c r="P433" i="3"/>
  <c r="P442" i="2" s="1"/>
  <c r="AQ11" i="3"/>
  <c r="R433" i="3"/>
  <c r="R442" i="2" s="1"/>
  <c r="AS11" i="3"/>
  <c r="T433" i="3"/>
  <c r="T442" i="2" s="1"/>
  <c r="AU11" i="3"/>
  <c r="E434" i="3"/>
  <c r="E443" i="2" s="1"/>
  <c r="AF12" i="3"/>
  <c r="G434" i="3"/>
  <c r="G443" i="2" s="1"/>
  <c r="AH12" i="3"/>
  <c r="I434" i="3"/>
  <c r="I443" i="2" s="1"/>
  <c r="AJ12" i="3"/>
  <c r="K434" i="3"/>
  <c r="K443" i="2" s="1"/>
  <c r="AL12" i="3"/>
  <c r="M434" i="3"/>
  <c r="M443" i="2" s="1"/>
  <c r="AN12" i="3"/>
  <c r="O434" i="3"/>
  <c r="O443" i="2" s="1"/>
  <c r="AP12" i="3"/>
  <c r="B435" i="3"/>
  <c r="B444" i="2" s="1"/>
  <c r="AC13" i="3"/>
  <c r="N435" i="3"/>
  <c r="N444" i="2" s="1"/>
  <c r="AO13" i="3"/>
  <c r="AO16" i="3" s="1"/>
  <c r="P435" i="3"/>
  <c r="P444" i="2" s="1"/>
  <c r="AQ13" i="3"/>
  <c r="R435" i="3"/>
  <c r="R444" i="2" s="1"/>
  <c r="AS13" i="3"/>
  <c r="T435" i="3"/>
  <c r="T444" i="2" s="1"/>
  <c r="AU13" i="3"/>
  <c r="E436" i="3"/>
  <c r="E445" i="2" s="1"/>
  <c r="AF14" i="3"/>
  <c r="G436" i="3"/>
  <c r="G445" i="2" s="1"/>
  <c r="AH14" i="3"/>
  <c r="I436" i="3"/>
  <c r="I445" i="2" s="1"/>
  <c r="AJ14" i="3"/>
  <c r="K436" i="3"/>
  <c r="K445" i="2" s="1"/>
  <c r="AL14" i="3"/>
  <c r="M436" i="3"/>
  <c r="M445" i="2" s="1"/>
  <c r="AN14" i="3"/>
  <c r="O436" i="3"/>
  <c r="O445" i="2" s="1"/>
  <c r="AP14" i="3"/>
  <c r="C446" i="4"/>
  <c r="E446" i="4"/>
  <c r="G446" i="4"/>
  <c r="I446" i="4"/>
  <c r="K446" i="4"/>
  <c r="M446" i="4"/>
  <c r="O425" i="4"/>
  <c r="AP3" i="4"/>
  <c r="Q425" i="4"/>
  <c r="AR3" i="4"/>
  <c r="S425" i="4"/>
  <c r="AT3" i="4"/>
  <c r="B426" i="4"/>
  <c r="B447" i="4" s="1"/>
  <c r="AC4" i="4"/>
  <c r="P426" i="4"/>
  <c r="P447" i="4" s="1"/>
  <c r="AQ4" i="4"/>
  <c r="R426" i="4"/>
  <c r="R447" i="4" s="1"/>
  <c r="AS4" i="4"/>
  <c r="T426" i="4"/>
  <c r="AU4" i="4"/>
  <c r="E427" i="4"/>
  <c r="E448" i="4" s="1"/>
  <c r="AF5" i="4"/>
  <c r="G427" i="4"/>
  <c r="G448" i="4" s="1"/>
  <c r="AH5" i="4"/>
  <c r="I427" i="4"/>
  <c r="I448" i="4" s="1"/>
  <c r="AJ5" i="4"/>
  <c r="K427" i="4"/>
  <c r="K448" i="4" s="1"/>
  <c r="AL5" i="4"/>
  <c r="M427" i="4"/>
  <c r="M448" i="4" s="1"/>
  <c r="AN5" i="4"/>
  <c r="B428" i="4"/>
  <c r="B449" i="4" s="1"/>
  <c r="AC6" i="4"/>
  <c r="N428" i="4"/>
  <c r="N449" i="4" s="1"/>
  <c r="AO6" i="4"/>
  <c r="P428" i="4"/>
  <c r="P449" i="4" s="1"/>
  <c r="AQ6" i="4"/>
  <c r="R428" i="4"/>
  <c r="R449" i="4" s="1"/>
  <c r="AS6" i="4"/>
  <c r="T428" i="4"/>
  <c r="AU6" i="4"/>
  <c r="E429" i="4"/>
  <c r="E450" i="4" s="1"/>
  <c r="AF7" i="4"/>
  <c r="G429" i="4"/>
  <c r="G450" i="4" s="1"/>
  <c r="AH7" i="4"/>
  <c r="I429" i="4"/>
  <c r="I450" i="4" s="1"/>
  <c r="AJ7" i="4"/>
  <c r="K429" i="4"/>
  <c r="K450" i="4" s="1"/>
  <c r="AL7" i="4"/>
  <c r="M429" i="4"/>
  <c r="M450" i="4" s="1"/>
  <c r="AN7" i="4"/>
  <c r="B430" i="4"/>
  <c r="B451" i="4" s="1"/>
  <c r="AC8" i="4"/>
  <c r="P430" i="4"/>
  <c r="P451" i="4" s="1"/>
  <c r="AQ8" i="4"/>
  <c r="R430" i="4"/>
  <c r="R451" i="4" s="1"/>
  <c r="AS8" i="4"/>
  <c r="T430" i="4"/>
  <c r="AU8" i="4"/>
  <c r="E431" i="4"/>
  <c r="E452" i="4" s="1"/>
  <c r="AF9" i="4"/>
  <c r="G431" i="4"/>
  <c r="G452" i="4" s="1"/>
  <c r="AH9" i="4"/>
  <c r="I431" i="4"/>
  <c r="I452" i="4" s="1"/>
  <c r="AJ9" i="4"/>
  <c r="K431" i="4"/>
  <c r="K452" i="4" s="1"/>
  <c r="AL9" i="4"/>
  <c r="M431" i="4"/>
  <c r="M452" i="4" s="1"/>
  <c r="AN9" i="4"/>
  <c r="B432" i="4"/>
  <c r="B453" i="4" s="1"/>
  <c r="AC10" i="4"/>
  <c r="N432" i="4"/>
  <c r="N453" i="4" s="1"/>
  <c r="AO10" i="4"/>
  <c r="P432" i="4"/>
  <c r="P453" i="4" s="1"/>
  <c r="AQ10" i="4"/>
  <c r="R432" i="4"/>
  <c r="R453" i="4" s="1"/>
  <c r="AS10" i="4"/>
  <c r="T432" i="4"/>
  <c r="AU10" i="4"/>
  <c r="E433" i="4"/>
  <c r="E442" i="3" s="1"/>
  <c r="AF11" i="4"/>
  <c r="G433" i="4"/>
  <c r="G442" i="3" s="1"/>
  <c r="AH11" i="4"/>
  <c r="I433" i="4"/>
  <c r="I442" i="3" s="1"/>
  <c r="AJ11" i="4"/>
  <c r="K433" i="4"/>
  <c r="K442" i="3" s="1"/>
  <c r="AL11" i="4"/>
  <c r="M433" i="4"/>
  <c r="M442" i="3" s="1"/>
  <c r="AN11" i="4"/>
  <c r="B434" i="4"/>
  <c r="B443" i="3" s="1"/>
  <c r="AC12" i="4"/>
  <c r="L434" i="4"/>
  <c r="L443" i="3" s="1"/>
  <c r="AM12" i="4"/>
  <c r="N434" i="4"/>
  <c r="N443" i="3" s="1"/>
  <c r="AO12" i="4"/>
  <c r="P434" i="4"/>
  <c r="P443" i="3" s="1"/>
  <c r="AQ12" i="4"/>
  <c r="R434" i="4"/>
  <c r="R443" i="3" s="1"/>
  <c r="AS12" i="4"/>
  <c r="T434" i="4"/>
  <c r="T443" i="3" s="1"/>
  <c r="AU12" i="4"/>
  <c r="C435" i="4"/>
  <c r="C444" i="3" s="1"/>
  <c r="AD13" i="4"/>
  <c r="E435" i="4"/>
  <c r="E444" i="3" s="1"/>
  <c r="AF13" i="4"/>
  <c r="G435" i="4"/>
  <c r="G444" i="3" s="1"/>
  <c r="AH13" i="4"/>
  <c r="I435" i="4"/>
  <c r="I444" i="3" s="1"/>
  <c r="AJ13" i="4"/>
  <c r="K435" i="4"/>
  <c r="K444" i="3" s="1"/>
  <c r="AL13" i="4"/>
  <c r="M435" i="4"/>
  <c r="M444" i="3" s="1"/>
  <c r="AN13" i="4"/>
  <c r="B436" i="4"/>
  <c r="B445" i="3" s="1"/>
  <c r="AC14" i="4"/>
  <c r="N436" i="4"/>
  <c r="N445" i="3" s="1"/>
  <c r="AO14" i="4"/>
  <c r="R436" i="4"/>
  <c r="R445" i="3" s="1"/>
  <c r="AS14" i="4"/>
  <c r="T436" i="4"/>
  <c r="T445" i="3" s="1"/>
  <c r="AU14" i="4"/>
  <c r="AU3" i="5"/>
  <c r="AS3" i="5"/>
  <c r="AQ3" i="5"/>
  <c r="AO3" i="5"/>
  <c r="AM3" i="5"/>
  <c r="AK3" i="5"/>
  <c r="AI3" i="5"/>
  <c r="AG3" i="5"/>
  <c r="AE11" i="5"/>
  <c r="AE9" i="5"/>
  <c r="AE7" i="5"/>
  <c r="AE5" i="5"/>
  <c r="AE3" i="5"/>
  <c r="AI11" i="6"/>
  <c r="AI7" i="6"/>
  <c r="AH11" i="6"/>
  <c r="AH7" i="6"/>
  <c r="AG13" i="6"/>
  <c r="AG9" i="6"/>
  <c r="AG5" i="6"/>
  <c r="AF13" i="6"/>
  <c r="AF9" i="6"/>
  <c r="AF5" i="6"/>
  <c r="AE11" i="6"/>
  <c r="AE7" i="6"/>
  <c r="AE3" i="6"/>
  <c r="D436" i="6"/>
  <c r="D445" i="5" s="1"/>
  <c r="AE14" i="6"/>
  <c r="D434" i="6"/>
  <c r="D443" i="5" s="1"/>
  <c r="AE12" i="6"/>
  <c r="D432" i="6"/>
  <c r="D453" i="6" s="1"/>
  <c r="AE10" i="6"/>
  <c r="D430" i="6"/>
  <c r="D451" i="6" s="1"/>
  <c r="AE8" i="6"/>
  <c r="D428" i="6"/>
  <c r="D449" i="6" s="1"/>
  <c r="AE6" i="6"/>
  <c r="D426" i="6"/>
  <c r="AE4" i="6"/>
  <c r="E436" i="6"/>
  <c r="E445" i="5" s="1"/>
  <c r="AF14" i="6"/>
  <c r="E434" i="6"/>
  <c r="E443" i="5" s="1"/>
  <c r="AF12" i="6"/>
  <c r="E432" i="6"/>
  <c r="E453" i="6" s="1"/>
  <c r="AF10" i="6"/>
  <c r="E430" i="6"/>
  <c r="E451" i="6" s="1"/>
  <c r="AF8" i="6"/>
  <c r="E428" i="6"/>
  <c r="E449" i="6" s="1"/>
  <c r="AF6" i="6"/>
  <c r="F436" i="6"/>
  <c r="F445" i="5" s="1"/>
  <c r="AG14" i="6"/>
  <c r="F434" i="6"/>
  <c r="F443" i="5" s="1"/>
  <c r="AG12" i="6"/>
  <c r="F432" i="6"/>
  <c r="F453" i="6" s="1"/>
  <c r="AG10" i="6"/>
  <c r="F430" i="6"/>
  <c r="F451" i="6" s="1"/>
  <c r="AG8" i="6"/>
  <c r="F428" i="6"/>
  <c r="F449" i="6" s="1"/>
  <c r="AG6" i="6"/>
  <c r="F426" i="6"/>
  <c r="AG4" i="6"/>
  <c r="G436" i="6"/>
  <c r="G445" i="5" s="1"/>
  <c r="AH14" i="6"/>
  <c r="G434" i="6"/>
  <c r="G443" i="5" s="1"/>
  <c r="AH12" i="6"/>
  <c r="G432" i="6"/>
  <c r="G453" i="6" s="1"/>
  <c r="AH10" i="6"/>
  <c r="G430" i="6"/>
  <c r="G451" i="6" s="1"/>
  <c r="AH8" i="6"/>
  <c r="G428" i="6"/>
  <c r="G449" i="6" s="1"/>
  <c r="AH6" i="6"/>
  <c r="H436" i="6"/>
  <c r="H445" i="5" s="1"/>
  <c r="AI14" i="6"/>
  <c r="H434" i="6"/>
  <c r="H443" i="5" s="1"/>
  <c r="AI12" i="6"/>
  <c r="H432" i="6"/>
  <c r="H453" i="6" s="1"/>
  <c r="AI10" i="6"/>
  <c r="H430" i="6"/>
  <c r="H451" i="6" s="1"/>
  <c r="AI8" i="6"/>
  <c r="H428" i="6"/>
  <c r="H449" i="6" s="1"/>
  <c r="AI6" i="6"/>
  <c r="H426" i="6"/>
  <c r="AI4" i="6"/>
  <c r="I436" i="6"/>
  <c r="I445" i="5" s="1"/>
  <c r="AJ14" i="6"/>
  <c r="I434" i="6"/>
  <c r="I443" i="5" s="1"/>
  <c r="AJ12" i="6"/>
  <c r="I432" i="6"/>
  <c r="I453" i="6" s="1"/>
  <c r="AJ10" i="6"/>
  <c r="I430" i="6"/>
  <c r="I451" i="6" s="1"/>
  <c r="AJ8" i="6"/>
  <c r="I428" i="6"/>
  <c r="I449" i="6" s="1"/>
  <c r="AJ6" i="6"/>
  <c r="J436" i="6"/>
  <c r="J445" i="5" s="1"/>
  <c r="AK14" i="6"/>
  <c r="L436" i="6"/>
  <c r="L445" i="5" s="1"/>
  <c r="AM14" i="6"/>
  <c r="L434" i="6"/>
  <c r="L443" i="5" s="1"/>
  <c r="AM12" i="6"/>
  <c r="L432" i="6"/>
  <c r="L453" i="6" s="1"/>
  <c r="AM10" i="6"/>
  <c r="L430" i="6"/>
  <c r="L451" i="6" s="1"/>
  <c r="AM8" i="6"/>
  <c r="L428" i="6"/>
  <c r="L449" i="6" s="1"/>
  <c r="AM6" i="6"/>
  <c r="L426" i="6"/>
  <c r="AM4" i="6"/>
  <c r="M436" i="6"/>
  <c r="M445" i="5" s="1"/>
  <c r="AN14" i="6"/>
  <c r="M434" i="6"/>
  <c r="M443" i="5" s="1"/>
  <c r="AN12" i="6"/>
  <c r="M432" i="6"/>
  <c r="M453" i="6" s="1"/>
  <c r="AN10" i="6"/>
  <c r="M430" i="6"/>
  <c r="M451" i="6" s="1"/>
  <c r="AN8" i="6"/>
  <c r="M428" i="6"/>
  <c r="M449" i="6" s="1"/>
  <c r="AN6" i="6"/>
  <c r="N436" i="6"/>
  <c r="N445" i="5" s="1"/>
  <c r="AO14" i="6"/>
  <c r="N434" i="6"/>
  <c r="N443" i="5" s="1"/>
  <c r="AO12" i="6"/>
  <c r="N432" i="6"/>
  <c r="N453" i="6" s="1"/>
  <c r="AO10" i="6"/>
  <c r="N430" i="6"/>
  <c r="N451" i="6" s="1"/>
  <c r="AO8" i="6"/>
  <c r="Q430" i="6"/>
  <c r="Q451" i="6" s="1"/>
  <c r="AR8" i="6"/>
  <c r="Q426" i="6"/>
  <c r="AR4" i="6"/>
  <c r="T425" i="6"/>
  <c r="AU3" i="6"/>
  <c r="AS16" i="7"/>
  <c r="B425" i="7"/>
  <c r="AB3" i="7"/>
  <c r="E433" i="7"/>
  <c r="E442" i="6" s="1"/>
  <c r="AE11" i="7"/>
  <c r="AT11" i="7" s="1"/>
  <c r="E429" i="7"/>
  <c r="E450" i="7" s="1"/>
  <c r="AE7" i="7"/>
  <c r="E425" i="7"/>
  <c r="AE3" i="7"/>
  <c r="F446" i="7"/>
  <c r="H446" i="7"/>
  <c r="H455" i="7" s="1"/>
  <c r="L446" i="7"/>
  <c r="L438" i="7"/>
  <c r="P446" i="7"/>
  <c r="J455" i="7"/>
  <c r="M446" i="8"/>
  <c r="N455" i="7"/>
  <c r="Q446" i="8"/>
  <c r="R455" i="7"/>
  <c r="S438" i="8"/>
  <c r="H446" i="9"/>
  <c r="H455" i="9" s="1"/>
  <c r="I455" i="8"/>
  <c r="L446" i="9"/>
  <c r="P446" i="9"/>
  <c r="P438" i="9"/>
  <c r="S444" i="8"/>
  <c r="S438" i="9"/>
  <c r="AY15" i="10"/>
  <c r="B446" i="10"/>
  <c r="F446" i="10"/>
  <c r="J446" i="10"/>
  <c r="N446" i="10"/>
  <c r="N455" i="10" s="1"/>
  <c r="D455" i="8"/>
  <c r="L455" i="8"/>
  <c r="F455" i="9"/>
  <c r="N455" i="9"/>
  <c r="R438" i="10"/>
  <c r="AR16" i="11"/>
  <c r="BN15" i="11"/>
  <c r="BI7" i="11"/>
  <c r="BI15" i="11" s="1"/>
  <c r="AM16" i="11"/>
  <c r="B436" i="11"/>
  <c r="B445" i="10" s="1"/>
  <c r="AB14" i="11"/>
  <c r="O455" i="10"/>
  <c r="P446" i="11"/>
  <c r="P438" i="11"/>
  <c r="R455" i="10"/>
  <c r="BH15" i="14"/>
  <c r="P455" i="13"/>
  <c r="P446" i="14"/>
  <c r="Q455" i="13"/>
  <c r="B446" i="15"/>
  <c r="F446" i="15"/>
  <c r="N446" i="15"/>
  <c r="N455" i="15" s="1"/>
  <c r="D446" i="16"/>
  <c r="H446" i="16"/>
  <c r="L446" i="16"/>
  <c r="P446" i="16"/>
  <c r="P438" i="16"/>
  <c r="K446" i="17"/>
  <c r="K438" i="17"/>
  <c r="F438" i="18"/>
  <c r="C438" i="3"/>
  <c r="C446" i="3"/>
  <c r="E446" i="3"/>
  <c r="G446" i="3"/>
  <c r="I446" i="3"/>
  <c r="K446" i="3"/>
  <c r="M446" i="3"/>
  <c r="O446" i="3"/>
  <c r="Q446" i="3"/>
  <c r="Q455" i="2"/>
  <c r="B446" i="4"/>
  <c r="D438" i="4"/>
  <c r="D446" i="4"/>
  <c r="F438" i="4"/>
  <c r="F446" i="4"/>
  <c r="H438" i="4"/>
  <c r="H446" i="4"/>
  <c r="J446" i="4"/>
  <c r="L446" i="4"/>
  <c r="N446" i="4"/>
  <c r="P446" i="4"/>
  <c r="R446" i="4"/>
  <c r="C446" i="5"/>
  <c r="C455" i="5" s="1"/>
  <c r="E446" i="5"/>
  <c r="G446" i="5"/>
  <c r="I438" i="5"/>
  <c r="I446" i="5"/>
  <c r="K446" i="5"/>
  <c r="K455" i="5" s="1"/>
  <c r="M446" i="5"/>
  <c r="O446" i="5"/>
  <c r="Q446" i="5"/>
  <c r="S438" i="5"/>
  <c r="AR14" i="7"/>
  <c r="AR12" i="7"/>
  <c r="AR10" i="7"/>
  <c r="AR8" i="7"/>
  <c r="AR6" i="7"/>
  <c r="AR4" i="7"/>
  <c r="AQ14" i="7"/>
  <c r="AQ12" i="7"/>
  <c r="AQ10" i="7"/>
  <c r="AQ8" i="7"/>
  <c r="AQ6" i="7"/>
  <c r="AQ3" i="7"/>
  <c r="AN14" i="7"/>
  <c r="AN12" i="7"/>
  <c r="AN10" i="7"/>
  <c r="AN8" i="7"/>
  <c r="AN6" i="7"/>
  <c r="AN4" i="7"/>
  <c r="AM14" i="7"/>
  <c r="AM12" i="7"/>
  <c r="AM10" i="7"/>
  <c r="AM8" i="7"/>
  <c r="AM6" i="7"/>
  <c r="AM3" i="7"/>
  <c r="AK6" i="7"/>
  <c r="AJ14" i="7"/>
  <c r="AJ12" i="7"/>
  <c r="AJ10" i="7"/>
  <c r="AJ8" i="7"/>
  <c r="AJ6" i="7"/>
  <c r="AJ4" i="7"/>
  <c r="AI14" i="7"/>
  <c r="AI12" i="7"/>
  <c r="AI10" i="7"/>
  <c r="AI8" i="7"/>
  <c r="AI6" i="7"/>
  <c r="AI3" i="7"/>
  <c r="C455" i="6"/>
  <c r="AS14" i="8"/>
  <c r="AS12" i="8"/>
  <c r="AS10" i="8"/>
  <c r="AS8" i="8"/>
  <c r="AS6" i="8"/>
  <c r="AS4" i="8"/>
  <c r="AR3" i="8"/>
  <c r="AP14" i="8"/>
  <c r="AP12" i="8"/>
  <c r="AP10" i="8"/>
  <c r="AP8" i="8"/>
  <c r="AP6" i="8"/>
  <c r="AO14" i="8"/>
  <c r="AO12" i="8"/>
  <c r="AO10" i="8"/>
  <c r="AO8" i="8"/>
  <c r="AO6" i="8"/>
  <c r="AO4" i="8"/>
  <c r="AN3" i="8"/>
  <c r="AL14" i="8"/>
  <c r="AL12" i="8"/>
  <c r="AL10" i="8"/>
  <c r="AL8" i="8"/>
  <c r="AL6" i="8"/>
  <c r="AK14" i="8"/>
  <c r="AK12" i="8"/>
  <c r="AK10" i="8"/>
  <c r="AK8" i="8"/>
  <c r="AK6" i="8"/>
  <c r="AK4" i="8"/>
  <c r="AJ10" i="8"/>
  <c r="AJ8" i="8"/>
  <c r="AJ6" i="8"/>
  <c r="AJ3" i="8"/>
  <c r="AI14" i="8"/>
  <c r="AI12" i="8"/>
  <c r="AI10" i="8"/>
  <c r="AI8" i="8"/>
  <c r="AI6" i="8"/>
  <c r="AI4" i="8"/>
  <c r="AH14" i="8"/>
  <c r="AH12" i="8"/>
  <c r="AH10" i="8"/>
  <c r="AH8" i="8"/>
  <c r="AH6" i="8"/>
  <c r="AH3" i="8"/>
  <c r="AE14" i="8"/>
  <c r="AE12" i="8"/>
  <c r="AE10" i="8"/>
  <c r="AE8" i="8"/>
  <c r="AE6" i="8"/>
  <c r="AE4" i="8"/>
  <c r="AD14" i="8"/>
  <c r="AD12" i="8"/>
  <c r="AD10" i="8"/>
  <c r="AD8" i="8"/>
  <c r="AD6" i="8"/>
  <c r="AD3" i="8"/>
  <c r="H438" i="8"/>
  <c r="K438" i="8"/>
  <c r="O438" i="8"/>
  <c r="AQ14" i="9"/>
  <c r="AM14" i="9"/>
  <c r="AI14" i="9"/>
  <c r="AC14" i="9"/>
  <c r="AB14" i="9"/>
  <c r="AR13" i="9"/>
  <c r="BN14" i="9" s="1"/>
  <c r="AR12" i="9"/>
  <c r="BN13" i="9" s="1"/>
  <c r="AR11" i="9"/>
  <c r="BN12" i="9" s="1"/>
  <c r="AR10" i="9"/>
  <c r="BN11" i="9" s="1"/>
  <c r="AR9" i="9"/>
  <c r="BN10" i="9" s="1"/>
  <c r="AR8" i="9"/>
  <c r="BN9" i="9" s="1"/>
  <c r="AR7" i="9"/>
  <c r="BN8" i="9" s="1"/>
  <c r="AR6" i="9"/>
  <c r="BN7" i="9" s="1"/>
  <c r="AR5" i="9"/>
  <c r="BN6" i="9" s="1"/>
  <c r="AR4" i="9"/>
  <c r="AP3" i="9"/>
  <c r="AN13" i="9"/>
  <c r="BJ14" i="9" s="1"/>
  <c r="AN12" i="9"/>
  <c r="BJ13" i="9" s="1"/>
  <c r="AN11" i="9"/>
  <c r="BJ12" i="9" s="1"/>
  <c r="AN10" i="9"/>
  <c r="BJ11" i="9" s="1"/>
  <c r="AN9" i="9"/>
  <c r="BJ10" i="9" s="1"/>
  <c r="AN8" i="9"/>
  <c r="BJ9" i="9" s="1"/>
  <c r="AN7" i="9"/>
  <c r="BJ8" i="9" s="1"/>
  <c r="AN6" i="9"/>
  <c r="BJ7" i="9" s="1"/>
  <c r="AN5" i="9"/>
  <c r="BJ6" i="9" s="1"/>
  <c r="AN4" i="9"/>
  <c r="AL3" i="9"/>
  <c r="AJ13" i="9"/>
  <c r="BF14" i="9" s="1"/>
  <c r="AJ12" i="9"/>
  <c r="BF13" i="9" s="1"/>
  <c r="AJ11" i="9"/>
  <c r="BF12" i="9" s="1"/>
  <c r="AJ10" i="9"/>
  <c r="BF11" i="9" s="1"/>
  <c r="AJ9" i="9"/>
  <c r="BF10" i="9" s="1"/>
  <c r="AJ8" i="9"/>
  <c r="BF9" i="9" s="1"/>
  <c r="AJ7" i="9"/>
  <c r="BF8" i="9" s="1"/>
  <c r="AJ6" i="9"/>
  <c r="BF7" i="9" s="1"/>
  <c r="AJ5" i="9"/>
  <c r="BF6" i="9" s="1"/>
  <c r="AJ4" i="9"/>
  <c r="AH3" i="9"/>
  <c r="AF13" i="9"/>
  <c r="BB14" i="9" s="1"/>
  <c r="AF12" i="9"/>
  <c r="BB13" i="9" s="1"/>
  <c r="AF11" i="9"/>
  <c r="BB12" i="9" s="1"/>
  <c r="AF10" i="9"/>
  <c r="BB11" i="9" s="1"/>
  <c r="AF9" i="9"/>
  <c r="BB10" i="9" s="1"/>
  <c r="AF8" i="9"/>
  <c r="BB9" i="9" s="1"/>
  <c r="AF7" i="9"/>
  <c r="BB8" i="9" s="1"/>
  <c r="AF6" i="9"/>
  <c r="BB7" i="9" s="1"/>
  <c r="AF5" i="9"/>
  <c r="BB6" i="9" s="1"/>
  <c r="AF4" i="9"/>
  <c r="BB5" i="9" s="1"/>
  <c r="AF3" i="9"/>
  <c r="AB13" i="9"/>
  <c r="AB12" i="9"/>
  <c r="AB11" i="9"/>
  <c r="AB10" i="9"/>
  <c r="AB9" i="9"/>
  <c r="AB8" i="9"/>
  <c r="AB7" i="9"/>
  <c r="AB6" i="9"/>
  <c r="AB5" i="9"/>
  <c r="AB4" i="9"/>
  <c r="AB3" i="9"/>
  <c r="J438" i="9"/>
  <c r="N438" i="9"/>
  <c r="R438" i="9"/>
  <c r="AS8" i="10"/>
  <c r="AP13" i="10"/>
  <c r="AP11" i="10"/>
  <c r="AO13" i="10"/>
  <c r="AO12" i="10"/>
  <c r="AL13" i="10"/>
  <c r="AL11" i="10"/>
  <c r="AK13" i="10"/>
  <c r="AK12" i="10"/>
  <c r="AH13" i="10"/>
  <c r="AH11" i="10"/>
  <c r="AG13" i="10"/>
  <c r="AG12" i="10"/>
  <c r="AD13" i="10"/>
  <c r="AD11" i="10"/>
  <c r="AS11" i="10" s="1"/>
  <c r="AC13" i="10"/>
  <c r="AC12" i="10"/>
  <c r="AO3" i="10"/>
  <c r="AN3" i="10"/>
  <c r="AK3" i="10"/>
  <c r="AJ3" i="10"/>
  <c r="AG3" i="10"/>
  <c r="AF3" i="10"/>
  <c r="AB3" i="10"/>
  <c r="D438" i="10"/>
  <c r="H438" i="10"/>
  <c r="P438" i="10"/>
  <c r="AO16" i="11"/>
  <c r="AB12" i="11"/>
  <c r="AS12" i="11" s="1"/>
  <c r="BM7" i="11"/>
  <c r="BM15" i="11" s="1"/>
  <c r="AQ16" i="11"/>
  <c r="BF7" i="11"/>
  <c r="AJ16" i="11"/>
  <c r="B433" i="11"/>
  <c r="B442" i="10" s="1"/>
  <c r="AB11" i="11"/>
  <c r="B446" i="11"/>
  <c r="B455" i="11" s="1"/>
  <c r="D446" i="11"/>
  <c r="H446" i="11"/>
  <c r="I455" i="10"/>
  <c r="N453" i="11"/>
  <c r="C446" i="17"/>
  <c r="E455" i="16"/>
  <c r="G446" i="17"/>
  <c r="G455" i="17" s="1"/>
  <c r="O446" i="17"/>
  <c r="BK15" i="18"/>
  <c r="B455" i="17"/>
  <c r="M438" i="18"/>
  <c r="AE3" i="11"/>
  <c r="AD3" i="11"/>
  <c r="O438" i="11"/>
  <c r="O453" i="11"/>
  <c r="O455" i="11" s="1"/>
  <c r="S438" i="12"/>
  <c r="BN16" i="13"/>
  <c r="BL16" i="13"/>
  <c r="BJ16" i="13"/>
  <c r="BH16" i="13"/>
  <c r="BF16" i="13"/>
  <c r="BD16" i="13"/>
  <c r="BB16" i="13"/>
  <c r="AZ16" i="13"/>
  <c r="AX16" i="13"/>
  <c r="R438" i="14"/>
  <c r="AC14" i="15"/>
  <c r="AC11" i="15"/>
  <c r="AD14" i="15"/>
  <c r="AD12" i="15"/>
  <c r="AG14" i="15"/>
  <c r="AG11" i="15"/>
  <c r="AH14" i="15"/>
  <c r="AH12" i="15"/>
  <c r="AK14" i="15"/>
  <c r="AK11" i="15"/>
  <c r="AL14" i="15"/>
  <c r="AL12" i="15"/>
  <c r="AO10" i="15"/>
  <c r="BK14" i="15" s="1"/>
  <c r="AO9" i="15"/>
  <c r="BK13" i="15" s="1"/>
  <c r="AO8" i="15"/>
  <c r="BK12" i="15" s="1"/>
  <c r="AO7" i="15"/>
  <c r="BK11" i="15" s="1"/>
  <c r="AL10" i="15"/>
  <c r="BH14" i="15" s="1"/>
  <c r="AL9" i="15"/>
  <c r="BH13" i="15" s="1"/>
  <c r="AL8" i="15"/>
  <c r="BH12" i="15" s="1"/>
  <c r="AL7" i="15"/>
  <c r="BH11" i="15" s="1"/>
  <c r="AL6" i="15"/>
  <c r="BH10" i="15" s="1"/>
  <c r="AL5" i="15"/>
  <c r="AK10" i="15"/>
  <c r="BG14" i="15" s="1"/>
  <c r="AK9" i="15"/>
  <c r="BG13" i="15" s="1"/>
  <c r="AK8" i="15"/>
  <c r="BG12" i="15" s="1"/>
  <c r="AK7" i="15"/>
  <c r="BG11" i="15" s="1"/>
  <c r="AK6" i="15"/>
  <c r="BG10" i="15" s="1"/>
  <c r="AK5" i="15"/>
  <c r="BG9" i="15" s="1"/>
  <c r="AK4" i="15"/>
  <c r="BG8" i="15" s="1"/>
  <c r="AH10" i="15"/>
  <c r="BD14" i="15" s="1"/>
  <c r="AH9" i="15"/>
  <c r="BD13" i="15" s="1"/>
  <c r="AH8" i="15"/>
  <c r="BD12" i="15" s="1"/>
  <c r="AH7" i="15"/>
  <c r="BD11" i="15" s="1"/>
  <c r="AH6" i="15"/>
  <c r="BD10" i="15" s="1"/>
  <c r="AH5" i="15"/>
  <c r="BD9" i="15" s="1"/>
  <c r="AH4" i="15"/>
  <c r="AG10" i="15"/>
  <c r="BC14" i="15" s="1"/>
  <c r="AG9" i="15"/>
  <c r="BC13" i="15" s="1"/>
  <c r="AG8" i="15"/>
  <c r="BC12" i="15" s="1"/>
  <c r="AG7" i="15"/>
  <c r="BC11" i="15" s="1"/>
  <c r="AG6" i="15"/>
  <c r="BC10" i="15" s="1"/>
  <c r="AG5" i="15"/>
  <c r="BC9" i="15" s="1"/>
  <c r="AG4" i="15"/>
  <c r="BC8" i="15" s="1"/>
  <c r="AD10" i="15"/>
  <c r="AZ14" i="15" s="1"/>
  <c r="AD9" i="15"/>
  <c r="AZ13" i="15" s="1"/>
  <c r="AD8" i="15"/>
  <c r="AZ12" i="15" s="1"/>
  <c r="AD7" i="15"/>
  <c r="AZ11" i="15" s="1"/>
  <c r="AD6" i="15"/>
  <c r="AZ10" i="15" s="1"/>
  <c r="AD5" i="15"/>
  <c r="AZ9" i="15" s="1"/>
  <c r="AD4" i="15"/>
  <c r="AC10" i="15"/>
  <c r="AY14" i="15" s="1"/>
  <c r="AC9" i="15"/>
  <c r="AY13" i="15" s="1"/>
  <c r="AC8" i="15"/>
  <c r="AY12" i="15" s="1"/>
  <c r="AC7" i="15"/>
  <c r="AY11" i="15" s="1"/>
  <c r="AC6" i="15"/>
  <c r="AY10" i="15" s="1"/>
  <c r="AC5" i="15"/>
  <c r="AY9" i="15" s="1"/>
  <c r="AC4" i="15"/>
  <c r="AY8" i="15" s="1"/>
  <c r="V34" i="15"/>
  <c r="D438" i="15"/>
  <c r="L438" i="15"/>
  <c r="AE14" i="16"/>
  <c r="AE11" i="16"/>
  <c r="AF14" i="16"/>
  <c r="AF12" i="16"/>
  <c r="AI14" i="16"/>
  <c r="AI11" i="16"/>
  <c r="AJ14" i="16"/>
  <c r="AJ12" i="16"/>
  <c r="AM14" i="16"/>
  <c r="AM11" i="16"/>
  <c r="AN14" i="16"/>
  <c r="AN12" i="16"/>
  <c r="AM10" i="16"/>
  <c r="BI14" i="16" s="1"/>
  <c r="AM9" i="16"/>
  <c r="BI13" i="16" s="1"/>
  <c r="AM8" i="16"/>
  <c r="BI12" i="16" s="1"/>
  <c r="AM7" i="16"/>
  <c r="BI11" i="16" s="1"/>
  <c r="AM6" i="16"/>
  <c r="BI10" i="16" s="1"/>
  <c r="AM5" i="16"/>
  <c r="BI9" i="16" s="1"/>
  <c r="AM4" i="16"/>
  <c r="BI8" i="16" s="1"/>
  <c r="AM3" i="16"/>
  <c r="AI10" i="16"/>
  <c r="BE14" i="16" s="1"/>
  <c r="AI9" i="16"/>
  <c r="BE13" i="16" s="1"/>
  <c r="AI8" i="16"/>
  <c r="BE12" i="16" s="1"/>
  <c r="AI7" i="16"/>
  <c r="BE11" i="16" s="1"/>
  <c r="AI6" i="16"/>
  <c r="BE10" i="16" s="1"/>
  <c r="AI5" i="16"/>
  <c r="BE9" i="16" s="1"/>
  <c r="AI4" i="16"/>
  <c r="BE8" i="16" s="1"/>
  <c r="AI3" i="16"/>
  <c r="AE10" i="16"/>
  <c r="BA14" i="16" s="1"/>
  <c r="AE9" i="16"/>
  <c r="BA13" i="16" s="1"/>
  <c r="AE8" i="16"/>
  <c r="BA12" i="16" s="1"/>
  <c r="AE7" i="16"/>
  <c r="BA11" i="16" s="1"/>
  <c r="AE6" i="16"/>
  <c r="BA10" i="16" s="1"/>
  <c r="AE5" i="16"/>
  <c r="BA9" i="16" s="1"/>
  <c r="AE4" i="16"/>
  <c r="BA8" i="16" s="1"/>
  <c r="AE3" i="16"/>
  <c r="N438" i="16"/>
  <c r="AB14" i="17"/>
  <c r="AD13" i="17"/>
  <c r="AD12" i="17"/>
  <c r="AE13" i="17"/>
  <c r="AE11" i="17"/>
  <c r="AH13" i="17"/>
  <c r="AH12" i="17"/>
  <c r="AI13" i="17"/>
  <c r="AI11" i="17"/>
  <c r="AL13" i="17"/>
  <c r="AL12" i="17"/>
  <c r="AP10" i="17"/>
  <c r="BL14" i="17" s="1"/>
  <c r="AP9" i="17"/>
  <c r="BL13" i="17" s="1"/>
  <c r="AP8" i="17"/>
  <c r="BL12" i="17" s="1"/>
  <c r="AP7" i="17"/>
  <c r="BL11" i="17" s="1"/>
  <c r="AP6" i="17"/>
  <c r="AL10" i="17"/>
  <c r="BH14" i="17" s="1"/>
  <c r="AL9" i="17"/>
  <c r="BH13" i="17" s="1"/>
  <c r="AL8" i="17"/>
  <c r="BH12" i="17" s="1"/>
  <c r="AL7" i="17"/>
  <c r="BH11" i="17" s="1"/>
  <c r="AL6" i="17"/>
  <c r="BH10" i="17" s="1"/>
  <c r="AL5" i="17"/>
  <c r="BH9" i="17" s="1"/>
  <c r="AL4" i="17"/>
  <c r="AI10" i="17"/>
  <c r="BE14" i="17" s="1"/>
  <c r="AI9" i="17"/>
  <c r="BE13" i="17" s="1"/>
  <c r="AI8" i="17"/>
  <c r="BE12" i="17" s="1"/>
  <c r="AI7" i="17"/>
  <c r="BE11" i="17" s="1"/>
  <c r="AI6" i="17"/>
  <c r="BE10" i="17" s="1"/>
  <c r="AI5" i="17"/>
  <c r="BE9" i="17" s="1"/>
  <c r="AI4" i="17"/>
  <c r="AH10" i="17"/>
  <c r="BD14" i="17" s="1"/>
  <c r="AH9" i="17"/>
  <c r="BD13" i="17" s="1"/>
  <c r="AH8" i="17"/>
  <c r="BD12" i="17" s="1"/>
  <c r="AH7" i="17"/>
  <c r="BD11" i="17" s="1"/>
  <c r="AH6" i="17"/>
  <c r="BD10" i="17" s="1"/>
  <c r="AH5" i="17"/>
  <c r="BD9" i="17" s="1"/>
  <c r="AH4" i="17"/>
  <c r="AE10" i="17"/>
  <c r="BA14" i="17" s="1"/>
  <c r="AE9" i="17"/>
  <c r="BA13" i="17" s="1"/>
  <c r="AE8" i="17"/>
  <c r="BA12" i="17" s="1"/>
  <c r="AE7" i="17"/>
  <c r="BA11" i="17" s="1"/>
  <c r="AE6" i="17"/>
  <c r="BA10" i="17" s="1"/>
  <c r="AE5" i="17"/>
  <c r="BA9" i="17" s="1"/>
  <c r="AE4" i="17"/>
  <c r="AD10" i="17"/>
  <c r="AZ14" i="17" s="1"/>
  <c r="AD9" i="17"/>
  <c r="AZ13" i="17" s="1"/>
  <c r="AD8" i="17"/>
  <c r="AZ12" i="17" s="1"/>
  <c r="AD7" i="17"/>
  <c r="AZ11" i="17" s="1"/>
  <c r="AD6" i="17"/>
  <c r="AZ10" i="17" s="1"/>
  <c r="AD5" i="17"/>
  <c r="AZ9" i="17" s="1"/>
  <c r="AD4" i="17"/>
  <c r="E438" i="17"/>
  <c r="M438" i="17"/>
  <c r="BA8" i="18"/>
  <c r="BE8" i="18"/>
  <c r="BI8" i="18"/>
  <c r="AB14" i="18"/>
  <c r="AB12" i="18"/>
  <c r="AB10" i="18"/>
  <c r="AE14" i="18"/>
  <c r="AE12" i="18"/>
  <c r="AE10" i="18"/>
  <c r="BA14" i="18" s="1"/>
  <c r="AF14" i="18"/>
  <c r="AF12" i="18"/>
  <c r="AF10" i="18"/>
  <c r="AI10" i="18"/>
  <c r="BE14" i="18" s="1"/>
  <c r="AJ14" i="18"/>
  <c r="AJ12" i="18"/>
  <c r="AJ10" i="18"/>
  <c r="AM10" i="18"/>
  <c r="BI14" i="18" s="1"/>
  <c r="AN14" i="18"/>
  <c r="AN12" i="18"/>
  <c r="AN10" i="18"/>
  <c r="BJ14" i="18" s="1"/>
  <c r="AN4" i="18"/>
  <c r="AQ3" i="18"/>
  <c r="AR14" i="18"/>
  <c r="AR12" i="18"/>
  <c r="AR10" i="18"/>
  <c r="AQ16" i="19"/>
  <c r="AH16" i="24"/>
  <c r="AG16" i="24"/>
  <c r="AF16" i="24"/>
  <c r="AE16" i="24"/>
  <c r="AD16" i="24"/>
  <c r="AU14" i="24"/>
  <c r="AU10" i="24"/>
  <c r="AU6" i="24"/>
  <c r="AC16" i="24"/>
  <c r="AU12" i="24"/>
  <c r="AU8" i="24"/>
  <c r="AB16" i="24"/>
  <c r="AP8" i="22"/>
  <c r="BK30" i="21" s="1"/>
  <c r="AP4" i="22"/>
  <c r="BK26" i="21" s="1"/>
  <c r="AN8" i="22"/>
  <c r="AN6" i="22"/>
  <c r="BI28" i="21" s="1"/>
  <c r="AJ13" i="22"/>
  <c r="BE35" i="21" s="1"/>
  <c r="BE39" i="21" s="1"/>
  <c r="AF14" i="22"/>
  <c r="BA36" i="21" s="1"/>
  <c r="AF12" i="22"/>
  <c r="BA34" i="21" s="1"/>
  <c r="AF5" i="22"/>
  <c r="BA27" i="21" s="1"/>
  <c r="AC7" i="22"/>
  <c r="AX29" i="21" s="1"/>
  <c r="AC4" i="22"/>
  <c r="AX26" i="21" s="1"/>
  <c r="G455" i="22"/>
  <c r="F455" i="21"/>
  <c r="AW3" i="20"/>
  <c r="AF4" i="20"/>
  <c r="AF26" i="20" s="1"/>
  <c r="Z5" i="20" s="1"/>
  <c r="AB5" i="20" s="1"/>
  <c r="X5" i="20"/>
  <c r="G421" i="20"/>
  <c r="AR8" i="20" s="1"/>
  <c r="BA3" i="20"/>
  <c r="AF8" i="20"/>
  <c r="AF30" i="20" s="1"/>
  <c r="Z9" i="20" s="1"/>
  <c r="AB9" i="20" s="1"/>
  <c r="X9" i="20"/>
  <c r="BC3" i="20"/>
  <c r="AF10" i="20"/>
  <c r="AF32" i="20" s="1"/>
  <c r="Z11" i="20" s="1"/>
  <c r="AB11" i="20" s="1"/>
  <c r="X11" i="20"/>
  <c r="BH3" i="20"/>
  <c r="AF15" i="20"/>
  <c r="AF37" i="20" s="1"/>
  <c r="Z16" i="20" s="1"/>
  <c r="AB16" i="20" s="1"/>
  <c r="X16" i="20"/>
  <c r="AF18" i="20"/>
  <c r="AF40" i="20" s="1"/>
  <c r="Z19" i="20" s="1"/>
  <c r="AB19" i="20" s="1"/>
  <c r="BK3" i="20"/>
  <c r="X19" i="20"/>
  <c r="AG17" i="20"/>
  <c r="BJ4" i="20"/>
  <c r="X54" i="20"/>
  <c r="AH17" i="20"/>
  <c r="BJ5" i="20"/>
  <c r="X87" i="20"/>
  <c r="AC87" i="20" s="1"/>
  <c r="AC122" i="20" s="1"/>
  <c r="AC158" i="20" s="1"/>
  <c r="AC192" i="20" s="1"/>
  <c r="AC227" i="20" s="1"/>
  <c r="AC262" i="20" s="1"/>
  <c r="AI10" i="20"/>
  <c r="BC6" i="20"/>
  <c r="X115" i="20"/>
  <c r="AI12" i="20"/>
  <c r="BE6" i="20"/>
  <c r="X117" i="20"/>
  <c r="BG6" i="20"/>
  <c r="AI14" i="20"/>
  <c r="X119" i="20"/>
  <c r="AI18" i="20"/>
  <c r="BK6" i="20"/>
  <c r="X123" i="20"/>
  <c r="AV7" i="20"/>
  <c r="AJ3" i="20"/>
  <c r="X144" i="20"/>
  <c r="AX7" i="20"/>
  <c r="AJ5" i="20"/>
  <c r="X146" i="20"/>
  <c r="AZ7" i="20"/>
  <c r="AJ7" i="20"/>
  <c r="X148" i="20"/>
  <c r="BB7" i="20"/>
  <c r="AJ9" i="20"/>
  <c r="X150" i="20"/>
  <c r="AJ11" i="20"/>
  <c r="BD7" i="20"/>
  <c r="X152" i="20"/>
  <c r="AJ13" i="20"/>
  <c r="BF7" i="20"/>
  <c r="X154" i="20"/>
  <c r="AJ15" i="20"/>
  <c r="BH7" i="20"/>
  <c r="X156" i="20"/>
  <c r="AJ17" i="20"/>
  <c r="BJ7" i="20"/>
  <c r="X158" i="20"/>
  <c r="AJ19" i="20"/>
  <c r="BL7" i="20"/>
  <c r="X160" i="20"/>
  <c r="AJ21" i="20"/>
  <c r="BN7" i="20"/>
  <c r="X162" i="20"/>
  <c r="AW8" i="20"/>
  <c r="AK4" i="20"/>
  <c r="X179" i="20"/>
  <c r="AY8" i="20"/>
  <c r="AK6" i="20"/>
  <c r="X181" i="20"/>
  <c r="BA8" i="20"/>
  <c r="AK8" i="20"/>
  <c r="X183" i="20"/>
  <c r="AK10" i="20"/>
  <c r="BC8" i="20"/>
  <c r="X185" i="20"/>
  <c r="AK12" i="20"/>
  <c r="BE8" i="20"/>
  <c r="X187" i="20"/>
  <c r="AK14" i="20"/>
  <c r="BG8" i="20"/>
  <c r="X189" i="20"/>
  <c r="AK16" i="20"/>
  <c r="BI8" i="20"/>
  <c r="X191" i="20"/>
  <c r="AK18" i="20"/>
  <c r="BK8" i="20"/>
  <c r="X193" i="20"/>
  <c r="AK20" i="20"/>
  <c r="BM8" i="20"/>
  <c r="X195" i="20"/>
  <c r="AV9" i="20"/>
  <c r="AL3" i="20"/>
  <c r="X213" i="20"/>
  <c r="AL5" i="20"/>
  <c r="AX9" i="20"/>
  <c r="X215" i="20"/>
  <c r="AL7" i="20"/>
  <c r="AZ9" i="20"/>
  <c r="X217" i="20"/>
  <c r="BB9" i="20"/>
  <c r="AL9" i="20"/>
  <c r="X219" i="20"/>
  <c r="AL11" i="20"/>
  <c r="BD9" i="20"/>
  <c r="X221" i="20"/>
  <c r="AL13" i="20"/>
  <c r="BF9" i="20"/>
  <c r="X223" i="20"/>
  <c r="AL15" i="20"/>
  <c r="BH9" i="20"/>
  <c r="X225" i="20"/>
  <c r="AL17" i="20"/>
  <c r="BJ9" i="20"/>
  <c r="X227" i="20"/>
  <c r="AL19" i="20"/>
  <c r="BL9" i="20"/>
  <c r="X229" i="20"/>
  <c r="AL21" i="20"/>
  <c r="BN9" i="20"/>
  <c r="X231" i="20"/>
  <c r="AW10" i="20"/>
  <c r="AM4" i="20"/>
  <c r="X249" i="20"/>
  <c r="AY10" i="20"/>
  <c r="AM6" i="20"/>
  <c r="X251" i="20"/>
  <c r="BA10" i="20"/>
  <c r="AM8" i="20"/>
  <c r="X253" i="20"/>
  <c r="BC10" i="20"/>
  <c r="AM10" i="20"/>
  <c r="X255" i="20"/>
  <c r="AM12" i="20"/>
  <c r="BE10" i="20"/>
  <c r="X257" i="20"/>
  <c r="BG10" i="20"/>
  <c r="AM14" i="20"/>
  <c r="X259" i="20"/>
  <c r="AM16" i="20"/>
  <c r="BI10" i="20"/>
  <c r="X261" i="20"/>
  <c r="AM18" i="20"/>
  <c r="BK10" i="20"/>
  <c r="X263" i="20"/>
  <c r="AM20" i="20"/>
  <c r="BM10" i="20"/>
  <c r="X265" i="20"/>
  <c r="AV11" i="20"/>
  <c r="AN3" i="20"/>
  <c r="X283" i="20"/>
  <c r="AB283" i="20" s="1"/>
  <c r="AX11" i="20"/>
  <c r="AN5" i="20"/>
  <c r="X285" i="20"/>
  <c r="AB285" i="20" s="1"/>
  <c r="AZ11" i="20"/>
  <c r="AN7" i="20"/>
  <c r="X287" i="20"/>
  <c r="AB287" i="20" s="1"/>
  <c r="BB11" i="20"/>
  <c r="AN9" i="20"/>
  <c r="X289" i="20"/>
  <c r="AB289" i="20" s="1"/>
  <c r="BD11" i="20"/>
  <c r="AN11" i="20"/>
  <c r="X291" i="20"/>
  <c r="AB291" i="20" s="1"/>
  <c r="AN13" i="20"/>
  <c r="BF11" i="20"/>
  <c r="X293" i="20"/>
  <c r="AB293" i="20" s="1"/>
  <c r="AN15" i="20"/>
  <c r="BH11" i="20"/>
  <c r="X295" i="20"/>
  <c r="AB295" i="20" s="1"/>
  <c r="AN17" i="20"/>
  <c r="BJ11" i="20"/>
  <c r="X297" i="20"/>
  <c r="AB297" i="20" s="1"/>
  <c r="AN19" i="20"/>
  <c r="BL11" i="20"/>
  <c r="X299" i="20"/>
  <c r="AB299" i="20" s="1"/>
  <c r="AN21" i="20"/>
  <c r="BN11" i="20"/>
  <c r="X301" i="20"/>
  <c r="AB301" i="20" s="1"/>
  <c r="AW12" i="20"/>
  <c r="AO4" i="20"/>
  <c r="X319" i="20"/>
  <c r="AY12" i="20"/>
  <c r="AO6" i="20"/>
  <c r="X321" i="20"/>
  <c r="BA12" i="20"/>
  <c r="AO8" i="20"/>
  <c r="X323" i="20"/>
  <c r="BC12" i="20"/>
  <c r="AO10" i="20"/>
  <c r="BE12" i="20"/>
  <c r="AO12" i="20"/>
  <c r="X327" i="20"/>
  <c r="BG12" i="20"/>
  <c r="AO14" i="20"/>
  <c r="X329" i="20"/>
  <c r="AO16" i="20"/>
  <c r="BI12" i="20"/>
  <c r="X331" i="20"/>
  <c r="AO18" i="20"/>
  <c r="BK12" i="20"/>
  <c r="X333" i="20"/>
  <c r="AO20" i="20"/>
  <c r="BM12" i="20"/>
  <c r="X335" i="20"/>
  <c r="AV13" i="20"/>
  <c r="AP3" i="20"/>
  <c r="X353" i="20"/>
  <c r="AX13" i="20"/>
  <c r="AP5" i="20"/>
  <c r="X355" i="20"/>
  <c r="AZ13" i="20"/>
  <c r="AP7" i="20"/>
  <c r="X357" i="20"/>
  <c r="BB13" i="20"/>
  <c r="AP9" i="20"/>
  <c r="X359" i="20"/>
  <c r="BD13" i="20"/>
  <c r="AP11" i="20"/>
  <c r="X361" i="20"/>
  <c r="BF13" i="20"/>
  <c r="AP13" i="20"/>
  <c r="X363" i="20"/>
  <c r="AP15" i="20"/>
  <c r="BH13" i="20"/>
  <c r="X365" i="20"/>
  <c r="AP17" i="20"/>
  <c r="BJ13" i="20"/>
  <c r="X367" i="20"/>
  <c r="AP19" i="20"/>
  <c r="BL13" i="20"/>
  <c r="X369" i="20"/>
  <c r="AP21" i="20"/>
  <c r="BN13" i="20"/>
  <c r="X371" i="20"/>
  <c r="AW14" i="20"/>
  <c r="X389" i="20"/>
  <c r="AQ4" i="20"/>
  <c r="AY14" i="20"/>
  <c r="X391" i="20"/>
  <c r="AQ6" i="20"/>
  <c r="BA14" i="20"/>
  <c r="X393" i="20"/>
  <c r="AQ8" i="20"/>
  <c r="BC14" i="20"/>
  <c r="AQ10" i="20"/>
  <c r="X395" i="20"/>
  <c r="BE14" i="20"/>
  <c r="AQ12" i="20"/>
  <c r="X397" i="20"/>
  <c r="BG14" i="20"/>
  <c r="X399" i="20"/>
  <c r="AQ14" i="20"/>
  <c r="AQ16" i="20"/>
  <c r="BI14" i="20"/>
  <c r="X401" i="20"/>
  <c r="AQ18" i="20"/>
  <c r="BK14" i="20"/>
  <c r="X403" i="20"/>
  <c r="AQ20" i="20"/>
  <c r="BM14" i="20"/>
  <c r="X405" i="20"/>
  <c r="B455" i="24"/>
  <c r="C455" i="24"/>
  <c r="D455" i="24"/>
  <c r="D438" i="25"/>
  <c r="D446" i="25"/>
  <c r="D455" i="25" s="1"/>
  <c r="E455" i="24"/>
  <c r="F455" i="24"/>
  <c r="G455" i="24"/>
  <c r="H455" i="24"/>
  <c r="H438" i="25"/>
  <c r="H446" i="25"/>
  <c r="H455" i="25" s="1"/>
  <c r="I455" i="24"/>
  <c r="I438" i="25"/>
  <c r="J455" i="24"/>
  <c r="K455" i="24"/>
  <c r="K438" i="25"/>
  <c r="K446" i="25"/>
  <c r="K455" i="25" s="1"/>
  <c r="L455" i="24"/>
  <c r="M455" i="24"/>
  <c r="M438" i="25"/>
  <c r="M446" i="25"/>
  <c r="N455" i="24"/>
  <c r="O438" i="25"/>
  <c r="O446" i="25"/>
  <c r="O455" i="25" s="1"/>
  <c r="P438" i="25"/>
  <c r="Q455" i="24"/>
  <c r="Q438" i="25"/>
  <c r="Q446" i="25"/>
  <c r="Q455" i="25" s="1"/>
  <c r="R455" i="24"/>
  <c r="R438" i="25"/>
  <c r="R446" i="25"/>
  <c r="R455" i="25" s="1"/>
  <c r="T438" i="25"/>
  <c r="D455" i="23"/>
  <c r="E455" i="23"/>
  <c r="F455" i="23"/>
  <c r="H455" i="23"/>
  <c r="L421" i="24"/>
  <c r="L455" i="23"/>
  <c r="M455" i="23"/>
  <c r="P421" i="24"/>
  <c r="P455" i="23"/>
  <c r="Q455" i="23"/>
  <c r="C438" i="19"/>
  <c r="C446" i="19"/>
  <c r="C455" i="19" s="1"/>
  <c r="E438" i="19"/>
  <c r="E446" i="19"/>
  <c r="E455" i="19" s="1"/>
  <c r="G438" i="19"/>
  <c r="G446" i="19"/>
  <c r="G455" i="19" s="1"/>
  <c r="I438" i="19"/>
  <c r="I446" i="19"/>
  <c r="I455" i="19" s="1"/>
  <c r="K438" i="19"/>
  <c r="K446" i="19"/>
  <c r="M438" i="19"/>
  <c r="M446" i="19"/>
  <c r="M455" i="19" s="1"/>
  <c r="O438" i="19"/>
  <c r="O446" i="19"/>
  <c r="O455" i="19" s="1"/>
  <c r="P455" i="25"/>
  <c r="E438" i="25"/>
  <c r="E446" i="25"/>
  <c r="E455" i="25" s="1"/>
  <c r="AM8" i="23"/>
  <c r="AM7" i="23"/>
  <c r="AM6" i="23"/>
  <c r="AM5" i="23"/>
  <c r="AM4" i="23"/>
  <c r="AM3" i="23"/>
  <c r="AL14" i="23"/>
  <c r="AL13" i="23"/>
  <c r="AL12" i="23"/>
  <c r="AL11" i="23"/>
  <c r="AL10" i="23"/>
  <c r="AL9" i="23"/>
  <c r="AL8" i="23"/>
  <c r="AL7" i="23"/>
  <c r="AL6" i="23"/>
  <c r="AL5" i="23"/>
  <c r="AL4" i="23"/>
  <c r="AL3" i="23"/>
  <c r="AK14" i="23"/>
  <c r="AK13" i="23"/>
  <c r="AK12" i="23"/>
  <c r="AK11" i="23"/>
  <c r="AK10" i="23"/>
  <c r="AK9" i="23"/>
  <c r="AK8" i="23"/>
  <c r="AK7" i="23"/>
  <c r="AK6" i="23"/>
  <c r="AK5" i="23"/>
  <c r="AK4" i="23"/>
  <c r="AK3" i="23"/>
  <c r="AJ14" i="23"/>
  <c r="AJ13" i="23"/>
  <c r="AJ12" i="23"/>
  <c r="AJ11" i="23"/>
  <c r="AJ10" i="23"/>
  <c r="AJ9" i="23"/>
  <c r="AJ8" i="23"/>
  <c r="AJ7" i="23"/>
  <c r="AJ6" i="23"/>
  <c r="AJ5" i="23"/>
  <c r="AJ4" i="23"/>
  <c r="AJ3" i="23"/>
  <c r="AG14" i="23"/>
  <c r="AG13" i="23"/>
  <c r="AG12" i="23"/>
  <c r="AG11" i="23"/>
  <c r="AG10" i="23"/>
  <c r="AG9" i="23"/>
  <c r="AG8" i="23"/>
  <c r="AG7" i="23"/>
  <c r="AG6" i="23"/>
  <c r="AG5" i="23"/>
  <c r="AG4" i="23"/>
  <c r="AG3" i="23"/>
  <c r="AF14" i="23"/>
  <c r="AF13" i="23"/>
  <c r="AF12" i="23"/>
  <c r="AF11" i="23"/>
  <c r="AF10" i="23"/>
  <c r="AF9" i="23"/>
  <c r="AF8" i="23"/>
  <c r="AF7" i="23"/>
  <c r="AF6" i="23"/>
  <c r="AF5" i="23"/>
  <c r="AF4" i="23"/>
  <c r="AF3" i="23"/>
  <c r="AE14" i="23"/>
  <c r="AE13" i="23"/>
  <c r="AE12" i="23"/>
  <c r="F455" i="22"/>
  <c r="E455" i="22"/>
  <c r="C455" i="22"/>
  <c r="AC3" i="23"/>
  <c r="AB14" i="23"/>
  <c r="AB13" i="23"/>
  <c r="AB8" i="23"/>
  <c r="AB7" i="23"/>
  <c r="AB6" i="23"/>
  <c r="AB5" i="23"/>
  <c r="AB4" i="23"/>
  <c r="AB3" i="23"/>
  <c r="N421" i="23"/>
  <c r="N175" i="23"/>
  <c r="N280" i="23"/>
  <c r="N315" i="23"/>
  <c r="AB323" i="21"/>
  <c r="AB358" i="21" s="1"/>
  <c r="AB393" i="21" s="1"/>
  <c r="H384" i="26"/>
  <c r="H455" i="10"/>
  <c r="L455" i="10"/>
  <c r="L453" i="11"/>
  <c r="P455" i="10"/>
  <c r="C455" i="13"/>
  <c r="G455" i="13"/>
  <c r="I455" i="13"/>
  <c r="K455" i="13"/>
  <c r="O455" i="13"/>
  <c r="B455" i="14"/>
  <c r="N455" i="14"/>
  <c r="D455" i="15"/>
  <c r="H455" i="15"/>
  <c r="P455" i="15"/>
  <c r="AZ15" i="18"/>
  <c r="C455" i="17"/>
  <c r="D455" i="17"/>
  <c r="K455" i="17"/>
  <c r="L455" i="17"/>
  <c r="P455" i="17"/>
  <c r="AT16" i="24"/>
  <c r="AS16" i="24"/>
  <c r="AR16" i="24"/>
  <c r="AQ16" i="24"/>
  <c r="AP16" i="24"/>
  <c r="AO16" i="24"/>
  <c r="AN16" i="24"/>
  <c r="AM16" i="24"/>
  <c r="AL16" i="24"/>
  <c r="AK16" i="24"/>
  <c r="AJ16" i="24"/>
  <c r="AV3" i="20"/>
  <c r="AF3" i="20"/>
  <c r="AF25" i="20" s="1"/>
  <c r="Z4" i="20" s="1"/>
  <c r="AB4" i="20" s="1"/>
  <c r="X4" i="20"/>
  <c r="AF7" i="20"/>
  <c r="AF29" i="20" s="1"/>
  <c r="Z8" i="20" s="1"/>
  <c r="AB8" i="20" s="1"/>
  <c r="AZ3" i="20"/>
  <c r="X8" i="20"/>
  <c r="H421" i="20"/>
  <c r="AR9" i="20" s="1"/>
  <c r="AF9" i="20"/>
  <c r="AF31" i="20" s="1"/>
  <c r="Z10" i="20" s="1"/>
  <c r="AB10" i="20" s="1"/>
  <c r="BB3" i="20"/>
  <c r="X10" i="20"/>
  <c r="J421" i="20"/>
  <c r="AR11" i="20" s="1"/>
  <c r="AF11" i="20"/>
  <c r="AF33" i="20" s="1"/>
  <c r="Z12" i="20" s="1"/>
  <c r="AB12" i="20" s="1"/>
  <c r="BD3" i="20"/>
  <c r="X12" i="20"/>
  <c r="BF3" i="20"/>
  <c r="AF13" i="20"/>
  <c r="AF35" i="20" s="1"/>
  <c r="Z14" i="20" s="1"/>
  <c r="AB14" i="20" s="1"/>
  <c r="X14" i="20"/>
  <c r="AF14" i="20"/>
  <c r="BG3" i="20"/>
  <c r="X15" i="20"/>
  <c r="AF16" i="20"/>
  <c r="X17" i="20"/>
  <c r="BI3" i="20"/>
  <c r="AF17" i="20"/>
  <c r="BJ3" i="20"/>
  <c r="AF19" i="20"/>
  <c r="AF41" i="20" s="1"/>
  <c r="Z20" i="20" s="1"/>
  <c r="AB20" i="20" s="1"/>
  <c r="BL3" i="20"/>
  <c r="X20" i="20"/>
  <c r="AF21" i="20"/>
  <c r="AF43" i="20" s="1"/>
  <c r="Z22" i="20" s="1"/>
  <c r="AB22" i="20" s="1"/>
  <c r="BN3" i="20"/>
  <c r="X22" i="20"/>
  <c r="BG4" i="20"/>
  <c r="AG14" i="20"/>
  <c r="X51" i="20"/>
  <c r="AG16" i="20"/>
  <c r="BI4" i="20"/>
  <c r="X53" i="20"/>
  <c r="AX5" i="20"/>
  <c r="AH5" i="20"/>
  <c r="X75" i="20"/>
  <c r="AH14" i="20"/>
  <c r="BG5" i="20"/>
  <c r="X84" i="20"/>
  <c r="AV6" i="20"/>
  <c r="AI3" i="20"/>
  <c r="X108" i="20"/>
  <c r="AX6" i="20"/>
  <c r="AI5" i="20"/>
  <c r="X110" i="20"/>
  <c r="AI17" i="20"/>
  <c r="BJ6" i="20"/>
  <c r="X122" i="20"/>
  <c r="AI21" i="20"/>
  <c r="BN6" i="20"/>
  <c r="X126" i="20"/>
  <c r="AJ4" i="20"/>
  <c r="AW7" i="20"/>
  <c r="X145" i="20"/>
  <c r="AJ6" i="20"/>
  <c r="AY7" i="20"/>
  <c r="X147" i="20"/>
  <c r="AJ8" i="20"/>
  <c r="BA7" i="20"/>
  <c r="X149" i="20"/>
  <c r="AJ10" i="20"/>
  <c r="BC7" i="20"/>
  <c r="X151" i="20"/>
  <c r="AJ12" i="20"/>
  <c r="BE7" i="20"/>
  <c r="X153" i="20"/>
  <c r="AJ14" i="20"/>
  <c r="BG7" i="20"/>
  <c r="X155" i="20"/>
  <c r="AJ18" i="20"/>
  <c r="BK7" i="20"/>
  <c r="X159" i="20"/>
  <c r="AJ20" i="20"/>
  <c r="BM7" i="20"/>
  <c r="X161" i="20"/>
  <c r="AV8" i="20"/>
  <c r="AK3" i="20"/>
  <c r="X178" i="20"/>
  <c r="AX8" i="20"/>
  <c r="AK5" i="20"/>
  <c r="X180" i="20"/>
  <c r="AZ8" i="20"/>
  <c r="AK7" i="20"/>
  <c r="X182" i="20"/>
  <c r="AK9" i="20"/>
  <c r="BB8" i="20"/>
  <c r="X184" i="20"/>
  <c r="BD8" i="20"/>
  <c r="AK11" i="20"/>
  <c r="X186" i="20"/>
  <c r="BF8" i="20"/>
  <c r="AK13" i="20"/>
  <c r="X188" i="20"/>
  <c r="BH8" i="20"/>
  <c r="AK15" i="20"/>
  <c r="X190" i="20"/>
  <c r="AK17" i="20"/>
  <c r="BJ8" i="20"/>
  <c r="X192" i="20"/>
  <c r="AK19" i="20"/>
  <c r="BL8" i="20"/>
  <c r="X194" i="20"/>
  <c r="AK21" i="20"/>
  <c r="BN8" i="20"/>
  <c r="X196" i="20"/>
  <c r="AW9" i="20"/>
  <c r="AL4" i="20"/>
  <c r="X214" i="20"/>
  <c r="AY9" i="20"/>
  <c r="AL6" i="20"/>
  <c r="X216" i="20"/>
  <c r="BA9" i="20"/>
  <c r="AL8" i="20"/>
  <c r="X218" i="20"/>
  <c r="BC9" i="20"/>
  <c r="AL10" i="20"/>
  <c r="X220" i="20"/>
  <c r="BE9" i="20"/>
  <c r="AL12" i="20"/>
  <c r="X222" i="20"/>
  <c r="AL14" i="20"/>
  <c r="BG9" i="20"/>
  <c r="X224" i="20"/>
  <c r="AL16" i="20"/>
  <c r="BI9" i="20"/>
  <c r="X226" i="20"/>
  <c r="AL18" i="20"/>
  <c r="BK9" i="20"/>
  <c r="X228" i="20"/>
  <c r="AL20" i="20"/>
  <c r="BM9" i="20"/>
  <c r="X230" i="20"/>
  <c r="AM3" i="20"/>
  <c r="AV10" i="20"/>
  <c r="X248" i="20"/>
  <c r="AX10" i="20"/>
  <c r="AM5" i="20"/>
  <c r="X250" i="20"/>
  <c r="AZ10" i="20"/>
  <c r="AM7" i="20"/>
  <c r="X252" i="20"/>
  <c r="AM9" i="20"/>
  <c r="BB10" i="20"/>
  <c r="X254" i="20"/>
  <c r="AM11" i="20"/>
  <c r="BD10" i="20"/>
  <c r="X256" i="20"/>
  <c r="AM13" i="20"/>
  <c r="BF10" i="20"/>
  <c r="X258" i="20"/>
  <c r="AM15" i="20"/>
  <c r="BH10" i="20"/>
  <c r="X260" i="20"/>
  <c r="AM17" i="20"/>
  <c r="BJ10" i="20"/>
  <c r="X262" i="20"/>
  <c r="AM19" i="20"/>
  <c r="BL10" i="20"/>
  <c r="X264" i="20"/>
  <c r="AM21" i="20"/>
  <c r="BN10" i="20"/>
  <c r="X266" i="20"/>
  <c r="AN4" i="20"/>
  <c r="AW11" i="20"/>
  <c r="X284" i="20"/>
  <c r="AB284" i="20" s="1"/>
  <c r="AN6" i="20"/>
  <c r="AY11" i="20"/>
  <c r="X286" i="20"/>
  <c r="AB286" i="20" s="1"/>
  <c r="AN8" i="20"/>
  <c r="BA11" i="20"/>
  <c r="X288" i="20"/>
  <c r="AB288" i="20" s="1"/>
  <c r="BC11" i="20"/>
  <c r="AN10" i="20"/>
  <c r="X290" i="20"/>
  <c r="AB290" i="20" s="1"/>
  <c r="AB325" i="20" s="1"/>
  <c r="AN12" i="20"/>
  <c r="BE11" i="20"/>
  <c r="X292" i="20"/>
  <c r="AB292" i="20" s="1"/>
  <c r="AN14" i="20"/>
  <c r="BG11" i="20"/>
  <c r="X294" i="20"/>
  <c r="AB294" i="20" s="1"/>
  <c r="AN16" i="20"/>
  <c r="BI11" i="20"/>
  <c r="X296" i="20"/>
  <c r="AB296" i="20" s="1"/>
  <c r="AN18" i="20"/>
  <c r="BK11" i="20"/>
  <c r="X298" i="20"/>
  <c r="AB298" i="20" s="1"/>
  <c r="AN20" i="20"/>
  <c r="BM11" i="20"/>
  <c r="X300" i="20"/>
  <c r="AB300" i="20" s="1"/>
  <c r="AO3" i="20"/>
  <c r="AV12" i="20"/>
  <c r="X318" i="20"/>
  <c r="AX12" i="20"/>
  <c r="AO5" i="20"/>
  <c r="X320" i="20"/>
  <c r="AZ12" i="20"/>
  <c r="AO7" i="20"/>
  <c r="X322" i="20"/>
  <c r="AO9" i="20"/>
  <c r="BB12" i="20"/>
  <c r="X324" i="20"/>
  <c r="BD12" i="20"/>
  <c r="AO11" i="20"/>
  <c r="X326" i="20"/>
  <c r="AO13" i="20"/>
  <c r="BF12" i="20"/>
  <c r="X328" i="20"/>
  <c r="AO15" i="20"/>
  <c r="BH12" i="20"/>
  <c r="X330" i="20"/>
  <c r="AO17" i="20"/>
  <c r="BJ12" i="20"/>
  <c r="X332" i="20"/>
  <c r="AO19" i="20"/>
  <c r="BL12" i="20"/>
  <c r="X334" i="20"/>
  <c r="AO21" i="20"/>
  <c r="BN12" i="20"/>
  <c r="X336" i="20"/>
  <c r="AP4" i="20"/>
  <c r="AW13" i="20"/>
  <c r="X354" i="20"/>
  <c r="AP6" i="20"/>
  <c r="AY13" i="20"/>
  <c r="X356" i="20"/>
  <c r="AP8" i="20"/>
  <c r="BA13" i="20"/>
  <c r="X358" i="20"/>
  <c r="BC13" i="20"/>
  <c r="AP10" i="20"/>
  <c r="X360" i="20"/>
  <c r="BE13" i="20"/>
  <c r="AP12" i="20"/>
  <c r="X362" i="20"/>
  <c r="AP14" i="20"/>
  <c r="BG13" i="20"/>
  <c r="X364" i="20"/>
  <c r="AP16" i="20"/>
  <c r="BI13" i="20"/>
  <c r="X366" i="20"/>
  <c r="AP18" i="20"/>
  <c r="BK13" i="20"/>
  <c r="X368" i="20"/>
  <c r="AP20" i="20"/>
  <c r="BM13" i="20"/>
  <c r="X370" i="20"/>
  <c r="AQ3" i="20"/>
  <c r="X388" i="20"/>
  <c r="AV14" i="20"/>
  <c r="X390" i="20"/>
  <c r="AX14" i="20"/>
  <c r="AQ5" i="20"/>
  <c r="X392" i="20"/>
  <c r="AZ14" i="20"/>
  <c r="AQ7" i="20"/>
  <c r="AQ9" i="20"/>
  <c r="X394" i="20"/>
  <c r="BB14" i="20"/>
  <c r="X396" i="20"/>
  <c r="BD14" i="20"/>
  <c r="AQ11" i="20"/>
  <c r="X398" i="20"/>
  <c r="BF14" i="20"/>
  <c r="AQ13" i="20"/>
  <c r="AQ15" i="20"/>
  <c r="X400" i="20"/>
  <c r="BH14" i="20"/>
  <c r="AQ17" i="20"/>
  <c r="X402" i="20"/>
  <c r="BJ14" i="20"/>
  <c r="AQ19" i="20"/>
  <c r="X404" i="20"/>
  <c r="BL14" i="20"/>
  <c r="AQ21" i="20"/>
  <c r="X406" i="20"/>
  <c r="BN14" i="20"/>
  <c r="B421" i="25"/>
  <c r="C421" i="25"/>
  <c r="C438" i="25"/>
  <c r="C446" i="25"/>
  <c r="C455" i="25" s="1"/>
  <c r="E421" i="25"/>
  <c r="F421" i="25"/>
  <c r="F438" i="25"/>
  <c r="F446" i="25"/>
  <c r="F455" i="25" s="1"/>
  <c r="G438" i="25"/>
  <c r="G446" i="25"/>
  <c r="G455" i="25" s="1"/>
  <c r="I421" i="25"/>
  <c r="J438" i="25"/>
  <c r="J446" i="25"/>
  <c r="J455" i="25" s="1"/>
  <c r="L421" i="25"/>
  <c r="L438" i="25"/>
  <c r="L446" i="25"/>
  <c r="L455" i="25" s="1"/>
  <c r="N421" i="25"/>
  <c r="N438" i="25"/>
  <c r="N446" i="25"/>
  <c r="N455" i="25" s="1"/>
  <c r="P455" i="24"/>
  <c r="P421" i="25"/>
  <c r="Q421" i="25"/>
  <c r="S421" i="25"/>
  <c r="S438" i="25"/>
  <c r="B455" i="23"/>
  <c r="C455" i="23"/>
  <c r="G455" i="23"/>
  <c r="I455" i="23"/>
  <c r="J455" i="23"/>
  <c r="K455" i="23"/>
  <c r="N455" i="23"/>
  <c r="O455" i="23"/>
  <c r="O455" i="24"/>
  <c r="R455" i="23"/>
  <c r="B438" i="19"/>
  <c r="B446" i="19"/>
  <c r="B455" i="19" s="1"/>
  <c r="D438" i="19"/>
  <c r="D446" i="19"/>
  <c r="D455" i="19" s="1"/>
  <c r="F438" i="19"/>
  <c r="F446" i="19"/>
  <c r="F455" i="19" s="1"/>
  <c r="H438" i="19"/>
  <c r="H446" i="19"/>
  <c r="H455" i="19" s="1"/>
  <c r="J438" i="19"/>
  <c r="J446" i="19"/>
  <c r="J455" i="19" s="1"/>
  <c r="L438" i="19"/>
  <c r="L446" i="19"/>
  <c r="L455" i="19" s="1"/>
  <c r="N438" i="19"/>
  <c r="N446" i="19"/>
  <c r="N455" i="19" s="1"/>
  <c r="R438" i="19"/>
  <c r="R446" i="19"/>
  <c r="R455" i="19" s="1"/>
  <c r="M455" i="25"/>
  <c r="B438" i="25"/>
  <c r="B446" i="25"/>
  <c r="B455" i="25" s="1"/>
  <c r="R455" i="22"/>
  <c r="Q455" i="22"/>
  <c r="P455" i="22"/>
  <c r="M455" i="22"/>
  <c r="L455" i="22"/>
  <c r="K455" i="22"/>
  <c r="J455" i="22"/>
  <c r="I455" i="22"/>
  <c r="H455" i="22"/>
  <c r="B455" i="22"/>
  <c r="K504" i="26"/>
  <c r="BP51" i="20"/>
  <c r="AA253" i="20"/>
  <c r="AA253" i="21"/>
  <c r="BP51" i="21"/>
  <c r="K513" i="26"/>
  <c r="BP60" i="20"/>
  <c r="AA262" i="20"/>
  <c r="AA262" i="21"/>
  <c r="BP60" i="21"/>
  <c r="BI7" i="20"/>
  <c r="AJ16" i="20"/>
  <c r="X157" i="20"/>
  <c r="AI7" i="20"/>
  <c r="X112" i="20"/>
  <c r="AZ6" i="20"/>
  <c r="AY6" i="20"/>
  <c r="AI6" i="20"/>
  <c r="X111" i="20"/>
  <c r="AW6" i="20"/>
  <c r="X109" i="20"/>
  <c r="AI4" i="20"/>
  <c r="AI9" i="20"/>
  <c r="BB6" i="20"/>
  <c r="X114" i="20"/>
  <c r="AI13" i="20"/>
  <c r="BF6" i="20"/>
  <c r="X118" i="20"/>
  <c r="AH13" i="20"/>
  <c r="X83" i="20"/>
  <c r="BF5" i="20"/>
  <c r="L421" i="20"/>
  <c r="AR13" i="20" s="1"/>
  <c r="BL6" i="20"/>
  <c r="X124" i="20"/>
  <c r="AI19" i="20"/>
  <c r="AI20" i="20"/>
  <c r="X125" i="20"/>
  <c r="BM6" i="20"/>
  <c r="AI8" i="20"/>
  <c r="BA6" i="20"/>
  <c r="X113" i="20"/>
  <c r="X120" i="20"/>
  <c r="AI15" i="20"/>
  <c r="BH6" i="20"/>
  <c r="AI11" i="20"/>
  <c r="BD6" i="20"/>
  <c r="X116" i="20"/>
  <c r="AI16" i="20"/>
  <c r="X121" i="20"/>
  <c r="BI6" i="20"/>
  <c r="O421" i="20"/>
  <c r="AR16" i="20" s="1"/>
  <c r="AH16" i="20"/>
  <c r="BI5" i="20"/>
  <c r="X86" i="20"/>
  <c r="AH6" i="20"/>
  <c r="AY5" i="20"/>
  <c r="X76" i="20"/>
  <c r="AG6" i="20"/>
  <c r="AY4" i="20"/>
  <c r="X43" i="20"/>
  <c r="AY3" i="20"/>
  <c r="X7" i="20"/>
  <c r="AF6" i="20"/>
  <c r="E421" i="20"/>
  <c r="AR6" i="20" s="1"/>
  <c r="AH9" i="20"/>
  <c r="BB5" i="20"/>
  <c r="X79" i="20"/>
  <c r="AC79" i="20" s="1"/>
  <c r="AC114" i="20" s="1"/>
  <c r="AC150" i="20" s="1"/>
  <c r="AC184" i="20" s="1"/>
  <c r="AC219" i="20" s="1"/>
  <c r="AC254" i="20" s="1"/>
  <c r="AH21" i="20"/>
  <c r="X91" i="20"/>
  <c r="BN5" i="20"/>
  <c r="AH8" i="20"/>
  <c r="BA5" i="20"/>
  <c r="X78" i="20"/>
  <c r="AC78" i="20" s="1"/>
  <c r="AC113" i="20" s="1"/>
  <c r="AC149" i="20" s="1"/>
  <c r="AC183" i="20" s="1"/>
  <c r="AC218" i="20" s="1"/>
  <c r="AC253" i="20" s="1"/>
  <c r="Q421" i="20"/>
  <c r="AR18" i="20" s="1"/>
  <c r="BK5" i="20"/>
  <c r="AH18" i="20"/>
  <c r="X88" i="20"/>
  <c r="BE5" i="20"/>
  <c r="X82" i="20"/>
  <c r="AH12" i="20"/>
  <c r="AH4" i="20"/>
  <c r="AW5" i="20"/>
  <c r="X74" i="20"/>
  <c r="AH19" i="20"/>
  <c r="BL5" i="20"/>
  <c r="X89" i="20"/>
  <c r="R421" i="20"/>
  <c r="AR19" i="20" s="1"/>
  <c r="AH11" i="20"/>
  <c r="BD5" i="20"/>
  <c r="X81" i="20"/>
  <c r="S421" i="20"/>
  <c r="AR20" i="20" s="1"/>
  <c r="AH20" i="20"/>
  <c r="BM5" i="20"/>
  <c r="X90" i="20"/>
  <c r="AG20" i="20"/>
  <c r="X57" i="20"/>
  <c r="BM4" i="20"/>
  <c r="BM3" i="20"/>
  <c r="X21" i="20"/>
  <c r="AF20" i="20"/>
  <c r="AH15" i="20"/>
  <c r="BH5" i="20"/>
  <c r="X85" i="20"/>
  <c r="AH7" i="20"/>
  <c r="AZ5" i="20"/>
  <c r="X77" i="20"/>
  <c r="AC77" i="20" s="1"/>
  <c r="AC112" i="20" s="1"/>
  <c r="AC148" i="20" s="1"/>
  <c r="AC182" i="20" s="1"/>
  <c r="AC217" i="20" s="1"/>
  <c r="AC252" i="20" s="1"/>
  <c r="F421" i="20"/>
  <c r="AR7" i="20" s="1"/>
  <c r="I421" i="20"/>
  <c r="AR10" i="20" s="1"/>
  <c r="AH10" i="20"/>
  <c r="BC5" i="20"/>
  <c r="X80" i="20"/>
  <c r="AG18" i="20"/>
  <c r="BK4" i="20"/>
  <c r="X55" i="20"/>
  <c r="T421" i="20"/>
  <c r="AR21" i="20" s="1"/>
  <c r="AG21" i="20"/>
  <c r="BN4" i="20"/>
  <c r="X58" i="20"/>
  <c r="AG8" i="20"/>
  <c r="BA4" i="20"/>
  <c r="X45" i="20"/>
  <c r="BD4" i="20"/>
  <c r="AG11" i="20"/>
  <c r="X48" i="20"/>
  <c r="AZ4" i="20"/>
  <c r="AG7" i="20"/>
  <c r="X44" i="20"/>
  <c r="N421" i="20"/>
  <c r="AR15" i="20" s="1"/>
  <c r="AG15" i="20"/>
  <c r="X52" i="20"/>
  <c r="BH4" i="20"/>
  <c r="BF4" i="20"/>
  <c r="X50" i="20"/>
  <c r="AG13" i="20"/>
  <c r="X73" i="20"/>
  <c r="AV5" i="20"/>
  <c r="AH3" i="20"/>
  <c r="B421" i="20"/>
  <c r="AR3" i="20" s="1"/>
  <c r="AG3" i="20"/>
  <c r="X40" i="20"/>
  <c r="AV4" i="20"/>
  <c r="AG10" i="20"/>
  <c r="BC4" i="20"/>
  <c r="X47" i="20"/>
  <c r="AW4" i="20"/>
  <c r="AG4" i="20"/>
  <c r="X41" i="20"/>
  <c r="C421" i="20"/>
  <c r="AR4" i="20" s="1"/>
  <c r="AG5" i="20"/>
  <c r="AX4" i="20"/>
  <c r="X42" i="20"/>
  <c r="D421" i="20"/>
  <c r="AR5" i="20" s="1"/>
  <c r="AF5" i="20"/>
  <c r="AX3" i="20"/>
  <c r="X6" i="20"/>
  <c r="AG19" i="20"/>
  <c r="BL4" i="20"/>
  <c r="X56" i="20"/>
  <c r="AG9" i="20"/>
  <c r="BB4" i="20"/>
  <c r="X46" i="20"/>
  <c r="AG12" i="20"/>
  <c r="BE4" i="20"/>
  <c r="X49" i="20"/>
  <c r="K421" i="20"/>
  <c r="AR12" i="20" s="1"/>
  <c r="AF12" i="20"/>
  <c r="X13" i="20"/>
  <c r="BE3" i="20"/>
  <c r="G106" i="21"/>
  <c r="W113" i="21" s="1"/>
  <c r="C378" i="26"/>
  <c r="C465" i="26" s="1"/>
  <c r="J475" i="26" s="1"/>
  <c r="X248" i="21"/>
  <c r="E378" i="26"/>
  <c r="X250" i="21"/>
  <c r="K378" i="26"/>
  <c r="K465" i="26" s="1"/>
  <c r="J483" i="26" s="1"/>
  <c r="X256" i="21"/>
  <c r="M378" i="26"/>
  <c r="N465" i="26" s="1"/>
  <c r="J486" i="26" s="1"/>
  <c r="X258" i="21"/>
  <c r="O378" i="26"/>
  <c r="P465" i="26" s="1"/>
  <c r="J488" i="26" s="1"/>
  <c r="X260" i="21"/>
  <c r="Q378" i="26"/>
  <c r="X262" i="21"/>
  <c r="T378" i="26"/>
  <c r="U465" i="26" s="1"/>
  <c r="J493" i="26" s="1"/>
  <c r="X264" i="21"/>
  <c r="D378" i="26"/>
  <c r="D465" i="26" s="1"/>
  <c r="J476" i="26" s="1"/>
  <c r="X249" i="21"/>
  <c r="J378" i="26"/>
  <c r="J465" i="26" s="1"/>
  <c r="J482" i="26" s="1"/>
  <c r="X255" i="21"/>
  <c r="L378" i="26"/>
  <c r="L465" i="26" s="1"/>
  <c r="J484" i="26" s="1"/>
  <c r="X257" i="21"/>
  <c r="P378" i="26"/>
  <c r="Q465" i="26" s="1"/>
  <c r="J489" i="26" s="1"/>
  <c r="X261" i="21"/>
  <c r="S378" i="26"/>
  <c r="T465" i="26" s="1"/>
  <c r="J492" i="26" s="1"/>
  <c r="X263" i="21"/>
  <c r="U378" i="26"/>
  <c r="V465" i="26" s="1"/>
  <c r="J494" i="26" s="1"/>
  <c r="X265" i="21"/>
  <c r="I378" i="26"/>
  <c r="I465" i="26" s="1"/>
  <c r="J481" i="26" s="1"/>
  <c r="X254" i="21"/>
  <c r="F378" i="26"/>
  <c r="F465" i="26" s="1"/>
  <c r="J478" i="26" s="1"/>
  <c r="X251" i="21"/>
  <c r="V378" i="26"/>
  <c r="W465" i="26" s="1"/>
  <c r="J495" i="26" s="1"/>
  <c r="X266" i="21"/>
  <c r="N378" i="26"/>
  <c r="O465" i="26" s="1"/>
  <c r="J487" i="26" s="1"/>
  <c r="X259" i="21"/>
  <c r="E425" i="21"/>
  <c r="E446" i="21" s="1"/>
  <c r="F371" i="26"/>
  <c r="F458" i="26" s="1"/>
  <c r="M425" i="21"/>
  <c r="M446" i="21" s="1"/>
  <c r="N371" i="26"/>
  <c r="O458" i="26" s="1"/>
  <c r="Q425" i="21"/>
  <c r="S371" i="26"/>
  <c r="T458" i="26" s="1"/>
  <c r="X40" i="21"/>
  <c r="C372" i="26"/>
  <c r="C459" i="26" s="1"/>
  <c r="D475" i="26" s="1"/>
  <c r="X42" i="21"/>
  <c r="E372" i="26"/>
  <c r="X46" i="21"/>
  <c r="I372" i="26"/>
  <c r="I459" i="26" s="1"/>
  <c r="D481" i="26" s="1"/>
  <c r="X48" i="21"/>
  <c r="K372" i="26"/>
  <c r="K459" i="26" s="1"/>
  <c r="D483" i="26" s="1"/>
  <c r="X50" i="21"/>
  <c r="M372" i="26"/>
  <c r="N459" i="26" s="1"/>
  <c r="D486" i="26" s="1"/>
  <c r="X52" i="21"/>
  <c r="O372" i="26"/>
  <c r="P459" i="26" s="1"/>
  <c r="D488" i="26" s="1"/>
  <c r="Q372" i="26"/>
  <c r="X54" i="21"/>
  <c r="X56" i="21"/>
  <c r="T372" i="26"/>
  <c r="U459" i="26" s="1"/>
  <c r="D493" i="26" s="1"/>
  <c r="G455" i="21"/>
  <c r="H425" i="21"/>
  <c r="H446" i="21" s="1"/>
  <c r="I371" i="26"/>
  <c r="I458" i="26" s="1"/>
  <c r="T425" i="21"/>
  <c r="V371" i="26"/>
  <c r="W458" i="26" s="1"/>
  <c r="X41" i="21"/>
  <c r="D372" i="26"/>
  <c r="D459" i="26" s="1"/>
  <c r="D476" i="26" s="1"/>
  <c r="X43" i="21"/>
  <c r="F372" i="26"/>
  <c r="F459" i="26" s="1"/>
  <c r="D478" i="26" s="1"/>
  <c r="X47" i="21"/>
  <c r="J372" i="26"/>
  <c r="J459" i="26" s="1"/>
  <c r="D482" i="26" s="1"/>
  <c r="X49" i="21"/>
  <c r="L372" i="26"/>
  <c r="L459" i="26" s="1"/>
  <c r="D484" i="26" s="1"/>
  <c r="X51" i="21"/>
  <c r="N372" i="26"/>
  <c r="O459" i="26" s="1"/>
  <c r="D487" i="26" s="1"/>
  <c r="P372" i="26"/>
  <c r="Q459" i="26" s="1"/>
  <c r="D489" i="26" s="1"/>
  <c r="X53" i="21"/>
  <c r="X55" i="21"/>
  <c r="S372" i="26"/>
  <c r="T459" i="26" s="1"/>
  <c r="D492" i="26" s="1"/>
  <c r="X57" i="21"/>
  <c r="U372" i="26"/>
  <c r="V459" i="26" s="1"/>
  <c r="D494" i="26" s="1"/>
  <c r="B455" i="12"/>
  <c r="C455" i="12"/>
  <c r="D455" i="11"/>
  <c r="D438" i="12"/>
  <c r="F455" i="12"/>
  <c r="G455" i="12"/>
  <c r="H438" i="12"/>
  <c r="J455" i="12"/>
  <c r="K455" i="12"/>
  <c r="L438" i="12"/>
  <c r="N455" i="12"/>
  <c r="O455" i="12"/>
  <c r="P455" i="11"/>
  <c r="P455" i="12"/>
  <c r="Q455" i="11"/>
  <c r="Q438" i="12"/>
  <c r="B438" i="12"/>
  <c r="D455" i="12"/>
  <c r="E455" i="12"/>
  <c r="F438" i="12"/>
  <c r="H455" i="12"/>
  <c r="I455" i="12"/>
  <c r="J438" i="12"/>
  <c r="L455" i="12"/>
  <c r="M455" i="12"/>
  <c r="N438" i="12"/>
  <c r="Q455" i="12"/>
  <c r="R455" i="12"/>
  <c r="B438" i="17"/>
  <c r="X58" i="21"/>
  <c r="V372" i="26"/>
  <c r="W459" i="26" s="1"/>
  <c r="D495" i="26" s="1"/>
  <c r="B425" i="21"/>
  <c r="B446" i="21" s="1"/>
  <c r="AF3" i="21"/>
  <c r="D425" i="21"/>
  <c r="D446" i="21" s="1"/>
  <c r="AF5" i="21"/>
  <c r="J425" i="21"/>
  <c r="J446" i="21" s="1"/>
  <c r="AF11" i="21"/>
  <c r="N425" i="21"/>
  <c r="N446" i="21" s="1"/>
  <c r="AF15" i="21"/>
  <c r="P425" i="21"/>
  <c r="AF17" i="21"/>
  <c r="R425" i="21"/>
  <c r="R446" i="21" s="1"/>
  <c r="AF19" i="21"/>
  <c r="C426" i="21"/>
  <c r="C447" i="21" s="1"/>
  <c r="AG4" i="21"/>
  <c r="E426" i="21"/>
  <c r="E447" i="21" s="1"/>
  <c r="AG6" i="21"/>
  <c r="I426" i="21"/>
  <c r="I447" i="21" s="1"/>
  <c r="AG10" i="21"/>
  <c r="K426" i="21"/>
  <c r="K447" i="21" s="1"/>
  <c r="AG12" i="21"/>
  <c r="M426" i="21"/>
  <c r="M447" i="21" s="1"/>
  <c r="AG14" i="21"/>
  <c r="O426" i="21"/>
  <c r="O447" i="21" s="1"/>
  <c r="AG16" i="21"/>
  <c r="Q426" i="21"/>
  <c r="AG18" i="21"/>
  <c r="S426" i="21"/>
  <c r="AG20" i="21"/>
  <c r="B427" i="21"/>
  <c r="B448" i="21" s="1"/>
  <c r="AH3" i="21"/>
  <c r="D427" i="21"/>
  <c r="D448" i="21" s="1"/>
  <c r="AH5" i="21"/>
  <c r="H427" i="21"/>
  <c r="H448" i="21" s="1"/>
  <c r="AH9" i="21"/>
  <c r="J427" i="21"/>
  <c r="J448" i="21" s="1"/>
  <c r="AH11" i="21"/>
  <c r="L427" i="21"/>
  <c r="L448" i="21" s="1"/>
  <c r="AH13" i="21"/>
  <c r="N427" i="21"/>
  <c r="N448" i="21" s="1"/>
  <c r="AH15" i="21"/>
  <c r="P427" i="21"/>
  <c r="AH17" i="21"/>
  <c r="R427" i="21"/>
  <c r="R448" i="21" s="1"/>
  <c r="AH19" i="21"/>
  <c r="T427" i="21"/>
  <c r="AH21" i="21"/>
  <c r="C428" i="21"/>
  <c r="C449" i="21" s="1"/>
  <c r="AI4" i="21"/>
  <c r="E428" i="21"/>
  <c r="E449" i="21" s="1"/>
  <c r="AI6" i="21"/>
  <c r="I428" i="21"/>
  <c r="I449" i="21" s="1"/>
  <c r="AI10" i="21"/>
  <c r="K428" i="21"/>
  <c r="K449" i="21" s="1"/>
  <c r="AI12" i="21"/>
  <c r="M428" i="21"/>
  <c r="M449" i="21" s="1"/>
  <c r="AI14" i="21"/>
  <c r="O428" i="21"/>
  <c r="O449" i="21" s="1"/>
  <c r="AI16" i="21"/>
  <c r="Q428" i="21"/>
  <c r="AI18" i="21"/>
  <c r="S428" i="21"/>
  <c r="AI20" i="21"/>
  <c r="B429" i="21"/>
  <c r="B450" i="21" s="1"/>
  <c r="AJ3" i="21"/>
  <c r="D429" i="21"/>
  <c r="D450" i="21" s="1"/>
  <c r="AJ5" i="21"/>
  <c r="H429" i="21"/>
  <c r="H450" i="21" s="1"/>
  <c r="AJ9" i="21"/>
  <c r="J429" i="21"/>
  <c r="J450" i="21" s="1"/>
  <c r="AJ11" i="21"/>
  <c r="L429" i="21"/>
  <c r="L450" i="21" s="1"/>
  <c r="AJ13" i="21"/>
  <c r="N429" i="21"/>
  <c r="N450" i="21" s="1"/>
  <c r="AJ15" i="21"/>
  <c r="P429" i="21"/>
  <c r="AJ17" i="21"/>
  <c r="R429" i="21"/>
  <c r="R450" i="21" s="1"/>
  <c r="AJ19" i="21"/>
  <c r="T429" i="21"/>
  <c r="AJ21" i="21"/>
  <c r="C430" i="21"/>
  <c r="C451" i="21" s="1"/>
  <c r="AK4" i="21"/>
  <c r="E430" i="21"/>
  <c r="E451" i="21" s="1"/>
  <c r="AK6" i="21"/>
  <c r="I430" i="21"/>
  <c r="I451" i="21" s="1"/>
  <c r="AK10" i="21"/>
  <c r="K430" i="21"/>
  <c r="K451" i="21" s="1"/>
  <c r="AK12" i="21"/>
  <c r="M430" i="21"/>
  <c r="M451" i="21" s="1"/>
  <c r="AK14" i="21"/>
  <c r="O430" i="21"/>
  <c r="O451" i="21" s="1"/>
  <c r="AK16" i="21"/>
  <c r="Q430" i="21"/>
  <c r="AK18" i="21"/>
  <c r="S430" i="21"/>
  <c r="AK20" i="21"/>
  <c r="B431" i="21"/>
  <c r="B452" i="21" s="1"/>
  <c r="AL3" i="21"/>
  <c r="D431" i="21"/>
  <c r="D452" i="21" s="1"/>
  <c r="AL5" i="21"/>
  <c r="H431" i="21"/>
  <c r="H452" i="21" s="1"/>
  <c r="AL9" i="21"/>
  <c r="J431" i="21"/>
  <c r="J452" i="21" s="1"/>
  <c r="AL11" i="21"/>
  <c r="L431" i="21"/>
  <c r="L452" i="21" s="1"/>
  <c r="AL13" i="21"/>
  <c r="N431" i="21"/>
  <c r="N452" i="21" s="1"/>
  <c r="AL15" i="21"/>
  <c r="P431" i="21"/>
  <c r="P452" i="21" s="1"/>
  <c r="AL17" i="21"/>
  <c r="R431" i="21"/>
  <c r="R452" i="21" s="1"/>
  <c r="AL19" i="21"/>
  <c r="T431" i="21"/>
  <c r="AL21" i="21"/>
  <c r="C432" i="21"/>
  <c r="C453" i="21" s="1"/>
  <c r="AM4" i="21"/>
  <c r="E432" i="21"/>
  <c r="E453" i="21" s="1"/>
  <c r="AM6" i="21"/>
  <c r="I432" i="21"/>
  <c r="I453" i="21" s="1"/>
  <c r="AM10" i="21"/>
  <c r="K432" i="21"/>
  <c r="K453" i="21" s="1"/>
  <c r="AM12" i="21"/>
  <c r="M432" i="21"/>
  <c r="M453" i="21" s="1"/>
  <c r="AM14" i="21"/>
  <c r="O432" i="21"/>
  <c r="O453" i="21" s="1"/>
  <c r="AM16" i="21"/>
  <c r="Q432" i="21"/>
  <c r="AM18" i="21"/>
  <c r="S432" i="21"/>
  <c r="AM20" i="21"/>
  <c r="B433" i="21"/>
  <c r="AN3" i="21"/>
  <c r="D433" i="21"/>
  <c r="AN5" i="21"/>
  <c r="H433" i="21"/>
  <c r="AN9" i="21"/>
  <c r="J433" i="21"/>
  <c r="AN11" i="21"/>
  <c r="L433" i="21"/>
  <c r="AN13" i="21"/>
  <c r="N433" i="21"/>
  <c r="AN15" i="21"/>
  <c r="P433" i="21"/>
  <c r="AN17" i="21"/>
  <c r="R433" i="21"/>
  <c r="AN19" i="21"/>
  <c r="T433" i="21"/>
  <c r="AN21" i="21"/>
  <c r="C434" i="21"/>
  <c r="AO4" i="21"/>
  <c r="E434" i="21"/>
  <c r="AO6" i="21"/>
  <c r="I434" i="21"/>
  <c r="AO10" i="21"/>
  <c r="K434" i="21"/>
  <c r="AO12" i="21"/>
  <c r="M434" i="21"/>
  <c r="AO14" i="21"/>
  <c r="O434" i="21"/>
  <c r="AO16" i="21"/>
  <c r="Q434" i="21"/>
  <c r="AO18" i="21"/>
  <c r="S434" i="21"/>
  <c r="AO20" i="21"/>
  <c r="B435" i="21"/>
  <c r="AP3" i="21"/>
  <c r="D435" i="21"/>
  <c r="AP5" i="21"/>
  <c r="H435" i="21"/>
  <c r="AP9" i="21"/>
  <c r="J435" i="21"/>
  <c r="AP11" i="21"/>
  <c r="L435" i="21"/>
  <c r="AP13" i="21"/>
  <c r="N435" i="21"/>
  <c r="AP15" i="21"/>
  <c r="P435" i="21"/>
  <c r="AP17" i="21"/>
  <c r="R435" i="21"/>
  <c r="AP19" i="21"/>
  <c r="T435" i="21"/>
  <c r="AP21" i="21"/>
  <c r="C436" i="21"/>
  <c r="AQ4" i="21"/>
  <c r="E436" i="21"/>
  <c r="AQ6" i="21"/>
  <c r="I436" i="21"/>
  <c r="AQ10" i="21"/>
  <c r="K436" i="21"/>
  <c r="AQ12" i="21"/>
  <c r="M436" i="21"/>
  <c r="AQ14" i="21"/>
  <c r="O436" i="21"/>
  <c r="AQ16" i="21"/>
  <c r="Q436" i="21"/>
  <c r="AQ18" i="21"/>
  <c r="S436" i="21"/>
  <c r="AQ20" i="21"/>
  <c r="AP30" i="21"/>
  <c r="Z358" i="21" s="1"/>
  <c r="AN30" i="21"/>
  <c r="Z288" i="21" s="1"/>
  <c r="AL30" i="21"/>
  <c r="Z218" i="21" s="1"/>
  <c r="AJ30" i="21"/>
  <c r="Z149" i="21" s="1"/>
  <c r="AH30" i="21"/>
  <c r="Z78" i="21" s="1"/>
  <c r="AQ30" i="21"/>
  <c r="AO30" i="21"/>
  <c r="Z323" i="21" s="1"/>
  <c r="AM30" i="21"/>
  <c r="Z253" i="21" s="1"/>
  <c r="AK30" i="21"/>
  <c r="Z183" i="21" s="1"/>
  <c r="AI30" i="21"/>
  <c r="Z113" i="21" s="1"/>
  <c r="AG30" i="21"/>
  <c r="Z45" i="21" s="1"/>
  <c r="AF30" i="21"/>
  <c r="Z9" i="21" s="1"/>
  <c r="C425" i="21"/>
  <c r="C446" i="21" s="1"/>
  <c r="AF4" i="21"/>
  <c r="I425" i="21"/>
  <c r="I446" i="21" s="1"/>
  <c r="AF10" i="21"/>
  <c r="K425" i="21"/>
  <c r="K446" i="21" s="1"/>
  <c r="AF12" i="21"/>
  <c r="O425" i="21"/>
  <c r="O446" i="21" s="1"/>
  <c r="AF16" i="21"/>
  <c r="S425" i="21"/>
  <c r="AF20" i="21"/>
  <c r="B426" i="21"/>
  <c r="B447" i="21" s="1"/>
  <c r="AG3" i="21"/>
  <c r="D426" i="21"/>
  <c r="D447" i="21" s="1"/>
  <c r="AG5" i="21"/>
  <c r="H426" i="21"/>
  <c r="H447" i="21" s="1"/>
  <c r="AG9" i="21"/>
  <c r="J426" i="21"/>
  <c r="J447" i="21" s="1"/>
  <c r="AG11" i="21"/>
  <c r="L426" i="21"/>
  <c r="L447" i="21" s="1"/>
  <c r="AG13" i="21"/>
  <c r="N426" i="21"/>
  <c r="N447" i="21" s="1"/>
  <c r="AG15" i="21"/>
  <c r="P426" i="21"/>
  <c r="AG17" i="21"/>
  <c r="R426" i="21"/>
  <c r="R447" i="21" s="1"/>
  <c r="AG19" i="21"/>
  <c r="T426" i="21"/>
  <c r="AG21" i="21"/>
  <c r="C427" i="21"/>
  <c r="C448" i="21" s="1"/>
  <c r="AH4" i="21"/>
  <c r="E427" i="21"/>
  <c r="E448" i="21" s="1"/>
  <c r="AH6" i="21"/>
  <c r="I427" i="21"/>
  <c r="I448" i="21" s="1"/>
  <c r="AH10" i="21"/>
  <c r="K427" i="21"/>
  <c r="K448" i="21" s="1"/>
  <c r="AH12" i="21"/>
  <c r="M427" i="21"/>
  <c r="M448" i="21" s="1"/>
  <c r="AH14" i="21"/>
  <c r="O427" i="21"/>
  <c r="O448" i="21" s="1"/>
  <c r="AH16" i="21"/>
  <c r="Q427" i="21"/>
  <c r="AH18" i="21"/>
  <c r="S427" i="21"/>
  <c r="AH20" i="21"/>
  <c r="B428" i="21"/>
  <c r="B449" i="21" s="1"/>
  <c r="AI3" i="21"/>
  <c r="D428" i="21"/>
  <c r="D449" i="21" s="1"/>
  <c r="AI5" i="21"/>
  <c r="H428" i="21"/>
  <c r="H449" i="21" s="1"/>
  <c r="AI9" i="21"/>
  <c r="J428" i="21"/>
  <c r="J449" i="21" s="1"/>
  <c r="AI11" i="21"/>
  <c r="L428" i="21"/>
  <c r="L449" i="21" s="1"/>
  <c r="AI13" i="21"/>
  <c r="N428" i="21"/>
  <c r="N449" i="21" s="1"/>
  <c r="AI15" i="21"/>
  <c r="P428" i="21"/>
  <c r="AI17" i="21"/>
  <c r="R428" i="21"/>
  <c r="R449" i="21" s="1"/>
  <c r="AI19" i="21"/>
  <c r="T428" i="21"/>
  <c r="AI21" i="21"/>
  <c r="C429" i="21"/>
  <c r="C450" i="21" s="1"/>
  <c r="AJ4" i="21"/>
  <c r="E429" i="21"/>
  <c r="E450" i="21" s="1"/>
  <c r="AJ6" i="21"/>
  <c r="I429" i="21"/>
  <c r="I450" i="21" s="1"/>
  <c r="AJ10" i="21"/>
  <c r="K429" i="21"/>
  <c r="K450" i="21" s="1"/>
  <c r="AJ12" i="21"/>
  <c r="M429" i="21"/>
  <c r="M450" i="21" s="1"/>
  <c r="AJ14" i="21"/>
  <c r="O429" i="21"/>
  <c r="O450" i="21" s="1"/>
  <c r="AJ16" i="21"/>
  <c r="Q429" i="21"/>
  <c r="AJ18" i="21"/>
  <c r="S429" i="21"/>
  <c r="AJ20" i="21"/>
  <c r="B430" i="21"/>
  <c r="B451" i="21" s="1"/>
  <c r="AK3" i="21"/>
  <c r="D430" i="21"/>
  <c r="D451" i="21" s="1"/>
  <c r="AK5" i="21"/>
  <c r="H430" i="21"/>
  <c r="H451" i="21" s="1"/>
  <c r="AK9" i="21"/>
  <c r="J430" i="21"/>
  <c r="J451" i="21" s="1"/>
  <c r="AK11" i="21"/>
  <c r="L430" i="21"/>
  <c r="L451" i="21" s="1"/>
  <c r="AK13" i="21"/>
  <c r="N430" i="21"/>
  <c r="N451" i="21" s="1"/>
  <c r="AK15" i="21"/>
  <c r="P430" i="21"/>
  <c r="AK17" i="21"/>
  <c r="R430" i="21"/>
  <c r="R451" i="21" s="1"/>
  <c r="AK19" i="21"/>
  <c r="T430" i="21"/>
  <c r="AK21" i="21"/>
  <c r="C431" i="21"/>
  <c r="C452" i="21" s="1"/>
  <c r="AL4" i="21"/>
  <c r="E431" i="21"/>
  <c r="E452" i="21" s="1"/>
  <c r="AL6" i="21"/>
  <c r="I431" i="21"/>
  <c r="I452" i="21" s="1"/>
  <c r="AL10" i="21"/>
  <c r="K431" i="21"/>
  <c r="K452" i="21" s="1"/>
  <c r="AL12" i="21"/>
  <c r="M431" i="21"/>
  <c r="M452" i="21" s="1"/>
  <c r="AL14" i="21"/>
  <c r="O431" i="21"/>
  <c r="O452" i="21" s="1"/>
  <c r="AL16" i="21"/>
  <c r="Q431" i="21"/>
  <c r="AL18" i="21"/>
  <c r="S431" i="21"/>
  <c r="AL20" i="21"/>
  <c r="B432" i="21"/>
  <c r="B453" i="21" s="1"/>
  <c r="AM3" i="21"/>
  <c r="D432" i="21"/>
  <c r="D453" i="21" s="1"/>
  <c r="AM5" i="21"/>
  <c r="H432" i="21"/>
  <c r="H453" i="21" s="1"/>
  <c r="AM9" i="21"/>
  <c r="J432" i="21"/>
  <c r="J453" i="21" s="1"/>
  <c r="AM11" i="21"/>
  <c r="L432" i="21"/>
  <c r="L453" i="21" s="1"/>
  <c r="AM13" i="21"/>
  <c r="N432" i="21"/>
  <c r="N453" i="21" s="1"/>
  <c r="AM15" i="21"/>
  <c r="P432" i="21"/>
  <c r="P453" i="21" s="1"/>
  <c r="AM17" i="21"/>
  <c r="R432" i="21"/>
  <c r="R453" i="21" s="1"/>
  <c r="AM19" i="21"/>
  <c r="T432" i="21"/>
  <c r="AM21" i="21"/>
  <c r="C433" i="21"/>
  <c r="AN4" i="21"/>
  <c r="E433" i="21"/>
  <c r="AN6" i="21"/>
  <c r="I433" i="21"/>
  <c r="AN10" i="21"/>
  <c r="K433" i="21"/>
  <c r="AN12" i="21"/>
  <c r="M433" i="21"/>
  <c r="AN14" i="21"/>
  <c r="O433" i="21"/>
  <c r="AN16" i="21"/>
  <c r="Q433" i="21"/>
  <c r="AN18" i="21"/>
  <c r="S433" i="21"/>
  <c r="AN20" i="21"/>
  <c r="B434" i="21"/>
  <c r="AO3" i="21"/>
  <c r="D434" i="21"/>
  <c r="AO5" i="21"/>
  <c r="H434" i="21"/>
  <c r="AO9" i="21"/>
  <c r="J434" i="21"/>
  <c r="AO11" i="21"/>
  <c r="L434" i="21"/>
  <c r="AO13" i="21"/>
  <c r="N434" i="21"/>
  <c r="AO15" i="21"/>
  <c r="P434" i="21"/>
  <c r="AO17" i="21"/>
  <c r="R434" i="21"/>
  <c r="AO19" i="21"/>
  <c r="T434" i="21"/>
  <c r="AO21" i="21"/>
  <c r="C435" i="21"/>
  <c r="AP4" i="21"/>
  <c r="E435" i="21"/>
  <c r="AP6" i="21"/>
  <c r="I435" i="21"/>
  <c r="AP10" i="21"/>
  <c r="K435" i="21"/>
  <c r="AP12" i="21"/>
  <c r="M435" i="21"/>
  <c r="AP14" i="21"/>
  <c r="O435" i="21"/>
  <c r="AP16" i="21"/>
  <c r="Q435" i="21"/>
  <c r="AP18" i="21"/>
  <c r="S435" i="21"/>
  <c r="AP20" i="21"/>
  <c r="B436" i="21"/>
  <c r="AQ3" i="21"/>
  <c r="D436" i="21"/>
  <c r="AQ5" i="21"/>
  <c r="H436" i="21"/>
  <c r="AQ9" i="21"/>
  <c r="J436" i="21"/>
  <c r="AQ11" i="21"/>
  <c r="L436" i="21"/>
  <c r="AQ13" i="21"/>
  <c r="N436" i="21"/>
  <c r="AQ15" i="21"/>
  <c r="P436" i="21"/>
  <c r="AQ17" i="21"/>
  <c r="R436" i="21"/>
  <c r="AQ19" i="21"/>
  <c r="T436" i="21"/>
  <c r="AQ21" i="21"/>
  <c r="G438" i="21"/>
  <c r="B438" i="24"/>
  <c r="D438" i="24"/>
  <c r="F421" i="24"/>
  <c r="G421" i="24"/>
  <c r="H421" i="24"/>
  <c r="H438" i="24"/>
  <c r="I438" i="24"/>
  <c r="K421" i="24"/>
  <c r="K438" i="24"/>
  <c r="M421" i="24"/>
  <c r="M438" i="24"/>
  <c r="O421" i="24"/>
  <c r="O438" i="24"/>
  <c r="Q421" i="24"/>
  <c r="Q438" i="24"/>
  <c r="B421" i="24"/>
  <c r="C421" i="24"/>
  <c r="C438" i="24"/>
  <c r="E421" i="24"/>
  <c r="E438" i="24"/>
  <c r="F438" i="24"/>
  <c r="G438" i="24"/>
  <c r="J438" i="24"/>
  <c r="L438" i="24"/>
  <c r="N438" i="24"/>
  <c r="P438" i="24"/>
  <c r="R438" i="24"/>
  <c r="S438" i="24"/>
  <c r="S421" i="23"/>
  <c r="AO14" i="23"/>
  <c r="AO13" i="23"/>
  <c r="AO12" i="23"/>
  <c r="AO11" i="23"/>
  <c r="AO10" i="23"/>
  <c r="AO9" i="23"/>
  <c r="AO8" i="23"/>
  <c r="AO7" i="23"/>
  <c r="AO6" i="23"/>
  <c r="AO5" i="23"/>
  <c r="AO4" i="23"/>
  <c r="AO3" i="23"/>
  <c r="AN14" i="23"/>
  <c r="AN13" i="23"/>
  <c r="AN12" i="23"/>
  <c r="AN11" i="23"/>
  <c r="AN10" i="23"/>
  <c r="AN9" i="23"/>
  <c r="AN8" i="23"/>
  <c r="AN7" i="23"/>
  <c r="AN6" i="23"/>
  <c r="AN5" i="23"/>
  <c r="AN4" i="23"/>
  <c r="AN3" i="23"/>
  <c r="AM14" i="23"/>
  <c r="AM13" i="23"/>
  <c r="AM12" i="23"/>
  <c r="AM11" i="23"/>
  <c r="AM10" i="23"/>
  <c r="AM9" i="23"/>
  <c r="K438" i="23"/>
  <c r="J438" i="23"/>
  <c r="F438" i="23"/>
  <c r="E438" i="23"/>
  <c r="B438" i="23"/>
  <c r="N438" i="23"/>
  <c r="N70" i="23"/>
  <c r="N105" i="23"/>
  <c r="N140" i="23"/>
  <c r="N210" i="23"/>
  <c r="N245" i="23"/>
  <c r="N350" i="23"/>
  <c r="N385" i="23"/>
  <c r="S438" i="23"/>
  <c r="R438" i="23"/>
  <c r="Q438" i="23"/>
  <c r="P438" i="23"/>
  <c r="M438" i="23"/>
  <c r="L438" i="23"/>
  <c r="AI14" i="23"/>
  <c r="AI13" i="23"/>
  <c r="AI12" i="23"/>
  <c r="AI11" i="23"/>
  <c r="AI10" i="23"/>
  <c r="AI9" i="23"/>
  <c r="AI8" i="23"/>
  <c r="AI7" i="23"/>
  <c r="AI6" i="23"/>
  <c r="AI5" i="23"/>
  <c r="AI4" i="23"/>
  <c r="AI3" i="23"/>
  <c r="AH14" i="23"/>
  <c r="AH13" i="23"/>
  <c r="AH12" i="23"/>
  <c r="AH11" i="23"/>
  <c r="AH10" i="23"/>
  <c r="AH9" i="23"/>
  <c r="AH8" i="23"/>
  <c r="AH7" i="23"/>
  <c r="AH6" i="23"/>
  <c r="AH5" i="23"/>
  <c r="AH4" i="23"/>
  <c r="AH3" i="23"/>
  <c r="I438" i="23"/>
  <c r="H438" i="23"/>
  <c r="AE11" i="23"/>
  <c r="AE10" i="23"/>
  <c r="AE9" i="23"/>
  <c r="AE8" i="23"/>
  <c r="AE7" i="23"/>
  <c r="AE6" i="23"/>
  <c r="AE5" i="23"/>
  <c r="AE4" i="23"/>
  <c r="AE3" i="23"/>
  <c r="AD14" i="23"/>
  <c r="AD13" i="23"/>
  <c r="AD12" i="23"/>
  <c r="AD11" i="23"/>
  <c r="AD10" i="23"/>
  <c r="AD9" i="23"/>
  <c r="AD8" i="23"/>
  <c r="AD7" i="23"/>
  <c r="AD6" i="23"/>
  <c r="AD5" i="23"/>
  <c r="AD4" i="23"/>
  <c r="AD3" i="23"/>
  <c r="AC14" i="23"/>
  <c r="AC13" i="23"/>
  <c r="AC12" i="23"/>
  <c r="AC11" i="23"/>
  <c r="AC10" i="23"/>
  <c r="AC9" i="23"/>
  <c r="AC8" i="23"/>
  <c r="AC7" i="23"/>
  <c r="AC6" i="23"/>
  <c r="AC5" i="23"/>
  <c r="AC4" i="23"/>
  <c r="C438" i="23"/>
  <c r="AB11" i="23"/>
  <c r="AB10" i="23"/>
  <c r="AB9" i="23"/>
  <c r="AR13" i="22"/>
  <c r="BM35" i="21" s="1"/>
  <c r="AQ10" i="22"/>
  <c r="BL32" i="21" s="1"/>
  <c r="AP14" i="22"/>
  <c r="BK36" i="21" s="1"/>
  <c r="AP7" i="22"/>
  <c r="BK29" i="21" s="1"/>
  <c r="AP5" i="22"/>
  <c r="BK27" i="21" s="1"/>
  <c r="AO12" i="22"/>
  <c r="BJ34" i="21" s="1"/>
  <c r="AN14" i="22"/>
  <c r="BI36" i="21" s="1"/>
  <c r="AN5" i="22"/>
  <c r="BI27" i="21" s="1"/>
  <c r="AM11" i="22"/>
  <c r="BH33" i="21" s="1"/>
  <c r="AK9" i="22"/>
  <c r="BF31" i="21" s="1"/>
  <c r="AI11" i="22"/>
  <c r="BD33" i="21" s="1"/>
  <c r="AG3" i="22"/>
  <c r="BB25" i="21" s="1"/>
  <c r="AF10" i="22"/>
  <c r="BA32" i="21" s="1"/>
  <c r="AF6" i="22"/>
  <c r="BA28" i="21" s="1"/>
  <c r="AD11" i="22"/>
  <c r="AY33" i="21" s="1"/>
  <c r="AC8" i="22"/>
  <c r="AX30" i="21" s="1"/>
  <c r="AC3" i="22"/>
  <c r="AX25" i="21" s="1"/>
  <c r="AB8" i="22"/>
  <c r="AW30" i="21" s="1"/>
  <c r="AB6" i="22"/>
  <c r="AW28" i="21" s="1"/>
  <c r="AB4" i="22"/>
  <c r="AW26" i="21" s="1"/>
  <c r="AA14" i="22"/>
  <c r="AV36" i="21" s="1"/>
  <c r="AA6" i="22"/>
  <c r="AV28" i="21" s="1"/>
  <c r="AA4" i="22"/>
  <c r="AV26" i="21" s="1"/>
  <c r="AS11" i="22"/>
  <c r="BN33" i="21" s="1"/>
  <c r="AS9" i="22"/>
  <c r="BN31" i="21" s="1"/>
  <c r="AS4" i="22"/>
  <c r="AR14" i="22"/>
  <c r="BM36" i="21" s="1"/>
  <c r="AR7" i="22"/>
  <c r="BM29" i="21" s="1"/>
  <c r="AQ12" i="22"/>
  <c r="BL34" i="21" s="1"/>
  <c r="AQ9" i="22"/>
  <c r="BL31" i="21" s="1"/>
  <c r="AQ7" i="22"/>
  <c r="BL29" i="21" s="1"/>
  <c r="AQ5" i="22"/>
  <c r="BL27" i="21" s="1"/>
  <c r="AQ3" i="22"/>
  <c r="BL25" i="21" s="1"/>
  <c r="AP13" i="22"/>
  <c r="BK35" i="21" s="1"/>
  <c r="AP3" i="22"/>
  <c r="BK25" i="21" s="1"/>
  <c r="AO11" i="22"/>
  <c r="BJ33" i="21" s="1"/>
  <c r="AO9" i="22"/>
  <c r="BJ31" i="21" s="1"/>
  <c r="AO7" i="22"/>
  <c r="BJ29" i="21" s="1"/>
  <c r="AO5" i="22"/>
  <c r="BJ27" i="21" s="1"/>
  <c r="AN13" i="22"/>
  <c r="BI35" i="21" s="1"/>
  <c r="AN3" i="22"/>
  <c r="BI25" i="21" s="1"/>
  <c r="AM10" i="22"/>
  <c r="BH32" i="21" s="1"/>
  <c r="BG39" i="21"/>
  <c r="AL7" i="22"/>
  <c r="BG29" i="21" s="1"/>
  <c r="AL5" i="22"/>
  <c r="BG27" i="21" s="1"/>
  <c r="AL3" i="22"/>
  <c r="BG25" i="21" s="1"/>
  <c r="AK12" i="22"/>
  <c r="BF34" i="21" s="1"/>
  <c r="AK10" i="22"/>
  <c r="BF32" i="21" s="1"/>
  <c r="AK8" i="22"/>
  <c r="AI12" i="22"/>
  <c r="BD34" i="21" s="1"/>
  <c r="AI10" i="22"/>
  <c r="BD32" i="21" s="1"/>
  <c r="AG13" i="22"/>
  <c r="BB35" i="21" s="1"/>
  <c r="AG5" i="22"/>
  <c r="BB27" i="21" s="1"/>
  <c r="AF11" i="22"/>
  <c r="BA33" i="21" s="1"/>
  <c r="AF9" i="22"/>
  <c r="BA31" i="21" s="1"/>
  <c r="AF7" i="22"/>
  <c r="BA29" i="21" s="1"/>
  <c r="AF3" i="22"/>
  <c r="BA25" i="21" s="1"/>
  <c r="AE13" i="22"/>
  <c r="AZ35" i="21" s="1"/>
  <c r="AB44" i="21" s="1"/>
  <c r="AE7" i="22"/>
  <c r="AZ29" i="21" s="1"/>
  <c r="AE5" i="22"/>
  <c r="AZ27" i="21" s="1"/>
  <c r="AE3" i="22"/>
  <c r="AD12" i="22"/>
  <c r="AY34" i="21" s="1"/>
  <c r="AD10" i="22"/>
  <c r="AY32" i="21" s="1"/>
  <c r="AD7" i="22"/>
  <c r="AY29" i="21" s="1"/>
  <c r="AD5" i="22"/>
  <c r="AY27" i="21" s="1"/>
  <c r="AC13" i="22"/>
  <c r="AX35" i="21" s="1"/>
  <c r="AX39" i="21" s="1"/>
  <c r="AC5" i="22"/>
  <c r="AX27" i="21" s="1"/>
  <c r="AB11" i="22"/>
  <c r="AW33" i="21" s="1"/>
  <c r="AA13" i="22"/>
  <c r="AV35" i="21" s="1"/>
  <c r="AV39" i="21" s="1"/>
  <c r="AA7" i="22"/>
  <c r="AV29" i="21" s="1"/>
  <c r="D438" i="22"/>
  <c r="O438" i="22"/>
  <c r="S421" i="22"/>
  <c r="G438" i="22"/>
  <c r="N421" i="22"/>
  <c r="N426" i="22"/>
  <c r="Q421" i="22"/>
  <c r="AR12" i="22"/>
  <c r="BM34" i="21" s="1"/>
  <c r="R434" i="22"/>
  <c r="I421" i="22"/>
  <c r="I435" i="22"/>
  <c r="I444" i="21" s="1"/>
  <c r="AS13" i="22"/>
  <c r="BN35" i="21" s="1"/>
  <c r="S435" i="22"/>
  <c r="S444" i="21" s="1"/>
  <c r="AG14" i="22"/>
  <c r="BB36" i="21" s="1"/>
  <c r="H436" i="22"/>
  <c r="J421" i="22"/>
  <c r="J436" i="22"/>
  <c r="AQ14" i="22"/>
  <c r="BL36" i="21" s="1"/>
  <c r="Q436" i="22"/>
  <c r="AS14" i="22"/>
  <c r="BN36" i="21" s="1"/>
  <c r="S436" i="22"/>
  <c r="S445" i="21" s="1"/>
  <c r="B438" i="22"/>
  <c r="C438" i="22"/>
  <c r="AJ16" i="22"/>
  <c r="BN28" i="21"/>
  <c r="BI30" i="21"/>
  <c r="BC38" i="21"/>
  <c r="D421" i="22"/>
  <c r="G421" i="22"/>
  <c r="O421" i="22"/>
  <c r="P438" i="22"/>
  <c r="AB10" i="22"/>
  <c r="C421" i="22"/>
  <c r="F421" i="22"/>
  <c r="AD14" i="22"/>
  <c r="AY36" i="21" s="1"/>
  <c r="E436" i="22"/>
  <c r="AI14" i="22"/>
  <c r="I436" i="22"/>
  <c r="AK14" i="22"/>
  <c r="BF36" i="21" s="1"/>
  <c r="K436" i="22"/>
  <c r="K445" i="21" s="1"/>
  <c r="M421" i="22"/>
  <c r="M436" i="22"/>
  <c r="M445" i="21" s="1"/>
  <c r="F438" i="22"/>
  <c r="K438" i="22"/>
  <c r="L438" i="22"/>
  <c r="M438" i="22"/>
  <c r="L425" i="21"/>
  <c r="L446" i="21" s="1"/>
  <c r="AF13" i="21"/>
  <c r="AF9" i="21"/>
  <c r="AF6" i="21"/>
  <c r="AF21" i="21"/>
  <c r="AF18" i="21"/>
  <c r="AF14" i="21"/>
  <c r="AV3" i="21"/>
  <c r="BC39" i="21"/>
  <c r="AZ39" i="21"/>
  <c r="K421" i="22"/>
  <c r="D421" i="21"/>
  <c r="AR5" i="21" s="1"/>
  <c r="X6" i="21"/>
  <c r="AV4" i="21"/>
  <c r="AX4" i="21"/>
  <c r="BB4" i="21"/>
  <c r="BD4" i="21"/>
  <c r="BF4" i="21"/>
  <c r="BH4" i="21"/>
  <c r="BJ4" i="21"/>
  <c r="BL4" i="21"/>
  <c r="BN4" i="21"/>
  <c r="X74" i="21"/>
  <c r="AW5" i="21"/>
  <c r="X76" i="21"/>
  <c r="AY5" i="21"/>
  <c r="X80" i="21"/>
  <c r="BC5" i="21"/>
  <c r="X82" i="21"/>
  <c r="BE5" i="21"/>
  <c r="X84" i="21"/>
  <c r="BG5" i="21"/>
  <c r="X86" i="21"/>
  <c r="BI5" i="21"/>
  <c r="X88" i="21"/>
  <c r="BK5" i="21"/>
  <c r="X90" i="21"/>
  <c r="BM5" i="21"/>
  <c r="X108" i="21"/>
  <c r="AV6" i="21"/>
  <c r="X110" i="21"/>
  <c r="AX6" i="21"/>
  <c r="X114" i="21"/>
  <c r="BB6" i="21"/>
  <c r="X116" i="21"/>
  <c r="BD6" i="21"/>
  <c r="X118" i="21"/>
  <c r="BF6" i="21"/>
  <c r="X120" i="21"/>
  <c r="BH6" i="21"/>
  <c r="X122" i="21"/>
  <c r="BJ6" i="21"/>
  <c r="X124" i="21"/>
  <c r="BL6" i="21"/>
  <c r="X126" i="21"/>
  <c r="BN6" i="21"/>
  <c r="X145" i="21"/>
  <c r="AW7" i="21"/>
  <c r="X147" i="21"/>
  <c r="AY7" i="21"/>
  <c r="X151" i="21"/>
  <c r="BC7" i="21"/>
  <c r="X153" i="21"/>
  <c r="BE7" i="21"/>
  <c r="X155" i="21"/>
  <c r="BG7" i="21"/>
  <c r="X157" i="21"/>
  <c r="BI7" i="21"/>
  <c r="X159" i="21"/>
  <c r="BK7" i="21"/>
  <c r="X161" i="21"/>
  <c r="BM7" i="21"/>
  <c r="X178" i="21"/>
  <c r="AV8" i="21"/>
  <c r="X180" i="21"/>
  <c r="AX8" i="21"/>
  <c r="X184" i="21"/>
  <c r="BB8" i="21"/>
  <c r="X186" i="21"/>
  <c r="BD8" i="21"/>
  <c r="X188" i="21"/>
  <c r="BF8" i="21"/>
  <c r="X190" i="21"/>
  <c r="BH8" i="21"/>
  <c r="X192" i="21"/>
  <c r="BJ8" i="21"/>
  <c r="X194" i="21"/>
  <c r="BL8" i="21"/>
  <c r="X196" i="21"/>
  <c r="BN8" i="21"/>
  <c r="X214" i="21"/>
  <c r="AW9" i="21"/>
  <c r="X216" i="21"/>
  <c r="AY9" i="21"/>
  <c r="X220" i="21"/>
  <c r="BC9" i="21"/>
  <c r="X222" i="21"/>
  <c r="BE9" i="21"/>
  <c r="X224" i="21"/>
  <c r="BG9" i="21"/>
  <c r="X226" i="21"/>
  <c r="BI9" i="21"/>
  <c r="X228" i="21"/>
  <c r="BK9" i="21"/>
  <c r="X230" i="21"/>
  <c r="BM9" i="21"/>
  <c r="AV10" i="21"/>
  <c r="AX10" i="21"/>
  <c r="BB10" i="21"/>
  <c r="BD10" i="21"/>
  <c r="BF10" i="21"/>
  <c r="BH10" i="21"/>
  <c r="BJ10" i="21"/>
  <c r="BL10" i="21"/>
  <c r="BN10" i="21"/>
  <c r="X284" i="21"/>
  <c r="AB284" i="21" s="1"/>
  <c r="AW11" i="21"/>
  <c r="X286" i="21"/>
  <c r="AB286" i="21" s="1"/>
  <c r="AY11" i="21"/>
  <c r="X290" i="21"/>
  <c r="AB290" i="21" s="1"/>
  <c r="BC11" i="21"/>
  <c r="X292" i="21"/>
  <c r="AB292" i="21" s="1"/>
  <c r="BE11" i="21"/>
  <c r="X294" i="21"/>
  <c r="AB294" i="21" s="1"/>
  <c r="BG11" i="21"/>
  <c r="X296" i="21"/>
  <c r="AB296" i="21" s="1"/>
  <c r="BI11" i="21"/>
  <c r="X298" i="21"/>
  <c r="AB298" i="21" s="1"/>
  <c r="BK11" i="21"/>
  <c r="X300" i="21"/>
  <c r="AB300" i="21" s="1"/>
  <c r="BM11" i="21"/>
  <c r="X318" i="21"/>
  <c r="AV12" i="21"/>
  <c r="X320" i="21"/>
  <c r="AX12" i="21"/>
  <c r="X324" i="21"/>
  <c r="BB12" i="21"/>
  <c r="X326" i="21"/>
  <c r="BD12" i="21"/>
  <c r="X328" i="21"/>
  <c r="BF12" i="21"/>
  <c r="X330" i="21"/>
  <c r="BH12" i="21"/>
  <c r="X332" i="21"/>
  <c r="BJ12" i="21"/>
  <c r="X334" i="21"/>
  <c r="BL12" i="21"/>
  <c r="X336" i="21"/>
  <c r="BN12" i="21"/>
  <c r="X354" i="21"/>
  <c r="AW13" i="21"/>
  <c r="X356" i="21"/>
  <c r="AY13" i="21"/>
  <c r="X360" i="21"/>
  <c r="BC13" i="21"/>
  <c r="X362" i="21"/>
  <c r="BE13" i="21"/>
  <c r="X364" i="21"/>
  <c r="BG13" i="21"/>
  <c r="X366" i="21"/>
  <c r="BI13" i="21"/>
  <c r="X368" i="21"/>
  <c r="BK13" i="21"/>
  <c r="X370" i="21"/>
  <c r="BM13" i="21"/>
  <c r="X388" i="21"/>
  <c r="AV14" i="21"/>
  <c r="X390" i="21"/>
  <c r="AX14" i="21"/>
  <c r="X394" i="21"/>
  <c r="BB14" i="21"/>
  <c r="X396" i="21"/>
  <c r="BD14" i="21"/>
  <c r="X398" i="21"/>
  <c r="BF14" i="21"/>
  <c r="X400" i="21"/>
  <c r="BH14" i="21"/>
  <c r="X402" i="21"/>
  <c r="BJ14" i="21"/>
  <c r="X404" i="21"/>
  <c r="BL14" i="21"/>
  <c r="X406" i="21"/>
  <c r="BN14" i="21"/>
  <c r="W77" i="21"/>
  <c r="F106" i="21"/>
  <c r="N106" i="21"/>
  <c r="W85" i="21"/>
  <c r="B106" i="21"/>
  <c r="W73" i="21"/>
  <c r="S106" i="21"/>
  <c r="W90" i="21"/>
  <c r="Q106" i="21"/>
  <c r="W88" i="21"/>
  <c r="O106" i="21"/>
  <c r="W86" i="21"/>
  <c r="M106" i="21"/>
  <c r="W84" i="21"/>
  <c r="K106" i="21"/>
  <c r="W82" i="21"/>
  <c r="I106" i="21"/>
  <c r="W80" i="21"/>
  <c r="E106" i="21"/>
  <c r="W76" i="21"/>
  <c r="C106" i="21"/>
  <c r="W74" i="21"/>
  <c r="D106" i="21"/>
  <c r="W75" i="21"/>
  <c r="H106" i="21"/>
  <c r="W79" i="21"/>
  <c r="AW4" i="21"/>
  <c r="AY4" i="21"/>
  <c r="BC4" i="21"/>
  <c r="BE4" i="21"/>
  <c r="BG4" i="21"/>
  <c r="BI4" i="21"/>
  <c r="BK4" i="21"/>
  <c r="BM4" i="21"/>
  <c r="X73" i="21"/>
  <c r="AV5" i="21"/>
  <c r="X75" i="21"/>
  <c r="AX5" i="21"/>
  <c r="X79" i="21"/>
  <c r="BB5" i="21"/>
  <c r="X81" i="21"/>
  <c r="BD5" i="21"/>
  <c r="X83" i="21"/>
  <c r="BF5" i="21"/>
  <c r="X85" i="21"/>
  <c r="BH5" i="21"/>
  <c r="X87" i="21"/>
  <c r="AC87" i="21" s="1"/>
  <c r="AC122" i="21" s="1"/>
  <c r="AC158" i="21" s="1"/>
  <c r="AC192" i="21" s="1"/>
  <c r="AC227" i="21" s="1"/>
  <c r="AC262" i="21" s="1"/>
  <c r="BJ5" i="21"/>
  <c r="X89" i="21"/>
  <c r="BL5" i="21"/>
  <c r="X91" i="21"/>
  <c r="BN5" i="21"/>
  <c r="X109" i="21"/>
  <c r="AW6" i="21"/>
  <c r="X111" i="21"/>
  <c r="AY6" i="21"/>
  <c r="X115" i="21"/>
  <c r="BC6" i="21"/>
  <c r="X117" i="21"/>
  <c r="BE6" i="21"/>
  <c r="X119" i="21"/>
  <c r="BG6" i="21"/>
  <c r="X121" i="21"/>
  <c r="BI6" i="21"/>
  <c r="X123" i="21"/>
  <c r="BK6" i="21"/>
  <c r="X125" i="21"/>
  <c r="BM6" i="21"/>
  <c r="X144" i="21"/>
  <c r="AV7" i="21"/>
  <c r="X146" i="21"/>
  <c r="AX7" i="21"/>
  <c r="X150" i="21"/>
  <c r="BB7" i="21"/>
  <c r="X152" i="21"/>
  <c r="BD7" i="21"/>
  <c r="X154" i="21"/>
  <c r="BF7" i="21"/>
  <c r="X156" i="21"/>
  <c r="BH7" i="21"/>
  <c r="X158" i="21"/>
  <c r="BJ7" i="21"/>
  <c r="X160" i="21"/>
  <c r="BL7" i="21"/>
  <c r="X162" i="21"/>
  <c r="BN7" i="21"/>
  <c r="X179" i="21"/>
  <c r="AW8" i="21"/>
  <c r="X181" i="21"/>
  <c r="AY8" i="21"/>
  <c r="X185" i="21"/>
  <c r="BC8" i="21"/>
  <c r="X187" i="21"/>
  <c r="BE8" i="21"/>
  <c r="X189" i="21"/>
  <c r="BG8" i="21"/>
  <c r="X191" i="21"/>
  <c r="BI8" i="21"/>
  <c r="X193" i="21"/>
  <c r="BK8" i="21"/>
  <c r="X195" i="21"/>
  <c r="BM8" i="21"/>
  <c r="X213" i="21"/>
  <c r="AV9" i="21"/>
  <c r="X215" i="21"/>
  <c r="AX9" i="21"/>
  <c r="X219" i="21"/>
  <c r="BB9" i="21"/>
  <c r="X221" i="21"/>
  <c r="BD9" i="21"/>
  <c r="X223" i="21"/>
  <c r="BF9" i="21"/>
  <c r="X225" i="21"/>
  <c r="BH9" i="21"/>
  <c r="X227" i="21"/>
  <c r="BJ9" i="21"/>
  <c r="X229" i="21"/>
  <c r="BL9" i="21"/>
  <c r="X231" i="21"/>
  <c r="BN9" i="21"/>
  <c r="AW10" i="21"/>
  <c r="AY10" i="21"/>
  <c r="BC10" i="21"/>
  <c r="BE10" i="21"/>
  <c r="BG10" i="21"/>
  <c r="BI10" i="21"/>
  <c r="BK10" i="21"/>
  <c r="BM10" i="21"/>
  <c r="X283" i="21"/>
  <c r="AB283" i="21" s="1"/>
  <c r="AB318" i="21" s="1"/>
  <c r="AV11" i="21"/>
  <c r="X285" i="21"/>
  <c r="AB285" i="21" s="1"/>
  <c r="AB320" i="21" s="1"/>
  <c r="AX11" i="21"/>
  <c r="X289" i="21"/>
  <c r="AB289" i="21" s="1"/>
  <c r="AB324" i="21" s="1"/>
  <c r="BB11" i="21"/>
  <c r="X291" i="21"/>
  <c r="AB291" i="21" s="1"/>
  <c r="AB326" i="21" s="1"/>
  <c r="BD11" i="21"/>
  <c r="X293" i="21"/>
  <c r="AB293" i="21" s="1"/>
  <c r="AB328" i="21" s="1"/>
  <c r="BF11" i="21"/>
  <c r="X295" i="21"/>
  <c r="AB295" i="21" s="1"/>
  <c r="AB330" i="21" s="1"/>
  <c r="BH11" i="21"/>
  <c r="X297" i="21"/>
  <c r="AB297" i="21" s="1"/>
  <c r="AB332" i="21" s="1"/>
  <c r="BJ11" i="21"/>
  <c r="X299" i="21"/>
  <c r="AB299" i="21" s="1"/>
  <c r="AB334" i="21" s="1"/>
  <c r="BL11" i="21"/>
  <c r="X301" i="21"/>
  <c r="AB301" i="21" s="1"/>
  <c r="AB336" i="21" s="1"/>
  <c r="BN11" i="21"/>
  <c r="X319" i="21"/>
  <c r="AW12" i="21"/>
  <c r="X321" i="21"/>
  <c r="AY12" i="21"/>
  <c r="BC12" i="21"/>
  <c r="X327" i="21"/>
  <c r="BE12" i="21"/>
  <c r="X329" i="21"/>
  <c r="BG12" i="21"/>
  <c r="X331" i="21"/>
  <c r="BI12" i="21"/>
  <c r="X333" i="21"/>
  <c r="BK12" i="21"/>
  <c r="X335" i="21"/>
  <c r="BM12" i="21"/>
  <c r="X353" i="21"/>
  <c r="AV13" i="21"/>
  <c r="X355" i="21"/>
  <c r="AX13" i="21"/>
  <c r="X359" i="21"/>
  <c r="BB13" i="21"/>
  <c r="X361" i="21"/>
  <c r="BD13" i="21"/>
  <c r="X363" i="21"/>
  <c r="BF13" i="21"/>
  <c r="X365" i="21"/>
  <c r="BH13" i="21"/>
  <c r="X367" i="21"/>
  <c r="BJ13" i="21"/>
  <c r="X369" i="21"/>
  <c r="BL13" i="21"/>
  <c r="X371" i="21"/>
  <c r="BN13" i="21"/>
  <c r="X389" i="21"/>
  <c r="AW14" i="21"/>
  <c r="X391" i="21"/>
  <c r="AY14" i="21"/>
  <c r="X395" i="21"/>
  <c r="BC14" i="21"/>
  <c r="X397" i="21"/>
  <c r="BE14" i="21"/>
  <c r="X399" i="21"/>
  <c r="BG14" i="21"/>
  <c r="X401" i="21"/>
  <c r="BI14" i="21"/>
  <c r="X403" i="21"/>
  <c r="BK14" i="21"/>
  <c r="X405" i="21"/>
  <c r="BM14" i="21"/>
  <c r="T106" i="21"/>
  <c r="W91" i="21"/>
  <c r="J106" i="21"/>
  <c r="W81" i="21"/>
  <c r="P106" i="21"/>
  <c r="W87" i="21"/>
  <c r="L106" i="21"/>
  <c r="W83" i="21"/>
  <c r="R106" i="21"/>
  <c r="W89" i="21"/>
  <c r="BE38" i="21"/>
  <c r="X7" i="21"/>
  <c r="AY3" i="21"/>
  <c r="X10" i="21"/>
  <c r="BB3" i="21"/>
  <c r="X11" i="21"/>
  <c r="BC3" i="21"/>
  <c r="X12" i="21"/>
  <c r="BD3" i="21"/>
  <c r="X13" i="21"/>
  <c r="BE3" i="21"/>
  <c r="X14" i="21"/>
  <c r="BF3" i="21"/>
  <c r="X15" i="21"/>
  <c r="BG3" i="21"/>
  <c r="X16" i="21"/>
  <c r="BH3" i="21"/>
  <c r="BI3" i="21"/>
  <c r="BJ3" i="21"/>
  <c r="X19" i="21"/>
  <c r="BK3" i="21"/>
  <c r="X20" i="21"/>
  <c r="BL3" i="21"/>
  <c r="X21" i="21"/>
  <c r="BM3" i="21"/>
  <c r="X22" i="21"/>
  <c r="BN3" i="21"/>
  <c r="E421" i="21"/>
  <c r="AR6" i="21" s="1"/>
  <c r="H421" i="21"/>
  <c r="AR9" i="21" s="1"/>
  <c r="I421" i="21"/>
  <c r="AR10" i="21" s="1"/>
  <c r="J421" i="21"/>
  <c r="AR11" i="21" s="1"/>
  <c r="K421" i="21"/>
  <c r="AR12" i="21" s="1"/>
  <c r="L421" i="21"/>
  <c r="AR13" i="21" s="1"/>
  <c r="M421" i="21"/>
  <c r="AR14" i="21" s="1"/>
  <c r="N421" i="21"/>
  <c r="AR15" i="21" s="1"/>
  <c r="O421" i="21"/>
  <c r="AR16" i="21" s="1"/>
  <c r="P421" i="21"/>
  <c r="AR17" i="21" s="1"/>
  <c r="Q421" i="21"/>
  <c r="AR18" i="21" s="1"/>
  <c r="R421" i="21"/>
  <c r="AR19" i="21" s="1"/>
  <c r="S421" i="21"/>
  <c r="AR20" i="21" s="1"/>
  <c r="T421" i="21"/>
  <c r="AR21" i="21" s="1"/>
  <c r="AX3" i="21"/>
  <c r="X5" i="21"/>
  <c r="AW3" i="21"/>
  <c r="C421" i="21"/>
  <c r="AR4" i="21" s="1"/>
  <c r="G141" i="21"/>
  <c r="W149" i="21" s="1"/>
  <c r="B421" i="21"/>
  <c r="AR3" i="21" s="1"/>
  <c r="X4" i="21"/>
  <c r="AH16" i="22"/>
  <c r="H421" i="22"/>
  <c r="B421" i="22"/>
  <c r="E421" i="22"/>
  <c r="AD9" i="22"/>
  <c r="AY31" i="21" s="1"/>
  <c r="P421" i="22"/>
  <c r="AQ11" i="22"/>
  <c r="AI7" i="33" l="1"/>
  <c r="AI43" i="33" s="1"/>
  <c r="AI76" i="33" s="1"/>
  <c r="AI110" i="33" s="1"/>
  <c r="AI146" i="33" s="1"/>
  <c r="AI180" i="33" s="1"/>
  <c r="AI215" i="33" s="1"/>
  <c r="AI250" i="33" s="1"/>
  <c r="AI7" i="34"/>
  <c r="AI43" i="34" s="1"/>
  <c r="AI76" i="34" s="1"/>
  <c r="AI110" i="34" s="1"/>
  <c r="AI146" i="34" s="1"/>
  <c r="AI180" i="34" s="1"/>
  <c r="AI215" i="34" s="1"/>
  <c r="AI250" i="34" s="1"/>
  <c r="AI10" i="34"/>
  <c r="AI46" i="34" s="1"/>
  <c r="AI79" i="34" s="1"/>
  <c r="AI113" i="34" s="1"/>
  <c r="AI149" i="34" s="1"/>
  <c r="AI183" i="34" s="1"/>
  <c r="AI218" i="34" s="1"/>
  <c r="AI253" i="34" s="1"/>
  <c r="AI10" i="33"/>
  <c r="AI46" i="33" s="1"/>
  <c r="AI79" i="33" s="1"/>
  <c r="AI113" i="33" s="1"/>
  <c r="AI149" i="33" s="1"/>
  <c r="AI183" i="33" s="1"/>
  <c r="AI218" i="33" s="1"/>
  <c r="AI253" i="33" s="1"/>
  <c r="AE15" i="32"/>
  <c r="AE51" i="32" s="1"/>
  <c r="AE84" i="32" s="1"/>
  <c r="AE118" i="32" s="1"/>
  <c r="AE154" i="32" s="1"/>
  <c r="AE188" i="32" s="1"/>
  <c r="AE223" i="32" s="1"/>
  <c r="AE258" i="32" s="1"/>
  <c r="AI15" i="34"/>
  <c r="AI51" i="34" s="1"/>
  <c r="AI84" i="34" s="1"/>
  <c r="AI118" i="34" s="1"/>
  <c r="AI154" i="34" s="1"/>
  <c r="AI188" i="34" s="1"/>
  <c r="AI223" i="34" s="1"/>
  <c r="AI258" i="34" s="1"/>
  <c r="AI15" i="33"/>
  <c r="AI51" i="33" s="1"/>
  <c r="AI84" i="33" s="1"/>
  <c r="AI118" i="33" s="1"/>
  <c r="AI154" i="33" s="1"/>
  <c r="AI188" i="33" s="1"/>
  <c r="AI223" i="33" s="1"/>
  <c r="AI258" i="33" s="1"/>
  <c r="AE20" i="32"/>
  <c r="AE56" i="32" s="1"/>
  <c r="AE89" i="32" s="1"/>
  <c r="AE123" i="32" s="1"/>
  <c r="AE159" i="32" s="1"/>
  <c r="AE193" i="32" s="1"/>
  <c r="AE228" i="32" s="1"/>
  <c r="AE263" i="32" s="1"/>
  <c r="AI20" i="34"/>
  <c r="AI56" i="34" s="1"/>
  <c r="AI89" i="34" s="1"/>
  <c r="AI123" i="34" s="1"/>
  <c r="AI159" i="34" s="1"/>
  <c r="AI193" i="34" s="1"/>
  <c r="AI228" i="34" s="1"/>
  <c r="AI263" i="34" s="1"/>
  <c r="AI20" i="33"/>
  <c r="AI56" i="33" s="1"/>
  <c r="AI89" i="33" s="1"/>
  <c r="AI123" i="33" s="1"/>
  <c r="AI159" i="33" s="1"/>
  <c r="AI193" i="33" s="1"/>
  <c r="AI228" i="33" s="1"/>
  <c r="AI263" i="33" s="1"/>
  <c r="AC296" i="32"/>
  <c r="AG296" i="34"/>
  <c r="AG296" i="33"/>
  <c r="O455" i="15"/>
  <c r="E438" i="9"/>
  <c r="AR16" i="2"/>
  <c r="AI4" i="34"/>
  <c r="AI40" i="34" s="1"/>
  <c r="AI73" i="34" s="1"/>
  <c r="AI107" i="34" s="1"/>
  <c r="AI143" i="34" s="1"/>
  <c r="AI177" i="34" s="1"/>
  <c r="AI212" i="34" s="1"/>
  <c r="AI247" i="34" s="1"/>
  <c r="AI4" i="33"/>
  <c r="AI40" i="33" s="1"/>
  <c r="AI73" i="33" s="1"/>
  <c r="AI107" i="33" s="1"/>
  <c r="AI143" i="33" s="1"/>
  <c r="AI177" i="33" s="1"/>
  <c r="AI212" i="33" s="1"/>
  <c r="AI247" i="33" s="1"/>
  <c r="AE14" i="32"/>
  <c r="AE50" i="32" s="1"/>
  <c r="AE83" i="32" s="1"/>
  <c r="AE117" i="32" s="1"/>
  <c r="AE153" i="32" s="1"/>
  <c r="AE187" i="32" s="1"/>
  <c r="AE222" i="32" s="1"/>
  <c r="AE257" i="32" s="1"/>
  <c r="AI14" i="34"/>
  <c r="AI50" i="34" s="1"/>
  <c r="AI83" i="34" s="1"/>
  <c r="AI117" i="34" s="1"/>
  <c r="AI153" i="34" s="1"/>
  <c r="AI187" i="34" s="1"/>
  <c r="AI222" i="34" s="1"/>
  <c r="AI257" i="34" s="1"/>
  <c r="AI14" i="33"/>
  <c r="AI50" i="33" s="1"/>
  <c r="AI83" i="33" s="1"/>
  <c r="AI117" i="33" s="1"/>
  <c r="AI153" i="33" s="1"/>
  <c r="AI187" i="33" s="1"/>
  <c r="AI222" i="33" s="1"/>
  <c r="AI257" i="33" s="1"/>
  <c r="AI19" i="34"/>
  <c r="AI55" i="34" s="1"/>
  <c r="AI88" i="34" s="1"/>
  <c r="AI122" i="34" s="1"/>
  <c r="AI158" i="34" s="1"/>
  <c r="AI192" i="34" s="1"/>
  <c r="AI227" i="34" s="1"/>
  <c r="AI262" i="34" s="1"/>
  <c r="AI19" i="33"/>
  <c r="AI55" i="33" s="1"/>
  <c r="AI88" i="33" s="1"/>
  <c r="AI122" i="33" s="1"/>
  <c r="AI158" i="33" s="1"/>
  <c r="AI192" i="33" s="1"/>
  <c r="AI227" i="33" s="1"/>
  <c r="AI262" i="33" s="1"/>
  <c r="AC287" i="32"/>
  <c r="AG287" i="34"/>
  <c r="AG287" i="33"/>
  <c r="BE15" i="14"/>
  <c r="BB15" i="14"/>
  <c r="BC15" i="11"/>
  <c r="AK16" i="14"/>
  <c r="K438" i="18"/>
  <c r="D438" i="18"/>
  <c r="B438" i="18"/>
  <c r="BE15" i="11"/>
  <c r="AE5" i="32"/>
  <c r="AE41" i="32" s="1"/>
  <c r="AE74" i="32" s="1"/>
  <c r="AE108" i="32" s="1"/>
  <c r="AE144" i="32" s="1"/>
  <c r="AE178" i="32" s="1"/>
  <c r="AE213" i="32" s="1"/>
  <c r="AE248" i="32" s="1"/>
  <c r="AI5" i="34"/>
  <c r="AI41" i="34" s="1"/>
  <c r="AI74" i="34" s="1"/>
  <c r="AI108" i="34" s="1"/>
  <c r="AI144" i="34" s="1"/>
  <c r="AI178" i="34" s="1"/>
  <c r="AI213" i="34" s="1"/>
  <c r="AI248" i="34" s="1"/>
  <c r="AI5" i="33"/>
  <c r="AI41" i="33" s="1"/>
  <c r="AI74" i="33" s="1"/>
  <c r="AI108" i="33" s="1"/>
  <c r="AI144" i="33" s="1"/>
  <c r="AI178" i="33" s="1"/>
  <c r="AI213" i="33" s="1"/>
  <c r="AI248" i="33" s="1"/>
  <c r="AE11" i="32"/>
  <c r="AE47" i="32" s="1"/>
  <c r="AI11" i="34"/>
  <c r="AI47" i="34" s="1"/>
  <c r="AI11" i="33"/>
  <c r="AI47" i="33" s="1"/>
  <c r="AE16" i="32"/>
  <c r="AE52" i="32" s="1"/>
  <c r="AE85" i="32" s="1"/>
  <c r="AE119" i="32" s="1"/>
  <c r="AE155" i="32" s="1"/>
  <c r="AE189" i="32" s="1"/>
  <c r="AE224" i="32" s="1"/>
  <c r="AE259" i="32" s="1"/>
  <c r="AI16" i="34"/>
  <c r="AI52" i="34" s="1"/>
  <c r="AI85" i="34" s="1"/>
  <c r="AI119" i="34" s="1"/>
  <c r="AI155" i="34" s="1"/>
  <c r="AI189" i="34" s="1"/>
  <c r="AI224" i="34" s="1"/>
  <c r="AI259" i="34" s="1"/>
  <c r="AI16" i="33"/>
  <c r="AI52" i="33" s="1"/>
  <c r="AI85" i="33" s="1"/>
  <c r="AI119" i="33" s="1"/>
  <c r="AI155" i="33" s="1"/>
  <c r="AI189" i="33" s="1"/>
  <c r="AI224" i="33" s="1"/>
  <c r="AI259" i="33" s="1"/>
  <c r="AI17" i="34"/>
  <c r="AI53" i="34" s="1"/>
  <c r="AI86" i="34" s="1"/>
  <c r="AI120" i="34" s="1"/>
  <c r="AI156" i="34" s="1"/>
  <c r="AI190" i="34" s="1"/>
  <c r="AI225" i="34" s="1"/>
  <c r="AI260" i="34" s="1"/>
  <c r="AI17" i="33"/>
  <c r="AI53" i="33" s="1"/>
  <c r="AI86" i="33" s="1"/>
  <c r="AI120" i="33" s="1"/>
  <c r="AI156" i="33" s="1"/>
  <c r="AI190" i="33" s="1"/>
  <c r="AI225" i="33" s="1"/>
  <c r="AI260" i="33" s="1"/>
  <c r="AE21" i="32"/>
  <c r="AE57" i="32" s="1"/>
  <c r="AE90" i="32" s="1"/>
  <c r="AE124" i="32" s="1"/>
  <c r="AE160" i="32" s="1"/>
  <c r="AE194" i="32" s="1"/>
  <c r="AE229" i="32" s="1"/>
  <c r="AE264" i="32" s="1"/>
  <c r="AI21" i="34"/>
  <c r="AI57" i="34" s="1"/>
  <c r="AI90" i="34" s="1"/>
  <c r="AI124" i="34" s="1"/>
  <c r="AI160" i="34" s="1"/>
  <c r="AI194" i="34" s="1"/>
  <c r="AI229" i="34" s="1"/>
  <c r="AI264" i="34" s="1"/>
  <c r="AI21" i="33"/>
  <c r="AI57" i="33" s="1"/>
  <c r="AI90" i="33" s="1"/>
  <c r="AI124" i="33" s="1"/>
  <c r="AI160" i="33" s="1"/>
  <c r="AI194" i="33" s="1"/>
  <c r="AI229" i="33" s="1"/>
  <c r="AI264" i="33" s="1"/>
  <c r="AE22" i="32"/>
  <c r="AE58" i="32" s="1"/>
  <c r="AE91" i="32" s="1"/>
  <c r="AE125" i="32" s="1"/>
  <c r="AE161" i="32" s="1"/>
  <c r="AE195" i="32" s="1"/>
  <c r="AE230" i="32" s="1"/>
  <c r="AE265" i="32" s="1"/>
  <c r="AI22" i="34"/>
  <c r="AI58" i="34" s="1"/>
  <c r="AI91" i="34" s="1"/>
  <c r="AI125" i="34" s="1"/>
  <c r="AI161" i="34" s="1"/>
  <c r="AI195" i="34" s="1"/>
  <c r="AI230" i="34" s="1"/>
  <c r="AI265" i="34" s="1"/>
  <c r="AI22" i="33"/>
  <c r="AI58" i="33" s="1"/>
  <c r="AI91" i="33" s="1"/>
  <c r="AI125" i="33" s="1"/>
  <c r="AI161" i="33" s="1"/>
  <c r="AI195" i="33" s="1"/>
  <c r="AI230" i="33" s="1"/>
  <c r="AI265" i="33" s="1"/>
  <c r="AV14" i="25"/>
  <c r="O438" i="5"/>
  <c r="L455" i="3"/>
  <c r="AT7" i="8"/>
  <c r="AL16" i="2"/>
  <c r="R438" i="18"/>
  <c r="AG147" i="34"/>
  <c r="BO51" i="34"/>
  <c r="BO51" i="33"/>
  <c r="AG147" i="33"/>
  <c r="AE13" i="32"/>
  <c r="AE49" i="32" s="1"/>
  <c r="AE82" i="32" s="1"/>
  <c r="AE116" i="32" s="1"/>
  <c r="AE152" i="32" s="1"/>
  <c r="AE186" i="32" s="1"/>
  <c r="AE221" i="32" s="1"/>
  <c r="AE256" i="32" s="1"/>
  <c r="AI13" i="34"/>
  <c r="AI49" i="34" s="1"/>
  <c r="AI82" i="34" s="1"/>
  <c r="AI116" i="34" s="1"/>
  <c r="AI152" i="34" s="1"/>
  <c r="AI186" i="34" s="1"/>
  <c r="AI221" i="34" s="1"/>
  <c r="AI256" i="34" s="1"/>
  <c r="AI13" i="33"/>
  <c r="AI49" i="33" s="1"/>
  <c r="AI82" i="33" s="1"/>
  <c r="AI116" i="33" s="1"/>
  <c r="AI152" i="33" s="1"/>
  <c r="AI186" i="33" s="1"/>
  <c r="AI221" i="33" s="1"/>
  <c r="AI256" i="33" s="1"/>
  <c r="AE12" i="32"/>
  <c r="AE48" i="32" s="1"/>
  <c r="AE81" i="32" s="1"/>
  <c r="AE115" i="32" s="1"/>
  <c r="AE151" i="32" s="1"/>
  <c r="AE185" i="32" s="1"/>
  <c r="AE220" i="32" s="1"/>
  <c r="AE255" i="32" s="1"/>
  <c r="AI12" i="34"/>
  <c r="AI48" i="34" s="1"/>
  <c r="AI81" i="34" s="1"/>
  <c r="AI115" i="34" s="1"/>
  <c r="AI151" i="34" s="1"/>
  <c r="AI185" i="34" s="1"/>
  <c r="AI220" i="34" s="1"/>
  <c r="AI255" i="34" s="1"/>
  <c r="AI12" i="33"/>
  <c r="AI48" i="33" s="1"/>
  <c r="AI81" i="33" s="1"/>
  <c r="AI115" i="33" s="1"/>
  <c r="AI151" i="33" s="1"/>
  <c r="AI185" i="33" s="1"/>
  <c r="AI220" i="33" s="1"/>
  <c r="AI255" i="33" s="1"/>
  <c r="AC4" i="29"/>
  <c r="AC40" i="29" s="1"/>
  <c r="AC73" i="29" s="1"/>
  <c r="AC108" i="29" s="1"/>
  <c r="AC144" i="29" s="1"/>
  <c r="AC178" i="29" s="1"/>
  <c r="AC213" i="29" s="1"/>
  <c r="AC248" i="29" s="1"/>
  <c r="AE4" i="32"/>
  <c r="AE40" i="32" s="1"/>
  <c r="AE73" i="32" s="1"/>
  <c r="AE107" i="32" s="1"/>
  <c r="AE143" i="32" s="1"/>
  <c r="AE177" i="32" s="1"/>
  <c r="AE212" i="32" s="1"/>
  <c r="AE247" i="32" s="1"/>
  <c r="AC17" i="28"/>
  <c r="AC53" i="28" s="1"/>
  <c r="AC86" i="28" s="1"/>
  <c r="AC121" i="28" s="1"/>
  <c r="AC157" i="28" s="1"/>
  <c r="AC191" i="28" s="1"/>
  <c r="AC226" i="28" s="1"/>
  <c r="AC261" i="28" s="1"/>
  <c r="AE17" i="32"/>
  <c r="AE53" i="32" s="1"/>
  <c r="AE86" i="32" s="1"/>
  <c r="AE120" i="32" s="1"/>
  <c r="AE156" i="32" s="1"/>
  <c r="AE190" i="32" s="1"/>
  <c r="AE225" i="32" s="1"/>
  <c r="AE260" i="32" s="1"/>
  <c r="AC19" i="30"/>
  <c r="AC55" i="30" s="1"/>
  <c r="AC88" i="30" s="1"/>
  <c r="AC123" i="30" s="1"/>
  <c r="AC159" i="30" s="1"/>
  <c r="AC193" i="30" s="1"/>
  <c r="AC228" i="30" s="1"/>
  <c r="AC263" i="30" s="1"/>
  <c r="AE19" i="32"/>
  <c r="AE55" i="32" s="1"/>
  <c r="AE88" i="32" s="1"/>
  <c r="AE122" i="32" s="1"/>
  <c r="AE158" i="32" s="1"/>
  <c r="AE192" i="32" s="1"/>
  <c r="AE227" i="32" s="1"/>
  <c r="AE262" i="32" s="1"/>
  <c r="BK51" i="32"/>
  <c r="AC147" i="32"/>
  <c r="AC7" i="29"/>
  <c r="AC43" i="29" s="1"/>
  <c r="AC76" i="29" s="1"/>
  <c r="AC111" i="29" s="1"/>
  <c r="AC147" i="29" s="1"/>
  <c r="AC181" i="29" s="1"/>
  <c r="AC216" i="29" s="1"/>
  <c r="AC251" i="29" s="1"/>
  <c r="AE7" i="32"/>
  <c r="AE43" i="32" s="1"/>
  <c r="AE76" i="32" s="1"/>
  <c r="AE110" i="32" s="1"/>
  <c r="AE146" i="32" s="1"/>
  <c r="AE180" i="32" s="1"/>
  <c r="AE215" i="32" s="1"/>
  <c r="AE250" i="32" s="1"/>
  <c r="AE10" i="31"/>
  <c r="AE46" i="31" s="1"/>
  <c r="AE79" i="31" s="1"/>
  <c r="AE114" i="31" s="1"/>
  <c r="AE150" i="31" s="1"/>
  <c r="AE184" i="31" s="1"/>
  <c r="AE219" i="31" s="1"/>
  <c r="AE254" i="31" s="1"/>
  <c r="AE10" i="32"/>
  <c r="AE46" i="32" s="1"/>
  <c r="AE79" i="32" s="1"/>
  <c r="AE113" i="32" s="1"/>
  <c r="AE149" i="32" s="1"/>
  <c r="AE183" i="32" s="1"/>
  <c r="AE218" i="32" s="1"/>
  <c r="AE253" i="32" s="1"/>
  <c r="AE19" i="31"/>
  <c r="AE55" i="31" s="1"/>
  <c r="AE88" i="31" s="1"/>
  <c r="AE123" i="31" s="1"/>
  <c r="AE159" i="31" s="1"/>
  <c r="AE193" i="31" s="1"/>
  <c r="AE228" i="31" s="1"/>
  <c r="AE263" i="31" s="1"/>
  <c r="BJ15" i="16"/>
  <c r="AZ15" i="14"/>
  <c r="AC17" i="27"/>
  <c r="AC53" i="27" s="1"/>
  <c r="AC86" i="27" s="1"/>
  <c r="AC121" i="27" s="1"/>
  <c r="AC157" i="27" s="1"/>
  <c r="AC191" i="27" s="1"/>
  <c r="AC226" i="27" s="1"/>
  <c r="AC261" i="27" s="1"/>
  <c r="AE17" i="31"/>
  <c r="AE53" i="31" s="1"/>
  <c r="AE86" i="31" s="1"/>
  <c r="AE121" i="31" s="1"/>
  <c r="AE157" i="31" s="1"/>
  <c r="AE191" i="31" s="1"/>
  <c r="AE226" i="31" s="1"/>
  <c r="AE261" i="31" s="1"/>
  <c r="AC19" i="27"/>
  <c r="AC55" i="27" s="1"/>
  <c r="AC88" i="27" s="1"/>
  <c r="AC123" i="27" s="1"/>
  <c r="AC159" i="27" s="1"/>
  <c r="AC193" i="27" s="1"/>
  <c r="AC228" i="27" s="1"/>
  <c r="AC263" i="27" s="1"/>
  <c r="AC19" i="28"/>
  <c r="AC55" i="28" s="1"/>
  <c r="AC88" i="28" s="1"/>
  <c r="AC123" i="28" s="1"/>
  <c r="AC159" i="28" s="1"/>
  <c r="AC193" i="28" s="1"/>
  <c r="AC228" i="28" s="1"/>
  <c r="AC263" i="28" s="1"/>
  <c r="AV3" i="19"/>
  <c r="AC17" i="20"/>
  <c r="AC53" i="20" s="1"/>
  <c r="AC86" i="20" s="1"/>
  <c r="AC121" i="20" s="1"/>
  <c r="AC157" i="20" s="1"/>
  <c r="AC191" i="20" s="1"/>
  <c r="AC226" i="20" s="1"/>
  <c r="AC261" i="20" s="1"/>
  <c r="AC19" i="21"/>
  <c r="AC55" i="21" s="1"/>
  <c r="AC88" i="21" s="1"/>
  <c r="AC123" i="21" s="1"/>
  <c r="AC159" i="21" s="1"/>
  <c r="AC193" i="21" s="1"/>
  <c r="AC228" i="21" s="1"/>
  <c r="AC263" i="21" s="1"/>
  <c r="AV7" i="19"/>
  <c r="AV11" i="19"/>
  <c r="R455" i="16"/>
  <c r="BI15" i="10"/>
  <c r="F455" i="11"/>
  <c r="AO16" i="7"/>
  <c r="BJ15" i="17"/>
  <c r="BJ15" i="14"/>
  <c r="AT13" i="8"/>
  <c r="AD16" i="5"/>
  <c r="H455" i="3"/>
  <c r="N455" i="13"/>
  <c r="J455" i="13"/>
  <c r="AL16" i="14"/>
  <c r="AS11" i="11"/>
  <c r="BF15" i="11"/>
  <c r="AI16" i="9"/>
  <c r="F438" i="15"/>
  <c r="AT7" i="7"/>
  <c r="AU16" i="6"/>
  <c r="AK16" i="6"/>
  <c r="B455" i="8"/>
  <c r="AM16" i="10"/>
  <c r="AM16" i="17"/>
  <c r="AT9" i="7"/>
  <c r="AC16" i="8"/>
  <c r="AT5" i="8"/>
  <c r="AO16" i="16"/>
  <c r="AD16" i="14"/>
  <c r="O438" i="17"/>
  <c r="H455" i="11"/>
  <c r="AM16" i="9"/>
  <c r="AN16" i="8"/>
  <c r="AK16" i="7"/>
  <c r="O438" i="14"/>
  <c r="AG16" i="16"/>
  <c r="F438" i="11"/>
  <c r="I438" i="18"/>
  <c r="AQ16" i="9"/>
  <c r="AO16" i="5"/>
  <c r="AM16" i="4"/>
  <c r="AT13" i="7"/>
  <c r="AT9" i="8"/>
  <c r="AP16" i="6"/>
  <c r="AL16" i="6"/>
  <c r="U471" i="26"/>
  <c r="BB15" i="17"/>
  <c r="BD15" i="14"/>
  <c r="AC10" i="29"/>
  <c r="AC46" i="29" s="1"/>
  <c r="AC79" i="29" s="1"/>
  <c r="AC114" i="29" s="1"/>
  <c r="AC150" i="29" s="1"/>
  <c r="AC184" i="29" s="1"/>
  <c r="AC219" i="29" s="1"/>
  <c r="AC254" i="29" s="1"/>
  <c r="AC21" i="29"/>
  <c r="AC57" i="29" s="1"/>
  <c r="AC90" i="29" s="1"/>
  <c r="AC125" i="29" s="1"/>
  <c r="AC161" i="29" s="1"/>
  <c r="AC195" i="29" s="1"/>
  <c r="AC230" i="29" s="1"/>
  <c r="AC265" i="29" s="1"/>
  <c r="AC21" i="30"/>
  <c r="AC57" i="30" s="1"/>
  <c r="AC90" i="30" s="1"/>
  <c r="AC125" i="30" s="1"/>
  <c r="AC161" i="30" s="1"/>
  <c r="AC195" i="30" s="1"/>
  <c r="AC230" i="30" s="1"/>
  <c r="AC265" i="30" s="1"/>
  <c r="AC21" i="27"/>
  <c r="AC57" i="27" s="1"/>
  <c r="AC90" i="27" s="1"/>
  <c r="AC125" i="27" s="1"/>
  <c r="AC161" i="27" s="1"/>
  <c r="AC195" i="27" s="1"/>
  <c r="AC230" i="27" s="1"/>
  <c r="AC265" i="27" s="1"/>
  <c r="AC21" i="28"/>
  <c r="AC57" i="28" s="1"/>
  <c r="AC90" i="28" s="1"/>
  <c r="AC125" i="28" s="1"/>
  <c r="AC161" i="28" s="1"/>
  <c r="AC195" i="28" s="1"/>
  <c r="AC230" i="28" s="1"/>
  <c r="AC265" i="28" s="1"/>
  <c r="AE21" i="31"/>
  <c r="AE57" i="31" s="1"/>
  <c r="AE90" i="31" s="1"/>
  <c r="AE125" i="31" s="1"/>
  <c r="AE161" i="31" s="1"/>
  <c r="AE195" i="31" s="1"/>
  <c r="AE230" i="31" s="1"/>
  <c r="AE265" i="31" s="1"/>
  <c r="AC21" i="21"/>
  <c r="AC57" i="21" s="1"/>
  <c r="AC90" i="21" s="1"/>
  <c r="AC125" i="21" s="1"/>
  <c r="AC161" i="21" s="1"/>
  <c r="AC195" i="21" s="1"/>
  <c r="AC230" i="21" s="1"/>
  <c r="AC265" i="21" s="1"/>
  <c r="AC21" i="20"/>
  <c r="AC57" i="20" s="1"/>
  <c r="AC90" i="20" s="1"/>
  <c r="AC125" i="20" s="1"/>
  <c r="AC161" i="20" s="1"/>
  <c r="AC195" i="20" s="1"/>
  <c r="AC230" i="20" s="1"/>
  <c r="AC265" i="20" s="1"/>
  <c r="AC20" i="27"/>
  <c r="AC56" i="27" s="1"/>
  <c r="AC89" i="27" s="1"/>
  <c r="AC124" i="27" s="1"/>
  <c r="AC160" i="27" s="1"/>
  <c r="AC194" i="27" s="1"/>
  <c r="AC229" i="27" s="1"/>
  <c r="AC264" i="27" s="1"/>
  <c r="AE20" i="31"/>
  <c r="AE56" i="31" s="1"/>
  <c r="AE89" i="31" s="1"/>
  <c r="AE124" i="31" s="1"/>
  <c r="AE160" i="31" s="1"/>
  <c r="AE194" i="31" s="1"/>
  <c r="AE229" i="31" s="1"/>
  <c r="AE264" i="31" s="1"/>
  <c r="AC20" i="29"/>
  <c r="AC56" i="29" s="1"/>
  <c r="AC89" i="29" s="1"/>
  <c r="AC124" i="29" s="1"/>
  <c r="AC160" i="29" s="1"/>
  <c r="AC194" i="29" s="1"/>
  <c r="AC229" i="29" s="1"/>
  <c r="AC264" i="29" s="1"/>
  <c r="AC20" i="21"/>
  <c r="AC56" i="21" s="1"/>
  <c r="AC89" i="21" s="1"/>
  <c r="AC124" i="21" s="1"/>
  <c r="AC160" i="21" s="1"/>
  <c r="AC194" i="21" s="1"/>
  <c r="AC229" i="21" s="1"/>
  <c r="AC264" i="21" s="1"/>
  <c r="AC20" i="30"/>
  <c r="AC56" i="30" s="1"/>
  <c r="AC89" i="30" s="1"/>
  <c r="AC124" i="30" s="1"/>
  <c r="AC160" i="30" s="1"/>
  <c r="AC194" i="30" s="1"/>
  <c r="AC229" i="30" s="1"/>
  <c r="AC264" i="30" s="1"/>
  <c r="AC20" i="20"/>
  <c r="AC56" i="20" s="1"/>
  <c r="AC20" i="28"/>
  <c r="AC56" i="28" s="1"/>
  <c r="AC89" i="28" s="1"/>
  <c r="AC124" i="28" s="1"/>
  <c r="AC160" i="28" s="1"/>
  <c r="AC194" i="28" s="1"/>
  <c r="AC229" i="28" s="1"/>
  <c r="AC264" i="28" s="1"/>
  <c r="C495" i="26"/>
  <c r="W471" i="26"/>
  <c r="AC89" i="20"/>
  <c r="AC124" i="20" s="1"/>
  <c r="AC160" i="20" s="1"/>
  <c r="AC194" i="20" s="1"/>
  <c r="AC229" i="20" s="1"/>
  <c r="AC264" i="20" s="1"/>
  <c r="O494" i="26"/>
  <c r="C516" i="26"/>
  <c r="O493" i="26"/>
  <c r="C515" i="26"/>
  <c r="V471" i="26"/>
  <c r="AE22" i="31"/>
  <c r="AE58" i="31" s="1"/>
  <c r="AE91" i="31" s="1"/>
  <c r="AE126" i="31" s="1"/>
  <c r="AE162" i="31" s="1"/>
  <c r="AE196" i="31" s="1"/>
  <c r="AE231" i="31" s="1"/>
  <c r="AE266" i="31" s="1"/>
  <c r="AC22" i="20"/>
  <c r="AC58" i="20" s="1"/>
  <c r="AC91" i="20" s="1"/>
  <c r="AC126" i="20" s="1"/>
  <c r="AC162" i="20" s="1"/>
  <c r="AC196" i="20" s="1"/>
  <c r="AC231" i="20" s="1"/>
  <c r="AC266" i="20" s="1"/>
  <c r="AC22" i="29"/>
  <c r="AC58" i="29" s="1"/>
  <c r="AC91" i="29" s="1"/>
  <c r="AC126" i="29" s="1"/>
  <c r="AC162" i="29" s="1"/>
  <c r="AC196" i="29" s="1"/>
  <c r="AC231" i="29" s="1"/>
  <c r="AC266" i="29" s="1"/>
  <c r="AC22" i="21"/>
  <c r="AC58" i="21" s="1"/>
  <c r="AC91" i="21" s="1"/>
  <c r="AC126" i="21" s="1"/>
  <c r="AC162" i="21" s="1"/>
  <c r="AC196" i="21" s="1"/>
  <c r="AC231" i="21" s="1"/>
  <c r="AC266" i="21" s="1"/>
  <c r="AC22" i="28"/>
  <c r="AC58" i="28" s="1"/>
  <c r="AC91" i="28" s="1"/>
  <c r="AC126" i="28" s="1"/>
  <c r="AC162" i="28" s="1"/>
  <c r="AC196" i="28" s="1"/>
  <c r="AC231" i="28" s="1"/>
  <c r="AC266" i="28" s="1"/>
  <c r="AC22" i="30"/>
  <c r="AC58" i="30" s="1"/>
  <c r="AC91" i="30" s="1"/>
  <c r="AC126" i="30" s="1"/>
  <c r="AC162" i="30" s="1"/>
  <c r="AC196" i="30" s="1"/>
  <c r="AC231" i="30" s="1"/>
  <c r="AC266" i="30" s="1"/>
  <c r="AC22" i="27"/>
  <c r="AC58" i="27" s="1"/>
  <c r="AC91" i="27" s="1"/>
  <c r="AC126" i="27" s="1"/>
  <c r="AC162" i="27" s="1"/>
  <c r="AC196" i="27" s="1"/>
  <c r="AC231" i="27" s="1"/>
  <c r="AC266" i="27" s="1"/>
  <c r="AC10" i="30"/>
  <c r="AC46" i="30" s="1"/>
  <c r="AC79" i="30" s="1"/>
  <c r="AC114" i="30" s="1"/>
  <c r="AC150" i="30" s="1"/>
  <c r="AC184" i="30" s="1"/>
  <c r="AC219" i="30" s="1"/>
  <c r="AC254" i="30" s="1"/>
  <c r="AC7" i="21"/>
  <c r="AC43" i="21" s="1"/>
  <c r="AC88" i="20"/>
  <c r="AC123" i="20" s="1"/>
  <c r="AC159" i="20" s="1"/>
  <c r="AC193" i="20" s="1"/>
  <c r="AC228" i="20" s="1"/>
  <c r="AC263" i="20" s="1"/>
  <c r="AC10" i="28"/>
  <c r="AC46" i="28" s="1"/>
  <c r="AC79" i="28" s="1"/>
  <c r="AC114" i="28" s="1"/>
  <c r="AC150" i="28" s="1"/>
  <c r="AC184" i="28" s="1"/>
  <c r="AC219" i="28" s="1"/>
  <c r="AC254" i="28" s="1"/>
  <c r="AE7" i="31"/>
  <c r="AE43" i="31" s="1"/>
  <c r="AE76" i="31" s="1"/>
  <c r="AE111" i="31" s="1"/>
  <c r="AE147" i="31" s="1"/>
  <c r="AE181" i="31" s="1"/>
  <c r="AE216" i="31" s="1"/>
  <c r="AE251" i="31" s="1"/>
  <c r="AE4" i="31"/>
  <c r="AE40" i="31" s="1"/>
  <c r="AE73" i="31" s="1"/>
  <c r="AE108" i="31" s="1"/>
  <c r="AE144" i="31" s="1"/>
  <c r="AE178" i="31" s="1"/>
  <c r="AE213" i="31" s="1"/>
  <c r="AE248" i="31" s="1"/>
  <c r="AC7" i="20"/>
  <c r="AC43" i="20" s="1"/>
  <c r="O477" i="26"/>
  <c r="T471" i="26"/>
  <c r="C492" i="26"/>
  <c r="AC76" i="20"/>
  <c r="AC111" i="20" s="1"/>
  <c r="AC147" i="20" s="1"/>
  <c r="AC181" i="20" s="1"/>
  <c r="AC216" i="20" s="1"/>
  <c r="AC251" i="20" s="1"/>
  <c r="AC10" i="27"/>
  <c r="AC46" i="27" s="1"/>
  <c r="AC79" i="27" s="1"/>
  <c r="AC114" i="27" s="1"/>
  <c r="AC150" i="27" s="1"/>
  <c r="AC184" i="27" s="1"/>
  <c r="AC219" i="27" s="1"/>
  <c r="AC254" i="27" s="1"/>
  <c r="AC7" i="30"/>
  <c r="AC43" i="30" s="1"/>
  <c r="AC76" i="30" s="1"/>
  <c r="AC111" i="30" s="1"/>
  <c r="AC147" i="30" s="1"/>
  <c r="AC181" i="30" s="1"/>
  <c r="AC216" i="30" s="1"/>
  <c r="AC251" i="30" s="1"/>
  <c r="AC7" i="28"/>
  <c r="AC43" i="28" s="1"/>
  <c r="AC76" i="28" s="1"/>
  <c r="AC111" i="28" s="1"/>
  <c r="AC147" i="28" s="1"/>
  <c r="AC181" i="28" s="1"/>
  <c r="AC216" i="28" s="1"/>
  <c r="AC251" i="28" s="1"/>
  <c r="AC86" i="21"/>
  <c r="AC121" i="21" s="1"/>
  <c r="AC157" i="21" s="1"/>
  <c r="AC191" i="21" s="1"/>
  <c r="AC226" i="21" s="1"/>
  <c r="AC261" i="21" s="1"/>
  <c r="AC10" i="21"/>
  <c r="AC46" i="21" s="1"/>
  <c r="AC79" i="21" s="1"/>
  <c r="AC114" i="21" s="1"/>
  <c r="AC150" i="21" s="1"/>
  <c r="AC184" i="21" s="1"/>
  <c r="AC219" i="21" s="1"/>
  <c r="AC254" i="21" s="1"/>
  <c r="AC7" i="27"/>
  <c r="AC43" i="27" s="1"/>
  <c r="AC76" i="27" s="1"/>
  <c r="AC111" i="27" s="1"/>
  <c r="AC147" i="27" s="1"/>
  <c r="AC181" i="27" s="1"/>
  <c r="AC216" i="27" s="1"/>
  <c r="AC251" i="27" s="1"/>
  <c r="C511" i="26"/>
  <c r="O488" i="26"/>
  <c r="O486" i="26"/>
  <c r="C509" i="26"/>
  <c r="AC4" i="20"/>
  <c r="AC40" i="20" s="1"/>
  <c r="AC73" i="20" s="1"/>
  <c r="AC108" i="20" s="1"/>
  <c r="AC144" i="20" s="1"/>
  <c r="AC178" i="20" s="1"/>
  <c r="AC213" i="20" s="1"/>
  <c r="AC248" i="20" s="1"/>
  <c r="AC4" i="30"/>
  <c r="AC40" i="30" s="1"/>
  <c r="AC73" i="30" s="1"/>
  <c r="AC108" i="30" s="1"/>
  <c r="AC144" i="30" s="1"/>
  <c r="AC178" i="30" s="1"/>
  <c r="AC213" i="30" s="1"/>
  <c r="AC248" i="30" s="1"/>
  <c r="AC16" i="28"/>
  <c r="AC52" i="28" s="1"/>
  <c r="AC85" i="28" s="1"/>
  <c r="AC120" i="28" s="1"/>
  <c r="AC156" i="28" s="1"/>
  <c r="AC190" i="28" s="1"/>
  <c r="AC225" i="28" s="1"/>
  <c r="AC260" i="28" s="1"/>
  <c r="AC16" i="29"/>
  <c r="AC52" i="29" s="1"/>
  <c r="AC85" i="29" s="1"/>
  <c r="AC120" i="29" s="1"/>
  <c r="AC156" i="29" s="1"/>
  <c r="AC190" i="29" s="1"/>
  <c r="AC225" i="29" s="1"/>
  <c r="AC260" i="29" s="1"/>
  <c r="AC16" i="21"/>
  <c r="AC52" i="21" s="1"/>
  <c r="AC85" i="21" s="1"/>
  <c r="AC120" i="21" s="1"/>
  <c r="AC156" i="21" s="1"/>
  <c r="AC190" i="21" s="1"/>
  <c r="AC225" i="21" s="1"/>
  <c r="AC260" i="21" s="1"/>
  <c r="AC16" i="27"/>
  <c r="AC52" i="27" s="1"/>
  <c r="AC85" i="27" s="1"/>
  <c r="AC120" i="27" s="1"/>
  <c r="AC156" i="27" s="1"/>
  <c r="AC190" i="27" s="1"/>
  <c r="AC225" i="27" s="1"/>
  <c r="AC260" i="27" s="1"/>
  <c r="AC16" i="30"/>
  <c r="AC52" i="30" s="1"/>
  <c r="AC85" i="30" s="1"/>
  <c r="AC120" i="30" s="1"/>
  <c r="AC156" i="30" s="1"/>
  <c r="AC190" i="30" s="1"/>
  <c r="AC225" i="30" s="1"/>
  <c r="AC260" i="30" s="1"/>
  <c r="AE16" i="31"/>
  <c r="AE52" i="31" s="1"/>
  <c r="AE85" i="31" s="1"/>
  <c r="AE120" i="31" s="1"/>
  <c r="AE156" i="31" s="1"/>
  <c r="AE190" i="31" s="1"/>
  <c r="AE225" i="31" s="1"/>
  <c r="AE260" i="31" s="1"/>
  <c r="AC16" i="20"/>
  <c r="AC52" i="20" s="1"/>
  <c r="AC85" i="20" s="1"/>
  <c r="AC120" i="20" s="1"/>
  <c r="AC156" i="20" s="1"/>
  <c r="AC190" i="20" s="1"/>
  <c r="AC225" i="20" s="1"/>
  <c r="AC260" i="20" s="1"/>
  <c r="AC14" i="27"/>
  <c r="AC50" i="27" s="1"/>
  <c r="AC83" i="27" s="1"/>
  <c r="AC118" i="27" s="1"/>
  <c r="AC154" i="27" s="1"/>
  <c r="AC188" i="27" s="1"/>
  <c r="AC223" i="27" s="1"/>
  <c r="AC258" i="27" s="1"/>
  <c r="AC14" i="30"/>
  <c r="AC50" i="30" s="1"/>
  <c r="AC83" i="30" s="1"/>
  <c r="AC118" i="30" s="1"/>
  <c r="AC154" i="30" s="1"/>
  <c r="AC188" i="30" s="1"/>
  <c r="AC223" i="30" s="1"/>
  <c r="AC258" i="30" s="1"/>
  <c r="AC14" i="20"/>
  <c r="AC50" i="20" s="1"/>
  <c r="AE14" i="31"/>
  <c r="AE50" i="31" s="1"/>
  <c r="AE83" i="31" s="1"/>
  <c r="AE118" i="31" s="1"/>
  <c r="AE154" i="31" s="1"/>
  <c r="AE188" i="31" s="1"/>
  <c r="AE223" i="31" s="1"/>
  <c r="AE258" i="31" s="1"/>
  <c r="AC14" i="29"/>
  <c r="AC50" i="29" s="1"/>
  <c r="AC83" i="29" s="1"/>
  <c r="AC118" i="29" s="1"/>
  <c r="AC154" i="29" s="1"/>
  <c r="AC188" i="29" s="1"/>
  <c r="AC223" i="29" s="1"/>
  <c r="AC258" i="29" s="1"/>
  <c r="AC14" i="21"/>
  <c r="AC50" i="21" s="1"/>
  <c r="AC83" i="21" s="1"/>
  <c r="AC118" i="21" s="1"/>
  <c r="AC154" i="21" s="1"/>
  <c r="AC188" i="21" s="1"/>
  <c r="AC223" i="21" s="1"/>
  <c r="AC258" i="21" s="1"/>
  <c r="AC14" i="28"/>
  <c r="AC50" i="28" s="1"/>
  <c r="AC83" i="28" s="1"/>
  <c r="AC118" i="28" s="1"/>
  <c r="AC154" i="28" s="1"/>
  <c r="AC188" i="28" s="1"/>
  <c r="AC223" i="28" s="1"/>
  <c r="AC258" i="28" s="1"/>
  <c r="Q471" i="26"/>
  <c r="K477" i="26"/>
  <c r="Q477" i="26" s="1"/>
  <c r="O471" i="26"/>
  <c r="C487" i="26"/>
  <c r="AC4" i="28"/>
  <c r="AC40" i="28" s="1"/>
  <c r="AC73" i="28" s="1"/>
  <c r="AC108" i="28" s="1"/>
  <c r="AC144" i="28" s="1"/>
  <c r="AC178" i="28" s="1"/>
  <c r="AC213" i="28" s="1"/>
  <c r="AC248" i="28" s="1"/>
  <c r="N471" i="26"/>
  <c r="C512" i="26"/>
  <c r="O489" i="26"/>
  <c r="AC15" i="28"/>
  <c r="AC51" i="28" s="1"/>
  <c r="AC84" i="28" s="1"/>
  <c r="AC119" i="28" s="1"/>
  <c r="AC155" i="28" s="1"/>
  <c r="AC189" i="28" s="1"/>
  <c r="AC224" i="28" s="1"/>
  <c r="AC259" i="28" s="1"/>
  <c r="AC15" i="21"/>
  <c r="AC51" i="21" s="1"/>
  <c r="AC84" i="21" s="1"/>
  <c r="AC119" i="21" s="1"/>
  <c r="AC155" i="21" s="1"/>
  <c r="AC189" i="21" s="1"/>
  <c r="AC224" i="21" s="1"/>
  <c r="AC259" i="21" s="1"/>
  <c r="AE15" i="31"/>
  <c r="AE51" i="31" s="1"/>
  <c r="AE84" i="31" s="1"/>
  <c r="AE119" i="31" s="1"/>
  <c r="AE155" i="31" s="1"/>
  <c r="AE189" i="31" s="1"/>
  <c r="AE224" i="31" s="1"/>
  <c r="AE259" i="31" s="1"/>
  <c r="AC15" i="29"/>
  <c r="AC51" i="29" s="1"/>
  <c r="AC84" i="29" s="1"/>
  <c r="AC119" i="29" s="1"/>
  <c r="AC155" i="29" s="1"/>
  <c r="AC189" i="29" s="1"/>
  <c r="AC224" i="29" s="1"/>
  <c r="AC259" i="29" s="1"/>
  <c r="AC15" i="20"/>
  <c r="AC51" i="20" s="1"/>
  <c r="AC84" i="20" s="1"/>
  <c r="AC119" i="20" s="1"/>
  <c r="AC155" i="20" s="1"/>
  <c r="AC189" i="20" s="1"/>
  <c r="AC224" i="20" s="1"/>
  <c r="AC259" i="20" s="1"/>
  <c r="AC15" i="27"/>
  <c r="AC51" i="27" s="1"/>
  <c r="AC84" i="27" s="1"/>
  <c r="AC119" i="27" s="1"/>
  <c r="AC155" i="27" s="1"/>
  <c r="AC189" i="27" s="1"/>
  <c r="AC224" i="27" s="1"/>
  <c r="AC259" i="27" s="1"/>
  <c r="AC15" i="30"/>
  <c r="AC51" i="30" s="1"/>
  <c r="AC84" i="30" s="1"/>
  <c r="AC119" i="30" s="1"/>
  <c r="AC155" i="30" s="1"/>
  <c r="AC189" i="30" s="1"/>
  <c r="AC224" i="30" s="1"/>
  <c r="AC259" i="30" s="1"/>
  <c r="AC83" i="20"/>
  <c r="AC118" i="20" s="1"/>
  <c r="AC154" i="20" s="1"/>
  <c r="AC188" i="20" s="1"/>
  <c r="AC223" i="20" s="1"/>
  <c r="AC258" i="20" s="1"/>
  <c r="AC4" i="21"/>
  <c r="AC40" i="21" s="1"/>
  <c r="AC73" i="21" s="1"/>
  <c r="AC108" i="21" s="1"/>
  <c r="AC144" i="21" s="1"/>
  <c r="AC178" i="21" s="1"/>
  <c r="AC213" i="21" s="1"/>
  <c r="AC248" i="21" s="1"/>
  <c r="P471" i="26"/>
  <c r="C507" i="26"/>
  <c r="O483" i="26"/>
  <c r="AC12" i="28"/>
  <c r="AC48" i="28" s="1"/>
  <c r="AC81" i="28" s="1"/>
  <c r="AC116" i="28" s="1"/>
  <c r="AC152" i="28" s="1"/>
  <c r="AC186" i="28" s="1"/>
  <c r="AC221" i="28" s="1"/>
  <c r="AC256" i="28" s="1"/>
  <c r="AC12" i="21"/>
  <c r="AC48" i="21" s="1"/>
  <c r="AC12" i="29"/>
  <c r="AC48" i="29" s="1"/>
  <c r="AC81" i="29" s="1"/>
  <c r="AC116" i="29" s="1"/>
  <c r="AC152" i="29" s="1"/>
  <c r="AC186" i="29" s="1"/>
  <c r="AC221" i="29" s="1"/>
  <c r="AC256" i="29" s="1"/>
  <c r="AC12" i="20"/>
  <c r="AC48" i="20" s="1"/>
  <c r="AC81" i="20" s="1"/>
  <c r="AC116" i="20" s="1"/>
  <c r="AC152" i="20" s="1"/>
  <c r="AC186" i="20" s="1"/>
  <c r="AC221" i="20" s="1"/>
  <c r="AC256" i="20" s="1"/>
  <c r="AC12" i="27"/>
  <c r="AC48" i="27" s="1"/>
  <c r="AC81" i="27" s="1"/>
  <c r="AC116" i="27" s="1"/>
  <c r="AC152" i="27" s="1"/>
  <c r="AC186" i="27" s="1"/>
  <c r="AC221" i="27" s="1"/>
  <c r="AC256" i="27" s="1"/>
  <c r="AC12" i="30"/>
  <c r="AC48" i="30" s="1"/>
  <c r="AC81" i="30" s="1"/>
  <c r="AC116" i="30" s="1"/>
  <c r="AC152" i="30" s="1"/>
  <c r="AC186" i="30" s="1"/>
  <c r="AC221" i="30" s="1"/>
  <c r="AC256" i="30" s="1"/>
  <c r="AE12" i="31"/>
  <c r="AE48" i="31" s="1"/>
  <c r="AE81" i="31" s="1"/>
  <c r="AE116" i="31" s="1"/>
  <c r="AE152" i="31" s="1"/>
  <c r="AE186" i="31" s="1"/>
  <c r="AE221" i="31" s="1"/>
  <c r="AE256" i="31" s="1"/>
  <c r="AC11" i="30"/>
  <c r="AC47" i="30" s="1"/>
  <c r="AC11" i="27"/>
  <c r="AC47" i="27" s="1"/>
  <c r="AE11" i="31"/>
  <c r="AE47" i="31" s="1"/>
  <c r="AC11" i="20"/>
  <c r="AC47" i="20" s="1"/>
  <c r="AC11" i="29"/>
  <c r="AC47" i="29" s="1"/>
  <c r="AC11" i="21"/>
  <c r="AC47" i="21" s="1"/>
  <c r="AC11" i="28"/>
  <c r="AC47" i="28" s="1"/>
  <c r="L471" i="26"/>
  <c r="O482" i="26"/>
  <c r="C506" i="26"/>
  <c r="AC81" i="21"/>
  <c r="AC116" i="21" s="1"/>
  <c r="AC152" i="21" s="1"/>
  <c r="AC186" i="21" s="1"/>
  <c r="AC221" i="21" s="1"/>
  <c r="AC256" i="21" s="1"/>
  <c r="AE13" i="31"/>
  <c r="AE49" i="31" s="1"/>
  <c r="AE82" i="31" s="1"/>
  <c r="AE117" i="31" s="1"/>
  <c r="AE153" i="31" s="1"/>
  <c r="AE187" i="31" s="1"/>
  <c r="AE222" i="31" s="1"/>
  <c r="AE257" i="31" s="1"/>
  <c r="AC13" i="29"/>
  <c r="AC49" i="29" s="1"/>
  <c r="AC82" i="29" s="1"/>
  <c r="AC117" i="29" s="1"/>
  <c r="AC153" i="29" s="1"/>
  <c r="AC187" i="29" s="1"/>
  <c r="AC222" i="29" s="1"/>
  <c r="AC257" i="29" s="1"/>
  <c r="AC13" i="30"/>
  <c r="AC49" i="30" s="1"/>
  <c r="AC82" i="30" s="1"/>
  <c r="AC117" i="30" s="1"/>
  <c r="AC153" i="30" s="1"/>
  <c r="AC187" i="30" s="1"/>
  <c r="AC222" i="30" s="1"/>
  <c r="AC257" i="30" s="1"/>
  <c r="AC13" i="28"/>
  <c r="AC49" i="28" s="1"/>
  <c r="AC82" i="28" s="1"/>
  <c r="AC117" i="28" s="1"/>
  <c r="AC153" i="28" s="1"/>
  <c r="AC187" i="28" s="1"/>
  <c r="AC222" i="28" s="1"/>
  <c r="AC257" i="28" s="1"/>
  <c r="AC13" i="20"/>
  <c r="AC49" i="20" s="1"/>
  <c r="AC82" i="20" s="1"/>
  <c r="AC117" i="20" s="1"/>
  <c r="AC153" i="20" s="1"/>
  <c r="AC187" i="20" s="1"/>
  <c r="AC222" i="20" s="1"/>
  <c r="AC257" i="20" s="1"/>
  <c r="AC13" i="27"/>
  <c r="AC49" i="27" s="1"/>
  <c r="AC82" i="27" s="1"/>
  <c r="AC117" i="27" s="1"/>
  <c r="AC153" i="27" s="1"/>
  <c r="AC187" i="27" s="1"/>
  <c r="AC222" i="27" s="1"/>
  <c r="AC257" i="27" s="1"/>
  <c r="AC13" i="21"/>
  <c r="AC49" i="21" s="1"/>
  <c r="AC82" i="21" s="1"/>
  <c r="AC117" i="21" s="1"/>
  <c r="AC153" i="21" s="1"/>
  <c r="AC187" i="21" s="1"/>
  <c r="AC222" i="21" s="1"/>
  <c r="AC257" i="21" s="1"/>
  <c r="AC76" i="21"/>
  <c r="AC111" i="21" s="1"/>
  <c r="AC147" i="21" s="1"/>
  <c r="AC181" i="21" s="1"/>
  <c r="AC216" i="21" s="1"/>
  <c r="AC251" i="21" s="1"/>
  <c r="C508" i="26"/>
  <c r="O484" i="26"/>
  <c r="K471" i="26"/>
  <c r="J471" i="26"/>
  <c r="D471" i="26"/>
  <c r="C471" i="26"/>
  <c r="D477" i="26"/>
  <c r="D501" i="26" s="1"/>
  <c r="F471" i="26"/>
  <c r="C478" i="26"/>
  <c r="AC5" i="27"/>
  <c r="AC41" i="27" s="1"/>
  <c r="AC74" i="27" s="1"/>
  <c r="AC109" i="27" s="1"/>
  <c r="AC145" i="27" s="1"/>
  <c r="AC179" i="27" s="1"/>
  <c r="AC214" i="27" s="1"/>
  <c r="AC249" i="27" s="1"/>
  <c r="AC5" i="30"/>
  <c r="AC41" i="30" s="1"/>
  <c r="AC74" i="30" s="1"/>
  <c r="AC109" i="30" s="1"/>
  <c r="AC145" i="30" s="1"/>
  <c r="AC179" i="30" s="1"/>
  <c r="AC214" i="30" s="1"/>
  <c r="AC249" i="30" s="1"/>
  <c r="AC5" i="29"/>
  <c r="AC41" i="29" s="1"/>
  <c r="AC74" i="29" s="1"/>
  <c r="AC109" i="29" s="1"/>
  <c r="AC145" i="29" s="1"/>
  <c r="AC179" i="29" s="1"/>
  <c r="AC214" i="29" s="1"/>
  <c r="AC249" i="29" s="1"/>
  <c r="AE5" i="31"/>
  <c r="AE41" i="31" s="1"/>
  <c r="AE74" i="31" s="1"/>
  <c r="AE109" i="31" s="1"/>
  <c r="AE145" i="31" s="1"/>
  <c r="AE179" i="31" s="1"/>
  <c r="AE214" i="31" s="1"/>
  <c r="AE249" i="31" s="1"/>
  <c r="AC5" i="28"/>
  <c r="AC41" i="28" s="1"/>
  <c r="AC74" i="28" s="1"/>
  <c r="AC109" i="28" s="1"/>
  <c r="AC145" i="28" s="1"/>
  <c r="AC179" i="28" s="1"/>
  <c r="AC214" i="28" s="1"/>
  <c r="AC249" i="28" s="1"/>
  <c r="AC5" i="20"/>
  <c r="AC41" i="20" s="1"/>
  <c r="AC74" i="20" s="1"/>
  <c r="AC109" i="20" s="1"/>
  <c r="AC145" i="20" s="1"/>
  <c r="AC179" i="20" s="1"/>
  <c r="AC214" i="20" s="1"/>
  <c r="AC249" i="20" s="1"/>
  <c r="AC5" i="21"/>
  <c r="AC41" i="21" s="1"/>
  <c r="AC74" i="21" s="1"/>
  <c r="AC109" i="21" s="1"/>
  <c r="AC145" i="21" s="1"/>
  <c r="AC179" i="21" s="1"/>
  <c r="AC214" i="21" s="1"/>
  <c r="AC249" i="21" s="1"/>
  <c r="C481" i="26"/>
  <c r="I471" i="26"/>
  <c r="G477" i="26"/>
  <c r="BI50" i="31"/>
  <c r="BG50" i="28"/>
  <c r="AA148" i="21"/>
  <c r="AC148" i="31"/>
  <c r="AA148" i="28"/>
  <c r="H503" i="26"/>
  <c r="BG50" i="27"/>
  <c r="BG50" i="30"/>
  <c r="AA148" i="29"/>
  <c r="AA148" i="27"/>
  <c r="BG50" i="20"/>
  <c r="BG50" i="21"/>
  <c r="BG50" i="29"/>
  <c r="AA148" i="20"/>
  <c r="AA148" i="30"/>
  <c r="O476" i="26"/>
  <c r="C500" i="26"/>
  <c r="O475" i="26"/>
  <c r="C499" i="26"/>
  <c r="R455" i="6"/>
  <c r="AP16" i="7"/>
  <c r="AS8" i="11"/>
  <c r="I455" i="4"/>
  <c r="AO16" i="18"/>
  <c r="AK16" i="4"/>
  <c r="AJ16" i="2"/>
  <c r="BM15" i="15"/>
  <c r="K455" i="11"/>
  <c r="D455" i="7"/>
  <c r="K455" i="8"/>
  <c r="AB329" i="20"/>
  <c r="AH16" i="14"/>
  <c r="AS6" i="11"/>
  <c r="N438" i="15"/>
  <c r="F455" i="15"/>
  <c r="AS14" i="11"/>
  <c r="N438" i="10"/>
  <c r="J438" i="10"/>
  <c r="F455" i="10"/>
  <c r="AT16" i="3"/>
  <c r="D455" i="2"/>
  <c r="F438" i="8"/>
  <c r="C455" i="7"/>
  <c r="AJ16" i="15"/>
  <c r="AZ15" i="10"/>
  <c r="O438" i="18"/>
  <c r="AF16" i="5"/>
  <c r="AH16" i="5"/>
  <c r="N438" i="14"/>
  <c r="J438" i="14"/>
  <c r="R455" i="14"/>
  <c r="AB16" i="14"/>
  <c r="R455" i="11"/>
  <c r="AQ16" i="2"/>
  <c r="N455" i="11"/>
  <c r="D455" i="9"/>
  <c r="AS13" i="11"/>
  <c r="O455" i="7"/>
  <c r="O455" i="6"/>
  <c r="K455" i="7"/>
  <c r="C455" i="4"/>
  <c r="AI16" i="4"/>
  <c r="O455" i="17"/>
  <c r="N455" i="17"/>
  <c r="M455" i="17"/>
  <c r="M455" i="16"/>
  <c r="I455" i="17"/>
  <c r="AF16" i="14"/>
  <c r="R455" i="15"/>
  <c r="L455" i="15"/>
  <c r="R455" i="13"/>
  <c r="F455" i="16"/>
  <c r="J455" i="14"/>
  <c r="L455" i="14"/>
  <c r="L455" i="13"/>
  <c r="G455" i="11"/>
  <c r="Q455" i="17"/>
  <c r="AN16" i="14"/>
  <c r="BL15" i="14"/>
  <c r="AH16" i="7"/>
  <c r="AA297" i="30"/>
  <c r="AC297" i="31"/>
  <c r="BL15" i="16"/>
  <c r="BF15" i="16"/>
  <c r="BI15" i="15"/>
  <c r="BN15" i="15"/>
  <c r="BN15" i="17"/>
  <c r="BM15" i="16"/>
  <c r="BE15" i="15"/>
  <c r="H455" i="13"/>
  <c r="AX15" i="16"/>
  <c r="B455" i="15"/>
  <c r="H455" i="8"/>
  <c r="G455" i="9"/>
  <c r="E455" i="8"/>
  <c r="AT16" i="6"/>
  <c r="AG16" i="3"/>
  <c r="AV16" i="2"/>
  <c r="AN16" i="2"/>
  <c r="AA288" i="30"/>
  <c r="AC288" i="31"/>
  <c r="AI16" i="14"/>
  <c r="BH15" i="16"/>
  <c r="BF15" i="14"/>
  <c r="F455" i="13"/>
  <c r="D455" i="13"/>
  <c r="BE15" i="10"/>
  <c r="AM16" i="8"/>
  <c r="AF16" i="8"/>
  <c r="J455" i="11"/>
  <c r="D455" i="10"/>
  <c r="J455" i="16"/>
  <c r="AI16" i="11"/>
  <c r="AL16" i="7"/>
  <c r="O455" i="8"/>
  <c r="AV10" i="5"/>
  <c r="AT16" i="5"/>
  <c r="J438" i="3"/>
  <c r="E384" i="26"/>
  <c r="I438" i="17"/>
  <c r="J438" i="16"/>
  <c r="AK16" i="16"/>
  <c r="H438" i="15"/>
  <c r="AM16" i="15"/>
  <c r="AR16" i="14"/>
  <c r="AJ16" i="14"/>
  <c r="N438" i="11"/>
  <c r="D438" i="11"/>
  <c r="AS4" i="10"/>
  <c r="G438" i="9"/>
  <c r="R438" i="7"/>
  <c r="E438" i="5"/>
  <c r="H438" i="16"/>
  <c r="P438" i="14"/>
  <c r="J455" i="10"/>
  <c r="P455" i="9"/>
  <c r="H438" i="9"/>
  <c r="Q438" i="8"/>
  <c r="M438" i="8"/>
  <c r="L455" i="7"/>
  <c r="T438" i="6"/>
  <c r="AV7" i="5"/>
  <c r="AI16" i="5"/>
  <c r="AQ16" i="5"/>
  <c r="N455" i="3"/>
  <c r="S438" i="4"/>
  <c r="O455" i="2"/>
  <c r="K455" i="2"/>
  <c r="G455" i="2"/>
  <c r="J446" i="3"/>
  <c r="J455" i="3" s="1"/>
  <c r="L455" i="2"/>
  <c r="F455" i="8"/>
  <c r="AQ16" i="15"/>
  <c r="AX13" i="2"/>
  <c r="K438" i="6"/>
  <c r="O438" i="6"/>
  <c r="BG15" i="14"/>
  <c r="L455" i="11"/>
  <c r="AB16" i="17"/>
  <c r="F438" i="16"/>
  <c r="AI16" i="15"/>
  <c r="AP16" i="14"/>
  <c r="J438" i="11"/>
  <c r="Q438" i="18"/>
  <c r="C438" i="17"/>
  <c r="L438" i="10"/>
  <c r="C438" i="9"/>
  <c r="D438" i="8"/>
  <c r="AR16" i="8"/>
  <c r="N438" i="7"/>
  <c r="Q438" i="5"/>
  <c r="J438" i="4"/>
  <c r="H455" i="16"/>
  <c r="J438" i="15"/>
  <c r="AF16" i="11"/>
  <c r="L438" i="9"/>
  <c r="Q455" i="8"/>
  <c r="M455" i="8"/>
  <c r="P438" i="7"/>
  <c r="AV9" i="5"/>
  <c r="AK16" i="5"/>
  <c r="AS16" i="5"/>
  <c r="AD16" i="4"/>
  <c r="AR16" i="4"/>
  <c r="S438" i="3"/>
  <c r="AV12" i="5"/>
  <c r="AP16" i="5"/>
  <c r="AP16" i="16"/>
  <c r="AX14" i="2"/>
  <c r="K455" i="6"/>
  <c r="K438" i="7"/>
  <c r="AS6" i="10"/>
  <c r="M438" i="14"/>
  <c r="K438" i="14"/>
  <c r="I438" i="14"/>
  <c r="AS4" i="11"/>
  <c r="BJ39" i="21"/>
  <c r="M384" i="26"/>
  <c r="L438" i="11"/>
  <c r="Q438" i="17"/>
  <c r="AO16" i="17"/>
  <c r="R438" i="16"/>
  <c r="AQ16" i="16"/>
  <c r="R438" i="15"/>
  <c r="AE16" i="15"/>
  <c r="R438" i="11"/>
  <c r="H438" i="11"/>
  <c r="AS10" i="11"/>
  <c r="AC16" i="9"/>
  <c r="J438" i="7"/>
  <c r="O455" i="5"/>
  <c r="K438" i="5"/>
  <c r="G438" i="5"/>
  <c r="C438" i="5"/>
  <c r="E438" i="3"/>
  <c r="L438" i="16"/>
  <c r="D438" i="16"/>
  <c r="J455" i="15"/>
  <c r="BB15" i="11"/>
  <c r="F438" i="10"/>
  <c r="B438" i="10"/>
  <c r="L455" i="9"/>
  <c r="P455" i="7"/>
  <c r="H438" i="7"/>
  <c r="AV11" i="5"/>
  <c r="AM16" i="5"/>
  <c r="AU16" i="5"/>
  <c r="J455" i="2"/>
  <c r="B438" i="8"/>
  <c r="D438" i="7"/>
  <c r="AI16" i="10"/>
  <c r="AQ16" i="17"/>
  <c r="AR16" i="5"/>
  <c r="D438" i="9"/>
  <c r="AP16" i="18"/>
  <c r="B455" i="6"/>
  <c r="K455" i="14"/>
  <c r="P438" i="18"/>
  <c r="AN16" i="17"/>
  <c r="AO16" i="14"/>
  <c r="AM16" i="14"/>
  <c r="L438" i="18"/>
  <c r="J438" i="18"/>
  <c r="C438" i="18"/>
  <c r="AQ16" i="8"/>
  <c r="AG16" i="8"/>
  <c r="BK15" i="14"/>
  <c r="I438" i="9"/>
  <c r="AX11" i="2"/>
  <c r="BL7" i="11"/>
  <c r="BL15" i="11" s="1"/>
  <c r="AP16" i="11"/>
  <c r="BA4" i="9"/>
  <c r="BA15" i="9" s="1"/>
  <c r="AE16" i="9"/>
  <c r="T438" i="2"/>
  <c r="AB217" i="21"/>
  <c r="C444" i="14"/>
  <c r="C438" i="15"/>
  <c r="Q442" i="10"/>
  <c r="Q455" i="10" s="1"/>
  <c r="Q438" i="11"/>
  <c r="AX7" i="2"/>
  <c r="BK4" i="9"/>
  <c r="BK15" i="9" s="1"/>
  <c r="AO16" i="9"/>
  <c r="BG38" i="21"/>
  <c r="AP7" i="23"/>
  <c r="P384" i="26"/>
  <c r="T384" i="26"/>
  <c r="O384" i="26"/>
  <c r="K384" i="26"/>
  <c r="AH16" i="18"/>
  <c r="O446" i="9"/>
  <c r="O455" i="9" s="1"/>
  <c r="O438" i="9"/>
  <c r="BM15" i="9"/>
  <c r="BI15" i="9"/>
  <c r="BI15" i="17"/>
  <c r="BI15" i="14"/>
  <c r="AE16" i="4"/>
  <c r="AZ5" i="9"/>
  <c r="AZ15" i="9" s="1"/>
  <c r="AD16" i="9"/>
  <c r="AV13" i="6"/>
  <c r="BC15" i="16"/>
  <c r="H455" i="14"/>
  <c r="BH15" i="10"/>
  <c r="AV6" i="5"/>
  <c r="BK15" i="17"/>
  <c r="L445" i="16"/>
  <c r="L438" i="17"/>
  <c r="J453" i="17"/>
  <c r="J455" i="17" s="1"/>
  <c r="J438" i="17"/>
  <c r="F449" i="17"/>
  <c r="F455" i="17" s="1"/>
  <c r="F438" i="17"/>
  <c r="D445" i="16"/>
  <c r="D455" i="16" s="1"/>
  <c r="D438" i="17"/>
  <c r="L455" i="16"/>
  <c r="K455" i="4"/>
  <c r="T438" i="4"/>
  <c r="G455" i="4"/>
  <c r="AG16" i="18"/>
  <c r="BG15" i="11"/>
  <c r="S438" i="7"/>
  <c r="H446" i="17"/>
  <c r="H455" i="17" s="1"/>
  <c r="H438" i="17"/>
  <c r="K448" i="16"/>
  <c r="K455" i="16" s="1"/>
  <c r="K438" i="16"/>
  <c r="I444" i="15"/>
  <c r="I438" i="16"/>
  <c r="B445" i="13"/>
  <c r="B455" i="13" s="1"/>
  <c r="B438" i="14"/>
  <c r="O449" i="16"/>
  <c r="O455" i="16" s="1"/>
  <c r="O438" i="16"/>
  <c r="G449" i="16"/>
  <c r="G455" i="16" s="1"/>
  <c r="G438" i="16"/>
  <c r="G446" i="15"/>
  <c r="G455" i="15" s="1"/>
  <c r="G438" i="15"/>
  <c r="BN15" i="14"/>
  <c r="BA15" i="14"/>
  <c r="AV14" i="5"/>
  <c r="R438" i="6"/>
  <c r="AS16" i="6"/>
  <c r="AQ16" i="6"/>
  <c r="AX11" i="10"/>
  <c r="AS7" i="10"/>
  <c r="B452" i="16"/>
  <c r="B455" i="16" s="1"/>
  <c r="B438" i="16"/>
  <c r="BJ15" i="15"/>
  <c r="C446" i="16"/>
  <c r="C455" i="16" s="1"/>
  <c r="C438" i="16"/>
  <c r="Q445" i="14"/>
  <c r="Q438" i="15"/>
  <c r="O445" i="14"/>
  <c r="O455" i="14" s="1"/>
  <c r="O438" i="15"/>
  <c r="M445" i="14"/>
  <c r="M438" i="15"/>
  <c r="M446" i="11"/>
  <c r="M455" i="11" s="1"/>
  <c r="M438" i="11"/>
  <c r="K447" i="10"/>
  <c r="K455" i="10" s="1"/>
  <c r="K438" i="10"/>
  <c r="AX13" i="11"/>
  <c r="AS9" i="11"/>
  <c r="C448" i="8"/>
  <c r="C455" i="8" s="1"/>
  <c r="C438" i="8"/>
  <c r="AB319" i="20"/>
  <c r="P438" i="4"/>
  <c r="L438" i="4"/>
  <c r="N455" i="6"/>
  <c r="N455" i="5"/>
  <c r="F455" i="5"/>
  <c r="M455" i="4"/>
  <c r="AK16" i="18"/>
  <c r="AQ16" i="10"/>
  <c r="AH16" i="11"/>
  <c r="P438" i="8"/>
  <c r="AL16" i="18"/>
  <c r="AD16" i="18"/>
  <c r="AY15" i="11"/>
  <c r="AY15" i="16"/>
  <c r="E438" i="8"/>
  <c r="AL16" i="16"/>
  <c r="AL16" i="5"/>
  <c r="M455" i="14"/>
  <c r="I455" i="14"/>
  <c r="BM15" i="17"/>
  <c r="BG15" i="16"/>
  <c r="AR16" i="15"/>
  <c r="BC15" i="14"/>
  <c r="K446" i="15"/>
  <c r="K455" i="15" s="1"/>
  <c r="K438" i="15"/>
  <c r="BD15" i="10"/>
  <c r="BL15" i="10"/>
  <c r="C452" i="11"/>
  <c r="C455" i="11" s="1"/>
  <c r="C438" i="11"/>
  <c r="G448" i="10"/>
  <c r="G455" i="10" s="1"/>
  <c r="G438" i="10"/>
  <c r="C452" i="10"/>
  <c r="C455" i="10" s="1"/>
  <c r="C438" i="10"/>
  <c r="BE15" i="9"/>
  <c r="BG6" i="9"/>
  <c r="BG15" i="9" s="1"/>
  <c r="AK16" i="9"/>
  <c r="AK16" i="22"/>
  <c r="AE16" i="23"/>
  <c r="AN16" i="23"/>
  <c r="AO16" i="23"/>
  <c r="B455" i="10"/>
  <c r="B455" i="4"/>
  <c r="O455" i="3"/>
  <c r="AM16" i="6"/>
  <c r="AC16" i="18"/>
  <c r="P455" i="8"/>
  <c r="O438" i="7"/>
  <c r="BA15" i="15"/>
  <c r="AK16" i="11"/>
  <c r="AG16" i="14"/>
  <c r="H438" i="14"/>
  <c r="G447" i="14"/>
  <c r="G455" i="14" s="1"/>
  <c r="G438" i="14"/>
  <c r="F447" i="14"/>
  <c r="F455" i="14" s="1"/>
  <c r="F438" i="14"/>
  <c r="E447" i="14"/>
  <c r="E455" i="14" s="1"/>
  <c r="E438" i="14"/>
  <c r="D447" i="14"/>
  <c r="D455" i="14" s="1"/>
  <c r="D438" i="14"/>
  <c r="C447" i="14"/>
  <c r="C455" i="14" s="1"/>
  <c r="C438" i="14"/>
  <c r="BM9" i="14"/>
  <c r="BM15" i="14" s="1"/>
  <c r="AQ16" i="14"/>
  <c r="R448" i="17"/>
  <c r="R455" i="17" s="1"/>
  <c r="R438" i="17"/>
  <c r="P444" i="16"/>
  <c r="P455" i="16" s="1"/>
  <c r="P438" i="17"/>
  <c r="N444" i="16"/>
  <c r="N455" i="16" s="1"/>
  <c r="N438" i="17"/>
  <c r="Q451" i="16"/>
  <c r="Q455" i="16" s="1"/>
  <c r="Q438" i="16"/>
  <c r="P445" i="14"/>
  <c r="P438" i="15"/>
  <c r="BF15" i="15"/>
  <c r="Q443" i="9"/>
  <c r="Q438" i="10"/>
  <c r="M447" i="10"/>
  <c r="M455" i="10" s="1"/>
  <c r="M438" i="10"/>
  <c r="I443" i="9"/>
  <c r="I455" i="9" s="1"/>
  <c r="I438" i="10"/>
  <c r="E447" i="10"/>
  <c r="E455" i="10" s="1"/>
  <c r="E438" i="10"/>
  <c r="Q448" i="7"/>
  <c r="Q455" i="7" s="1"/>
  <c r="Q438" i="7"/>
  <c r="M448" i="7"/>
  <c r="M455" i="7" s="1"/>
  <c r="M438" i="7"/>
  <c r="I448" i="7"/>
  <c r="I438" i="7"/>
  <c r="R448" i="8"/>
  <c r="R455" i="8" s="1"/>
  <c r="R438" i="8"/>
  <c r="N448" i="8"/>
  <c r="N455" i="8" s="1"/>
  <c r="N438" i="8"/>
  <c r="J448" i="8"/>
  <c r="J455" i="8" s="1"/>
  <c r="J438" i="8"/>
  <c r="G448" i="8"/>
  <c r="G455" i="8" s="1"/>
  <c r="G438" i="8"/>
  <c r="Q448" i="9"/>
  <c r="Q438" i="9"/>
  <c r="M448" i="9"/>
  <c r="M455" i="9" s="1"/>
  <c r="M438" i="9"/>
  <c r="K448" i="9"/>
  <c r="K455" i="9" s="1"/>
  <c r="K438" i="9"/>
  <c r="I447" i="11"/>
  <c r="I455" i="11" s="1"/>
  <c r="I438" i="11"/>
  <c r="R438" i="4"/>
  <c r="N438" i="4"/>
  <c r="B438" i="4"/>
  <c r="P455" i="14"/>
  <c r="AT16" i="4"/>
  <c r="AR16" i="3"/>
  <c r="AC16" i="5"/>
  <c r="AE16" i="3"/>
  <c r="M455" i="2"/>
  <c r="I455" i="2"/>
  <c r="E455" i="2"/>
  <c r="BH15" i="18"/>
  <c r="BC15" i="17"/>
  <c r="BF15" i="17"/>
  <c r="BB15" i="16"/>
  <c r="AB16" i="16"/>
  <c r="AP16" i="15"/>
  <c r="AS10" i="10"/>
  <c r="L438" i="8"/>
  <c r="AN16" i="15"/>
  <c r="AE16" i="14"/>
  <c r="G438" i="11"/>
  <c r="BK15" i="16"/>
  <c r="AR16" i="17"/>
  <c r="BL15" i="15"/>
  <c r="Q448" i="14"/>
  <c r="Q438" i="14"/>
  <c r="BN8" i="16"/>
  <c r="BN15" i="16" s="1"/>
  <c r="AR16" i="16"/>
  <c r="AG16" i="11"/>
  <c r="N438" i="18"/>
  <c r="H438" i="18"/>
  <c r="G438" i="18"/>
  <c r="E444" i="17"/>
  <c r="E455" i="17" s="1"/>
  <c r="E438" i="18"/>
  <c r="I446" i="15"/>
  <c r="I455" i="15" s="1"/>
  <c r="I438" i="15"/>
  <c r="E446" i="15"/>
  <c r="E455" i="15" s="1"/>
  <c r="E438" i="15"/>
  <c r="BJ7" i="11"/>
  <c r="BJ15" i="11" s="1"/>
  <c r="AN16" i="11"/>
  <c r="BH7" i="11"/>
  <c r="BH15" i="11" s="1"/>
  <c r="AL16" i="11"/>
  <c r="E449" i="11"/>
  <c r="E455" i="11" s="1"/>
  <c r="E438" i="11"/>
  <c r="BC6" i="9"/>
  <c r="BC15" i="9" s="1"/>
  <c r="AG16" i="9"/>
  <c r="BD15" i="11"/>
  <c r="J384" i="26"/>
  <c r="AB335" i="20"/>
  <c r="AB370" i="20" s="1"/>
  <c r="AB405" i="20" s="1"/>
  <c r="AB327" i="20"/>
  <c r="BA39" i="21"/>
  <c r="AU16" i="24"/>
  <c r="AK16" i="17"/>
  <c r="M438" i="5"/>
  <c r="N455" i="2"/>
  <c r="F455" i="7"/>
  <c r="AC16" i="14"/>
  <c r="AT6" i="22"/>
  <c r="AP10" i="23"/>
  <c r="C384" i="26"/>
  <c r="D384" i="26"/>
  <c r="BF16" i="20"/>
  <c r="AB321" i="20"/>
  <c r="AB356" i="20" s="1"/>
  <c r="AB391" i="20" s="1"/>
  <c r="AS13" i="10"/>
  <c r="AT8" i="8"/>
  <c r="AI16" i="8"/>
  <c r="AL16" i="8"/>
  <c r="AP16" i="8"/>
  <c r="AI16" i="7"/>
  <c r="AT12" i="7"/>
  <c r="Q455" i="3"/>
  <c r="AV5" i="5"/>
  <c r="AG16" i="5"/>
  <c r="P455" i="3"/>
  <c r="AV7" i="1"/>
  <c r="AT5" i="7"/>
  <c r="AX9" i="11"/>
  <c r="AS5" i="11"/>
  <c r="AR16" i="22"/>
  <c r="U384" i="26"/>
  <c r="AC16" i="16"/>
  <c r="BA20" i="13"/>
  <c r="Q438" i="3"/>
  <c r="B438" i="15"/>
  <c r="AY15" i="9"/>
  <c r="AA16" i="22"/>
  <c r="AG16" i="22"/>
  <c r="AT7" i="22"/>
  <c r="AB253" i="21"/>
  <c r="S384" i="26"/>
  <c r="N384" i="26"/>
  <c r="AV16" i="19"/>
  <c r="BK15" i="15"/>
  <c r="M438" i="3"/>
  <c r="I438" i="3"/>
  <c r="AE16" i="7"/>
  <c r="AR16" i="6"/>
  <c r="AO16" i="6"/>
  <c r="AV11" i="6"/>
  <c r="AV5" i="6"/>
  <c r="AQ16" i="3"/>
  <c r="AL16" i="1"/>
  <c r="AV9" i="1"/>
  <c r="AV12" i="1"/>
  <c r="AV14" i="1"/>
  <c r="AG16" i="7"/>
  <c r="AX11" i="11"/>
  <c r="AS7" i="11"/>
  <c r="AY15" i="14"/>
  <c r="AX9" i="10"/>
  <c r="AS5" i="10"/>
  <c r="AX13" i="10"/>
  <c r="AS9" i="10"/>
  <c r="AT5" i="22"/>
  <c r="AM16" i="22"/>
  <c r="AO16" i="22"/>
  <c r="L384" i="26"/>
  <c r="Q384" i="26"/>
  <c r="AB323" i="20"/>
  <c r="AG16" i="17"/>
  <c r="D455" i="4"/>
  <c r="O438" i="3"/>
  <c r="K438" i="3"/>
  <c r="G438" i="3"/>
  <c r="F438" i="7"/>
  <c r="AV9" i="6"/>
  <c r="AN16" i="1"/>
  <c r="AV5" i="1"/>
  <c r="AV13" i="1"/>
  <c r="R455" i="5"/>
  <c r="AC16" i="6"/>
  <c r="AS16" i="22"/>
  <c r="AP5" i="23"/>
  <c r="AP13" i="23"/>
  <c r="AM16" i="23"/>
  <c r="AC16" i="17"/>
  <c r="AD16" i="8"/>
  <c r="AT12" i="8"/>
  <c r="AH16" i="8"/>
  <c r="AJ16" i="8"/>
  <c r="AK16" i="8"/>
  <c r="AO16" i="8"/>
  <c r="AS16" i="8"/>
  <c r="AT8" i="7"/>
  <c r="AJ16" i="7"/>
  <c r="L455" i="5"/>
  <c r="J455" i="5"/>
  <c r="H455" i="5"/>
  <c r="D455" i="5"/>
  <c r="AV7" i="6"/>
  <c r="AY15" i="17"/>
  <c r="BG15" i="17"/>
  <c r="AC16" i="11"/>
  <c r="BI39" i="21"/>
  <c r="AA297" i="29"/>
  <c r="BS60" i="28"/>
  <c r="AA297" i="28"/>
  <c r="AA297" i="27"/>
  <c r="BS60" i="27"/>
  <c r="AA288" i="29"/>
  <c r="BS51" i="28"/>
  <c r="AA288" i="28"/>
  <c r="AA288" i="27"/>
  <c r="BS51" i="27"/>
  <c r="AF16" i="23"/>
  <c r="AG16" i="23"/>
  <c r="AJ16" i="23"/>
  <c r="AK16" i="23"/>
  <c r="AL16" i="23"/>
  <c r="AN16" i="16"/>
  <c r="AF16" i="16"/>
  <c r="AY15" i="15"/>
  <c r="BC15" i="15"/>
  <c r="BG15" i="15"/>
  <c r="B438" i="11"/>
  <c r="AH16" i="10"/>
  <c r="AL16" i="10"/>
  <c r="AP16" i="10"/>
  <c r="AT14" i="7"/>
  <c r="AI16" i="6"/>
  <c r="AG16" i="6"/>
  <c r="AV7" i="4"/>
  <c r="AO16" i="4"/>
  <c r="AV14" i="3"/>
  <c r="AM16" i="1"/>
  <c r="AO16" i="1"/>
  <c r="AQ16" i="1"/>
  <c r="AS16" i="1"/>
  <c r="AU16" i="1"/>
  <c r="AV8" i="1"/>
  <c r="P455" i="5"/>
  <c r="AN16" i="5"/>
  <c r="AZ7" i="16"/>
  <c r="AZ15" i="16" s="1"/>
  <c r="AD16" i="16"/>
  <c r="BD7" i="16"/>
  <c r="BD15" i="16" s="1"/>
  <c r="AH16" i="16"/>
  <c r="AX7" i="15"/>
  <c r="AX15" i="15" s="1"/>
  <c r="AB16" i="15"/>
  <c r="BB7" i="15"/>
  <c r="BB15" i="15" s="1"/>
  <c r="AF16" i="15"/>
  <c r="AS14" i="10"/>
  <c r="AE16" i="10"/>
  <c r="AF16" i="17"/>
  <c r="AD16" i="7"/>
  <c r="BB18" i="8"/>
  <c r="P455" i="21"/>
  <c r="M455" i="5"/>
  <c r="I455" i="5"/>
  <c r="G455" i="5"/>
  <c r="E455" i="5"/>
  <c r="C455" i="3"/>
  <c r="AV10" i="3"/>
  <c r="AP16" i="3"/>
  <c r="AN16" i="3"/>
  <c r="AL16" i="3"/>
  <c r="AJ16" i="3"/>
  <c r="AH16" i="3"/>
  <c r="AV6" i="3"/>
  <c r="AV16" i="25"/>
  <c r="AJ16" i="17"/>
  <c r="BA16" i="20"/>
  <c r="BB16" i="20"/>
  <c r="AX16" i="20"/>
  <c r="AB333" i="20"/>
  <c r="AB368" i="20" s="1"/>
  <c r="AB403" i="20" s="1"/>
  <c r="AB331" i="20"/>
  <c r="AB366" i="20" s="1"/>
  <c r="AB401" i="20" s="1"/>
  <c r="BD16" i="20"/>
  <c r="BK16" i="20"/>
  <c r="BL16" i="20"/>
  <c r="BH16" i="20"/>
  <c r="AW16" i="20"/>
  <c r="AZ16" i="20"/>
  <c r="AV16" i="20"/>
  <c r="BN16" i="20"/>
  <c r="BO6" i="20"/>
  <c r="BO7" i="20"/>
  <c r="I438" i="22"/>
  <c r="I445" i="21"/>
  <c r="I455" i="21" s="1"/>
  <c r="E438" i="22"/>
  <c r="E445" i="21"/>
  <c r="S438" i="22"/>
  <c r="N438" i="22"/>
  <c r="N447" i="22"/>
  <c r="N455" i="22" s="1"/>
  <c r="AP11" i="23"/>
  <c r="AP6" i="23"/>
  <c r="AP8" i="23"/>
  <c r="AP12" i="23"/>
  <c r="AP14" i="23"/>
  <c r="AY16" i="20"/>
  <c r="BI16" i="20"/>
  <c r="L513" i="26"/>
  <c r="BS60" i="20"/>
  <c r="AA297" i="20"/>
  <c r="AA297" i="21"/>
  <c r="BS60" i="21"/>
  <c r="L504" i="26"/>
  <c r="BS51" i="20"/>
  <c r="AA288" i="20"/>
  <c r="BS51" i="21"/>
  <c r="AA288" i="21"/>
  <c r="AB364" i="20"/>
  <c r="AB399" i="20" s="1"/>
  <c r="AB360" i="20"/>
  <c r="AB395" i="20" s="1"/>
  <c r="BO10" i="20"/>
  <c r="BO8" i="20"/>
  <c r="AP39" i="20"/>
  <c r="Z367" i="20" s="1"/>
  <c r="AL39" i="20"/>
  <c r="Z227" i="20" s="1"/>
  <c r="AB227" i="20" s="1"/>
  <c r="AH39" i="20"/>
  <c r="Z87" i="20" s="1"/>
  <c r="AB87" i="20" s="1"/>
  <c r="AQ39" i="20"/>
  <c r="AM39" i="20"/>
  <c r="Z262" i="20" s="1"/>
  <c r="AB262" i="20" s="1"/>
  <c r="AI39" i="20"/>
  <c r="Z122" i="20" s="1"/>
  <c r="AB122" i="20" s="1"/>
  <c r="AN39" i="20"/>
  <c r="Z297" i="20" s="1"/>
  <c r="AJ39" i="20"/>
  <c r="Z158" i="20" s="1"/>
  <c r="AB158" i="20" s="1"/>
  <c r="AF39" i="20"/>
  <c r="Z18" i="20" s="1"/>
  <c r="AB18" i="20" s="1"/>
  <c r="AO39" i="20"/>
  <c r="Z332" i="20" s="1"/>
  <c r="AK39" i="20"/>
  <c r="Z192" i="20" s="1"/>
  <c r="AB192" i="20" s="1"/>
  <c r="AG39" i="20"/>
  <c r="Z54" i="20" s="1"/>
  <c r="AB54" i="20" s="1"/>
  <c r="AO36" i="20"/>
  <c r="Z329" i="20" s="1"/>
  <c r="AK36" i="20"/>
  <c r="Z189" i="20" s="1"/>
  <c r="AB189" i="20" s="1"/>
  <c r="AN36" i="20"/>
  <c r="Z294" i="20" s="1"/>
  <c r="AJ36" i="20"/>
  <c r="Z155" i="20" s="1"/>
  <c r="AB155" i="20" s="1"/>
  <c r="AF36" i="20"/>
  <c r="Z15" i="20" s="1"/>
  <c r="AB15" i="20" s="1"/>
  <c r="AI36" i="20"/>
  <c r="Z119" i="20" s="1"/>
  <c r="AB119" i="20" s="1"/>
  <c r="AQ36" i="20"/>
  <c r="AG36" i="20"/>
  <c r="Z51" i="20" s="1"/>
  <c r="AB51" i="20" s="1"/>
  <c r="AP36" i="20"/>
  <c r="Z364" i="20" s="1"/>
  <c r="AL36" i="20"/>
  <c r="Z224" i="20" s="1"/>
  <c r="AB224" i="20" s="1"/>
  <c r="AH36" i="20"/>
  <c r="Z84" i="20" s="1"/>
  <c r="AB84" i="20" s="1"/>
  <c r="AM36" i="20"/>
  <c r="Z259" i="20" s="1"/>
  <c r="AB259" i="20" s="1"/>
  <c r="BO13" i="20"/>
  <c r="AB334" i="20"/>
  <c r="AB369" i="20" s="1"/>
  <c r="AB404" i="20" s="1"/>
  <c r="AB330" i="20"/>
  <c r="AB365" i="20" s="1"/>
  <c r="AB400" i="20" s="1"/>
  <c r="AB326" i="20"/>
  <c r="AB361" i="20" s="1"/>
  <c r="AB396" i="20" s="1"/>
  <c r="AB322" i="20"/>
  <c r="AB357" i="20" s="1"/>
  <c r="AB392" i="20" s="1"/>
  <c r="AB318" i="20"/>
  <c r="AB353" i="20" s="1"/>
  <c r="AB388" i="20" s="1"/>
  <c r="BO11" i="20"/>
  <c r="AQ16" i="18"/>
  <c r="BM7" i="18"/>
  <c r="BM15" i="18" s="1"/>
  <c r="AJ16" i="18"/>
  <c r="BF14" i="18"/>
  <c r="BF15" i="18" s="1"/>
  <c r="AF16" i="18"/>
  <c r="BB14" i="18"/>
  <c r="BB15" i="18" s="1"/>
  <c r="AB16" i="18"/>
  <c r="AX14" i="18"/>
  <c r="AX15" i="18" s="1"/>
  <c r="BA8" i="17"/>
  <c r="BA15" i="17" s="1"/>
  <c r="AE16" i="17"/>
  <c r="BE8" i="17"/>
  <c r="BE15" i="17" s="1"/>
  <c r="AI16" i="17"/>
  <c r="BL10" i="17"/>
  <c r="BL15" i="17" s="1"/>
  <c r="AP16" i="17"/>
  <c r="BA7" i="16"/>
  <c r="BA15" i="16" s="1"/>
  <c r="AE16" i="16"/>
  <c r="BE7" i="16"/>
  <c r="BE15" i="16" s="1"/>
  <c r="AI16" i="16"/>
  <c r="BI7" i="16"/>
  <c r="BI15" i="16" s="1"/>
  <c r="AM16" i="16"/>
  <c r="AK16" i="15"/>
  <c r="AG16" i="15"/>
  <c r="AC16" i="15"/>
  <c r="AD16" i="11"/>
  <c r="AZ7" i="11"/>
  <c r="AZ15" i="11" s="1"/>
  <c r="AS3" i="11"/>
  <c r="AE16" i="18"/>
  <c r="AB16" i="11"/>
  <c r="AB16" i="10"/>
  <c r="AX7" i="10"/>
  <c r="AS3" i="10"/>
  <c r="BC7" i="10"/>
  <c r="BC15" i="10" s="1"/>
  <c r="AG16" i="10"/>
  <c r="BG7" i="10"/>
  <c r="BG15" i="10" s="1"/>
  <c r="AK16" i="10"/>
  <c r="BK7" i="10"/>
  <c r="BK15" i="10" s="1"/>
  <c r="AO16" i="10"/>
  <c r="AX4" i="9"/>
  <c r="AS3" i="9"/>
  <c r="AB16" i="9"/>
  <c r="AS5" i="9"/>
  <c r="AX6" i="9"/>
  <c r="AX8" i="9"/>
  <c r="AS7" i="9"/>
  <c r="AS9" i="9"/>
  <c r="AX10" i="9"/>
  <c r="AX12" i="9"/>
  <c r="AS11" i="9"/>
  <c r="AS13" i="9"/>
  <c r="AX14" i="9"/>
  <c r="BD4" i="9"/>
  <c r="BD15" i="9" s="1"/>
  <c r="AH16" i="9"/>
  <c r="BJ5" i="9"/>
  <c r="BJ15" i="9" s="1"/>
  <c r="AN16" i="9"/>
  <c r="BL4" i="9"/>
  <c r="BL15" i="9" s="1"/>
  <c r="AP16" i="9"/>
  <c r="AE16" i="8"/>
  <c r="AT4" i="8"/>
  <c r="AT3" i="8"/>
  <c r="AB16" i="7"/>
  <c r="AT3" i="7"/>
  <c r="Q447" i="6"/>
  <c r="Q455" i="6" s="1"/>
  <c r="Q438" i="6"/>
  <c r="L447" i="6"/>
  <c r="L455" i="6" s="1"/>
  <c r="L438" i="6"/>
  <c r="H447" i="6"/>
  <c r="H455" i="6" s="1"/>
  <c r="H438" i="6"/>
  <c r="F447" i="6"/>
  <c r="F455" i="6" s="1"/>
  <c r="F438" i="6"/>
  <c r="D447" i="6"/>
  <c r="D455" i="6" s="1"/>
  <c r="D438" i="6"/>
  <c r="AE16" i="6"/>
  <c r="AV3" i="6"/>
  <c r="AE16" i="5"/>
  <c r="AV3" i="5"/>
  <c r="M455" i="3"/>
  <c r="K455" i="3"/>
  <c r="I455" i="3"/>
  <c r="G455" i="3"/>
  <c r="E455" i="3"/>
  <c r="AV10" i="4"/>
  <c r="AV9" i="4"/>
  <c r="AV8" i="4"/>
  <c r="AV6" i="4"/>
  <c r="AN16" i="4"/>
  <c r="AL16" i="4"/>
  <c r="AJ16" i="4"/>
  <c r="AH16" i="4"/>
  <c r="AF16" i="4"/>
  <c r="AV5" i="4"/>
  <c r="AU16" i="4"/>
  <c r="AS16" i="4"/>
  <c r="AQ16" i="4"/>
  <c r="AV4" i="4"/>
  <c r="AC16" i="4"/>
  <c r="AP16" i="4"/>
  <c r="AV3" i="4"/>
  <c r="R455" i="2"/>
  <c r="P455" i="2"/>
  <c r="B455" i="2"/>
  <c r="T438" i="3"/>
  <c r="R438" i="3"/>
  <c r="R446" i="3"/>
  <c r="R455" i="3" s="1"/>
  <c r="P438" i="3"/>
  <c r="N438" i="3"/>
  <c r="B438" i="3"/>
  <c r="B446" i="3"/>
  <c r="B455" i="3" s="1"/>
  <c r="AP16" i="1"/>
  <c r="AR16" i="1"/>
  <c r="AT16" i="1"/>
  <c r="AT4" i="7"/>
  <c r="AF16" i="7"/>
  <c r="AT6" i="7"/>
  <c r="AT10" i="7"/>
  <c r="Q455" i="5"/>
  <c r="P446" i="6"/>
  <c r="P455" i="6" s="1"/>
  <c r="P438" i="6"/>
  <c r="N438" i="6"/>
  <c r="M446" i="6"/>
  <c r="M455" i="6" s="1"/>
  <c r="M438" i="6"/>
  <c r="J438" i="6"/>
  <c r="I446" i="6"/>
  <c r="I455" i="6" s="1"/>
  <c r="I438" i="6"/>
  <c r="G446" i="6"/>
  <c r="G455" i="6" s="1"/>
  <c r="G438" i="6"/>
  <c r="E446" i="6"/>
  <c r="E455" i="6" s="1"/>
  <c r="E438" i="6"/>
  <c r="R455" i="4"/>
  <c r="P455" i="4"/>
  <c r="N455" i="4"/>
  <c r="L455" i="4"/>
  <c r="J455" i="4"/>
  <c r="H455" i="4"/>
  <c r="F455" i="4"/>
  <c r="AV4" i="5"/>
  <c r="AV8" i="5"/>
  <c r="AF16" i="3"/>
  <c r="AV4" i="3"/>
  <c r="AV6" i="1"/>
  <c r="AE16" i="1"/>
  <c r="AG16" i="1"/>
  <c r="AI16" i="1"/>
  <c r="AV10" i="1"/>
  <c r="Q438" i="22"/>
  <c r="Q445" i="21"/>
  <c r="Q455" i="21" s="1"/>
  <c r="J438" i="22"/>
  <c r="J445" i="21"/>
  <c r="J455" i="21" s="1"/>
  <c r="H438" i="22"/>
  <c r="H445" i="21"/>
  <c r="H455" i="21" s="1"/>
  <c r="R438" i="22"/>
  <c r="R443" i="21"/>
  <c r="R455" i="21" s="1"/>
  <c r="BO14" i="20"/>
  <c r="BO12" i="20"/>
  <c r="AB362" i="20"/>
  <c r="AB397" i="20" s="1"/>
  <c r="AB358" i="20"/>
  <c r="AB393" i="20" s="1"/>
  <c r="AB354" i="20"/>
  <c r="AB389" i="20" s="1"/>
  <c r="BJ16" i="20"/>
  <c r="AF38" i="20"/>
  <c r="Z17" i="20" s="1"/>
  <c r="AB17" i="20" s="1"/>
  <c r="AG38" i="20"/>
  <c r="Z53" i="20" s="1"/>
  <c r="AB53" i="20" s="1"/>
  <c r="BG16" i="20"/>
  <c r="AB336" i="20"/>
  <c r="AB371" i="20" s="1"/>
  <c r="AB406" i="20" s="1"/>
  <c r="AB332" i="20"/>
  <c r="AB367" i="20" s="1"/>
  <c r="AB402" i="20" s="1"/>
  <c r="AB328" i="20"/>
  <c r="AB363" i="20" s="1"/>
  <c r="AB398" i="20" s="1"/>
  <c r="AB324" i="20"/>
  <c r="AB359" i="20" s="1"/>
  <c r="AB394" i="20" s="1"/>
  <c r="AB320" i="20"/>
  <c r="AB355" i="20" s="1"/>
  <c r="AB390" i="20" s="1"/>
  <c r="BO9" i="20"/>
  <c r="AR16" i="18"/>
  <c r="BN14" i="18"/>
  <c r="BN15" i="18" s="1"/>
  <c r="AN16" i="18"/>
  <c r="BJ8" i="18"/>
  <c r="BJ15" i="18" s="1"/>
  <c r="BI15" i="18"/>
  <c r="BE15" i="18"/>
  <c r="BA15" i="18"/>
  <c r="AZ8" i="17"/>
  <c r="AZ15" i="17" s="1"/>
  <c r="AD16" i="17"/>
  <c r="BD8" i="17"/>
  <c r="BD15" i="17" s="1"/>
  <c r="AH16" i="17"/>
  <c r="BH8" i="17"/>
  <c r="BH15" i="17" s="1"/>
  <c r="AL16" i="17"/>
  <c r="AJ16" i="16"/>
  <c r="AZ8" i="15"/>
  <c r="AZ15" i="15" s="1"/>
  <c r="AD16" i="15"/>
  <c r="BD8" i="15"/>
  <c r="BD15" i="15" s="1"/>
  <c r="AH16" i="15"/>
  <c r="BH9" i="15"/>
  <c r="BH15" i="15" s="1"/>
  <c r="AL16" i="15"/>
  <c r="AO16" i="15"/>
  <c r="AE16" i="11"/>
  <c r="BA7" i="11"/>
  <c r="BA15" i="11" s="1"/>
  <c r="AM16" i="18"/>
  <c r="AF16" i="10"/>
  <c r="BB7" i="10"/>
  <c r="BB15" i="10" s="1"/>
  <c r="AJ16" i="10"/>
  <c r="BF7" i="10"/>
  <c r="BF15" i="10" s="1"/>
  <c r="AN16" i="10"/>
  <c r="BJ7" i="10"/>
  <c r="BJ15" i="10" s="1"/>
  <c r="AS12" i="10"/>
  <c r="AC16" i="10"/>
  <c r="AD16" i="10"/>
  <c r="AX5" i="9"/>
  <c r="AS4" i="9"/>
  <c r="AX7" i="9"/>
  <c r="AS6" i="9"/>
  <c r="AX9" i="9"/>
  <c r="AS8" i="9"/>
  <c r="AX11" i="9"/>
  <c r="AS10" i="9"/>
  <c r="AX13" i="9"/>
  <c r="AS12" i="9"/>
  <c r="BB4" i="9"/>
  <c r="BB15" i="9" s="1"/>
  <c r="AF16" i="9"/>
  <c r="BF5" i="9"/>
  <c r="BF15" i="9" s="1"/>
  <c r="AJ16" i="9"/>
  <c r="BH4" i="9"/>
  <c r="BH15" i="9" s="1"/>
  <c r="AL16" i="9"/>
  <c r="BN5" i="9"/>
  <c r="BN15" i="9" s="1"/>
  <c r="AR16" i="9"/>
  <c r="AS14" i="9"/>
  <c r="AT6" i="8"/>
  <c r="AT10" i="8"/>
  <c r="AT14" i="8"/>
  <c r="AM16" i="7"/>
  <c r="AN16" i="7"/>
  <c r="AQ16" i="7"/>
  <c r="AR16" i="7"/>
  <c r="AI16" i="18"/>
  <c r="E446" i="7"/>
  <c r="E455" i="7" s="1"/>
  <c r="E438" i="7"/>
  <c r="B446" i="7"/>
  <c r="B455" i="7" s="1"/>
  <c r="B438" i="7"/>
  <c r="AV4" i="6"/>
  <c r="AV6" i="6"/>
  <c r="AV8" i="6"/>
  <c r="AV10" i="6"/>
  <c r="AV12" i="6"/>
  <c r="AV14" i="6"/>
  <c r="AV14" i="4"/>
  <c r="AV12" i="4"/>
  <c r="AV11" i="4"/>
  <c r="Q438" i="4"/>
  <c r="Q446" i="4"/>
  <c r="Q455" i="4" s="1"/>
  <c r="O438" i="4"/>
  <c r="O446" i="4"/>
  <c r="O455" i="4" s="1"/>
  <c r="M438" i="4"/>
  <c r="K438" i="4"/>
  <c r="I438" i="4"/>
  <c r="G438" i="4"/>
  <c r="E438" i="4"/>
  <c r="C438" i="4"/>
  <c r="AV13" i="3"/>
  <c r="AV12" i="3"/>
  <c r="AV11" i="3"/>
  <c r="AV9" i="3"/>
  <c r="AV8" i="3"/>
  <c r="AV7" i="3"/>
  <c r="AV5" i="3"/>
  <c r="AU16" i="3"/>
  <c r="AS16" i="3"/>
  <c r="AC16" i="3"/>
  <c r="AV3" i="3"/>
  <c r="AV4" i="1"/>
  <c r="AK16" i="1"/>
  <c r="I443" i="7"/>
  <c r="I455" i="7" s="1"/>
  <c r="I438" i="8"/>
  <c r="AN16" i="6"/>
  <c r="AJ16" i="6"/>
  <c r="AH16" i="6"/>
  <c r="AF16" i="6"/>
  <c r="AV13" i="5"/>
  <c r="T438" i="5"/>
  <c r="R438" i="5"/>
  <c r="P438" i="5"/>
  <c r="N438" i="5"/>
  <c r="L438" i="5"/>
  <c r="J438" i="5"/>
  <c r="H438" i="5"/>
  <c r="F438" i="5"/>
  <c r="D438" i="5"/>
  <c r="B438" i="5"/>
  <c r="B446" i="5"/>
  <c r="B455" i="5" s="1"/>
  <c r="AV13" i="4"/>
  <c r="AD16" i="2"/>
  <c r="AX3" i="2"/>
  <c r="AF16" i="2"/>
  <c r="AX4" i="2"/>
  <c r="AV3" i="1"/>
  <c r="AC16" i="1"/>
  <c r="AD16" i="1"/>
  <c r="AF16" i="1"/>
  <c r="AH16" i="1"/>
  <c r="AJ16" i="1"/>
  <c r="AV11" i="1"/>
  <c r="AN38" i="20"/>
  <c r="Z296" i="20" s="1"/>
  <c r="AJ38" i="20"/>
  <c r="Z157" i="20" s="1"/>
  <c r="AB157" i="20" s="1"/>
  <c r="AO38" i="20"/>
  <c r="Z331" i="20" s="1"/>
  <c r="AK38" i="20"/>
  <c r="Z191" i="20" s="1"/>
  <c r="AB191" i="20" s="1"/>
  <c r="AH38" i="20"/>
  <c r="Z86" i="20" s="1"/>
  <c r="AB86" i="20" s="1"/>
  <c r="AP38" i="20"/>
  <c r="Z366" i="20" s="1"/>
  <c r="AQ38" i="20"/>
  <c r="AM38" i="20"/>
  <c r="Z261" i="20" s="1"/>
  <c r="AB261" i="20" s="1"/>
  <c r="AI38" i="20"/>
  <c r="Z121" i="20" s="1"/>
  <c r="AB121" i="20" s="1"/>
  <c r="AL38" i="20"/>
  <c r="Z226" i="20" s="1"/>
  <c r="AB226" i="20" s="1"/>
  <c r="AQ28" i="20"/>
  <c r="AM28" i="20"/>
  <c r="Z251" i="20" s="1"/>
  <c r="AB251" i="20" s="1"/>
  <c r="AI28" i="20"/>
  <c r="Z111" i="20" s="1"/>
  <c r="AB111" i="20" s="1"/>
  <c r="AP28" i="20"/>
  <c r="Z356" i="20" s="1"/>
  <c r="AL28" i="20"/>
  <c r="Z216" i="20" s="1"/>
  <c r="AB216" i="20" s="1"/>
  <c r="AH28" i="20"/>
  <c r="Z76" i="20" s="1"/>
  <c r="AB76" i="20" s="1"/>
  <c r="AO28" i="20"/>
  <c r="Z321" i="20" s="1"/>
  <c r="AK28" i="20"/>
  <c r="Z181" i="20" s="1"/>
  <c r="AB181" i="20" s="1"/>
  <c r="AG28" i="20"/>
  <c r="Z43" i="20" s="1"/>
  <c r="AB43" i="20" s="1"/>
  <c r="AN28" i="20"/>
  <c r="Z286" i="20" s="1"/>
  <c r="AJ28" i="20"/>
  <c r="Z147" i="20" s="1"/>
  <c r="AB147" i="20" s="1"/>
  <c r="AF28" i="20"/>
  <c r="Z7" i="20" s="1"/>
  <c r="AB7" i="20" s="1"/>
  <c r="BO5" i="20"/>
  <c r="BM16" i="20"/>
  <c r="AN42" i="20"/>
  <c r="Z300" i="20" s="1"/>
  <c r="AJ42" i="20"/>
  <c r="Z161" i="20" s="1"/>
  <c r="AB161" i="20" s="1"/>
  <c r="AF42" i="20"/>
  <c r="Z21" i="20" s="1"/>
  <c r="AB21" i="20" s="1"/>
  <c r="AO42" i="20"/>
  <c r="Z335" i="20" s="1"/>
  <c r="AK42" i="20"/>
  <c r="Z195" i="20" s="1"/>
  <c r="AB195" i="20" s="1"/>
  <c r="AG42" i="20"/>
  <c r="Z57" i="20" s="1"/>
  <c r="AB57" i="20" s="1"/>
  <c r="AP42" i="20"/>
  <c r="Z370" i="20" s="1"/>
  <c r="AL42" i="20"/>
  <c r="Z230" i="20" s="1"/>
  <c r="AB230" i="20" s="1"/>
  <c r="AH42" i="20"/>
  <c r="Z90" i="20" s="1"/>
  <c r="AB90" i="20" s="1"/>
  <c r="AQ42" i="20"/>
  <c r="AM42" i="20"/>
  <c r="Z265" i="20" s="1"/>
  <c r="AB265" i="20" s="1"/>
  <c r="AI42" i="20"/>
  <c r="Z125" i="20" s="1"/>
  <c r="AB125" i="20" s="1"/>
  <c r="BC16" i="20"/>
  <c r="AP40" i="20"/>
  <c r="Z368" i="20" s="1"/>
  <c r="AL40" i="20"/>
  <c r="Z228" i="20" s="1"/>
  <c r="AB228" i="20" s="1"/>
  <c r="AH40" i="20"/>
  <c r="Z88" i="20" s="1"/>
  <c r="AB88" i="20" s="1"/>
  <c r="AQ40" i="20"/>
  <c r="AM40" i="20"/>
  <c r="Z263" i="20" s="1"/>
  <c r="AB263" i="20" s="1"/>
  <c r="AI40" i="20"/>
  <c r="Z123" i="20" s="1"/>
  <c r="AB123" i="20" s="1"/>
  <c r="AN40" i="20"/>
  <c r="Z298" i="20" s="1"/>
  <c r="AJ40" i="20"/>
  <c r="Z159" i="20" s="1"/>
  <c r="AB159" i="20" s="1"/>
  <c r="AO40" i="20"/>
  <c r="Z333" i="20" s="1"/>
  <c r="AK40" i="20"/>
  <c r="Z193" i="20" s="1"/>
  <c r="AB193" i="20" s="1"/>
  <c r="AG40" i="20"/>
  <c r="Z55" i="20" s="1"/>
  <c r="AB55" i="20" s="1"/>
  <c r="AN43" i="20"/>
  <c r="Z301" i="20" s="1"/>
  <c r="AJ43" i="20"/>
  <c r="Z162" i="20" s="1"/>
  <c r="AB162" i="20" s="1"/>
  <c r="AO43" i="20"/>
  <c r="Z336" i="20" s="1"/>
  <c r="AK43" i="20"/>
  <c r="Z196" i="20" s="1"/>
  <c r="AB196" i="20" s="1"/>
  <c r="AG43" i="20"/>
  <c r="Z58" i="20" s="1"/>
  <c r="AB58" i="20" s="1"/>
  <c r="AP43" i="20"/>
  <c r="Z371" i="20" s="1"/>
  <c r="AL43" i="20"/>
  <c r="Z231" i="20" s="1"/>
  <c r="AB231" i="20" s="1"/>
  <c r="AH43" i="20"/>
  <c r="Z91" i="20" s="1"/>
  <c r="AB91" i="20" s="1"/>
  <c r="AQ43" i="20"/>
  <c r="AM43" i="20"/>
  <c r="Z266" i="20" s="1"/>
  <c r="AB266" i="20" s="1"/>
  <c r="AI43" i="20"/>
  <c r="Z126" i="20" s="1"/>
  <c r="AB126" i="20" s="1"/>
  <c r="AQ30" i="20"/>
  <c r="AM30" i="20"/>
  <c r="Z253" i="20" s="1"/>
  <c r="AB253" i="20" s="1"/>
  <c r="AI30" i="20"/>
  <c r="Z113" i="20" s="1"/>
  <c r="AB113" i="20" s="1"/>
  <c r="AP30" i="20"/>
  <c r="Z358" i="20" s="1"/>
  <c r="AL30" i="20"/>
  <c r="Z218" i="20" s="1"/>
  <c r="AB218" i="20" s="1"/>
  <c r="AH30" i="20"/>
  <c r="Z78" i="20" s="1"/>
  <c r="AB78" i="20" s="1"/>
  <c r="AO30" i="20"/>
  <c r="Z323" i="20" s="1"/>
  <c r="AK30" i="20"/>
  <c r="Z183" i="20" s="1"/>
  <c r="AB183" i="20" s="1"/>
  <c r="AG30" i="20"/>
  <c r="Z45" i="20" s="1"/>
  <c r="AB45" i="20" s="1"/>
  <c r="AN30" i="20"/>
  <c r="Z288" i="20" s="1"/>
  <c r="AJ30" i="20"/>
  <c r="Z149" i="20" s="1"/>
  <c r="AB149" i="20" s="1"/>
  <c r="BO4" i="20"/>
  <c r="AP33" i="20"/>
  <c r="Z361" i="20" s="1"/>
  <c r="AI33" i="20"/>
  <c r="Z116" i="20" s="1"/>
  <c r="AB116" i="20" s="1"/>
  <c r="AM33" i="20"/>
  <c r="Z256" i="20" s="1"/>
  <c r="AB256" i="20" s="1"/>
  <c r="AQ33" i="20"/>
  <c r="AJ33" i="20"/>
  <c r="Z152" i="20" s="1"/>
  <c r="AB152" i="20" s="1"/>
  <c r="AN33" i="20"/>
  <c r="Z291" i="20" s="1"/>
  <c r="AG33" i="20"/>
  <c r="Z48" i="20" s="1"/>
  <c r="AB48" i="20" s="1"/>
  <c r="AK33" i="20"/>
  <c r="Z186" i="20" s="1"/>
  <c r="AB186" i="20" s="1"/>
  <c r="AO33" i="20"/>
  <c r="Z326" i="20" s="1"/>
  <c r="AH33" i="20"/>
  <c r="Z81" i="20" s="1"/>
  <c r="AB81" i="20" s="1"/>
  <c r="AL33" i="20"/>
  <c r="Z221" i="20" s="1"/>
  <c r="AB221" i="20" s="1"/>
  <c r="AN29" i="20"/>
  <c r="Z287" i="20" s="1"/>
  <c r="AJ29" i="20"/>
  <c r="Z148" i="20" s="1"/>
  <c r="AB148" i="20" s="1"/>
  <c r="AO29" i="20"/>
  <c r="Z322" i="20" s="1"/>
  <c r="AK29" i="20"/>
  <c r="Z182" i="20" s="1"/>
  <c r="AB182" i="20" s="1"/>
  <c r="AG29" i="20"/>
  <c r="Z44" i="20" s="1"/>
  <c r="AB44" i="20" s="1"/>
  <c r="AP29" i="20"/>
  <c r="Z357" i="20" s="1"/>
  <c r="AL29" i="20"/>
  <c r="Z217" i="20" s="1"/>
  <c r="AB217" i="20" s="1"/>
  <c r="AH29" i="20"/>
  <c r="Z77" i="20" s="1"/>
  <c r="AB77" i="20" s="1"/>
  <c r="AQ29" i="20"/>
  <c r="AM29" i="20"/>
  <c r="Z252" i="20" s="1"/>
  <c r="AB252" i="20" s="1"/>
  <c r="AI29" i="20"/>
  <c r="Z112" i="20" s="1"/>
  <c r="AB112" i="20" s="1"/>
  <c r="AN37" i="20"/>
  <c r="Z295" i="20" s="1"/>
  <c r="AJ37" i="20"/>
  <c r="Z156" i="20" s="1"/>
  <c r="AB156" i="20" s="1"/>
  <c r="AO37" i="20"/>
  <c r="Z330" i="20" s="1"/>
  <c r="AK37" i="20"/>
  <c r="Z190" i="20" s="1"/>
  <c r="AB190" i="20" s="1"/>
  <c r="AG37" i="20"/>
  <c r="Z52" i="20" s="1"/>
  <c r="AB52" i="20" s="1"/>
  <c r="AH37" i="20"/>
  <c r="Z85" i="20" s="1"/>
  <c r="AB85" i="20" s="1"/>
  <c r="AP37" i="20"/>
  <c r="Z365" i="20" s="1"/>
  <c r="AQ37" i="20"/>
  <c r="AM37" i="20"/>
  <c r="Z260" i="20" s="1"/>
  <c r="AB260" i="20" s="1"/>
  <c r="AI37" i="20"/>
  <c r="Z120" i="20" s="1"/>
  <c r="AB120" i="20" s="1"/>
  <c r="AL37" i="20"/>
  <c r="Z225" i="20" s="1"/>
  <c r="AB225" i="20" s="1"/>
  <c r="AL35" i="20"/>
  <c r="Z223" i="20" s="1"/>
  <c r="AB223" i="20" s="1"/>
  <c r="AO35" i="20"/>
  <c r="Z328" i="20" s="1"/>
  <c r="AK35" i="20"/>
  <c r="Z188" i="20" s="1"/>
  <c r="AB188" i="20" s="1"/>
  <c r="AG35" i="20"/>
  <c r="Z50" i="20" s="1"/>
  <c r="AB50" i="20" s="1"/>
  <c r="AN35" i="20"/>
  <c r="Z293" i="20" s="1"/>
  <c r="AP35" i="20"/>
  <c r="Z363" i="20" s="1"/>
  <c r="AH35" i="20"/>
  <c r="Z83" i="20" s="1"/>
  <c r="AB83" i="20" s="1"/>
  <c r="AQ35" i="20"/>
  <c r="AM35" i="20"/>
  <c r="Z258" i="20" s="1"/>
  <c r="AB258" i="20" s="1"/>
  <c r="AI35" i="20"/>
  <c r="Z118" i="20" s="1"/>
  <c r="AB118" i="20" s="1"/>
  <c r="AJ35" i="20"/>
  <c r="Z154" i="20" s="1"/>
  <c r="AB154" i="20" s="1"/>
  <c r="AN25" i="20"/>
  <c r="Z283" i="20" s="1"/>
  <c r="AJ25" i="20"/>
  <c r="Z144" i="20" s="1"/>
  <c r="AB144" i="20" s="1"/>
  <c r="AO25" i="20"/>
  <c r="Z318" i="20" s="1"/>
  <c r="AK25" i="20"/>
  <c r="Z178" i="20" s="1"/>
  <c r="AB178" i="20" s="1"/>
  <c r="AG25" i="20"/>
  <c r="Z40" i="20" s="1"/>
  <c r="AB40" i="20" s="1"/>
  <c r="AP25" i="20"/>
  <c r="Z353" i="20" s="1"/>
  <c r="AL25" i="20"/>
  <c r="Z213" i="20" s="1"/>
  <c r="AB213" i="20" s="1"/>
  <c r="AH25" i="20"/>
  <c r="Z73" i="20" s="1"/>
  <c r="AB73" i="20" s="1"/>
  <c r="AQ25" i="20"/>
  <c r="AM25" i="20"/>
  <c r="Z248" i="20" s="1"/>
  <c r="AB248" i="20" s="1"/>
  <c r="AI25" i="20"/>
  <c r="Z108" i="20" s="1"/>
  <c r="AB108" i="20" s="1"/>
  <c r="AH32" i="20"/>
  <c r="Z80" i="20" s="1"/>
  <c r="AB80" i="20" s="1"/>
  <c r="AL32" i="20"/>
  <c r="Z220" i="20" s="1"/>
  <c r="AB220" i="20" s="1"/>
  <c r="AP32" i="20"/>
  <c r="Z360" i="20" s="1"/>
  <c r="AI32" i="20"/>
  <c r="Z115" i="20" s="1"/>
  <c r="AB115" i="20" s="1"/>
  <c r="AM32" i="20"/>
  <c r="Z255" i="20" s="1"/>
  <c r="AB255" i="20" s="1"/>
  <c r="AQ32" i="20"/>
  <c r="AJ32" i="20"/>
  <c r="Z151" i="20" s="1"/>
  <c r="AB151" i="20" s="1"/>
  <c r="AN32" i="20"/>
  <c r="Z290" i="20" s="1"/>
  <c r="AG32" i="20"/>
  <c r="Z47" i="20" s="1"/>
  <c r="AB47" i="20" s="1"/>
  <c r="AK32" i="20"/>
  <c r="Z185" i="20" s="1"/>
  <c r="AB185" i="20" s="1"/>
  <c r="AO32" i="20"/>
  <c r="Z325" i="20" s="1"/>
  <c r="AO26" i="20"/>
  <c r="Z319" i="20" s="1"/>
  <c r="AK26" i="20"/>
  <c r="Z179" i="20" s="1"/>
  <c r="AB179" i="20" s="1"/>
  <c r="AG26" i="20"/>
  <c r="Z41" i="20" s="1"/>
  <c r="AB41" i="20" s="1"/>
  <c r="AN26" i="20"/>
  <c r="Z284" i="20" s="1"/>
  <c r="AJ26" i="20"/>
  <c r="Z145" i="20" s="1"/>
  <c r="AB145" i="20" s="1"/>
  <c r="AQ26" i="20"/>
  <c r="AM26" i="20"/>
  <c r="Z249" i="20" s="1"/>
  <c r="AB249" i="20" s="1"/>
  <c r="AI26" i="20"/>
  <c r="Z109" i="20" s="1"/>
  <c r="AB109" i="20" s="1"/>
  <c r="AP26" i="20"/>
  <c r="Z354" i="20" s="1"/>
  <c r="AL26" i="20"/>
  <c r="Z214" i="20" s="1"/>
  <c r="AB214" i="20" s="1"/>
  <c r="AH26" i="20"/>
  <c r="Z74" i="20" s="1"/>
  <c r="AB74" i="20" s="1"/>
  <c r="AP27" i="20"/>
  <c r="Z355" i="20" s="1"/>
  <c r="AL27" i="20"/>
  <c r="Z215" i="20" s="1"/>
  <c r="AB215" i="20" s="1"/>
  <c r="AH27" i="20"/>
  <c r="Z75" i="20" s="1"/>
  <c r="AB75" i="20" s="1"/>
  <c r="AQ27" i="20"/>
  <c r="AM27" i="20"/>
  <c r="Z250" i="20" s="1"/>
  <c r="AB250" i="20" s="1"/>
  <c r="AI27" i="20"/>
  <c r="Z110" i="20" s="1"/>
  <c r="AB110" i="20" s="1"/>
  <c r="AN27" i="20"/>
  <c r="Z285" i="20" s="1"/>
  <c r="AJ27" i="20"/>
  <c r="Z146" i="20" s="1"/>
  <c r="AB146" i="20" s="1"/>
  <c r="AF27" i="20"/>
  <c r="Z6" i="20" s="1"/>
  <c r="AB6" i="20" s="1"/>
  <c r="AO27" i="20"/>
  <c r="Z320" i="20" s="1"/>
  <c r="AK27" i="20"/>
  <c r="Z180" i="20" s="1"/>
  <c r="AB180" i="20" s="1"/>
  <c r="AG27" i="20"/>
  <c r="Z42" i="20" s="1"/>
  <c r="AB42" i="20" s="1"/>
  <c r="AN41" i="20"/>
  <c r="Z299" i="20" s="1"/>
  <c r="AJ41" i="20"/>
  <c r="Z160" i="20" s="1"/>
  <c r="AB160" i="20" s="1"/>
  <c r="AO41" i="20"/>
  <c r="Z334" i="20" s="1"/>
  <c r="AK41" i="20"/>
  <c r="Z194" i="20" s="1"/>
  <c r="AB194" i="20" s="1"/>
  <c r="AG41" i="20"/>
  <c r="Z56" i="20" s="1"/>
  <c r="AB56" i="20" s="1"/>
  <c r="AP41" i="20"/>
  <c r="Z369" i="20" s="1"/>
  <c r="AL41" i="20"/>
  <c r="Z229" i="20" s="1"/>
  <c r="AB229" i="20" s="1"/>
  <c r="AH41" i="20"/>
  <c r="Z89" i="20" s="1"/>
  <c r="AB89" i="20" s="1"/>
  <c r="AQ41" i="20"/>
  <c r="AM41" i="20"/>
  <c r="Z264" i="20" s="1"/>
  <c r="AB264" i="20" s="1"/>
  <c r="AI41" i="20"/>
  <c r="Z124" i="20" s="1"/>
  <c r="AB124" i="20" s="1"/>
  <c r="AG31" i="20"/>
  <c r="Z46" i="20" s="1"/>
  <c r="AB46" i="20" s="1"/>
  <c r="AK31" i="20"/>
  <c r="Z184" i="20" s="1"/>
  <c r="AB184" i="20" s="1"/>
  <c r="AO31" i="20"/>
  <c r="Z324" i="20" s="1"/>
  <c r="AJ31" i="20"/>
  <c r="Z150" i="20" s="1"/>
  <c r="AB150" i="20" s="1"/>
  <c r="AN31" i="20"/>
  <c r="Z289" i="20" s="1"/>
  <c r="AP31" i="20"/>
  <c r="Z359" i="20" s="1"/>
  <c r="AI31" i="20"/>
  <c r="Z114" i="20" s="1"/>
  <c r="AB114" i="20" s="1"/>
  <c r="AM31" i="20"/>
  <c r="Z254" i="20" s="1"/>
  <c r="AB254" i="20" s="1"/>
  <c r="AQ31" i="20"/>
  <c r="AH31" i="20"/>
  <c r="Z79" i="20" s="1"/>
  <c r="AB79" i="20" s="1"/>
  <c r="AL31" i="20"/>
  <c r="Z219" i="20" s="1"/>
  <c r="AB219" i="20" s="1"/>
  <c r="BE16" i="20"/>
  <c r="BO3" i="20"/>
  <c r="AQ34" i="20"/>
  <c r="AI34" i="20"/>
  <c r="Z117" i="20" s="1"/>
  <c r="AB117" i="20" s="1"/>
  <c r="AP34" i="20"/>
  <c r="Z362" i="20" s="1"/>
  <c r="AL34" i="20"/>
  <c r="Z222" i="20" s="1"/>
  <c r="AB222" i="20" s="1"/>
  <c r="AH34" i="20"/>
  <c r="Z82" i="20" s="1"/>
  <c r="AB82" i="20" s="1"/>
  <c r="AG34" i="20"/>
  <c r="Z49" i="20" s="1"/>
  <c r="AB49" i="20" s="1"/>
  <c r="AO34" i="20"/>
  <c r="Z327" i="20" s="1"/>
  <c r="AF34" i="20"/>
  <c r="Z13" i="20" s="1"/>
  <c r="AB13" i="20" s="1"/>
  <c r="AM34" i="20"/>
  <c r="Z257" i="20" s="1"/>
  <c r="AB257" i="20" s="1"/>
  <c r="AN34" i="20"/>
  <c r="Z292" i="20" s="1"/>
  <c r="AJ34" i="20"/>
  <c r="Z153" i="20" s="1"/>
  <c r="AB153" i="20" s="1"/>
  <c r="AK34" i="20"/>
  <c r="Z187" i="20" s="1"/>
  <c r="AB187" i="20" s="1"/>
  <c r="AB148" i="21"/>
  <c r="AB9" i="21"/>
  <c r="AB182" i="21"/>
  <c r="AB77" i="21"/>
  <c r="AB112" i="21"/>
  <c r="AB8" i="21"/>
  <c r="AB78" i="21"/>
  <c r="AB113" i="21"/>
  <c r="BB39" i="21"/>
  <c r="BA38" i="21"/>
  <c r="BK38" i="21"/>
  <c r="BK39" i="21"/>
  <c r="V384" i="26"/>
  <c r="AB371" i="21"/>
  <c r="AB406" i="21" s="1"/>
  <c r="AB367" i="21"/>
  <c r="AB402" i="21" s="1"/>
  <c r="AB363" i="21"/>
  <c r="AB398" i="21" s="1"/>
  <c r="AB359" i="21"/>
  <c r="AB394" i="21" s="1"/>
  <c r="AB353" i="21"/>
  <c r="AB388" i="21" s="1"/>
  <c r="AB335" i="21"/>
  <c r="AB370" i="21" s="1"/>
  <c r="AB405" i="21" s="1"/>
  <c r="AB333" i="21"/>
  <c r="AB368" i="21" s="1"/>
  <c r="AB403" i="21" s="1"/>
  <c r="AB331" i="21"/>
  <c r="AB366" i="21" s="1"/>
  <c r="AB401" i="21" s="1"/>
  <c r="AB329" i="21"/>
  <c r="AB364" i="21" s="1"/>
  <c r="AB399" i="21" s="1"/>
  <c r="AB327" i="21"/>
  <c r="AB362" i="21" s="1"/>
  <c r="AB397" i="21" s="1"/>
  <c r="AB325" i="21"/>
  <c r="AB360" i="21" s="1"/>
  <c r="AB395" i="21" s="1"/>
  <c r="AB321" i="21"/>
  <c r="AB356" i="21" s="1"/>
  <c r="AB391" i="21" s="1"/>
  <c r="AB319" i="21"/>
  <c r="AB354" i="21" s="1"/>
  <c r="AB389" i="21" s="1"/>
  <c r="AV38" i="21"/>
  <c r="AW39" i="21"/>
  <c r="AB149" i="21"/>
  <c r="I384" i="26"/>
  <c r="AB369" i="21"/>
  <c r="AB404" i="21" s="1"/>
  <c r="AB365" i="21"/>
  <c r="AB400" i="21" s="1"/>
  <c r="AB361" i="21"/>
  <c r="AB396" i="21" s="1"/>
  <c r="AB355" i="21"/>
  <c r="AB390" i="21" s="1"/>
  <c r="BH39" i="21"/>
  <c r="AB183" i="21"/>
  <c r="AB218" i="21"/>
  <c r="AB252" i="21"/>
  <c r="F384" i="26"/>
  <c r="AX38" i="21"/>
  <c r="O455" i="21"/>
  <c r="K455" i="21"/>
  <c r="C455" i="21"/>
  <c r="N455" i="21"/>
  <c r="D455" i="21"/>
  <c r="B455" i="21"/>
  <c r="M455" i="21"/>
  <c r="E455" i="21"/>
  <c r="L455" i="21"/>
  <c r="AY39" i="21"/>
  <c r="BH38" i="21"/>
  <c r="AB45" i="21"/>
  <c r="Q438" i="21"/>
  <c r="M438" i="21"/>
  <c r="E438" i="21"/>
  <c r="T438" i="21"/>
  <c r="H438" i="21"/>
  <c r="AP40" i="21"/>
  <c r="Z368" i="21" s="1"/>
  <c r="AN40" i="21"/>
  <c r="Z298" i="21" s="1"/>
  <c r="AL40" i="21"/>
  <c r="Z228" i="21" s="1"/>
  <c r="AJ40" i="21"/>
  <c r="Z159" i="21" s="1"/>
  <c r="AB159" i="21" s="1"/>
  <c r="AH40" i="21"/>
  <c r="Z88" i="21" s="1"/>
  <c r="AB88" i="21" s="1"/>
  <c r="AQ40" i="21"/>
  <c r="AO40" i="21"/>
  <c r="Z333" i="21" s="1"/>
  <c r="AM40" i="21"/>
  <c r="Z263" i="21" s="1"/>
  <c r="AB263" i="21" s="1"/>
  <c r="AK40" i="21"/>
  <c r="Z193" i="21" s="1"/>
  <c r="AB193" i="21" s="1"/>
  <c r="AI40" i="21"/>
  <c r="Z123" i="21" s="1"/>
  <c r="AG40" i="21"/>
  <c r="Z55" i="21" s="1"/>
  <c r="AB55" i="21" s="1"/>
  <c r="AF40" i="21"/>
  <c r="Z19" i="21" s="1"/>
  <c r="AP28" i="21"/>
  <c r="Z356" i="21" s="1"/>
  <c r="AN28" i="21"/>
  <c r="Z286" i="21" s="1"/>
  <c r="AL28" i="21"/>
  <c r="Z216" i="21" s="1"/>
  <c r="AJ28" i="21"/>
  <c r="Z147" i="21" s="1"/>
  <c r="AH28" i="21"/>
  <c r="Z76" i="21" s="1"/>
  <c r="AB76" i="21" s="1"/>
  <c r="AQ28" i="21"/>
  <c r="AO28" i="21"/>
  <c r="Z321" i="21" s="1"/>
  <c r="AM28" i="21"/>
  <c r="Z251" i="21" s="1"/>
  <c r="AB251" i="21" s="1"/>
  <c r="AK28" i="21"/>
  <c r="Z181" i="21" s="1"/>
  <c r="AB181" i="21" s="1"/>
  <c r="AI28" i="21"/>
  <c r="Z111" i="21" s="1"/>
  <c r="AG28" i="21"/>
  <c r="Z43" i="21" s="1"/>
  <c r="AB43" i="21" s="1"/>
  <c r="AF28" i="21"/>
  <c r="Z7" i="21" s="1"/>
  <c r="S438" i="21"/>
  <c r="AP38" i="21"/>
  <c r="Z366" i="21" s="1"/>
  <c r="AN38" i="21"/>
  <c r="Z296" i="21" s="1"/>
  <c r="AL38" i="21"/>
  <c r="Z226" i="21" s="1"/>
  <c r="AB226" i="21" s="1"/>
  <c r="AJ38" i="21"/>
  <c r="Z157" i="21" s="1"/>
  <c r="AB157" i="21" s="1"/>
  <c r="AH38" i="21"/>
  <c r="Z86" i="21" s="1"/>
  <c r="AB86" i="21" s="1"/>
  <c r="AQ38" i="21"/>
  <c r="AO38" i="21"/>
  <c r="Z331" i="21" s="1"/>
  <c r="AM38" i="21"/>
  <c r="Z261" i="21" s="1"/>
  <c r="AB261" i="21" s="1"/>
  <c r="AK38" i="21"/>
  <c r="Z191" i="21" s="1"/>
  <c r="AB191" i="21" s="1"/>
  <c r="AI38" i="21"/>
  <c r="Z121" i="21" s="1"/>
  <c r="AG38" i="21"/>
  <c r="Z53" i="21" s="1"/>
  <c r="AB53" i="21" s="1"/>
  <c r="AF38" i="21"/>
  <c r="Z17" i="21" s="1"/>
  <c r="AB17" i="21" s="1"/>
  <c r="K438" i="21"/>
  <c r="I438" i="21"/>
  <c r="AP26" i="21"/>
  <c r="Z354" i="21" s="1"/>
  <c r="AN26" i="21"/>
  <c r="Z284" i="21" s="1"/>
  <c r="AL26" i="21"/>
  <c r="Z214" i="21" s="1"/>
  <c r="AJ26" i="21"/>
  <c r="Z145" i="21" s="1"/>
  <c r="AH26" i="21"/>
  <c r="Z74" i="21" s="1"/>
  <c r="AQ26" i="21"/>
  <c r="AO26" i="21"/>
  <c r="Z319" i="21" s="1"/>
  <c r="AM26" i="21"/>
  <c r="Z249" i="21" s="1"/>
  <c r="AB249" i="21" s="1"/>
  <c r="AK26" i="21"/>
  <c r="Z179" i="21" s="1"/>
  <c r="AI26" i="21"/>
  <c r="Z109" i="21" s="1"/>
  <c r="AG26" i="21"/>
  <c r="Z41" i="21" s="1"/>
  <c r="AB41" i="21" s="1"/>
  <c r="AF26" i="21"/>
  <c r="Z5" i="21" s="1"/>
  <c r="AR30" i="21"/>
  <c r="Z393" i="21"/>
  <c r="R438" i="21"/>
  <c r="P438" i="21"/>
  <c r="N438" i="21"/>
  <c r="J438" i="21"/>
  <c r="AQ27" i="21"/>
  <c r="AO27" i="21"/>
  <c r="Z320" i="21" s="1"/>
  <c r="AM27" i="21"/>
  <c r="Z250" i="21" s="1"/>
  <c r="AB250" i="21" s="1"/>
  <c r="AK27" i="21"/>
  <c r="Z180" i="21" s="1"/>
  <c r="AI27" i="21"/>
  <c r="Z110" i="21" s="1"/>
  <c r="AG27" i="21"/>
  <c r="Z42" i="21" s="1"/>
  <c r="AB42" i="21" s="1"/>
  <c r="AF27" i="21"/>
  <c r="Z6" i="21" s="1"/>
  <c r="AP27" i="21"/>
  <c r="Z355" i="21" s="1"/>
  <c r="AN27" i="21"/>
  <c r="Z285" i="21" s="1"/>
  <c r="AL27" i="21"/>
  <c r="Z215" i="21" s="1"/>
  <c r="AJ27" i="21"/>
  <c r="Z146" i="21" s="1"/>
  <c r="AH27" i="21"/>
  <c r="Z75" i="21" s="1"/>
  <c r="AP25" i="21"/>
  <c r="Z353" i="21" s="1"/>
  <c r="AN25" i="21"/>
  <c r="Z283" i="21" s="1"/>
  <c r="AL25" i="21"/>
  <c r="Z213" i="21" s="1"/>
  <c r="AJ25" i="21"/>
  <c r="Z144" i="21" s="1"/>
  <c r="AH25" i="21"/>
  <c r="Z73" i="21" s="1"/>
  <c r="AF25" i="21"/>
  <c r="Z4" i="21" s="1"/>
  <c r="AQ25" i="21"/>
  <c r="AO25" i="21"/>
  <c r="Z318" i="21" s="1"/>
  <c r="AM25" i="21"/>
  <c r="Z248" i="21" s="1"/>
  <c r="AB248" i="21" s="1"/>
  <c r="AK25" i="21"/>
  <c r="Z178" i="21" s="1"/>
  <c r="AI25" i="21"/>
  <c r="Z108" i="21" s="1"/>
  <c r="AG25" i="21"/>
  <c r="Z40" i="21" s="1"/>
  <c r="AB40" i="21" s="1"/>
  <c r="AP36" i="21"/>
  <c r="Z364" i="21" s="1"/>
  <c r="AN36" i="21"/>
  <c r="Z294" i="21" s="1"/>
  <c r="AL36" i="21"/>
  <c r="Z224" i="21" s="1"/>
  <c r="AB224" i="21" s="1"/>
  <c r="AJ36" i="21"/>
  <c r="Z155" i="21" s="1"/>
  <c r="AB155" i="21" s="1"/>
  <c r="AH36" i="21"/>
  <c r="Z84" i="21" s="1"/>
  <c r="AB84" i="21" s="1"/>
  <c r="AQ36" i="21"/>
  <c r="AO36" i="21"/>
  <c r="Z329" i="21" s="1"/>
  <c r="AM36" i="21"/>
  <c r="Z259" i="21" s="1"/>
  <c r="AB259" i="21" s="1"/>
  <c r="AK36" i="21"/>
  <c r="Z189" i="21" s="1"/>
  <c r="AB189" i="21" s="1"/>
  <c r="AI36" i="21"/>
  <c r="Z119" i="21" s="1"/>
  <c r="AB119" i="21" s="1"/>
  <c r="AG36" i="21"/>
  <c r="Z51" i="21" s="1"/>
  <c r="AB51" i="21" s="1"/>
  <c r="AF36" i="21"/>
  <c r="Z15" i="21" s="1"/>
  <c r="AB15" i="21" s="1"/>
  <c r="AP43" i="21"/>
  <c r="Z371" i="21" s="1"/>
  <c r="AN43" i="21"/>
  <c r="Z301" i="21" s="1"/>
  <c r="AL43" i="21"/>
  <c r="Z231" i="21" s="1"/>
  <c r="AJ43" i="21"/>
  <c r="Z162" i="21" s="1"/>
  <c r="AB162" i="21" s="1"/>
  <c r="AH43" i="21"/>
  <c r="Z91" i="21" s="1"/>
  <c r="AB91" i="21" s="1"/>
  <c r="AQ43" i="21"/>
  <c r="AM43" i="21"/>
  <c r="Z266" i="21" s="1"/>
  <c r="AB266" i="21" s="1"/>
  <c r="AI43" i="21"/>
  <c r="Z126" i="21" s="1"/>
  <c r="AB126" i="21" s="1"/>
  <c r="AF43" i="21"/>
  <c r="Z22" i="21" s="1"/>
  <c r="AB22" i="21" s="1"/>
  <c r="AO43" i="21"/>
  <c r="Z336" i="21" s="1"/>
  <c r="AK43" i="21"/>
  <c r="Z196" i="21" s="1"/>
  <c r="AG43" i="21"/>
  <c r="Z58" i="21" s="1"/>
  <c r="AB58" i="21" s="1"/>
  <c r="L438" i="21"/>
  <c r="BI38" i="21"/>
  <c r="AQ42" i="21"/>
  <c r="AO42" i="21"/>
  <c r="Z335" i="21" s="1"/>
  <c r="AM42" i="21"/>
  <c r="Z265" i="21" s="1"/>
  <c r="AB265" i="21" s="1"/>
  <c r="AK42" i="21"/>
  <c r="Z195" i="21" s="1"/>
  <c r="AI42" i="21"/>
  <c r="Z125" i="21" s="1"/>
  <c r="AG42" i="21"/>
  <c r="Z57" i="21" s="1"/>
  <c r="AB57" i="21" s="1"/>
  <c r="AP42" i="21"/>
  <c r="Z370" i="21" s="1"/>
  <c r="AL42" i="21"/>
  <c r="Z230" i="21" s="1"/>
  <c r="AH42" i="21"/>
  <c r="Z90" i="21" s="1"/>
  <c r="AN42" i="21"/>
  <c r="Z300" i="21" s="1"/>
  <c r="AJ42" i="21"/>
  <c r="Z161" i="21" s="1"/>
  <c r="AB161" i="21" s="1"/>
  <c r="AF42" i="21"/>
  <c r="Z21" i="21" s="1"/>
  <c r="O438" i="21"/>
  <c r="AQ34" i="21"/>
  <c r="AO34" i="21"/>
  <c r="Z327" i="21" s="1"/>
  <c r="AM34" i="21"/>
  <c r="Z257" i="21" s="1"/>
  <c r="AB257" i="21" s="1"/>
  <c r="AK34" i="21"/>
  <c r="Z187" i="21" s="1"/>
  <c r="AI34" i="21"/>
  <c r="Z117" i="21" s="1"/>
  <c r="AB117" i="21" s="1"/>
  <c r="AG34" i="21"/>
  <c r="Z49" i="21" s="1"/>
  <c r="AB49" i="21" s="1"/>
  <c r="AF34" i="21"/>
  <c r="Z13" i="21" s="1"/>
  <c r="AP34" i="21"/>
  <c r="Z362" i="21" s="1"/>
  <c r="AN34" i="21"/>
  <c r="Z292" i="21" s="1"/>
  <c r="AL34" i="21"/>
  <c r="Z222" i="21" s="1"/>
  <c r="AB222" i="21" s="1"/>
  <c r="AJ34" i="21"/>
  <c r="Z153" i="21" s="1"/>
  <c r="AH34" i="21"/>
  <c r="Z82" i="21" s="1"/>
  <c r="AQ32" i="21"/>
  <c r="AO32" i="21"/>
  <c r="Z325" i="21" s="1"/>
  <c r="AM32" i="21"/>
  <c r="Z255" i="21" s="1"/>
  <c r="AB255" i="21" s="1"/>
  <c r="AK32" i="21"/>
  <c r="Z185" i="21" s="1"/>
  <c r="AB185" i="21" s="1"/>
  <c r="AI32" i="21"/>
  <c r="Z115" i="21" s="1"/>
  <c r="AB115" i="21" s="1"/>
  <c r="AG32" i="21"/>
  <c r="Z47" i="21" s="1"/>
  <c r="AB47" i="21" s="1"/>
  <c r="AF32" i="21"/>
  <c r="Z11" i="21" s="1"/>
  <c r="AP32" i="21"/>
  <c r="Z360" i="21" s="1"/>
  <c r="AN32" i="21"/>
  <c r="Z290" i="21" s="1"/>
  <c r="AL32" i="21"/>
  <c r="Z220" i="21" s="1"/>
  <c r="AB220" i="21" s="1"/>
  <c r="AJ32" i="21"/>
  <c r="Z151" i="21" s="1"/>
  <c r="AH32" i="21"/>
  <c r="Z80" i="21" s="1"/>
  <c r="AB80" i="21" s="1"/>
  <c r="C438" i="21"/>
  <c r="AP41" i="21"/>
  <c r="Z369" i="21" s="1"/>
  <c r="AO41" i="21"/>
  <c r="Z334" i="21" s="1"/>
  <c r="AM41" i="21"/>
  <c r="Z264" i="21" s="1"/>
  <c r="AK41" i="21"/>
  <c r="Z194" i="21" s="1"/>
  <c r="AI41" i="21"/>
  <c r="Z124" i="21" s="1"/>
  <c r="AG41" i="21"/>
  <c r="Z56" i="21" s="1"/>
  <c r="AF41" i="21"/>
  <c r="Z20" i="21" s="1"/>
  <c r="AQ41" i="21"/>
  <c r="AN41" i="21"/>
  <c r="Z299" i="21" s="1"/>
  <c r="AL41" i="21"/>
  <c r="Z229" i="21" s="1"/>
  <c r="AJ41" i="21"/>
  <c r="Z160" i="21" s="1"/>
  <c r="AH41" i="21"/>
  <c r="Z89" i="21" s="1"/>
  <c r="AQ39" i="21"/>
  <c r="AO39" i="21"/>
  <c r="Z332" i="21" s="1"/>
  <c r="AM39" i="21"/>
  <c r="Z262" i="21" s="1"/>
  <c r="AB262" i="21" s="1"/>
  <c r="AK39" i="21"/>
  <c r="Z192" i="21" s="1"/>
  <c r="AI39" i="21"/>
  <c r="Z122" i="21" s="1"/>
  <c r="AB122" i="21" s="1"/>
  <c r="AG39" i="21"/>
  <c r="Z54" i="21" s="1"/>
  <c r="AB54" i="21" s="1"/>
  <c r="AF39" i="21"/>
  <c r="Z18" i="21" s="1"/>
  <c r="AP39" i="21"/>
  <c r="Z367" i="21" s="1"/>
  <c r="AN39" i="21"/>
  <c r="Z297" i="21" s="1"/>
  <c r="AL39" i="21"/>
  <c r="Z227" i="21" s="1"/>
  <c r="AJ39" i="21"/>
  <c r="Z158" i="21" s="1"/>
  <c r="AH39" i="21"/>
  <c r="Z87" i="21" s="1"/>
  <c r="AB87" i="21" s="1"/>
  <c r="AQ37" i="21"/>
  <c r="AO37" i="21"/>
  <c r="Z330" i="21" s="1"/>
  <c r="AM37" i="21"/>
  <c r="Z260" i="21" s="1"/>
  <c r="AB260" i="21" s="1"/>
  <c r="AK37" i="21"/>
  <c r="Z190" i="21" s="1"/>
  <c r="AB190" i="21" s="1"/>
  <c r="AI37" i="21"/>
  <c r="Z120" i="21" s="1"/>
  <c r="AB120" i="21" s="1"/>
  <c r="AG37" i="21"/>
  <c r="Z52" i="21" s="1"/>
  <c r="AB52" i="21" s="1"/>
  <c r="AF37" i="21"/>
  <c r="Z16" i="21" s="1"/>
  <c r="AP37" i="21"/>
  <c r="Z365" i="21" s="1"/>
  <c r="AN37" i="21"/>
  <c r="Z295" i="21" s="1"/>
  <c r="AL37" i="21"/>
  <c r="Z225" i="21" s="1"/>
  <c r="AB225" i="21" s="1"/>
  <c r="AJ37" i="21"/>
  <c r="Z156" i="21" s="1"/>
  <c r="AH37" i="21"/>
  <c r="Z85" i="21" s="1"/>
  <c r="AB85" i="21" s="1"/>
  <c r="AP33" i="21"/>
  <c r="Z361" i="21" s="1"/>
  <c r="AN33" i="21"/>
  <c r="Z291" i="21" s="1"/>
  <c r="AL33" i="21"/>
  <c r="Z221" i="21" s="1"/>
  <c r="AJ33" i="21"/>
  <c r="Z152" i="21" s="1"/>
  <c r="AH33" i="21"/>
  <c r="Z81" i="21" s="1"/>
  <c r="AQ33" i="21"/>
  <c r="AO33" i="21"/>
  <c r="Z326" i="21" s="1"/>
  <c r="AM33" i="21"/>
  <c r="Z256" i="21" s="1"/>
  <c r="AK33" i="21"/>
  <c r="Z186" i="21" s="1"/>
  <c r="AI33" i="21"/>
  <c r="Z116" i="21" s="1"/>
  <c r="AG33" i="21"/>
  <c r="Z48" i="21" s="1"/>
  <c r="AF33" i="21"/>
  <c r="Z12" i="21" s="1"/>
  <c r="D438" i="21"/>
  <c r="B438" i="21"/>
  <c r="AB16" i="23"/>
  <c r="AP9" i="23"/>
  <c r="AC16" i="23"/>
  <c r="AP4" i="23"/>
  <c r="AH16" i="23"/>
  <c r="AI16" i="23"/>
  <c r="AD16" i="23"/>
  <c r="AP3" i="23"/>
  <c r="BB38" i="21"/>
  <c r="BF39" i="21"/>
  <c r="BJ38" i="21"/>
  <c r="AZ25" i="21"/>
  <c r="AZ38" i="21" s="1"/>
  <c r="AE16" i="22"/>
  <c r="AT3" i="22"/>
  <c r="BF30" i="21"/>
  <c r="AT8" i="22"/>
  <c r="AP16" i="22"/>
  <c r="AY38" i="21"/>
  <c r="AT14" i="22"/>
  <c r="AT13" i="22"/>
  <c r="AT12" i="22"/>
  <c r="AC16" i="22"/>
  <c r="BF38" i="21"/>
  <c r="AF16" i="22"/>
  <c r="AN16" i="22"/>
  <c r="AL16" i="22"/>
  <c r="BN26" i="21"/>
  <c r="BN38" i="21" s="1"/>
  <c r="AT4" i="22"/>
  <c r="BN39" i="21"/>
  <c r="AT11" i="22"/>
  <c r="BL33" i="21"/>
  <c r="AB264" i="21" s="1"/>
  <c r="AW32" i="21"/>
  <c r="AW38" i="21" s="1"/>
  <c r="AT10" i="22"/>
  <c r="AI16" i="22"/>
  <c r="BD36" i="21"/>
  <c r="AB81" i="21" s="1"/>
  <c r="AB16" i="22"/>
  <c r="AP35" i="21"/>
  <c r="Z363" i="21" s="1"/>
  <c r="AN35" i="21"/>
  <c r="Z293" i="21" s="1"/>
  <c r="AL35" i="21"/>
  <c r="Z223" i="21" s="1"/>
  <c r="AB223" i="21" s="1"/>
  <c r="AJ35" i="21"/>
  <c r="Z154" i="21" s="1"/>
  <c r="AB154" i="21" s="1"/>
  <c r="AH35" i="21"/>
  <c r="Z83" i="21" s="1"/>
  <c r="AB83" i="21" s="1"/>
  <c r="AF35" i="21"/>
  <c r="Z14" i="21" s="1"/>
  <c r="AB14" i="21" s="1"/>
  <c r="AQ35" i="21"/>
  <c r="AO35" i="21"/>
  <c r="Z328" i="21" s="1"/>
  <c r="AM35" i="21"/>
  <c r="Z258" i="21" s="1"/>
  <c r="AB258" i="21" s="1"/>
  <c r="AK35" i="21"/>
  <c r="Z188" i="21" s="1"/>
  <c r="AB188" i="21" s="1"/>
  <c r="AI35" i="21"/>
  <c r="Z118" i="21" s="1"/>
  <c r="AB118" i="21" s="1"/>
  <c r="AG35" i="21"/>
  <c r="Z50" i="21" s="1"/>
  <c r="AB50" i="21" s="1"/>
  <c r="AQ31" i="21"/>
  <c r="AO31" i="21"/>
  <c r="Z324" i="21" s="1"/>
  <c r="AM31" i="21"/>
  <c r="Z254" i="21" s="1"/>
  <c r="AB254" i="21" s="1"/>
  <c r="AK31" i="21"/>
  <c r="Z184" i="21" s="1"/>
  <c r="AB184" i="21" s="1"/>
  <c r="AI31" i="21"/>
  <c r="Z114" i="21" s="1"/>
  <c r="AG31" i="21"/>
  <c r="Z46" i="21" s="1"/>
  <c r="AB46" i="21" s="1"/>
  <c r="AF31" i="21"/>
  <c r="Z10" i="21" s="1"/>
  <c r="AB10" i="21" s="1"/>
  <c r="AP31" i="21"/>
  <c r="Z359" i="21" s="1"/>
  <c r="AN31" i="21"/>
  <c r="Z289" i="21" s="1"/>
  <c r="AL31" i="21"/>
  <c r="Z219" i="21" s="1"/>
  <c r="AB219" i="21" s="1"/>
  <c r="AJ31" i="21"/>
  <c r="Z150" i="21" s="1"/>
  <c r="AB150" i="21" s="1"/>
  <c r="AH31" i="21"/>
  <c r="Z79" i="21" s="1"/>
  <c r="AB79" i="21" s="1"/>
  <c r="AW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AY16" i="21"/>
  <c r="AB7" i="21"/>
  <c r="BO3" i="21"/>
  <c r="AB230" i="21"/>
  <c r="AB195" i="21"/>
  <c r="AB125" i="21"/>
  <c r="AB90" i="21"/>
  <c r="AB228" i="21"/>
  <c r="AB123" i="21"/>
  <c r="AB121" i="21"/>
  <c r="AB151" i="21"/>
  <c r="BO13" i="21"/>
  <c r="BO11" i="21"/>
  <c r="BO9" i="21"/>
  <c r="BO7" i="21"/>
  <c r="BO5" i="21"/>
  <c r="W112" i="21"/>
  <c r="F141" i="21"/>
  <c r="BO14" i="21"/>
  <c r="BO12" i="21"/>
  <c r="BO10" i="21"/>
  <c r="BO8" i="21"/>
  <c r="BO6" i="21"/>
  <c r="BO4" i="21"/>
  <c r="AB196" i="21"/>
  <c r="AB231" i="21"/>
  <c r="AB192" i="21"/>
  <c r="AB227" i="21"/>
  <c r="AB158" i="21"/>
  <c r="AB156" i="21"/>
  <c r="AB187" i="21"/>
  <c r="AB153" i="21"/>
  <c r="AB82" i="21"/>
  <c r="AB114" i="21"/>
  <c r="AB216" i="21"/>
  <c r="AB111" i="21"/>
  <c r="AB147" i="21"/>
  <c r="BM38" i="21"/>
  <c r="BM39" i="21"/>
  <c r="AV16" i="21"/>
  <c r="R141" i="21"/>
  <c r="W124" i="21"/>
  <c r="L141" i="21"/>
  <c r="W118" i="21"/>
  <c r="P141" i="21"/>
  <c r="W122" i="21"/>
  <c r="J141" i="21"/>
  <c r="W116" i="21"/>
  <c r="T141" i="21"/>
  <c r="W126" i="21"/>
  <c r="H141" i="21"/>
  <c r="W114" i="21"/>
  <c r="D141" i="21"/>
  <c r="W110" i="21"/>
  <c r="C141" i="21"/>
  <c r="W109" i="21"/>
  <c r="E141" i="21"/>
  <c r="W111" i="21"/>
  <c r="I141" i="21"/>
  <c r="W115" i="21"/>
  <c r="K141" i="21"/>
  <c r="W117" i="21"/>
  <c r="M141" i="21"/>
  <c r="W119" i="21"/>
  <c r="O141" i="21"/>
  <c r="W121" i="21"/>
  <c r="Q141" i="21"/>
  <c r="W123" i="21"/>
  <c r="S141" i="21"/>
  <c r="W125" i="21"/>
  <c r="B141" i="21"/>
  <c r="W108" i="21"/>
  <c r="N141" i="21"/>
  <c r="W120" i="21"/>
  <c r="AB21" i="21"/>
  <c r="AB19" i="21"/>
  <c r="AB18" i="21"/>
  <c r="AB16" i="21"/>
  <c r="AB13" i="21"/>
  <c r="AB11" i="21"/>
  <c r="AX16" i="21"/>
  <c r="AB6" i="21" s="1"/>
  <c r="G176" i="21"/>
  <c r="W183" i="21" s="1"/>
  <c r="AD16" i="22"/>
  <c r="AT9" i="22"/>
  <c r="AQ16" i="22"/>
  <c r="AW47" i="32" l="1"/>
  <c r="BA47" i="34"/>
  <c r="BA47" i="33"/>
  <c r="AW59" i="32"/>
  <c r="BA59" i="34"/>
  <c r="BA59" i="33"/>
  <c r="AG181" i="34"/>
  <c r="AG181" i="33"/>
  <c r="BR51" i="34"/>
  <c r="BR51" i="33"/>
  <c r="AW58" i="32"/>
  <c r="BA58" i="34"/>
  <c r="BA58" i="33"/>
  <c r="AW57" i="32"/>
  <c r="BA57" i="33"/>
  <c r="BA57" i="34"/>
  <c r="AW62" i="32"/>
  <c r="BA62" i="34"/>
  <c r="BA62" i="33"/>
  <c r="AW65" i="32"/>
  <c r="BA65" i="34"/>
  <c r="BA65" i="33"/>
  <c r="AC322" i="32"/>
  <c r="AG322" i="34"/>
  <c r="AG322" i="33"/>
  <c r="AW48" i="32"/>
  <c r="BA48" i="34"/>
  <c r="BA48" i="33"/>
  <c r="AE6" i="32"/>
  <c r="AE42" i="32" s="1"/>
  <c r="AI6" i="33"/>
  <c r="AI42" i="33" s="1"/>
  <c r="AI6" i="34"/>
  <c r="AI42" i="34" s="1"/>
  <c r="AC331" i="32"/>
  <c r="AG331" i="34"/>
  <c r="AG331" i="33"/>
  <c r="AZ49" i="32"/>
  <c r="BD49" i="34"/>
  <c r="BD49" i="33"/>
  <c r="AW56" i="32"/>
  <c r="BA56" i="34"/>
  <c r="BA56" i="33"/>
  <c r="AW61" i="32"/>
  <c r="BA61" i="34"/>
  <c r="BA61" i="33"/>
  <c r="AW66" i="32"/>
  <c r="BA66" i="34"/>
  <c r="BA66" i="33"/>
  <c r="AC181" i="32"/>
  <c r="BN51" i="32"/>
  <c r="AT16" i="8"/>
  <c r="AX15" i="11"/>
  <c r="AU63" i="30"/>
  <c r="AU63" i="28"/>
  <c r="AU63" i="21"/>
  <c r="AW63" i="31"/>
  <c r="AU63" i="27"/>
  <c r="D516" i="26"/>
  <c r="AU63" i="29"/>
  <c r="AU63" i="20"/>
  <c r="C517" i="26"/>
  <c r="O495" i="26"/>
  <c r="AU62" i="21"/>
  <c r="AU62" i="30"/>
  <c r="AU62" i="29"/>
  <c r="AU62" i="27"/>
  <c r="D515" i="26"/>
  <c r="AW62" i="31"/>
  <c r="AU62" i="28"/>
  <c r="AU62" i="20"/>
  <c r="O492" i="26"/>
  <c r="C514" i="26"/>
  <c r="AU59" i="28"/>
  <c r="D512" i="26"/>
  <c r="AW59" i="31"/>
  <c r="AU59" i="21"/>
  <c r="AU59" i="27"/>
  <c r="AU59" i="30"/>
  <c r="AU59" i="20"/>
  <c r="AU59" i="29"/>
  <c r="AC6" i="30"/>
  <c r="AC42" i="30" s="1"/>
  <c r="AC6" i="28"/>
  <c r="AC42" i="28" s="1"/>
  <c r="AC6" i="29"/>
  <c r="AC42" i="29" s="1"/>
  <c r="AC6" i="27"/>
  <c r="AC42" i="27" s="1"/>
  <c r="AC6" i="21"/>
  <c r="AC42" i="21" s="1"/>
  <c r="AC6" i="20"/>
  <c r="AC42" i="20" s="1"/>
  <c r="AE6" i="31"/>
  <c r="AE42" i="31" s="1"/>
  <c r="AU58" i="28"/>
  <c r="D511" i="26"/>
  <c r="AU58" i="20"/>
  <c r="AU58" i="30"/>
  <c r="AU58" i="27"/>
  <c r="AU58" i="21"/>
  <c r="AU58" i="29"/>
  <c r="AW58" i="31"/>
  <c r="O487" i="26"/>
  <c r="C510" i="26"/>
  <c r="AU56" i="21"/>
  <c r="AW56" i="31"/>
  <c r="AU56" i="27"/>
  <c r="AU56" i="29"/>
  <c r="D509" i="26"/>
  <c r="AU56" i="20"/>
  <c r="AU56" i="28"/>
  <c r="AU56" i="30"/>
  <c r="AU55" i="28"/>
  <c r="AU55" i="20"/>
  <c r="AU55" i="21"/>
  <c r="AU55" i="29"/>
  <c r="AU55" i="30"/>
  <c r="AU55" i="27"/>
  <c r="AW55" i="31"/>
  <c r="D508" i="26"/>
  <c r="AW54" i="31"/>
  <c r="AU54" i="28"/>
  <c r="AU54" i="30"/>
  <c r="AU54" i="27"/>
  <c r="AU54" i="20"/>
  <c r="D507" i="26"/>
  <c r="AU54" i="29"/>
  <c r="AU54" i="21"/>
  <c r="AU53" i="21"/>
  <c r="AU53" i="27"/>
  <c r="AU53" i="29"/>
  <c r="AW53" i="31"/>
  <c r="D506" i="26"/>
  <c r="AU53" i="20"/>
  <c r="AU53" i="28"/>
  <c r="AU53" i="30"/>
  <c r="AU46" i="28"/>
  <c r="AU46" i="27"/>
  <c r="AU46" i="20"/>
  <c r="D499" i="26"/>
  <c r="AU46" i="30"/>
  <c r="AU46" i="29"/>
  <c r="AU46" i="21"/>
  <c r="AW46" i="31"/>
  <c r="BL50" i="31"/>
  <c r="AA182" i="29"/>
  <c r="AA182" i="27"/>
  <c r="BJ50" i="20"/>
  <c r="AA182" i="30"/>
  <c r="BJ50" i="29"/>
  <c r="BJ50" i="27"/>
  <c r="AA182" i="20"/>
  <c r="BJ50" i="30"/>
  <c r="BJ50" i="28"/>
  <c r="BJ50" i="21"/>
  <c r="AA182" i="21"/>
  <c r="AC182" i="31"/>
  <c r="AA182" i="28"/>
  <c r="I503" i="26"/>
  <c r="O481" i="26"/>
  <c r="C505" i="26"/>
  <c r="O478" i="26"/>
  <c r="C502" i="26"/>
  <c r="AU47" i="27"/>
  <c r="AU47" i="20"/>
  <c r="AU47" i="21"/>
  <c r="AU47" i="30"/>
  <c r="AU47" i="29"/>
  <c r="D500" i="26"/>
  <c r="AW47" i="31"/>
  <c r="AU47" i="28"/>
  <c r="AX48" i="29"/>
  <c r="AX48" i="28"/>
  <c r="AX48" i="20"/>
  <c r="E501" i="26"/>
  <c r="AZ48" i="31"/>
  <c r="AX48" i="21"/>
  <c r="AX48" i="27"/>
  <c r="AX48" i="30"/>
  <c r="AA323" i="30"/>
  <c r="AC323" i="31"/>
  <c r="AA332" i="30"/>
  <c r="AC332" i="31"/>
  <c r="AB124" i="21"/>
  <c r="AB186" i="21"/>
  <c r="AB194" i="21"/>
  <c r="AB12" i="21"/>
  <c r="AB20" i="21"/>
  <c r="AV16" i="5"/>
  <c r="BA19" i="14"/>
  <c r="AB160" i="21"/>
  <c r="AB89" i="21"/>
  <c r="BA19" i="16"/>
  <c r="AX15" i="10"/>
  <c r="Q455" i="14"/>
  <c r="Q455" i="9"/>
  <c r="AV16" i="3"/>
  <c r="BA19" i="15"/>
  <c r="AA323" i="29"/>
  <c r="BV51" i="28"/>
  <c r="AA323" i="28"/>
  <c r="AA323" i="27"/>
  <c r="BV51" i="27"/>
  <c r="AA332" i="29"/>
  <c r="BV60" i="28"/>
  <c r="AA332" i="28"/>
  <c r="AA332" i="27"/>
  <c r="BV60" i="27"/>
  <c r="AV16" i="1"/>
  <c r="BA19" i="17"/>
  <c r="AV16" i="4"/>
  <c r="AS16" i="9"/>
  <c r="AX15" i="9"/>
  <c r="BA18" i="9" s="1"/>
  <c r="BA19" i="10"/>
  <c r="AS16" i="11"/>
  <c r="AR39" i="20"/>
  <c r="Z402" i="20"/>
  <c r="M504" i="26"/>
  <c r="BV51" i="20"/>
  <c r="AA323" i="20"/>
  <c r="AA323" i="21"/>
  <c r="BV51" i="21"/>
  <c r="AX16" i="2"/>
  <c r="AV16" i="6"/>
  <c r="AT16" i="7"/>
  <c r="AS16" i="10"/>
  <c r="BA19" i="11"/>
  <c r="AR36" i="20"/>
  <c r="Z399" i="20"/>
  <c r="M513" i="26"/>
  <c r="BV60" i="20"/>
  <c r="AA332" i="20"/>
  <c r="BV60" i="21"/>
  <c r="AA332" i="21"/>
  <c r="AR38" i="20"/>
  <c r="Z401" i="20"/>
  <c r="AR28" i="20"/>
  <c r="Z391" i="20"/>
  <c r="BO16" i="20"/>
  <c r="AR42" i="20"/>
  <c r="Z405" i="20"/>
  <c r="AR40" i="20"/>
  <c r="Z403" i="20"/>
  <c r="AR43" i="20"/>
  <c r="Z406" i="20"/>
  <c r="AR30" i="20"/>
  <c r="Z393" i="20"/>
  <c r="AR33" i="20"/>
  <c r="Z396" i="20"/>
  <c r="AR29" i="20"/>
  <c r="Z392" i="20"/>
  <c r="AR37" i="20"/>
  <c r="Z400" i="20"/>
  <c r="AR35" i="20"/>
  <c r="Z398" i="20"/>
  <c r="AR25" i="20"/>
  <c r="Z388" i="20"/>
  <c r="AR32" i="20"/>
  <c r="Z395" i="20"/>
  <c r="AR26" i="20"/>
  <c r="Z389" i="20"/>
  <c r="AR27" i="20"/>
  <c r="Z390" i="20"/>
  <c r="AR41" i="20"/>
  <c r="Z404" i="20"/>
  <c r="AR31" i="20"/>
  <c r="Z394" i="20"/>
  <c r="AR34" i="20"/>
  <c r="Z397" i="20"/>
  <c r="AB256" i="21"/>
  <c r="AB221" i="21"/>
  <c r="AB229" i="21"/>
  <c r="AB48" i="21"/>
  <c r="AB116" i="21"/>
  <c r="AB152" i="21"/>
  <c r="AB56" i="21"/>
  <c r="AR37" i="21"/>
  <c r="Z400" i="21"/>
  <c r="AR39" i="21"/>
  <c r="Z402" i="21"/>
  <c r="AR42" i="21"/>
  <c r="Z405" i="21"/>
  <c r="Z388" i="21"/>
  <c r="AR25" i="21"/>
  <c r="AR27" i="21"/>
  <c r="Z390" i="21"/>
  <c r="AR28" i="21"/>
  <c r="Z391" i="21"/>
  <c r="AR40" i="21"/>
  <c r="Z403" i="21"/>
  <c r="AR33" i="21"/>
  <c r="Z396" i="21"/>
  <c r="AR41" i="21"/>
  <c r="Z404" i="21"/>
  <c r="AR32" i="21"/>
  <c r="Z395" i="21"/>
  <c r="AR34" i="21"/>
  <c r="Z397" i="21"/>
  <c r="AR43" i="21"/>
  <c r="Z406" i="21"/>
  <c r="AR36" i="21"/>
  <c r="Z399" i="21"/>
  <c r="AR26" i="21"/>
  <c r="Z389" i="21"/>
  <c r="AR38" i="21"/>
  <c r="Z401" i="21"/>
  <c r="AP16" i="23"/>
  <c r="BD39" i="21"/>
  <c r="BD38" i="21"/>
  <c r="BL38" i="21"/>
  <c r="BL39" i="21"/>
  <c r="AR35" i="21"/>
  <c r="Z398" i="21"/>
  <c r="AR31" i="21"/>
  <c r="Z394" i="21"/>
  <c r="AB4" i="21"/>
  <c r="AB214" i="21"/>
  <c r="AB179" i="21"/>
  <c r="AB109" i="21"/>
  <c r="AB74" i="21"/>
  <c r="AB145" i="21"/>
  <c r="N176" i="21"/>
  <c r="W156" i="21"/>
  <c r="S176" i="21"/>
  <c r="W161" i="21"/>
  <c r="O176" i="21"/>
  <c r="W157" i="21"/>
  <c r="I176" i="21"/>
  <c r="W151" i="21"/>
  <c r="E176" i="21"/>
  <c r="W147" i="21"/>
  <c r="D176" i="21"/>
  <c r="W146" i="21"/>
  <c r="T176" i="21"/>
  <c r="W162" i="21"/>
  <c r="P176" i="21"/>
  <c r="W158" i="21"/>
  <c r="L176" i="21"/>
  <c r="W154" i="21"/>
  <c r="R176" i="21"/>
  <c r="W160" i="21"/>
  <c r="B176" i="21"/>
  <c r="W144" i="21"/>
  <c r="Q176" i="21"/>
  <c r="W159" i="21"/>
  <c r="M176" i="21"/>
  <c r="W155" i="21"/>
  <c r="K176" i="21"/>
  <c r="W153" i="21"/>
  <c r="C176" i="21"/>
  <c r="W145" i="21"/>
  <c r="H176" i="21"/>
  <c r="W150" i="21"/>
  <c r="J176" i="21"/>
  <c r="W152" i="21"/>
  <c r="AB180" i="21"/>
  <c r="AB215" i="21"/>
  <c r="AB146" i="21"/>
  <c r="AB75" i="21"/>
  <c r="AB110" i="21"/>
  <c r="AB178" i="21"/>
  <c r="AB213" i="21"/>
  <c r="AB144" i="21"/>
  <c r="AB108" i="21"/>
  <c r="AB73" i="21"/>
  <c r="W148" i="21"/>
  <c r="F176" i="21"/>
  <c r="BO16" i="21"/>
  <c r="AB5" i="21"/>
  <c r="G211" i="21"/>
  <c r="W218" i="21" s="1"/>
  <c r="AT16" i="22"/>
  <c r="AG41" i="34" l="1"/>
  <c r="BD48" i="34"/>
  <c r="BD48" i="33"/>
  <c r="AG41" i="33"/>
  <c r="AW55" i="32"/>
  <c r="BA55" i="34"/>
  <c r="BA55" i="33"/>
  <c r="AZ56" i="32"/>
  <c r="BD56" i="34"/>
  <c r="BD56" i="33"/>
  <c r="BD59" i="34"/>
  <c r="AG50" i="34"/>
  <c r="AG50" i="33"/>
  <c r="BD59" i="33"/>
  <c r="BD62" i="34"/>
  <c r="AG53" i="34"/>
  <c r="BD62" i="33"/>
  <c r="AG53" i="33"/>
  <c r="BD66" i="34"/>
  <c r="AG57" i="34"/>
  <c r="AG57" i="33"/>
  <c r="BD66" i="33"/>
  <c r="AG40" i="34"/>
  <c r="BD47" i="34"/>
  <c r="BD47" i="33"/>
  <c r="AG40" i="33"/>
  <c r="BD58" i="34"/>
  <c r="AG49" i="34"/>
  <c r="BD58" i="33"/>
  <c r="AG49" i="33"/>
  <c r="AW60" i="32"/>
  <c r="BA60" i="33"/>
  <c r="BA60" i="34"/>
  <c r="BD61" i="34"/>
  <c r="AG52" i="33"/>
  <c r="BD61" i="33"/>
  <c r="AG52" i="34"/>
  <c r="AW67" i="32"/>
  <c r="BA67" i="34"/>
  <c r="BA67" i="33"/>
  <c r="BE49" i="32"/>
  <c r="BI49" i="34"/>
  <c r="BI49" i="33"/>
  <c r="AW50" i="32"/>
  <c r="BA50" i="34"/>
  <c r="BA50" i="33"/>
  <c r="AG216" i="34"/>
  <c r="BU51" i="34"/>
  <c r="AG216" i="33"/>
  <c r="BU51" i="33"/>
  <c r="AW64" i="32"/>
  <c r="BA64" i="34"/>
  <c r="BA64" i="33"/>
  <c r="BD57" i="34"/>
  <c r="AG48" i="34"/>
  <c r="BD57" i="33"/>
  <c r="AG48" i="33"/>
  <c r="BD65" i="34"/>
  <c r="AG56" i="34"/>
  <c r="BD65" i="33"/>
  <c r="AG56" i="33"/>
  <c r="AC216" i="32"/>
  <c r="BQ51" i="32"/>
  <c r="AC48" i="32"/>
  <c r="AZ57" i="32"/>
  <c r="AZ65" i="32"/>
  <c r="AC56" i="32"/>
  <c r="AC41" i="32"/>
  <c r="AZ48" i="32"/>
  <c r="AZ59" i="32"/>
  <c r="AC50" i="32"/>
  <c r="AC53" i="32"/>
  <c r="AZ62" i="32"/>
  <c r="AC57" i="32"/>
  <c r="AZ66" i="32"/>
  <c r="AC40" i="32"/>
  <c r="AZ47" i="32"/>
  <c r="AZ58" i="32"/>
  <c r="AC49" i="32"/>
  <c r="AZ61" i="32"/>
  <c r="AC52" i="32"/>
  <c r="AA56" i="30"/>
  <c r="AA56" i="28"/>
  <c r="AX62" i="21"/>
  <c r="AZ62" i="31"/>
  <c r="AA56" i="29"/>
  <c r="AA56" i="20"/>
  <c r="AX62" i="30"/>
  <c r="AX62" i="29"/>
  <c r="AX62" i="27"/>
  <c r="AX62" i="20"/>
  <c r="E515" i="26"/>
  <c r="AC56" i="31"/>
  <c r="AX62" i="28"/>
  <c r="AA56" i="21"/>
  <c r="AA56" i="27"/>
  <c r="AC57" i="31"/>
  <c r="AX63" i="28"/>
  <c r="E516" i="26"/>
  <c r="AA57" i="30"/>
  <c r="AX63" i="27"/>
  <c r="AZ63" i="31"/>
  <c r="AA57" i="28"/>
  <c r="AX63" i="20"/>
  <c r="AA57" i="21"/>
  <c r="AX63" i="29"/>
  <c r="AA57" i="20"/>
  <c r="AX63" i="30"/>
  <c r="AA57" i="29"/>
  <c r="AA57" i="27"/>
  <c r="AX63" i="21"/>
  <c r="AW64" i="31"/>
  <c r="AU64" i="27"/>
  <c r="AU64" i="20"/>
  <c r="AU64" i="30"/>
  <c r="AU64" i="28"/>
  <c r="AU64" i="21"/>
  <c r="AU64" i="29"/>
  <c r="D517" i="26"/>
  <c r="AU61" i="30"/>
  <c r="AU61" i="20"/>
  <c r="AW61" i="31"/>
  <c r="AU61" i="29"/>
  <c r="AU61" i="21"/>
  <c r="AU61" i="28"/>
  <c r="D514" i="26"/>
  <c r="AU61" i="27"/>
  <c r="AZ56" i="31"/>
  <c r="AA50" i="29"/>
  <c r="AA50" i="27"/>
  <c r="AX56" i="20"/>
  <c r="E509" i="26"/>
  <c r="AX56" i="27"/>
  <c r="AC50" i="31"/>
  <c r="AX56" i="28"/>
  <c r="AA50" i="20"/>
  <c r="AX56" i="21"/>
  <c r="AX56" i="30"/>
  <c r="AA50" i="28"/>
  <c r="AA50" i="21"/>
  <c r="AA50" i="30"/>
  <c r="AX56" i="29"/>
  <c r="AC53" i="31"/>
  <c r="AX59" i="28"/>
  <c r="E512" i="26"/>
  <c r="AA53" i="27"/>
  <c r="AX59" i="21"/>
  <c r="AZ59" i="31"/>
  <c r="AA53" i="28"/>
  <c r="AX59" i="20"/>
  <c r="AA53" i="21"/>
  <c r="AX59" i="30"/>
  <c r="AX59" i="29"/>
  <c r="AX59" i="27"/>
  <c r="AA53" i="20"/>
  <c r="AA53" i="30"/>
  <c r="AA53" i="29"/>
  <c r="AU57" i="21"/>
  <c r="AU57" i="27"/>
  <c r="AU57" i="20"/>
  <c r="AW57" i="31"/>
  <c r="D510" i="26"/>
  <c r="AU57" i="29"/>
  <c r="AU57" i="28"/>
  <c r="AU57" i="30"/>
  <c r="AA52" i="30"/>
  <c r="AA52" i="29"/>
  <c r="AA52" i="27"/>
  <c r="AA52" i="21"/>
  <c r="AX58" i="30"/>
  <c r="AX58" i="28"/>
  <c r="AX58" i="21"/>
  <c r="AX58" i="27"/>
  <c r="AA52" i="20"/>
  <c r="AZ58" i="31"/>
  <c r="AA52" i="28"/>
  <c r="AX58" i="20"/>
  <c r="E511" i="26"/>
  <c r="AC52" i="31"/>
  <c r="AX58" i="29"/>
  <c r="AA48" i="29"/>
  <c r="AX54" i="27"/>
  <c r="AX54" i="20"/>
  <c r="E507" i="26"/>
  <c r="AZ54" i="31"/>
  <c r="AA48" i="30"/>
  <c r="AX54" i="29"/>
  <c r="AA48" i="27"/>
  <c r="AA48" i="20"/>
  <c r="AX54" i="21"/>
  <c r="AC48" i="31"/>
  <c r="AX54" i="30"/>
  <c r="AX54" i="28"/>
  <c r="AA48" i="21"/>
  <c r="AA48" i="28"/>
  <c r="AX55" i="30"/>
  <c r="AA49" i="29"/>
  <c r="AA49" i="27"/>
  <c r="AX55" i="20"/>
  <c r="AA49" i="21"/>
  <c r="AX55" i="27"/>
  <c r="AZ55" i="31"/>
  <c r="AX55" i="28"/>
  <c r="AA49" i="20"/>
  <c r="AA49" i="30"/>
  <c r="E508" i="26"/>
  <c r="AC49" i="31"/>
  <c r="AA49" i="28"/>
  <c r="AX55" i="21"/>
  <c r="AX55" i="29"/>
  <c r="AX53" i="28"/>
  <c r="AZ53" i="31"/>
  <c r="AX53" i="21"/>
  <c r="AX53" i="29"/>
  <c r="AX53" i="20"/>
  <c r="AX53" i="27"/>
  <c r="E506" i="26"/>
  <c r="AX53" i="30"/>
  <c r="AX46" i="30"/>
  <c r="AA40" i="28"/>
  <c r="AA40" i="20"/>
  <c r="AA40" i="30"/>
  <c r="AA40" i="29"/>
  <c r="AX46" i="27"/>
  <c r="AA40" i="21"/>
  <c r="AZ46" i="31"/>
  <c r="AX46" i="29"/>
  <c r="AA40" i="27"/>
  <c r="AX46" i="21"/>
  <c r="E499" i="26"/>
  <c r="AC40" i="31"/>
  <c r="AX46" i="28"/>
  <c r="AX46" i="20"/>
  <c r="BA48" i="30"/>
  <c r="BC48" i="31"/>
  <c r="BA48" i="29"/>
  <c r="BA48" i="20"/>
  <c r="BA48" i="28"/>
  <c r="BA48" i="21"/>
  <c r="BA48" i="27"/>
  <c r="F501" i="26"/>
  <c r="AU49" i="30"/>
  <c r="AU49" i="27"/>
  <c r="D502" i="26"/>
  <c r="AW49" i="31"/>
  <c r="AU49" i="29"/>
  <c r="AU49" i="20"/>
  <c r="AU49" i="28"/>
  <c r="AU49" i="21"/>
  <c r="BM50" i="30"/>
  <c r="BM50" i="28"/>
  <c r="BM50" i="20"/>
  <c r="AA217" i="30"/>
  <c r="AA217" i="28"/>
  <c r="AA217" i="20"/>
  <c r="AC217" i="31"/>
  <c r="AA217" i="29"/>
  <c r="BM50" i="27"/>
  <c r="AA217" i="21"/>
  <c r="BO50" i="31"/>
  <c r="BM50" i="29"/>
  <c r="AA217" i="27"/>
  <c r="J503" i="26"/>
  <c r="BM50" i="21"/>
  <c r="AX47" i="30"/>
  <c r="AA41" i="29"/>
  <c r="AA41" i="27"/>
  <c r="AX47" i="21"/>
  <c r="AA41" i="30"/>
  <c r="AX47" i="28"/>
  <c r="E500" i="26"/>
  <c r="AZ47" i="31"/>
  <c r="AA41" i="28"/>
  <c r="AX47" i="20"/>
  <c r="AA41" i="21"/>
  <c r="AA41" i="20"/>
  <c r="AC41" i="31"/>
  <c r="AX47" i="29"/>
  <c r="AX47" i="27"/>
  <c r="AU52" i="20"/>
  <c r="AU52" i="29"/>
  <c r="D505" i="26"/>
  <c r="AU52" i="30"/>
  <c r="AU52" i="28"/>
  <c r="AU52" i="21"/>
  <c r="AW52" i="31"/>
  <c r="AU52" i="27"/>
  <c r="BY60" i="28"/>
  <c r="BY60" i="27"/>
  <c r="BY51" i="28"/>
  <c r="BY51" i="27"/>
  <c r="N513" i="26"/>
  <c r="O513" i="26" s="1"/>
  <c r="BY60" i="20"/>
  <c r="BY60" i="21"/>
  <c r="N504" i="26"/>
  <c r="O504" i="26" s="1"/>
  <c r="BY51" i="20"/>
  <c r="BY51" i="21"/>
  <c r="W182" i="21"/>
  <c r="F211" i="21"/>
  <c r="J211" i="21"/>
  <c r="W186" i="21"/>
  <c r="H211" i="21"/>
  <c r="W184" i="21"/>
  <c r="C211" i="21"/>
  <c r="W179" i="21"/>
  <c r="K211" i="21"/>
  <c r="W187" i="21"/>
  <c r="M211" i="21"/>
  <c r="W189" i="21"/>
  <c r="Q211" i="21"/>
  <c r="W193" i="21"/>
  <c r="B211" i="21"/>
  <c r="W178" i="21"/>
  <c r="R211" i="21"/>
  <c r="W194" i="21"/>
  <c r="L211" i="21"/>
  <c r="W188" i="21"/>
  <c r="P211" i="21"/>
  <c r="W192" i="21"/>
  <c r="T211" i="21"/>
  <c r="W196" i="21"/>
  <c r="D211" i="21"/>
  <c r="W180" i="21"/>
  <c r="E211" i="21"/>
  <c r="W181" i="21"/>
  <c r="I211" i="21"/>
  <c r="W185" i="21"/>
  <c r="O211" i="21"/>
  <c r="W191" i="21"/>
  <c r="S211" i="21"/>
  <c r="W195" i="21"/>
  <c r="N211" i="21"/>
  <c r="W190" i="21"/>
  <c r="G246" i="21"/>
  <c r="W253" i="21" s="1"/>
  <c r="BD50" i="34" l="1"/>
  <c r="AG43" i="34"/>
  <c r="BD50" i="33"/>
  <c r="AG43" i="33"/>
  <c r="AG81" i="34"/>
  <c r="BI57" i="34"/>
  <c r="AG81" i="33"/>
  <c r="BI57" i="33"/>
  <c r="BI59" i="34"/>
  <c r="AG83" i="34"/>
  <c r="AG83" i="33"/>
  <c r="BI59" i="33"/>
  <c r="BI65" i="34"/>
  <c r="AG89" i="34"/>
  <c r="BI65" i="33"/>
  <c r="AG89" i="33"/>
  <c r="AG74" i="34"/>
  <c r="BI48" i="34"/>
  <c r="AG74" i="33"/>
  <c r="BI48" i="33"/>
  <c r="AC251" i="32"/>
  <c r="AG251" i="34"/>
  <c r="AG251" i="33"/>
  <c r="AG58" i="34"/>
  <c r="BD67" i="34"/>
  <c r="AG58" i="33"/>
  <c r="BD67" i="33"/>
  <c r="BI66" i="34"/>
  <c r="AG90" i="34"/>
  <c r="AG90" i="33"/>
  <c r="BI66" i="33"/>
  <c r="AG46" i="34"/>
  <c r="BD55" i="34"/>
  <c r="BD55" i="33"/>
  <c r="AG46" i="33"/>
  <c r="AG73" i="34"/>
  <c r="BI47" i="34"/>
  <c r="AG73" i="33"/>
  <c r="BI47" i="33"/>
  <c r="AG82" i="34"/>
  <c r="AG82" i="33"/>
  <c r="BI58" i="34"/>
  <c r="BI58" i="33"/>
  <c r="BI61" i="34"/>
  <c r="AG85" i="34"/>
  <c r="BI61" i="33"/>
  <c r="AG85" i="33"/>
  <c r="BD60" i="34"/>
  <c r="AG51" i="34"/>
  <c r="BD60" i="33"/>
  <c r="AG51" i="33"/>
  <c r="BD64" i="34"/>
  <c r="BD64" i="33"/>
  <c r="AG55" i="34"/>
  <c r="AG55" i="33"/>
  <c r="BH49" i="32"/>
  <c r="BL49" i="34"/>
  <c r="BL49" i="33"/>
  <c r="BE56" i="32"/>
  <c r="BI56" i="34"/>
  <c r="BI56" i="33"/>
  <c r="AG86" i="34"/>
  <c r="AG86" i="33"/>
  <c r="BI62" i="33"/>
  <c r="BI62" i="34"/>
  <c r="AC86" i="32"/>
  <c r="BE62" i="32"/>
  <c r="AZ50" i="32"/>
  <c r="AC43" i="32"/>
  <c r="AC81" i="32"/>
  <c r="BE57" i="32"/>
  <c r="AC83" i="32"/>
  <c r="BE59" i="32"/>
  <c r="BE65" i="32"/>
  <c r="AC89" i="32"/>
  <c r="AC74" i="32"/>
  <c r="BE48" i="32"/>
  <c r="AZ67" i="32"/>
  <c r="AC58" i="32"/>
  <c r="AC90" i="32"/>
  <c r="BE66" i="32"/>
  <c r="AZ55" i="32"/>
  <c r="AC46" i="32"/>
  <c r="AC73" i="32"/>
  <c r="BE47" i="32"/>
  <c r="BE58" i="32"/>
  <c r="AC82" i="32"/>
  <c r="AC85" i="32"/>
  <c r="BE61" i="32"/>
  <c r="AC51" i="32"/>
  <c r="AZ60" i="32"/>
  <c r="AZ64" i="32"/>
  <c r="AC55" i="32"/>
  <c r="BA63" i="30"/>
  <c r="BA63" i="29"/>
  <c r="BA63" i="27"/>
  <c r="BC63" i="31"/>
  <c r="AA90" i="28"/>
  <c r="BA63" i="20"/>
  <c r="F516" i="26"/>
  <c r="AA90" i="27"/>
  <c r="AA90" i="20"/>
  <c r="AA90" i="21"/>
  <c r="BA63" i="28"/>
  <c r="AA90" i="30"/>
  <c r="AA90" i="29"/>
  <c r="AC90" i="31"/>
  <c r="BA63" i="21"/>
  <c r="BA62" i="29"/>
  <c r="AA89" i="27"/>
  <c r="BA62" i="20"/>
  <c r="AA89" i="21"/>
  <c r="BC62" i="31"/>
  <c r="AA89" i="28"/>
  <c r="AA89" i="29"/>
  <c r="BA62" i="27"/>
  <c r="AA89" i="20"/>
  <c r="BA62" i="30"/>
  <c r="BA62" i="21"/>
  <c r="AC89" i="31"/>
  <c r="AA89" i="30"/>
  <c r="BA62" i="28"/>
  <c r="F515" i="26"/>
  <c r="AZ64" i="31"/>
  <c r="AA58" i="29"/>
  <c r="AA58" i="27"/>
  <c r="AA58" i="21"/>
  <c r="AX64" i="30"/>
  <c r="AA58" i="28"/>
  <c r="AX64" i="20"/>
  <c r="E517" i="26"/>
  <c r="AC58" i="31"/>
  <c r="AX64" i="28"/>
  <c r="AX64" i="21"/>
  <c r="AA58" i="30"/>
  <c r="AX64" i="29"/>
  <c r="AX64" i="27"/>
  <c r="AA58" i="20"/>
  <c r="AX61" i="29"/>
  <c r="AX61" i="27"/>
  <c r="AA55" i="20"/>
  <c r="AX61" i="28"/>
  <c r="AA55" i="29"/>
  <c r="AA55" i="27"/>
  <c r="AX61" i="21"/>
  <c r="AC55" i="31"/>
  <c r="AA55" i="30"/>
  <c r="AA55" i="28"/>
  <c r="AX61" i="20"/>
  <c r="AA55" i="21"/>
  <c r="AZ61" i="31"/>
  <c r="AX61" i="30"/>
  <c r="E514" i="26"/>
  <c r="BA58" i="30"/>
  <c r="AA85" i="28"/>
  <c r="BA58" i="21"/>
  <c r="AA85" i="29"/>
  <c r="AA85" i="20"/>
  <c r="AA85" i="30"/>
  <c r="BA58" i="28"/>
  <c r="AA85" i="21"/>
  <c r="BC58" i="31"/>
  <c r="BA58" i="29"/>
  <c r="AA85" i="27"/>
  <c r="BA58" i="20"/>
  <c r="F511" i="26"/>
  <c r="AC85" i="31"/>
  <c r="BA58" i="27"/>
  <c r="AZ57" i="31"/>
  <c r="AA51" i="29"/>
  <c r="AA51" i="27"/>
  <c r="AX57" i="20"/>
  <c r="AA51" i="21"/>
  <c r="AX57" i="27"/>
  <c r="AX57" i="28"/>
  <c r="AA51" i="20"/>
  <c r="E510" i="26"/>
  <c r="AX57" i="30"/>
  <c r="AA51" i="28"/>
  <c r="AX57" i="21"/>
  <c r="AC51" i="31"/>
  <c r="AA51" i="30"/>
  <c r="AX57" i="29"/>
  <c r="BC59" i="31"/>
  <c r="AA86" i="29"/>
  <c r="AA86" i="27"/>
  <c r="BA59" i="21"/>
  <c r="BA59" i="20"/>
  <c r="AA86" i="21"/>
  <c r="AC86" i="31"/>
  <c r="BA59" i="29"/>
  <c r="BA59" i="27"/>
  <c r="F512" i="26"/>
  <c r="AA86" i="28"/>
  <c r="AA86" i="30"/>
  <c r="BA59" i="28"/>
  <c r="AA86" i="20"/>
  <c r="BA59" i="30"/>
  <c r="AA83" i="30"/>
  <c r="BA56" i="29"/>
  <c r="AA83" i="27"/>
  <c r="AA83" i="20"/>
  <c r="BA56" i="30"/>
  <c r="AA83" i="29"/>
  <c r="BA56" i="27"/>
  <c r="BA56" i="21"/>
  <c r="BA56" i="20"/>
  <c r="AC83" i="31"/>
  <c r="AA83" i="28"/>
  <c r="F509" i="26"/>
  <c r="BC56" i="31"/>
  <c r="BA56" i="28"/>
  <c r="AA83" i="21"/>
  <c r="AC81" i="31"/>
  <c r="BA54" i="29"/>
  <c r="AA81" i="27"/>
  <c r="AA81" i="20"/>
  <c r="AA81" i="30"/>
  <c r="BA54" i="20"/>
  <c r="BC54" i="31"/>
  <c r="AA81" i="29"/>
  <c r="BA54" i="27"/>
  <c r="BA54" i="21"/>
  <c r="BA54" i="30"/>
  <c r="AA81" i="28"/>
  <c r="AA81" i="21"/>
  <c r="BA54" i="28"/>
  <c r="F507" i="26"/>
  <c r="AA82" i="30"/>
  <c r="BA55" i="28"/>
  <c r="BA55" i="20"/>
  <c r="F508" i="26"/>
  <c r="AC82" i="31"/>
  <c r="BA55" i="29"/>
  <c r="BA55" i="27"/>
  <c r="BA55" i="21"/>
  <c r="BA55" i="30"/>
  <c r="AA82" i="28"/>
  <c r="AA82" i="20"/>
  <c r="BC55" i="31"/>
  <c r="AA82" i="29"/>
  <c r="AA82" i="27"/>
  <c r="AA82" i="21"/>
  <c r="BA53" i="27"/>
  <c r="BA53" i="21"/>
  <c r="F506" i="26"/>
  <c r="BA53" i="20"/>
  <c r="BA53" i="29"/>
  <c r="BA53" i="28"/>
  <c r="BC53" i="31"/>
  <c r="BA53" i="30"/>
  <c r="BA47" i="30"/>
  <c r="BA47" i="28"/>
  <c r="AA74" i="30"/>
  <c r="AA74" i="28"/>
  <c r="F500" i="26"/>
  <c r="BC47" i="31"/>
  <c r="BA47" i="29"/>
  <c r="AC74" i="31"/>
  <c r="AA74" i="29"/>
  <c r="AA74" i="27"/>
  <c r="BA47" i="20"/>
  <c r="BA47" i="21"/>
  <c r="AA74" i="21"/>
  <c r="BA47" i="27"/>
  <c r="AA74" i="20"/>
  <c r="AC252" i="31"/>
  <c r="BP50" i="28"/>
  <c r="BP50" i="20"/>
  <c r="AA252" i="28"/>
  <c r="AA252" i="20"/>
  <c r="AA252" i="27"/>
  <c r="AA252" i="21"/>
  <c r="AA252" i="30"/>
  <c r="AA252" i="29"/>
  <c r="BP50" i="27"/>
  <c r="K503" i="26"/>
  <c r="BP50" i="21"/>
  <c r="AX52" i="28"/>
  <c r="E505" i="26"/>
  <c r="AZ52" i="31"/>
  <c r="AA46" i="30"/>
  <c r="AA46" i="28"/>
  <c r="AA46" i="20"/>
  <c r="AC46" i="31"/>
  <c r="AX52" i="27"/>
  <c r="AX52" i="30"/>
  <c r="AX52" i="29"/>
  <c r="AA46" i="21"/>
  <c r="AA46" i="29"/>
  <c r="AA46" i="27"/>
  <c r="AX52" i="21"/>
  <c r="AX52" i="20"/>
  <c r="AA73" i="30"/>
  <c r="BA46" i="28"/>
  <c r="BA46" i="30"/>
  <c r="BA46" i="29"/>
  <c r="AA73" i="27"/>
  <c r="BA46" i="20"/>
  <c r="AA73" i="21"/>
  <c r="BC46" i="31"/>
  <c r="AA73" i="29"/>
  <c r="BA46" i="27"/>
  <c r="AA73" i="20"/>
  <c r="AA73" i="28"/>
  <c r="F499" i="26"/>
  <c r="AC73" i="31"/>
  <c r="BA46" i="21"/>
  <c r="G501" i="26"/>
  <c r="BD48" i="28"/>
  <c r="BD48" i="20"/>
  <c r="BD48" i="27"/>
  <c r="BD48" i="21"/>
  <c r="BD48" i="30"/>
  <c r="BF48" i="31"/>
  <c r="BD48" i="29"/>
  <c r="AX49" i="29"/>
  <c r="AX49" i="27"/>
  <c r="AX49" i="21"/>
  <c r="AA43" i="29"/>
  <c r="AX49" i="20"/>
  <c r="AA43" i="27"/>
  <c r="E502" i="26"/>
  <c r="AC43" i="31"/>
  <c r="AX49" i="30"/>
  <c r="AX49" i="28"/>
  <c r="AA43" i="20"/>
  <c r="AZ49" i="31"/>
  <c r="AA43" i="30"/>
  <c r="AA43" i="28"/>
  <c r="AA43" i="21"/>
  <c r="CB51" i="28"/>
  <c r="CB51" i="27"/>
  <c r="CB60" i="28"/>
  <c r="CB60" i="27"/>
  <c r="CB51" i="20"/>
  <c r="CB51" i="21"/>
  <c r="CB60" i="20"/>
  <c r="CB60" i="21"/>
  <c r="W217" i="21"/>
  <c r="F246" i="21"/>
  <c r="W252" i="21" s="1"/>
  <c r="N246" i="21"/>
  <c r="W260" i="21" s="1"/>
  <c r="W225" i="21"/>
  <c r="S246" i="21"/>
  <c r="W265" i="21" s="1"/>
  <c r="W230" i="21"/>
  <c r="O246" i="21"/>
  <c r="W261" i="21" s="1"/>
  <c r="W226" i="21"/>
  <c r="I246" i="21"/>
  <c r="W255" i="21" s="1"/>
  <c r="W220" i="21"/>
  <c r="E246" i="21"/>
  <c r="W251" i="21" s="1"/>
  <c r="W216" i="21"/>
  <c r="D246" i="21"/>
  <c r="W250" i="21" s="1"/>
  <c r="W215" i="21"/>
  <c r="T246" i="21"/>
  <c r="W266" i="21" s="1"/>
  <c r="W231" i="21"/>
  <c r="P246" i="21"/>
  <c r="W262" i="21" s="1"/>
  <c r="W227" i="21"/>
  <c r="L246" i="21"/>
  <c r="W258" i="21" s="1"/>
  <c r="W223" i="21"/>
  <c r="R246" i="21"/>
  <c r="W264" i="21" s="1"/>
  <c r="W229" i="21"/>
  <c r="B246" i="21"/>
  <c r="W248" i="21" s="1"/>
  <c r="W213" i="21"/>
  <c r="Q246" i="21"/>
  <c r="W263" i="21" s="1"/>
  <c r="W228" i="21"/>
  <c r="M246" i="21"/>
  <c r="W259" i="21" s="1"/>
  <c r="W224" i="21"/>
  <c r="K246" i="21"/>
  <c r="W257" i="21" s="1"/>
  <c r="W222" i="21"/>
  <c r="C246" i="21"/>
  <c r="W249" i="21" s="1"/>
  <c r="W214" i="21"/>
  <c r="H246" i="21"/>
  <c r="W254" i="21" s="1"/>
  <c r="W219" i="21"/>
  <c r="J246" i="21"/>
  <c r="W256" i="21" s="1"/>
  <c r="W221" i="21"/>
  <c r="G281" i="21"/>
  <c r="W288" i="21" s="1"/>
  <c r="AG79" i="34" l="1"/>
  <c r="BI55" i="34"/>
  <c r="BI55" i="33"/>
  <c r="AG79" i="33"/>
  <c r="AG108" i="34"/>
  <c r="AG108" i="33"/>
  <c r="BL48" i="34"/>
  <c r="BL48" i="33"/>
  <c r="AG116" i="34"/>
  <c r="BL58" i="34"/>
  <c r="BL58" i="33"/>
  <c r="AG116" i="33"/>
  <c r="AG115" i="34"/>
  <c r="BL57" i="34"/>
  <c r="BL57" i="33"/>
  <c r="AG115" i="33"/>
  <c r="AG124" i="34"/>
  <c r="BL66" i="34"/>
  <c r="AG124" i="33"/>
  <c r="BL66" i="33"/>
  <c r="AG76" i="34"/>
  <c r="BI50" i="34"/>
  <c r="BI50" i="33"/>
  <c r="AG76" i="33"/>
  <c r="AG91" i="34"/>
  <c r="BI67" i="34"/>
  <c r="AG91" i="33"/>
  <c r="BI67" i="33"/>
  <c r="AG123" i="34"/>
  <c r="BL65" i="34"/>
  <c r="AG123" i="33"/>
  <c r="BL65" i="33"/>
  <c r="AG107" i="34"/>
  <c r="BL47" i="34"/>
  <c r="AG107" i="33"/>
  <c r="BL47" i="33"/>
  <c r="BH56" i="32"/>
  <c r="BL56" i="34"/>
  <c r="BL56" i="33"/>
  <c r="AG117" i="34"/>
  <c r="BL59" i="34"/>
  <c r="AG117" i="33"/>
  <c r="BL59" i="33"/>
  <c r="AG119" i="34"/>
  <c r="BL61" i="34"/>
  <c r="AG119" i="33"/>
  <c r="BL61" i="33"/>
  <c r="BK49" i="32"/>
  <c r="BO49" i="34"/>
  <c r="BO49" i="33"/>
  <c r="AC286" i="32"/>
  <c r="AG286" i="34"/>
  <c r="AG286" i="33"/>
  <c r="BL62" i="34"/>
  <c r="AG120" i="34"/>
  <c r="BL62" i="33"/>
  <c r="AG120" i="33"/>
  <c r="AG84" i="34"/>
  <c r="BI60" i="34"/>
  <c r="AG84" i="33"/>
  <c r="BI60" i="33"/>
  <c r="AG88" i="34"/>
  <c r="BI64" i="34"/>
  <c r="AG88" i="33"/>
  <c r="BI64" i="33"/>
  <c r="AC107" i="32"/>
  <c r="BH47" i="32"/>
  <c r="AC117" i="32"/>
  <c r="BH59" i="32"/>
  <c r="AC120" i="32"/>
  <c r="BH62" i="32"/>
  <c r="AC84" i="32"/>
  <c r="BE60" i="32"/>
  <c r="AC88" i="32"/>
  <c r="BE64" i="32"/>
  <c r="AC108" i="32"/>
  <c r="BH48" i="32"/>
  <c r="AC116" i="32"/>
  <c r="BH58" i="32"/>
  <c r="AC124" i="32"/>
  <c r="BH66" i="32"/>
  <c r="AC79" i="32"/>
  <c r="BE55" i="32"/>
  <c r="BH57" i="32"/>
  <c r="AC115" i="32"/>
  <c r="AC76" i="32"/>
  <c r="BE50" i="32"/>
  <c r="AC91" i="32"/>
  <c r="BE67" i="32"/>
  <c r="BH65" i="32"/>
  <c r="AC123" i="32"/>
  <c r="BH61" i="32"/>
  <c r="AC119" i="32"/>
  <c r="BD63" i="30"/>
  <c r="BD63" i="29"/>
  <c r="BD63" i="27"/>
  <c r="BD63" i="20"/>
  <c r="BD63" i="28"/>
  <c r="AA125" i="21"/>
  <c r="AA125" i="30"/>
  <c r="AA125" i="29"/>
  <c r="AA125" i="27"/>
  <c r="AA125" i="20"/>
  <c r="BF63" i="31"/>
  <c r="AC125" i="31"/>
  <c r="AA125" i="28"/>
  <c r="G516" i="26"/>
  <c r="BD63" i="21"/>
  <c r="BA64" i="30"/>
  <c r="AA91" i="28"/>
  <c r="AA91" i="20"/>
  <c r="AA91" i="30"/>
  <c r="BA64" i="28"/>
  <c r="BA64" i="21"/>
  <c r="AC91" i="31"/>
  <c r="BA64" i="29"/>
  <c r="BC64" i="31"/>
  <c r="AA91" i="29"/>
  <c r="BA64" i="27"/>
  <c r="BA64" i="20"/>
  <c r="AA91" i="21"/>
  <c r="AA91" i="27"/>
  <c r="F517" i="26"/>
  <c r="BF62" i="31"/>
  <c r="AA124" i="28"/>
  <c r="BD62" i="30"/>
  <c r="BD62" i="29"/>
  <c r="AA124" i="27"/>
  <c r="BD62" i="20"/>
  <c r="AA124" i="30"/>
  <c r="AA124" i="29"/>
  <c r="BD62" i="21"/>
  <c r="AC124" i="31"/>
  <c r="BD62" i="28"/>
  <c r="AA124" i="20"/>
  <c r="AA124" i="21"/>
  <c r="BD62" i="27"/>
  <c r="G515" i="26"/>
  <c r="BA61" i="30"/>
  <c r="BA61" i="28"/>
  <c r="AA88" i="20"/>
  <c r="BC61" i="31"/>
  <c r="BA61" i="29"/>
  <c r="BA61" i="27"/>
  <c r="BA61" i="21"/>
  <c r="F514" i="26"/>
  <c r="AA88" i="30"/>
  <c r="AA88" i="28"/>
  <c r="BA61" i="20"/>
  <c r="AC88" i="31"/>
  <c r="AA88" i="29"/>
  <c r="AA88" i="27"/>
  <c r="AA88" i="21"/>
  <c r="BF59" i="31"/>
  <c r="BD59" i="30"/>
  <c r="BD59" i="28"/>
  <c r="BD59" i="20"/>
  <c r="AC121" i="31"/>
  <c r="AA121" i="30"/>
  <c r="AA121" i="28"/>
  <c r="AA121" i="20"/>
  <c r="AA121" i="29"/>
  <c r="BD59" i="21"/>
  <c r="BD59" i="29"/>
  <c r="BD59" i="27"/>
  <c r="AA121" i="21"/>
  <c r="AA121" i="27"/>
  <c r="G512" i="26"/>
  <c r="AC84" i="31"/>
  <c r="AA84" i="29"/>
  <c r="AA84" i="27"/>
  <c r="BA57" i="20"/>
  <c r="BA57" i="21"/>
  <c r="BC57" i="31"/>
  <c r="BA57" i="29"/>
  <c r="BA57" i="27"/>
  <c r="AA84" i="20"/>
  <c r="AA84" i="30"/>
  <c r="BA57" i="28"/>
  <c r="AA84" i="21"/>
  <c r="BA57" i="30"/>
  <c r="AA84" i="28"/>
  <c r="F510" i="26"/>
  <c r="AC118" i="31"/>
  <c r="BD56" i="28"/>
  <c r="AA118" i="20"/>
  <c r="AA118" i="21"/>
  <c r="BF56" i="31"/>
  <c r="AA118" i="28"/>
  <c r="BD56" i="30"/>
  <c r="AA118" i="29"/>
  <c r="BD56" i="27"/>
  <c r="G509" i="26"/>
  <c r="BD56" i="21"/>
  <c r="AA118" i="30"/>
  <c r="BD56" i="29"/>
  <c r="AA118" i="27"/>
  <c r="BD56" i="20"/>
  <c r="AA120" i="30"/>
  <c r="BD58" i="28"/>
  <c r="AA120" i="20"/>
  <c r="AA120" i="21"/>
  <c r="BD58" i="30"/>
  <c r="AA120" i="28"/>
  <c r="BD58" i="20"/>
  <c r="AC120" i="31"/>
  <c r="AA120" i="29"/>
  <c r="BD58" i="27"/>
  <c r="G511" i="26"/>
  <c r="BD58" i="21"/>
  <c r="BF58" i="31"/>
  <c r="BD58" i="29"/>
  <c r="AA120" i="27"/>
  <c r="BD55" i="30"/>
  <c r="AA117" i="29"/>
  <c r="AA117" i="27"/>
  <c r="BD55" i="20"/>
  <c r="G508" i="26"/>
  <c r="BF55" i="31"/>
  <c r="BD55" i="28"/>
  <c r="AA117" i="20"/>
  <c r="BD55" i="29"/>
  <c r="AC117" i="31"/>
  <c r="AA117" i="28"/>
  <c r="AA117" i="21"/>
  <c r="AA117" i="30"/>
  <c r="BD55" i="27"/>
  <c r="BD55" i="21"/>
  <c r="BD54" i="30"/>
  <c r="AA116" i="28"/>
  <c r="AA116" i="20"/>
  <c r="AC116" i="31"/>
  <c r="AA116" i="29"/>
  <c r="AA116" i="27"/>
  <c r="AA116" i="21"/>
  <c r="BD54" i="28"/>
  <c r="BF54" i="31"/>
  <c r="BD54" i="29"/>
  <c r="BD54" i="27"/>
  <c r="G507" i="26"/>
  <c r="BD54" i="21"/>
  <c r="AA116" i="30"/>
  <c r="BD54" i="20"/>
  <c r="G506" i="26"/>
  <c r="BF53" i="31"/>
  <c r="BD53" i="30"/>
  <c r="BD53" i="28"/>
  <c r="BD53" i="29"/>
  <c r="BD53" i="21"/>
  <c r="BD53" i="27"/>
  <c r="BD53" i="20"/>
  <c r="BC49" i="31"/>
  <c r="BA49" i="28"/>
  <c r="AA76" i="21"/>
  <c r="AC76" i="31"/>
  <c r="AA76" i="29"/>
  <c r="AA76" i="27"/>
  <c r="BA49" i="20"/>
  <c r="BA49" i="21"/>
  <c r="AA76" i="30"/>
  <c r="BA49" i="29"/>
  <c r="BA49" i="27"/>
  <c r="AA76" i="20"/>
  <c r="F502" i="26"/>
  <c r="BA49" i="30"/>
  <c r="AA76" i="28"/>
  <c r="AC108" i="31"/>
  <c r="BF46" i="31"/>
  <c r="AA108" i="28"/>
  <c r="BD46" i="21"/>
  <c r="AA108" i="20"/>
  <c r="BD46" i="28"/>
  <c r="AA108" i="21"/>
  <c r="AA108" i="30"/>
  <c r="AA108" i="29"/>
  <c r="AA108" i="27"/>
  <c r="BD46" i="20"/>
  <c r="G499" i="26"/>
  <c r="BD46" i="29"/>
  <c r="BD46" i="30"/>
  <c r="BD46" i="27"/>
  <c r="BG48" i="27"/>
  <c r="BG48" i="21"/>
  <c r="H501" i="26"/>
  <c r="BG48" i="20"/>
  <c r="BG48" i="30"/>
  <c r="BG48" i="29"/>
  <c r="BI48" i="31"/>
  <c r="BG48" i="28"/>
  <c r="BS50" i="28"/>
  <c r="AA287" i="20"/>
  <c r="AA287" i="30"/>
  <c r="AA287" i="28"/>
  <c r="AA287" i="21"/>
  <c r="AC287" i="31"/>
  <c r="BS50" i="27"/>
  <c r="L503" i="26"/>
  <c r="BS50" i="21"/>
  <c r="AA287" i="29"/>
  <c r="AA287" i="27"/>
  <c r="BS50" i="20"/>
  <c r="BA52" i="29"/>
  <c r="BA52" i="27"/>
  <c r="BA52" i="20"/>
  <c r="F505" i="26"/>
  <c r="BA52" i="28"/>
  <c r="AA79" i="20"/>
  <c r="AC79" i="31"/>
  <c r="BA52" i="30"/>
  <c r="AA79" i="28"/>
  <c r="AA79" i="21"/>
  <c r="BC52" i="31"/>
  <c r="AA79" i="30"/>
  <c r="AA79" i="29"/>
  <c r="AA79" i="27"/>
  <c r="BA52" i="21"/>
  <c r="AA109" i="30"/>
  <c r="BD47" i="28"/>
  <c r="BD47" i="30"/>
  <c r="AA109" i="28"/>
  <c r="AA109" i="20"/>
  <c r="BD47" i="29"/>
  <c r="BD47" i="27"/>
  <c r="BD47" i="21"/>
  <c r="G500" i="26"/>
  <c r="AC109" i="31"/>
  <c r="AA109" i="29"/>
  <c r="AA109" i="27"/>
  <c r="AA109" i="21"/>
  <c r="BD47" i="20"/>
  <c r="BF47" i="31"/>
  <c r="H281" i="21"/>
  <c r="K281" i="21"/>
  <c r="Q281" i="21"/>
  <c r="F281" i="21"/>
  <c r="J281" i="21"/>
  <c r="C281" i="21"/>
  <c r="M281" i="21"/>
  <c r="B281" i="21"/>
  <c r="R281" i="21"/>
  <c r="L281" i="21"/>
  <c r="P281" i="21"/>
  <c r="T281" i="21"/>
  <c r="D281" i="21"/>
  <c r="E281" i="21"/>
  <c r="I281" i="21"/>
  <c r="O281" i="21"/>
  <c r="S281" i="21"/>
  <c r="N281" i="21"/>
  <c r="G316" i="21"/>
  <c r="W323" i="21" s="1"/>
  <c r="BN49" i="32" l="1"/>
  <c r="BR49" i="34"/>
  <c r="BR49" i="33"/>
  <c r="AG110" i="34"/>
  <c r="BL50" i="34"/>
  <c r="BL50" i="33"/>
  <c r="AG110" i="33"/>
  <c r="BK56" i="32"/>
  <c r="BO56" i="34"/>
  <c r="BO56" i="33"/>
  <c r="AG151" i="34"/>
  <c r="BO57" i="34"/>
  <c r="AG151" i="33"/>
  <c r="BO57" i="33"/>
  <c r="AG156" i="34"/>
  <c r="BO62" i="34"/>
  <c r="AG156" i="33"/>
  <c r="BO62" i="33"/>
  <c r="AG118" i="34"/>
  <c r="BL60" i="34"/>
  <c r="BL60" i="33"/>
  <c r="AG118" i="33"/>
  <c r="BL67" i="34"/>
  <c r="AG125" i="34"/>
  <c r="BL67" i="33"/>
  <c r="AG125" i="33"/>
  <c r="AG160" i="34"/>
  <c r="BO66" i="34"/>
  <c r="AG160" i="33"/>
  <c r="BO66" i="33"/>
  <c r="AG143" i="34"/>
  <c r="BO47" i="34"/>
  <c r="AG143" i="33"/>
  <c r="BO47" i="33"/>
  <c r="AG152" i="34"/>
  <c r="BO58" i="34"/>
  <c r="BO58" i="33"/>
  <c r="AG152" i="33"/>
  <c r="AG122" i="34"/>
  <c r="BL64" i="34"/>
  <c r="AG122" i="33"/>
  <c r="BL64" i="33"/>
  <c r="AG159" i="34"/>
  <c r="BO65" i="34"/>
  <c r="AG159" i="33"/>
  <c r="BO65" i="33"/>
  <c r="AG144" i="34"/>
  <c r="BO48" i="34"/>
  <c r="AG144" i="33"/>
  <c r="BO48" i="33"/>
  <c r="AG113" i="34"/>
  <c r="AG113" i="33"/>
  <c r="BL55" i="34"/>
  <c r="BL55" i="33"/>
  <c r="AC321" i="32"/>
  <c r="AG321" i="34"/>
  <c r="AG321" i="33"/>
  <c r="AG155" i="34"/>
  <c r="BO61" i="34"/>
  <c r="BO61" i="33"/>
  <c r="AG155" i="33"/>
  <c r="BO59" i="34"/>
  <c r="AG153" i="34"/>
  <c r="BO59" i="33"/>
  <c r="AG153" i="33"/>
  <c r="BK48" i="32"/>
  <c r="AC144" i="32"/>
  <c r="AC113" i="32"/>
  <c r="BH55" i="32"/>
  <c r="AC155" i="32"/>
  <c r="BK61" i="32"/>
  <c r="BK59" i="32"/>
  <c r="AC153" i="32"/>
  <c r="BH50" i="32"/>
  <c r="AC110" i="32"/>
  <c r="AC151" i="32"/>
  <c r="BK57" i="32"/>
  <c r="BK62" i="32"/>
  <c r="AC156" i="32"/>
  <c r="BH60" i="32"/>
  <c r="AC118" i="32"/>
  <c r="AC125" i="32"/>
  <c r="BH67" i="32"/>
  <c r="BK66" i="32"/>
  <c r="AC160" i="32"/>
  <c r="BK47" i="32"/>
  <c r="AC143" i="32"/>
  <c r="AC152" i="32"/>
  <c r="BK58" i="32"/>
  <c r="AC122" i="32"/>
  <c r="BH64" i="32"/>
  <c r="AC159" i="32"/>
  <c r="BK65" i="32"/>
  <c r="BD64" i="30"/>
  <c r="AA126" i="28"/>
  <c r="BD64" i="20"/>
  <c r="BF64" i="31"/>
  <c r="BD64" i="29"/>
  <c r="AA126" i="27"/>
  <c r="AA126" i="21"/>
  <c r="G517" i="26"/>
  <c r="BD64" i="21"/>
  <c r="BD64" i="27"/>
  <c r="AA126" i="30"/>
  <c r="BD64" i="28"/>
  <c r="AC126" i="31"/>
  <c r="AA126" i="29"/>
  <c r="AA126" i="20"/>
  <c r="BI63" i="31"/>
  <c r="BG63" i="29"/>
  <c r="BG63" i="27"/>
  <c r="AA161" i="20"/>
  <c r="AA161" i="28"/>
  <c r="BG63" i="21"/>
  <c r="AA161" i="30"/>
  <c r="BG63" i="28"/>
  <c r="AA161" i="21"/>
  <c r="AC161" i="31"/>
  <c r="AA161" i="29"/>
  <c r="AA161" i="27"/>
  <c r="BG63" i="20"/>
  <c r="BG63" i="30"/>
  <c r="H516" i="26"/>
  <c r="AC160" i="31"/>
  <c r="BG62" i="29"/>
  <c r="AA160" i="27"/>
  <c r="AA160" i="20"/>
  <c r="AA160" i="30"/>
  <c r="BG62" i="28"/>
  <c r="H515" i="26"/>
  <c r="BI62" i="31"/>
  <c r="AA160" i="29"/>
  <c r="BG62" i="27"/>
  <c r="AA160" i="21"/>
  <c r="BG62" i="21"/>
  <c r="BG62" i="30"/>
  <c r="AA160" i="28"/>
  <c r="BG62" i="20"/>
  <c r="AA123" i="30"/>
  <c r="BD61" i="28"/>
  <c r="AA123" i="21"/>
  <c r="BD61" i="30"/>
  <c r="AA123" i="28"/>
  <c r="G514" i="26"/>
  <c r="BD61" i="21"/>
  <c r="AC123" i="31"/>
  <c r="BD61" i="29"/>
  <c r="BD61" i="27"/>
  <c r="BD61" i="20"/>
  <c r="BF61" i="31"/>
  <c r="AA123" i="29"/>
  <c r="AA123" i="27"/>
  <c r="AA123" i="20"/>
  <c r="AC154" i="31"/>
  <c r="AA154" i="30"/>
  <c r="BG56" i="28"/>
  <c r="BG56" i="21"/>
  <c r="BG56" i="20"/>
  <c r="AA154" i="29"/>
  <c r="AA154" i="21"/>
  <c r="BI56" i="31"/>
  <c r="BG56" i="30"/>
  <c r="AA154" i="28"/>
  <c r="H509" i="26"/>
  <c r="BG56" i="29"/>
  <c r="AA154" i="27"/>
  <c r="AA154" i="20"/>
  <c r="BG56" i="27"/>
  <c r="BI59" i="31"/>
  <c r="BG59" i="29"/>
  <c r="BG59" i="27"/>
  <c r="AA157" i="20"/>
  <c r="AA157" i="29"/>
  <c r="AA157" i="30"/>
  <c r="BG59" i="28"/>
  <c r="AA157" i="21"/>
  <c r="AA157" i="27"/>
  <c r="BG59" i="30"/>
  <c r="AA157" i="28"/>
  <c r="H512" i="26"/>
  <c r="BG59" i="21"/>
  <c r="AC157" i="31"/>
  <c r="BG59" i="20"/>
  <c r="AC156" i="31"/>
  <c r="AA156" i="30"/>
  <c r="BG58" i="29"/>
  <c r="AA156" i="27"/>
  <c r="H511" i="26"/>
  <c r="AA156" i="28"/>
  <c r="AA156" i="20"/>
  <c r="BI58" i="31"/>
  <c r="BG58" i="30"/>
  <c r="AA156" i="29"/>
  <c r="BG58" i="27"/>
  <c r="AA156" i="21"/>
  <c r="BG58" i="28"/>
  <c r="BG58" i="20"/>
  <c r="BG58" i="21"/>
  <c r="BD57" i="30"/>
  <c r="BD57" i="29"/>
  <c r="BD57" i="27"/>
  <c r="AA119" i="21"/>
  <c r="G510" i="26"/>
  <c r="BD57" i="21"/>
  <c r="AA119" i="20"/>
  <c r="AA119" i="30"/>
  <c r="AA119" i="29"/>
  <c r="AA119" i="27"/>
  <c r="BF57" i="31"/>
  <c r="BD57" i="28"/>
  <c r="BD57" i="20"/>
  <c r="AC119" i="31"/>
  <c r="AA119" i="28"/>
  <c r="H506" i="26"/>
  <c r="BI53" i="31"/>
  <c r="BG53" i="30"/>
  <c r="BG53" i="28"/>
  <c r="BG53" i="20"/>
  <c r="BG53" i="29"/>
  <c r="BG53" i="21"/>
  <c r="BG53" i="27"/>
  <c r="BG54" i="28"/>
  <c r="H507" i="26"/>
  <c r="BG54" i="27"/>
  <c r="AA152" i="28"/>
  <c r="AA152" i="21"/>
  <c r="BG54" i="30"/>
  <c r="AA152" i="20"/>
  <c r="AC152" i="31"/>
  <c r="AA152" i="30"/>
  <c r="BG54" i="29"/>
  <c r="AA152" i="27"/>
  <c r="BG54" i="20"/>
  <c r="BG54" i="21"/>
  <c r="BI54" i="31"/>
  <c r="AA152" i="29"/>
  <c r="BG55" i="28"/>
  <c r="AA153" i="20"/>
  <c r="AA153" i="21"/>
  <c r="BI55" i="31"/>
  <c r="AA153" i="30"/>
  <c r="BG55" i="29"/>
  <c r="AA153" i="28"/>
  <c r="AC153" i="31"/>
  <c r="BG55" i="30"/>
  <c r="AA153" i="29"/>
  <c r="AA153" i="27"/>
  <c r="H508" i="26"/>
  <c r="BG55" i="21"/>
  <c r="BG55" i="27"/>
  <c r="BG55" i="20"/>
  <c r="BI46" i="31"/>
  <c r="BG46" i="29"/>
  <c r="AA144" i="27"/>
  <c r="BG46" i="20"/>
  <c r="AA144" i="30"/>
  <c r="AA144" i="29"/>
  <c r="BG46" i="27"/>
  <c r="AA144" i="20"/>
  <c r="H499" i="26"/>
  <c r="BG46" i="21"/>
  <c r="BG46" i="30"/>
  <c r="BG46" i="28"/>
  <c r="AA144" i="21"/>
  <c r="AC144" i="31"/>
  <c r="AA144" i="28"/>
  <c r="AC145" i="31"/>
  <c r="BG47" i="28"/>
  <c r="H500" i="26"/>
  <c r="BG47" i="21"/>
  <c r="BG47" i="30"/>
  <c r="AA145" i="28"/>
  <c r="BG47" i="20"/>
  <c r="AA145" i="30"/>
  <c r="AA145" i="29"/>
  <c r="AA145" i="27"/>
  <c r="AA145" i="20"/>
  <c r="BI47" i="31"/>
  <c r="BG47" i="29"/>
  <c r="BG47" i="27"/>
  <c r="AA145" i="21"/>
  <c r="AA114" i="29"/>
  <c r="BD52" i="27"/>
  <c r="AA114" i="20"/>
  <c r="BD52" i="30"/>
  <c r="BD52" i="28"/>
  <c r="AA114" i="21"/>
  <c r="BF52" i="31"/>
  <c r="AA114" i="30"/>
  <c r="BD52" i="29"/>
  <c r="AA114" i="27"/>
  <c r="BD52" i="21"/>
  <c r="G505" i="26"/>
  <c r="AA114" i="28"/>
  <c r="BD52" i="20"/>
  <c r="AC114" i="31"/>
  <c r="AA322" i="29"/>
  <c r="BV50" i="27"/>
  <c r="AA322" i="20"/>
  <c r="AA322" i="30"/>
  <c r="BV50" i="28"/>
  <c r="BV50" i="21"/>
  <c r="AC322" i="31"/>
  <c r="AA322" i="28"/>
  <c r="M503" i="26"/>
  <c r="AA322" i="21"/>
  <c r="AA322" i="27"/>
  <c r="BV50" i="20"/>
  <c r="BJ48" i="30"/>
  <c r="BJ48" i="29"/>
  <c r="BL48" i="31"/>
  <c r="BJ48" i="28"/>
  <c r="BJ48" i="21"/>
  <c r="I501" i="26"/>
  <c r="BJ48" i="27"/>
  <c r="BJ48" i="20"/>
  <c r="BD49" i="30"/>
  <c r="AA111" i="28"/>
  <c r="BD49" i="20"/>
  <c r="AA111" i="30"/>
  <c r="AA111" i="29"/>
  <c r="AA111" i="27"/>
  <c r="AA111" i="20"/>
  <c r="G502" i="26"/>
  <c r="BD49" i="21"/>
  <c r="AC111" i="31"/>
  <c r="BD49" i="29"/>
  <c r="BD49" i="27"/>
  <c r="AA111" i="21"/>
  <c r="BD49" i="28"/>
  <c r="BF49" i="31"/>
  <c r="N316" i="21"/>
  <c r="W295" i="21"/>
  <c r="S316" i="21"/>
  <c r="W300" i="21"/>
  <c r="I316" i="21"/>
  <c r="W290" i="21"/>
  <c r="D316" i="21"/>
  <c r="W285" i="21"/>
  <c r="W287" i="21"/>
  <c r="F316" i="21"/>
  <c r="O316" i="21"/>
  <c r="W296" i="21"/>
  <c r="E316" i="21"/>
  <c r="W286" i="21"/>
  <c r="T316" i="21"/>
  <c r="W301" i="21"/>
  <c r="P316" i="21"/>
  <c r="W297" i="21"/>
  <c r="L316" i="21"/>
  <c r="W293" i="21"/>
  <c r="R316" i="21"/>
  <c r="W299" i="21"/>
  <c r="B316" i="21"/>
  <c r="W283" i="21"/>
  <c r="M316" i="21"/>
  <c r="W294" i="21"/>
  <c r="C316" i="21"/>
  <c r="W284" i="21"/>
  <c r="J316" i="21"/>
  <c r="W291" i="21"/>
  <c r="Q316" i="21"/>
  <c r="W298" i="21"/>
  <c r="K316" i="21"/>
  <c r="W292" i="21"/>
  <c r="H316" i="21"/>
  <c r="W289" i="21"/>
  <c r="G351" i="21"/>
  <c r="W358" i="21" s="1"/>
  <c r="AG146" i="34" l="1"/>
  <c r="AG146" i="33"/>
  <c r="BO50" i="34"/>
  <c r="BO50" i="33"/>
  <c r="AG177" i="34"/>
  <c r="BR47" i="34"/>
  <c r="BR47" i="33"/>
  <c r="AG177" i="33"/>
  <c r="BR58" i="34"/>
  <c r="AG186" i="34"/>
  <c r="AG186" i="33"/>
  <c r="BR58" i="33"/>
  <c r="AG189" i="34"/>
  <c r="BR61" i="34"/>
  <c r="AG189" i="33"/>
  <c r="BR61" i="33"/>
  <c r="AG190" i="34"/>
  <c r="BR62" i="34"/>
  <c r="AG190" i="33"/>
  <c r="BR62" i="33"/>
  <c r="AG187" i="34"/>
  <c r="BR59" i="34"/>
  <c r="BR59" i="33"/>
  <c r="AG187" i="33"/>
  <c r="BO64" i="34"/>
  <c r="AG158" i="34"/>
  <c r="BO64" i="33"/>
  <c r="AG158" i="33"/>
  <c r="BR57" i="34"/>
  <c r="AG185" i="34"/>
  <c r="AG185" i="33"/>
  <c r="BR57" i="33"/>
  <c r="AG154" i="34"/>
  <c r="AG154" i="33"/>
  <c r="BO60" i="34"/>
  <c r="BO60" i="33"/>
  <c r="AG194" i="34"/>
  <c r="BR66" i="34"/>
  <c r="AG194" i="33"/>
  <c r="BR66" i="33"/>
  <c r="AG214" i="34"/>
  <c r="BU49" i="34"/>
  <c r="AG214" i="33"/>
  <c r="BU49" i="33"/>
  <c r="BN56" i="32"/>
  <c r="BR56" i="34"/>
  <c r="BR56" i="33"/>
  <c r="AG193" i="34"/>
  <c r="BR65" i="34"/>
  <c r="AG193" i="33"/>
  <c r="BR65" i="33"/>
  <c r="AG149" i="34"/>
  <c r="BO55" i="34"/>
  <c r="AG149" i="33"/>
  <c r="BO55" i="33"/>
  <c r="AG178" i="34"/>
  <c r="BR48" i="34"/>
  <c r="AG178" i="33"/>
  <c r="BR48" i="33"/>
  <c r="BO67" i="34"/>
  <c r="AG161" i="34"/>
  <c r="AG161" i="33"/>
  <c r="BO67" i="33"/>
  <c r="BK55" i="32"/>
  <c r="AC149" i="32"/>
  <c r="AC178" i="32"/>
  <c r="BN48" i="32"/>
  <c r="BK67" i="32"/>
  <c r="AC161" i="32"/>
  <c r="BK50" i="32"/>
  <c r="AC146" i="32"/>
  <c r="AC177" i="32"/>
  <c r="BN47" i="32"/>
  <c r="AC186" i="32"/>
  <c r="BN58" i="32"/>
  <c r="AC189" i="32"/>
  <c r="BN61" i="32"/>
  <c r="AC190" i="32"/>
  <c r="BN62" i="32"/>
  <c r="BN59" i="32"/>
  <c r="AC187" i="32"/>
  <c r="BK64" i="32"/>
  <c r="AC158" i="32"/>
  <c r="AC185" i="32"/>
  <c r="BN57" i="32"/>
  <c r="AC154" i="32"/>
  <c r="BK60" i="32"/>
  <c r="AC194" i="32"/>
  <c r="BN66" i="32"/>
  <c r="BQ49" i="32"/>
  <c r="AC214" i="32"/>
  <c r="AC193" i="32"/>
  <c r="BN65" i="32"/>
  <c r="AC162" i="31"/>
  <c r="BG64" i="29"/>
  <c r="AA162" i="27"/>
  <c r="AA162" i="21"/>
  <c r="BI64" i="31"/>
  <c r="AA162" i="29"/>
  <c r="BG64" i="27"/>
  <c r="H517" i="26"/>
  <c r="BG64" i="21"/>
  <c r="BG64" i="30"/>
  <c r="AA162" i="30"/>
  <c r="AA162" i="28"/>
  <c r="AA162" i="20"/>
  <c r="BG64" i="28"/>
  <c r="BG64" i="20"/>
  <c r="AA195" i="30"/>
  <c r="BJ63" i="28"/>
  <c r="AA195" i="20"/>
  <c r="AC195" i="31"/>
  <c r="AA195" i="28"/>
  <c r="AA195" i="21"/>
  <c r="I516" i="26"/>
  <c r="BJ63" i="30"/>
  <c r="BJ63" i="29"/>
  <c r="AA195" i="27"/>
  <c r="BJ63" i="20"/>
  <c r="BL63" i="31"/>
  <c r="AA195" i="29"/>
  <c r="BJ63" i="27"/>
  <c r="BJ63" i="21"/>
  <c r="AC194" i="31"/>
  <c r="BJ62" i="30"/>
  <c r="BJ62" i="29"/>
  <c r="BJ62" i="27"/>
  <c r="BJ62" i="20"/>
  <c r="BJ62" i="28"/>
  <c r="AA194" i="20"/>
  <c r="BL62" i="31"/>
  <c r="AA194" i="30"/>
  <c r="AA194" i="29"/>
  <c r="AA194" i="27"/>
  <c r="I515" i="26"/>
  <c r="BJ62" i="21"/>
  <c r="AA194" i="28"/>
  <c r="AA194" i="21"/>
  <c r="BI61" i="31"/>
  <c r="BG61" i="30"/>
  <c r="AA159" i="28"/>
  <c r="BG61" i="20"/>
  <c r="AA159" i="29"/>
  <c r="AA159" i="27"/>
  <c r="AA159" i="20"/>
  <c r="BG61" i="29"/>
  <c r="BG61" i="27"/>
  <c r="AA159" i="21"/>
  <c r="AC159" i="31"/>
  <c r="AA159" i="30"/>
  <c r="BG61" i="28"/>
  <c r="H514" i="26"/>
  <c r="BG61" i="21"/>
  <c r="AC190" i="31"/>
  <c r="AA190" i="28"/>
  <c r="BJ58" i="20"/>
  <c r="BJ58" i="21"/>
  <c r="AA190" i="30"/>
  <c r="AA190" i="29"/>
  <c r="AA190" i="27"/>
  <c r="AA190" i="20"/>
  <c r="BL58" i="31"/>
  <c r="BJ58" i="28"/>
  <c r="I511" i="26"/>
  <c r="BJ58" i="30"/>
  <c r="BJ58" i="29"/>
  <c r="BJ58" i="27"/>
  <c r="AA190" i="21"/>
  <c r="BL59" i="31"/>
  <c r="BJ59" i="30"/>
  <c r="BJ59" i="28"/>
  <c r="AA191" i="21"/>
  <c r="AA191" i="20"/>
  <c r="AA191" i="28"/>
  <c r="I512" i="26"/>
  <c r="BJ59" i="21"/>
  <c r="AA191" i="30"/>
  <c r="BJ59" i="27"/>
  <c r="AA191" i="29"/>
  <c r="AA191" i="27"/>
  <c r="BJ59" i="20"/>
  <c r="AC191" i="31"/>
  <c r="BJ59" i="29"/>
  <c r="AA188" i="30"/>
  <c r="AA188" i="29"/>
  <c r="BJ56" i="27"/>
  <c r="I509" i="26"/>
  <c r="BJ56" i="21"/>
  <c r="BJ56" i="30"/>
  <c r="BJ56" i="29"/>
  <c r="AA188" i="21"/>
  <c r="BL56" i="31"/>
  <c r="BJ56" i="28"/>
  <c r="BJ56" i="20"/>
  <c r="AC188" i="31"/>
  <c r="AA188" i="28"/>
  <c r="AA188" i="20"/>
  <c r="AA188" i="27"/>
  <c r="BI57" i="31"/>
  <c r="AA155" i="30"/>
  <c r="AA155" i="29"/>
  <c r="AA155" i="27"/>
  <c r="AA155" i="20"/>
  <c r="AC155" i="31"/>
  <c r="BG57" i="30"/>
  <c r="BG57" i="29"/>
  <c r="BG57" i="27"/>
  <c r="AA155" i="21"/>
  <c r="BG57" i="20"/>
  <c r="BG57" i="28"/>
  <c r="H510" i="26"/>
  <c r="BG57" i="21"/>
  <c r="AA155" i="28"/>
  <c r="AC187" i="31"/>
  <c r="AA187" i="28"/>
  <c r="AA187" i="20"/>
  <c r="BJ55" i="20"/>
  <c r="AA187" i="30"/>
  <c r="AA187" i="29"/>
  <c r="BJ55" i="27"/>
  <c r="AA187" i="21"/>
  <c r="BL55" i="31"/>
  <c r="BJ55" i="28"/>
  <c r="BJ55" i="30"/>
  <c r="BJ55" i="29"/>
  <c r="AA187" i="27"/>
  <c r="I508" i="26"/>
  <c r="BJ55" i="21"/>
  <c r="AC186" i="31"/>
  <c r="BJ54" i="29"/>
  <c r="BJ54" i="27"/>
  <c r="BJ54" i="20"/>
  <c r="BL54" i="31"/>
  <c r="AA186" i="27"/>
  <c r="BJ54" i="21"/>
  <c r="AA186" i="30"/>
  <c r="BJ54" i="28"/>
  <c r="AA186" i="20"/>
  <c r="I507" i="26"/>
  <c r="BJ54" i="30"/>
  <c r="AA186" i="28"/>
  <c r="AA186" i="21"/>
  <c r="AA186" i="29"/>
  <c r="I506" i="26"/>
  <c r="BJ53" i="21"/>
  <c r="BJ53" i="27"/>
  <c r="BL53" i="31"/>
  <c r="BJ53" i="28"/>
  <c r="BJ53" i="30"/>
  <c r="BJ53" i="20"/>
  <c r="BJ53" i="29"/>
  <c r="BO48" i="31"/>
  <c r="AA215" i="29"/>
  <c r="AA215" i="27"/>
  <c r="AC215" i="31"/>
  <c r="BM48" i="29"/>
  <c r="BM48" i="27"/>
  <c r="AA215" i="20"/>
  <c r="J501" i="26"/>
  <c r="AA215" i="30"/>
  <c r="BM48" i="28"/>
  <c r="AA215" i="21"/>
  <c r="AA215" i="28"/>
  <c r="BM48" i="21"/>
  <c r="BM48" i="30"/>
  <c r="BM48" i="20"/>
  <c r="BY50" i="28"/>
  <c r="BY50" i="20"/>
  <c r="BY50" i="27"/>
  <c r="BY50" i="21"/>
  <c r="N503" i="26"/>
  <c r="O503" i="26" s="1"/>
  <c r="BI52" i="31"/>
  <c r="AA150" i="29"/>
  <c r="AA150" i="27"/>
  <c r="AC150" i="31"/>
  <c r="BG52" i="29"/>
  <c r="BG52" i="27"/>
  <c r="BG52" i="20"/>
  <c r="H505" i="26"/>
  <c r="AA150" i="30"/>
  <c r="BG52" i="28"/>
  <c r="AA150" i="20"/>
  <c r="AA150" i="21"/>
  <c r="BG52" i="21"/>
  <c r="BG52" i="30"/>
  <c r="AA150" i="28"/>
  <c r="BL47" i="31"/>
  <c r="AA179" i="29"/>
  <c r="AA179" i="27"/>
  <c r="AA179" i="20"/>
  <c r="AC179" i="31"/>
  <c r="BJ47" i="29"/>
  <c r="BJ47" i="27"/>
  <c r="AA179" i="21"/>
  <c r="AA179" i="30"/>
  <c r="BJ47" i="28"/>
  <c r="I500" i="26"/>
  <c r="BJ47" i="21"/>
  <c r="BJ47" i="30"/>
  <c r="AA179" i="28"/>
  <c r="BJ47" i="20"/>
  <c r="AA147" i="30"/>
  <c r="BG49" i="28"/>
  <c r="AA147" i="20"/>
  <c r="BG49" i="30"/>
  <c r="AA147" i="28"/>
  <c r="BG49" i="21"/>
  <c r="AC147" i="31"/>
  <c r="AA147" i="29"/>
  <c r="AA147" i="27"/>
  <c r="H502" i="26"/>
  <c r="AA147" i="21"/>
  <c r="BG49" i="29"/>
  <c r="BI49" i="31"/>
  <c r="BG49" i="27"/>
  <c r="BG49" i="20"/>
  <c r="BJ46" i="30"/>
  <c r="BJ46" i="28"/>
  <c r="BJ46" i="20"/>
  <c r="AA178" i="30"/>
  <c r="AA178" i="28"/>
  <c r="AA178" i="20"/>
  <c r="BL46" i="31"/>
  <c r="AA178" i="29"/>
  <c r="AA178" i="27"/>
  <c r="AA178" i="21"/>
  <c r="AC178" i="31"/>
  <c r="BJ46" i="29"/>
  <c r="BJ46" i="27"/>
  <c r="I499" i="26"/>
  <c r="BJ46" i="21"/>
  <c r="K351" i="21"/>
  <c r="W327" i="21"/>
  <c r="Q351" i="21"/>
  <c r="W333" i="21"/>
  <c r="C351" i="21"/>
  <c r="W319" i="21"/>
  <c r="M351" i="21"/>
  <c r="W329" i="21"/>
  <c r="R351" i="21"/>
  <c r="W334" i="21"/>
  <c r="L351" i="21"/>
  <c r="W328" i="21"/>
  <c r="T351" i="21"/>
  <c r="W336" i="21"/>
  <c r="O351" i="21"/>
  <c r="W331" i="21"/>
  <c r="I351" i="21"/>
  <c r="W325" i="21"/>
  <c r="W322" i="21"/>
  <c r="F351" i="21"/>
  <c r="H351" i="21"/>
  <c r="W324" i="21"/>
  <c r="J351" i="21"/>
  <c r="W326" i="21"/>
  <c r="B351" i="21"/>
  <c r="W318" i="21"/>
  <c r="P351" i="21"/>
  <c r="W332" i="21"/>
  <c r="E351" i="21"/>
  <c r="W321" i="21"/>
  <c r="D351" i="21"/>
  <c r="W320" i="21"/>
  <c r="S351" i="21"/>
  <c r="W335" i="21"/>
  <c r="N351" i="21"/>
  <c r="W330" i="21"/>
  <c r="G386" i="21"/>
  <c r="W393" i="21" s="1"/>
  <c r="AG219" i="34" l="1"/>
  <c r="BU56" i="34"/>
  <c r="BU56" i="33"/>
  <c r="AG219" i="33"/>
  <c r="AG224" i="34"/>
  <c r="BU61" i="34"/>
  <c r="BU61" i="33"/>
  <c r="AG224" i="33"/>
  <c r="BR64" i="34"/>
  <c r="AG192" i="34"/>
  <c r="BR64" i="33"/>
  <c r="AG192" i="33"/>
  <c r="AG180" i="34"/>
  <c r="BR50" i="34"/>
  <c r="BR50" i="33"/>
  <c r="AG180" i="33"/>
  <c r="AG183" i="34"/>
  <c r="BR55" i="34"/>
  <c r="BR55" i="33"/>
  <c r="AG183" i="33"/>
  <c r="AC249" i="32"/>
  <c r="AG249" i="34"/>
  <c r="AG249" i="33"/>
  <c r="AG220" i="34"/>
  <c r="BU57" i="34"/>
  <c r="AG220" i="33"/>
  <c r="BU57" i="33"/>
  <c r="AG221" i="34"/>
  <c r="BU58" i="34"/>
  <c r="AG221" i="33"/>
  <c r="BU58" i="33"/>
  <c r="AG188" i="34"/>
  <c r="BR60" i="34"/>
  <c r="BR60" i="33"/>
  <c r="AG188" i="33"/>
  <c r="AG222" i="34"/>
  <c r="BU59" i="34"/>
  <c r="AG222" i="33"/>
  <c r="BU59" i="33"/>
  <c r="AG225" i="34"/>
  <c r="BU62" i="34"/>
  <c r="AG225" i="33"/>
  <c r="BU62" i="33"/>
  <c r="BU65" i="34"/>
  <c r="AG228" i="34"/>
  <c r="BU65" i="33"/>
  <c r="AG228" i="33"/>
  <c r="AG229" i="34"/>
  <c r="BU66" i="34"/>
  <c r="AG229" i="33"/>
  <c r="BU66" i="33"/>
  <c r="AG212" i="34"/>
  <c r="BU47" i="34"/>
  <c r="AG212" i="33"/>
  <c r="BU47" i="33"/>
  <c r="AG213" i="34"/>
  <c r="BU48" i="34"/>
  <c r="AG213" i="33"/>
  <c r="BU48" i="33"/>
  <c r="AG195" i="34"/>
  <c r="BR67" i="34"/>
  <c r="BR67" i="33"/>
  <c r="AG195" i="33"/>
  <c r="BN50" i="32"/>
  <c r="AC180" i="32"/>
  <c r="BN55" i="32"/>
  <c r="AC183" i="32"/>
  <c r="BQ57" i="32"/>
  <c r="AC220" i="32"/>
  <c r="BQ58" i="32"/>
  <c r="AC221" i="32"/>
  <c r="AC188" i="32"/>
  <c r="BN60" i="32"/>
  <c r="AC222" i="32"/>
  <c r="BQ59" i="32"/>
  <c r="AC225" i="32"/>
  <c r="BQ62" i="32"/>
  <c r="AC228" i="32"/>
  <c r="BQ65" i="32"/>
  <c r="BQ66" i="32"/>
  <c r="AC229" i="32"/>
  <c r="AC212" i="32"/>
  <c r="BQ47" i="32"/>
  <c r="BQ48" i="32"/>
  <c r="AC213" i="32"/>
  <c r="BN67" i="32"/>
  <c r="AC195" i="32"/>
  <c r="AC219" i="32"/>
  <c r="BQ56" i="32"/>
  <c r="BQ61" i="32"/>
  <c r="AC224" i="32"/>
  <c r="AC192" i="32"/>
  <c r="BN64" i="32"/>
  <c r="AA196" i="28"/>
  <c r="I517" i="26"/>
  <c r="BJ64" i="21"/>
  <c r="BL64" i="31"/>
  <c r="BJ64" i="29"/>
  <c r="AC196" i="31"/>
  <c r="AA196" i="30"/>
  <c r="AA196" i="29"/>
  <c r="AA196" i="27"/>
  <c r="BJ64" i="20"/>
  <c r="BJ64" i="30"/>
  <c r="AA196" i="20"/>
  <c r="BJ64" i="28"/>
  <c r="AA196" i="21"/>
  <c r="BJ64" i="27"/>
  <c r="AC229" i="31"/>
  <c r="AA229" i="29"/>
  <c r="AA229" i="27"/>
  <c r="AA229" i="21"/>
  <c r="BM62" i="30"/>
  <c r="BM62" i="29"/>
  <c r="BM62" i="27"/>
  <c r="J515" i="26"/>
  <c r="BM62" i="21"/>
  <c r="AA229" i="30"/>
  <c r="AA229" i="28"/>
  <c r="BO62" i="31"/>
  <c r="BM62" i="28"/>
  <c r="AA229" i="20"/>
  <c r="BM62" i="20"/>
  <c r="BO63" i="31"/>
  <c r="AA230" i="29"/>
  <c r="AA230" i="27"/>
  <c r="J516" i="26"/>
  <c r="BM63" i="21"/>
  <c r="AA230" i="30"/>
  <c r="BM63" i="28"/>
  <c r="AA230" i="20"/>
  <c r="BM63" i="29"/>
  <c r="BM63" i="27"/>
  <c r="BM63" i="20"/>
  <c r="AC230" i="31"/>
  <c r="BM63" i="30"/>
  <c r="AA230" i="28"/>
  <c r="AA230" i="21"/>
  <c r="BL61" i="31"/>
  <c r="AA193" i="29"/>
  <c r="AA193" i="27"/>
  <c r="AA193" i="20"/>
  <c r="BJ61" i="30"/>
  <c r="BJ61" i="29"/>
  <c r="BJ61" i="27"/>
  <c r="AA193" i="21"/>
  <c r="AA193" i="30"/>
  <c r="BJ61" i="28"/>
  <c r="I514" i="26"/>
  <c r="BJ61" i="21"/>
  <c r="AC193" i="31"/>
  <c r="AA193" i="28"/>
  <c r="BJ61" i="20"/>
  <c r="AC225" i="31"/>
  <c r="BM58" i="30"/>
  <c r="BM58" i="28"/>
  <c r="AA225" i="20"/>
  <c r="BO58" i="31"/>
  <c r="BM58" i="27"/>
  <c r="AA225" i="28"/>
  <c r="AA225" i="21"/>
  <c r="AA225" i="29"/>
  <c r="AA225" i="27"/>
  <c r="J511" i="26"/>
  <c r="BM58" i="21"/>
  <c r="AA225" i="30"/>
  <c r="BM58" i="29"/>
  <c r="BM58" i="20"/>
  <c r="BJ57" i="30"/>
  <c r="BJ57" i="29"/>
  <c r="BJ57" i="27"/>
  <c r="I510" i="26"/>
  <c r="BJ57" i="21"/>
  <c r="AA189" i="29"/>
  <c r="AC189" i="31"/>
  <c r="BJ57" i="28"/>
  <c r="BJ57" i="20"/>
  <c r="AA189" i="30"/>
  <c r="AA189" i="21"/>
  <c r="BL57" i="31"/>
  <c r="AA189" i="28"/>
  <c r="AA189" i="20"/>
  <c r="AA189" i="27"/>
  <c r="AA223" i="29"/>
  <c r="AA223" i="27"/>
  <c r="J509" i="26"/>
  <c r="BM56" i="21"/>
  <c r="AA223" i="28"/>
  <c r="AC223" i="31"/>
  <c r="AA223" i="30"/>
  <c r="BM56" i="29"/>
  <c r="BM56" i="27"/>
  <c r="BM56" i="20"/>
  <c r="BO56" i="31"/>
  <c r="BM56" i="30"/>
  <c r="BM56" i="28"/>
  <c r="AA223" i="20"/>
  <c r="AA223" i="21"/>
  <c r="BO59" i="31"/>
  <c r="AA226" i="29"/>
  <c r="AA226" i="27"/>
  <c r="AA226" i="20"/>
  <c r="BM59" i="30"/>
  <c r="BM59" i="28"/>
  <c r="AC226" i="31"/>
  <c r="BM59" i="29"/>
  <c r="BM59" i="27"/>
  <c r="AA226" i="21"/>
  <c r="AA226" i="30"/>
  <c r="AA226" i="28"/>
  <c r="J512" i="26"/>
  <c r="BM59" i="21"/>
  <c r="BM59" i="20"/>
  <c r="AA220" i="30"/>
  <c r="AA220" i="29"/>
  <c r="AA220" i="28"/>
  <c r="AA220" i="27"/>
  <c r="AA220" i="21"/>
  <c r="BM53" i="20"/>
  <c r="BM53" i="29"/>
  <c r="AA220" i="20"/>
  <c r="J506" i="26"/>
  <c r="BM53" i="28"/>
  <c r="BM53" i="27"/>
  <c r="BO53" i="31"/>
  <c r="BM53" i="21"/>
  <c r="AC220" i="31"/>
  <c r="BM53" i="30"/>
  <c r="AC221" i="31"/>
  <c r="AA221" i="28"/>
  <c r="AA221" i="21"/>
  <c r="BO54" i="31"/>
  <c r="AA221" i="29"/>
  <c r="AA221" i="27"/>
  <c r="J507" i="26"/>
  <c r="BM54" i="21"/>
  <c r="AA221" i="30"/>
  <c r="BM54" i="30"/>
  <c r="BM54" i="29"/>
  <c r="BM54" i="27"/>
  <c r="BM54" i="20"/>
  <c r="BM54" i="28"/>
  <c r="AA221" i="20"/>
  <c r="AC222" i="31"/>
  <c r="BM55" i="28"/>
  <c r="J508" i="26"/>
  <c r="BM55" i="21"/>
  <c r="BM55" i="30"/>
  <c r="BO55" i="31"/>
  <c r="AA222" i="29"/>
  <c r="AA222" i="27"/>
  <c r="BM55" i="20"/>
  <c r="AA222" i="28"/>
  <c r="AA222" i="30"/>
  <c r="BM55" i="29"/>
  <c r="BM55" i="27"/>
  <c r="AA222" i="20"/>
  <c r="AA222" i="21"/>
  <c r="BM46" i="30"/>
  <c r="BM46" i="28"/>
  <c r="AA213" i="21"/>
  <c r="BO46" i="31"/>
  <c r="AA213" i="29"/>
  <c r="AA213" i="27"/>
  <c r="J499" i="26"/>
  <c r="BM46" i="21"/>
  <c r="AC213" i="31"/>
  <c r="BM46" i="29"/>
  <c r="BM46" i="27"/>
  <c r="BM46" i="20"/>
  <c r="AA213" i="30"/>
  <c r="AA213" i="28"/>
  <c r="AA213" i="20"/>
  <c r="AC181" i="31"/>
  <c r="AA181" i="30"/>
  <c r="BJ49" i="29"/>
  <c r="AA181" i="27"/>
  <c r="AA181" i="21"/>
  <c r="AA181" i="29"/>
  <c r="BJ49" i="27"/>
  <c r="I502" i="26"/>
  <c r="BJ49" i="21"/>
  <c r="BJ49" i="28"/>
  <c r="BJ49" i="20"/>
  <c r="AA181" i="20"/>
  <c r="BL49" i="31"/>
  <c r="BJ49" i="30"/>
  <c r="AA181" i="28"/>
  <c r="BJ52" i="30"/>
  <c r="AA184" i="29"/>
  <c r="AA184" i="27"/>
  <c r="AC184" i="31"/>
  <c r="BJ52" i="29"/>
  <c r="BJ52" i="27"/>
  <c r="I505" i="26"/>
  <c r="AA184" i="21"/>
  <c r="BL52" i="31"/>
  <c r="BJ52" i="28"/>
  <c r="BJ52" i="20"/>
  <c r="BJ52" i="21"/>
  <c r="AA184" i="30"/>
  <c r="AA184" i="28"/>
  <c r="AA184" i="20"/>
  <c r="CB50" i="20"/>
  <c r="CB50" i="21"/>
  <c r="CB50" i="28"/>
  <c r="CB50" i="27"/>
  <c r="AC250" i="31"/>
  <c r="BP48" i="28"/>
  <c r="AA250" i="28"/>
  <c r="AA250" i="21"/>
  <c r="BP48" i="20"/>
  <c r="AA250" i="20"/>
  <c r="AA250" i="27"/>
  <c r="K501" i="26"/>
  <c r="BP48" i="21"/>
  <c r="AA250" i="30"/>
  <c r="AA250" i="29"/>
  <c r="BP48" i="27"/>
  <c r="AA214" i="28"/>
  <c r="AA214" i="20"/>
  <c r="AC214" i="31"/>
  <c r="AA214" i="30"/>
  <c r="BM47" i="29"/>
  <c r="AA214" i="27"/>
  <c r="AA214" i="21"/>
  <c r="BO47" i="31"/>
  <c r="BM47" i="30"/>
  <c r="AA214" i="29"/>
  <c r="BM47" i="27"/>
  <c r="J500" i="26"/>
  <c r="BM47" i="21"/>
  <c r="BM47" i="28"/>
  <c r="BM47" i="20"/>
  <c r="N386" i="21"/>
  <c r="W400" i="21" s="1"/>
  <c r="W365" i="21"/>
  <c r="D386" i="21"/>
  <c r="W390" i="21" s="1"/>
  <c r="W355" i="21"/>
  <c r="E386" i="21"/>
  <c r="W391" i="21" s="1"/>
  <c r="W356" i="21"/>
  <c r="B386" i="21"/>
  <c r="W388" i="21" s="1"/>
  <c r="W353" i="21"/>
  <c r="W357" i="21"/>
  <c r="F386" i="21"/>
  <c r="W392" i="21" s="1"/>
  <c r="S386" i="21"/>
  <c r="W405" i="21" s="1"/>
  <c r="W370" i="21"/>
  <c r="P386" i="21"/>
  <c r="W402" i="21" s="1"/>
  <c r="W367" i="21"/>
  <c r="J386" i="21"/>
  <c r="W396" i="21" s="1"/>
  <c r="W361" i="21"/>
  <c r="H386" i="21"/>
  <c r="W394" i="21" s="1"/>
  <c r="W359" i="21"/>
  <c r="I386" i="21"/>
  <c r="W395" i="21" s="1"/>
  <c r="W360" i="21"/>
  <c r="O386" i="21"/>
  <c r="W401" i="21" s="1"/>
  <c r="W366" i="21"/>
  <c r="T386" i="21"/>
  <c r="W406" i="21" s="1"/>
  <c r="W371" i="21"/>
  <c r="L386" i="21"/>
  <c r="W398" i="21" s="1"/>
  <c r="W363" i="21"/>
  <c r="R386" i="21"/>
  <c r="W404" i="21" s="1"/>
  <c r="W369" i="21"/>
  <c r="M386" i="21"/>
  <c r="W399" i="21" s="1"/>
  <c r="W364" i="21"/>
  <c r="C386" i="21"/>
  <c r="W389" i="21" s="1"/>
  <c r="W354" i="21"/>
  <c r="Q386" i="21"/>
  <c r="W403" i="21" s="1"/>
  <c r="W368" i="21"/>
  <c r="K386" i="21"/>
  <c r="W397" i="21" s="1"/>
  <c r="W362" i="21"/>
  <c r="AG223" i="34" l="1"/>
  <c r="BU60" i="34"/>
  <c r="BU60" i="33"/>
  <c r="AG223" i="33"/>
  <c r="AC259" i="32"/>
  <c r="AG259" i="34"/>
  <c r="AG259" i="33"/>
  <c r="AC263" i="32"/>
  <c r="AG263" i="34"/>
  <c r="AG263" i="33"/>
  <c r="AC248" i="32"/>
  <c r="AG248" i="34"/>
  <c r="AG248" i="33"/>
  <c r="AC284" i="32"/>
  <c r="AG284" i="34"/>
  <c r="AG284" i="33"/>
  <c r="AG218" i="34"/>
  <c r="BU55" i="34"/>
  <c r="AG218" i="33"/>
  <c r="BU55" i="33"/>
  <c r="AC255" i="32"/>
  <c r="AG255" i="34"/>
  <c r="AG255" i="33"/>
  <c r="AC260" i="32"/>
  <c r="AG260" i="34"/>
  <c r="AG260" i="33"/>
  <c r="AC264" i="32"/>
  <c r="AG264" i="34"/>
  <c r="AG264" i="33"/>
  <c r="BU67" i="34"/>
  <c r="AG230" i="34"/>
  <c r="BU67" i="33"/>
  <c r="AG230" i="33"/>
  <c r="AC256" i="32"/>
  <c r="AG256" i="34"/>
  <c r="AG256" i="33"/>
  <c r="AC254" i="32"/>
  <c r="AG254" i="34"/>
  <c r="AG254" i="33"/>
  <c r="AC257" i="32"/>
  <c r="AG257" i="34"/>
  <c r="AG257" i="33"/>
  <c r="AG215" i="34"/>
  <c r="BU50" i="34"/>
  <c r="AG215" i="33"/>
  <c r="BU50" i="33"/>
  <c r="AC247" i="32"/>
  <c r="AG247" i="34"/>
  <c r="AG247" i="33"/>
  <c r="AG227" i="34"/>
  <c r="BU64" i="34"/>
  <c r="AG227" i="33"/>
  <c r="BU64" i="33"/>
  <c r="AC218" i="32"/>
  <c r="BQ55" i="32"/>
  <c r="AC230" i="32"/>
  <c r="BQ67" i="32"/>
  <c r="AC215" i="32"/>
  <c r="BQ50" i="32"/>
  <c r="BQ64" i="32"/>
  <c r="AC227" i="32"/>
  <c r="BQ60" i="32"/>
  <c r="AC223" i="32"/>
  <c r="AA264" i="28"/>
  <c r="AA264" i="21"/>
  <c r="BP62" i="27"/>
  <c r="AA264" i="30"/>
  <c r="AA264" i="27"/>
  <c r="K515" i="26"/>
  <c r="BP62" i="21"/>
  <c r="BP62" i="28"/>
  <c r="AA264" i="20"/>
  <c r="AC264" i="31"/>
  <c r="AA264" i="29"/>
  <c r="BP62" i="20"/>
  <c r="AC231" i="31"/>
  <c r="BM64" i="30"/>
  <c r="BM64" i="28"/>
  <c r="J517" i="26"/>
  <c r="BM64" i="21"/>
  <c r="AA231" i="28"/>
  <c r="BM64" i="20"/>
  <c r="AA231" i="27"/>
  <c r="AA231" i="20"/>
  <c r="BO64" i="31"/>
  <c r="AA231" i="30"/>
  <c r="BM64" i="29"/>
  <c r="BM64" i="27"/>
  <c r="AA231" i="21"/>
  <c r="AA231" i="29"/>
  <c r="AA265" i="29"/>
  <c r="AA265" i="27"/>
  <c r="AA265" i="20"/>
  <c r="BP63" i="28"/>
  <c r="K516" i="26"/>
  <c r="AC265" i="31"/>
  <c r="BP63" i="27"/>
  <c r="BP63" i="20"/>
  <c r="AA265" i="21"/>
  <c r="AA265" i="30"/>
  <c r="AA265" i="28"/>
  <c r="BP63" i="21"/>
  <c r="BO61" i="31"/>
  <c r="AA228" i="29"/>
  <c r="AA228" i="27"/>
  <c r="AA228" i="20"/>
  <c r="BM61" i="29"/>
  <c r="BM61" i="27"/>
  <c r="AA228" i="30"/>
  <c r="BM61" i="28"/>
  <c r="J514" i="26"/>
  <c r="BM61" i="21"/>
  <c r="AA228" i="21"/>
  <c r="AC228" i="31"/>
  <c r="BM61" i="30"/>
  <c r="AA228" i="28"/>
  <c r="BM61" i="20"/>
  <c r="AA224" i="29"/>
  <c r="AA224" i="27"/>
  <c r="BM57" i="20"/>
  <c r="AC224" i="31"/>
  <c r="AA224" i="30"/>
  <c r="BM57" i="29"/>
  <c r="BM57" i="27"/>
  <c r="AA224" i="20"/>
  <c r="J510" i="26"/>
  <c r="BO57" i="31"/>
  <c r="BM57" i="30"/>
  <c r="AA224" i="28"/>
  <c r="AA224" i="21"/>
  <c r="BM57" i="28"/>
  <c r="BM57" i="21"/>
  <c r="AA260" i="29"/>
  <c r="BP58" i="27"/>
  <c r="K511" i="26"/>
  <c r="BP58" i="21"/>
  <c r="BP58" i="28"/>
  <c r="BP58" i="20"/>
  <c r="AC260" i="31"/>
  <c r="AA260" i="30"/>
  <c r="AA260" i="28"/>
  <c r="AA260" i="20"/>
  <c r="AA260" i="27"/>
  <c r="AA260" i="21"/>
  <c r="AA261" i="30"/>
  <c r="AA261" i="28"/>
  <c r="AA261" i="20"/>
  <c r="BP59" i="20"/>
  <c r="AC261" i="31"/>
  <c r="AA261" i="27"/>
  <c r="AA261" i="21"/>
  <c r="AA261" i="29"/>
  <c r="BP59" i="27"/>
  <c r="K512" i="26"/>
  <c r="BP59" i="21"/>
  <c r="BP59" i="28"/>
  <c r="AA258" i="30"/>
  <c r="AA258" i="28"/>
  <c r="BP56" i="20"/>
  <c r="BP56" i="28"/>
  <c r="AC258" i="31"/>
  <c r="AA258" i="27"/>
  <c r="AA258" i="20"/>
  <c r="K509" i="26"/>
  <c r="AA258" i="29"/>
  <c r="BP56" i="27"/>
  <c r="AA258" i="21"/>
  <c r="BP56" i="21"/>
  <c r="BP54" i="27"/>
  <c r="AA256" i="20"/>
  <c r="AA256" i="30"/>
  <c r="AA256" i="29"/>
  <c r="AA256" i="27"/>
  <c r="AA256" i="21"/>
  <c r="AC256" i="31"/>
  <c r="BP54" i="28"/>
  <c r="K507" i="26"/>
  <c r="BP54" i="21"/>
  <c r="AA256" i="28"/>
  <c r="BP54" i="20"/>
  <c r="AC257" i="31"/>
  <c r="BP55" i="28"/>
  <c r="K508" i="26"/>
  <c r="BP55" i="21"/>
  <c r="AA257" i="30"/>
  <c r="AA257" i="29"/>
  <c r="AA257" i="28"/>
  <c r="BP55" i="20"/>
  <c r="AA257" i="27"/>
  <c r="AA257" i="20"/>
  <c r="BP55" i="27"/>
  <c r="AA257" i="21"/>
  <c r="K506" i="26"/>
  <c r="AA255" i="30"/>
  <c r="AC255" i="31"/>
  <c r="BP53" i="20"/>
  <c r="BP53" i="21"/>
  <c r="AA255" i="29"/>
  <c r="BP53" i="28"/>
  <c r="BP53" i="27"/>
  <c r="AA255" i="27"/>
  <c r="AA255" i="21"/>
  <c r="AA255" i="28"/>
  <c r="AA255" i="20"/>
  <c r="BO49" i="31"/>
  <c r="AA216" i="28"/>
  <c r="AA216" i="20"/>
  <c r="AC216" i="31"/>
  <c r="BM49" i="28"/>
  <c r="AA216" i="21"/>
  <c r="AA216" i="30"/>
  <c r="AA216" i="29"/>
  <c r="AA216" i="27"/>
  <c r="J502" i="26"/>
  <c r="BM49" i="21"/>
  <c r="BM49" i="30"/>
  <c r="BM49" i="29"/>
  <c r="BM49" i="27"/>
  <c r="BM49" i="20"/>
  <c r="AA248" i="28"/>
  <c r="AA248" i="21"/>
  <c r="AA248" i="27"/>
  <c r="K499" i="26"/>
  <c r="BP46" i="21"/>
  <c r="AA248" i="30"/>
  <c r="AA248" i="29"/>
  <c r="BP46" i="27"/>
  <c r="BP46" i="20"/>
  <c r="AC248" i="31"/>
  <c r="BP46" i="28"/>
  <c r="AA248" i="20"/>
  <c r="AC249" i="31"/>
  <c r="AA249" i="29"/>
  <c r="BP47" i="27"/>
  <c r="BP47" i="20"/>
  <c r="BP47" i="28"/>
  <c r="AA249" i="20"/>
  <c r="AA249" i="28"/>
  <c r="AA249" i="21"/>
  <c r="AA249" i="30"/>
  <c r="AA249" i="27"/>
  <c r="K500" i="26"/>
  <c r="BP47" i="21"/>
  <c r="AA285" i="30"/>
  <c r="AA285" i="27"/>
  <c r="AA285" i="21"/>
  <c r="AC285" i="31"/>
  <c r="AA285" i="29"/>
  <c r="BS48" i="27"/>
  <c r="L501" i="26"/>
  <c r="BS48" i="21"/>
  <c r="BS48" i="28"/>
  <c r="BS48" i="20"/>
  <c r="AA285" i="28"/>
  <c r="AA285" i="20"/>
  <c r="AC219" i="31"/>
  <c r="AA219" i="30"/>
  <c r="AA219" i="29"/>
  <c r="AA219" i="27"/>
  <c r="J505" i="26"/>
  <c r="BM52" i="21"/>
  <c r="BO52" i="31"/>
  <c r="BM52" i="30"/>
  <c r="BM52" i="29"/>
  <c r="BM52" i="27"/>
  <c r="BM52" i="20"/>
  <c r="AA219" i="28"/>
  <c r="AA219" i="20"/>
  <c r="BM52" i="28"/>
  <c r="AA219" i="21"/>
  <c r="AC253" i="32" l="1"/>
  <c r="AG253" i="34"/>
  <c r="AG253" i="33"/>
  <c r="AC292" i="32"/>
  <c r="AG292" i="34"/>
  <c r="AG292" i="33"/>
  <c r="AC282" i="32"/>
  <c r="AG282" i="34"/>
  <c r="AG282" i="33"/>
  <c r="AC291" i="32"/>
  <c r="AG291" i="34"/>
  <c r="AG291" i="33"/>
  <c r="AC294" i="32"/>
  <c r="AG294" i="34"/>
  <c r="AG294" i="33"/>
  <c r="AC262" i="32"/>
  <c r="AG262" i="34"/>
  <c r="AG262" i="33"/>
  <c r="AC299" i="32"/>
  <c r="AG299" i="34"/>
  <c r="AG299" i="33"/>
  <c r="AC265" i="32"/>
  <c r="AG265" i="34"/>
  <c r="AG265" i="33"/>
  <c r="AC319" i="32"/>
  <c r="AG319" i="34"/>
  <c r="AG319" i="33"/>
  <c r="AC283" i="32"/>
  <c r="AG283" i="34"/>
  <c r="AG283" i="33"/>
  <c r="AC250" i="32"/>
  <c r="AG250" i="34"/>
  <c r="AG250" i="33"/>
  <c r="AC295" i="32"/>
  <c r="AG295" i="34"/>
  <c r="AG295" i="33"/>
  <c r="AC258" i="32"/>
  <c r="AG258" i="34"/>
  <c r="AG258" i="33"/>
  <c r="AC289" i="32"/>
  <c r="AG289" i="34"/>
  <c r="AG289" i="33"/>
  <c r="AC290" i="32"/>
  <c r="AG290" i="34"/>
  <c r="AG290" i="33"/>
  <c r="AC298" i="32"/>
  <c r="AG298" i="34"/>
  <c r="AG298" i="33"/>
  <c r="AA300" i="30"/>
  <c r="AA300" i="29"/>
  <c r="BS63" i="27"/>
  <c r="BS63" i="21"/>
  <c r="AC300" i="31"/>
  <c r="AA300" i="21"/>
  <c r="AA300" i="27"/>
  <c r="AA300" i="20"/>
  <c r="BS63" i="28"/>
  <c r="L516" i="26"/>
  <c r="AA300" i="28"/>
  <c r="BS63" i="20"/>
  <c r="AA266" i="28"/>
  <c r="AA266" i="20"/>
  <c r="AA266" i="29"/>
  <c r="BP64" i="21"/>
  <c r="AA266" i="27"/>
  <c r="AA266" i="21"/>
  <c r="AC266" i="31"/>
  <c r="BP64" i="28"/>
  <c r="BP64" i="20"/>
  <c r="AA266" i="30"/>
  <c r="BP64" i="27"/>
  <c r="K517" i="26"/>
  <c r="AA299" i="28"/>
  <c r="AA299" i="21"/>
  <c r="AA299" i="30"/>
  <c r="AA299" i="27"/>
  <c r="L515" i="26"/>
  <c r="AC299" i="31"/>
  <c r="BS62" i="27"/>
  <c r="BS62" i="20"/>
  <c r="BS62" i="28"/>
  <c r="AA299" i="20"/>
  <c r="BS62" i="21"/>
  <c r="AA299" i="29"/>
  <c r="K514" i="26"/>
  <c r="BP61" i="28"/>
  <c r="BP61" i="20"/>
  <c r="AA263" i="27"/>
  <c r="AA263" i="30"/>
  <c r="AA263" i="28"/>
  <c r="AA263" i="20"/>
  <c r="AC263" i="31"/>
  <c r="BP61" i="27"/>
  <c r="AA263" i="21"/>
  <c r="AA263" i="29"/>
  <c r="BP61" i="21"/>
  <c r="AA293" i="30"/>
  <c r="BS56" i="28"/>
  <c r="BS56" i="20"/>
  <c r="AA293" i="29"/>
  <c r="L509" i="26"/>
  <c r="AC293" i="31"/>
  <c r="AA293" i="28"/>
  <c r="AA293" i="20"/>
  <c r="BS56" i="27"/>
  <c r="BS56" i="21"/>
  <c r="AA293" i="27"/>
  <c r="AA293" i="21"/>
  <c r="AA295" i="29"/>
  <c r="BS58" i="27"/>
  <c r="L511" i="26"/>
  <c r="BS58" i="21"/>
  <c r="AA295" i="27"/>
  <c r="BS58" i="28"/>
  <c r="BS58" i="20"/>
  <c r="AA295" i="30"/>
  <c r="AA295" i="28"/>
  <c r="AA295" i="20"/>
  <c r="AC295" i="31"/>
  <c r="AA295" i="21"/>
  <c r="BS59" i="28"/>
  <c r="BS59" i="21"/>
  <c r="AA296" i="29"/>
  <c r="AA296" i="20"/>
  <c r="AA296" i="28"/>
  <c r="L512" i="26"/>
  <c r="AA296" i="21"/>
  <c r="AC296" i="31"/>
  <c r="BS59" i="27"/>
  <c r="AA296" i="30"/>
  <c r="AA296" i="27"/>
  <c r="BS59" i="20"/>
  <c r="AA259" i="27"/>
  <c r="K510" i="26"/>
  <c r="BP57" i="21"/>
  <c r="AA259" i="30"/>
  <c r="AA259" i="29"/>
  <c r="BP57" i="27"/>
  <c r="BP57" i="20"/>
  <c r="AC259" i="31"/>
  <c r="BP57" i="28"/>
  <c r="AA259" i="20"/>
  <c r="AA259" i="28"/>
  <c r="AA259" i="21"/>
  <c r="BS55" i="28"/>
  <c r="AA292" i="20"/>
  <c r="AC292" i="31"/>
  <c r="AA292" i="29"/>
  <c r="BS55" i="20"/>
  <c r="AA292" i="28"/>
  <c r="BS55" i="21"/>
  <c r="AA292" i="30"/>
  <c r="AA292" i="27"/>
  <c r="L508" i="26"/>
  <c r="AA292" i="21"/>
  <c r="BS55" i="27"/>
  <c r="AA290" i="21"/>
  <c r="BS53" i="20"/>
  <c r="BS53" i="21"/>
  <c r="BS53" i="27"/>
  <c r="AA290" i="30"/>
  <c r="AC290" i="31"/>
  <c r="BS53" i="28"/>
  <c r="AA290" i="27"/>
  <c r="AA290" i="29"/>
  <c r="AA290" i="20"/>
  <c r="L506" i="26"/>
  <c r="AA290" i="28"/>
  <c r="AA291" i="29"/>
  <c r="BS54" i="27"/>
  <c r="BS54" i="20"/>
  <c r="AC291" i="31"/>
  <c r="AA291" i="27"/>
  <c r="BS54" i="21"/>
  <c r="BS54" i="28"/>
  <c r="AA291" i="20"/>
  <c r="AA291" i="30"/>
  <c r="AA291" i="28"/>
  <c r="AA291" i="21"/>
  <c r="L507" i="26"/>
  <c r="AA254" i="30"/>
  <c r="BP52" i="28"/>
  <c r="K505" i="26"/>
  <c r="BP52" i="21"/>
  <c r="AC254" i="31"/>
  <c r="AA254" i="28"/>
  <c r="BP52" i="20"/>
  <c r="BP52" i="27"/>
  <c r="AA254" i="20"/>
  <c r="AA254" i="29"/>
  <c r="AA254" i="27"/>
  <c r="AA254" i="21"/>
  <c r="AC283" i="31"/>
  <c r="AA283" i="29"/>
  <c r="BS46" i="27"/>
  <c r="AA283" i="20"/>
  <c r="BS46" i="28"/>
  <c r="AA283" i="21"/>
  <c r="AA283" i="28"/>
  <c r="L499" i="26"/>
  <c r="BS46" i="21"/>
  <c r="AA283" i="30"/>
  <c r="AA283" i="27"/>
  <c r="BS46" i="20"/>
  <c r="AC320" i="31"/>
  <c r="AA320" i="27"/>
  <c r="M501" i="26"/>
  <c r="AA320" i="21"/>
  <c r="AA320" i="29"/>
  <c r="BV48" i="27"/>
  <c r="BV48" i="20"/>
  <c r="BV48" i="28"/>
  <c r="AA320" i="20"/>
  <c r="AA320" i="30"/>
  <c r="AA320" i="28"/>
  <c r="BV48" i="21"/>
  <c r="AC284" i="31"/>
  <c r="BS47" i="28"/>
  <c r="BS47" i="21"/>
  <c r="AA284" i="28"/>
  <c r="L500" i="26"/>
  <c r="AA284" i="21"/>
  <c r="AA284" i="27"/>
  <c r="BS47" i="20"/>
  <c r="AA284" i="30"/>
  <c r="AA284" i="29"/>
  <c r="BS47" i="27"/>
  <c r="AA284" i="20"/>
  <c r="AA251" i="30"/>
  <c r="AA251" i="27"/>
  <c r="AA251" i="20"/>
  <c r="AC251" i="31"/>
  <c r="AA251" i="29"/>
  <c r="BP49" i="27"/>
  <c r="AA251" i="21"/>
  <c r="BP49" i="28"/>
  <c r="K502" i="26"/>
  <c r="BP49" i="21"/>
  <c r="AA251" i="28"/>
  <c r="BP49" i="20"/>
  <c r="AC317" i="32" l="1"/>
  <c r="AG317" i="34"/>
  <c r="AG317" i="33"/>
  <c r="AC325" i="32"/>
  <c r="AG325" i="34"/>
  <c r="AG325" i="33"/>
  <c r="AC300" i="32"/>
  <c r="AG300" i="34"/>
  <c r="AG300" i="33"/>
  <c r="AC288" i="32"/>
  <c r="AG288" i="34"/>
  <c r="AG288" i="33"/>
  <c r="AC324" i="32"/>
  <c r="AG324" i="34"/>
  <c r="AG324" i="33"/>
  <c r="AC329" i="32"/>
  <c r="AG329" i="34"/>
  <c r="AG329" i="33"/>
  <c r="AC326" i="32"/>
  <c r="AG326" i="34"/>
  <c r="AG326" i="33"/>
  <c r="AC293" i="32"/>
  <c r="AG293" i="34"/>
  <c r="AG293" i="33"/>
  <c r="AC330" i="32"/>
  <c r="AG330" i="34"/>
  <c r="AG330" i="33"/>
  <c r="AC334" i="32"/>
  <c r="AG334" i="34"/>
  <c r="AG334" i="33"/>
  <c r="AC285" i="32"/>
  <c r="AG285" i="34"/>
  <c r="AG285" i="33"/>
  <c r="AC318" i="32"/>
  <c r="AG318" i="34"/>
  <c r="AG318" i="33"/>
  <c r="AC327" i="32"/>
  <c r="AG327" i="34"/>
  <c r="AG327" i="33"/>
  <c r="AC297" i="32"/>
  <c r="AG297" i="34"/>
  <c r="AG297" i="33"/>
  <c r="AC333" i="32"/>
  <c r="AG333" i="34"/>
  <c r="AG333" i="33"/>
  <c r="AA335" i="29"/>
  <c r="AA335" i="27"/>
  <c r="AA335" i="20"/>
  <c r="BV63" i="28"/>
  <c r="AA335" i="30"/>
  <c r="AA335" i="28"/>
  <c r="M516" i="26"/>
  <c r="AC335" i="31"/>
  <c r="BV63" i="27"/>
  <c r="BV63" i="20"/>
  <c r="AA335" i="21"/>
  <c r="BV63" i="21"/>
  <c r="AA301" i="27"/>
  <c r="AA301" i="21"/>
  <c r="AA301" i="30"/>
  <c r="AA301" i="29"/>
  <c r="L517" i="26"/>
  <c r="BS64" i="21"/>
  <c r="BS64" i="20"/>
  <c r="AA301" i="28"/>
  <c r="AA301" i="20"/>
  <c r="BS64" i="27"/>
  <c r="AC301" i="31"/>
  <c r="BS64" i="28"/>
  <c r="AA334" i="28"/>
  <c r="AA334" i="20"/>
  <c r="BV62" i="21"/>
  <c r="AA334" i="29"/>
  <c r="AA334" i="21"/>
  <c r="AC334" i="31"/>
  <c r="BV62" i="28"/>
  <c r="BV62" i="20"/>
  <c r="BV62" i="27"/>
  <c r="AA334" i="30"/>
  <c r="AA334" i="27"/>
  <c r="M515" i="26"/>
  <c r="AA298" i="30"/>
  <c r="AA298" i="27"/>
  <c r="AA298" i="20"/>
  <c r="AC298" i="31"/>
  <c r="AA298" i="29"/>
  <c r="BS61" i="27"/>
  <c r="BS61" i="21"/>
  <c r="AA298" i="21"/>
  <c r="BS61" i="28"/>
  <c r="L514" i="26"/>
  <c r="AA298" i="28"/>
  <c r="BS61" i="20"/>
  <c r="AA330" i="30"/>
  <c r="AA330" i="29"/>
  <c r="AA330" i="27"/>
  <c r="AA330" i="20"/>
  <c r="AC330" i="31"/>
  <c r="BV58" i="28"/>
  <c r="BV58" i="21"/>
  <c r="BV58" i="20"/>
  <c r="AA330" i="28"/>
  <c r="M511" i="26"/>
  <c r="AA330" i="21"/>
  <c r="BV58" i="27"/>
  <c r="BS57" i="28"/>
  <c r="BS57" i="21"/>
  <c r="BS57" i="27"/>
  <c r="AA294" i="28"/>
  <c r="L510" i="26"/>
  <c r="AA294" i="21"/>
  <c r="AC294" i="31"/>
  <c r="AA294" i="29"/>
  <c r="AA294" i="30"/>
  <c r="AA294" i="27"/>
  <c r="BS57" i="20"/>
  <c r="AA294" i="20"/>
  <c r="AA331" i="30"/>
  <c r="BV59" i="28"/>
  <c r="AA331" i="21"/>
  <c r="BV59" i="21"/>
  <c r="AC331" i="31"/>
  <c r="AA331" i="28"/>
  <c r="M512" i="26"/>
  <c r="AA331" i="27"/>
  <c r="BV59" i="27"/>
  <c r="BV59" i="20"/>
  <c r="AA331" i="29"/>
  <c r="AA331" i="20"/>
  <c r="BV56" i="28"/>
  <c r="BV56" i="21"/>
  <c r="AC328" i="31"/>
  <c r="AA328" i="29"/>
  <c r="AA328" i="20"/>
  <c r="AA328" i="28"/>
  <c r="M509" i="26"/>
  <c r="AA328" i="21"/>
  <c r="BV56" i="27"/>
  <c r="AA328" i="30"/>
  <c r="AA328" i="27"/>
  <c r="BV56" i="20"/>
  <c r="AA326" i="28"/>
  <c r="AA326" i="20"/>
  <c r="BV54" i="28"/>
  <c r="BV54" i="20"/>
  <c r="AA326" i="30"/>
  <c r="AA326" i="27"/>
  <c r="BV54" i="21"/>
  <c r="AC326" i="31"/>
  <c r="AA326" i="29"/>
  <c r="BV54" i="27"/>
  <c r="M507" i="26"/>
  <c r="AA326" i="21"/>
  <c r="AA325" i="21"/>
  <c r="M506" i="26"/>
  <c r="BV53" i="20"/>
  <c r="AA325" i="27"/>
  <c r="AA325" i="30"/>
  <c r="BV53" i="21"/>
  <c r="AA325" i="28"/>
  <c r="BV53" i="27"/>
  <c r="AA325" i="29"/>
  <c r="AC325" i="31"/>
  <c r="AA325" i="20"/>
  <c r="BV53" i="28"/>
  <c r="AC327" i="31"/>
  <c r="AA327" i="27"/>
  <c r="AA327" i="21"/>
  <c r="AA327" i="29"/>
  <c r="BV55" i="27"/>
  <c r="M508" i="26"/>
  <c r="BV55" i="21"/>
  <c r="AA327" i="30"/>
  <c r="AA327" i="28"/>
  <c r="BV55" i="28"/>
  <c r="BV55" i="20"/>
  <c r="AA327" i="20"/>
  <c r="AC286" i="31"/>
  <c r="AA286" i="27"/>
  <c r="AA286" i="20"/>
  <c r="AA286" i="29"/>
  <c r="BS49" i="27"/>
  <c r="BS49" i="21"/>
  <c r="BS49" i="28"/>
  <c r="L502" i="26"/>
  <c r="AA286" i="21"/>
  <c r="AA286" i="30"/>
  <c r="AA286" i="28"/>
  <c r="BS49" i="20"/>
  <c r="AC319" i="31"/>
  <c r="AA319" i="28"/>
  <c r="M500" i="26"/>
  <c r="BV47" i="21"/>
  <c r="AA319" i="27"/>
  <c r="BV47" i="20"/>
  <c r="AA319" i="29"/>
  <c r="BV47" i="27"/>
  <c r="AA319" i="20"/>
  <c r="AA319" i="30"/>
  <c r="BV47" i="28"/>
  <c r="AA319" i="21"/>
  <c r="AC318" i="31"/>
  <c r="BV46" i="28"/>
  <c r="BV46" i="21"/>
  <c r="AA318" i="28"/>
  <c r="M499" i="26"/>
  <c r="AA318" i="21"/>
  <c r="AA318" i="27"/>
  <c r="BV46" i="20"/>
  <c r="AA318" i="30"/>
  <c r="AA318" i="29"/>
  <c r="BV46" i="27"/>
  <c r="AA318" i="20"/>
  <c r="BY48" i="28"/>
  <c r="BY48" i="27"/>
  <c r="N501" i="26"/>
  <c r="O501" i="26" s="1"/>
  <c r="BY48" i="20"/>
  <c r="BY48" i="21"/>
  <c r="AA289" i="28"/>
  <c r="BS52" i="20"/>
  <c r="AA289" i="30"/>
  <c r="AA289" i="27"/>
  <c r="AA289" i="20"/>
  <c r="AC289" i="31"/>
  <c r="AA289" i="29"/>
  <c r="BS52" i="27"/>
  <c r="AA289" i="21"/>
  <c r="BS52" i="28"/>
  <c r="L505" i="26"/>
  <c r="BS52" i="21"/>
  <c r="AC332" i="32" l="1"/>
  <c r="AG332" i="34"/>
  <c r="AG332" i="33"/>
  <c r="AC328" i="32"/>
  <c r="AG328" i="34"/>
  <c r="AG328" i="33"/>
  <c r="AC335" i="32"/>
  <c r="AG335" i="34"/>
  <c r="AG335" i="33"/>
  <c r="AC323" i="32"/>
  <c r="AG323" i="34"/>
  <c r="AG323" i="33"/>
  <c r="AC320" i="32"/>
  <c r="AG320" i="34"/>
  <c r="AG320" i="33"/>
  <c r="BY62" i="27"/>
  <c r="N515" i="26"/>
  <c r="O515" i="26" s="1"/>
  <c r="BY62" i="20"/>
  <c r="BY62" i="28"/>
  <c r="BY62" i="21"/>
  <c r="BY63" i="28"/>
  <c r="BY63" i="21"/>
  <c r="BY63" i="27"/>
  <c r="N516" i="26"/>
  <c r="O516" i="26" s="1"/>
  <c r="BY63" i="20"/>
  <c r="AA336" i="30"/>
  <c r="BV64" i="28"/>
  <c r="M517" i="26"/>
  <c r="AA336" i="21"/>
  <c r="AA336" i="28"/>
  <c r="BV64" i="20"/>
  <c r="AA336" i="27"/>
  <c r="AA336" i="20"/>
  <c r="AA336" i="29"/>
  <c r="BV64" i="27"/>
  <c r="BV64" i="21"/>
  <c r="AC336" i="31"/>
  <c r="AA333" i="30"/>
  <c r="AA333" i="27"/>
  <c r="AA333" i="21"/>
  <c r="AC333" i="31"/>
  <c r="AA333" i="29"/>
  <c r="BV61" i="27"/>
  <c r="M514" i="26"/>
  <c r="BV61" i="21"/>
  <c r="BV61" i="28"/>
  <c r="BV61" i="20"/>
  <c r="AA333" i="28"/>
  <c r="AA333" i="20"/>
  <c r="BY56" i="27"/>
  <c r="BY56" i="20"/>
  <c r="BY56" i="21"/>
  <c r="BY56" i="28"/>
  <c r="N509" i="26"/>
  <c r="O509" i="26" s="1"/>
  <c r="BY59" i="28"/>
  <c r="N512" i="26"/>
  <c r="O512" i="26" s="1"/>
  <c r="BY59" i="27"/>
  <c r="BY59" i="20"/>
  <c r="BY59" i="21"/>
  <c r="BY58" i="21"/>
  <c r="BY58" i="28"/>
  <c r="BY58" i="20"/>
  <c r="BY58" i="27"/>
  <c r="N511" i="26"/>
  <c r="O511" i="26" s="1"/>
  <c r="AA329" i="30"/>
  <c r="AA329" i="28"/>
  <c r="AA329" i="20"/>
  <c r="AC329" i="31"/>
  <c r="BV57" i="27"/>
  <c r="AA329" i="21"/>
  <c r="BV57" i="20"/>
  <c r="AA329" i="29"/>
  <c r="AA329" i="27"/>
  <c r="M510" i="26"/>
  <c r="BV57" i="21"/>
  <c r="BV57" i="28"/>
  <c r="N507" i="26"/>
  <c r="O507" i="26" s="1"/>
  <c r="BY54" i="20"/>
  <c r="BY54" i="28"/>
  <c r="BY54" i="21"/>
  <c r="BY54" i="27"/>
  <c r="BY55" i="28"/>
  <c r="BY55" i="27"/>
  <c r="N508" i="26"/>
  <c r="O508" i="26" s="1"/>
  <c r="BY55" i="20"/>
  <c r="BY55" i="21"/>
  <c r="BY53" i="20"/>
  <c r="N506" i="26"/>
  <c r="O506" i="26" s="1"/>
  <c r="BY53" i="28"/>
  <c r="BY53" i="21"/>
  <c r="BY53" i="27"/>
  <c r="AC324" i="31"/>
  <c r="AA324" i="28"/>
  <c r="M505" i="26"/>
  <c r="AA324" i="21"/>
  <c r="BV52" i="27"/>
  <c r="BV52" i="20"/>
  <c r="AA324" i="29"/>
  <c r="AA324" i="27"/>
  <c r="AA324" i="20"/>
  <c r="AA324" i="30"/>
  <c r="BV52" i="28"/>
  <c r="BV52" i="21"/>
  <c r="AC321" i="31"/>
  <c r="BV49" i="28"/>
  <c r="AA321" i="28"/>
  <c r="M502" i="26"/>
  <c r="BV49" i="21"/>
  <c r="BV49" i="20"/>
  <c r="AA321" i="27"/>
  <c r="AA321" i="30"/>
  <c r="AA321" i="29"/>
  <c r="BV49" i="27"/>
  <c r="AA321" i="20"/>
  <c r="AA321" i="21"/>
  <c r="CB48" i="20"/>
  <c r="CB48" i="21"/>
  <c r="CB48" i="28"/>
  <c r="CB48" i="27"/>
  <c r="N500" i="26"/>
  <c r="O500" i="26" s="1"/>
  <c r="BY47" i="20"/>
  <c r="BY47" i="28"/>
  <c r="BY47" i="21"/>
  <c r="BY47" i="27"/>
  <c r="BY46" i="21"/>
  <c r="BY46" i="28"/>
  <c r="N499" i="26"/>
  <c r="O499" i="26" s="1"/>
  <c r="BY46" i="27"/>
  <c r="BY46" i="20"/>
  <c r="CB62" i="28" l="1"/>
  <c r="CB62" i="21"/>
  <c r="CB62" i="20"/>
  <c r="CB62" i="27"/>
  <c r="BY64" i="20"/>
  <c r="BY64" i="21"/>
  <c r="N517" i="26"/>
  <c r="O517" i="26" s="1"/>
  <c r="BY64" i="28"/>
  <c r="BY64" i="27"/>
  <c r="CB63" i="20"/>
  <c r="CB63" i="28"/>
  <c r="CB63" i="27"/>
  <c r="CB63" i="21"/>
  <c r="BY61" i="27"/>
  <c r="BY61" i="20"/>
  <c r="BY61" i="28"/>
  <c r="BY61" i="21"/>
  <c r="N514" i="26"/>
  <c r="O514" i="26" s="1"/>
  <c r="CB58" i="28"/>
  <c r="CB58" i="20"/>
  <c r="CB58" i="27"/>
  <c r="CB58" i="21"/>
  <c r="CB59" i="20"/>
  <c r="CB59" i="21"/>
  <c r="CB59" i="27"/>
  <c r="CB59" i="28"/>
  <c r="N510" i="26"/>
  <c r="O510" i="26" s="1"/>
  <c r="BY57" i="27"/>
  <c r="BY57" i="20"/>
  <c r="BY57" i="28"/>
  <c r="BY57" i="21"/>
  <c r="CB56" i="21"/>
  <c r="CB56" i="20"/>
  <c r="CB56" i="28"/>
  <c r="CB56" i="27"/>
  <c r="CB53" i="27"/>
  <c r="CB53" i="21"/>
  <c r="CB53" i="20"/>
  <c r="CB53" i="28"/>
  <c r="CB55" i="28"/>
  <c r="CB55" i="20"/>
  <c r="CB55" i="27"/>
  <c r="CB55" i="21"/>
  <c r="CB54" i="27"/>
  <c r="CB54" i="21"/>
  <c r="CB54" i="28"/>
  <c r="CB54" i="20"/>
  <c r="CB46" i="28"/>
  <c r="CB46" i="27"/>
  <c r="CB46" i="20"/>
  <c r="CB46" i="21"/>
  <c r="BY49" i="27"/>
  <c r="N502" i="26"/>
  <c r="O502" i="26" s="1"/>
  <c r="BY49" i="20"/>
  <c r="BY49" i="21"/>
  <c r="BY49" i="28"/>
  <c r="BY52" i="20"/>
  <c r="BY52" i="21"/>
  <c r="BY52" i="28"/>
  <c r="BY52" i="27"/>
  <c r="N505" i="26"/>
  <c r="O505" i="26" s="1"/>
  <c r="CB47" i="20"/>
  <c r="CB47" i="21"/>
  <c r="CB47" i="28"/>
  <c r="CB47" i="27"/>
  <c r="CB64" i="20" l="1"/>
  <c r="CB64" i="21"/>
  <c r="CB64" i="27"/>
  <c r="CB64" i="28"/>
  <c r="CB61" i="27"/>
  <c r="CB61" i="21"/>
  <c r="CB61" i="28"/>
  <c r="CB61" i="20"/>
  <c r="CB57" i="28"/>
  <c r="CB57" i="20"/>
  <c r="CB57" i="27"/>
  <c r="CB57" i="21"/>
  <c r="CB52" i="28"/>
  <c r="CB52" i="27"/>
  <c r="CB52" i="21"/>
  <c r="CB52" i="20"/>
  <c r="CB49" i="28"/>
  <c r="CB49" i="20"/>
  <c r="CB49" i="27"/>
  <c r="CB49" i="21"/>
</calcChain>
</file>

<file path=xl/sharedStrings.xml><?xml version="1.0" encoding="utf-8"?>
<sst xmlns="http://schemas.openxmlformats.org/spreadsheetml/2006/main" count="15243" uniqueCount="276">
  <si>
    <t>January</t>
  </si>
  <si>
    <t>Pomeroy</t>
  </si>
  <si>
    <t>Kuhn</t>
  </si>
  <si>
    <t>Donley</t>
  </si>
  <si>
    <t>Victor</t>
  </si>
  <si>
    <t>Ruark</t>
  </si>
  <si>
    <t>Cardwell</t>
  </si>
  <si>
    <t>Scott</t>
  </si>
  <si>
    <t>P. Scott</t>
  </si>
  <si>
    <t>Williams</t>
  </si>
  <si>
    <t>Fitzsimmons</t>
  </si>
  <si>
    <t>Houser</t>
  </si>
  <si>
    <t>L. Kimble</t>
  </si>
  <si>
    <t>Landkammer</t>
  </si>
  <si>
    <t>Travis</t>
  </si>
  <si>
    <t>Robinson</t>
  </si>
  <si>
    <t>Blachly</t>
  </si>
  <si>
    <t>S. Flerchinger</t>
  </si>
  <si>
    <t>B. Slaybaugh</t>
  </si>
  <si>
    <t>Demand</t>
  </si>
  <si>
    <t>Average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</si>
  <si>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</si>
  <si>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</si>
  <si>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</si>
  <si>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</si>
  <si>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</si>
  <si>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</si>
  <si>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</si>
  <si>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</si>
  <si>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</si>
  <si>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</si>
  <si>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</si>
  <si>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</si>
  <si>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</si>
  <si>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TOTAL</t>
  </si>
  <si>
    <t>Annual Rainfall</t>
  </si>
  <si>
    <t>Jan. 1 -- Dec. 31</t>
  </si>
  <si>
    <t>Total</t>
  </si>
  <si>
    <t>February</t>
  </si>
  <si>
    <t>B Slaybaugh</t>
  </si>
  <si>
    <t>March</t>
  </si>
  <si>
    <t>April</t>
  </si>
  <si>
    <t>May</t>
  </si>
  <si>
    <t>June</t>
  </si>
  <si>
    <t>Fitzsimmo</t>
  </si>
  <si>
    <t>July</t>
  </si>
  <si>
    <t>August</t>
  </si>
  <si>
    <t>September</t>
  </si>
  <si>
    <t>October</t>
  </si>
  <si>
    <t>November</t>
  </si>
  <si>
    <t>December</t>
  </si>
  <si>
    <t>M. Flerchinger</t>
  </si>
  <si>
    <t>Bartels</t>
  </si>
  <si>
    <t>G. Gilbert</t>
  </si>
  <si>
    <t>Crop Year Rainfall</t>
  </si>
  <si>
    <t>Aug. 1, 1999 -- July 31, 2000</t>
  </si>
  <si>
    <t>Greg Gilbert</t>
  </si>
  <si>
    <t>Frozen</t>
  </si>
  <si>
    <t>Aug</t>
  </si>
  <si>
    <t>Sept</t>
  </si>
  <si>
    <t>Oct</t>
  </si>
  <si>
    <t>Nov.</t>
  </si>
  <si>
    <t>Dec.</t>
  </si>
  <si>
    <t>X</t>
  </si>
  <si>
    <t>trace</t>
  </si>
  <si>
    <t>Scott-CC</t>
  </si>
  <si>
    <t>Ruchert</t>
  </si>
  <si>
    <t>Sept. 1, 97 -- Aug. 31, 98</t>
  </si>
  <si>
    <t>None</t>
  </si>
  <si>
    <t>S.Flerchinger</t>
  </si>
  <si>
    <t>Flerchinger</t>
  </si>
  <si>
    <t>Sept. 1, 96 -- Aug. 31, 97</t>
  </si>
  <si>
    <t xml:space="preserve">        </t>
  </si>
  <si>
    <t>Annual Rainfall  August 1 -- July 31</t>
  </si>
  <si>
    <t>Sept. 1,94 -- Aug. 31, 95</t>
  </si>
  <si>
    <t xml:space="preserve">       </t>
  </si>
  <si>
    <t>AVERAGE</t>
  </si>
  <si>
    <t>Central Ferry</t>
  </si>
  <si>
    <t>Sept. 1,93 -- Aug. 31,94</t>
  </si>
  <si>
    <t>Flerchinge</t>
  </si>
  <si>
    <t>Central Fe</t>
  </si>
  <si>
    <t>Sept. 1,92 -- Aug. 31,93</t>
  </si>
  <si>
    <t>Cenral Fe</t>
  </si>
  <si>
    <t>Central Fer</t>
  </si>
  <si>
    <t>Sept. 1,91 -- Aug. 31,92</t>
  </si>
  <si>
    <t>Sept. 1,90 -- Aug. 31, 91</t>
  </si>
  <si>
    <t>Sept. 1 -- Aug. 31</t>
  </si>
  <si>
    <t>Year Total:</t>
  </si>
  <si>
    <t>Huntington</t>
  </si>
  <si>
    <t>.</t>
  </si>
  <si>
    <t>J Baker</t>
  </si>
  <si>
    <t>M.Hastings</t>
  </si>
  <si>
    <t>P Scott</t>
  </si>
  <si>
    <t>J. Baker</t>
  </si>
  <si>
    <t>..</t>
  </si>
  <si>
    <t>M Hastings</t>
  </si>
  <si>
    <t>510 Pataha</t>
  </si>
  <si>
    <t>M Fitzsimmons</t>
  </si>
  <si>
    <t>Jan.</t>
  </si>
  <si>
    <t>Yearly total</t>
  </si>
  <si>
    <t>* crop year</t>
  </si>
  <si>
    <t>Data provided by Pomeroy Conservation District</t>
  </si>
  <si>
    <t>* Crop year  9/1 thru 8/31</t>
  </si>
  <si>
    <t>Feb.</t>
  </si>
  <si>
    <t>Oct.</t>
  </si>
  <si>
    <t>Sept.</t>
  </si>
  <si>
    <t>Aug.</t>
  </si>
  <si>
    <t>Garfield County Rainfall Stations</t>
  </si>
  <si>
    <t>NA</t>
  </si>
  <si>
    <t>not active</t>
  </si>
  <si>
    <t>Cardwell NA</t>
  </si>
  <si>
    <t>Travis NA</t>
  </si>
  <si>
    <t>Robinson NA</t>
  </si>
  <si>
    <t>Tom Keatts</t>
  </si>
  <si>
    <t>Roger Koller</t>
  </si>
  <si>
    <t>25 yr. avg/mo.</t>
  </si>
  <si>
    <t>25 yr. ave/yr.</t>
  </si>
  <si>
    <t>Rainstation</t>
  </si>
  <si>
    <t>25 yr.av.</t>
  </si>
  <si>
    <t>% of Av.</t>
  </si>
  <si>
    <t>25 yr. aver.</t>
  </si>
  <si>
    <t>% or average</t>
  </si>
  <si>
    <t>Pomeroy CD</t>
  </si>
  <si>
    <t>David Ruark</t>
  </si>
  <si>
    <t xml:space="preserve">Cardwell </t>
  </si>
  <si>
    <t>Jim Scott</t>
  </si>
  <si>
    <t>Dan Williams</t>
  </si>
  <si>
    <t>M. Fitzsimmons</t>
  </si>
  <si>
    <t>Gary Houser</t>
  </si>
  <si>
    <t>Larry Kimble</t>
  </si>
  <si>
    <t>Phil Landkammer</t>
  </si>
  <si>
    <t>Betty Travis</t>
  </si>
  <si>
    <t>John Robinson</t>
  </si>
  <si>
    <t>Lee Blachly</t>
  </si>
  <si>
    <t>Brian Slaybaugh</t>
  </si>
  <si>
    <t>Henry Demand</t>
  </si>
  <si>
    <t>overall county average of all stations</t>
  </si>
  <si>
    <t>Running rainfall total for year.</t>
  </si>
  <si>
    <t>Jan</t>
  </si>
  <si>
    <t>Mar.</t>
  </si>
  <si>
    <t>Apr</t>
  </si>
  <si>
    <t>Nov</t>
  </si>
  <si>
    <t>total</t>
  </si>
  <si>
    <t>Monthly rainfall</t>
  </si>
  <si>
    <t>Running total</t>
  </si>
  <si>
    <t>www.pomeroycd.com</t>
  </si>
  <si>
    <t>510 Pataha St.</t>
  </si>
  <si>
    <t>Averages</t>
  </si>
  <si>
    <t>Average Running total</t>
  </si>
  <si>
    <t>Feburary 2013</t>
  </si>
  <si>
    <t>1991  Cropyear</t>
  </si>
  <si>
    <t>Fitzsimmon</t>
  </si>
  <si>
    <t>1992  Cropyear</t>
  </si>
  <si>
    <t>2013  Cropyear</t>
  </si>
  <si>
    <t>2012  Cropyear</t>
  </si>
  <si>
    <t>2011  Cropyear</t>
  </si>
  <si>
    <t>1993  Cropyear</t>
  </si>
  <si>
    <t>1994  Cropyear</t>
  </si>
  <si>
    <t>1995  Cropyear</t>
  </si>
  <si>
    <t>1996  Cropyear</t>
  </si>
  <si>
    <t>1997  Cropyear</t>
  </si>
  <si>
    <t>1998  Cropyear</t>
  </si>
  <si>
    <t>1999  Cropyear</t>
  </si>
  <si>
    <t>2000  Cropyear</t>
  </si>
  <si>
    <t>2001  Cropyear</t>
  </si>
  <si>
    <t>2002  Cropyear</t>
  </si>
  <si>
    <t>2003  Cropyear</t>
  </si>
  <si>
    <t>2004  Cropyear</t>
  </si>
  <si>
    <t>2005  Cropyear</t>
  </si>
  <si>
    <t>2006  Cropyear</t>
  </si>
  <si>
    <t>2007  Cropyear</t>
  </si>
  <si>
    <t>2008  Cropyear</t>
  </si>
  <si>
    <t>2009  Cropyear</t>
  </si>
  <si>
    <t>2010  Cropyear</t>
  </si>
  <si>
    <t>Sept. 1,95 -- Aug. 31,96</t>
  </si>
  <si>
    <t>Ledgerwood</t>
  </si>
  <si>
    <t>Fizsimmons</t>
  </si>
  <si>
    <t>Sept - Dec.</t>
  </si>
  <si>
    <t>25 yr ave/crop yr</t>
  </si>
  <si>
    <t>all numbers are for the end of the month</t>
  </si>
  <si>
    <t>Hastings</t>
  </si>
  <si>
    <t>Baker</t>
  </si>
  <si>
    <t>Feburary 2014</t>
  </si>
  <si>
    <t>Gauge</t>
  </si>
  <si>
    <t>Broken</t>
  </si>
  <si>
    <t>Villard</t>
  </si>
  <si>
    <t>new</t>
  </si>
  <si>
    <t>??</t>
  </si>
  <si>
    <t>0.29 ?</t>
  </si>
  <si>
    <t>Mayview</t>
  </si>
  <si>
    <t>Partial day 3:00 PM</t>
  </si>
  <si>
    <t>Mayveiw</t>
  </si>
  <si>
    <t>short on data</t>
  </si>
  <si>
    <t>..26</t>
  </si>
  <si>
    <t>5/1/20189</t>
  </si>
  <si>
    <t>Deadman</t>
  </si>
  <si>
    <t>New</t>
  </si>
  <si>
    <t>.31.03</t>
  </si>
  <si>
    <t>1990 - 2018</t>
  </si>
  <si>
    <t>28  yrs.</t>
  </si>
  <si>
    <t>1990 - 2014</t>
  </si>
  <si>
    <t>24 yrs.</t>
  </si>
  <si>
    <t>L Kimble</t>
  </si>
  <si>
    <t>1990 - 2007</t>
  </si>
  <si>
    <t>17 yrs.</t>
  </si>
  <si>
    <t>13 yrs.</t>
  </si>
  <si>
    <t>2001-2014</t>
  </si>
  <si>
    <t>1.5 yrs.</t>
  </si>
  <si>
    <t>Lynn Gulch</t>
  </si>
  <si>
    <t>Dye Seed</t>
  </si>
  <si>
    <t>Snake River</t>
  </si>
  <si>
    <t>Linville</t>
  </si>
  <si>
    <t>Kirby Mayview</t>
  </si>
  <si>
    <t>Alpowa</t>
  </si>
  <si>
    <t>Sweeney</t>
  </si>
  <si>
    <t>Lewis Rd.</t>
  </si>
  <si>
    <t xml:space="preserve">Bakers </t>
  </si>
  <si>
    <t>Pond</t>
  </si>
  <si>
    <t>Columbia C</t>
  </si>
  <si>
    <t>B Scoggin</t>
  </si>
  <si>
    <t>E Linville</t>
  </si>
  <si>
    <t>B Wolf</t>
  </si>
  <si>
    <t>Bakers Pond</t>
  </si>
  <si>
    <t>East Lnville</t>
  </si>
  <si>
    <t>East Linville</t>
  </si>
  <si>
    <t>Gwinn</t>
  </si>
  <si>
    <t>W Kuhl Rd.</t>
  </si>
  <si>
    <t>Col Ctr.</t>
  </si>
  <si>
    <t>Golf Course</t>
  </si>
  <si>
    <t>Chapel Hill</t>
  </si>
  <si>
    <t>Washboard</t>
  </si>
  <si>
    <t>Linville Gulch</t>
  </si>
  <si>
    <t>Knotgrass</t>
  </si>
  <si>
    <t>Brian Scoggin</t>
  </si>
  <si>
    <t>Sweeney Gulch</t>
  </si>
  <si>
    <t>Alpowa Cr.</t>
  </si>
  <si>
    <t>Kirby</t>
  </si>
  <si>
    <t>Ag weather net</t>
  </si>
  <si>
    <t>1 mi. north</t>
  </si>
  <si>
    <t>Kirby May</t>
  </si>
  <si>
    <t>l Klaveano</t>
  </si>
  <si>
    <t>J Gwinn</t>
  </si>
  <si>
    <t>1 mile north</t>
  </si>
  <si>
    <t>28 yr.</t>
  </si>
  <si>
    <t>no data</t>
  </si>
  <si>
    <t>down</t>
  </si>
  <si>
    <t>station</t>
  </si>
  <si>
    <t xml:space="preserve">weather </t>
  </si>
  <si>
    <t>west Kuhl</t>
  </si>
  <si>
    <t>West Kuhjl</t>
  </si>
  <si>
    <t>1 mile N</t>
  </si>
  <si>
    <t>snow ??</t>
  </si>
  <si>
    <t>Data</t>
  </si>
  <si>
    <t>No</t>
  </si>
  <si>
    <t>sweeney</t>
  </si>
  <si>
    <t>W Kuhl ridge</t>
  </si>
  <si>
    <t>1 mile North</t>
  </si>
  <si>
    <t>Bartels Rd.</t>
  </si>
  <si>
    <t>Install</t>
  </si>
  <si>
    <t>St. ID</t>
  </si>
  <si>
    <t>kwaclark42</t>
  </si>
  <si>
    <t>..02</t>
  </si>
  <si>
    <t>West Kuhl</t>
  </si>
  <si>
    <t>tramway</t>
  </si>
  <si>
    <t>KWAP 42</t>
  </si>
  <si>
    <t>Daily Rain</t>
  </si>
  <si>
    <t>Tramway</t>
  </si>
  <si>
    <t>top</t>
  </si>
  <si>
    <t>East</t>
  </si>
  <si>
    <t>Valentine</t>
  </si>
  <si>
    <t>North</t>
  </si>
  <si>
    <t>Malone</t>
  </si>
  <si>
    <t>Malone1</t>
  </si>
  <si>
    <t>malone1</t>
  </si>
  <si>
    <t xml:space="preserve">Alpowa </t>
  </si>
  <si>
    <t>Summit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</si>
</sst>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\ ;\(&quot;$&quot;#,##0\)"/>
  </numFmts>
  <fonts count="21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lightGray">
        <fgColor indexed="65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gray0625">
        <fgColor indexed="22"/>
        <bgColor indexed="41"/>
      </patternFill>
    </fill>
    <fill>
      <patternFill patternType="lightGray">
        <fgColor indexed="65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fgColor indexed="22"/>
        <bgColor indexed="44"/>
      </patternFill>
    </fill>
    <fill>
      <patternFill patternType="lightGray">
        <fgColor indexed="65"/>
        <bgColor indexed="4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8"/>
      </left>
      <right style="thin">
        <color theme="8"/>
      </right>
      <top style="thin">
        <color theme="4" tint="0.39997558519241921"/>
      </top>
      <bottom style="thin">
        <color theme="8"/>
      </bottom>
      <diagonal/>
    </border>
    <border>
      <left style="thin">
        <color theme="8"/>
      </left>
      <right style="thin">
        <color theme="4" tint="0.39997558519241921"/>
      </right>
      <top style="thin">
        <color theme="4" tint="0.39997558519241921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9">
    <xf numFmtId="0" fontId="0" fillId="0" borderId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1" applyNumberFormat="0" applyFont="0" applyFill="0" applyAlignment="0" applyProtection="0"/>
    <xf numFmtId="0" fontId="8" fillId="0" borderId="0" applyNumberFormat="0" applyFill="0" applyBorder="0" applyAlignment="0" applyProtection="0"/>
  </cellStyleXfs>
  <cellXfs count="175">
    <xf numFmtId="0" fontId="0" fillId="0" borderId="0" xfId="0"/>
    <xf numFmtId="0" fontId="0" fillId="4" borderId="0" xfId="0" applyFill="1"/>
    <xf numFmtId="0" fontId="4" fillId="0" borderId="0" xfId="0" applyFont="1"/>
    <xf numFmtId="2" fontId="0" fillId="0" borderId="0" xfId="0" applyNumberFormat="1"/>
    <xf numFmtId="2" fontId="0" fillId="4" borderId="0" xfId="0" applyNumberFormat="1" applyFill="1"/>
    <xf numFmtId="15" fontId="0" fillId="0" borderId="0" xfId="0" applyNumberFormat="1"/>
    <xf numFmtId="0" fontId="3" fillId="0" borderId="0" xfId="0" applyFont="1"/>
    <xf numFmtId="2" fontId="0" fillId="5" borderId="0" xfId="0" applyNumberFormat="1" applyFill="1"/>
    <xf numFmtId="0" fontId="0" fillId="0" borderId="0" xfId="0" applyAlignment="1">
      <alignment horizontal="center"/>
    </xf>
    <xf numFmtId="0" fontId="0" fillId="5" borderId="0" xfId="0" applyFill="1"/>
    <xf numFmtId="0" fontId="3" fillId="0" borderId="0" xfId="0" applyFont="1" applyAlignment="1">
      <alignment horizontal="center"/>
    </xf>
    <xf numFmtId="0" fontId="0" fillId="6" borderId="0" xfId="0" applyFill="1"/>
    <xf numFmtId="0" fontId="0" fillId="7" borderId="0" xfId="0" applyFill="1"/>
    <xf numFmtId="0" fontId="3" fillId="6" borderId="0" xfId="0" applyFont="1" applyFill="1"/>
    <xf numFmtId="2" fontId="0" fillId="8" borderId="0" xfId="0" applyNumberFormat="1" applyFill="1"/>
    <xf numFmtId="2" fontId="0" fillId="7" borderId="0" xfId="0" applyNumberFormat="1" applyFill="1"/>
    <xf numFmtId="2" fontId="0" fillId="9" borderId="0" xfId="0" applyNumberFormat="1" applyFill="1"/>
    <xf numFmtId="2" fontId="0" fillId="6" borderId="0" xfId="0" applyNumberFormat="1" applyFill="1"/>
    <xf numFmtId="0" fontId="0" fillId="10" borderId="0" xfId="0" applyFill="1"/>
    <xf numFmtId="0" fontId="0" fillId="3" borderId="0" xfId="0" applyFill="1"/>
    <xf numFmtId="2" fontId="0" fillId="10" borderId="0" xfId="0" applyNumberFormat="1" applyFill="1"/>
    <xf numFmtId="0" fontId="0" fillId="11" borderId="0" xfId="0" applyFill="1"/>
    <xf numFmtId="0" fontId="0" fillId="2" borderId="0" xfId="0" applyFill="1"/>
    <xf numFmtId="0" fontId="3" fillId="11" borderId="0" xfId="0" applyFont="1" applyFill="1"/>
    <xf numFmtId="2" fontId="0" fillId="12" borderId="0" xfId="0" applyNumberFormat="1" applyFill="1"/>
    <xf numFmtId="2" fontId="0" fillId="2" borderId="0" xfId="0" applyNumberFormat="1" applyFill="1"/>
    <xf numFmtId="2" fontId="0" fillId="13" borderId="0" xfId="0" applyNumberFormat="1" applyFill="1"/>
    <xf numFmtId="2" fontId="0" fillId="11" borderId="0" xfId="0" applyNumberFormat="1" applyFill="1"/>
    <xf numFmtId="0" fontId="0" fillId="14" borderId="0" xfId="0" applyFill="1"/>
    <xf numFmtId="2" fontId="0" fillId="14" borderId="0" xfId="0" applyNumberFormat="1" applyFill="1"/>
    <xf numFmtId="0" fontId="0" fillId="15" borderId="0" xfId="0" applyFill="1"/>
    <xf numFmtId="0" fontId="0" fillId="16" borderId="0" xfId="0" applyFill="1"/>
    <xf numFmtId="0" fontId="6" fillId="0" borderId="0" xfId="0" applyFont="1"/>
    <xf numFmtId="0" fontId="7" fillId="0" borderId="0" xfId="0" applyFont="1"/>
    <xf numFmtId="0" fontId="5" fillId="0" borderId="0" xfId="0" applyFont="1"/>
    <xf numFmtId="9" fontId="0" fillId="0" borderId="0" xfId="0" applyNumberFormat="1"/>
    <xf numFmtId="0" fontId="5" fillId="0" borderId="2" xfId="0" applyFont="1" applyBorder="1"/>
    <xf numFmtId="0" fontId="0" fillId="0" borderId="3" xfId="0" applyBorder="1"/>
    <xf numFmtId="0" fontId="0" fillId="0" borderId="4" xfId="0" applyBorder="1"/>
    <xf numFmtId="0" fontId="0" fillId="17" borderId="0" xfId="0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6" fillId="17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0" fontId="5" fillId="17" borderId="0" xfId="0" applyFont="1" applyFill="1" applyAlignment="1">
      <alignment horizontal="center"/>
    </xf>
    <xf numFmtId="0" fontId="8" fillId="0" borderId="0" xfId="8" applyAlignment="1">
      <alignment horizontal="center"/>
    </xf>
    <xf numFmtId="2" fontId="5" fillId="0" borderId="0" xfId="0" applyNumberFormat="1" applyFont="1"/>
    <xf numFmtId="0" fontId="9" fillId="0" borderId="5" xfId="0" applyFont="1" applyBorder="1" applyAlignment="1">
      <alignment horizontal="center"/>
    </xf>
    <xf numFmtId="0" fontId="0" fillId="17" borderId="0" xfId="0" applyFill="1"/>
    <xf numFmtId="0" fontId="10" fillId="17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2" fontId="10" fillId="17" borderId="6" xfId="0" applyNumberFormat="1" applyFont="1" applyFill="1" applyBorder="1" applyAlignment="1">
      <alignment horizontal="center"/>
    </xf>
    <xf numFmtId="2" fontId="10" fillId="0" borderId="6" xfId="0" applyNumberFormat="1" applyFont="1" applyBorder="1" applyAlignment="1">
      <alignment horizontal="center"/>
    </xf>
    <xf numFmtId="2" fontId="0" fillId="19" borderId="0" xfId="0" applyNumberFormat="1" applyFill="1"/>
    <xf numFmtId="0" fontId="10" fillId="0" borderId="6" xfId="0" applyFont="1" applyBorder="1"/>
    <xf numFmtId="0" fontId="10" fillId="17" borderId="7" xfId="0" applyFont="1" applyFill="1" applyBorder="1" applyAlignment="1">
      <alignment horizontal="center"/>
    </xf>
    <xf numFmtId="0" fontId="10" fillId="20" borderId="7" xfId="0" applyFont="1" applyFill="1" applyBorder="1" applyAlignment="1">
      <alignment horizontal="center"/>
    </xf>
    <xf numFmtId="0" fontId="10" fillId="20" borderId="8" xfId="0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10" fillId="21" borderId="7" xfId="0" applyFont="1" applyFill="1" applyBorder="1" applyAlignment="1">
      <alignment horizontal="center"/>
    </xf>
    <xf numFmtId="2" fontId="0" fillId="21" borderId="0" xfId="0" applyNumberFormat="1" applyFill="1" applyAlignment="1">
      <alignment horizontal="center"/>
    </xf>
    <xf numFmtId="0" fontId="10" fillId="21" borderId="9" xfId="0" applyFont="1" applyFill="1" applyBorder="1" applyAlignment="1">
      <alignment horizontal="center"/>
    </xf>
    <xf numFmtId="2" fontId="10" fillId="21" borderId="9" xfId="0" applyNumberFormat="1" applyFont="1" applyFill="1" applyBorder="1" applyAlignment="1">
      <alignment horizontal="center"/>
    </xf>
    <xf numFmtId="0" fontId="0" fillId="19" borderId="0" xfId="0" applyFill="1"/>
    <xf numFmtId="0" fontId="0" fillId="19" borderId="0" xfId="0" applyFill="1" applyAlignment="1">
      <alignment horizontal="center"/>
    </xf>
    <xf numFmtId="2" fontId="0" fillId="19" borderId="0" xfId="0" applyNumberFormat="1" applyFill="1" applyAlignment="1">
      <alignment horizontal="center"/>
    </xf>
    <xf numFmtId="17" fontId="11" fillId="0" borderId="0" xfId="0" applyNumberFormat="1" applyFont="1"/>
    <xf numFmtId="17" fontId="0" fillId="0" borderId="0" xfId="0" applyNumberFormat="1"/>
    <xf numFmtId="17" fontId="10" fillId="20" borderId="9" xfId="0" applyNumberFormat="1" applyFont="1" applyFill="1" applyBorder="1"/>
    <xf numFmtId="0" fontId="10" fillId="0" borderId="6" xfId="0" applyFont="1" applyBorder="1" applyAlignment="1">
      <alignment horizontal="right"/>
    </xf>
    <xf numFmtId="17" fontId="10" fillId="21" borderId="9" xfId="0" applyNumberFormat="1" applyFont="1" applyFill="1" applyBorder="1"/>
    <xf numFmtId="0" fontId="0" fillId="18" borderId="0" xfId="0" applyFill="1"/>
    <xf numFmtId="0" fontId="12" fillId="0" borderId="0" xfId="0" applyFont="1"/>
    <xf numFmtId="0" fontId="13" fillId="0" borderId="0" xfId="0" applyFont="1"/>
    <xf numFmtId="2" fontId="14" fillId="0" borderId="9" xfId="0" applyNumberFormat="1" applyFont="1" applyBorder="1" applyAlignment="1">
      <alignment horizontal="center"/>
    </xf>
    <xf numFmtId="0" fontId="14" fillId="20" borderId="9" xfId="0" applyFont="1" applyFill="1" applyBorder="1" applyAlignment="1">
      <alignment horizontal="center"/>
    </xf>
    <xf numFmtId="2" fontId="14" fillId="20" borderId="9" xfId="0" applyNumberFormat="1" applyFont="1" applyFill="1" applyBorder="1" applyAlignment="1">
      <alignment horizontal="center"/>
    </xf>
    <xf numFmtId="2" fontId="14" fillId="21" borderId="9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22" borderId="0" xfId="0" applyFill="1"/>
    <xf numFmtId="2" fontId="0" fillId="18" borderId="0" xfId="0" applyNumberFormat="1" applyFill="1"/>
    <xf numFmtId="9" fontId="0" fillId="18" borderId="0" xfId="0" applyNumberFormat="1" applyFill="1"/>
    <xf numFmtId="16" fontId="10" fillId="0" borderId="6" xfId="0" applyNumberFormat="1" applyFont="1" applyBorder="1" applyAlignment="1">
      <alignment horizontal="right"/>
    </xf>
    <xf numFmtId="0" fontId="5" fillId="11" borderId="0" xfId="0" applyFont="1" applyFill="1"/>
    <xf numFmtId="0" fontId="15" fillId="0" borderId="0" xfId="0" applyFont="1"/>
    <xf numFmtId="0" fontId="16" fillId="18" borderId="0" xfId="0" applyFont="1" applyFill="1"/>
    <xf numFmtId="0" fontId="15" fillId="17" borderId="0" xfId="0" applyFont="1" applyFill="1"/>
    <xf numFmtId="0" fontId="16" fillId="0" borderId="0" xfId="0" applyFont="1"/>
    <xf numFmtId="0" fontId="15" fillId="5" borderId="0" xfId="0" applyFont="1" applyFill="1"/>
    <xf numFmtId="17" fontId="17" fillId="0" borderId="0" xfId="0" applyNumberFormat="1" applyFont="1"/>
    <xf numFmtId="0" fontId="15" fillId="17" borderId="0" xfId="0" applyFont="1" applyFill="1" applyAlignment="1">
      <alignment horizontal="center"/>
    </xf>
    <xf numFmtId="0" fontId="16" fillId="17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2" fontId="15" fillId="0" borderId="0" xfId="0" applyNumberFormat="1" applyFont="1" applyAlignment="1">
      <alignment horizontal="center"/>
    </xf>
    <xf numFmtId="2" fontId="15" fillId="0" borderId="0" xfId="0" applyNumberFormat="1" applyFont="1"/>
    <xf numFmtId="0" fontId="18" fillId="0" borderId="0" xfId="0" applyFont="1"/>
    <xf numFmtId="2" fontId="15" fillId="5" borderId="0" xfId="0" applyNumberFormat="1" applyFont="1" applyFill="1"/>
    <xf numFmtId="2" fontId="15" fillId="17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0" fontId="15" fillId="18" borderId="0" xfId="0" applyFont="1" applyFill="1"/>
    <xf numFmtId="0" fontId="15" fillId="24" borderId="0" xfId="0" applyFont="1" applyFill="1"/>
    <xf numFmtId="0" fontId="19" fillId="0" borderId="0" xfId="8" applyFont="1" applyAlignment="1">
      <alignment horizontal="center"/>
    </xf>
    <xf numFmtId="0" fontId="15" fillId="23" borderId="0" xfId="0" applyFont="1" applyFill="1"/>
    <xf numFmtId="0" fontId="20" fillId="17" borderId="6" xfId="0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20" borderId="9" xfId="0" applyFont="1" applyFill="1" applyBorder="1" applyAlignment="1">
      <alignment horizontal="center"/>
    </xf>
    <xf numFmtId="2" fontId="15" fillId="4" borderId="0" xfId="0" applyNumberFormat="1" applyFont="1" applyFill="1"/>
    <xf numFmtId="0" fontId="20" fillId="0" borderId="6" xfId="0" applyFont="1" applyBorder="1"/>
    <xf numFmtId="2" fontId="20" fillId="0" borderId="6" xfId="0" applyNumberFormat="1" applyFont="1" applyBorder="1" applyAlignment="1">
      <alignment horizontal="center"/>
    </xf>
    <xf numFmtId="2" fontId="20" fillId="0" borderId="9" xfId="0" applyNumberFormat="1" applyFont="1" applyBorder="1" applyAlignment="1">
      <alignment horizontal="center"/>
    </xf>
    <xf numFmtId="2" fontId="20" fillId="17" borderId="6" xfId="0" applyNumberFormat="1" applyFont="1" applyFill="1" applyBorder="1" applyAlignment="1">
      <alignment horizontal="center"/>
    </xf>
    <xf numFmtId="2" fontId="20" fillId="20" borderId="9" xfId="0" applyNumberFormat="1" applyFont="1" applyFill="1" applyBorder="1" applyAlignment="1">
      <alignment horizontal="center"/>
    </xf>
    <xf numFmtId="0" fontId="16" fillId="0" borderId="2" xfId="0" applyFont="1" applyBorder="1"/>
    <xf numFmtId="0" fontId="15" fillId="0" borderId="3" xfId="0" applyFont="1" applyBorder="1"/>
    <xf numFmtId="0" fontId="15" fillId="0" borderId="4" xfId="0" applyFont="1" applyBorder="1"/>
    <xf numFmtId="2" fontId="15" fillId="18" borderId="0" xfId="0" applyNumberFormat="1" applyFont="1" applyFill="1"/>
    <xf numFmtId="9" fontId="15" fillId="18" borderId="0" xfId="0" applyNumberFormat="1" applyFont="1" applyFill="1"/>
    <xf numFmtId="9" fontId="15" fillId="0" borderId="0" xfId="0" applyNumberFormat="1" applyFont="1"/>
    <xf numFmtId="2" fontId="15" fillId="19" borderId="0" xfId="0" applyNumberFormat="1" applyFont="1" applyFill="1"/>
    <xf numFmtId="0" fontId="16" fillId="21" borderId="0" xfId="0" applyFont="1" applyFill="1"/>
    <xf numFmtId="17" fontId="20" fillId="20" borderId="9" xfId="0" applyNumberFormat="1" applyFont="1" applyFill="1" applyBorder="1"/>
    <xf numFmtId="0" fontId="20" fillId="17" borderId="7" xfId="0" applyFont="1" applyFill="1" applyBorder="1" applyAlignment="1">
      <alignment horizontal="center"/>
    </xf>
    <xf numFmtId="0" fontId="20" fillId="20" borderId="7" xfId="0" applyFont="1" applyFill="1" applyBorder="1" applyAlignment="1">
      <alignment horizontal="center"/>
    </xf>
    <xf numFmtId="0" fontId="20" fillId="20" borderId="8" xfId="0" applyFont="1" applyFill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15" fillId="21" borderId="0" xfId="0" applyFont="1" applyFill="1"/>
    <xf numFmtId="2" fontId="20" fillId="21" borderId="9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15" fillId="19" borderId="0" xfId="0" applyFont="1" applyFill="1"/>
    <xf numFmtId="0" fontId="15" fillId="19" borderId="0" xfId="0" applyFont="1" applyFill="1" applyAlignment="1">
      <alignment horizontal="center"/>
    </xf>
    <xf numFmtId="2" fontId="15" fillId="19" borderId="0" xfId="0" applyNumberFormat="1" applyFont="1" applyFill="1" applyAlignment="1">
      <alignment horizontal="center"/>
    </xf>
    <xf numFmtId="17" fontId="15" fillId="0" borderId="0" xfId="0" applyNumberFormat="1" applyFont="1"/>
    <xf numFmtId="0" fontId="15" fillId="21" borderId="0" xfId="0" applyFont="1" applyFill="1" applyAlignment="1">
      <alignment horizontal="center"/>
    </xf>
    <xf numFmtId="0" fontId="20" fillId="21" borderId="7" xfId="0" applyFont="1" applyFill="1" applyBorder="1" applyAlignment="1">
      <alignment horizontal="center"/>
    </xf>
    <xf numFmtId="2" fontId="15" fillId="21" borderId="0" xfId="0" applyNumberFormat="1" applyFont="1" applyFill="1" applyAlignment="1">
      <alignment horizontal="center"/>
    </xf>
    <xf numFmtId="0" fontId="20" fillId="21" borderId="9" xfId="0" applyFont="1" applyFill="1" applyBorder="1" applyAlignment="1">
      <alignment horizontal="center"/>
    </xf>
    <xf numFmtId="17" fontId="20" fillId="21" borderId="9" xfId="0" applyNumberFormat="1" applyFont="1" applyFill="1" applyBorder="1"/>
    <xf numFmtId="0" fontId="15" fillId="14" borderId="0" xfId="0" applyFont="1" applyFill="1"/>
    <xf numFmtId="2" fontId="15" fillId="14" borderId="0" xfId="0" applyNumberFormat="1" applyFont="1" applyFill="1"/>
    <xf numFmtId="0" fontId="15" fillId="19" borderId="10" xfId="0" applyFont="1" applyFill="1" applyBorder="1"/>
    <xf numFmtId="0" fontId="15" fillId="0" borderId="10" xfId="0" applyFont="1" applyBorder="1"/>
    <xf numFmtId="0" fontId="15" fillId="19" borderId="11" xfId="0" applyFont="1" applyFill="1" applyBorder="1"/>
    <xf numFmtId="0" fontId="15" fillId="19" borderId="12" xfId="0" applyFont="1" applyFill="1" applyBorder="1"/>
    <xf numFmtId="17" fontId="5" fillId="0" borderId="0" xfId="0" applyNumberFormat="1" applyFont="1"/>
    <xf numFmtId="0" fontId="15" fillId="0" borderId="0" xfId="3" applyFont="1"/>
    <xf numFmtId="2" fontId="0" fillId="24" borderId="0" xfId="0" applyNumberFormat="1" applyFill="1"/>
    <xf numFmtId="0" fontId="5" fillId="24" borderId="0" xfId="0" applyFont="1" applyFill="1"/>
    <xf numFmtId="0" fontId="0" fillId="24" borderId="0" xfId="0" applyFill="1"/>
    <xf numFmtId="2" fontId="0" fillId="25" borderId="0" xfId="0" applyNumberFormat="1" applyFill="1"/>
    <xf numFmtId="0" fontId="5" fillId="25" borderId="0" xfId="0" applyFont="1" applyFill="1"/>
    <xf numFmtId="0" fontId="0" fillId="25" borderId="0" xfId="0" applyFill="1"/>
    <xf numFmtId="2" fontId="0" fillId="26" borderId="0" xfId="0" applyNumberFormat="1" applyFill="1"/>
    <xf numFmtId="0" fontId="5" fillId="26" borderId="0" xfId="0" applyFont="1" applyFill="1"/>
    <xf numFmtId="0" fontId="0" fillId="26" borderId="0" xfId="0" applyFill="1"/>
    <xf numFmtId="0" fontId="0" fillId="27" borderId="0" xfId="0" applyFill="1"/>
    <xf numFmtId="0" fontId="5" fillId="27" borderId="0" xfId="0" applyFont="1" applyFill="1"/>
    <xf numFmtId="2" fontId="0" fillId="27" borderId="0" xfId="0" applyNumberFormat="1" applyFill="1"/>
    <xf numFmtId="0" fontId="5" fillId="18" borderId="0" xfId="0" applyFont="1" applyFill="1"/>
    <xf numFmtId="0" fontId="5" fillId="18" borderId="0" xfId="0" applyFont="1" applyFill="1" applyAlignment="1">
      <alignment horizontal="center"/>
    </xf>
    <xf numFmtId="0" fontId="5" fillId="0" borderId="0" xfId="0" applyFont="1" applyFill="1" applyBorder="1"/>
    <xf numFmtId="0" fontId="0" fillId="0" borderId="0" xfId="0" applyFill="1"/>
    <xf numFmtId="0" fontId="15" fillId="0" borderId="0" xfId="0" applyFont="1" applyFill="1"/>
    <xf numFmtId="0" fontId="5" fillId="0" borderId="0" xfId="0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Fill="1" applyAlignment="1">
      <alignment horizontal="center"/>
    </xf>
    <xf numFmtId="0" fontId="16" fillId="0" borderId="3" xfId="0" applyFont="1" applyBorder="1"/>
    <xf numFmtId="0" fontId="0" fillId="23" borderId="0" xfId="0" applyFill="1"/>
    <xf numFmtId="0" fontId="5" fillId="23" borderId="0" xfId="0" applyFont="1" applyFill="1"/>
    <xf numFmtId="0" fontId="16" fillId="0" borderId="0" xfId="0" applyFont="1" applyFill="1"/>
    <xf numFmtId="0" fontId="0" fillId="0" borderId="0" xfId="0" applyAlignment="1">
      <alignment horizontal="center"/>
    </xf>
    <xf numFmtId="2" fontId="0" fillId="0" borderId="0" xfId="0" applyNumberForma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Hyperlink" xfId="8" builtinId="8"/>
    <cellStyle name="Normal" xfId="0" builtinId="0"/>
    <cellStyle name="Total" xfId="7" builtinId="25" customBuiltin="1"/>
  </cellStyles>
  <dxfs count="1370"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47625</xdr:colOff>
      <xdr:row>214</xdr:row>
      <xdr:rowOff>104775</xdr:rowOff>
    </xdr:from>
    <xdr:to>
      <xdr:col>31</xdr:col>
      <xdr:colOff>276225</xdr:colOff>
      <xdr:row>217</xdr:row>
      <xdr:rowOff>57150</xdr:rowOff>
    </xdr:to>
    <xdr:sp macro="" textlink="">
      <xdr:nvSpPr>
        <xdr:cNvPr id="1026" name="Rectangle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>
          <a:spLocks noChangeArrowheads="1"/>
        </xdr:cNvSpPr>
      </xdr:nvSpPr>
      <xdr:spPr bwMode="auto">
        <a:xfrm>
          <a:off x="21955125" y="34756725"/>
          <a:ext cx="914400" cy="438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W2:AC26" headerRowCount="0" totalsRowShown="0" headerRowDxfId="1369">
  <tableColumns count="7">
    <tableColumn id="1" xr3:uid="{00000000-0010-0000-0000-000001000000}" name="Column1" headerRowDxfId="1368"/>
    <tableColumn id="2" xr3:uid="{00000000-0010-0000-0000-000002000000}" name="Column2" headerRowDxfId="1367" dataDxfId="1366"/>
    <tableColumn id="3" xr3:uid="{00000000-0010-0000-0000-000003000000}" name="Column3" headerRowDxfId="1365" dataDxfId="1364"/>
    <tableColumn id="4" xr3:uid="{00000000-0010-0000-0000-000004000000}" name="Column4" headerRowDxfId="1363" dataDxfId="1362"/>
    <tableColumn id="5" xr3:uid="{00000000-0010-0000-0000-000005000000}" name="Column5" headerRowDxfId="1361" dataDxfId="1360"/>
    <tableColumn id="6" xr3:uid="{00000000-0010-0000-0000-000006000000}" name="Column6" headerRowDxfId="1359" dataDxfId="1358"/>
    <tableColumn id="7" xr3:uid="{00000000-0010-0000-0000-000007000000}" name="Column7" headerRowDxfId="1357" dataDxfId="1356"/>
  </tableColumns>
  <tableStyleInfo name="TableStyleLight20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e13" displayName="Table13" ref="W317:AB339" headerRowCount="0" totalsRowShown="0" headerRowDxfId="1265">
  <tableColumns count="6">
    <tableColumn id="1" xr3:uid="{00000000-0010-0000-0900-000001000000}" name="Garfield County Rainfall Stations" headerRowDxfId="1264"/>
    <tableColumn id="2" xr3:uid="{00000000-0010-0000-0900-000002000000}" name="Column1" headerRowDxfId="1263" dataDxfId="1262"/>
    <tableColumn id="3" xr3:uid="{00000000-0010-0000-0900-000003000000}" name="Column2" headerRowDxfId="1261"/>
    <tableColumn id="4" xr3:uid="{00000000-0010-0000-0900-000004000000}" name="Column3" headerRowDxfId="1260" dataDxfId="1259"/>
    <tableColumn id="5" xr3:uid="{00000000-0010-0000-0900-000005000000}" name="Column4" headerRowDxfId="1258" dataDxfId="1257"/>
    <tableColumn id="6" xr3:uid="{00000000-0010-0000-0900-000006000000}" name="Column5" headerRowDxfId="1256" dataDxfId="1255"/>
  </tableColumns>
  <tableStyleInfo name="TableStyleLight20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C77C656F-F421-4A27-99FB-B5FF9E5E820A}" name="Table717294154657789113" displayName="Table717294154657789113" ref="AC106:AH128" headerRowCount="0" totalsRowShown="0" headerRowDxfId="234">
  <tableColumns count="6">
    <tableColumn id="1" xr3:uid="{65C66ECF-5FCD-415A-ABF4-F8848C083E4D}" name="Garfield County Rainfall Stations" headerRowDxfId="233"/>
    <tableColumn id="2" xr3:uid="{DD605FE0-CE86-4C52-9FAA-F6C6B698E174}" name="Column1" headerRowDxfId="232" dataDxfId="231"/>
    <tableColumn id="3" xr3:uid="{096DC71C-3A7B-476F-9161-DDFDF303101F}" name="Column2" headerRowDxfId="230"/>
    <tableColumn id="4" xr3:uid="{D4FF3762-93B3-4103-AB5D-C611EEE7D17C}" name="Column3" headerRowDxfId="229" dataDxfId="228"/>
    <tableColumn id="5" xr3:uid="{FA233965-8AA9-4C95-894F-374F54F40A58}" name="Column4" headerRowDxfId="227" dataDxfId="226"/>
    <tableColumn id="6" xr3:uid="{6AD04624-CAE0-4A03-96E3-ECD8C7610047}" name="Column5" headerRowDxfId="225" dataDxfId="224"/>
  </tableColumns>
  <tableStyleInfo name="TableStyleLight20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7D49A457-6A25-4DC0-94B2-E169CF487F0A}" name="Table818304255667890114" displayName="Table818304255667890114" ref="AC140:AI165" headerRowCount="0" totalsRowShown="0">
  <tableColumns count="7">
    <tableColumn id="1" xr3:uid="{8AD20E0B-9A05-47D2-BAA2-6B6BDE74C93C}" name="Column1"/>
    <tableColumn id="2" xr3:uid="{310745B2-53FF-4930-81A4-4ABEA4FF0A47}" name="Column2" headerRowDxfId="223" dataDxfId="222"/>
    <tableColumn id="3" xr3:uid="{AE72E66E-C6D7-42B8-8424-048D845C2317}" name="Column3" headerRowDxfId="221" dataDxfId="220"/>
    <tableColumn id="4" xr3:uid="{7ACD3943-54BB-445D-983B-28E917D51AB4}" name="Column4" headerRowDxfId="219" dataDxfId="218"/>
    <tableColumn id="5" xr3:uid="{7D0EFEDE-6210-43E9-94D5-595CEB9D2EAF}" name="Column5" headerRowDxfId="217" dataDxfId="216"/>
    <tableColumn id="6" xr3:uid="{F15CDC6F-4542-4730-93A6-E98019215DE5}" name="Column6" headerRowDxfId="215" dataDxfId="214"/>
    <tableColumn id="7" xr3:uid="{8DF90CA0-3434-4640-A99C-7F765D8876D0}" name="Column7"/>
  </tableColumns>
  <tableStyleInfo name="TableStyleLight20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5CE8B5B-160F-4B67-89D7-4613A7381763}" name="Table919314356677991115" displayName="Table919314356677991115" ref="AC176:AH198" headerRowCount="0" totalsRowShown="0" headerRowDxfId="213">
  <tableColumns count="6">
    <tableColumn id="1" xr3:uid="{FDF05A70-6D57-443F-BB8E-60E96C03FD4F}" name="Garfield County Rainfall Stations" headerRowDxfId="212"/>
    <tableColumn id="2" xr3:uid="{89F92202-7D41-47A0-A30D-08D066A0543A}" name="Column1" headerRowDxfId="211" dataDxfId="210"/>
    <tableColumn id="3" xr3:uid="{23F2A113-FF42-484E-8225-0B63636E13A2}" name="Column2" headerRowDxfId="209"/>
    <tableColumn id="4" xr3:uid="{024F58E2-3D4B-4C7F-9FA8-DA53293C75AC}" name="Column3" headerRowDxfId="208" dataDxfId="207"/>
    <tableColumn id="5" xr3:uid="{10DB6AD0-7CA5-47A4-AB4D-94F0FF9F489E}" name="Column4" headerRowDxfId="206" dataDxfId="205"/>
    <tableColumn id="6" xr3:uid="{C7CE18E0-6DBA-4F04-8EE0-B9DCA11F7749}" name="Column5" headerRowDxfId="204" dataDxfId="203"/>
  </tableColumns>
  <tableStyleInfo name="TableStyleLight20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A7FB61F5-90B4-4603-8B25-65D4AF2427C9}" name="Table1020324457688092116" displayName="Table1020324457688092116" ref="AC211:AH233" headerRowCount="0" totalsRowShown="0" headerRowDxfId="202">
  <tableColumns count="6">
    <tableColumn id="1" xr3:uid="{580B461D-319B-4B5C-8F75-55882EF4D643}" name="Garfield County Rainfall Stations" headerRowDxfId="201"/>
    <tableColumn id="2" xr3:uid="{F7EABBC3-22C2-4979-BE2D-B49BE1DFE7FF}" name="Column1" headerRowDxfId="200" dataDxfId="199"/>
    <tableColumn id="3" xr3:uid="{44977B31-4674-46DC-A282-1A67F86CEAF2}" name="Column2" headerRowDxfId="198"/>
    <tableColumn id="4" xr3:uid="{7327C218-F4E8-4B0A-A593-BF3300695674}" name="Column3" headerRowDxfId="197" dataDxfId="196"/>
    <tableColumn id="5" xr3:uid="{6315D3F4-D214-40FC-AF98-617395F005B2}" name="Column4" headerRowDxfId="195" dataDxfId="194"/>
    <tableColumn id="6" xr3:uid="{2F668510-D58E-4936-95AF-5B9677247A49}" name="Column5" headerRowDxfId="193" dataDxfId="192"/>
  </tableColumns>
  <tableStyleInfo name="TableStyleLight20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64770D58-F7DF-4EC6-82DD-7A84F79D503F}" name="Table1121334558698193117" displayName="Table1121334558698193117" ref="AC246:AH268" headerRowCount="0" totalsRowShown="0" headerRowDxfId="191">
  <tableColumns count="6">
    <tableColumn id="1" xr3:uid="{E30C9C7D-833F-4A16-88F2-E092EB64F96D}" name="Garfield County Rainfall Stations" headerRowDxfId="190"/>
    <tableColumn id="2" xr3:uid="{9F1C9301-F1BB-45A2-B74E-3BC9D00B603A}" name="Column1" headerRowDxfId="189" dataDxfId="188"/>
    <tableColumn id="3" xr3:uid="{38F2D624-BF6B-476C-AE3A-4D15B159CD1B}" name="Column2" headerRowDxfId="187"/>
    <tableColumn id="4" xr3:uid="{B3BC18CF-2B94-4ED7-BE74-3C4D3A50959A}" name="Column3" headerRowDxfId="186" dataDxfId="185"/>
    <tableColumn id="5" xr3:uid="{B6B9CF7C-ACFD-45EF-8DD4-4B38C28591A6}" name="Column4" headerRowDxfId="184" dataDxfId="183"/>
    <tableColumn id="6" xr3:uid="{55ED565F-1EEA-431D-B765-13CF9251C594}" name="Column5" headerRowDxfId="182" dataDxfId="181"/>
  </tableColumns>
  <tableStyleInfo name="TableStyleLight20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78D39C79-46FF-44ED-B4D8-9277E6DB3612}" name="Table1222344659708294118" displayName="Table1222344659708294118" ref="AC281:AH303" headerRowCount="0" totalsRowShown="0" headerRowDxfId="180">
  <tableColumns count="6">
    <tableColumn id="1" xr3:uid="{98E1C4F1-7CA6-4B21-8B59-93FEF85170E3}" name="Garfield County Rainfall Stations" headerRowDxfId="179"/>
    <tableColumn id="2" xr3:uid="{8F200D14-5BC9-4080-9E71-A64C1FF3CCC1}" name="Column1" headerRowDxfId="178" dataDxfId="177"/>
    <tableColumn id="3" xr3:uid="{B241EA20-E830-4BFA-839C-17765DFF9C9F}" name="Column2" headerRowDxfId="176"/>
    <tableColumn id="4" xr3:uid="{5EDFE240-8792-498E-AFBC-5F9B71453961}" name="Column3" headerRowDxfId="175" dataDxfId="174"/>
    <tableColumn id="5" xr3:uid="{B193F90A-24F2-4985-9F20-4BC18E22C909}" name="Column4" headerRowDxfId="173" dataDxfId="172"/>
    <tableColumn id="6" xr3:uid="{C2C8DBB8-57CB-4BAA-B17A-C83CFCF423F9}" name="Column5" headerRowDxfId="171" dataDxfId="170"/>
  </tableColumns>
  <tableStyleInfo name="TableStyleLight20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2031CBCD-9188-486B-A77F-039FBDE5A5FA}" name="Table1323354760718395119" displayName="Table1323354760718395119" ref="AC316:AH338" headerRowCount="0" totalsRowShown="0" headerRowDxfId="169">
  <tableColumns count="6">
    <tableColumn id="1" xr3:uid="{3F6EBD2F-429A-4979-889C-F45313755683}" name="Garfield County Rainfall Stations" headerRowDxfId="168"/>
    <tableColumn id="2" xr3:uid="{D4ECB9BA-F318-4263-A59C-FB63143A8485}" name="Column1" headerRowDxfId="167" dataDxfId="166"/>
    <tableColumn id="3" xr3:uid="{9BC51DAC-E895-4092-9ED3-677E1E1460D7}" name="Column2" headerRowDxfId="165"/>
    <tableColumn id="4" xr3:uid="{A84B41BC-CAC4-41FD-885D-33CE3480514C}" name="Column3" headerRowDxfId="164" dataDxfId="163"/>
    <tableColumn id="5" xr3:uid="{F1BF1CF0-ECDB-4758-ABC6-7A29325C12C7}" name="Column4" headerRowDxfId="162" dataDxfId="161"/>
    <tableColumn id="6" xr3:uid="{1B5BD30F-B343-4705-847E-A87C31EA1BA5}" name="Column5" headerRowDxfId="160" dataDxfId="159"/>
  </tableColumns>
  <tableStyleInfo name="TableStyleLight20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CF63D168-860D-433C-982D-2F7AD54E4598}" name="Table1424364861728496120" displayName="Table1424364861728496120" ref="AC351:AH373" headerRowCount="0" totalsRowShown="0" headerRowDxfId="158">
  <tableColumns count="6">
    <tableColumn id="1" xr3:uid="{C00A6832-7C0F-4097-8983-FDE0C2E24084}" name="Garfield County Rainfall Stations" headerRowDxfId="157"/>
    <tableColumn id="2" xr3:uid="{B7F5C16F-7B8B-4062-A314-1BDE0DF473DF}" name="Column1" headerRowDxfId="156" dataDxfId="155"/>
    <tableColumn id="3" xr3:uid="{C456AD99-4486-47E1-AEA0-39D7AE3E7DDA}" name="Column2" headerRowDxfId="154"/>
    <tableColumn id="4" xr3:uid="{99E297CF-ADB1-457B-8DCE-2CA4EFF8DC2A}" name="Column3" headerRowDxfId="153" dataDxfId="152"/>
    <tableColumn id="5" xr3:uid="{83D2CC1C-708A-43FA-B87A-A0F8EC7CF2B6}" name="Column4" headerRowDxfId="151" dataDxfId="150"/>
    <tableColumn id="6" xr3:uid="{159D9D2C-656D-4447-BA82-D20D5FBF8FD2}" name="Column5" headerRowDxfId="149" dataDxfId="148"/>
  </tableColumns>
  <tableStyleInfo name="TableStyleLight20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F5DF6208-2021-4BF9-960A-D0F9464A4C41}" name="Table1525374962738597121" displayName="Table1525374962738597121" ref="AC386:AH408" headerRowCount="0" totalsRowShown="0" headerRowDxfId="147">
  <tableColumns count="6">
    <tableColumn id="1" xr3:uid="{2DFF140C-59D4-4044-8A13-59B97750DAA9}" name="Garfield County Rainfall Stations" headerRowDxfId="146"/>
    <tableColumn id="2" xr3:uid="{838E7D5B-2D21-4516-8254-D9EF79449314}" name="Column1" headerRowDxfId="145" dataDxfId="144"/>
    <tableColumn id="3" xr3:uid="{1BCBE788-9E2A-4348-91E8-84990B783697}" name="Column2" headerRowDxfId="143"/>
    <tableColumn id="4" xr3:uid="{A83A58D7-C13F-4BBB-802C-897E5D15279A}" name="Column3" headerRowDxfId="142" dataDxfId="141"/>
    <tableColumn id="5" xr3:uid="{BF76819D-FFF9-4599-8AB3-D1154A9550BA}" name="Column4" headerRowDxfId="140" dataDxfId="139"/>
    <tableColumn id="6" xr3:uid="{BC8FA1C4-CBDC-49A1-9E04-A9A0D51EF6B3}" name="Column5" headerRowDxfId="138" dataDxfId="137"/>
  </tableColumns>
  <tableStyleInfo name="TableStyleLight20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80427CCE-3DE9-429A-AE3F-2C1ADB6EE721}" name="Table1626385150748611098" displayName="Table1626385150748611098" ref="AC2:AI26" headerRowCount="0" totalsRowShown="0" headerRowDxfId="136">
  <tableColumns count="7">
    <tableColumn id="1" xr3:uid="{D3BB7515-F9FF-4FD7-B43D-9740DFA34598}" name="Column1" headerRowDxfId="135"/>
    <tableColumn id="2" xr3:uid="{7ED52FE5-9385-4EA3-9833-D1E0C019122B}" name="Column2" headerRowDxfId="134" dataDxfId="133"/>
    <tableColumn id="3" xr3:uid="{755A1466-42E6-4C58-AB3F-DAA3426EFDE0}" name="Column3" headerRowDxfId="132" dataDxfId="131"/>
    <tableColumn id="4" xr3:uid="{59CB5EB3-AE36-404D-916B-73A7889A2625}" name="Column4" headerRowDxfId="130" dataDxfId="129"/>
    <tableColumn id="5" xr3:uid="{83765DEB-AAF0-4DA6-8F33-A02DE8D0B164}" name="Column5" headerRowDxfId="128" dataDxfId="127"/>
    <tableColumn id="6" xr3:uid="{F20F3967-F61F-436F-906F-82D1076395B3}" name="Column6" headerRowDxfId="126" dataDxfId="125"/>
    <tableColumn id="7" xr3:uid="{54812D91-9996-4521-B7D3-8AE873A81DAF}" name="Column7" headerRowDxfId="124" dataDxfId="123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e14" displayName="Table14" ref="W352:AB374" headerRowCount="0" totalsRowShown="0" headerRowDxfId="1254">
  <tableColumns count="6">
    <tableColumn id="1" xr3:uid="{00000000-0010-0000-0A00-000001000000}" name="Garfield County Rainfall Stations" headerRowDxfId="1253"/>
    <tableColumn id="2" xr3:uid="{00000000-0010-0000-0A00-000002000000}" name="Column1" headerRowDxfId="1252" dataDxfId="1251"/>
    <tableColumn id="3" xr3:uid="{00000000-0010-0000-0A00-000003000000}" name="Column2" headerRowDxfId="1250"/>
    <tableColumn id="4" xr3:uid="{00000000-0010-0000-0A00-000004000000}" name="Column3" headerRowDxfId="1249" dataDxfId="1248"/>
    <tableColumn id="5" xr3:uid="{00000000-0010-0000-0A00-000005000000}" name="Column4" headerRowDxfId="1247" dataDxfId="1246"/>
    <tableColumn id="6" xr3:uid="{00000000-0010-0000-0A00-000006000000}" name="Column5" headerRowDxfId="1245" dataDxfId="1244"/>
  </tableColumns>
  <tableStyleInfo name="TableStyleLight20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54089632-9DD9-4725-857E-DF608B143DFB}" name="Table5427395263758711199" displayName="Table5427395263758711199" ref="AC38:AH61" headerRowCount="0" totalsRowShown="0" headerRowDxfId="122" tableBorderDxfId="121">
  <tableColumns count="6">
    <tableColumn id="1" xr3:uid="{BF890BD1-4CA5-42E9-8A25-4F82AE827A91}" name="Column1" headerRowDxfId="120" dataDxfId="119"/>
    <tableColumn id="2" xr3:uid="{193471D0-638E-495B-8D51-4F79D451F72C}" name="Column2" headerRowDxfId="118" dataDxfId="117"/>
    <tableColumn id="3" xr3:uid="{68B3DE92-3D85-4468-BC77-0546B9580CBC}" name="Column3" headerRowDxfId="116" dataDxfId="115"/>
    <tableColumn id="4" xr3:uid="{278EB6F4-CE8F-4D0D-AF55-69500FDB2E38}" name="Column4" headerRowDxfId="114" dataDxfId="113"/>
    <tableColumn id="5" xr3:uid="{7F7BF699-88DA-470B-B8FA-75F2FB4B1217}" name="Column5" headerRowDxfId="112" dataDxfId="111"/>
    <tableColumn id="6" xr3:uid="{97C7F938-3A52-47F1-B04B-950E1DAC3BEC}" name="Column6" headerRowDxfId="110" dataDxfId="109"/>
  </tableColumns>
  <tableStyleInfo name="TableStyleLight20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7ED8DE99-06D0-4C36-911E-A03EC9E7BB9F}" name="Table65284053647688112100" displayName="Table65284053647688112100" ref="AC72:AH94" headerRowCount="0" totalsRowShown="0" headerRowDxfId="108">
  <tableColumns count="6">
    <tableColumn id="1" xr3:uid="{F1845085-54ED-45CF-9575-C14CB3F56B9F}" name="Garfield County Rainfall Stations" headerRowDxfId="107"/>
    <tableColumn id="2" xr3:uid="{4EC986B8-A23A-49FB-ADBF-E79718E46422}" name="Column1" headerRowDxfId="106" dataDxfId="105"/>
    <tableColumn id="3" xr3:uid="{D274D688-AE99-4CF2-9F48-DBF34B21C93A}" name="Column2" headerRowDxfId="104"/>
    <tableColumn id="4" xr3:uid="{3A75ED09-E33D-44FA-A522-660A2DF5B6F4}" name="Column3" headerRowDxfId="103" dataDxfId="102"/>
    <tableColumn id="5" xr3:uid="{48051194-1C7E-4967-907B-2468585BCC29}" name="Column4" headerRowDxfId="101" dataDxfId="100"/>
    <tableColumn id="6" xr3:uid="{5A17EC07-2F17-4EE7-BAA4-39B35F634D61}" name="Column5" headerRowDxfId="99" dataDxfId="98"/>
  </tableColumns>
  <tableStyleInfo name="TableStyleLight20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84CD32F1-F6F1-4DF5-8B8D-28CD715E6617}" name="Table717294154657789113101" displayName="Table717294154657789113101" ref="AC106:AH128" headerRowCount="0" totalsRowShown="0" headerRowDxfId="97">
  <tableColumns count="6">
    <tableColumn id="1" xr3:uid="{AD0D72BE-2271-49E1-8B8C-A52DB536148A}" name="Garfield County Rainfall Stations" headerRowDxfId="96"/>
    <tableColumn id="2" xr3:uid="{62E0B000-22B9-44BF-BFF7-74CD0030976C}" name="Column1" headerRowDxfId="95" dataDxfId="94"/>
    <tableColumn id="3" xr3:uid="{91B386F8-903A-4F91-A13B-4B151A9CEB4A}" name="Column2" headerRowDxfId="93"/>
    <tableColumn id="4" xr3:uid="{59B32DB6-0BD0-4419-9839-A577D1C7B063}" name="Column3" headerRowDxfId="92" dataDxfId="91"/>
    <tableColumn id="5" xr3:uid="{F6534C39-C9FF-4F6D-8B1C-C56A830E93D6}" name="Column4" headerRowDxfId="90" dataDxfId="89"/>
    <tableColumn id="6" xr3:uid="{E5EEA8AF-2381-4671-9EB6-81EEDBDF8D73}" name="Column5" headerRowDxfId="88" dataDxfId="87"/>
  </tableColumns>
  <tableStyleInfo name="TableStyleLight20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4330D6BC-111F-44F4-9414-CC0FF71B0DF7}" name="Table818304255667890114102" displayName="Table818304255667890114102" ref="AC140:AI165" headerRowCount="0" totalsRowShown="0">
  <tableColumns count="7">
    <tableColumn id="1" xr3:uid="{9F254E25-A76F-49D9-99AB-D8CD40089451}" name="Column1"/>
    <tableColumn id="2" xr3:uid="{7DFCBEC0-64B1-48B3-B6A8-52DBF026ABAF}" name="Column2" headerRowDxfId="86" dataDxfId="85"/>
    <tableColumn id="3" xr3:uid="{46223284-9CE6-4878-A707-D498F4A9639F}" name="Column3" headerRowDxfId="84" dataDxfId="83"/>
    <tableColumn id="4" xr3:uid="{482C2591-A83C-4BCC-BB7F-A1BA9BA0A69E}" name="Column4" headerRowDxfId="82" dataDxfId="81"/>
    <tableColumn id="5" xr3:uid="{664219D7-65E1-4E96-83FA-067BE997E110}" name="Column5" headerRowDxfId="80" dataDxfId="79"/>
    <tableColumn id="6" xr3:uid="{09AB5E8E-CA5B-4085-8694-D6045BC77ACB}" name="Column6" headerRowDxfId="78" dataDxfId="77"/>
    <tableColumn id="7" xr3:uid="{19DB705A-C1EA-45C7-924B-D17469213B02}" name="Column7"/>
  </tableColumns>
  <tableStyleInfo name="TableStyleLight20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A6C89D7E-C61B-484F-A58F-CB0099108809}" name="Table919314356677991115103" displayName="Table919314356677991115103" ref="AC176:AH198" headerRowCount="0" totalsRowShown="0" headerRowDxfId="76">
  <tableColumns count="6">
    <tableColumn id="1" xr3:uid="{7AB526A6-C6B8-427B-AD74-DDD9AFD6C226}" name="Garfield County Rainfall Stations" headerRowDxfId="75"/>
    <tableColumn id="2" xr3:uid="{A4BE4357-1AEE-413C-82CD-E2E54D6C42DC}" name="Column1" headerRowDxfId="74" dataDxfId="73"/>
    <tableColumn id="3" xr3:uid="{476EE783-9922-4835-8472-6B06FE9CDF18}" name="Column2" headerRowDxfId="72"/>
    <tableColumn id="4" xr3:uid="{11B73F61-EDAD-4380-9AEE-4655C1A5ADFE}" name="Column3" headerRowDxfId="71" dataDxfId="70"/>
    <tableColumn id="5" xr3:uid="{3F2037A6-D44E-480C-B4F8-D9EC0BE7D3BF}" name="Column4" headerRowDxfId="69" dataDxfId="68"/>
    <tableColumn id="6" xr3:uid="{F7B9A3AC-1DD2-47D8-9FDF-12FBCF3C4B22}" name="Column5" headerRowDxfId="67" dataDxfId="66"/>
  </tableColumns>
  <tableStyleInfo name="TableStyleLight20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B3666C5C-3F78-4124-9623-A4DAF4EC5AB2}" name="Table1020324457688092116104" displayName="Table1020324457688092116104" ref="AC211:AH233" headerRowCount="0" totalsRowShown="0" headerRowDxfId="65">
  <tableColumns count="6">
    <tableColumn id="1" xr3:uid="{88EF9068-00AF-4D17-90C7-45FCD375E091}" name="Garfield County Rainfall Stations" headerRowDxfId="64"/>
    <tableColumn id="2" xr3:uid="{EAF11AF9-A345-4039-BFB7-FDB8694B7B07}" name="Column1" headerRowDxfId="63" dataDxfId="62"/>
    <tableColumn id="3" xr3:uid="{B5F89723-0D6A-47E8-BA52-07B91AF57E3B}" name="Column2" headerRowDxfId="61"/>
    <tableColumn id="4" xr3:uid="{6B9B4B51-F610-4CC9-87B2-28368D40C345}" name="Column3" headerRowDxfId="60" dataDxfId="59"/>
    <tableColumn id="5" xr3:uid="{4B0DAE4C-E5E2-47AD-B77B-8D22275ECEB0}" name="Column4" headerRowDxfId="58" dataDxfId="57"/>
    <tableColumn id="6" xr3:uid="{35017107-EC0F-4F9A-A260-B75C4803CC9E}" name="Column5" headerRowDxfId="56" dataDxfId="55"/>
  </tableColumns>
  <tableStyleInfo name="TableStyleLight20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F78D218D-D8B7-46AB-8E63-FA3ED280025D}" name="Table1121334558698193117105" displayName="Table1121334558698193117105" ref="AC246:AH268" headerRowCount="0" totalsRowShown="0" headerRowDxfId="54">
  <tableColumns count="6">
    <tableColumn id="1" xr3:uid="{BC123512-B2B7-49EF-B96E-DBDC5C983C8B}" name="Garfield County Rainfall Stations" headerRowDxfId="53"/>
    <tableColumn id="2" xr3:uid="{A25BE405-EF3F-44ED-988F-C9CF47C98FF7}" name="Column1" headerRowDxfId="52" dataDxfId="51"/>
    <tableColumn id="3" xr3:uid="{7C6889E2-29DC-4D3D-8DC7-E57D2C1B2C35}" name="Column2" headerRowDxfId="50"/>
    <tableColumn id="4" xr3:uid="{8C636E86-61D5-4109-9499-214D3B5372D7}" name="Column3" headerRowDxfId="49" dataDxfId="48"/>
    <tableColumn id="5" xr3:uid="{276557C8-0C5D-4F87-859B-F88C7530F5FD}" name="Column4" headerRowDxfId="47" dataDxfId="46"/>
    <tableColumn id="6" xr3:uid="{D72DC450-C38B-4AB9-945C-9B0DCE893D15}" name="Column5" headerRowDxfId="45" dataDxfId="44"/>
  </tableColumns>
  <tableStyleInfo name="TableStyleLight20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92720E15-370B-4DDD-8190-B9EA8AD892C4}" name="Table1222344659708294118106" displayName="Table1222344659708294118106" ref="AC281:AH303" headerRowCount="0" totalsRowShown="0" headerRowDxfId="43">
  <tableColumns count="6">
    <tableColumn id="1" xr3:uid="{7A0F68D6-3798-4F5C-87C6-1B77DE8B96EA}" name="Garfield County Rainfall Stations" headerRowDxfId="42"/>
    <tableColumn id="2" xr3:uid="{FA219B88-30FD-4554-ACC9-0DE7588438A1}" name="Column1" headerRowDxfId="41" dataDxfId="40"/>
    <tableColumn id="3" xr3:uid="{105110BF-E4CA-4A8E-B897-27382583B4CA}" name="Column2" headerRowDxfId="39"/>
    <tableColumn id="4" xr3:uid="{39612C91-C5C4-4CC3-9CAC-1FDED2DCA355}" name="Column3" headerRowDxfId="38" dataDxfId="37"/>
    <tableColumn id="5" xr3:uid="{7BA7D5BA-65BA-474C-B8BC-358F03D063F9}" name="Column4" headerRowDxfId="36" dataDxfId="35"/>
    <tableColumn id="6" xr3:uid="{DED04305-3A36-411E-A19D-DA7D65E0CC55}" name="Column5" headerRowDxfId="34" dataDxfId="33"/>
  </tableColumns>
  <tableStyleInfo name="TableStyleLight20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77498ED8-8615-4A17-A568-72D6C6B8C9D0}" name="Table1323354760718395119107" displayName="Table1323354760718395119107" ref="AC316:AH338" headerRowCount="0" totalsRowShown="0" headerRowDxfId="32">
  <tableColumns count="6">
    <tableColumn id="1" xr3:uid="{1504DBC1-931D-40B8-A358-1F9E96365861}" name="Garfield County Rainfall Stations" headerRowDxfId="31"/>
    <tableColumn id="2" xr3:uid="{E173AA93-508E-44CB-9B03-2B3CCC189615}" name="Column1" headerRowDxfId="30" dataDxfId="29"/>
    <tableColumn id="3" xr3:uid="{44F32A7E-8F7B-4E7B-ADA9-C5F899CBD4F5}" name="Column2" headerRowDxfId="28"/>
    <tableColumn id="4" xr3:uid="{5DAE1E8D-C868-430E-A77F-EA33520844F8}" name="Column3" headerRowDxfId="27" dataDxfId="26"/>
    <tableColumn id="5" xr3:uid="{D31FCB7D-4BC4-4C55-B019-128968A9A4FB}" name="Column4" headerRowDxfId="25" dataDxfId="24"/>
    <tableColumn id="6" xr3:uid="{912E5DF7-D985-4024-81C0-4713E3DCDF5F}" name="Column5" headerRowDxfId="23" dataDxfId="22"/>
  </tableColumns>
  <tableStyleInfo name="TableStyleLight20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89F0FE9A-086F-4885-BB8F-1F8A2A21BC82}" name="Table1424364861728496120108" displayName="Table1424364861728496120108" ref="AC351:AH373" headerRowCount="0" totalsRowShown="0" headerRowDxfId="21">
  <tableColumns count="6">
    <tableColumn id="1" xr3:uid="{31505E6F-73F2-4ECA-948F-9B769E3F0F3D}" name="Garfield County Rainfall Stations" headerRowDxfId="20"/>
    <tableColumn id="2" xr3:uid="{F689FC17-967A-417A-8BAD-E27DAF32495E}" name="Column1" headerRowDxfId="19" dataDxfId="18"/>
    <tableColumn id="3" xr3:uid="{0E317E6F-636D-4BC1-84CC-52870F19F6AD}" name="Column2" headerRowDxfId="17"/>
    <tableColumn id="4" xr3:uid="{1237EF52-CD62-40C7-880A-45BAD0025003}" name="Column3" headerRowDxfId="16" dataDxfId="15"/>
    <tableColumn id="5" xr3:uid="{A99C3A14-9C1E-4BAE-92C4-2C535E0793A4}" name="Column4" headerRowDxfId="14" dataDxfId="13"/>
    <tableColumn id="6" xr3:uid="{50EB6B9C-DB08-45CD-AF5E-BBEA0EE8B8A1}" name="Column5" headerRowDxfId="12" dataDxfId="11"/>
  </tableColumns>
  <tableStyleInfo name="TableStyleLight2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e15" displayName="Table15" ref="W387:AB409" headerRowCount="0" totalsRowShown="0" headerRowDxfId="1243">
  <tableColumns count="6">
    <tableColumn id="1" xr3:uid="{00000000-0010-0000-0B00-000001000000}" name="Garfield County Rainfall Stations" headerRowDxfId="1242"/>
    <tableColumn id="2" xr3:uid="{00000000-0010-0000-0B00-000002000000}" name="Column1" headerRowDxfId="1241" dataDxfId="1240"/>
    <tableColumn id="3" xr3:uid="{00000000-0010-0000-0B00-000003000000}" name="Column2" headerRowDxfId="1239"/>
    <tableColumn id="4" xr3:uid="{00000000-0010-0000-0B00-000004000000}" name="Column3" headerRowDxfId="1238" dataDxfId="1237"/>
    <tableColumn id="5" xr3:uid="{00000000-0010-0000-0B00-000005000000}" name="Column4" headerRowDxfId="1236" dataDxfId="1235"/>
    <tableColumn id="6" xr3:uid="{00000000-0010-0000-0B00-000006000000}" name="Column5" headerRowDxfId="1234" dataDxfId="1233"/>
  </tableColumns>
  <tableStyleInfo name="TableStyleLight20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269E7676-10BE-4641-8D67-9EC5554B32F6}" name="Table1525374962738597121109" displayName="Table1525374962738597121109" ref="AC386:AH408" headerRowCount="0" totalsRowShown="0" headerRowDxfId="10">
  <tableColumns count="6">
    <tableColumn id="1" xr3:uid="{11D742B3-6524-406D-8F1A-F9C2AF4F3AE0}" name="Garfield County Rainfall Stations" headerRowDxfId="9"/>
    <tableColumn id="2" xr3:uid="{98844341-1DE5-4100-86AD-847013E3761F}" name="Column1" headerRowDxfId="8" dataDxfId="7"/>
    <tableColumn id="3" xr3:uid="{78A9B094-9BCA-4575-BB4E-21F94C233D6E}" name="Column2" headerRowDxfId="6"/>
    <tableColumn id="4" xr3:uid="{553A518D-4352-4767-8BEB-F375E14FFD0C}" name="Column3" headerRowDxfId="5" dataDxfId="4"/>
    <tableColumn id="5" xr3:uid="{F8E9FBE3-6D76-413F-B517-989068B6DDEB}" name="Column4" headerRowDxfId="3" dataDxfId="2"/>
    <tableColumn id="6" xr3:uid="{3580CE67-4901-49EA-9052-C28BB5FD97A5}" name="Column5" headerRowDxfId="1" dataDxfId="0"/>
  </tableColumns>
  <tableStyleInfo name="TableStyleLight20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C000000}" name="Table16" displayName="Table16" ref="W2:AC26" headerRowCount="0" totalsRowShown="0" headerRowDxfId="1232">
  <tableColumns count="7">
    <tableColumn id="1" xr3:uid="{00000000-0010-0000-0C00-000001000000}" name="Column1" headerRowDxfId="1231"/>
    <tableColumn id="2" xr3:uid="{00000000-0010-0000-0C00-000002000000}" name="Column2" headerRowDxfId="1230" dataDxfId="1229"/>
    <tableColumn id="3" xr3:uid="{00000000-0010-0000-0C00-000003000000}" name="Column3" headerRowDxfId="1228" dataDxfId="1227"/>
    <tableColumn id="4" xr3:uid="{00000000-0010-0000-0C00-000004000000}" name="Column4" headerRowDxfId="1226" dataDxfId="1225"/>
    <tableColumn id="5" xr3:uid="{00000000-0010-0000-0C00-000005000000}" name="Column5" headerRowDxfId="1224" dataDxfId="1223"/>
    <tableColumn id="6" xr3:uid="{00000000-0010-0000-0C00-000006000000}" name="Column6" headerRowDxfId="1222" dataDxfId="1221"/>
    <tableColumn id="7" xr3:uid="{00000000-0010-0000-0C00-000007000000}" name="Column7" headerRowDxfId="1220" dataDxfId="1219"/>
  </tableColumns>
  <tableStyleInfo name="TableStyleLight20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D000000}" name="Table54" displayName="Table54" ref="W38:AB61" headerRowCount="0" totalsRowShown="0" headerRowDxfId="1218" tableBorderDxfId="1217">
  <tableColumns count="6">
    <tableColumn id="1" xr3:uid="{00000000-0010-0000-0D00-000001000000}" name="Column1" headerRowDxfId="1216" dataDxfId="1215"/>
    <tableColumn id="2" xr3:uid="{00000000-0010-0000-0D00-000002000000}" name="Column2" headerRowDxfId="1214" dataDxfId="1213"/>
    <tableColumn id="3" xr3:uid="{00000000-0010-0000-0D00-000003000000}" name="Column3" headerRowDxfId="1212" dataDxfId="1211"/>
    <tableColumn id="4" xr3:uid="{00000000-0010-0000-0D00-000004000000}" name="Column4" headerRowDxfId="1210" dataDxfId="1209"/>
    <tableColumn id="5" xr3:uid="{00000000-0010-0000-0D00-000005000000}" name="Column5" headerRowDxfId="1208" dataDxfId="1207"/>
    <tableColumn id="6" xr3:uid="{00000000-0010-0000-0D00-000006000000}" name="Column6" headerRowDxfId="1206" dataDxfId="1205"/>
  </tableColumns>
  <tableStyleInfo name="TableStyleLight20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E000000}" name="Table65" displayName="Table65" ref="W72:AB94" headerRowCount="0" totalsRowShown="0" headerRowDxfId="1204">
  <tableColumns count="6">
    <tableColumn id="1" xr3:uid="{00000000-0010-0000-0E00-000001000000}" name="Garfield County Rainfall Stations" headerRowDxfId="1203"/>
    <tableColumn id="2" xr3:uid="{00000000-0010-0000-0E00-000002000000}" name="Column1" headerRowDxfId="1202" dataDxfId="1201"/>
    <tableColumn id="3" xr3:uid="{00000000-0010-0000-0E00-000003000000}" name="Column2" headerRowDxfId="1200"/>
    <tableColumn id="4" xr3:uid="{00000000-0010-0000-0E00-000004000000}" name="Column3" headerRowDxfId="1199" dataDxfId="1198"/>
    <tableColumn id="5" xr3:uid="{00000000-0010-0000-0E00-000005000000}" name="Column4" headerRowDxfId="1197" dataDxfId="1196"/>
    <tableColumn id="6" xr3:uid="{00000000-0010-0000-0E00-000006000000}" name="Column5" headerRowDxfId="1195" dataDxfId="1194"/>
  </tableColumns>
  <tableStyleInfo name="TableStyleLight20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717" displayName="Table717" ref="W107:AB129" headerRowCount="0" totalsRowShown="0" headerRowDxfId="1193">
  <tableColumns count="6">
    <tableColumn id="1" xr3:uid="{00000000-0010-0000-0F00-000001000000}" name="Garfield County Rainfall Stations" headerRowDxfId="1192"/>
    <tableColumn id="2" xr3:uid="{00000000-0010-0000-0F00-000002000000}" name="Column1" headerRowDxfId="1191" dataDxfId="1190"/>
    <tableColumn id="3" xr3:uid="{00000000-0010-0000-0F00-000003000000}" name="Column2" headerRowDxfId="1189"/>
    <tableColumn id="4" xr3:uid="{00000000-0010-0000-0F00-000004000000}" name="Column3" headerRowDxfId="1188" dataDxfId="1187"/>
    <tableColumn id="5" xr3:uid="{00000000-0010-0000-0F00-000005000000}" name="Column4" headerRowDxfId="1186" dataDxfId="1185"/>
    <tableColumn id="6" xr3:uid="{00000000-0010-0000-0F00-000006000000}" name="Column5" headerRowDxfId="1184" dataDxfId="1183"/>
  </tableColumns>
  <tableStyleInfo name="TableStyleLight20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818" displayName="Table818" ref="W141:AC166" headerRowCount="0" totalsRowShown="0">
  <tableColumns count="7">
    <tableColumn id="1" xr3:uid="{00000000-0010-0000-1000-000001000000}" name="Column1"/>
    <tableColumn id="2" xr3:uid="{00000000-0010-0000-1000-000002000000}" name="Column2" headerRowDxfId="1182" dataDxfId="1181"/>
    <tableColumn id="3" xr3:uid="{00000000-0010-0000-1000-000003000000}" name="Column3" headerRowDxfId="1180" dataDxfId="1179"/>
    <tableColumn id="4" xr3:uid="{00000000-0010-0000-1000-000004000000}" name="Column4" headerRowDxfId="1178" dataDxfId="1177"/>
    <tableColumn id="5" xr3:uid="{00000000-0010-0000-1000-000005000000}" name="Column5" headerRowDxfId="1176" dataDxfId="1175"/>
    <tableColumn id="6" xr3:uid="{00000000-0010-0000-1000-000006000000}" name="Column6" headerRowDxfId="1174" dataDxfId="1173"/>
    <tableColumn id="7" xr3:uid="{00000000-0010-0000-1000-000007000000}" name="Column7"/>
  </tableColumns>
  <tableStyleInfo name="TableStyleLight20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919" displayName="Table919" ref="W177:AB199" headerRowCount="0" totalsRowShown="0" headerRowDxfId="1172">
  <tableColumns count="6">
    <tableColumn id="1" xr3:uid="{00000000-0010-0000-1100-000001000000}" name="Garfield County Rainfall Stations" headerRowDxfId="1171"/>
    <tableColumn id="2" xr3:uid="{00000000-0010-0000-1100-000002000000}" name="Column1" headerRowDxfId="1170" dataDxfId="1169"/>
    <tableColumn id="3" xr3:uid="{00000000-0010-0000-1100-000003000000}" name="Column2" headerRowDxfId="1168"/>
    <tableColumn id="4" xr3:uid="{00000000-0010-0000-1100-000004000000}" name="Column3" headerRowDxfId="1167" dataDxfId="1166"/>
    <tableColumn id="5" xr3:uid="{00000000-0010-0000-1100-000005000000}" name="Column4" headerRowDxfId="1165" dataDxfId="1164"/>
    <tableColumn id="6" xr3:uid="{00000000-0010-0000-1100-000006000000}" name="Column5" headerRowDxfId="1163" dataDxfId="1162"/>
  </tableColumns>
  <tableStyleInfo name="TableStyleLight20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1020" displayName="Table1020" ref="W212:AB234" headerRowCount="0" totalsRowShown="0" headerRowDxfId="1161">
  <tableColumns count="6">
    <tableColumn id="1" xr3:uid="{00000000-0010-0000-1200-000001000000}" name="Garfield County Rainfall Stations" headerRowDxfId="1160"/>
    <tableColumn id="2" xr3:uid="{00000000-0010-0000-1200-000002000000}" name="Column1" headerRowDxfId="1159" dataDxfId="1158"/>
    <tableColumn id="3" xr3:uid="{00000000-0010-0000-1200-000003000000}" name="Column2" headerRowDxfId="1157"/>
    <tableColumn id="4" xr3:uid="{00000000-0010-0000-1200-000004000000}" name="Column3" headerRowDxfId="1156" dataDxfId="1155"/>
    <tableColumn id="5" xr3:uid="{00000000-0010-0000-1200-000005000000}" name="Column4" headerRowDxfId="1154" dataDxfId="1153"/>
    <tableColumn id="6" xr3:uid="{00000000-0010-0000-1200-000006000000}" name="Column5" headerRowDxfId="1152" dataDxfId="1151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W38:AB61" headerRowCount="0" totalsRowShown="0" headerRowDxfId="1355" tableBorderDxfId="1354">
  <tableColumns count="6">
    <tableColumn id="1" xr3:uid="{00000000-0010-0000-0100-000001000000}" name="Column1" headerRowDxfId="1353" dataDxfId="1352"/>
    <tableColumn id="2" xr3:uid="{00000000-0010-0000-0100-000002000000}" name="Column2" headerRowDxfId="1351" dataDxfId="1350"/>
    <tableColumn id="3" xr3:uid="{00000000-0010-0000-0100-000003000000}" name="Column3" headerRowDxfId="1349" dataDxfId="1348"/>
    <tableColumn id="4" xr3:uid="{00000000-0010-0000-0100-000004000000}" name="Column4" headerRowDxfId="1347" dataDxfId="1346"/>
    <tableColumn id="5" xr3:uid="{00000000-0010-0000-0100-000005000000}" name="Column5" headerRowDxfId="1345" dataDxfId="1344"/>
    <tableColumn id="6" xr3:uid="{00000000-0010-0000-0100-000006000000}" name="Column6" headerRowDxfId="1343" dataDxfId="1342"/>
  </tableColumns>
  <tableStyleInfo name="TableStyleLight20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1121" displayName="Table1121" ref="W247:AB269" headerRowCount="0" totalsRowShown="0" headerRowDxfId="1150">
  <tableColumns count="6">
    <tableColumn id="1" xr3:uid="{00000000-0010-0000-1300-000001000000}" name="Garfield County Rainfall Stations" headerRowDxfId="1149"/>
    <tableColumn id="2" xr3:uid="{00000000-0010-0000-1300-000002000000}" name="Column1" headerRowDxfId="1148" dataDxfId="1147"/>
    <tableColumn id="3" xr3:uid="{00000000-0010-0000-1300-000003000000}" name="Column2" headerRowDxfId="1146"/>
    <tableColumn id="4" xr3:uid="{00000000-0010-0000-1300-000004000000}" name="Column3" headerRowDxfId="1145" dataDxfId="1144"/>
    <tableColumn id="5" xr3:uid="{00000000-0010-0000-1300-000005000000}" name="Column4" headerRowDxfId="1143" dataDxfId="1142"/>
    <tableColumn id="6" xr3:uid="{00000000-0010-0000-1300-000006000000}" name="Column5" headerRowDxfId="1141" dataDxfId="1140"/>
  </tableColumns>
  <tableStyleInfo name="TableStyleLight20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1222" displayName="Table1222" ref="W282:AB304" headerRowCount="0" totalsRowShown="0" headerRowDxfId="1139">
  <tableColumns count="6">
    <tableColumn id="1" xr3:uid="{00000000-0010-0000-1400-000001000000}" name="Garfield County Rainfall Stations" headerRowDxfId="1138"/>
    <tableColumn id="2" xr3:uid="{00000000-0010-0000-1400-000002000000}" name="Column1" headerRowDxfId="1137" dataDxfId="1136"/>
    <tableColumn id="3" xr3:uid="{00000000-0010-0000-1400-000003000000}" name="Column2" headerRowDxfId="1135"/>
    <tableColumn id="4" xr3:uid="{00000000-0010-0000-1400-000004000000}" name="Column3" headerRowDxfId="1134" dataDxfId="1133"/>
    <tableColumn id="5" xr3:uid="{00000000-0010-0000-1400-000005000000}" name="Column4" headerRowDxfId="1132" dataDxfId="1131"/>
    <tableColumn id="6" xr3:uid="{00000000-0010-0000-1400-000006000000}" name="Column5" headerRowDxfId="1130" dataDxfId="1129"/>
  </tableColumns>
  <tableStyleInfo name="TableStyleLight20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1323" displayName="Table1323" ref="W317:AB339" headerRowCount="0" totalsRowShown="0" headerRowDxfId="1128">
  <tableColumns count="6">
    <tableColumn id="1" xr3:uid="{00000000-0010-0000-1500-000001000000}" name="Garfield County Rainfall Stations" headerRowDxfId="1127"/>
    <tableColumn id="2" xr3:uid="{00000000-0010-0000-1500-000002000000}" name="Column1" headerRowDxfId="1126" dataDxfId="1125"/>
    <tableColumn id="3" xr3:uid="{00000000-0010-0000-1500-000003000000}" name="Column2" headerRowDxfId="1124"/>
    <tableColumn id="4" xr3:uid="{00000000-0010-0000-1500-000004000000}" name="Column3" headerRowDxfId="1123" dataDxfId="1122"/>
    <tableColumn id="5" xr3:uid="{00000000-0010-0000-1500-000005000000}" name="Column4" headerRowDxfId="1121" dataDxfId="1120"/>
    <tableColumn id="6" xr3:uid="{00000000-0010-0000-1500-000006000000}" name="Column5" headerRowDxfId="1119" dataDxfId="1118"/>
  </tableColumns>
  <tableStyleInfo name="TableStyleLight20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1424" displayName="Table1424" ref="W352:AB374" headerRowCount="0" totalsRowShown="0" headerRowDxfId="1117">
  <tableColumns count="6">
    <tableColumn id="1" xr3:uid="{00000000-0010-0000-1600-000001000000}" name="Garfield County Rainfall Stations" headerRowDxfId="1116"/>
    <tableColumn id="2" xr3:uid="{00000000-0010-0000-1600-000002000000}" name="Column1" headerRowDxfId="1115" dataDxfId="1114"/>
    <tableColumn id="3" xr3:uid="{00000000-0010-0000-1600-000003000000}" name="Column2" headerRowDxfId="1113"/>
    <tableColumn id="4" xr3:uid="{00000000-0010-0000-1600-000004000000}" name="Column3" headerRowDxfId="1112" dataDxfId="1111"/>
    <tableColumn id="5" xr3:uid="{00000000-0010-0000-1600-000005000000}" name="Column4" headerRowDxfId="1110" dataDxfId="1109"/>
    <tableColumn id="6" xr3:uid="{00000000-0010-0000-1600-000006000000}" name="Column5" headerRowDxfId="1108" dataDxfId="1107"/>
  </tableColumns>
  <tableStyleInfo name="TableStyleLight20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1525" displayName="Table1525" ref="W387:AB409" headerRowCount="0" totalsRowShown="0" headerRowDxfId="1106">
  <tableColumns count="6">
    <tableColumn id="1" xr3:uid="{00000000-0010-0000-1700-000001000000}" name="Garfield County Rainfall Stations" headerRowDxfId="1105"/>
    <tableColumn id="2" xr3:uid="{00000000-0010-0000-1700-000002000000}" name="Column1" headerRowDxfId="1104" dataDxfId="1103"/>
    <tableColumn id="3" xr3:uid="{00000000-0010-0000-1700-000003000000}" name="Column2" headerRowDxfId="1102"/>
    <tableColumn id="4" xr3:uid="{00000000-0010-0000-1700-000004000000}" name="Column3" headerRowDxfId="1101" dataDxfId="1100"/>
    <tableColumn id="5" xr3:uid="{00000000-0010-0000-1700-000005000000}" name="Column4" headerRowDxfId="1099" dataDxfId="1098"/>
    <tableColumn id="6" xr3:uid="{00000000-0010-0000-1700-000006000000}" name="Column5" headerRowDxfId="1097" dataDxfId="1096"/>
  </tableColumns>
  <tableStyleInfo name="TableStyleLight20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1626" displayName="Table1626" ref="W2:AC26" headerRowCount="0" totalsRowShown="0" headerRowDxfId="1095">
  <tableColumns count="7">
    <tableColumn id="1" xr3:uid="{00000000-0010-0000-1800-000001000000}" name="Column1" headerRowDxfId="1094"/>
    <tableColumn id="2" xr3:uid="{00000000-0010-0000-1800-000002000000}" name="Column2" headerRowDxfId="1093" dataDxfId="1092"/>
    <tableColumn id="3" xr3:uid="{00000000-0010-0000-1800-000003000000}" name="Column3" headerRowDxfId="1091" dataDxfId="1090"/>
    <tableColumn id="4" xr3:uid="{00000000-0010-0000-1800-000004000000}" name="Column4" headerRowDxfId="1089" dataDxfId="1088"/>
    <tableColumn id="5" xr3:uid="{00000000-0010-0000-1800-000005000000}" name="Column5" headerRowDxfId="1087" dataDxfId="1086"/>
    <tableColumn id="6" xr3:uid="{00000000-0010-0000-1800-000006000000}" name="Column6" headerRowDxfId="1085" dataDxfId="1084"/>
    <tableColumn id="7" xr3:uid="{00000000-0010-0000-1800-000007000000}" name="Column7" headerRowDxfId="1083" dataDxfId="1082"/>
  </tableColumns>
  <tableStyleInfo name="TableStyleLight20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5427" displayName="Table5427" ref="W38:AB61" headerRowCount="0" totalsRowShown="0" headerRowDxfId="1081" tableBorderDxfId="1080">
  <tableColumns count="6">
    <tableColumn id="1" xr3:uid="{00000000-0010-0000-1900-000001000000}" name="Column1" headerRowDxfId="1079" dataDxfId="1078"/>
    <tableColumn id="2" xr3:uid="{00000000-0010-0000-1900-000002000000}" name="Column2" headerRowDxfId="1077" dataDxfId="1076"/>
    <tableColumn id="3" xr3:uid="{00000000-0010-0000-1900-000003000000}" name="Column3" headerRowDxfId="1075" dataDxfId="1074"/>
    <tableColumn id="4" xr3:uid="{00000000-0010-0000-1900-000004000000}" name="Column4" headerRowDxfId="1073" dataDxfId="1072"/>
    <tableColumn id="5" xr3:uid="{00000000-0010-0000-1900-000005000000}" name="Column5" headerRowDxfId="1071" dataDxfId="1070"/>
    <tableColumn id="6" xr3:uid="{00000000-0010-0000-1900-000006000000}" name="Column6" headerRowDxfId="1069" dataDxfId="1068"/>
  </tableColumns>
  <tableStyleInfo name="TableStyleLight20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6528" displayName="Table6528" ref="W72:AB94" headerRowCount="0" totalsRowShown="0" headerRowDxfId="1067">
  <tableColumns count="6">
    <tableColumn id="1" xr3:uid="{00000000-0010-0000-1A00-000001000000}" name="Garfield County Rainfall Stations" headerRowDxfId="1066"/>
    <tableColumn id="2" xr3:uid="{00000000-0010-0000-1A00-000002000000}" name="Column1" headerRowDxfId="1065" dataDxfId="1064"/>
    <tableColumn id="3" xr3:uid="{00000000-0010-0000-1A00-000003000000}" name="Column2" headerRowDxfId="1063"/>
    <tableColumn id="4" xr3:uid="{00000000-0010-0000-1A00-000004000000}" name="Column3" headerRowDxfId="1062" dataDxfId="1061"/>
    <tableColumn id="5" xr3:uid="{00000000-0010-0000-1A00-000005000000}" name="Column4" headerRowDxfId="1060" dataDxfId="1059"/>
    <tableColumn id="6" xr3:uid="{00000000-0010-0000-1A00-000006000000}" name="Column5" headerRowDxfId="1058" dataDxfId="1057"/>
  </tableColumns>
  <tableStyleInfo name="TableStyleLight20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Table71729" displayName="Table71729" ref="W107:AB129" headerRowCount="0" totalsRowShown="0" headerRowDxfId="1056">
  <tableColumns count="6">
    <tableColumn id="1" xr3:uid="{00000000-0010-0000-1B00-000001000000}" name="Garfield County Rainfall Stations" headerRowDxfId="1055"/>
    <tableColumn id="2" xr3:uid="{00000000-0010-0000-1B00-000002000000}" name="Column1" headerRowDxfId="1054" dataDxfId="1053"/>
    <tableColumn id="3" xr3:uid="{00000000-0010-0000-1B00-000003000000}" name="Column2" headerRowDxfId="1052"/>
    <tableColumn id="4" xr3:uid="{00000000-0010-0000-1B00-000004000000}" name="Column3" headerRowDxfId="1051" dataDxfId="1050"/>
    <tableColumn id="5" xr3:uid="{00000000-0010-0000-1B00-000005000000}" name="Column4" headerRowDxfId="1049" dataDxfId="1048"/>
    <tableColumn id="6" xr3:uid="{00000000-0010-0000-1B00-000006000000}" name="Column5" headerRowDxfId="1047" dataDxfId="1046"/>
  </tableColumns>
  <tableStyleInfo name="TableStyleLight20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Table81830" displayName="Table81830" ref="W141:AC166" headerRowCount="0" totalsRowShown="0">
  <tableColumns count="7">
    <tableColumn id="1" xr3:uid="{00000000-0010-0000-1C00-000001000000}" name="Column1"/>
    <tableColumn id="2" xr3:uid="{00000000-0010-0000-1C00-000002000000}" name="Column2" headerRowDxfId="1045" dataDxfId="1044"/>
    <tableColumn id="3" xr3:uid="{00000000-0010-0000-1C00-000003000000}" name="Column3" headerRowDxfId="1043" dataDxfId="1042"/>
    <tableColumn id="4" xr3:uid="{00000000-0010-0000-1C00-000004000000}" name="Column4" headerRowDxfId="1041" dataDxfId="1040"/>
    <tableColumn id="5" xr3:uid="{00000000-0010-0000-1C00-000005000000}" name="Column5" headerRowDxfId="1039" dataDxfId="1038"/>
    <tableColumn id="6" xr3:uid="{00000000-0010-0000-1C00-000006000000}" name="Column6" headerRowDxfId="1037" dataDxfId="1036"/>
    <tableColumn id="7" xr3:uid="{00000000-0010-0000-1C00-000007000000}" name="Column7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e6" displayName="Table6" ref="W72:AB94" headerRowCount="0" totalsRowShown="0" headerRowDxfId="1341">
  <tableColumns count="6">
    <tableColumn id="1" xr3:uid="{00000000-0010-0000-0200-000001000000}" name="Garfield County Rainfall Stations" headerRowDxfId="1340"/>
    <tableColumn id="2" xr3:uid="{00000000-0010-0000-0200-000002000000}" name="Column1" headerRowDxfId="1339" dataDxfId="1338"/>
    <tableColumn id="3" xr3:uid="{00000000-0010-0000-0200-000003000000}" name="Column2" headerRowDxfId="1337"/>
    <tableColumn id="4" xr3:uid="{00000000-0010-0000-0200-000004000000}" name="Column3" headerRowDxfId="1336" dataDxfId="1335"/>
    <tableColumn id="5" xr3:uid="{00000000-0010-0000-0200-000005000000}" name="Column4" headerRowDxfId="1334" dataDxfId="1333"/>
    <tableColumn id="6" xr3:uid="{00000000-0010-0000-0200-000006000000}" name="Column5" headerRowDxfId="1332" dataDxfId="1331"/>
  </tableColumns>
  <tableStyleInfo name="TableStyleLight20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Table91931" displayName="Table91931" ref="W177:AB199" headerRowCount="0" totalsRowShown="0" headerRowDxfId="1035">
  <tableColumns count="6">
    <tableColumn id="1" xr3:uid="{00000000-0010-0000-1D00-000001000000}" name="Garfield County Rainfall Stations" headerRowDxfId="1034"/>
    <tableColumn id="2" xr3:uid="{00000000-0010-0000-1D00-000002000000}" name="Column1" headerRowDxfId="1033" dataDxfId="1032"/>
    <tableColumn id="3" xr3:uid="{00000000-0010-0000-1D00-000003000000}" name="Column2" headerRowDxfId="1031"/>
    <tableColumn id="4" xr3:uid="{00000000-0010-0000-1D00-000004000000}" name="Column3" headerRowDxfId="1030" dataDxfId="1029"/>
    <tableColumn id="5" xr3:uid="{00000000-0010-0000-1D00-000005000000}" name="Column4" headerRowDxfId="1028" dataDxfId="1027"/>
    <tableColumn id="6" xr3:uid="{00000000-0010-0000-1D00-000006000000}" name="Column5" headerRowDxfId="1026" dataDxfId="1025"/>
  </tableColumns>
  <tableStyleInfo name="TableStyleLight20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Table102032" displayName="Table102032" ref="W212:AB234" headerRowCount="0" totalsRowShown="0" headerRowDxfId="1024">
  <tableColumns count="6">
    <tableColumn id="1" xr3:uid="{00000000-0010-0000-1E00-000001000000}" name="Garfield County Rainfall Stations" headerRowDxfId="1023"/>
    <tableColumn id="2" xr3:uid="{00000000-0010-0000-1E00-000002000000}" name="Column1" headerRowDxfId="1022" dataDxfId="1021"/>
    <tableColumn id="3" xr3:uid="{00000000-0010-0000-1E00-000003000000}" name="Column2" headerRowDxfId="1020"/>
    <tableColumn id="4" xr3:uid="{00000000-0010-0000-1E00-000004000000}" name="Column3" headerRowDxfId="1019" dataDxfId="1018"/>
    <tableColumn id="5" xr3:uid="{00000000-0010-0000-1E00-000005000000}" name="Column4" headerRowDxfId="1017" dataDxfId="1016"/>
    <tableColumn id="6" xr3:uid="{00000000-0010-0000-1E00-000006000000}" name="Column5" headerRowDxfId="1015" dataDxfId="1014"/>
  </tableColumns>
  <tableStyleInfo name="TableStyleLight20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le112133" displayName="Table112133" ref="W247:AB269" headerRowCount="0" totalsRowShown="0" headerRowDxfId="1013">
  <tableColumns count="6">
    <tableColumn id="1" xr3:uid="{00000000-0010-0000-1F00-000001000000}" name="Garfield County Rainfall Stations" headerRowDxfId="1012"/>
    <tableColumn id="2" xr3:uid="{00000000-0010-0000-1F00-000002000000}" name="Column1" headerRowDxfId="1011" dataDxfId="1010"/>
    <tableColumn id="3" xr3:uid="{00000000-0010-0000-1F00-000003000000}" name="Column2" headerRowDxfId="1009"/>
    <tableColumn id="4" xr3:uid="{00000000-0010-0000-1F00-000004000000}" name="Column3" headerRowDxfId="1008" dataDxfId="1007"/>
    <tableColumn id="5" xr3:uid="{00000000-0010-0000-1F00-000005000000}" name="Column4" headerRowDxfId="1006" dataDxfId="1005"/>
    <tableColumn id="6" xr3:uid="{00000000-0010-0000-1F00-000006000000}" name="Column5" headerRowDxfId="1004" dataDxfId="1003"/>
  </tableColumns>
  <tableStyleInfo name="TableStyleLight20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Table122234" displayName="Table122234" ref="W282:AB304" headerRowCount="0" totalsRowShown="0" headerRowDxfId="1002">
  <tableColumns count="6">
    <tableColumn id="1" xr3:uid="{00000000-0010-0000-2000-000001000000}" name="Garfield County Rainfall Stations" headerRowDxfId="1001"/>
    <tableColumn id="2" xr3:uid="{00000000-0010-0000-2000-000002000000}" name="Column1" headerRowDxfId="1000" dataDxfId="999"/>
    <tableColumn id="3" xr3:uid="{00000000-0010-0000-2000-000003000000}" name="Column2" headerRowDxfId="998"/>
    <tableColumn id="4" xr3:uid="{00000000-0010-0000-2000-000004000000}" name="Column3" headerRowDxfId="997" dataDxfId="996"/>
    <tableColumn id="5" xr3:uid="{00000000-0010-0000-2000-000005000000}" name="Column4" headerRowDxfId="995" dataDxfId="994"/>
    <tableColumn id="6" xr3:uid="{00000000-0010-0000-2000-000006000000}" name="Column5" headerRowDxfId="993" dataDxfId="992"/>
  </tableColumns>
  <tableStyleInfo name="TableStyleLight20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Table132335" displayName="Table132335" ref="W317:AB339" headerRowCount="0" totalsRowShown="0" headerRowDxfId="991">
  <tableColumns count="6">
    <tableColumn id="1" xr3:uid="{00000000-0010-0000-2100-000001000000}" name="Garfield County Rainfall Stations" headerRowDxfId="990"/>
    <tableColumn id="2" xr3:uid="{00000000-0010-0000-2100-000002000000}" name="Column1" headerRowDxfId="989" dataDxfId="988"/>
    <tableColumn id="3" xr3:uid="{00000000-0010-0000-2100-000003000000}" name="Column2" headerRowDxfId="987"/>
    <tableColumn id="4" xr3:uid="{00000000-0010-0000-2100-000004000000}" name="Column3" headerRowDxfId="986" dataDxfId="985"/>
    <tableColumn id="5" xr3:uid="{00000000-0010-0000-2100-000005000000}" name="Column4" headerRowDxfId="984" dataDxfId="983"/>
    <tableColumn id="6" xr3:uid="{00000000-0010-0000-2100-000006000000}" name="Column5" headerRowDxfId="982" dataDxfId="981"/>
  </tableColumns>
  <tableStyleInfo name="TableStyleLight20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Table142436" displayName="Table142436" ref="W352:AB374" headerRowCount="0" totalsRowShown="0" headerRowDxfId="980">
  <tableColumns count="6">
    <tableColumn id="1" xr3:uid="{00000000-0010-0000-2200-000001000000}" name="Garfield County Rainfall Stations" headerRowDxfId="979"/>
    <tableColumn id="2" xr3:uid="{00000000-0010-0000-2200-000002000000}" name="Column1" headerRowDxfId="978" dataDxfId="977"/>
    <tableColumn id="3" xr3:uid="{00000000-0010-0000-2200-000003000000}" name="Column2" headerRowDxfId="976"/>
    <tableColumn id="4" xr3:uid="{00000000-0010-0000-2200-000004000000}" name="Column3" headerRowDxfId="975" dataDxfId="974"/>
    <tableColumn id="5" xr3:uid="{00000000-0010-0000-2200-000005000000}" name="Column4" headerRowDxfId="973" dataDxfId="972"/>
    <tableColumn id="6" xr3:uid="{00000000-0010-0000-2200-000006000000}" name="Column5" headerRowDxfId="971" dataDxfId="970"/>
  </tableColumns>
  <tableStyleInfo name="TableStyleLight20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Table152537" displayName="Table152537" ref="W387:AB409" headerRowCount="0" totalsRowShown="0" headerRowDxfId="969">
  <tableColumns count="6">
    <tableColumn id="1" xr3:uid="{00000000-0010-0000-2300-000001000000}" name="Garfield County Rainfall Stations" headerRowDxfId="968"/>
    <tableColumn id="2" xr3:uid="{00000000-0010-0000-2300-000002000000}" name="Column1" headerRowDxfId="967" dataDxfId="966"/>
    <tableColumn id="3" xr3:uid="{00000000-0010-0000-2300-000003000000}" name="Column2" headerRowDxfId="965"/>
    <tableColumn id="4" xr3:uid="{00000000-0010-0000-2300-000004000000}" name="Column3" headerRowDxfId="964" dataDxfId="963"/>
    <tableColumn id="5" xr3:uid="{00000000-0010-0000-2300-000005000000}" name="Column4" headerRowDxfId="962" dataDxfId="961"/>
    <tableColumn id="6" xr3:uid="{00000000-0010-0000-2300-000006000000}" name="Column5" headerRowDxfId="960" dataDxfId="959"/>
  </tableColumns>
  <tableStyleInfo name="TableStyleLight20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Table162638" displayName="Table162638" ref="W2:AC26" headerRowCount="0" totalsRowShown="0" headerRowDxfId="958">
  <tableColumns count="7">
    <tableColumn id="1" xr3:uid="{00000000-0010-0000-2400-000001000000}" name="Column1" headerRowDxfId="957"/>
    <tableColumn id="2" xr3:uid="{00000000-0010-0000-2400-000002000000}" name="Column2" headerRowDxfId="956" dataDxfId="955"/>
    <tableColumn id="3" xr3:uid="{00000000-0010-0000-2400-000003000000}" name="Column3" headerRowDxfId="954" dataDxfId="953"/>
    <tableColumn id="4" xr3:uid="{00000000-0010-0000-2400-000004000000}" name="Column4" headerRowDxfId="952" dataDxfId="951"/>
    <tableColumn id="5" xr3:uid="{00000000-0010-0000-2400-000005000000}" name="Column5" headerRowDxfId="950" dataDxfId="949"/>
    <tableColumn id="6" xr3:uid="{00000000-0010-0000-2400-000006000000}" name="Column6" headerRowDxfId="948" dataDxfId="947"/>
    <tableColumn id="7" xr3:uid="{00000000-0010-0000-2400-000007000000}" name="Column7" headerRowDxfId="946" dataDxfId="945"/>
  </tableColumns>
  <tableStyleInfo name="TableStyleLight20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Table542739" displayName="Table542739" ref="W38:AB61" headerRowCount="0" totalsRowShown="0" headerRowDxfId="944" tableBorderDxfId="943">
  <tableColumns count="6">
    <tableColumn id="1" xr3:uid="{00000000-0010-0000-2500-000001000000}" name="Column1" headerRowDxfId="942" dataDxfId="941"/>
    <tableColumn id="2" xr3:uid="{00000000-0010-0000-2500-000002000000}" name="Column2" headerRowDxfId="940" dataDxfId="939"/>
    <tableColumn id="3" xr3:uid="{00000000-0010-0000-2500-000003000000}" name="Column3" headerRowDxfId="938" dataDxfId="937"/>
    <tableColumn id="4" xr3:uid="{00000000-0010-0000-2500-000004000000}" name="Column4" headerRowDxfId="936" dataDxfId="935"/>
    <tableColumn id="5" xr3:uid="{00000000-0010-0000-2500-000005000000}" name="Column5" headerRowDxfId="934" dataDxfId="933"/>
    <tableColumn id="6" xr3:uid="{00000000-0010-0000-2500-000006000000}" name="Column6" headerRowDxfId="932" dataDxfId="931"/>
  </tableColumns>
  <tableStyleInfo name="TableStyleLight20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652840" displayName="Table652840" ref="W72:AB94" headerRowCount="0" totalsRowShown="0" headerRowDxfId="930">
  <tableColumns count="6">
    <tableColumn id="1" xr3:uid="{00000000-0010-0000-2600-000001000000}" name="Garfield County Rainfall Stations" headerRowDxfId="929"/>
    <tableColumn id="2" xr3:uid="{00000000-0010-0000-2600-000002000000}" name="Column1" headerRowDxfId="928" dataDxfId="927"/>
    <tableColumn id="3" xr3:uid="{00000000-0010-0000-2600-000003000000}" name="Column2" headerRowDxfId="926"/>
    <tableColumn id="4" xr3:uid="{00000000-0010-0000-2600-000004000000}" name="Column3" headerRowDxfId="925" dataDxfId="924"/>
    <tableColumn id="5" xr3:uid="{00000000-0010-0000-2600-000005000000}" name="Column4" headerRowDxfId="923" dataDxfId="922"/>
    <tableColumn id="6" xr3:uid="{00000000-0010-0000-2600-000006000000}" name="Column5" headerRowDxfId="921" dataDxfId="920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e7" displayName="Table7" ref="W107:AB129" headerRowCount="0" totalsRowShown="0" headerRowDxfId="1330">
  <tableColumns count="6">
    <tableColumn id="1" xr3:uid="{00000000-0010-0000-0300-000001000000}" name="Garfield County Rainfall Stations" headerRowDxfId="1329"/>
    <tableColumn id="2" xr3:uid="{00000000-0010-0000-0300-000002000000}" name="Column1" headerRowDxfId="1328" dataDxfId="1327"/>
    <tableColumn id="3" xr3:uid="{00000000-0010-0000-0300-000003000000}" name="Column2" headerRowDxfId="1326"/>
    <tableColumn id="4" xr3:uid="{00000000-0010-0000-0300-000004000000}" name="Column3" headerRowDxfId="1325" dataDxfId="1324"/>
    <tableColumn id="5" xr3:uid="{00000000-0010-0000-0300-000005000000}" name="Column4" headerRowDxfId="1323" dataDxfId="1322"/>
    <tableColumn id="6" xr3:uid="{00000000-0010-0000-0300-000006000000}" name="Column5" headerRowDxfId="1321" dataDxfId="1320"/>
  </tableColumns>
  <tableStyleInfo name="TableStyleLight20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Table7172941" displayName="Table7172941" ref="W107:AB129" headerRowCount="0" totalsRowShown="0" headerRowDxfId="919">
  <tableColumns count="6">
    <tableColumn id="1" xr3:uid="{00000000-0010-0000-2700-000001000000}" name="Garfield County Rainfall Stations" headerRowDxfId="918"/>
    <tableColumn id="2" xr3:uid="{00000000-0010-0000-2700-000002000000}" name="Column1" headerRowDxfId="917" dataDxfId="916"/>
    <tableColumn id="3" xr3:uid="{00000000-0010-0000-2700-000003000000}" name="Column2" headerRowDxfId="915"/>
    <tableColumn id="4" xr3:uid="{00000000-0010-0000-2700-000004000000}" name="Column3" headerRowDxfId="914" dataDxfId="913"/>
    <tableColumn id="5" xr3:uid="{00000000-0010-0000-2700-000005000000}" name="Column4" headerRowDxfId="912" dataDxfId="911"/>
    <tableColumn id="6" xr3:uid="{00000000-0010-0000-2700-000006000000}" name="Column5" headerRowDxfId="910" dataDxfId="909"/>
  </tableColumns>
  <tableStyleInfo name="TableStyleLight20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le8183042" displayName="Table8183042" ref="W141:AC166" headerRowCount="0" totalsRowShown="0">
  <tableColumns count="7">
    <tableColumn id="1" xr3:uid="{00000000-0010-0000-2800-000001000000}" name="Column1"/>
    <tableColumn id="2" xr3:uid="{00000000-0010-0000-2800-000002000000}" name="Column2" headerRowDxfId="908" dataDxfId="907"/>
    <tableColumn id="3" xr3:uid="{00000000-0010-0000-2800-000003000000}" name="Column3" headerRowDxfId="906" dataDxfId="905"/>
    <tableColumn id="4" xr3:uid="{00000000-0010-0000-2800-000004000000}" name="Column4" headerRowDxfId="904" dataDxfId="903"/>
    <tableColumn id="5" xr3:uid="{00000000-0010-0000-2800-000005000000}" name="Column5" headerRowDxfId="902" dataDxfId="901"/>
    <tableColumn id="6" xr3:uid="{00000000-0010-0000-2800-000006000000}" name="Column6" headerRowDxfId="900" dataDxfId="899"/>
    <tableColumn id="7" xr3:uid="{00000000-0010-0000-2800-000007000000}" name="Column7"/>
  </tableColumns>
  <tableStyleInfo name="TableStyleLight20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Table9193143" displayName="Table9193143" ref="W177:AB199" headerRowCount="0" totalsRowShown="0" headerRowDxfId="898">
  <tableColumns count="6">
    <tableColumn id="1" xr3:uid="{00000000-0010-0000-2900-000001000000}" name="Garfield County Rainfall Stations" headerRowDxfId="897"/>
    <tableColumn id="2" xr3:uid="{00000000-0010-0000-2900-000002000000}" name="Column1" headerRowDxfId="896" dataDxfId="895"/>
    <tableColumn id="3" xr3:uid="{00000000-0010-0000-2900-000003000000}" name="Column2" headerRowDxfId="894"/>
    <tableColumn id="4" xr3:uid="{00000000-0010-0000-2900-000004000000}" name="Column3" headerRowDxfId="893" dataDxfId="892"/>
    <tableColumn id="5" xr3:uid="{00000000-0010-0000-2900-000005000000}" name="Column4" headerRowDxfId="891" dataDxfId="890"/>
    <tableColumn id="6" xr3:uid="{00000000-0010-0000-2900-000006000000}" name="Column5" headerRowDxfId="889" dataDxfId="888"/>
  </tableColumns>
  <tableStyleInfo name="TableStyleLight20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Table10203244" displayName="Table10203244" ref="W212:AB234" headerRowCount="0" totalsRowShown="0" headerRowDxfId="887">
  <tableColumns count="6">
    <tableColumn id="1" xr3:uid="{00000000-0010-0000-2A00-000001000000}" name="Garfield County Rainfall Stations" headerRowDxfId="886"/>
    <tableColumn id="2" xr3:uid="{00000000-0010-0000-2A00-000002000000}" name="Column1" headerRowDxfId="885" dataDxfId="884"/>
    <tableColumn id="3" xr3:uid="{00000000-0010-0000-2A00-000003000000}" name="Column2" headerRowDxfId="883"/>
    <tableColumn id="4" xr3:uid="{00000000-0010-0000-2A00-000004000000}" name="Column3" headerRowDxfId="882" dataDxfId="881"/>
    <tableColumn id="5" xr3:uid="{00000000-0010-0000-2A00-000005000000}" name="Column4" headerRowDxfId="880" dataDxfId="879"/>
    <tableColumn id="6" xr3:uid="{00000000-0010-0000-2A00-000006000000}" name="Column5" headerRowDxfId="878" dataDxfId="877"/>
  </tableColumns>
  <tableStyleInfo name="TableStyleLight20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B000000}" name="Table11213345" displayName="Table11213345" ref="W247:AB269" headerRowCount="0" totalsRowShown="0" headerRowDxfId="876">
  <tableColumns count="6">
    <tableColumn id="1" xr3:uid="{00000000-0010-0000-2B00-000001000000}" name="Garfield County Rainfall Stations" headerRowDxfId="875"/>
    <tableColumn id="2" xr3:uid="{00000000-0010-0000-2B00-000002000000}" name="Column1" headerRowDxfId="874" dataDxfId="873"/>
    <tableColumn id="3" xr3:uid="{00000000-0010-0000-2B00-000003000000}" name="Column2" headerRowDxfId="872"/>
    <tableColumn id="4" xr3:uid="{00000000-0010-0000-2B00-000004000000}" name="Column3" headerRowDxfId="871" dataDxfId="870"/>
    <tableColumn id="5" xr3:uid="{00000000-0010-0000-2B00-000005000000}" name="Column4" headerRowDxfId="869" dataDxfId="868"/>
    <tableColumn id="6" xr3:uid="{00000000-0010-0000-2B00-000006000000}" name="Column5" headerRowDxfId="867" dataDxfId="866"/>
  </tableColumns>
  <tableStyleInfo name="TableStyleLight20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C000000}" name="Table12223446" displayName="Table12223446" ref="W282:AB304" headerRowCount="0" totalsRowShown="0" headerRowDxfId="865">
  <tableColumns count="6">
    <tableColumn id="1" xr3:uid="{00000000-0010-0000-2C00-000001000000}" name="Garfield County Rainfall Stations" headerRowDxfId="864"/>
    <tableColumn id="2" xr3:uid="{00000000-0010-0000-2C00-000002000000}" name="Column1" headerRowDxfId="863" dataDxfId="862"/>
    <tableColumn id="3" xr3:uid="{00000000-0010-0000-2C00-000003000000}" name="Column2" headerRowDxfId="861"/>
    <tableColumn id="4" xr3:uid="{00000000-0010-0000-2C00-000004000000}" name="Column3" headerRowDxfId="860" dataDxfId="859"/>
    <tableColumn id="5" xr3:uid="{00000000-0010-0000-2C00-000005000000}" name="Column4" headerRowDxfId="858" dataDxfId="857"/>
    <tableColumn id="6" xr3:uid="{00000000-0010-0000-2C00-000006000000}" name="Column5" headerRowDxfId="856" dataDxfId="855"/>
  </tableColumns>
  <tableStyleInfo name="TableStyleLight20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D000000}" name="Table13233547" displayName="Table13233547" ref="W317:AB339" headerRowCount="0" totalsRowShown="0" headerRowDxfId="854">
  <tableColumns count="6">
    <tableColumn id="1" xr3:uid="{00000000-0010-0000-2D00-000001000000}" name="Garfield County Rainfall Stations" headerRowDxfId="853"/>
    <tableColumn id="2" xr3:uid="{00000000-0010-0000-2D00-000002000000}" name="Column1" headerRowDxfId="852" dataDxfId="851"/>
    <tableColumn id="3" xr3:uid="{00000000-0010-0000-2D00-000003000000}" name="Column2" headerRowDxfId="850"/>
    <tableColumn id="4" xr3:uid="{00000000-0010-0000-2D00-000004000000}" name="Column3" headerRowDxfId="849" dataDxfId="848"/>
    <tableColumn id="5" xr3:uid="{00000000-0010-0000-2D00-000005000000}" name="Column4" headerRowDxfId="847" dataDxfId="846"/>
    <tableColumn id="6" xr3:uid="{00000000-0010-0000-2D00-000006000000}" name="Column5" headerRowDxfId="845" dataDxfId="844"/>
  </tableColumns>
  <tableStyleInfo name="TableStyleLight20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E000000}" name="Table14243648" displayName="Table14243648" ref="W352:AB374" headerRowCount="0" totalsRowShown="0" headerRowDxfId="843">
  <tableColumns count="6">
    <tableColumn id="1" xr3:uid="{00000000-0010-0000-2E00-000001000000}" name="Garfield County Rainfall Stations" headerRowDxfId="842"/>
    <tableColumn id="2" xr3:uid="{00000000-0010-0000-2E00-000002000000}" name="Column1" headerRowDxfId="841" dataDxfId="840"/>
    <tableColumn id="3" xr3:uid="{00000000-0010-0000-2E00-000003000000}" name="Column2" headerRowDxfId="839"/>
    <tableColumn id="4" xr3:uid="{00000000-0010-0000-2E00-000004000000}" name="Column3" headerRowDxfId="838" dataDxfId="837"/>
    <tableColumn id="5" xr3:uid="{00000000-0010-0000-2E00-000005000000}" name="Column4" headerRowDxfId="836" dataDxfId="835"/>
    <tableColumn id="6" xr3:uid="{00000000-0010-0000-2E00-000006000000}" name="Column5" headerRowDxfId="834" dataDxfId="833"/>
  </tableColumns>
  <tableStyleInfo name="TableStyleLight20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F000000}" name="Table15253749" displayName="Table15253749" ref="W387:AB409" headerRowCount="0" totalsRowShown="0" headerRowDxfId="832">
  <tableColumns count="6">
    <tableColumn id="1" xr3:uid="{00000000-0010-0000-2F00-000001000000}" name="Garfield County Rainfall Stations" headerRowDxfId="831"/>
    <tableColumn id="2" xr3:uid="{00000000-0010-0000-2F00-000002000000}" name="Column1" headerRowDxfId="830" dataDxfId="829"/>
    <tableColumn id="3" xr3:uid="{00000000-0010-0000-2F00-000003000000}" name="Column2" headerRowDxfId="828"/>
    <tableColumn id="4" xr3:uid="{00000000-0010-0000-2F00-000004000000}" name="Column3" headerRowDxfId="827" dataDxfId="826"/>
    <tableColumn id="5" xr3:uid="{00000000-0010-0000-2F00-000005000000}" name="Column4" headerRowDxfId="825" dataDxfId="824"/>
    <tableColumn id="6" xr3:uid="{00000000-0010-0000-2F00-000006000000}" name="Column5" headerRowDxfId="823" dataDxfId="822"/>
  </tableColumns>
  <tableStyleInfo name="TableStyleLight20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0000000}" name="Table16263851" displayName="Table16263851" ref="W2:AC26" headerRowCount="0" totalsRowShown="0" headerRowDxfId="821">
  <tableColumns count="7">
    <tableColumn id="1" xr3:uid="{00000000-0010-0000-3000-000001000000}" name="Column1" headerRowDxfId="820"/>
    <tableColumn id="2" xr3:uid="{00000000-0010-0000-3000-000002000000}" name="Column2" headerRowDxfId="819" dataDxfId="818"/>
    <tableColumn id="3" xr3:uid="{00000000-0010-0000-3000-000003000000}" name="Column3" headerRowDxfId="817" dataDxfId="816"/>
    <tableColumn id="4" xr3:uid="{00000000-0010-0000-3000-000004000000}" name="Column4" headerRowDxfId="815" dataDxfId="814"/>
    <tableColumn id="5" xr3:uid="{00000000-0010-0000-3000-000005000000}" name="Column5" headerRowDxfId="813" dataDxfId="812"/>
    <tableColumn id="6" xr3:uid="{00000000-0010-0000-3000-000006000000}" name="Column6" headerRowDxfId="811" dataDxfId="810"/>
    <tableColumn id="7" xr3:uid="{00000000-0010-0000-3000-000007000000}" name="Column7" headerRowDxfId="809" dataDxfId="808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le8" displayName="Table8" ref="W141:AC166" headerRowCount="0" totalsRowShown="0">
  <tableColumns count="7">
    <tableColumn id="1" xr3:uid="{00000000-0010-0000-0400-000001000000}" name="Column1"/>
    <tableColumn id="2" xr3:uid="{00000000-0010-0000-0400-000002000000}" name="Column2" headerRowDxfId="1319" dataDxfId="1318"/>
    <tableColumn id="3" xr3:uid="{00000000-0010-0000-0400-000003000000}" name="Column3" headerRowDxfId="1317" dataDxfId="1316"/>
    <tableColumn id="4" xr3:uid="{00000000-0010-0000-0400-000004000000}" name="Column4" headerRowDxfId="1315" dataDxfId="1314"/>
    <tableColumn id="5" xr3:uid="{00000000-0010-0000-0400-000005000000}" name="Column5" headerRowDxfId="1313" dataDxfId="1312"/>
    <tableColumn id="6" xr3:uid="{00000000-0010-0000-0400-000006000000}" name="Column6" headerRowDxfId="1311" dataDxfId="1310"/>
    <tableColumn id="7" xr3:uid="{00000000-0010-0000-0400-000007000000}" name="Column7"/>
  </tableColumns>
  <tableStyleInfo name="TableStyleLight20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1000000}" name="Table54273952" displayName="Table54273952" ref="W38:AB61" headerRowCount="0" totalsRowShown="0" headerRowDxfId="807" tableBorderDxfId="806">
  <tableColumns count="6">
    <tableColumn id="1" xr3:uid="{00000000-0010-0000-3100-000001000000}" name="Column1" headerRowDxfId="805" dataDxfId="804"/>
    <tableColumn id="2" xr3:uid="{00000000-0010-0000-3100-000002000000}" name="Column2" headerRowDxfId="803" dataDxfId="802"/>
    <tableColumn id="3" xr3:uid="{00000000-0010-0000-3100-000003000000}" name="Column3" headerRowDxfId="801" dataDxfId="800"/>
    <tableColumn id="4" xr3:uid="{00000000-0010-0000-3100-000004000000}" name="Column4" headerRowDxfId="799" dataDxfId="798"/>
    <tableColumn id="5" xr3:uid="{00000000-0010-0000-3100-000005000000}" name="Column5" headerRowDxfId="797" dataDxfId="796"/>
    <tableColumn id="6" xr3:uid="{00000000-0010-0000-3100-000006000000}" name="Column6" headerRowDxfId="795" dataDxfId="794"/>
  </tableColumns>
  <tableStyleInfo name="TableStyleLight20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2000000}" name="Table65284053" displayName="Table65284053" ref="W72:AB94" headerRowCount="0" totalsRowShown="0" headerRowDxfId="793">
  <tableColumns count="6">
    <tableColumn id="1" xr3:uid="{00000000-0010-0000-3200-000001000000}" name="Garfield County Rainfall Stations" headerRowDxfId="792"/>
    <tableColumn id="2" xr3:uid="{00000000-0010-0000-3200-000002000000}" name="Column1" headerRowDxfId="791" dataDxfId="790"/>
    <tableColumn id="3" xr3:uid="{00000000-0010-0000-3200-000003000000}" name="Column2" headerRowDxfId="789"/>
    <tableColumn id="4" xr3:uid="{00000000-0010-0000-3200-000004000000}" name="Column3" headerRowDxfId="788" dataDxfId="787"/>
    <tableColumn id="5" xr3:uid="{00000000-0010-0000-3200-000005000000}" name="Column4" headerRowDxfId="786" dataDxfId="785"/>
    <tableColumn id="6" xr3:uid="{00000000-0010-0000-3200-000006000000}" name="Column5" headerRowDxfId="784" dataDxfId="783"/>
  </tableColumns>
  <tableStyleInfo name="TableStyleLight20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3000000}" name="Table717294154" displayName="Table717294154" ref="W107:AB129" headerRowCount="0" totalsRowShown="0" headerRowDxfId="782">
  <tableColumns count="6">
    <tableColumn id="1" xr3:uid="{00000000-0010-0000-3300-000001000000}" name="Garfield County Rainfall Stations" headerRowDxfId="781"/>
    <tableColumn id="2" xr3:uid="{00000000-0010-0000-3300-000002000000}" name="Column1" headerRowDxfId="780" dataDxfId="779"/>
    <tableColumn id="3" xr3:uid="{00000000-0010-0000-3300-000003000000}" name="Column2" headerRowDxfId="778"/>
    <tableColumn id="4" xr3:uid="{00000000-0010-0000-3300-000004000000}" name="Column3" headerRowDxfId="777" dataDxfId="776"/>
    <tableColumn id="5" xr3:uid="{00000000-0010-0000-3300-000005000000}" name="Column4" headerRowDxfId="775" dataDxfId="774"/>
    <tableColumn id="6" xr3:uid="{00000000-0010-0000-3300-000006000000}" name="Column5" headerRowDxfId="773" dataDxfId="772"/>
  </tableColumns>
  <tableStyleInfo name="TableStyleLight20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34000000}" name="Table818304255" displayName="Table818304255" ref="W141:AC166" headerRowCount="0" totalsRowShown="0">
  <tableColumns count="7">
    <tableColumn id="1" xr3:uid="{00000000-0010-0000-3400-000001000000}" name="Column1"/>
    <tableColumn id="2" xr3:uid="{00000000-0010-0000-3400-000002000000}" name="Column2" headerRowDxfId="771" dataDxfId="770"/>
    <tableColumn id="3" xr3:uid="{00000000-0010-0000-3400-000003000000}" name="Column3" headerRowDxfId="769" dataDxfId="768"/>
    <tableColumn id="4" xr3:uid="{00000000-0010-0000-3400-000004000000}" name="Column4" headerRowDxfId="767" dataDxfId="766"/>
    <tableColumn id="5" xr3:uid="{00000000-0010-0000-3400-000005000000}" name="Column5" headerRowDxfId="765" dataDxfId="764"/>
    <tableColumn id="6" xr3:uid="{00000000-0010-0000-3400-000006000000}" name="Column6" headerRowDxfId="763" dataDxfId="762"/>
    <tableColumn id="7" xr3:uid="{00000000-0010-0000-3400-000007000000}" name="Column7"/>
  </tableColumns>
  <tableStyleInfo name="TableStyleLight20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5000000}" name="Table919314356" displayName="Table919314356" ref="W177:AB199" headerRowCount="0" totalsRowShown="0" headerRowDxfId="761">
  <tableColumns count="6">
    <tableColumn id="1" xr3:uid="{00000000-0010-0000-3500-000001000000}" name="Garfield County Rainfall Stations" headerRowDxfId="760"/>
    <tableColumn id="2" xr3:uid="{00000000-0010-0000-3500-000002000000}" name="Column1" headerRowDxfId="759" dataDxfId="758"/>
    <tableColumn id="3" xr3:uid="{00000000-0010-0000-3500-000003000000}" name="Column2" headerRowDxfId="757"/>
    <tableColumn id="4" xr3:uid="{00000000-0010-0000-3500-000004000000}" name="Column3" headerRowDxfId="756" dataDxfId="755"/>
    <tableColumn id="5" xr3:uid="{00000000-0010-0000-3500-000005000000}" name="Column4" headerRowDxfId="754" dataDxfId="753"/>
    <tableColumn id="6" xr3:uid="{00000000-0010-0000-3500-000006000000}" name="Column5" headerRowDxfId="752" dataDxfId="751"/>
  </tableColumns>
  <tableStyleInfo name="TableStyleLight20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6000000}" name="Table1020324457" displayName="Table1020324457" ref="W212:AB234" headerRowCount="0" totalsRowShown="0" headerRowDxfId="750">
  <tableColumns count="6">
    <tableColumn id="1" xr3:uid="{00000000-0010-0000-3600-000001000000}" name="Garfield County Rainfall Stations" headerRowDxfId="749"/>
    <tableColumn id="2" xr3:uid="{00000000-0010-0000-3600-000002000000}" name="Column1" headerRowDxfId="748" dataDxfId="747"/>
    <tableColumn id="3" xr3:uid="{00000000-0010-0000-3600-000003000000}" name="Column2" headerRowDxfId="746"/>
    <tableColumn id="4" xr3:uid="{00000000-0010-0000-3600-000004000000}" name="Column3" headerRowDxfId="745" dataDxfId="744"/>
    <tableColumn id="5" xr3:uid="{00000000-0010-0000-3600-000005000000}" name="Column4" headerRowDxfId="743" dataDxfId="742"/>
    <tableColumn id="6" xr3:uid="{00000000-0010-0000-3600-000006000000}" name="Column5" headerRowDxfId="741" dataDxfId="740"/>
  </tableColumns>
  <tableStyleInfo name="TableStyleLight20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7000000}" name="Table1121334558" displayName="Table1121334558" ref="W247:AB269" headerRowCount="0" totalsRowShown="0" headerRowDxfId="739">
  <tableColumns count="6">
    <tableColumn id="1" xr3:uid="{00000000-0010-0000-3700-000001000000}" name="Garfield County Rainfall Stations" headerRowDxfId="738"/>
    <tableColumn id="2" xr3:uid="{00000000-0010-0000-3700-000002000000}" name="Column1" headerRowDxfId="737" dataDxfId="736"/>
    <tableColumn id="3" xr3:uid="{00000000-0010-0000-3700-000003000000}" name="Column2" headerRowDxfId="735"/>
    <tableColumn id="4" xr3:uid="{00000000-0010-0000-3700-000004000000}" name="Column3" headerRowDxfId="734" dataDxfId="733"/>
    <tableColumn id="5" xr3:uid="{00000000-0010-0000-3700-000005000000}" name="Column4" headerRowDxfId="732" dataDxfId="731"/>
    <tableColumn id="6" xr3:uid="{00000000-0010-0000-3700-000006000000}" name="Column5" headerRowDxfId="730" dataDxfId="729"/>
  </tableColumns>
  <tableStyleInfo name="TableStyleLight20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8000000}" name="Table1222344659" displayName="Table1222344659" ref="W282:AB304" headerRowCount="0" totalsRowShown="0" headerRowDxfId="728">
  <tableColumns count="6">
    <tableColumn id="1" xr3:uid="{00000000-0010-0000-3800-000001000000}" name="Garfield County Rainfall Stations" headerRowDxfId="727"/>
    <tableColumn id="2" xr3:uid="{00000000-0010-0000-3800-000002000000}" name="Column1" headerRowDxfId="726" dataDxfId="725"/>
    <tableColumn id="3" xr3:uid="{00000000-0010-0000-3800-000003000000}" name="Column2" headerRowDxfId="724"/>
    <tableColumn id="4" xr3:uid="{00000000-0010-0000-3800-000004000000}" name="Column3" headerRowDxfId="723" dataDxfId="722"/>
    <tableColumn id="5" xr3:uid="{00000000-0010-0000-3800-000005000000}" name="Column4" headerRowDxfId="721" dataDxfId="720"/>
    <tableColumn id="6" xr3:uid="{00000000-0010-0000-3800-000006000000}" name="Column5" headerRowDxfId="719" dataDxfId="718"/>
  </tableColumns>
  <tableStyleInfo name="TableStyleLight20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9000000}" name="Table1323354760" displayName="Table1323354760" ref="W317:AB339" headerRowCount="0" totalsRowShown="0" headerRowDxfId="717">
  <tableColumns count="6">
    <tableColumn id="1" xr3:uid="{00000000-0010-0000-3900-000001000000}" name="Garfield County Rainfall Stations" headerRowDxfId="716"/>
    <tableColumn id="2" xr3:uid="{00000000-0010-0000-3900-000002000000}" name="Column1" headerRowDxfId="715" dataDxfId="714"/>
    <tableColumn id="3" xr3:uid="{00000000-0010-0000-3900-000003000000}" name="Column2" headerRowDxfId="713"/>
    <tableColumn id="4" xr3:uid="{00000000-0010-0000-3900-000004000000}" name="Column3" headerRowDxfId="712" dataDxfId="711"/>
    <tableColumn id="5" xr3:uid="{00000000-0010-0000-3900-000005000000}" name="Column4" headerRowDxfId="710" dataDxfId="709"/>
    <tableColumn id="6" xr3:uid="{00000000-0010-0000-3900-000006000000}" name="Column5" headerRowDxfId="708" dataDxfId="707"/>
  </tableColumns>
  <tableStyleInfo name="TableStyleLight20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A000000}" name="Table1424364861" displayName="Table1424364861" ref="W352:AB374" headerRowCount="0" totalsRowShown="0" headerRowDxfId="706">
  <tableColumns count="6">
    <tableColumn id="1" xr3:uid="{00000000-0010-0000-3A00-000001000000}" name="Garfield County Rainfall Stations" headerRowDxfId="705"/>
    <tableColumn id="2" xr3:uid="{00000000-0010-0000-3A00-000002000000}" name="Column1" headerRowDxfId="704" dataDxfId="703"/>
    <tableColumn id="3" xr3:uid="{00000000-0010-0000-3A00-000003000000}" name="Column2" headerRowDxfId="702"/>
    <tableColumn id="4" xr3:uid="{00000000-0010-0000-3A00-000004000000}" name="Column3" headerRowDxfId="701" dataDxfId="700"/>
    <tableColumn id="5" xr3:uid="{00000000-0010-0000-3A00-000005000000}" name="Column4" headerRowDxfId="699" dataDxfId="698"/>
    <tableColumn id="6" xr3:uid="{00000000-0010-0000-3A00-000006000000}" name="Column5" headerRowDxfId="697" dataDxfId="69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5000000}" name="Table9" displayName="Table9" ref="W177:AB199" headerRowCount="0" totalsRowShown="0" headerRowDxfId="1309">
  <tableColumns count="6">
    <tableColumn id="1" xr3:uid="{00000000-0010-0000-0500-000001000000}" name="Garfield County Rainfall Stations" headerRowDxfId="1308"/>
    <tableColumn id="2" xr3:uid="{00000000-0010-0000-0500-000002000000}" name="Column1" headerRowDxfId="1307" dataDxfId="1306"/>
    <tableColumn id="3" xr3:uid="{00000000-0010-0000-0500-000003000000}" name="Column2" headerRowDxfId="1305"/>
    <tableColumn id="4" xr3:uid="{00000000-0010-0000-0500-000004000000}" name="Column3" headerRowDxfId="1304" dataDxfId="1303"/>
    <tableColumn id="5" xr3:uid="{00000000-0010-0000-0500-000005000000}" name="Column4" headerRowDxfId="1302" dataDxfId="1301"/>
    <tableColumn id="6" xr3:uid="{00000000-0010-0000-0500-000006000000}" name="Column5" headerRowDxfId="1300" dataDxfId="1299"/>
  </tableColumns>
  <tableStyleInfo name="TableStyleLight20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B000000}" name="Table1525374962" displayName="Table1525374962" ref="W387:AB409" headerRowCount="0" totalsRowShown="0" headerRowDxfId="695">
  <tableColumns count="6">
    <tableColumn id="1" xr3:uid="{00000000-0010-0000-3B00-000001000000}" name="Garfield County Rainfall Stations" headerRowDxfId="694"/>
    <tableColumn id="2" xr3:uid="{00000000-0010-0000-3B00-000002000000}" name="Column1" headerRowDxfId="693" dataDxfId="692"/>
    <tableColumn id="3" xr3:uid="{00000000-0010-0000-3B00-000003000000}" name="Column2" headerRowDxfId="691"/>
    <tableColumn id="4" xr3:uid="{00000000-0010-0000-3B00-000004000000}" name="Column3" headerRowDxfId="690" dataDxfId="689"/>
    <tableColumn id="5" xr3:uid="{00000000-0010-0000-3B00-000005000000}" name="Column4" headerRowDxfId="688" dataDxfId="687"/>
    <tableColumn id="6" xr3:uid="{00000000-0010-0000-3B00-000006000000}" name="Column5" headerRowDxfId="686" dataDxfId="685"/>
  </tableColumns>
  <tableStyleInfo name="TableStyleLight20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C000000}" name="Table1626385150" displayName="Table1626385150" ref="W2:AC26" headerRowCount="0" totalsRowShown="0" headerRowDxfId="684">
  <tableColumns count="7">
    <tableColumn id="1" xr3:uid="{00000000-0010-0000-3C00-000001000000}" name="Column1" headerRowDxfId="683"/>
    <tableColumn id="2" xr3:uid="{00000000-0010-0000-3C00-000002000000}" name="Column2" headerRowDxfId="682" dataDxfId="681"/>
    <tableColumn id="3" xr3:uid="{00000000-0010-0000-3C00-000003000000}" name="Column3" headerRowDxfId="680" dataDxfId="679"/>
    <tableColumn id="4" xr3:uid="{00000000-0010-0000-3C00-000004000000}" name="Column4" headerRowDxfId="678" dataDxfId="677"/>
    <tableColumn id="5" xr3:uid="{00000000-0010-0000-3C00-000005000000}" name="Column5" headerRowDxfId="676" dataDxfId="675"/>
    <tableColumn id="6" xr3:uid="{00000000-0010-0000-3C00-000006000000}" name="Column6" headerRowDxfId="674" dataDxfId="673"/>
    <tableColumn id="7" xr3:uid="{00000000-0010-0000-3C00-000007000000}" name="Column7" headerRowDxfId="672" dataDxfId="671"/>
  </tableColumns>
  <tableStyleInfo name="TableStyleLight20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D000000}" name="Table5427395263" displayName="Table5427395263" ref="W38:AB61" headerRowCount="0" totalsRowShown="0" headerRowDxfId="670" tableBorderDxfId="669">
  <tableColumns count="6">
    <tableColumn id="1" xr3:uid="{00000000-0010-0000-3D00-000001000000}" name="Column1" headerRowDxfId="668" dataDxfId="667"/>
    <tableColumn id="2" xr3:uid="{00000000-0010-0000-3D00-000002000000}" name="Column2" headerRowDxfId="666" dataDxfId="665"/>
    <tableColumn id="3" xr3:uid="{00000000-0010-0000-3D00-000003000000}" name="Column3" headerRowDxfId="664" dataDxfId="663"/>
    <tableColumn id="4" xr3:uid="{00000000-0010-0000-3D00-000004000000}" name="Column4" headerRowDxfId="662" dataDxfId="661"/>
    <tableColumn id="5" xr3:uid="{00000000-0010-0000-3D00-000005000000}" name="Column5" headerRowDxfId="660" dataDxfId="659"/>
    <tableColumn id="6" xr3:uid="{00000000-0010-0000-3D00-000006000000}" name="Column6" headerRowDxfId="658" dataDxfId="657"/>
  </tableColumns>
  <tableStyleInfo name="TableStyleLight20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E000000}" name="Table6528405364" displayName="Table6528405364" ref="W72:AB94" headerRowCount="0" totalsRowShown="0" headerRowDxfId="656">
  <tableColumns count="6">
    <tableColumn id="1" xr3:uid="{00000000-0010-0000-3E00-000001000000}" name="Garfield County Rainfall Stations" headerRowDxfId="655"/>
    <tableColumn id="2" xr3:uid="{00000000-0010-0000-3E00-000002000000}" name="Column1" headerRowDxfId="654" dataDxfId="653"/>
    <tableColumn id="3" xr3:uid="{00000000-0010-0000-3E00-000003000000}" name="Column2" headerRowDxfId="652"/>
    <tableColumn id="4" xr3:uid="{00000000-0010-0000-3E00-000004000000}" name="Column3" headerRowDxfId="651" dataDxfId="650"/>
    <tableColumn id="5" xr3:uid="{00000000-0010-0000-3E00-000005000000}" name="Column4" headerRowDxfId="649" dataDxfId="648"/>
    <tableColumn id="6" xr3:uid="{00000000-0010-0000-3E00-000006000000}" name="Column5" headerRowDxfId="647" dataDxfId="646"/>
  </tableColumns>
  <tableStyleInfo name="TableStyleLight20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F000000}" name="Table71729415465" displayName="Table71729415465" ref="W107:AB129" headerRowCount="0" totalsRowShown="0" headerRowDxfId="645">
  <tableColumns count="6">
    <tableColumn id="1" xr3:uid="{00000000-0010-0000-3F00-000001000000}" name="Garfield County Rainfall Stations" headerRowDxfId="644"/>
    <tableColumn id="2" xr3:uid="{00000000-0010-0000-3F00-000002000000}" name="Column1" headerRowDxfId="643" dataDxfId="642"/>
    <tableColumn id="3" xr3:uid="{00000000-0010-0000-3F00-000003000000}" name="Column2" headerRowDxfId="641"/>
    <tableColumn id="4" xr3:uid="{00000000-0010-0000-3F00-000004000000}" name="Column3" headerRowDxfId="640" dataDxfId="639"/>
    <tableColumn id="5" xr3:uid="{00000000-0010-0000-3F00-000005000000}" name="Column4" headerRowDxfId="638" dataDxfId="637"/>
    <tableColumn id="6" xr3:uid="{00000000-0010-0000-3F00-000006000000}" name="Column5" headerRowDxfId="636" dataDxfId="635"/>
  </tableColumns>
  <tableStyleInfo name="TableStyleLight20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0000000}" name="Table81830425566" displayName="Table81830425566" ref="W141:AC166" headerRowCount="0" totalsRowShown="0">
  <tableColumns count="7">
    <tableColumn id="1" xr3:uid="{00000000-0010-0000-4000-000001000000}" name="Column1"/>
    <tableColumn id="2" xr3:uid="{00000000-0010-0000-4000-000002000000}" name="Column2" headerRowDxfId="634" dataDxfId="633"/>
    <tableColumn id="3" xr3:uid="{00000000-0010-0000-4000-000003000000}" name="Column3" headerRowDxfId="632" dataDxfId="631"/>
    <tableColumn id="4" xr3:uid="{00000000-0010-0000-4000-000004000000}" name="Column4" headerRowDxfId="630" dataDxfId="629"/>
    <tableColumn id="5" xr3:uid="{00000000-0010-0000-4000-000005000000}" name="Column5" headerRowDxfId="628" dataDxfId="627"/>
    <tableColumn id="6" xr3:uid="{00000000-0010-0000-4000-000006000000}" name="Column6" headerRowDxfId="626" dataDxfId="625"/>
    <tableColumn id="7" xr3:uid="{00000000-0010-0000-4000-000007000000}" name="Column7"/>
  </tableColumns>
  <tableStyleInfo name="TableStyleLight20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1000000}" name="Table91931435667" displayName="Table91931435667" ref="W177:AB199" headerRowCount="0" totalsRowShown="0" headerRowDxfId="624">
  <tableColumns count="6">
    <tableColumn id="1" xr3:uid="{00000000-0010-0000-4100-000001000000}" name="Garfield County Rainfall Stations" headerRowDxfId="623"/>
    <tableColumn id="2" xr3:uid="{00000000-0010-0000-4100-000002000000}" name="Column1" headerRowDxfId="622" dataDxfId="621"/>
    <tableColumn id="3" xr3:uid="{00000000-0010-0000-4100-000003000000}" name="Column2" headerRowDxfId="620"/>
    <tableColumn id="4" xr3:uid="{00000000-0010-0000-4100-000004000000}" name="Column3" headerRowDxfId="619" dataDxfId="618"/>
    <tableColumn id="5" xr3:uid="{00000000-0010-0000-4100-000005000000}" name="Column4" headerRowDxfId="617" dataDxfId="616"/>
    <tableColumn id="6" xr3:uid="{00000000-0010-0000-4100-000006000000}" name="Column5" headerRowDxfId="615" dataDxfId="614"/>
  </tableColumns>
  <tableStyleInfo name="TableStyleLight20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2000000}" name="Table102032445768" displayName="Table102032445768" ref="W212:AB234" headerRowCount="0" totalsRowShown="0" headerRowDxfId="613">
  <tableColumns count="6">
    <tableColumn id="1" xr3:uid="{00000000-0010-0000-4200-000001000000}" name="Garfield County Rainfall Stations" headerRowDxfId="612"/>
    <tableColumn id="2" xr3:uid="{00000000-0010-0000-4200-000002000000}" name="Column1" headerRowDxfId="611" dataDxfId="610"/>
    <tableColumn id="3" xr3:uid="{00000000-0010-0000-4200-000003000000}" name="Column2" headerRowDxfId="609"/>
    <tableColumn id="4" xr3:uid="{00000000-0010-0000-4200-000004000000}" name="Column3" headerRowDxfId="608" dataDxfId="607"/>
    <tableColumn id="5" xr3:uid="{00000000-0010-0000-4200-000005000000}" name="Column4" headerRowDxfId="606" dataDxfId="605"/>
    <tableColumn id="6" xr3:uid="{00000000-0010-0000-4200-000006000000}" name="Column5" headerRowDxfId="604" dataDxfId="603"/>
  </tableColumns>
  <tableStyleInfo name="TableStyleLight20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3000000}" name="Table112133455869" displayName="Table112133455869" ref="W247:AB269" headerRowCount="0" totalsRowShown="0" headerRowDxfId="602">
  <tableColumns count="6">
    <tableColumn id="1" xr3:uid="{00000000-0010-0000-4300-000001000000}" name="Garfield County Rainfall Stations" headerRowDxfId="601"/>
    <tableColumn id="2" xr3:uid="{00000000-0010-0000-4300-000002000000}" name="Column1" headerRowDxfId="600" dataDxfId="599"/>
    <tableColumn id="3" xr3:uid="{00000000-0010-0000-4300-000003000000}" name="Column2" headerRowDxfId="598"/>
    <tableColumn id="4" xr3:uid="{00000000-0010-0000-4300-000004000000}" name="Column3" headerRowDxfId="597" dataDxfId="596"/>
    <tableColumn id="5" xr3:uid="{00000000-0010-0000-4300-000005000000}" name="Column4" headerRowDxfId="595" dataDxfId="594"/>
    <tableColumn id="6" xr3:uid="{00000000-0010-0000-4300-000006000000}" name="Column5" headerRowDxfId="593" dataDxfId="592"/>
  </tableColumns>
  <tableStyleInfo name="TableStyleLight20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4000000}" name="Table122234465970" displayName="Table122234465970" ref="W282:AB304" headerRowCount="0" totalsRowShown="0" headerRowDxfId="591">
  <tableColumns count="6">
    <tableColumn id="1" xr3:uid="{00000000-0010-0000-4400-000001000000}" name="Garfield County Rainfall Stations" headerRowDxfId="590"/>
    <tableColumn id="2" xr3:uid="{00000000-0010-0000-4400-000002000000}" name="Column1" headerRowDxfId="589" dataDxfId="588"/>
    <tableColumn id="3" xr3:uid="{00000000-0010-0000-4400-000003000000}" name="Column2" headerRowDxfId="587"/>
    <tableColumn id="4" xr3:uid="{00000000-0010-0000-4400-000004000000}" name="Column3" headerRowDxfId="586" dataDxfId="585"/>
    <tableColumn id="5" xr3:uid="{00000000-0010-0000-4400-000005000000}" name="Column4" headerRowDxfId="584" dataDxfId="583"/>
    <tableColumn id="6" xr3:uid="{00000000-0010-0000-4400-000006000000}" name="Column5" headerRowDxfId="582" dataDxfId="581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le10" displayName="Table10" ref="W212:AB234" headerRowCount="0" totalsRowShown="0" headerRowDxfId="1298">
  <tableColumns count="6">
    <tableColumn id="1" xr3:uid="{00000000-0010-0000-0600-000001000000}" name="Garfield County Rainfall Stations" headerRowDxfId="1297"/>
    <tableColumn id="2" xr3:uid="{00000000-0010-0000-0600-000002000000}" name="Column1" headerRowDxfId="1296" dataDxfId="1295"/>
    <tableColumn id="3" xr3:uid="{00000000-0010-0000-0600-000003000000}" name="Column2" headerRowDxfId="1294"/>
    <tableColumn id="4" xr3:uid="{00000000-0010-0000-0600-000004000000}" name="Column3" headerRowDxfId="1293" dataDxfId="1292"/>
    <tableColumn id="5" xr3:uid="{00000000-0010-0000-0600-000005000000}" name="Column4" headerRowDxfId="1291" dataDxfId="1290"/>
    <tableColumn id="6" xr3:uid="{00000000-0010-0000-0600-000006000000}" name="Column5" headerRowDxfId="1289" dataDxfId="1288"/>
  </tableColumns>
  <tableStyleInfo name="TableStyleLight20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45000000}" name="Table132335476071" displayName="Table132335476071" ref="W317:AB339" headerRowCount="0" totalsRowShown="0" headerRowDxfId="580">
  <tableColumns count="6">
    <tableColumn id="1" xr3:uid="{00000000-0010-0000-4500-000001000000}" name="Garfield County Rainfall Stations" headerRowDxfId="579"/>
    <tableColumn id="2" xr3:uid="{00000000-0010-0000-4500-000002000000}" name="Column1" headerRowDxfId="578" dataDxfId="577"/>
    <tableColumn id="3" xr3:uid="{00000000-0010-0000-4500-000003000000}" name="Column2" headerRowDxfId="576"/>
    <tableColumn id="4" xr3:uid="{00000000-0010-0000-4500-000004000000}" name="Column3" headerRowDxfId="575" dataDxfId="574"/>
    <tableColumn id="5" xr3:uid="{00000000-0010-0000-4500-000005000000}" name="Column4" headerRowDxfId="573" dataDxfId="572"/>
    <tableColumn id="6" xr3:uid="{00000000-0010-0000-4500-000006000000}" name="Column5" headerRowDxfId="571" dataDxfId="570"/>
  </tableColumns>
  <tableStyleInfo name="TableStyleLight20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6000000}" name="Table142436486172" displayName="Table142436486172" ref="W352:AB374" headerRowCount="0" totalsRowShown="0" headerRowDxfId="569">
  <tableColumns count="6">
    <tableColumn id="1" xr3:uid="{00000000-0010-0000-4600-000001000000}" name="Garfield County Rainfall Stations" headerRowDxfId="568"/>
    <tableColumn id="2" xr3:uid="{00000000-0010-0000-4600-000002000000}" name="Column1" headerRowDxfId="567" dataDxfId="566"/>
    <tableColumn id="3" xr3:uid="{00000000-0010-0000-4600-000003000000}" name="Column2" headerRowDxfId="565"/>
    <tableColumn id="4" xr3:uid="{00000000-0010-0000-4600-000004000000}" name="Column3" headerRowDxfId="564" dataDxfId="563"/>
    <tableColumn id="5" xr3:uid="{00000000-0010-0000-4600-000005000000}" name="Column4" headerRowDxfId="562" dataDxfId="561"/>
    <tableColumn id="6" xr3:uid="{00000000-0010-0000-4600-000006000000}" name="Column5" headerRowDxfId="560" dataDxfId="559"/>
  </tableColumns>
  <tableStyleInfo name="TableStyleLight20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7000000}" name="Table152537496273" displayName="Table152537496273" ref="W387:AB409" headerRowCount="0" totalsRowShown="0" headerRowDxfId="558">
  <tableColumns count="6">
    <tableColumn id="1" xr3:uid="{00000000-0010-0000-4700-000001000000}" name="Garfield County Rainfall Stations" headerRowDxfId="557"/>
    <tableColumn id="2" xr3:uid="{00000000-0010-0000-4700-000002000000}" name="Column1" headerRowDxfId="556" dataDxfId="555"/>
    <tableColumn id="3" xr3:uid="{00000000-0010-0000-4700-000003000000}" name="Column2" headerRowDxfId="554"/>
    <tableColumn id="4" xr3:uid="{00000000-0010-0000-4700-000004000000}" name="Column3" headerRowDxfId="553" dataDxfId="552"/>
    <tableColumn id="5" xr3:uid="{00000000-0010-0000-4700-000005000000}" name="Column4" headerRowDxfId="551" dataDxfId="550"/>
    <tableColumn id="6" xr3:uid="{00000000-0010-0000-4700-000006000000}" name="Column5" headerRowDxfId="549" dataDxfId="548"/>
  </tableColumns>
  <tableStyleInfo name="TableStyleLight20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38A6B4A-665B-4632-A867-888F8506B89A}" name="Table162638515074" displayName="Table162638515074" ref="Y2:AE26" headerRowCount="0" totalsRowShown="0" headerRowDxfId="547">
  <tableColumns count="7">
    <tableColumn id="1" xr3:uid="{71B3F906-D2D6-4B4A-BD52-6675BE7B9EC5}" name="Column1" headerRowDxfId="546"/>
    <tableColumn id="2" xr3:uid="{99FB1522-DB3A-4F89-B6C1-C3830797BDF0}" name="Column2" headerRowDxfId="545" dataDxfId="544"/>
    <tableColumn id="3" xr3:uid="{98ECC1C9-A8A8-4B04-92ED-33F87DE60B0F}" name="Column3" headerRowDxfId="543" dataDxfId="542"/>
    <tableColumn id="4" xr3:uid="{A47EBDE5-6305-48BD-8E57-F204D554419E}" name="Column4" headerRowDxfId="541" dataDxfId="540"/>
    <tableColumn id="5" xr3:uid="{374881E4-DB7F-47EC-AE56-F81D701BE239}" name="Column5" headerRowDxfId="539" dataDxfId="538"/>
    <tableColumn id="6" xr3:uid="{E03F4F84-21CE-4F89-8B1A-90625608B4B9}" name="Column6" headerRowDxfId="537" dataDxfId="536"/>
    <tableColumn id="7" xr3:uid="{2A8A69C5-25D3-4E29-AD5D-6088DA4989D0}" name="Column7" headerRowDxfId="535" dataDxfId="534"/>
  </tableColumns>
  <tableStyleInfo name="TableStyleLight20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E075DE30-65D5-44C5-A6A8-75EEE38BE814}" name="Table542739526375" displayName="Table542739526375" ref="Y38:AD61" headerRowCount="0" totalsRowShown="0" headerRowDxfId="533" tableBorderDxfId="532">
  <tableColumns count="6">
    <tableColumn id="1" xr3:uid="{61A16F73-F57A-468B-8C6D-B095F36A741D}" name="Column1" headerRowDxfId="531" dataDxfId="530"/>
    <tableColumn id="2" xr3:uid="{B2D328FE-ED02-45DE-9D78-87435250AB20}" name="Column2" headerRowDxfId="529" dataDxfId="528"/>
    <tableColumn id="3" xr3:uid="{BEA05646-2260-475A-84EE-1F6321F98F7D}" name="Column3" headerRowDxfId="527" dataDxfId="526"/>
    <tableColumn id="4" xr3:uid="{2FA81FE5-654C-4367-8B70-643D7E05DDCB}" name="Column4" headerRowDxfId="525" dataDxfId="524"/>
    <tableColumn id="5" xr3:uid="{5CA9DCFE-84C0-4D85-AEB5-7E7F2E182ECF}" name="Column5" headerRowDxfId="523" dataDxfId="522"/>
    <tableColumn id="6" xr3:uid="{9A089D19-EB84-4264-A21E-9B9139BED2C6}" name="Column6" headerRowDxfId="521" dataDxfId="520"/>
  </tableColumns>
  <tableStyleInfo name="TableStyleLight20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5C276A6D-DA12-43AD-8FF7-8E6EFA4939E5}" name="Table652840536476" displayName="Table652840536476" ref="Y72:AD94" headerRowCount="0" totalsRowShown="0" headerRowDxfId="519">
  <tableColumns count="6">
    <tableColumn id="1" xr3:uid="{B4C8D0D8-8D33-445A-AD45-97B9FA117B40}" name="Garfield County Rainfall Stations" headerRowDxfId="518"/>
    <tableColumn id="2" xr3:uid="{D205177C-34D8-4CA8-9297-F0C5AB17DCDB}" name="Column1" headerRowDxfId="517" dataDxfId="516"/>
    <tableColumn id="3" xr3:uid="{B19F0033-8224-44CF-8C4F-3F4B40EF7C64}" name="Column2" headerRowDxfId="515"/>
    <tableColumn id="4" xr3:uid="{ECCBD26D-AB2E-4DD7-B181-04FD405917C7}" name="Column3" headerRowDxfId="514" dataDxfId="513"/>
    <tableColumn id="5" xr3:uid="{C289955A-1ACF-4CE2-A1FA-67A28FAB9ABC}" name="Column4" headerRowDxfId="512" dataDxfId="511"/>
    <tableColumn id="6" xr3:uid="{EE0F66B9-77D5-456D-B2D3-CA80FC1FF9AF}" name="Column5" headerRowDxfId="510" dataDxfId="509"/>
  </tableColumns>
  <tableStyleInfo name="TableStyleLight20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4F53228-078F-4188-9A13-223C362C8F47}" name="Table7172941546577" displayName="Table7172941546577" ref="Y107:AD129" headerRowCount="0" totalsRowShown="0" headerRowDxfId="508">
  <tableColumns count="6">
    <tableColumn id="1" xr3:uid="{F78D4B8B-F611-40E4-B78A-93D7F7084D39}" name="Garfield County Rainfall Stations" headerRowDxfId="507"/>
    <tableColumn id="2" xr3:uid="{06958318-9DA3-495A-94B3-4047634FF5D8}" name="Column1" headerRowDxfId="506" dataDxfId="505"/>
    <tableColumn id="3" xr3:uid="{D7DB5F16-AE4A-4C89-B674-019A84904C55}" name="Column2" headerRowDxfId="504"/>
    <tableColumn id="4" xr3:uid="{FB9E40D3-ADAA-49F3-B472-7E434C07DFEF}" name="Column3" headerRowDxfId="503" dataDxfId="502"/>
    <tableColumn id="5" xr3:uid="{BFF49384-FEB4-4B70-8DED-D5C679EEB849}" name="Column4" headerRowDxfId="501" dataDxfId="500"/>
    <tableColumn id="6" xr3:uid="{C4ADA070-85E2-44EA-A37B-598A91E5DC1D}" name="Column5" headerRowDxfId="499" dataDxfId="498"/>
  </tableColumns>
  <tableStyleInfo name="TableStyleLight20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DB085F0B-E511-4DDF-8341-65A329C308FF}" name="Table8183042556678" displayName="Table8183042556678" ref="Y141:AE166" headerRowCount="0" totalsRowShown="0">
  <tableColumns count="7">
    <tableColumn id="1" xr3:uid="{BA4AB8FA-67EC-415C-B909-D41E472B60A5}" name="Column1"/>
    <tableColumn id="2" xr3:uid="{5617AE23-96F0-488C-AC8D-85745359089E}" name="Column2" headerRowDxfId="497" dataDxfId="496"/>
    <tableColumn id="3" xr3:uid="{8C8269D2-375F-43A2-9A3B-C7053D68C993}" name="Column3" headerRowDxfId="495" dataDxfId="494"/>
    <tableColumn id="4" xr3:uid="{16F99F3E-A4B3-4EA7-BC17-2536A64F8280}" name="Column4" headerRowDxfId="493" dataDxfId="492"/>
    <tableColumn id="5" xr3:uid="{9BC2B73A-79FA-4908-8650-3D56BDD85265}" name="Column5" headerRowDxfId="491" dataDxfId="490"/>
    <tableColumn id="6" xr3:uid="{9125B239-FF48-47D7-A029-B841BB99E3EF}" name="Column6" headerRowDxfId="489" dataDxfId="488"/>
    <tableColumn id="7" xr3:uid="{3F6946DB-784C-4952-8979-78DC27B49096}" name="Column7"/>
  </tableColumns>
  <tableStyleInfo name="TableStyleLight20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309108F1-BC67-4808-B583-6B10FBABF144}" name="Table9193143566779" displayName="Table9193143566779" ref="Y177:AD199" headerRowCount="0" totalsRowShown="0" headerRowDxfId="487">
  <tableColumns count="6">
    <tableColumn id="1" xr3:uid="{EBEABA76-0D97-4318-9AFD-BE7A05687113}" name="Garfield County Rainfall Stations" headerRowDxfId="486"/>
    <tableColumn id="2" xr3:uid="{29886BBD-9AAC-4958-8124-54C17144C877}" name="Column1" headerRowDxfId="485" dataDxfId="484"/>
    <tableColumn id="3" xr3:uid="{C698E05E-752A-4352-A879-C4DDAA9FDE13}" name="Column2" headerRowDxfId="483"/>
    <tableColumn id="4" xr3:uid="{0E765AB3-EA49-474F-B9D8-3F8AD9BFA0F3}" name="Column3" headerRowDxfId="482" dataDxfId="481"/>
    <tableColumn id="5" xr3:uid="{DA09F3C5-72D2-4E09-9C72-34C15E09E910}" name="Column4" headerRowDxfId="480" dataDxfId="479"/>
    <tableColumn id="6" xr3:uid="{253F1514-2CC7-4CE0-96A6-0C2D162C2735}" name="Column5" headerRowDxfId="478" dataDxfId="477"/>
  </tableColumns>
  <tableStyleInfo name="TableStyleLight20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5B76260D-99BA-4C3C-B077-AD7AE73DAAB5}" name="Table10203244576880" displayName="Table10203244576880" ref="Y212:AD234" headerRowCount="0" totalsRowShown="0" headerRowDxfId="476">
  <tableColumns count="6">
    <tableColumn id="1" xr3:uid="{902B0F5F-3094-4BA3-8115-6FE948FE22E7}" name="Garfield County Rainfall Stations" headerRowDxfId="475"/>
    <tableColumn id="2" xr3:uid="{72361B8A-7579-4633-8204-881CFA7D90E4}" name="Column1" headerRowDxfId="474" dataDxfId="473"/>
    <tableColumn id="3" xr3:uid="{FF04F9A3-9364-499E-A157-9F067B7A97C9}" name="Column2" headerRowDxfId="472"/>
    <tableColumn id="4" xr3:uid="{5E9AADA6-652B-4488-AC04-CEE2BE8FD34A}" name="Column3" headerRowDxfId="471" dataDxfId="470"/>
    <tableColumn id="5" xr3:uid="{4866E2F5-F2DA-49AF-815B-EDDEA8A1091F}" name="Column4" headerRowDxfId="469" dataDxfId="468"/>
    <tableColumn id="6" xr3:uid="{B7555256-07B6-4173-AEF1-60E9A362CB1E}" name="Column5" headerRowDxfId="467" dataDxfId="466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7000000}" name="Table11" displayName="Table11" ref="W247:AB269" headerRowCount="0" totalsRowShown="0" headerRowDxfId="1287">
  <tableColumns count="6">
    <tableColumn id="1" xr3:uid="{00000000-0010-0000-0700-000001000000}" name="Garfield County Rainfall Stations" headerRowDxfId="1286"/>
    <tableColumn id="2" xr3:uid="{00000000-0010-0000-0700-000002000000}" name="Column1" headerRowDxfId="1285" dataDxfId="1284"/>
    <tableColumn id="3" xr3:uid="{00000000-0010-0000-0700-000003000000}" name="Column2" headerRowDxfId="1283"/>
    <tableColumn id="4" xr3:uid="{00000000-0010-0000-0700-000004000000}" name="Column3" headerRowDxfId="1282" dataDxfId="1281"/>
    <tableColumn id="5" xr3:uid="{00000000-0010-0000-0700-000005000000}" name="Column4" headerRowDxfId="1280" dataDxfId="1279"/>
    <tableColumn id="6" xr3:uid="{00000000-0010-0000-0700-000006000000}" name="Column5" headerRowDxfId="1278" dataDxfId="1277"/>
  </tableColumns>
  <tableStyleInfo name="TableStyleLight20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C3D22C14-60A1-4A41-ACA6-02C6668D9E0F}" name="Table11213345586981" displayName="Table11213345586981" ref="Y247:AD269" headerRowCount="0" totalsRowShown="0" headerRowDxfId="465">
  <tableColumns count="6">
    <tableColumn id="1" xr3:uid="{72BC1329-4724-441F-A4E8-3FB267A8539A}" name="Garfield County Rainfall Stations" headerRowDxfId="464"/>
    <tableColumn id="2" xr3:uid="{31CF8F18-1AE2-4C37-9048-2BCFB38209C5}" name="Column1" headerRowDxfId="463" dataDxfId="462"/>
    <tableColumn id="3" xr3:uid="{003A0FEE-95CB-4511-B998-3DAFF855A10D}" name="Column2" headerRowDxfId="461"/>
    <tableColumn id="4" xr3:uid="{4A2E920E-FAA2-4BD0-80AB-8D6F75ABBB3B}" name="Column3" headerRowDxfId="460" dataDxfId="459"/>
    <tableColumn id="5" xr3:uid="{EF43944B-7C22-43CA-AE98-FEB249D216C6}" name="Column4" headerRowDxfId="458" dataDxfId="457"/>
    <tableColumn id="6" xr3:uid="{6F5BEF1F-E676-4D27-ADCF-C23B8A206803}" name="Column5" headerRowDxfId="456" dataDxfId="455"/>
  </tableColumns>
  <tableStyleInfo name="TableStyleLight20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E422E7E3-5FBE-4081-A9C0-7EB527EA2F8A}" name="Table12223446597082" displayName="Table12223446597082" ref="Y282:AD304" headerRowCount="0" totalsRowShown="0" headerRowDxfId="454">
  <tableColumns count="6">
    <tableColumn id="1" xr3:uid="{4B9048A9-A43D-4C83-A0DA-E4ADE71E15B0}" name="Garfield County Rainfall Stations" headerRowDxfId="453"/>
    <tableColumn id="2" xr3:uid="{9ADFA42A-4626-448B-9D47-3482DC503EE3}" name="Column1" headerRowDxfId="452" dataDxfId="451"/>
    <tableColumn id="3" xr3:uid="{0114230E-B56E-429C-BED8-533C9620E973}" name="Column2" headerRowDxfId="450"/>
    <tableColumn id="4" xr3:uid="{861599D1-D68A-4129-941A-7E96CD0C1D9F}" name="Column3" headerRowDxfId="449" dataDxfId="448"/>
    <tableColumn id="5" xr3:uid="{701FD7AB-843D-4EED-B470-7B7F4713732B}" name="Column4" headerRowDxfId="447" dataDxfId="446"/>
    <tableColumn id="6" xr3:uid="{05E03599-185B-4D6C-8191-077BB4044278}" name="Column5" headerRowDxfId="445" dataDxfId="444"/>
  </tableColumns>
  <tableStyleInfo name="TableStyleLight20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5104835A-A814-4C12-A663-16F8FD1E7B36}" name="Table13233547607183" displayName="Table13233547607183" ref="Y317:AD339" headerRowCount="0" totalsRowShown="0" headerRowDxfId="443">
  <tableColumns count="6">
    <tableColumn id="1" xr3:uid="{D8E99290-4EFD-449F-9D33-EC80F7C8BE8A}" name="Garfield County Rainfall Stations" headerRowDxfId="442"/>
    <tableColumn id="2" xr3:uid="{692F1627-3686-4094-A56C-FDF85737C234}" name="Column1" headerRowDxfId="441" dataDxfId="440"/>
    <tableColumn id="3" xr3:uid="{1DAD9C7B-03FC-47AF-9D90-5D5B6B7B4621}" name="Column2" headerRowDxfId="439"/>
    <tableColumn id="4" xr3:uid="{9370EC6F-F740-408C-8F8D-6471BD6C9C4F}" name="Column3" headerRowDxfId="438" dataDxfId="437"/>
    <tableColumn id="5" xr3:uid="{A1D8B332-52ED-43ED-B50D-7E4DEF009301}" name="Column4" headerRowDxfId="436" dataDxfId="435"/>
    <tableColumn id="6" xr3:uid="{7F668A68-E21D-4BF7-9E71-2EAEB47D59A1}" name="Column5" headerRowDxfId="434" dataDxfId="433"/>
  </tableColumns>
  <tableStyleInfo name="TableStyleLight20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ED8D99B7-8D81-4068-8B58-68F3C8181C07}" name="Table14243648617284" displayName="Table14243648617284" ref="Y352:AD374" headerRowCount="0" totalsRowShown="0" headerRowDxfId="432">
  <tableColumns count="6">
    <tableColumn id="1" xr3:uid="{C2DB62A8-CE63-42E9-9CDF-8A85D4C12494}" name="Garfield County Rainfall Stations" headerRowDxfId="431"/>
    <tableColumn id="2" xr3:uid="{A729642C-9FE1-4AD2-A973-570572EE1120}" name="Column1" headerRowDxfId="430" dataDxfId="429"/>
    <tableColumn id="3" xr3:uid="{B9FF30B2-F500-43E7-B6D3-707224164947}" name="Column2" headerRowDxfId="428"/>
    <tableColumn id="4" xr3:uid="{B030E7CA-E58A-4312-BBC9-89E73B7F872E}" name="Column3" headerRowDxfId="427" dataDxfId="426"/>
    <tableColumn id="5" xr3:uid="{2DD9528F-8A1F-4984-A716-B74B8E79920C}" name="Column4" headerRowDxfId="425" dataDxfId="424"/>
    <tableColumn id="6" xr3:uid="{A7BF50C8-3846-4A5B-882C-49D0D31AF8B1}" name="Column5" headerRowDxfId="423" dataDxfId="422"/>
  </tableColumns>
  <tableStyleInfo name="TableStyleLight20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F5E9C10D-D311-4D63-AB0E-BC8A6D998EE4}" name="Table15253749627385" displayName="Table15253749627385" ref="Y387:AD409" headerRowCount="0" totalsRowShown="0" headerRowDxfId="421">
  <tableColumns count="6">
    <tableColumn id="1" xr3:uid="{F2AFD9B7-93C9-4BB9-B57B-CE68D61D8570}" name="Garfield County Rainfall Stations" headerRowDxfId="420"/>
    <tableColumn id="2" xr3:uid="{5BBABF20-99BA-4ED4-9992-38C8700F2A25}" name="Column1" headerRowDxfId="419" dataDxfId="418"/>
    <tableColumn id="3" xr3:uid="{52C7795D-33D7-42F1-A117-B4B56B010F39}" name="Column2" headerRowDxfId="417"/>
    <tableColumn id="4" xr3:uid="{24D22B77-EED6-48F4-A0C0-627E63887B41}" name="Column3" headerRowDxfId="416" dataDxfId="415"/>
    <tableColumn id="5" xr3:uid="{AB833D13-ABE5-4AAC-AF48-08F99931E244}" name="Column4" headerRowDxfId="414" dataDxfId="413"/>
    <tableColumn id="6" xr3:uid="{2177F9C4-F19C-4767-85CE-277441FECF0C}" name="Column5" headerRowDxfId="412" dataDxfId="411"/>
  </tableColumns>
  <tableStyleInfo name="TableStyleLight20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32D44299-7A32-4F0C-9DD9-FD01E16042E3}" name="Table16263851507486" displayName="Table16263851507486" ref="Y2:AE26" headerRowCount="0" totalsRowShown="0" headerRowDxfId="410">
  <tableColumns count="7">
    <tableColumn id="1" xr3:uid="{E1D4DEDF-A78F-43AE-AE97-3E427C1E001B}" name="Column1" headerRowDxfId="409"/>
    <tableColumn id="2" xr3:uid="{0BB4AB5B-EB74-459E-A6A4-86B13AC2C33C}" name="Column2" headerRowDxfId="408" dataDxfId="407"/>
    <tableColumn id="3" xr3:uid="{CFAE5AD5-AC8C-4C70-9A00-E701F2D4FE76}" name="Column3" headerRowDxfId="406" dataDxfId="405"/>
    <tableColumn id="4" xr3:uid="{4B8BCB85-46A2-40A0-A5B0-CA39962E97C4}" name="Column4" headerRowDxfId="404" dataDxfId="403"/>
    <tableColumn id="5" xr3:uid="{26E87510-1F35-4D79-9572-FE7623917A7C}" name="Column5" headerRowDxfId="402" dataDxfId="401"/>
    <tableColumn id="6" xr3:uid="{ED3EBD64-5E99-4A7C-A558-3ABE962996FE}" name="Column6" headerRowDxfId="400" dataDxfId="399"/>
    <tableColumn id="7" xr3:uid="{6115A385-B562-4E9C-9A94-A6EF9D4B1EB7}" name="Column7" headerRowDxfId="398" dataDxfId="397"/>
  </tableColumns>
  <tableStyleInfo name="TableStyleLight20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B125B7F0-52BE-4230-94C1-82E894C914C7}" name="Table54273952637587" displayName="Table54273952637587" ref="Y38:AD61" headerRowCount="0" totalsRowShown="0" headerRowDxfId="396" tableBorderDxfId="395">
  <tableColumns count="6">
    <tableColumn id="1" xr3:uid="{E6D79E45-B892-466B-85DA-AE12615D29D9}" name="Column1" headerRowDxfId="394" dataDxfId="393"/>
    <tableColumn id="2" xr3:uid="{672988A0-35D5-440B-B5A7-10D683F69ADA}" name="Column2" headerRowDxfId="392" dataDxfId="391"/>
    <tableColumn id="3" xr3:uid="{B5CD536B-D0D7-4EB9-9431-623003327A91}" name="Column3" headerRowDxfId="390" dataDxfId="389"/>
    <tableColumn id="4" xr3:uid="{49666F76-140F-48A8-A210-7CCC060F8BDF}" name="Column4" headerRowDxfId="388" dataDxfId="387"/>
    <tableColumn id="5" xr3:uid="{48F5A0F2-7511-4778-9727-52C23D382547}" name="Column5" headerRowDxfId="386" dataDxfId="385"/>
    <tableColumn id="6" xr3:uid="{A4E7BC35-C179-4DAC-9FA0-CBD9838DBC6D}" name="Column6" headerRowDxfId="384" dataDxfId="383"/>
  </tableColumns>
  <tableStyleInfo name="TableStyleLight20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842CEE17-BF8E-46F5-BDF7-112805D4B6BA}" name="Table65284053647688" displayName="Table65284053647688" ref="Y72:AD94" headerRowCount="0" totalsRowShown="0" headerRowDxfId="382">
  <tableColumns count="6">
    <tableColumn id="1" xr3:uid="{94DD60B6-1B44-4FB5-9310-2DCAE2D450B7}" name="Garfield County Rainfall Stations" headerRowDxfId="381"/>
    <tableColumn id="2" xr3:uid="{CD3C3CBB-615D-49D4-A025-00C49E21322E}" name="Column1" headerRowDxfId="380" dataDxfId="379"/>
    <tableColumn id="3" xr3:uid="{D6971AE7-4E6C-46F8-BFAF-AC3221E64FD8}" name="Column2" headerRowDxfId="378"/>
    <tableColumn id="4" xr3:uid="{AA1D54C0-7CF4-42D4-8F59-EC4B838C59C0}" name="Column3" headerRowDxfId="377" dataDxfId="376"/>
    <tableColumn id="5" xr3:uid="{A150565B-9AAF-4235-97D8-53DCE99442BF}" name="Column4" headerRowDxfId="375" dataDxfId="374"/>
    <tableColumn id="6" xr3:uid="{913293C8-2904-4273-B890-91885155C554}" name="Column5" headerRowDxfId="373" dataDxfId="372"/>
  </tableColumns>
  <tableStyleInfo name="TableStyleLight20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6B342158-0000-455D-8669-D53EB2623B25}" name="Table717294154657789" displayName="Table717294154657789" ref="Y106:AD128" headerRowCount="0" totalsRowShown="0" headerRowDxfId="371">
  <tableColumns count="6">
    <tableColumn id="1" xr3:uid="{7D680024-A870-4582-BE13-339FFA3C8B80}" name="Garfield County Rainfall Stations" headerRowDxfId="370"/>
    <tableColumn id="2" xr3:uid="{66EA05BD-75FD-40AC-B4EF-ECC503D76480}" name="Column1" headerRowDxfId="369" dataDxfId="368"/>
    <tableColumn id="3" xr3:uid="{A9D0068C-0229-41B1-B7DD-D849E175EFBF}" name="Column2" headerRowDxfId="367"/>
    <tableColumn id="4" xr3:uid="{F74DDB65-03B5-44CA-8F3E-C22A03960250}" name="Column3" headerRowDxfId="366" dataDxfId="365"/>
    <tableColumn id="5" xr3:uid="{3C19969B-C159-4913-8AF8-C257B2517ED2}" name="Column4" headerRowDxfId="364" dataDxfId="363"/>
    <tableColumn id="6" xr3:uid="{4BF61308-55B3-46F2-8B15-47F0B728F137}" name="Column5" headerRowDxfId="362" dataDxfId="361"/>
  </tableColumns>
  <tableStyleInfo name="TableStyleLight20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9D05E521-ED7C-4458-884A-991FB52B49D5}" name="Table818304255667890" displayName="Table818304255667890" ref="Y140:AE165" headerRowCount="0" totalsRowShown="0">
  <tableColumns count="7">
    <tableColumn id="1" xr3:uid="{47FBD333-AD0B-4201-B4C9-CAF486A53C67}" name="Column1"/>
    <tableColumn id="2" xr3:uid="{A04E4581-C23C-42AF-A498-C79B64700734}" name="Column2" headerRowDxfId="360" dataDxfId="359"/>
    <tableColumn id="3" xr3:uid="{AF90D548-D549-4C57-8B5A-86FE96186FF8}" name="Column3" headerRowDxfId="358" dataDxfId="357"/>
    <tableColumn id="4" xr3:uid="{7ED7DE22-8A52-4F5D-849B-2C2C5741A9F9}" name="Column4" headerRowDxfId="356" dataDxfId="355"/>
    <tableColumn id="5" xr3:uid="{9AA7B81E-F055-4215-BAFC-B79DBB2B666B}" name="Column5" headerRowDxfId="354" dataDxfId="353"/>
    <tableColumn id="6" xr3:uid="{9B5719C6-F062-4FAD-845E-89DB65036A33}" name="Column6" headerRowDxfId="352" dataDxfId="351"/>
    <tableColumn id="7" xr3:uid="{897F0582-AF88-4392-9B85-D688D5CAFE6A}" name="Column7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e12" displayName="Table12" ref="W282:AB304" headerRowCount="0" totalsRowShown="0" headerRowDxfId="1276">
  <tableColumns count="6">
    <tableColumn id="1" xr3:uid="{00000000-0010-0000-0800-000001000000}" name="Garfield County Rainfall Stations" headerRowDxfId="1275"/>
    <tableColumn id="2" xr3:uid="{00000000-0010-0000-0800-000002000000}" name="Column1" headerRowDxfId="1274" dataDxfId="1273"/>
    <tableColumn id="3" xr3:uid="{00000000-0010-0000-0800-000003000000}" name="Column2" headerRowDxfId="1272"/>
    <tableColumn id="4" xr3:uid="{00000000-0010-0000-0800-000004000000}" name="Column3" headerRowDxfId="1271" dataDxfId="1270"/>
    <tableColumn id="5" xr3:uid="{00000000-0010-0000-0800-000005000000}" name="Column4" headerRowDxfId="1269" dataDxfId="1268"/>
    <tableColumn id="6" xr3:uid="{00000000-0010-0000-0800-000006000000}" name="Column5" headerRowDxfId="1267" dataDxfId="1266"/>
  </tableColumns>
  <tableStyleInfo name="TableStyleLight20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ABDE5008-2CE1-4E85-8D4C-257764AEE1DB}" name="Table919314356677991" displayName="Table919314356677991" ref="Y176:AD198" headerRowCount="0" totalsRowShown="0" headerRowDxfId="350">
  <tableColumns count="6">
    <tableColumn id="1" xr3:uid="{9BA52E41-BCCF-4CAF-9BF9-966B911C245B}" name="Garfield County Rainfall Stations" headerRowDxfId="349"/>
    <tableColumn id="2" xr3:uid="{A3E2D01C-B7F0-4E9A-B458-99D3CD7FE5F8}" name="Column1" headerRowDxfId="348" dataDxfId="347"/>
    <tableColumn id="3" xr3:uid="{9FD13C97-6E16-4F8B-8331-0144E8EF0AA9}" name="Column2" headerRowDxfId="346"/>
    <tableColumn id="4" xr3:uid="{EB9451F2-963E-46C2-9BDF-38AA474C4733}" name="Column3" headerRowDxfId="345" dataDxfId="344"/>
    <tableColumn id="5" xr3:uid="{D4AF50E5-FE49-4A5A-AD6E-2F1711538802}" name="Column4" headerRowDxfId="343" dataDxfId="342"/>
    <tableColumn id="6" xr3:uid="{3C6C5DA2-C631-48A5-8729-9CDD4FE3806B}" name="Column5" headerRowDxfId="341" dataDxfId="340"/>
  </tableColumns>
  <tableStyleInfo name="TableStyleLight20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CD9FB69C-F449-4A38-A18F-2DEDCB4B5EE0}" name="Table1020324457688092" displayName="Table1020324457688092" ref="Y211:AD233" headerRowCount="0" totalsRowShown="0" headerRowDxfId="339">
  <tableColumns count="6">
    <tableColumn id="1" xr3:uid="{8C4A8B9C-0E35-4623-9AF9-D3CC8F2AF8E3}" name="Garfield County Rainfall Stations" headerRowDxfId="338"/>
    <tableColumn id="2" xr3:uid="{6FCB71C3-71DA-4400-923C-1BC47C0132DA}" name="Column1" headerRowDxfId="337" dataDxfId="336"/>
    <tableColumn id="3" xr3:uid="{183FC66F-80E0-466E-9B56-71F5014C77A0}" name="Column2" headerRowDxfId="335"/>
    <tableColumn id="4" xr3:uid="{8182D3A6-09C0-46A8-8579-2CA645957415}" name="Column3" headerRowDxfId="334" dataDxfId="333"/>
    <tableColumn id="5" xr3:uid="{ECE0C162-1D3A-4240-8EB0-25250B475ADD}" name="Column4" headerRowDxfId="332" dataDxfId="331"/>
    <tableColumn id="6" xr3:uid="{6AA30C0B-93B3-40DB-8EFE-BAE8557AAB25}" name="Column5" headerRowDxfId="330" dataDxfId="329"/>
  </tableColumns>
  <tableStyleInfo name="TableStyleLight20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B59BC144-8690-49F0-93CF-D46BDBA388DB}" name="Table1121334558698193" displayName="Table1121334558698193" ref="Y246:AD268" headerRowCount="0" totalsRowShown="0" headerRowDxfId="328">
  <tableColumns count="6">
    <tableColumn id="1" xr3:uid="{0C319E4D-1D9A-479A-967E-C16B845F1E43}" name="Garfield County Rainfall Stations" headerRowDxfId="327"/>
    <tableColumn id="2" xr3:uid="{34ECDAE8-0048-4EF3-B222-6D17DED39F2E}" name="Column1" headerRowDxfId="326" dataDxfId="325"/>
    <tableColumn id="3" xr3:uid="{6F627B45-9540-4C0F-996B-746BB47EE3A9}" name="Column2" headerRowDxfId="324"/>
    <tableColumn id="4" xr3:uid="{B65DD29A-0544-43C7-B2DC-910AB4877216}" name="Column3" headerRowDxfId="323" dataDxfId="322"/>
    <tableColumn id="5" xr3:uid="{DEC30A40-C696-4B04-AEF5-53CBE0706191}" name="Column4" headerRowDxfId="321" dataDxfId="320"/>
    <tableColumn id="6" xr3:uid="{F328F298-6508-4222-AAB3-9C3FCF5DB8AB}" name="Column5" headerRowDxfId="319" dataDxfId="318"/>
  </tableColumns>
  <tableStyleInfo name="TableStyleLight20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CB35E61E-7C67-4D1B-AA36-A5AA6351CBAF}" name="Table1222344659708294" displayName="Table1222344659708294" ref="Y281:AD303" headerRowCount="0" totalsRowShown="0" headerRowDxfId="317">
  <tableColumns count="6">
    <tableColumn id="1" xr3:uid="{82FC210A-92B7-4081-8F8F-EF7E038FDAFC}" name="Garfield County Rainfall Stations" headerRowDxfId="316"/>
    <tableColumn id="2" xr3:uid="{9B7EDC07-55B0-426B-A86E-BF34BBE3DBC2}" name="Column1" headerRowDxfId="315" dataDxfId="314"/>
    <tableColumn id="3" xr3:uid="{F9B7AB8E-CD3F-43F9-9C33-FCEC3E64DDB0}" name="Column2" headerRowDxfId="313"/>
    <tableColumn id="4" xr3:uid="{3A84E893-B762-4BDA-B84E-28789AE6893E}" name="Column3" headerRowDxfId="312" dataDxfId="311"/>
    <tableColumn id="5" xr3:uid="{52F05F3C-4660-41FD-BC43-81023677EC67}" name="Column4" headerRowDxfId="310" dataDxfId="309"/>
    <tableColumn id="6" xr3:uid="{DE5D8A3F-4814-44BC-9676-7B30C507B388}" name="Column5" headerRowDxfId="308" dataDxfId="307"/>
  </tableColumns>
  <tableStyleInfo name="TableStyleLight20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B1C8C637-4D6C-4077-A756-86B07D52DD48}" name="Table1323354760718395" displayName="Table1323354760718395" ref="Y316:AD338" headerRowCount="0" totalsRowShown="0" headerRowDxfId="306">
  <tableColumns count="6">
    <tableColumn id="1" xr3:uid="{ED86BC0F-6911-415B-8BFB-50DCB10B9525}" name="Garfield County Rainfall Stations" headerRowDxfId="305"/>
    <tableColumn id="2" xr3:uid="{ED1A7422-8A24-4C14-80F5-D28F3CB08B9C}" name="Column1" headerRowDxfId="304" dataDxfId="303"/>
    <tableColumn id="3" xr3:uid="{49BCEBCB-EFE1-4D99-9E84-F983005A21C4}" name="Column2" headerRowDxfId="302"/>
    <tableColumn id="4" xr3:uid="{51600060-AB12-424F-95DB-F9B8C9E79B69}" name="Column3" headerRowDxfId="301" dataDxfId="300"/>
    <tableColumn id="5" xr3:uid="{7AA464F5-401E-45C8-8180-8D676F647BE8}" name="Column4" headerRowDxfId="299" dataDxfId="298"/>
    <tableColumn id="6" xr3:uid="{F0BD786A-D475-4C8C-986F-CED5E4176130}" name="Column5" headerRowDxfId="297" dataDxfId="296"/>
  </tableColumns>
  <tableStyleInfo name="TableStyleLight20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F039470B-4E3F-4561-AB37-E80B7F460750}" name="Table1424364861728496" displayName="Table1424364861728496" ref="Y351:AD373" headerRowCount="0" totalsRowShown="0" headerRowDxfId="295">
  <tableColumns count="6">
    <tableColumn id="1" xr3:uid="{E76D9D3B-9F0D-4FFE-ADEC-3C86766A2F68}" name="Garfield County Rainfall Stations" headerRowDxfId="294"/>
    <tableColumn id="2" xr3:uid="{F878DB33-8DB5-45DD-A415-1A758A84C768}" name="Column1" headerRowDxfId="293" dataDxfId="292"/>
    <tableColumn id="3" xr3:uid="{0BF071EF-AC87-4C35-A287-A6D3FD586CF6}" name="Column2" headerRowDxfId="291"/>
    <tableColumn id="4" xr3:uid="{6C831433-C88D-4BA3-983A-8397EA5D9926}" name="Column3" headerRowDxfId="290" dataDxfId="289"/>
    <tableColumn id="5" xr3:uid="{D122C5B2-A6A3-4298-97BC-7316259D7981}" name="Column4" headerRowDxfId="288" dataDxfId="287"/>
    <tableColumn id="6" xr3:uid="{D6EFA20F-DCCA-461D-8445-AD877D821CB4}" name="Column5" headerRowDxfId="286" dataDxfId="285"/>
  </tableColumns>
  <tableStyleInfo name="TableStyleLight20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8103826B-1C72-412C-B35E-7A76CF60C6C8}" name="Table1525374962738597" displayName="Table1525374962738597" ref="Y386:AD408" headerRowCount="0" totalsRowShown="0" headerRowDxfId="284">
  <tableColumns count="6">
    <tableColumn id="1" xr3:uid="{AF2DE059-0D5C-433C-9465-052A80332141}" name="Garfield County Rainfall Stations" headerRowDxfId="283"/>
    <tableColumn id="2" xr3:uid="{87795AC0-3012-476C-B372-239ED969D494}" name="Column1" headerRowDxfId="282" dataDxfId="281"/>
    <tableColumn id="3" xr3:uid="{BEFF9AB8-E80A-4E88-8032-4E205AC76331}" name="Column2" headerRowDxfId="280"/>
    <tableColumn id="4" xr3:uid="{DBC35F6D-A01E-43A1-9948-00D2FDAC44E0}" name="Column3" headerRowDxfId="279" dataDxfId="278"/>
    <tableColumn id="5" xr3:uid="{CB578E09-996E-4893-9D52-32CAC1E5BF82}" name="Column4" headerRowDxfId="277" dataDxfId="276"/>
    <tableColumn id="6" xr3:uid="{565CC459-78FB-4331-9F56-FA7B5319AF98}" name="Column5" headerRowDxfId="275" dataDxfId="274"/>
  </tableColumns>
  <tableStyleInfo name="TableStyleLight20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2F9EC62-3C95-4E8B-A003-0C02F6797396}" name="Table16263851507486110" displayName="Table16263851507486110" ref="AC2:AI26" headerRowCount="0" totalsRowShown="0" headerRowDxfId="273">
  <tableColumns count="7">
    <tableColumn id="1" xr3:uid="{01977ADC-FF35-426C-BC26-A93B21F9429C}" name="Column1" headerRowDxfId="272"/>
    <tableColumn id="2" xr3:uid="{DC61D09A-A9E2-4FC6-B80A-B9A35DEEFCCF}" name="Column2" headerRowDxfId="271" dataDxfId="270"/>
    <tableColumn id="3" xr3:uid="{1B953DFD-C88F-4528-8112-EF02F27F2161}" name="Column3" headerRowDxfId="269" dataDxfId="268"/>
    <tableColumn id="4" xr3:uid="{CD0B977A-B8B0-4C2A-B2B8-AC79AF786ECE}" name="Column4" headerRowDxfId="267" dataDxfId="266"/>
    <tableColumn id="5" xr3:uid="{DC1FC14C-317C-466A-B0D3-F1FEE87D04FA}" name="Column5" headerRowDxfId="265" dataDxfId="264"/>
    <tableColumn id="6" xr3:uid="{BDB739BD-4CB4-47B0-B24C-07AA6F36CF0C}" name="Column6" headerRowDxfId="263" dataDxfId="262"/>
    <tableColumn id="7" xr3:uid="{9A0B1807-2F9B-4F89-A241-66560F96386F}" name="Column7" headerRowDxfId="261" dataDxfId="260"/>
  </tableColumns>
  <tableStyleInfo name="TableStyleLight20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6219A8B3-ACA2-4860-847D-2C28ED4A78A1}" name="Table54273952637587111" displayName="Table54273952637587111" ref="AC38:AH61" headerRowCount="0" totalsRowShown="0" headerRowDxfId="259" tableBorderDxfId="258">
  <tableColumns count="6">
    <tableColumn id="1" xr3:uid="{4CC7DEE1-ED10-4B21-944A-4DCED1DF40FE}" name="Column1" headerRowDxfId="257" dataDxfId="256"/>
    <tableColumn id="2" xr3:uid="{94B348B3-B8E1-4985-8DAF-8210C9D34C01}" name="Column2" headerRowDxfId="255" dataDxfId="254"/>
    <tableColumn id="3" xr3:uid="{2F6B165C-6F8D-40F5-A62C-18DCA94989F2}" name="Column3" headerRowDxfId="253" dataDxfId="252"/>
    <tableColumn id="4" xr3:uid="{84EE0B0B-AC20-4AA2-9DCA-4271BC1CEAD5}" name="Column4" headerRowDxfId="251" dataDxfId="250"/>
    <tableColumn id="5" xr3:uid="{D0BB262A-8BA5-442F-A27A-27D9D20387CF}" name="Column5" headerRowDxfId="249" dataDxfId="248"/>
    <tableColumn id="6" xr3:uid="{66FBC61B-9D3D-457C-BE18-DFBBC0604173}" name="Column6" headerRowDxfId="247" dataDxfId="246"/>
  </tableColumns>
  <tableStyleInfo name="TableStyleLight20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8C6AE021-67EE-49A0-A97F-8BCF64330460}" name="Table65284053647688112" displayName="Table65284053647688112" ref="AC72:AH94" headerRowCount="0" totalsRowShown="0" headerRowDxfId="245">
  <tableColumns count="6">
    <tableColumn id="1" xr3:uid="{E5A07812-4C31-4FCE-B428-15941F0B3358}" name="Garfield County Rainfall Stations" headerRowDxfId="244"/>
    <tableColumn id="2" xr3:uid="{36AB4EA8-C391-4D7F-9F8F-320DE36CA60A}" name="Column1" headerRowDxfId="243" dataDxfId="242"/>
    <tableColumn id="3" xr3:uid="{E92296ED-FFC7-4A45-88AD-3D719FC2866F}" name="Column2" headerRowDxfId="241"/>
    <tableColumn id="4" xr3:uid="{574D5137-EB4D-4460-88B8-FE5D72817188}" name="Column3" headerRowDxfId="240" dataDxfId="239"/>
    <tableColumn id="5" xr3:uid="{11D3A775-9856-4287-B32C-F28E30664E4A}" name="Column4" headerRowDxfId="238" dataDxfId="237"/>
    <tableColumn id="6" xr3:uid="{9FA11746-7407-4CFC-805C-5AAB9B50C0B4}" name="Column5" headerRowDxfId="236" dataDxfId="235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12" Type="http://schemas.openxmlformats.org/officeDocument/2006/relationships/table" Target="../tables/table24.xml"/><Relationship Id="rId2" Type="http://schemas.openxmlformats.org/officeDocument/2006/relationships/table" Target="../tables/table14.xml"/><Relationship Id="rId1" Type="http://schemas.openxmlformats.org/officeDocument/2006/relationships/table" Target="../tables/table13.xml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13" Type="http://schemas.openxmlformats.org/officeDocument/2006/relationships/table" Target="../tables/table36.xml"/><Relationship Id="rId3" Type="http://schemas.openxmlformats.org/officeDocument/2006/relationships/table" Target="../tables/table26.xml"/><Relationship Id="rId7" Type="http://schemas.openxmlformats.org/officeDocument/2006/relationships/table" Target="../tables/table30.xml"/><Relationship Id="rId12" Type="http://schemas.openxmlformats.org/officeDocument/2006/relationships/table" Target="../tables/table35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9.xml"/><Relationship Id="rId11" Type="http://schemas.openxmlformats.org/officeDocument/2006/relationships/table" Target="../tables/table34.xml"/><Relationship Id="rId5" Type="http://schemas.openxmlformats.org/officeDocument/2006/relationships/table" Target="../tables/table28.xml"/><Relationship Id="rId10" Type="http://schemas.openxmlformats.org/officeDocument/2006/relationships/table" Target="../tables/table33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3.xml"/><Relationship Id="rId13" Type="http://schemas.openxmlformats.org/officeDocument/2006/relationships/table" Target="../tables/table48.xml"/><Relationship Id="rId3" Type="http://schemas.openxmlformats.org/officeDocument/2006/relationships/table" Target="../tables/table38.xml"/><Relationship Id="rId7" Type="http://schemas.openxmlformats.org/officeDocument/2006/relationships/table" Target="../tables/table42.xml"/><Relationship Id="rId12" Type="http://schemas.openxmlformats.org/officeDocument/2006/relationships/table" Target="../tables/table47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41.xml"/><Relationship Id="rId11" Type="http://schemas.openxmlformats.org/officeDocument/2006/relationships/table" Target="../tables/table46.xml"/><Relationship Id="rId5" Type="http://schemas.openxmlformats.org/officeDocument/2006/relationships/table" Target="../tables/table40.xml"/><Relationship Id="rId10" Type="http://schemas.openxmlformats.org/officeDocument/2006/relationships/table" Target="../tables/table45.xml"/><Relationship Id="rId4" Type="http://schemas.openxmlformats.org/officeDocument/2006/relationships/table" Target="../tables/table39.xml"/><Relationship Id="rId9" Type="http://schemas.openxmlformats.org/officeDocument/2006/relationships/table" Target="../tables/table44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5.xml"/><Relationship Id="rId13" Type="http://schemas.openxmlformats.org/officeDocument/2006/relationships/table" Target="../tables/table60.xml"/><Relationship Id="rId3" Type="http://schemas.openxmlformats.org/officeDocument/2006/relationships/table" Target="../tables/table50.xml"/><Relationship Id="rId7" Type="http://schemas.openxmlformats.org/officeDocument/2006/relationships/table" Target="../tables/table54.xml"/><Relationship Id="rId12" Type="http://schemas.openxmlformats.org/officeDocument/2006/relationships/table" Target="../tables/table59.xml"/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53.xml"/><Relationship Id="rId11" Type="http://schemas.openxmlformats.org/officeDocument/2006/relationships/table" Target="../tables/table58.xml"/><Relationship Id="rId5" Type="http://schemas.openxmlformats.org/officeDocument/2006/relationships/table" Target="../tables/table52.xml"/><Relationship Id="rId10" Type="http://schemas.openxmlformats.org/officeDocument/2006/relationships/table" Target="../tables/table57.xml"/><Relationship Id="rId4" Type="http://schemas.openxmlformats.org/officeDocument/2006/relationships/table" Target="../tables/table51.xml"/><Relationship Id="rId9" Type="http://schemas.openxmlformats.org/officeDocument/2006/relationships/table" Target="../tables/table56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7.xml"/><Relationship Id="rId13" Type="http://schemas.openxmlformats.org/officeDocument/2006/relationships/table" Target="../tables/table72.xml"/><Relationship Id="rId3" Type="http://schemas.openxmlformats.org/officeDocument/2006/relationships/table" Target="../tables/table62.xml"/><Relationship Id="rId7" Type="http://schemas.openxmlformats.org/officeDocument/2006/relationships/table" Target="../tables/table66.xml"/><Relationship Id="rId12" Type="http://schemas.openxmlformats.org/officeDocument/2006/relationships/table" Target="../tables/table71.xml"/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65.xml"/><Relationship Id="rId11" Type="http://schemas.openxmlformats.org/officeDocument/2006/relationships/table" Target="../tables/table70.xml"/><Relationship Id="rId5" Type="http://schemas.openxmlformats.org/officeDocument/2006/relationships/table" Target="../tables/table64.xml"/><Relationship Id="rId10" Type="http://schemas.openxmlformats.org/officeDocument/2006/relationships/table" Target="../tables/table69.xml"/><Relationship Id="rId4" Type="http://schemas.openxmlformats.org/officeDocument/2006/relationships/table" Target="../tables/table63.xml"/><Relationship Id="rId9" Type="http://schemas.openxmlformats.org/officeDocument/2006/relationships/table" Target="../tables/table68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13" Type="http://schemas.openxmlformats.org/officeDocument/2006/relationships/table" Target="../tables/table84.xml"/><Relationship Id="rId3" Type="http://schemas.openxmlformats.org/officeDocument/2006/relationships/table" Target="../tables/table74.xml"/><Relationship Id="rId7" Type="http://schemas.openxmlformats.org/officeDocument/2006/relationships/table" Target="../tables/table78.xml"/><Relationship Id="rId12" Type="http://schemas.openxmlformats.org/officeDocument/2006/relationships/table" Target="../tables/table83.xml"/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77.xml"/><Relationship Id="rId11" Type="http://schemas.openxmlformats.org/officeDocument/2006/relationships/table" Target="../tables/table82.xml"/><Relationship Id="rId5" Type="http://schemas.openxmlformats.org/officeDocument/2006/relationships/table" Target="../tables/table76.xml"/><Relationship Id="rId10" Type="http://schemas.openxmlformats.org/officeDocument/2006/relationships/table" Target="../tables/table81.xml"/><Relationship Id="rId4" Type="http://schemas.openxmlformats.org/officeDocument/2006/relationships/table" Target="../tables/table75.xml"/><Relationship Id="rId9" Type="http://schemas.openxmlformats.org/officeDocument/2006/relationships/table" Target="../tables/table80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2.xml"/><Relationship Id="rId3" Type="http://schemas.openxmlformats.org/officeDocument/2006/relationships/table" Target="../tables/table87.xml"/><Relationship Id="rId7" Type="http://schemas.openxmlformats.org/officeDocument/2006/relationships/table" Target="../tables/table91.xml"/><Relationship Id="rId12" Type="http://schemas.openxmlformats.org/officeDocument/2006/relationships/table" Target="../tables/table96.xml"/><Relationship Id="rId2" Type="http://schemas.openxmlformats.org/officeDocument/2006/relationships/table" Target="../tables/table86.xml"/><Relationship Id="rId1" Type="http://schemas.openxmlformats.org/officeDocument/2006/relationships/table" Target="../tables/table85.xml"/><Relationship Id="rId6" Type="http://schemas.openxmlformats.org/officeDocument/2006/relationships/table" Target="../tables/table90.xml"/><Relationship Id="rId11" Type="http://schemas.openxmlformats.org/officeDocument/2006/relationships/table" Target="../tables/table95.xml"/><Relationship Id="rId5" Type="http://schemas.openxmlformats.org/officeDocument/2006/relationships/table" Target="../tables/table89.xml"/><Relationship Id="rId10" Type="http://schemas.openxmlformats.org/officeDocument/2006/relationships/table" Target="../tables/table94.xml"/><Relationship Id="rId4" Type="http://schemas.openxmlformats.org/officeDocument/2006/relationships/table" Target="../tables/table88.xml"/><Relationship Id="rId9" Type="http://schemas.openxmlformats.org/officeDocument/2006/relationships/table" Target="../tables/table93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3.xml"/><Relationship Id="rId13" Type="http://schemas.openxmlformats.org/officeDocument/2006/relationships/table" Target="../tables/table108.xml"/><Relationship Id="rId3" Type="http://schemas.openxmlformats.org/officeDocument/2006/relationships/table" Target="../tables/table98.xml"/><Relationship Id="rId7" Type="http://schemas.openxmlformats.org/officeDocument/2006/relationships/table" Target="../tables/table102.xml"/><Relationship Id="rId12" Type="http://schemas.openxmlformats.org/officeDocument/2006/relationships/table" Target="../tables/table107.xml"/><Relationship Id="rId2" Type="http://schemas.openxmlformats.org/officeDocument/2006/relationships/table" Target="../tables/table97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01.xml"/><Relationship Id="rId11" Type="http://schemas.openxmlformats.org/officeDocument/2006/relationships/table" Target="../tables/table106.xml"/><Relationship Id="rId5" Type="http://schemas.openxmlformats.org/officeDocument/2006/relationships/table" Target="../tables/table100.xml"/><Relationship Id="rId10" Type="http://schemas.openxmlformats.org/officeDocument/2006/relationships/table" Target="../tables/table105.xml"/><Relationship Id="rId4" Type="http://schemas.openxmlformats.org/officeDocument/2006/relationships/table" Target="../tables/table99.xml"/><Relationship Id="rId9" Type="http://schemas.openxmlformats.org/officeDocument/2006/relationships/table" Target="../tables/table104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6.xml"/><Relationship Id="rId3" Type="http://schemas.openxmlformats.org/officeDocument/2006/relationships/table" Target="../tables/table111.xml"/><Relationship Id="rId7" Type="http://schemas.openxmlformats.org/officeDocument/2006/relationships/table" Target="../tables/table115.xml"/><Relationship Id="rId12" Type="http://schemas.openxmlformats.org/officeDocument/2006/relationships/table" Target="../tables/table120.xml"/><Relationship Id="rId2" Type="http://schemas.openxmlformats.org/officeDocument/2006/relationships/table" Target="../tables/table110.xml"/><Relationship Id="rId1" Type="http://schemas.openxmlformats.org/officeDocument/2006/relationships/table" Target="../tables/table109.xml"/><Relationship Id="rId6" Type="http://schemas.openxmlformats.org/officeDocument/2006/relationships/table" Target="../tables/table114.xml"/><Relationship Id="rId11" Type="http://schemas.openxmlformats.org/officeDocument/2006/relationships/table" Target="../tables/table119.xml"/><Relationship Id="rId5" Type="http://schemas.openxmlformats.org/officeDocument/2006/relationships/table" Target="../tables/table113.xml"/><Relationship Id="rId10" Type="http://schemas.openxmlformats.org/officeDocument/2006/relationships/table" Target="../tables/table118.xml"/><Relationship Id="rId4" Type="http://schemas.openxmlformats.org/officeDocument/2006/relationships/table" Target="../tables/table112.xml"/><Relationship Id="rId9" Type="http://schemas.openxmlformats.org/officeDocument/2006/relationships/table" Target="../tables/table1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438"/>
  <sheetViews>
    <sheetView topLeftCell="A420" workbookViewId="0">
      <selection activeCell="B444" sqref="B444"/>
    </sheetView>
  </sheetViews>
  <sheetFormatPr defaultColWidth="10.28515625" defaultRowHeight="12.75" x14ac:dyDescent="0.2"/>
  <cols>
    <col min="1" max="1" width="11.7109375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1990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1990</v>
      </c>
    </row>
    <row r="3" spans="1:66" x14ac:dyDescent="0.2">
      <c r="A3">
        <v>1</v>
      </c>
      <c r="T3">
        <v>1</v>
      </c>
      <c r="Z3" s="6" t="s">
        <v>21</v>
      </c>
      <c r="AB3">
        <f t="shared" ref="AB3:AR3" si="0">B34</f>
        <v>2.2999999999999998</v>
      </c>
      <c r="AC3">
        <f t="shared" si="0"/>
        <v>3.08</v>
      </c>
      <c r="AD3">
        <f t="shared" si="0"/>
        <v>2.4500000000000002</v>
      </c>
      <c r="AE3">
        <f t="shared" si="0"/>
        <v>2.61</v>
      </c>
      <c r="AF3">
        <f t="shared" si="0"/>
        <v>2.7</v>
      </c>
      <c r="AG3">
        <f t="shared" si="0"/>
        <v>3.07</v>
      </c>
      <c r="AH3">
        <f t="shared" si="0"/>
        <v>1.75</v>
      </c>
      <c r="AI3">
        <f t="shared" si="0"/>
        <v>3</v>
      </c>
      <c r="AJ3">
        <f t="shared" si="0"/>
        <v>2.1</v>
      </c>
      <c r="AK3">
        <f t="shared" si="0"/>
        <v>1.95</v>
      </c>
      <c r="AL3">
        <f t="shared" si="0"/>
        <v>2.25</v>
      </c>
      <c r="AM3">
        <f t="shared" si="0"/>
        <v>2.5299999999999998</v>
      </c>
      <c r="AN3">
        <f t="shared" si="0"/>
        <v>0</v>
      </c>
      <c r="AO3">
        <f t="shared" si="0"/>
        <v>2.67</v>
      </c>
      <c r="AP3">
        <f t="shared" si="0"/>
        <v>1.7</v>
      </c>
      <c r="AQ3">
        <f t="shared" si="0"/>
        <v>0</v>
      </c>
      <c r="AR3">
        <f t="shared" si="0"/>
        <v>1.28</v>
      </c>
      <c r="AV3" s="6" t="s">
        <v>29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</row>
    <row r="4" spans="1:66" x14ac:dyDescent="0.2">
      <c r="A4">
        <v>2</v>
      </c>
      <c r="T4">
        <v>2</v>
      </c>
      <c r="Z4" s="6" t="s">
        <v>22</v>
      </c>
      <c r="AB4">
        <f t="shared" ref="AB4:AR4" si="1">B69</f>
        <v>0.71</v>
      </c>
      <c r="AC4">
        <f t="shared" si="1"/>
        <v>1.25</v>
      </c>
      <c r="AD4">
        <f t="shared" si="1"/>
        <v>0.36</v>
      </c>
      <c r="AE4">
        <f t="shared" si="1"/>
        <v>0.8</v>
      </c>
      <c r="AF4">
        <f t="shared" si="1"/>
        <v>0.57999999999999996</v>
      </c>
      <c r="AG4">
        <f t="shared" si="1"/>
        <v>0.84</v>
      </c>
      <c r="AH4">
        <f t="shared" si="1"/>
        <v>0.99</v>
      </c>
      <c r="AI4">
        <f t="shared" si="1"/>
        <v>0.96</v>
      </c>
      <c r="AJ4">
        <f t="shared" si="1"/>
        <v>0.85</v>
      </c>
      <c r="AK4">
        <f t="shared" si="1"/>
        <v>0.83</v>
      </c>
      <c r="AL4">
        <f t="shared" si="1"/>
        <v>0.85</v>
      </c>
      <c r="AM4">
        <f t="shared" si="1"/>
        <v>0.73</v>
      </c>
      <c r="AN4">
        <f t="shared" si="1"/>
        <v>0</v>
      </c>
      <c r="AO4">
        <f t="shared" si="1"/>
        <v>0.63</v>
      </c>
      <c r="AP4">
        <f t="shared" si="1"/>
        <v>0.98</v>
      </c>
      <c r="AQ4">
        <f t="shared" si="1"/>
        <v>0</v>
      </c>
      <c r="AR4">
        <f t="shared" si="1"/>
        <v>0.12</v>
      </c>
      <c r="AV4" s="6" t="s">
        <v>30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</row>
    <row r="5" spans="1:66" x14ac:dyDescent="0.2">
      <c r="A5">
        <v>3</v>
      </c>
      <c r="T5">
        <v>3</v>
      </c>
      <c r="Z5" s="6" t="s">
        <v>23</v>
      </c>
      <c r="AB5">
        <f t="shared" ref="AB5:AR5" si="2">B104</f>
        <v>0.8</v>
      </c>
      <c r="AC5">
        <f t="shared" si="2"/>
        <v>0.92</v>
      </c>
      <c r="AD5">
        <f t="shared" si="2"/>
        <v>0.78</v>
      </c>
      <c r="AE5">
        <f t="shared" si="2"/>
        <v>1.3</v>
      </c>
      <c r="AF5">
        <f t="shared" si="2"/>
        <v>0.81</v>
      </c>
      <c r="AG5">
        <f t="shared" si="2"/>
        <v>0.97</v>
      </c>
      <c r="AH5">
        <f t="shared" si="2"/>
        <v>0.9</v>
      </c>
      <c r="AI5">
        <f t="shared" si="2"/>
        <v>0.94</v>
      </c>
      <c r="AJ5">
        <f t="shared" si="2"/>
        <v>0.77</v>
      </c>
      <c r="AK5">
        <f t="shared" si="2"/>
        <v>0.93</v>
      </c>
      <c r="AL5">
        <f t="shared" si="2"/>
        <v>0.81</v>
      </c>
      <c r="AM5">
        <f t="shared" si="2"/>
        <v>0.65</v>
      </c>
      <c r="AN5">
        <f t="shared" si="2"/>
        <v>0.92</v>
      </c>
      <c r="AO5">
        <f t="shared" si="2"/>
        <v>1.04</v>
      </c>
      <c r="AP5">
        <f t="shared" si="2"/>
        <v>1.1100000000000001</v>
      </c>
      <c r="AQ5">
        <f t="shared" si="2"/>
        <v>0.57999999999999996</v>
      </c>
      <c r="AR5">
        <f t="shared" si="2"/>
        <v>0.48</v>
      </c>
      <c r="AV5" s="6" t="s">
        <v>31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</row>
    <row r="6" spans="1:66" x14ac:dyDescent="0.2">
      <c r="A6">
        <v>4</v>
      </c>
      <c r="T6">
        <v>4</v>
      </c>
      <c r="Z6" s="6" t="s">
        <v>24</v>
      </c>
      <c r="AB6">
        <f t="shared" ref="AB6:AR6" si="3">B139</f>
        <v>2.8</v>
      </c>
      <c r="AC6">
        <f t="shared" si="3"/>
        <v>3.28</v>
      </c>
      <c r="AD6">
        <f t="shared" si="3"/>
        <v>3.62</v>
      </c>
      <c r="AE6">
        <f t="shared" si="3"/>
        <v>3.26</v>
      </c>
      <c r="AF6">
        <f t="shared" si="3"/>
        <v>3.04</v>
      </c>
      <c r="AG6">
        <f t="shared" si="3"/>
        <v>2.84</v>
      </c>
      <c r="AH6">
        <f t="shared" si="3"/>
        <v>2.71</v>
      </c>
      <c r="AI6">
        <f t="shared" si="3"/>
        <v>3.38</v>
      </c>
      <c r="AJ6">
        <f t="shared" si="3"/>
        <v>2.5299999999999998</v>
      </c>
      <c r="AK6">
        <f t="shared" si="3"/>
        <v>3.31</v>
      </c>
      <c r="AL6">
        <f t="shared" si="3"/>
        <v>2.98</v>
      </c>
      <c r="AM6">
        <f t="shared" si="3"/>
        <v>2.7</v>
      </c>
      <c r="AN6">
        <f t="shared" si="3"/>
        <v>2.1</v>
      </c>
      <c r="AO6">
        <f t="shared" si="3"/>
        <v>2.57</v>
      </c>
      <c r="AP6">
        <f t="shared" si="3"/>
        <v>3.02</v>
      </c>
      <c r="AQ6">
        <f t="shared" si="3"/>
        <v>2.66</v>
      </c>
      <c r="AR6">
        <f t="shared" si="3"/>
        <v>2.5299999999999998</v>
      </c>
      <c r="AV6" s="6" t="s">
        <v>32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</row>
    <row r="7" spans="1:66" x14ac:dyDescent="0.2">
      <c r="A7">
        <v>5</v>
      </c>
      <c r="T7">
        <v>5</v>
      </c>
      <c r="Z7" s="6" t="s">
        <v>25</v>
      </c>
      <c r="AB7">
        <f t="shared" ref="AB7:AR7" si="4">B174</f>
        <v>2.39</v>
      </c>
      <c r="AC7">
        <f t="shared" si="4"/>
        <v>3.39</v>
      </c>
      <c r="AD7">
        <f t="shared" si="4"/>
        <v>2.14</v>
      </c>
      <c r="AE7">
        <f t="shared" si="4"/>
        <v>2.48</v>
      </c>
      <c r="AF7">
        <f t="shared" si="4"/>
        <v>2.36</v>
      </c>
      <c r="AG7">
        <f t="shared" si="4"/>
        <v>2.31</v>
      </c>
      <c r="AH7">
        <f t="shared" si="4"/>
        <v>2.04</v>
      </c>
      <c r="AI7">
        <f t="shared" si="4"/>
        <v>3.8</v>
      </c>
      <c r="AJ7">
        <f t="shared" si="4"/>
        <v>1.49</v>
      </c>
      <c r="AK7">
        <f t="shared" si="4"/>
        <v>2.96</v>
      </c>
      <c r="AL7">
        <f t="shared" si="4"/>
        <v>1.27</v>
      </c>
      <c r="AM7">
        <f t="shared" si="4"/>
        <v>1.65</v>
      </c>
      <c r="AN7">
        <f t="shared" si="4"/>
        <v>1.87</v>
      </c>
      <c r="AO7">
        <f t="shared" si="4"/>
        <v>2.2599999999999998</v>
      </c>
      <c r="AP7">
        <f t="shared" si="4"/>
        <v>2.4900000000000002</v>
      </c>
      <c r="AQ7">
        <f t="shared" si="4"/>
        <v>1.92</v>
      </c>
      <c r="AR7">
        <f t="shared" si="4"/>
        <v>1.78</v>
      </c>
      <c r="AV7" s="6" t="s">
        <v>21</v>
      </c>
      <c r="AX7">
        <f t="shared" ref="AX7:BN14" si="5">AB3</f>
        <v>2.2999999999999998</v>
      </c>
      <c r="AY7">
        <f t="shared" si="5"/>
        <v>3.08</v>
      </c>
      <c r="AZ7">
        <f t="shared" si="5"/>
        <v>2.4500000000000002</v>
      </c>
      <c r="BA7">
        <f t="shared" si="5"/>
        <v>2.61</v>
      </c>
      <c r="BB7">
        <f t="shared" si="5"/>
        <v>2.7</v>
      </c>
      <c r="BC7">
        <f t="shared" si="5"/>
        <v>3.07</v>
      </c>
      <c r="BD7">
        <f t="shared" si="5"/>
        <v>1.75</v>
      </c>
      <c r="BE7">
        <f t="shared" si="5"/>
        <v>3</v>
      </c>
      <c r="BF7">
        <f t="shared" si="5"/>
        <v>2.1</v>
      </c>
      <c r="BG7">
        <f t="shared" si="5"/>
        <v>1.95</v>
      </c>
      <c r="BH7">
        <f t="shared" si="5"/>
        <v>2.25</v>
      </c>
      <c r="BI7">
        <f t="shared" si="5"/>
        <v>2.5299999999999998</v>
      </c>
      <c r="BJ7">
        <f t="shared" si="5"/>
        <v>0</v>
      </c>
      <c r="BK7">
        <f t="shared" si="5"/>
        <v>2.67</v>
      </c>
      <c r="BL7">
        <f t="shared" si="5"/>
        <v>1.7</v>
      </c>
      <c r="BM7">
        <f t="shared" si="5"/>
        <v>0</v>
      </c>
      <c r="BN7">
        <f t="shared" si="5"/>
        <v>1.28</v>
      </c>
    </row>
    <row r="8" spans="1:66" x14ac:dyDescent="0.2">
      <c r="A8">
        <v>6</v>
      </c>
      <c r="T8">
        <v>6</v>
      </c>
      <c r="Z8" s="6" t="s">
        <v>26</v>
      </c>
      <c r="AB8">
        <f t="shared" ref="AB8:AR8" si="6">B209</f>
        <v>0.88</v>
      </c>
      <c r="AC8">
        <f t="shared" si="6"/>
        <v>1.53</v>
      </c>
      <c r="AD8">
        <f t="shared" si="6"/>
        <v>1.01</v>
      </c>
      <c r="AE8">
        <f t="shared" si="6"/>
        <v>1.19</v>
      </c>
      <c r="AF8">
        <f t="shared" si="6"/>
        <v>0.39</v>
      </c>
      <c r="AG8">
        <f t="shared" si="6"/>
        <v>0.79</v>
      </c>
      <c r="AH8">
        <f t="shared" si="6"/>
        <v>0.64</v>
      </c>
      <c r="AI8">
        <f t="shared" si="6"/>
        <v>1.1100000000000001</v>
      </c>
      <c r="AJ8">
        <f t="shared" si="6"/>
        <v>0.82</v>
      </c>
      <c r="AK8">
        <f t="shared" si="6"/>
        <v>1.19</v>
      </c>
      <c r="AL8">
        <f t="shared" si="6"/>
        <v>0.63</v>
      </c>
      <c r="AM8">
        <f t="shared" si="6"/>
        <v>0.86</v>
      </c>
      <c r="AN8">
        <f t="shared" si="6"/>
        <v>0</v>
      </c>
      <c r="AO8">
        <f t="shared" si="6"/>
        <v>0.95</v>
      </c>
      <c r="AP8">
        <f t="shared" si="6"/>
        <v>1.28</v>
      </c>
      <c r="AQ8">
        <f t="shared" si="6"/>
        <v>0.86</v>
      </c>
      <c r="AR8">
        <f t="shared" si="6"/>
        <v>0.42</v>
      </c>
      <c r="AV8" s="6" t="s">
        <v>22</v>
      </c>
      <c r="AX8">
        <f t="shared" si="5"/>
        <v>0.71</v>
      </c>
      <c r="AY8">
        <f t="shared" si="5"/>
        <v>1.25</v>
      </c>
      <c r="AZ8">
        <f t="shared" si="5"/>
        <v>0.36</v>
      </c>
      <c r="BA8">
        <f t="shared" si="5"/>
        <v>0.8</v>
      </c>
      <c r="BB8">
        <f t="shared" si="5"/>
        <v>0.57999999999999996</v>
      </c>
      <c r="BC8">
        <f t="shared" si="5"/>
        <v>0.84</v>
      </c>
      <c r="BD8">
        <f t="shared" si="5"/>
        <v>0.99</v>
      </c>
      <c r="BE8">
        <f t="shared" si="5"/>
        <v>0.96</v>
      </c>
      <c r="BF8">
        <f t="shared" si="5"/>
        <v>0.85</v>
      </c>
      <c r="BG8">
        <f t="shared" si="5"/>
        <v>0.83</v>
      </c>
      <c r="BH8">
        <f t="shared" si="5"/>
        <v>0.85</v>
      </c>
      <c r="BI8">
        <f t="shared" si="5"/>
        <v>0.73</v>
      </c>
      <c r="BJ8">
        <f t="shared" si="5"/>
        <v>0</v>
      </c>
      <c r="BK8">
        <f t="shared" si="5"/>
        <v>0.63</v>
      </c>
      <c r="BL8">
        <f t="shared" si="5"/>
        <v>0.98</v>
      </c>
      <c r="BM8">
        <f t="shared" si="5"/>
        <v>0</v>
      </c>
      <c r="BN8">
        <f t="shared" si="5"/>
        <v>0.12</v>
      </c>
    </row>
    <row r="9" spans="1:66" x14ac:dyDescent="0.2">
      <c r="A9">
        <v>7</v>
      </c>
      <c r="T9">
        <v>7</v>
      </c>
      <c r="Z9" s="6" t="s">
        <v>27</v>
      </c>
      <c r="AB9">
        <f t="shared" ref="AB9:AR9" si="7">B244</f>
        <v>0.57000000000000006</v>
      </c>
      <c r="AC9">
        <f t="shared" si="7"/>
        <v>0.55000000000000004</v>
      </c>
      <c r="AD9">
        <f t="shared" si="7"/>
        <v>0.55000000000000004</v>
      </c>
      <c r="AE9">
        <f t="shared" si="7"/>
        <v>0.81</v>
      </c>
      <c r="AF9">
        <f t="shared" si="7"/>
        <v>0.63</v>
      </c>
      <c r="AG9">
        <f t="shared" si="7"/>
        <v>0.74</v>
      </c>
      <c r="AH9">
        <f t="shared" si="7"/>
        <v>0</v>
      </c>
      <c r="AI9">
        <f t="shared" si="7"/>
        <v>0.8</v>
      </c>
      <c r="AJ9">
        <f t="shared" si="7"/>
        <v>0.4</v>
      </c>
      <c r="AK9">
        <f t="shared" si="7"/>
        <v>0.38</v>
      </c>
      <c r="AL9">
        <f t="shared" si="7"/>
        <v>0.22</v>
      </c>
      <c r="AM9">
        <f t="shared" si="7"/>
        <v>0.4900000000000001</v>
      </c>
      <c r="AN9">
        <f t="shared" si="7"/>
        <v>0</v>
      </c>
      <c r="AO9">
        <f t="shared" si="7"/>
        <v>0.7</v>
      </c>
      <c r="AP9">
        <f t="shared" si="7"/>
        <v>0.78999999999999992</v>
      </c>
      <c r="AQ9">
        <f t="shared" si="7"/>
        <v>0.58000000000000007</v>
      </c>
      <c r="AR9">
        <f t="shared" si="7"/>
        <v>0.45999999999999996</v>
      </c>
      <c r="AV9" s="6" t="s">
        <v>23</v>
      </c>
      <c r="AX9">
        <f t="shared" si="5"/>
        <v>0.8</v>
      </c>
      <c r="AY9">
        <f t="shared" si="5"/>
        <v>0.92</v>
      </c>
      <c r="AZ9">
        <f t="shared" si="5"/>
        <v>0.78</v>
      </c>
      <c r="BA9">
        <f t="shared" si="5"/>
        <v>1.3</v>
      </c>
      <c r="BB9">
        <f t="shared" si="5"/>
        <v>0.81</v>
      </c>
      <c r="BC9">
        <f t="shared" si="5"/>
        <v>0.97</v>
      </c>
      <c r="BD9">
        <f t="shared" si="5"/>
        <v>0.9</v>
      </c>
      <c r="BE9">
        <f t="shared" si="5"/>
        <v>0.94</v>
      </c>
      <c r="BF9">
        <f t="shared" si="5"/>
        <v>0.77</v>
      </c>
      <c r="BG9">
        <f t="shared" si="5"/>
        <v>0.93</v>
      </c>
      <c r="BH9">
        <f t="shared" si="5"/>
        <v>0.81</v>
      </c>
      <c r="BI9">
        <f t="shared" si="5"/>
        <v>0.65</v>
      </c>
      <c r="BJ9">
        <f t="shared" si="5"/>
        <v>0.92</v>
      </c>
      <c r="BK9">
        <f t="shared" si="5"/>
        <v>1.04</v>
      </c>
      <c r="BL9">
        <f t="shared" si="5"/>
        <v>1.1100000000000001</v>
      </c>
      <c r="BM9">
        <f t="shared" si="5"/>
        <v>0.57999999999999996</v>
      </c>
      <c r="BN9">
        <f t="shared" si="5"/>
        <v>0.48</v>
      </c>
    </row>
    <row r="10" spans="1:66" x14ac:dyDescent="0.2">
      <c r="A10">
        <v>8</v>
      </c>
      <c r="T10">
        <v>8</v>
      </c>
      <c r="Z10" s="6" t="s">
        <v>28</v>
      </c>
      <c r="AB10">
        <f t="shared" ref="AB10:AR10" si="8">B279</f>
        <v>1.1800000000000002</v>
      </c>
      <c r="AC10">
        <f t="shared" si="8"/>
        <v>1.1300000000000001</v>
      </c>
      <c r="AD10">
        <f t="shared" si="8"/>
        <v>0.90999999999999992</v>
      </c>
      <c r="AE10">
        <f t="shared" si="8"/>
        <v>1.39</v>
      </c>
      <c r="AF10">
        <f t="shared" si="8"/>
        <v>0.81500000000000006</v>
      </c>
      <c r="AG10">
        <f t="shared" si="8"/>
        <v>1</v>
      </c>
      <c r="AH10">
        <f t="shared" si="8"/>
        <v>1.24</v>
      </c>
      <c r="AI10">
        <f t="shared" si="8"/>
        <v>1.1000000000000001</v>
      </c>
      <c r="AJ10">
        <f t="shared" si="8"/>
        <v>0.76</v>
      </c>
      <c r="AK10">
        <f t="shared" si="8"/>
        <v>0.73</v>
      </c>
      <c r="AL10">
        <f t="shared" si="8"/>
        <v>0.93000000000000016</v>
      </c>
      <c r="AM10">
        <f t="shared" si="8"/>
        <v>0.78999999999999992</v>
      </c>
      <c r="AN10">
        <f t="shared" si="8"/>
        <v>0</v>
      </c>
      <c r="AO10">
        <f t="shared" si="8"/>
        <v>0.91</v>
      </c>
      <c r="AP10">
        <f t="shared" si="8"/>
        <v>1.26</v>
      </c>
      <c r="AQ10">
        <f t="shared" si="8"/>
        <v>1.4300000000000002</v>
      </c>
      <c r="AR10">
        <f t="shared" si="8"/>
        <v>1.1599999999999999</v>
      </c>
      <c r="AV10" s="6" t="s">
        <v>24</v>
      </c>
      <c r="AX10">
        <f t="shared" si="5"/>
        <v>2.8</v>
      </c>
      <c r="AY10">
        <f t="shared" si="5"/>
        <v>3.28</v>
      </c>
      <c r="AZ10">
        <f t="shared" si="5"/>
        <v>3.62</v>
      </c>
      <c r="BA10">
        <f t="shared" si="5"/>
        <v>3.26</v>
      </c>
      <c r="BB10">
        <f t="shared" si="5"/>
        <v>3.04</v>
      </c>
      <c r="BC10">
        <f t="shared" si="5"/>
        <v>2.84</v>
      </c>
      <c r="BD10">
        <f t="shared" si="5"/>
        <v>2.71</v>
      </c>
      <c r="BE10">
        <f t="shared" si="5"/>
        <v>3.38</v>
      </c>
      <c r="BF10">
        <f t="shared" si="5"/>
        <v>2.5299999999999998</v>
      </c>
      <c r="BG10">
        <f t="shared" si="5"/>
        <v>3.31</v>
      </c>
      <c r="BH10">
        <f t="shared" si="5"/>
        <v>2.98</v>
      </c>
      <c r="BI10">
        <f t="shared" si="5"/>
        <v>2.7</v>
      </c>
      <c r="BJ10">
        <f t="shared" si="5"/>
        <v>2.1</v>
      </c>
      <c r="BK10">
        <f t="shared" si="5"/>
        <v>2.57</v>
      </c>
      <c r="BL10">
        <f t="shared" si="5"/>
        <v>3.02</v>
      </c>
      <c r="BM10">
        <f t="shared" si="5"/>
        <v>2.66</v>
      </c>
      <c r="BN10">
        <f t="shared" si="5"/>
        <v>2.5299999999999998</v>
      </c>
    </row>
    <row r="11" spans="1:66" x14ac:dyDescent="0.2">
      <c r="A11">
        <v>9</v>
      </c>
      <c r="T11">
        <v>9</v>
      </c>
      <c r="Z11" s="6" t="s">
        <v>29</v>
      </c>
      <c r="AB11">
        <f t="shared" ref="AB11:AR11" si="9">B314</f>
        <v>0.04</v>
      </c>
      <c r="AC11">
        <f t="shared" si="9"/>
        <v>0</v>
      </c>
      <c r="AD11">
        <f t="shared" si="9"/>
        <v>0</v>
      </c>
      <c r="AE11">
        <f t="shared" si="9"/>
        <v>0.09</v>
      </c>
      <c r="AF11">
        <f t="shared" si="9"/>
        <v>0</v>
      </c>
      <c r="AG11">
        <f t="shared" si="9"/>
        <v>0</v>
      </c>
      <c r="AH11">
        <f t="shared" si="9"/>
        <v>0.02</v>
      </c>
      <c r="AI11">
        <f t="shared" si="9"/>
        <v>0</v>
      </c>
      <c r="AJ11">
        <f t="shared" si="9"/>
        <v>0.06</v>
      </c>
      <c r="AK11">
        <f t="shared" si="9"/>
        <v>1.42</v>
      </c>
      <c r="AL11">
        <f t="shared" si="9"/>
        <v>0</v>
      </c>
      <c r="AM11">
        <f t="shared" si="9"/>
        <v>0.03</v>
      </c>
      <c r="AN11">
        <f t="shared" si="9"/>
        <v>0</v>
      </c>
      <c r="AO11">
        <f t="shared" si="9"/>
        <v>0</v>
      </c>
      <c r="AP11">
        <f t="shared" si="9"/>
        <v>0.1</v>
      </c>
      <c r="AQ11">
        <f t="shared" si="9"/>
        <v>0.05</v>
      </c>
      <c r="AR11">
        <f t="shared" si="9"/>
        <v>0</v>
      </c>
      <c r="AV11" s="6" t="s">
        <v>25</v>
      </c>
      <c r="AX11">
        <f t="shared" si="5"/>
        <v>2.39</v>
      </c>
      <c r="AY11">
        <f t="shared" si="5"/>
        <v>3.39</v>
      </c>
      <c r="AZ11">
        <f t="shared" si="5"/>
        <v>2.14</v>
      </c>
      <c r="BA11">
        <f t="shared" si="5"/>
        <v>2.48</v>
      </c>
      <c r="BB11">
        <f t="shared" si="5"/>
        <v>2.36</v>
      </c>
      <c r="BC11">
        <f t="shared" si="5"/>
        <v>2.31</v>
      </c>
      <c r="BD11">
        <f t="shared" si="5"/>
        <v>2.04</v>
      </c>
      <c r="BE11">
        <f t="shared" si="5"/>
        <v>3.8</v>
      </c>
      <c r="BF11">
        <f t="shared" si="5"/>
        <v>1.49</v>
      </c>
      <c r="BG11">
        <f t="shared" si="5"/>
        <v>2.96</v>
      </c>
      <c r="BH11">
        <f t="shared" si="5"/>
        <v>1.27</v>
      </c>
      <c r="BI11">
        <f t="shared" si="5"/>
        <v>1.65</v>
      </c>
      <c r="BJ11">
        <f t="shared" si="5"/>
        <v>1.87</v>
      </c>
      <c r="BK11">
        <f t="shared" si="5"/>
        <v>2.2599999999999998</v>
      </c>
      <c r="BL11">
        <f t="shared" si="5"/>
        <v>2.4900000000000002</v>
      </c>
      <c r="BM11">
        <f t="shared" si="5"/>
        <v>1.92</v>
      </c>
      <c r="BN11">
        <f t="shared" si="5"/>
        <v>1.78</v>
      </c>
    </row>
    <row r="12" spans="1:66" x14ac:dyDescent="0.2">
      <c r="A12">
        <v>10</v>
      </c>
      <c r="T12">
        <v>10</v>
      </c>
      <c r="Z12" s="6" t="s">
        <v>30</v>
      </c>
      <c r="AB12">
        <f t="shared" ref="AB12:AR12" si="10">B349</f>
        <v>1.9300000000000002</v>
      </c>
      <c r="AC12">
        <f t="shared" si="10"/>
        <v>2.1999999999999997</v>
      </c>
      <c r="AD12">
        <f t="shared" si="10"/>
        <v>2.06</v>
      </c>
      <c r="AE12">
        <f t="shared" si="10"/>
        <v>2.62</v>
      </c>
      <c r="AF12">
        <f t="shared" si="10"/>
        <v>2.37</v>
      </c>
      <c r="AG12">
        <f t="shared" si="10"/>
        <v>1.98</v>
      </c>
      <c r="AH12">
        <f t="shared" si="10"/>
        <v>3.26</v>
      </c>
      <c r="AI12">
        <f t="shared" si="10"/>
        <v>2.3199999999999998</v>
      </c>
      <c r="AJ12">
        <f t="shared" si="10"/>
        <v>2.23</v>
      </c>
      <c r="AK12">
        <f t="shared" si="10"/>
        <v>0.60000000000000009</v>
      </c>
      <c r="AL12">
        <f t="shared" si="10"/>
        <v>2.3000000000000003</v>
      </c>
      <c r="AM12">
        <f t="shared" si="10"/>
        <v>1.6800000000000002</v>
      </c>
      <c r="AN12">
        <f t="shared" si="10"/>
        <v>2.2600000000000002</v>
      </c>
      <c r="AO12">
        <f t="shared" si="10"/>
        <v>2.0499999999999998</v>
      </c>
      <c r="AP12">
        <f t="shared" si="10"/>
        <v>2.2799999999999998</v>
      </c>
      <c r="AQ12">
        <f t="shared" si="10"/>
        <v>2.0499999999999998</v>
      </c>
      <c r="AR12">
        <f t="shared" si="10"/>
        <v>1.77</v>
      </c>
      <c r="AV12" s="6" t="s">
        <v>26</v>
      </c>
      <c r="AX12">
        <f t="shared" si="5"/>
        <v>0.88</v>
      </c>
      <c r="AY12">
        <f t="shared" si="5"/>
        <v>1.53</v>
      </c>
      <c r="AZ12">
        <f t="shared" si="5"/>
        <v>1.01</v>
      </c>
      <c r="BA12">
        <f t="shared" si="5"/>
        <v>1.19</v>
      </c>
      <c r="BB12">
        <f t="shared" si="5"/>
        <v>0.39</v>
      </c>
      <c r="BC12">
        <f t="shared" si="5"/>
        <v>0.79</v>
      </c>
      <c r="BD12">
        <f t="shared" si="5"/>
        <v>0.64</v>
      </c>
      <c r="BE12">
        <f t="shared" si="5"/>
        <v>1.1100000000000001</v>
      </c>
      <c r="BF12">
        <f t="shared" si="5"/>
        <v>0.82</v>
      </c>
      <c r="BG12">
        <f t="shared" si="5"/>
        <v>1.19</v>
      </c>
      <c r="BH12">
        <f t="shared" si="5"/>
        <v>0.63</v>
      </c>
      <c r="BI12">
        <f t="shared" si="5"/>
        <v>0.86</v>
      </c>
      <c r="BJ12">
        <f t="shared" si="5"/>
        <v>0</v>
      </c>
      <c r="BK12">
        <f t="shared" si="5"/>
        <v>0.95</v>
      </c>
      <c r="BL12">
        <f t="shared" si="5"/>
        <v>1.28</v>
      </c>
      <c r="BM12">
        <f t="shared" si="5"/>
        <v>0.86</v>
      </c>
      <c r="BN12">
        <f t="shared" si="5"/>
        <v>0.42</v>
      </c>
    </row>
    <row r="13" spans="1:66" x14ac:dyDescent="0.2">
      <c r="A13">
        <v>11</v>
      </c>
      <c r="T13">
        <v>11</v>
      </c>
      <c r="Z13" s="6" t="s">
        <v>31</v>
      </c>
      <c r="AB13">
        <f t="shared" ref="AB13:AR13" si="11">B384</f>
        <v>1.6</v>
      </c>
      <c r="AC13">
        <f t="shared" si="11"/>
        <v>2.5299999999999998</v>
      </c>
      <c r="AD13">
        <f t="shared" si="11"/>
        <v>1.73</v>
      </c>
      <c r="AE13">
        <f t="shared" si="11"/>
        <v>3.08</v>
      </c>
      <c r="AF13">
        <f t="shared" si="11"/>
        <v>2.1300000000000003</v>
      </c>
      <c r="AG13">
        <f t="shared" si="11"/>
        <v>2.3800000000000003</v>
      </c>
      <c r="AH13">
        <f t="shared" si="11"/>
        <v>1.55</v>
      </c>
      <c r="AI13">
        <f t="shared" si="11"/>
        <v>2.0699999999999998</v>
      </c>
      <c r="AJ13">
        <f t="shared" si="11"/>
        <v>2.0499999999999998</v>
      </c>
      <c r="AK13">
        <f t="shared" si="11"/>
        <v>2.46</v>
      </c>
      <c r="AL13">
        <f t="shared" si="11"/>
        <v>1.74</v>
      </c>
      <c r="AM13">
        <f t="shared" si="11"/>
        <v>2.09</v>
      </c>
      <c r="AN13">
        <f t="shared" si="11"/>
        <v>2.11</v>
      </c>
      <c r="AO13">
        <f t="shared" si="11"/>
        <v>2.2200000000000002</v>
      </c>
      <c r="AP13">
        <f t="shared" si="11"/>
        <v>2.8000000000000003</v>
      </c>
      <c r="AQ13">
        <f t="shared" si="11"/>
        <v>2</v>
      </c>
      <c r="AR13">
        <f t="shared" si="11"/>
        <v>2.16</v>
      </c>
      <c r="AV13" s="6" t="s">
        <v>27</v>
      </c>
      <c r="AX13">
        <f t="shared" si="5"/>
        <v>0.57000000000000006</v>
      </c>
      <c r="AY13">
        <f t="shared" si="5"/>
        <v>0.55000000000000004</v>
      </c>
      <c r="AZ13">
        <f t="shared" si="5"/>
        <v>0.55000000000000004</v>
      </c>
      <c r="BA13">
        <f t="shared" si="5"/>
        <v>0.81</v>
      </c>
      <c r="BB13">
        <f t="shared" si="5"/>
        <v>0.63</v>
      </c>
      <c r="BC13">
        <f t="shared" si="5"/>
        <v>0.74</v>
      </c>
      <c r="BD13">
        <f t="shared" si="5"/>
        <v>0</v>
      </c>
      <c r="BE13">
        <f t="shared" si="5"/>
        <v>0.8</v>
      </c>
      <c r="BF13">
        <f t="shared" si="5"/>
        <v>0.4</v>
      </c>
      <c r="BG13">
        <f t="shared" si="5"/>
        <v>0.38</v>
      </c>
      <c r="BH13">
        <f t="shared" si="5"/>
        <v>0.22</v>
      </c>
      <c r="BI13">
        <f t="shared" si="5"/>
        <v>0.4900000000000001</v>
      </c>
      <c r="BJ13">
        <f t="shared" si="5"/>
        <v>0</v>
      </c>
      <c r="BK13">
        <f t="shared" si="5"/>
        <v>0.7</v>
      </c>
      <c r="BL13">
        <f t="shared" si="5"/>
        <v>0.78999999999999992</v>
      </c>
      <c r="BM13">
        <f t="shared" si="5"/>
        <v>0.58000000000000007</v>
      </c>
      <c r="BN13">
        <f t="shared" si="5"/>
        <v>0.45999999999999996</v>
      </c>
    </row>
    <row r="14" spans="1:66" x14ac:dyDescent="0.2">
      <c r="A14">
        <v>12</v>
      </c>
      <c r="T14">
        <v>12</v>
      </c>
      <c r="Z14" s="6" t="s">
        <v>32</v>
      </c>
      <c r="AB14">
        <f t="shared" ref="AB14:AR14" si="12">B419</f>
        <v>1.1400000000000001</v>
      </c>
      <c r="AC14">
        <f t="shared" si="12"/>
        <v>1.85</v>
      </c>
      <c r="AD14">
        <f t="shared" si="12"/>
        <v>1.17</v>
      </c>
      <c r="AE14">
        <f t="shared" si="12"/>
        <v>1.52</v>
      </c>
      <c r="AF14">
        <f t="shared" si="12"/>
        <v>0.95</v>
      </c>
      <c r="AG14">
        <f t="shared" si="12"/>
        <v>1.21</v>
      </c>
      <c r="AH14">
        <f t="shared" si="12"/>
        <v>1.5200000000000002</v>
      </c>
      <c r="AI14">
        <f t="shared" si="12"/>
        <v>1.8599999999999999</v>
      </c>
      <c r="AJ14">
        <f t="shared" si="12"/>
        <v>1.5300000000000002</v>
      </c>
      <c r="AK14">
        <f t="shared" si="12"/>
        <v>1.79</v>
      </c>
      <c r="AL14">
        <f t="shared" si="12"/>
        <v>1.4800000000000002</v>
      </c>
      <c r="AM14">
        <f t="shared" si="12"/>
        <v>1.52</v>
      </c>
      <c r="AN14">
        <f t="shared" si="12"/>
        <v>0</v>
      </c>
      <c r="AO14">
        <f t="shared" si="12"/>
        <v>1.36</v>
      </c>
      <c r="AP14">
        <f t="shared" si="12"/>
        <v>1.36</v>
      </c>
      <c r="AQ14">
        <f t="shared" si="12"/>
        <v>0.9</v>
      </c>
      <c r="AR14">
        <f t="shared" si="12"/>
        <v>0.60000000000000009</v>
      </c>
      <c r="AV14" s="6" t="s">
        <v>28</v>
      </c>
      <c r="AX14">
        <f t="shared" si="5"/>
        <v>1.1800000000000002</v>
      </c>
      <c r="AY14">
        <f t="shared" si="5"/>
        <v>1.1300000000000001</v>
      </c>
      <c r="AZ14">
        <f t="shared" si="5"/>
        <v>0.90999999999999992</v>
      </c>
      <c r="BA14">
        <f t="shared" si="5"/>
        <v>1.39</v>
      </c>
      <c r="BB14">
        <f t="shared" si="5"/>
        <v>0.81500000000000006</v>
      </c>
      <c r="BC14">
        <f t="shared" si="5"/>
        <v>1</v>
      </c>
      <c r="BD14">
        <f t="shared" si="5"/>
        <v>1.24</v>
      </c>
      <c r="BE14">
        <f t="shared" si="5"/>
        <v>1.1000000000000001</v>
      </c>
      <c r="BF14">
        <f t="shared" si="5"/>
        <v>0.76</v>
      </c>
      <c r="BG14">
        <f t="shared" si="5"/>
        <v>0.73</v>
      </c>
      <c r="BH14">
        <f t="shared" si="5"/>
        <v>0.93000000000000016</v>
      </c>
      <c r="BI14">
        <f t="shared" si="5"/>
        <v>0.78999999999999992</v>
      </c>
      <c r="BJ14">
        <f t="shared" si="5"/>
        <v>0</v>
      </c>
      <c r="BK14">
        <f t="shared" si="5"/>
        <v>0.91</v>
      </c>
      <c r="BL14">
        <f t="shared" si="5"/>
        <v>1.26</v>
      </c>
      <c r="BM14">
        <f t="shared" si="5"/>
        <v>1.4300000000000002</v>
      </c>
      <c r="BN14">
        <f t="shared" si="5"/>
        <v>1.1599999999999999</v>
      </c>
    </row>
    <row r="15" spans="1:66" x14ac:dyDescent="0.2">
      <c r="A15">
        <v>13</v>
      </c>
      <c r="T15">
        <v>13</v>
      </c>
      <c r="Z15" s="6"/>
      <c r="AX15" s="1">
        <f t="shared" ref="AX15:BN15" si="13">SUM(AX3:AX14)</f>
        <v>11.63</v>
      </c>
      <c r="AY15" s="1">
        <f t="shared" si="13"/>
        <v>15.13</v>
      </c>
      <c r="AZ15" s="1">
        <f t="shared" si="13"/>
        <v>11.82</v>
      </c>
      <c r="BA15" s="1">
        <f t="shared" si="13"/>
        <v>13.84</v>
      </c>
      <c r="BB15" s="1">
        <f t="shared" si="13"/>
        <v>11.325000000000001</v>
      </c>
      <c r="BC15" s="1">
        <f t="shared" si="13"/>
        <v>12.56</v>
      </c>
      <c r="BD15" s="1">
        <f t="shared" si="13"/>
        <v>10.270000000000001</v>
      </c>
      <c r="BE15" s="1">
        <f t="shared" si="13"/>
        <v>15.090000000000002</v>
      </c>
      <c r="BF15" s="1">
        <f t="shared" si="13"/>
        <v>9.7200000000000006</v>
      </c>
      <c r="BG15" s="1">
        <f t="shared" si="13"/>
        <v>12.280000000000001</v>
      </c>
      <c r="BH15" s="1">
        <f t="shared" si="13"/>
        <v>9.9400000000000013</v>
      </c>
      <c r="BI15" s="1">
        <f t="shared" si="13"/>
        <v>10.399999999999999</v>
      </c>
      <c r="BJ15" s="1">
        <f t="shared" si="13"/>
        <v>4.8900000000000006</v>
      </c>
      <c r="BK15" s="1">
        <f t="shared" si="13"/>
        <v>11.729999999999999</v>
      </c>
      <c r="BL15" s="1">
        <f t="shared" si="13"/>
        <v>12.629999999999999</v>
      </c>
      <c r="BM15" s="1">
        <f t="shared" si="13"/>
        <v>8.0300000000000011</v>
      </c>
      <c r="BN15" s="1">
        <f t="shared" si="13"/>
        <v>8.23</v>
      </c>
    </row>
    <row r="16" spans="1:66" x14ac:dyDescent="0.2">
      <c r="A16">
        <v>14</v>
      </c>
      <c r="T16">
        <v>14</v>
      </c>
      <c r="Z16" s="6" t="s">
        <v>34</v>
      </c>
      <c r="AB16" s="4">
        <f t="shared" ref="AB16:AR16" si="14">SUM(AB3:AB14)</f>
        <v>16.34</v>
      </c>
      <c r="AC16" s="4">
        <f t="shared" si="14"/>
        <v>21.710000000000004</v>
      </c>
      <c r="AD16" s="4">
        <f t="shared" si="14"/>
        <v>16.78</v>
      </c>
      <c r="AE16" s="4">
        <f t="shared" si="14"/>
        <v>21.150000000000002</v>
      </c>
      <c r="AF16" s="4">
        <f t="shared" si="14"/>
        <v>16.775000000000002</v>
      </c>
      <c r="AG16" s="4">
        <f t="shared" si="14"/>
        <v>18.130000000000003</v>
      </c>
      <c r="AH16" s="4">
        <f t="shared" si="14"/>
        <v>16.62</v>
      </c>
      <c r="AI16" s="4">
        <f t="shared" si="14"/>
        <v>21.34</v>
      </c>
      <c r="AJ16" s="4">
        <f t="shared" si="14"/>
        <v>15.590000000000003</v>
      </c>
      <c r="AK16" s="4">
        <f t="shared" si="14"/>
        <v>18.55</v>
      </c>
      <c r="AL16" s="4">
        <f t="shared" si="14"/>
        <v>15.460000000000003</v>
      </c>
      <c r="AM16" s="4">
        <f t="shared" si="14"/>
        <v>15.719999999999997</v>
      </c>
      <c r="AN16" s="4">
        <f t="shared" si="14"/>
        <v>9.26</v>
      </c>
      <c r="AO16" s="4">
        <f t="shared" si="14"/>
        <v>17.36</v>
      </c>
      <c r="AP16" s="4">
        <f t="shared" si="14"/>
        <v>19.169999999999998</v>
      </c>
      <c r="AQ16" s="4">
        <f t="shared" si="14"/>
        <v>13.030000000000003</v>
      </c>
      <c r="AR16" s="4">
        <f t="shared" si="14"/>
        <v>12.76</v>
      </c>
    </row>
    <row r="17" spans="1:56" x14ac:dyDescent="0.2">
      <c r="A17">
        <v>15</v>
      </c>
      <c r="T17">
        <v>15</v>
      </c>
      <c r="BA17" s="6" t="s">
        <v>54</v>
      </c>
      <c r="BB17" s="6"/>
      <c r="BC17" s="6" t="s">
        <v>86</v>
      </c>
      <c r="BD17" s="6"/>
    </row>
    <row r="18" spans="1:56" x14ac:dyDescent="0.2">
      <c r="A18">
        <v>16</v>
      </c>
      <c r="T18">
        <v>16</v>
      </c>
      <c r="AI18" s="6" t="s">
        <v>73</v>
      </c>
    </row>
    <row r="19" spans="1:56" x14ac:dyDescent="0.2">
      <c r="A19">
        <v>17</v>
      </c>
      <c r="T19">
        <v>17</v>
      </c>
    </row>
    <row r="20" spans="1:56" x14ac:dyDescent="0.2">
      <c r="A20">
        <v>18</v>
      </c>
      <c r="T20">
        <v>18</v>
      </c>
    </row>
    <row r="21" spans="1:56" x14ac:dyDescent="0.2">
      <c r="A21">
        <v>19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T23">
        <v>21</v>
      </c>
    </row>
    <row r="24" spans="1:56" x14ac:dyDescent="0.2">
      <c r="A24">
        <v>22</v>
      </c>
      <c r="T24">
        <v>22</v>
      </c>
    </row>
    <row r="25" spans="1:56" x14ac:dyDescent="0.2">
      <c r="A25">
        <v>23</v>
      </c>
      <c r="T25">
        <v>23</v>
      </c>
    </row>
    <row r="26" spans="1:56" x14ac:dyDescent="0.2">
      <c r="A26">
        <v>24</v>
      </c>
      <c r="T26">
        <v>24</v>
      </c>
    </row>
    <row r="27" spans="1:56" x14ac:dyDescent="0.2">
      <c r="A27">
        <v>25</v>
      </c>
      <c r="T27">
        <v>25</v>
      </c>
    </row>
    <row r="28" spans="1:56" x14ac:dyDescent="0.2">
      <c r="A28">
        <v>26</v>
      </c>
      <c r="T28">
        <v>26</v>
      </c>
    </row>
    <row r="29" spans="1:56" x14ac:dyDescent="0.2">
      <c r="A29">
        <v>27</v>
      </c>
      <c r="T29">
        <v>27</v>
      </c>
    </row>
    <row r="30" spans="1:56" x14ac:dyDescent="0.2">
      <c r="A30">
        <v>28</v>
      </c>
      <c r="T30">
        <v>28</v>
      </c>
    </row>
    <row r="31" spans="1:56" x14ac:dyDescent="0.2">
      <c r="A31">
        <v>29</v>
      </c>
      <c r="T31">
        <v>29</v>
      </c>
    </row>
    <row r="32" spans="1:56" x14ac:dyDescent="0.2">
      <c r="A32">
        <v>30</v>
      </c>
      <c r="T32">
        <v>30</v>
      </c>
    </row>
    <row r="33" spans="1:45" x14ac:dyDescent="0.2">
      <c r="A33">
        <v>31</v>
      </c>
      <c r="T33">
        <v>31</v>
      </c>
    </row>
    <row r="34" spans="1:45" x14ac:dyDescent="0.2">
      <c r="A34" s="1" t="s">
        <v>37</v>
      </c>
      <c r="B34" s="1">
        <v>2.2999999999999998</v>
      </c>
      <c r="C34" s="1">
        <v>3.08</v>
      </c>
      <c r="D34" s="1">
        <v>2.4500000000000002</v>
      </c>
      <c r="E34" s="1">
        <v>2.61</v>
      </c>
      <c r="F34" s="1">
        <v>2.7</v>
      </c>
      <c r="G34" s="1">
        <v>3.07</v>
      </c>
      <c r="H34" s="1">
        <v>1.75</v>
      </c>
      <c r="I34" s="1">
        <v>3</v>
      </c>
      <c r="J34" s="1">
        <v>2.1</v>
      </c>
      <c r="K34" s="1">
        <v>1.95</v>
      </c>
      <c r="L34" s="1">
        <v>2.25</v>
      </c>
      <c r="M34" s="1">
        <v>2.5299999999999998</v>
      </c>
      <c r="N34" s="1">
        <f>SUM(N3:N33)</f>
        <v>0</v>
      </c>
      <c r="O34" s="1">
        <v>2.67</v>
      </c>
      <c r="P34" s="1">
        <v>1.7</v>
      </c>
      <c r="Q34" s="1">
        <f>SUM(Q3:Q33)</f>
        <v>0</v>
      </c>
      <c r="R34" s="1">
        <v>1.28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6" spans="1:45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8" spans="1:45" x14ac:dyDescent="0.2">
      <c r="A38">
        <v>1</v>
      </c>
      <c r="T38">
        <v>1</v>
      </c>
    </row>
    <row r="39" spans="1:45" x14ac:dyDescent="0.2">
      <c r="A39">
        <v>2</v>
      </c>
      <c r="T39">
        <v>2</v>
      </c>
    </row>
    <row r="40" spans="1:45" x14ac:dyDescent="0.2">
      <c r="A40">
        <v>3</v>
      </c>
      <c r="T40">
        <v>3</v>
      </c>
    </row>
    <row r="41" spans="1:45" x14ac:dyDescent="0.2">
      <c r="A41">
        <v>4</v>
      </c>
      <c r="T41">
        <v>4</v>
      </c>
    </row>
    <row r="42" spans="1:45" x14ac:dyDescent="0.2">
      <c r="A42">
        <v>5</v>
      </c>
      <c r="T42">
        <v>5</v>
      </c>
    </row>
    <row r="43" spans="1:45" x14ac:dyDescent="0.2">
      <c r="A43">
        <v>6</v>
      </c>
      <c r="T43">
        <v>6</v>
      </c>
    </row>
    <row r="44" spans="1:45" x14ac:dyDescent="0.2">
      <c r="A44">
        <v>7</v>
      </c>
      <c r="T44">
        <v>7</v>
      </c>
    </row>
    <row r="45" spans="1:45" x14ac:dyDescent="0.2">
      <c r="A45">
        <v>8</v>
      </c>
      <c r="T45">
        <v>8</v>
      </c>
    </row>
    <row r="46" spans="1:45" x14ac:dyDescent="0.2">
      <c r="A46">
        <v>9</v>
      </c>
      <c r="T46">
        <v>9</v>
      </c>
    </row>
    <row r="47" spans="1:45" x14ac:dyDescent="0.2">
      <c r="A47">
        <v>10</v>
      </c>
      <c r="T47">
        <v>10</v>
      </c>
    </row>
    <row r="48" spans="1:45" x14ac:dyDescent="0.2">
      <c r="A48">
        <v>11</v>
      </c>
      <c r="T48">
        <v>11</v>
      </c>
    </row>
    <row r="49" spans="1:20" x14ac:dyDescent="0.2">
      <c r="A49">
        <v>12</v>
      </c>
      <c r="T49">
        <v>12</v>
      </c>
    </row>
    <row r="50" spans="1:20" x14ac:dyDescent="0.2">
      <c r="A50">
        <v>13</v>
      </c>
      <c r="T50">
        <v>13</v>
      </c>
    </row>
    <row r="51" spans="1:20" x14ac:dyDescent="0.2">
      <c r="A51">
        <v>14</v>
      </c>
      <c r="T51">
        <v>14</v>
      </c>
    </row>
    <row r="52" spans="1:20" x14ac:dyDescent="0.2">
      <c r="A52">
        <v>15</v>
      </c>
      <c r="T52">
        <v>15</v>
      </c>
    </row>
    <row r="53" spans="1:20" x14ac:dyDescent="0.2">
      <c r="A53">
        <v>16</v>
      </c>
      <c r="T53">
        <v>16</v>
      </c>
    </row>
    <row r="54" spans="1:20" x14ac:dyDescent="0.2">
      <c r="A54">
        <v>17</v>
      </c>
      <c r="T54">
        <v>17</v>
      </c>
    </row>
    <row r="55" spans="1:20" x14ac:dyDescent="0.2">
      <c r="A55">
        <v>18</v>
      </c>
      <c r="T55">
        <v>18</v>
      </c>
    </row>
    <row r="56" spans="1:20" x14ac:dyDescent="0.2">
      <c r="A56">
        <v>19</v>
      </c>
      <c r="T56">
        <v>19</v>
      </c>
    </row>
    <row r="57" spans="1:20" x14ac:dyDescent="0.2">
      <c r="A57">
        <v>20</v>
      </c>
      <c r="T57">
        <v>20</v>
      </c>
    </row>
    <row r="58" spans="1:20" x14ac:dyDescent="0.2">
      <c r="A58">
        <v>21</v>
      </c>
      <c r="T58">
        <v>21</v>
      </c>
    </row>
    <row r="59" spans="1:20" x14ac:dyDescent="0.2">
      <c r="A59">
        <v>22</v>
      </c>
      <c r="T59">
        <v>22</v>
      </c>
    </row>
    <row r="60" spans="1:20" x14ac:dyDescent="0.2">
      <c r="A60">
        <v>23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T62">
        <v>25</v>
      </c>
    </row>
    <row r="63" spans="1:20" x14ac:dyDescent="0.2">
      <c r="A63">
        <v>26</v>
      </c>
      <c r="T63">
        <v>26</v>
      </c>
    </row>
    <row r="64" spans="1:20" x14ac:dyDescent="0.2">
      <c r="A64">
        <v>27</v>
      </c>
      <c r="T64">
        <v>27</v>
      </c>
    </row>
    <row r="65" spans="1:45" x14ac:dyDescent="0.2">
      <c r="A65">
        <v>28</v>
      </c>
      <c r="T65">
        <v>28</v>
      </c>
    </row>
    <row r="66" spans="1:45" x14ac:dyDescent="0.2">
      <c r="A66">
        <v>29</v>
      </c>
      <c r="T66">
        <v>29</v>
      </c>
    </row>
    <row r="67" spans="1:45" x14ac:dyDescent="0.2">
      <c r="A67">
        <v>30</v>
      </c>
      <c r="T67">
        <v>30</v>
      </c>
    </row>
    <row r="68" spans="1:45" x14ac:dyDescent="0.2">
      <c r="A68">
        <v>31</v>
      </c>
      <c r="T68">
        <v>31</v>
      </c>
    </row>
    <row r="69" spans="1:45" x14ac:dyDescent="0.2">
      <c r="A69" s="1" t="s">
        <v>37</v>
      </c>
      <c r="B69" s="1">
        <v>0.71</v>
      </c>
      <c r="C69" s="1">
        <v>1.25</v>
      </c>
      <c r="D69" s="1">
        <v>0.36</v>
      </c>
      <c r="E69" s="1">
        <v>0.8</v>
      </c>
      <c r="F69" s="1">
        <v>0.57999999999999996</v>
      </c>
      <c r="G69" s="1">
        <v>0.84</v>
      </c>
      <c r="H69" s="1">
        <v>0.99</v>
      </c>
      <c r="I69" s="1">
        <v>0.96</v>
      </c>
      <c r="J69" s="1">
        <v>0.85</v>
      </c>
      <c r="K69" s="1">
        <v>0.83</v>
      </c>
      <c r="L69" s="1">
        <v>0.85</v>
      </c>
      <c r="M69" s="1">
        <v>0.73</v>
      </c>
      <c r="N69" s="1">
        <f>SUM(N38:N68)</f>
        <v>0</v>
      </c>
      <c r="O69" s="1">
        <v>0.63</v>
      </c>
      <c r="P69" s="1">
        <v>0.98</v>
      </c>
      <c r="Q69" s="1">
        <f>SUM(Q38:Q68)</f>
        <v>0</v>
      </c>
      <c r="R69" s="1">
        <v>0.12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1" spans="1:45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3" spans="1:45" x14ac:dyDescent="0.2">
      <c r="A73">
        <v>1</v>
      </c>
      <c r="T73">
        <v>1</v>
      </c>
    </row>
    <row r="74" spans="1:45" x14ac:dyDescent="0.2">
      <c r="A74">
        <v>2</v>
      </c>
      <c r="T74">
        <v>2</v>
      </c>
    </row>
    <row r="75" spans="1:45" x14ac:dyDescent="0.2">
      <c r="A75">
        <v>3</v>
      </c>
      <c r="T75">
        <v>3</v>
      </c>
    </row>
    <row r="76" spans="1:45" x14ac:dyDescent="0.2">
      <c r="A76">
        <v>4</v>
      </c>
      <c r="T76">
        <v>4</v>
      </c>
    </row>
    <row r="77" spans="1:45" x14ac:dyDescent="0.2">
      <c r="A77">
        <v>5</v>
      </c>
      <c r="T77">
        <v>5</v>
      </c>
    </row>
    <row r="78" spans="1:45" x14ac:dyDescent="0.2">
      <c r="A78">
        <v>6</v>
      </c>
      <c r="T78">
        <v>6</v>
      </c>
    </row>
    <row r="79" spans="1:45" x14ac:dyDescent="0.2">
      <c r="A79">
        <v>7</v>
      </c>
      <c r="T79">
        <v>7</v>
      </c>
    </row>
    <row r="80" spans="1:45" x14ac:dyDescent="0.2">
      <c r="A80">
        <v>8</v>
      </c>
      <c r="T80">
        <v>8</v>
      </c>
    </row>
    <row r="81" spans="1:20" x14ac:dyDescent="0.2">
      <c r="A81">
        <v>9</v>
      </c>
      <c r="T81">
        <v>9</v>
      </c>
    </row>
    <row r="82" spans="1:20" x14ac:dyDescent="0.2">
      <c r="A82">
        <v>10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T84">
        <v>12</v>
      </c>
    </row>
    <row r="85" spans="1:20" x14ac:dyDescent="0.2">
      <c r="A85">
        <v>13</v>
      </c>
      <c r="T85">
        <v>13</v>
      </c>
    </row>
    <row r="86" spans="1:20" x14ac:dyDescent="0.2">
      <c r="A86">
        <v>14</v>
      </c>
      <c r="T86">
        <v>14</v>
      </c>
    </row>
    <row r="87" spans="1:20" x14ac:dyDescent="0.2">
      <c r="A87">
        <v>15</v>
      </c>
      <c r="T87">
        <v>15</v>
      </c>
    </row>
    <row r="88" spans="1:20" x14ac:dyDescent="0.2">
      <c r="A88">
        <v>16</v>
      </c>
      <c r="T88">
        <v>16</v>
      </c>
    </row>
    <row r="89" spans="1:20" x14ac:dyDescent="0.2">
      <c r="A89">
        <v>17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T91">
        <v>19</v>
      </c>
    </row>
    <row r="92" spans="1:20" x14ac:dyDescent="0.2">
      <c r="A92">
        <v>20</v>
      </c>
      <c r="T92">
        <v>20</v>
      </c>
    </row>
    <row r="93" spans="1:20" x14ac:dyDescent="0.2">
      <c r="A93">
        <v>21</v>
      </c>
      <c r="T93">
        <v>21</v>
      </c>
    </row>
    <row r="94" spans="1:20" x14ac:dyDescent="0.2">
      <c r="A94">
        <v>22</v>
      </c>
      <c r="T94">
        <v>22</v>
      </c>
    </row>
    <row r="95" spans="1:20" x14ac:dyDescent="0.2">
      <c r="A95">
        <v>23</v>
      </c>
      <c r="T95">
        <v>23</v>
      </c>
    </row>
    <row r="96" spans="1:20" x14ac:dyDescent="0.2">
      <c r="A96">
        <v>24</v>
      </c>
      <c r="T96">
        <v>24</v>
      </c>
    </row>
    <row r="97" spans="1:45" x14ac:dyDescent="0.2">
      <c r="A97">
        <v>25</v>
      </c>
      <c r="T97">
        <v>25</v>
      </c>
    </row>
    <row r="98" spans="1:45" x14ac:dyDescent="0.2">
      <c r="A98">
        <v>26</v>
      </c>
      <c r="T98">
        <v>26</v>
      </c>
    </row>
    <row r="99" spans="1:45" x14ac:dyDescent="0.2">
      <c r="A99">
        <v>27</v>
      </c>
      <c r="T99">
        <v>27</v>
      </c>
    </row>
    <row r="100" spans="1:45" x14ac:dyDescent="0.2">
      <c r="A100">
        <v>28</v>
      </c>
      <c r="T100">
        <v>28</v>
      </c>
    </row>
    <row r="101" spans="1:45" x14ac:dyDescent="0.2">
      <c r="A101">
        <v>29</v>
      </c>
      <c r="T101">
        <v>29</v>
      </c>
    </row>
    <row r="102" spans="1:45" x14ac:dyDescent="0.2">
      <c r="A102">
        <v>30</v>
      </c>
      <c r="T102">
        <v>30</v>
      </c>
    </row>
    <row r="103" spans="1:45" x14ac:dyDescent="0.2">
      <c r="A103">
        <v>31</v>
      </c>
      <c r="T103">
        <v>31</v>
      </c>
    </row>
    <row r="104" spans="1:45" x14ac:dyDescent="0.2">
      <c r="A104" s="1" t="s">
        <v>37</v>
      </c>
      <c r="B104" s="1">
        <v>0.8</v>
      </c>
      <c r="C104" s="1">
        <v>0.92</v>
      </c>
      <c r="D104" s="1">
        <v>0.78</v>
      </c>
      <c r="E104" s="1">
        <v>1.3</v>
      </c>
      <c r="F104" s="1">
        <v>0.81</v>
      </c>
      <c r="G104" s="1">
        <v>0.97</v>
      </c>
      <c r="H104" s="1">
        <v>0.9</v>
      </c>
      <c r="I104" s="1">
        <v>0.94</v>
      </c>
      <c r="J104" s="1">
        <v>0.77</v>
      </c>
      <c r="K104" s="1">
        <v>0.93</v>
      </c>
      <c r="L104" s="1">
        <v>0.81</v>
      </c>
      <c r="M104" s="1">
        <v>0.65</v>
      </c>
      <c r="N104" s="1">
        <v>0.92</v>
      </c>
      <c r="O104" s="1">
        <v>1.04</v>
      </c>
      <c r="P104" s="1">
        <v>1.1100000000000001</v>
      </c>
      <c r="Q104" s="1">
        <v>0.57999999999999996</v>
      </c>
      <c r="R104" s="1">
        <v>0.48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6" spans="1:45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</row>
    <row r="108" spans="1:45" x14ac:dyDescent="0.2">
      <c r="A108">
        <v>1</v>
      </c>
      <c r="T108">
        <v>1</v>
      </c>
    </row>
    <row r="109" spans="1:45" x14ac:dyDescent="0.2">
      <c r="A109">
        <v>2</v>
      </c>
      <c r="T109">
        <v>2</v>
      </c>
    </row>
    <row r="110" spans="1:45" x14ac:dyDescent="0.2">
      <c r="A110">
        <v>3</v>
      </c>
      <c r="T110">
        <v>3</v>
      </c>
    </row>
    <row r="111" spans="1:45" x14ac:dyDescent="0.2">
      <c r="A111">
        <v>4</v>
      </c>
      <c r="T111">
        <v>4</v>
      </c>
    </row>
    <row r="112" spans="1:45" x14ac:dyDescent="0.2">
      <c r="A112">
        <v>5</v>
      </c>
      <c r="T112">
        <v>5</v>
      </c>
    </row>
    <row r="113" spans="1:20" x14ac:dyDescent="0.2">
      <c r="A113">
        <v>6</v>
      </c>
      <c r="T113">
        <v>6</v>
      </c>
    </row>
    <row r="114" spans="1:20" x14ac:dyDescent="0.2">
      <c r="A114">
        <v>7</v>
      </c>
      <c r="T114">
        <v>7</v>
      </c>
    </row>
    <row r="115" spans="1:20" x14ac:dyDescent="0.2">
      <c r="A115">
        <v>8</v>
      </c>
      <c r="T115">
        <v>8</v>
      </c>
    </row>
    <row r="116" spans="1:20" x14ac:dyDescent="0.2">
      <c r="A116">
        <v>9</v>
      </c>
      <c r="T116">
        <v>9</v>
      </c>
    </row>
    <row r="117" spans="1:20" x14ac:dyDescent="0.2">
      <c r="A117">
        <v>10</v>
      </c>
      <c r="T117">
        <v>10</v>
      </c>
    </row>
    <row r="118" spans="1:20" x14ac:dyDescent="0.2">
      <c r="A118">
        <v>11</v>
      </c>
      <c r="T118">
        <v>11</v>
      </c>
    </row>
    <row r="119" spans="1:20" x14ac:dyDescent="0.2">
      <c r="A119">
        <v>12</v>
      </c>
      <c r="T119">
        <v>12</v>
      </c>
    </row>
    <row r="120" spans="1:20" x14ac:dyDescent="0.2">
      <c r="A120">
        <v>13</v>
      </c>
      <c r="T120">
        <v>13</v>
      </c>
    </row>
    <row r="121" spans="1:20" x14ac:dyDescent="0.2">
      <c r="A121">
        <v>14</v>
      </c>
      <c r="T121">
        <v>14</v>
      </c>
    </row>
    <row r="122" spans="1:20" x14ac:dyDescent="0.2">
      <c r="A122">
        <v>15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T125">
        <v>18</v>
      </c>
    </row>
    <row r="126" spans="1:20" x14ac:dyDescent="0.2">
      <c r="A126">
        <v>19</v>
      </c>
      <c r="T126">
        <v>19</v>
      </c>
    </row>
    <row r="127" spans="1:20" x14ac:dyDescent="0.2">
      <c r="A127">
        <v>20</v>
      </c>
      <c r="T127">
        <v>20</v>
      </c>
    </row>
    <row r="128" spans="1:20" x14ac:dyDescent="0.2">
      <c r="A128">
        <v>21</v>
      </c>
      <c r="T128">
        <v>21</v>
      </c>
    </row>
    <row r="129" spans="1:45" x14ac:dyDescent="0.2">
      <c r="A129">
        <v>22</v>
      </c>
      <c r="T129">
        <v>22</v>
      </c>
    </row>
    <row r="130" spans="1:45" x14ac:dyDescent="0.2">
      <c r="A130">
        <v>23</v>
      </c>
      <c r="T130">
        <v>23</v>
      </c>
    </row>
    <row r="131" spans="1:45" x14ac:dyDescent="0.2">
      <c r="A131">
        <v>24</v>
      </c>
      <c r="T131">
        <v>24</v>
      </c>
    </row>
    <row r="132" spans="1:45" x14ac:dyDescent="0.2">
      <c r="A132">
        <v>25</v>
      </c>
      <c r="T132">
        <v>25</v>
      </c>
    </row>
    <row r="133" spans="1:45" x14ac:dyDescent="0.2">
      <c r="A133">
        <v>26</v>
      </c>
      <c r="T133">
        <v>26</v>
      </c>
    </row>
    <row r="134" spans="1:45" x14ac:dyDescent="0.2">
      <c r="A134">
        <v>27</v>
      </c>
      <c r="T134">
        <v>27</v>
      </c>
    </row>
    <row r="135" spans="1:45" x14ac:dyDescent="0.2">
      <c r="A135">
        <v>28</v>
      </c>
      <c r="T135">
        <v>28</v>
      </c>
    </row>
    <row r="136" spans="1:45" x14ac:dyDescent="0.2">
      <c r="A136">
        <v>29</v>
      </c>
      <c r="T136">
        <v>29</v>
      </c>
    </row>
    <row r="137" spans="1:45" x14ac:dyDescent="0.2">
      <c r="A137">
        <v>30</v>
      </c>
      <c r="T137">
        <v>30</v>
      </c>
    </row>
    <row r="138" spans="1:45" x14ac:dyDescent="0.2">
      <c r="A138">
        <v>31</v>
      </c>
      <c r="T138">
        <v>31</v>
      </c>
    </row>
    <row r="139" spans="1:45" x14ac:dyDescent="0.2">
      <c r="A139" s="1" t="s">
        <v>37</v>
      </c>
      <c r="B139" s="1">
        <v>2.8</v>
      </c>
      <c r="C139" s="1">
        <v>3.28</v>
      </c>
      <c r="D139" s="1">
        <v>3.62</v>
      </c>
      <c r="E139" s="1">
        <v>3.26</v>
      </c>
      <c r="F139" s="1">
        <v>3.04</v>
      </c>
      <c r="G139" s="1">
        <v>2.84</v>
      </c>
      <c r="H139" s="1">
        <v>2.71</v>
      </c>
      <c r="I139" s="1">
        <v>3.38</v>
      </c>
      <c r="J139" s="1">
        <v>2.5299999999999998</v>
      </c>
      <c r="K139" s="1">
        <v>3.31</v>
      </c>
      <c r="L139" s="1">
        <v>2.98</v>
      </c>
      <c r="M139" s="1">
        <v>2.7</v>
      </c>
      <c r="N139" s="1">
        <v>2.1</v>
      </c>
      <c r="O139" s="1">
        <v>2.57</v>
      </c>
      <c r="P139" s="1">
        <v>3.02</v>
      </c>
      <c r="Q139" s="1">
        <v>2.66</v>
      </c>
      <c r="R139" s="4">
        <v>2.5299999999999998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</row>
    <row r="141" spans="1:45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3" spans="1:45" x14ac:dyDescent="0.2">
      <c r="A143">
        <v>1</v>
      </c>
      <c r="T143">
        <v>1</v>
      </c>
    </row>
    <row r="144" spans="1:45" x14ac:dyDescent="0.2">
      <c r="A144">
        <v>2</v>
      </c>
      <c r="T144">
        <v>2</v>
      </c>
    </row>
    <row r="145" spans="1:20" x14ac:dyDescent="0.2">
      <c r="A145">
        <v>3</v>
      </c>
      <c r="T145">
        <v>3</v>
      </c>
    </row>
    <row r="146" spans="1:20" x14ac:dyDescent="0.2">
      <c r="A146">
        <v>4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T153">
        <v>11</v>
      </c>
    </row>
    <row r="154" spans="1:20" x14ac:dyDescent="0.2">
      <c r="A154">
        <v>12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T158">
        <v>16</v>
      </c>
    </row>
    <row r="159" spans="1:20" x14ac:dyDescent="0.2">
      <c r="A159">
        <v>17</v>
      </c>
      <c r="T159">
        <v>17</v>
      </c>
    </row>
    <row r="160" spans="1:20" x14ac:dyDescent="0.2">
      <c r="A160">
        <v>18</v>
      </c>
      <c r="T160">
        <v>18</v>
      </c>
    </row>
    <row r="161" spans="1:45" x14ac:dyDescent="0.2">
      <c r="A161">
        <v>19</v>
      </c>
      <c r="T161">
        <v>19</v>
      </c>
    </row>
    <row r="162" spans="1:45" x14ac:dyDescent="0.2">
      <c r="A162">
        <v>20</v>
      </c>
      <c r="T162">
        <v>20</v>
      </c>
    </row>
    <row r="163" spans="1:45" x14ac:dyDescent="0.2">
      <c r="A163">
        <v>21</v>
      </c>
      <c r="T163">
        <v>21</v>
      </c>
    </row>
    <row r="164" spans="1:45" x14ac:dyDescent="0.2">
      <c r="A164">
        <v>22</v>
      </c>
      <c r="T164">
        <v>22</v>
      </c>
    </row>
    <row r="165" spans="1:45" x14ac:dyDescent="0.2">
      <c r="A165">
        <v>23</v>
      </c>
      <c r="T165">
        <v>23</v>
      </c>
    </row>
    <row r="166" spans="1:45" x14ac:dyDescent="0.2">
      <c r="A166">
        <v>24</v>
      </c>
      <c r="T166">
        <v>24</v>
      </c>
    </row>
    <row r="167" spans="1:45" x14ac:dyDescent="0.2">
      <c r="A167">
        <v>25</v>
      </c>
      <c r="T167">
        <v>25</v>
      </c>
    </row>
    <row r="168" spans="1:45" x14ac:dyDescent="0.2">
      <c r="A168">
        <v>26</v>
      </c>
      <c r="T168">
        <v>26</v>
      </c>
    </row>
    <row r="169" spans="1:45" x14ac:dyDescent="0.2">
      <c r="A169">
        <v>27</v>
      </c>
      <c r="T169">
        <v>27</v>
      </c>
    </row>
    <row r="170" spans="1:45" x14ac:dyDescent="0.2">
      <c r="A170">
        <v>28</v>
      </c>
      <c r="T170">
        <v>28</v>
      </c>
    </row>
    <row r="171" spans="1:45" x14ac:dyDescent="0.2">
      <c r="A171">
        <v>29</v>
      </c>
      <c r="T171">
        <v>29</v>
      </c>
    </row>
    <row r="172" spans="1:45" x14ac:dyDescent="0.2">
      <c r="A172">
        <v>30</v>
      </c>
      <c r="T172">
        <v>30</v>
      </c>
    </row>
    <row r="173" spans="1:45" x14ac:dyDescent="0.2">
      <c r="A173">
        <v>31</v>
      </c>
      <c r="T173">
        <v>31</v>
      </c>
    </row>
    <row r="174" spans="1:45" x14ac:dyDescent="0.2">
      <c r="A174" s="1" t="s">
        <v>37</v>
      </c>
      <c r="B174" s="1">
        <v>2.39</v>
      </c>
      <c r="C174" s="1">
        <v>3.39</v>
      </c>
      <c r="D174" s="1">
        <v>2.14</v>
      </c>
      <c r="E174" s="1">
        <v>2.48</v>
      </c>
      <c r="F174" s="1">
        <v>2.36</v>
      </c>
      <c r="G174" s="1">
        <v>2.31</v>
      </c>
      <c r="H174" s="1">
        <v>2.04</v>
      </c>
      <c r="I174" s="1">
        <v>3.8</v>
      </c>
      <c r="J174" s="1">
        <v>1.49</v>
      </c>
      <c r="K174" s="1">
        <v>2.96</v>
      </c>
      <c r="L174" s="1">
        <v>1.27</v>
      </c>
      <c r="M174" s="1">
        <v>1.65</v>
      </c>
      <c r="N174" s="1">
        <v>1.87</v>
      </c>
      <c r="O174" s="1">
        <v>2.2599999999999998</v>
      </c>
      <c r="P174" s="1">
        <v>2.4900000000000002</v>
      </c>
      <c r="Q174" s="1">
        <v>1.92</v>
      </c>
      <c r="R174" s="1">
        <v>1.78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</row>
    <row r="176" spans="1:45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8" spans="1:20" x14ac:dyDescent="0.2">
      <c r="A178">
        <v>1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T180">
        <v>3</v>
      </c>
    </row>
    <row r="181" spans="1:20" x14ac:dyDescent="0.2">
      <c r="A181">
        <v>4</v>
      </c>
      <c r="T181">
        <v>4</v>
      </c>
    </row>
    <row r="182" spans="1:20" x14ac:dyDescent="0.2">
      <c r="A182">
        <v>5</v>
      </c>
      <c r="T182">
        <v>5</v>
      </c>
    </row>
    <row r="183" spans="1:20" x14ac:dyDescent="0.2">
      <c r="A183">
        <v>6</v>
      </c>
      <c r="T183">
        <v>6</v>
      </c>
    </row>
    <row r="184" spans="1:20" x14ac:dyDescent="0.2">
      <c r="A184">
        <v>7</v>
      </c>
      <c r="T184">
        <v>7</v>
      </c>
    </row>
    <row r="185" spans="1:20" x14ac:dyDescent="0.2">
      <c r="A185">
        <v>8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T190">
        <v>13</v>
      </c>
    </row>
    <row r="191" spans="1:20" x14ac:dyDescent="0.2">
      <c r="A191">
        <v>14</v>
      </c>
      <c r="T191">
        <v>14</v>
      </c>
    </row>
    <row r="192" spans="1:20" x14ac:dyDescent="0.2">
      <c r="A192">
        <v>15</v>
      </c>
      <c r="T192">
        <v>15</v>
      </c>
    </row>
    <row r="193" spans="1:20" x14ac:dyDescent="0.2">
      <c r="A193">
        <v>16</v>
      </c>
      <c r="T193">
        <v>16</v>
      </c>
    </row>
    <row r="194" spans="1:20" x14ac:dyDescent="0.2">
      <c r="A194">
        <v>17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T198">
        <v>21</v>
      </c>
    </row>
    <row r="199" spans="1:20" x14ac:dyDescent="0.2">
      <c r="A199">
        <v>22</v>
      </c>
      <c r="T199">
        <v>22</v>
      </c>
    </row>
    <row r="200" spans="1:20" x14ac:dyDescent="0.2">
      <c r="A200">
        <v>23</v>
      </c>
      <c r="T200">
        <v>23</v>
      </c>
    </row>
    <row r="201" spans="1:20" x14ac:dyDescent="0.2">
      <c r="A201">
        <v>24</v>
      </c>
      <c r="T201">
        <v>24</v>
      </c>
    </row>
    <row r="202" spans="1:20" x14ac:dyDescent="0.2">
      <c r="A202">
        <v>25</v>
      </c>
      <c r="T202">
        <v>25</v>
      </c>
    </row>
    <row r="203" spans="1:20" x14ac:dyDescent="0.2">
      <c r="A203">
        <v>26</v>
      </c>
      <c r="T203">
        <v>26</v>
      </c>
    </row>
    <row r="204" spans="1:20" x14ac:dyDescent="0.2">
      <c r="A204">
        <v>27</v>
      </c>
      <c r="T204">
        <v>27</v>
      </c>
    </row>
    <row r="205" spans="1:20" x14ac:dyDescent="0.2">
      <c r="A205">
        <v>28</v>
      </c>
      <c r="T205">
        <v>28</v>
      </c>
    </row>
    <row r="206" spans="1:20" x14ac:dyDescent="0.2">
      <c r="A206">
        <v>29</v>
      </c>
      <c r="T206">
        <v>29</v>
      </c>
    </row>
    <row r="207" spans="1:20" x14ac:dyDescent="0.2">
      <c r="A207">
        <v>30</v>
      </c>
      <c r="T207">
        <v>30</v>
      </c>
    </row>
    <row r="208" spans="1:20" x14ac:dyDescent="0.2">
      <c r="A208">
        <v>31</v>
      </c>
      <c r="T208">
        <v>31</v>
      </c>
    </row>
    <row r="209" spans="1:45" x14ac:dyDescent="0.2">
      <c r="A209" s="1" t="s">
        <v>37</v>
      </c>
      <c r="B209" s="1">
        <v>0.88</v>
      </c>
      <c r="C209" s="1">
        <v>1.53</v>
      </c>
      <c r="D209" s="1">
        <v>1.01</v>
      </c>
      <c r="E209" s="1">
        <v>1.19</v>
      </c>
      <c r="F209" s="1">
        <v>0.39</v>
      </c>
      <c r="G209" s="1">
        <v>0.79</v>
      </c>
      <c r="H209" s="1">
        <v>0.64</v>
      </c>
      <c r="I209" s="1">
        <v>1.1100000000000001</v>
      </c>
      <c r="J209" s="1">
        <v>0.82</v>
      </c>
      <c r="K209" s="1">
        <v>1.19</v>
      </c>
      <c r="L209" s="1">
        <v>0.63</v>
      </c>
      <c r="M209" s="1">
        <v>0.86</v>
      </c>
      <c r="N209" s="1">
        <v>0</v>
      </c>
      <c r="O209" s="1">
        <v>0.95</v>
      </c>
      <c r="P209" s="1">
        <v>1.28</v>
      </c>
      <c r="Q209" s="1">
        <v>0.86</v>
      </c>
      <c r="R209" s="1">
        <v>0.42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</row>
    <row r="211" spans="1:45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3" spans="1:45" x14ac:dyDescent="0.2">
      <c r="A213">
        <v>1</v>
      </c>
      <c r="E213">
        <v>0.1</v>
      </c>
      <c r="I213">
        <v>0.1</v>
      </c>
      <c r="M213">
        <v>0.1</v>
      </c>
      <c r="Q213">
        <v>0.1</v>
      </c>
      <c r="T213">
        <v>1</v>
      </c>
    </row>
    <row r="214" spans="1:45" x14ac:dyDescent="0.2">
      <c r="A214">
        <v>2</v>
      </c>
      <c r="B214">
        <v>0.09</v>
      </c>
      <c r="C214">
        <v>0.1</v>
      </c>
      <c r="D214">
        <v>0.05</v>
      </c>
      <c r="F214">
        <v>0.1</v>
      </c>
      <c r="G214">
        <v>0.1</v>
      </c>
      <c r="J214">
        <v>0.05</v>
      </c>
      <c r="O214">
        <v>0.08</v>
      </c>
      <c r="R214">
        <v>0.09</v>
      </c>
      <c r="T214">
        <v>2</v>
      </c>
    </row>
    <row r="215" spans="1:45" x14ac:dyDescent="0.2">
      <c r="A215">
        <v>3</v>
      </c>
      <c r="B215">
        <v>0.05</v>
      </c>
      <c r="D215">
        <v>0.08</v>
      </c>
      <c r="T215">
        <v>3</v>
      </c>
    </row>
    <row r="216" spans="1:45" x14ac:dyDescent="0.2">
      <c r="A216">
        <v>4</v>
      </c>
      <c r="P216">
        <v>0.17</v>
      </c>
      <c r="T216">
        <v>4</v>
      </c>
    </row>
    <row r="217" spans="1:45" x14ac:dyDescent="0.2">
      <c r="A217">
        <v>5</v>
      </c>
      <c r="C217">
        <v>0.05</v>
      </c>
      <c r="E217">
        <v>0.05</v>
      </c>
      <c r="F217">
        <v>0.08</v>
      </c>
      <c r="G217">
        <v>7.0000000000000007E-2</v>
      </c>
      <c r="I217">
        <v>0.13</v>
      </c>
      <c r="O217">
        <v>0.05</v>
      </c>
      <c r="Q217">
        <v>0.03</v>
      </c>
      <c r="R217">
        <v>0.05</v>
      </c>
      <c r="T217">
        <v>5</v>
      </c>
    </row>
    <row r="218" spans="1:45" x14ac:dyDescent="0.2">
      <c r="A218">
        <v>6</v>
      </c>
      <c r="B218">
        <v>0.15</v>
      </c>
      <c r="J218">
        <v>0.08</v>
      </c>
      <c r="M218">
        <v>0.06</v>
      </c>
      <c r="T218">
        <v>6</v>
      </c>
    </row>
    <row r="219" spans="1:45" x14ac:dyDescent="0.2">
      <c r="A219">
        <v>7</v>
      </c>
      <c r="T219">
        <v>7</v>
      </c>
    </row>
    <row r="220" spans="1:45" x14ac:dyDescent="0.2">
      <c r="A220">
        <v>8</v>
      </c>
      <c r="B220">
        <v>0.02</v>
      </c>
      <c r="T220">
        <v>8</v>
      </c>
    </row>
    <row r="221" spans="1:45" x14ac:dyDescent="0.2">
      <c r="A221">
        <v>9</v>
      </c>
      <c r="T221">
        <v>9</v>
      </c>
    </row>
    <row r="222" spans="1:45" x14ac:dyDescent="0.2">
      <c r="A222">
        <v>10</v>
      </c>
      <c r="T222">
        <v>10</v>
      </c>
    </row>
    <row r="223" spans="1:45" x14ac:dyDescent="0.2">
      <c r="A223">
        <v>11</v>
      </c>
      <c r="T223">
        <v>11</v>
      </c>
    </row>
    <row r="224" spans="1:45" x14ac:dyDescent="0.2">
      <c r="A224">
        <v>12</v>
      </c>
      <c r="E224">
        <v>0.03</v>
      </c>
      <c r="M224">
        <v>0.12</v>
      </c>
      <c r="O224">
        <v>0.13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P235">
        <v>0.3</v>
      </c>
      <c r="T235">
        <v>23</v>
      </c>
    </row>
    <row r="236" spans="1:20" x14ac:dyDescent="0.2">
      <c r="A236">
        <v>24</v>
      </c>
      <c r="B236">
        <v>7.0000000000000007E-2</v>
      </c>
      <c r="C236">
        <v>0.16</v>
      </c>
      <c r="D236">
        <v>0.1</v>
      </c>
      <c r="E236">
        <v>0.31</v>
      </c>
      <c r="F236">
        <v>0.06</v>
      </c>
      <c r="G236">
        <v>0.22</v>
      </c>
      <c r="I236">
        <v>0.15</v>
      </c>
      <c r="J236">
        <v>7.0000000000000007E-2</v>
      </c>
      <c r="L236">
        <v>0.04</v>
      </c>
      <c r="M236">
        <v>0.02</v>
      </c>
      <c r="O236">
        <v>0.22</v>
      </c>
      <c r="Q236">
        <v>0.2</v>
      </c>
      <c r="T236">
        <v>24</v>
      </c>
    </row>
    <row r="237" spans="1:20" x14ac:dyDescent="0.2">
      <c r="A237">
        <v>25</v>
      </c>
      <c r="B237">
        <v>0.03</v>
      </c>
      <c r="D237">
        <v>0.3</v>
      </c>
      <c r="E237">
        <v>0.04</v>
      </c>
      <c r="F237">
        <v>0.28000000000000003</v>
      </c>
      <c r="G237">
        <v>0.21</v>
      </c>
      <c r="I237">
        <v>0.02</v>
      </c>
      <c r="J237">
        <v>0.1</v>
      </c>
      <c r="K237">
        <v>0.38</v>
      </c>
      <c r="L237">
        <v>0.18</v>
      </c>
      <c r="M237">
        <v>0.01</v>
      </c>
      <c r="O237">
        <v>0.22</v>
      </c>
      <c r="P237">
        <v>0.19</v>
      </c>
      <c r="Q237">
        <v>0.25</v>
      </c>
      <c r="R237">
        <v>0.02</v>
      </c>
      <c r="T237">
        <v>25</v>
      </c>
    </row>
    <row r="238" spans="1:20" x14ac:dyDescent="0.2">
      <c r="A238">
        <v>26</v>
      </c>
      <c r="B238">
        <v>0.09</v>
      </c>
      <c r="C238">
        <v>0.24</v>
      </c>
      <c r="D238">
        <v>0.02</v>
      </c>
      <c r="E238">
        <v>0.22</v>
      </c>
      <c r="F238">
        <v>0.01</v>
      </c>
      <c r="G238">
        <v>0.03</v>
      </c>
      <c r="I238">
        <v>0.15</v>
      </c>
      <c r="J238">
        <v>0.05</v>
      </c>
      <c r="M238">
        <v>0.16</v>
      </c>
      <c r="R238">
        <v>0.2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45" x14ac:dyDescent="0.2">
      <c r="A241">
        <v>29</v>
      </c>
      <c r="T241">
        <v>29</v>
      </c>
    </row>
    <row r="242" spans="1:45" x14ac:dyDescent="0.2">
      <c r="A242">
        <v>30</v>
      </c>
      <c r="E242">
        <v>0.06</v>
      </c>
      <c r="F242">
        <v>0.1</v>
      </c>
      <c r="G242">
        <v>0.11</v>
      </c>
      <c r="I242">
        <v>0.25</v>
      </c>
      <c r="J242">
        <v>0.05</v>
      </c>
      <c r="P242">
        <v>0.13</v>
      </c>
      <c r="R242">
        <v>0.1</v>
      </c>
      <c r="T242">
        <v>30</v>
      </c>
    </row>
    <row r="243" spans="1:45" x14ac:dyDescent="0.2">
      <c r="A243">
        <v>31</v>
      </c>
      <c r="B243">
        <v>7.0000000000000007E-2</v>
      </c>
      <c r="M243">
        <v>0.02</v>
      </c>
      <c r="T243">
        <v>31</v>
      </c>
    </row>
    <row r="244" spans="1:45" x14ac:dyDescent="0.2">
      <c r="A244" s="1" t="s">
        <v>37</v>
      </c>
      <c r="B244" s="1">
        <f t="shared" ref="B244:R244" si="15">SUM(B213:B243)</f>
        <v>0.57000000000000006</v>
      </c>
      <c r="C244" s="1">
        <f t="shared" si="15"/>
        <v>0.55000000000000004</v>
      </c>
      <c r="D244" s="1">
        <f t="shared" si="15"/>
        <v>0.55000000000000004</v>
      </c>
      <c r="E244" s="1">
        <f t="shared" si="15"/>
        <v>0.81</v>
      </c>
      <c r="F244" s="1">
        <f t="shared" si="15"/>
        <v>0.63</v>
      </c>
      <c r="G244" s="1">
        <f t="shared" si="15"/>
        <v>0.74</v>
      </c>
      <c r="H244" s="1">
        <f t="shared" si="15"/>
        <v>0</v>
      </c>
      <c r="I244" s="1">
        <f t="shared" si="15"/>
        <v>0.8</v>
      </c>
      <c r="J244" s="1">
        <f t="shared" si="15"/>
        <v>0.4</v>
      </c>
      <c r="K244" s="1">
        <f t="shared" si="15"/>
        <v>0.38</v>
      </c>
      <c r="L244" s="1">
        <f t="shared" si="15"/>
        <v>0.22</v>
      </c>
      <c r="M244" s="1">
        <f t="shared" si="15"/>
        <v>0.4900000000000001</v>
      </c>
      <c r="N244" s="1">
        <f t="shared" si="15"/>
        <v>0</v>
      </c>
      <c r="O244" s="1">
        <f t="shared" si="15"/>
        <v>0.7</v>
      </c>
      <c r="P244" s="1">
        <f t="shared" si="15"/>
        <v>0.78999999999999992</v>
      </c>
      <c r="Q244" s="1">
        <f t="shared" si="15"/>
        <v>0.58000000000000007</v>
      </c>
      <c r="R244" s="1">
        <f t="shared" si="15"/>
        <v>0.45999999999999996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</row>
    <row r="246" spans="1:45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</row>
    <row r="248" spans="1:45" x14ac:dyDescent="0.2">
      <c r="A248">
        <v>1</v>
      </c>
      <c r="T248">
        <v>1</v>
      </c>
    </row>
    <row r="249" spans="1:45" x14ac:dyDescent="0.2">
      <c r="A249">
        <v>2</v>
      </c>
      <c r="B249">
        <v>0.05</v>
      </c>
      <c r="T249">
        <v>2</v>
      </c>
    </row>
    <row r="250" spans="1:45" x14ac:dyDescent="0.2">
      <c r="A250">
        <v>3</v>
      </c>
      <c r="T250">
        <v>3</v>
      </c>
    </row>
    <row r="251" spans="1:45" x14ac:dyDescent="0.2">
      <c r="A251">
        <v>4</v>
      </c>
      <c r="T251">
        <v>4</v>
      </c>
    </row>
    <row r="252" spans="1:45" x14ac:dyDescent="0.2">
      <c r="A252">
        <v>5</v>
      </c>
      <c r="T252">
        <v>5</v>
      </c>
    </row>
    <row r="253" spans="1:45" x14ac:dyDescent="0.2">
      <c r="A253">
        <v>6</v>
      </c>
      <c r="T253">
        <v>6</v>
      </c>
    </row>
    <row r="254" spans="1:45" x14ac:dyDescent="0.2">
      <c r="A254">
        <v>7</v>
      </c>
      <c r="T254">
        <v>7</v>
      </c>
    </row>
    <row r="255" spans="1:45" x14ac:dyDescent="0.2">
      <c r="A255">
        <v>8</v>
      </c>
      <c r="T255">
        <v>8</v>
      </c>
    </row>
    <row r="256" spans="1:45" x14ac:dyDescent="0.2">
      <c r="A256">
        <v>9</v>
      </c>
      <c r="T256">
        <v>9</v>
      </c>
    </row>
    <row r="257" spans="1:20" x14ac:dyDescent="0.2">
      <c r="A257">
        <v>10</v>
      </c>
      <c r="L257">
        <v>0.08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Q264">
        <v>0.01</v>
      </c>
      <c r="R264">
        <v>0.14000000000000001</v>
      </c>
      <c r="T264">
        <v>17</v>
      </c>
    </row>
    <row r="265" spans="1:20" x14ac:dyDescent="0.2">
      <c r="A265">
        <v>18</v>
      </c>
      <c r="B265">
        <v>0.2</v>
      </c>
      <c r="C265">
        <v>0.2</v>
      </c>
      <c r="H265">
        <v>0.25</v>
      </c>
      <c r="I265">
        <v>0.2</v>
      </c>
      <c r="J265">
        <v>0.11</v>
      </c>
      <c r="K265">
        <v>0.31</v>
      </c>
      <c r="L265">
        <v>0.24</v>
      </c>
      <c r="Q265">
        <v>0.02</v>
      </c>
      <c r="R265">
        <v>0.1</v>
      </c>
      <c r="T265">
        <v>18</v>
      </c>
    </row>
    <row r="266" spans="1:20" x14ac:dyDescent="0.2">
      <c r="A266">
        <v>19</v>
      </c>
      <c r="B266">
        <v>0.1</v>
      </c>
      <c r="C266">
        <v>7.0000000000000007E-2</v>
      </c>
      <c r="D266">
        <v>0.04</v>
      </c>
      <c r="E266">
        <v>0.09</v>
      </c>
      <c r="F266">
        <v>4.4999999999999998E-2</v>
      </c>
      <c r="G266">
        <v>7.0000000000000007E-2</v>
      </c>
      <c r="H266">
        <v>0.04</v>
      </c>
      <c r="I266">
        <v>0.1</v>
      </c>
      <c r="J266">
        <v>0.03</v>
      </c>
      <c r="L266">
        <v>0.02</v>
      </c>
      <c r="M266">
        <v>0.03</v>
      </c>
      <c r="O266">
        <v>0.04</v>
      </c>
      <c r="R266">
        <v>0.31</v>
      </c>
      <c r="T266">
        <v>19</v>
      </c>
    </row>
    <row r="267" spans="1:20" x14ac:dyDescent="0.2">
      <c r="A267">
        <v>20</v>
      </c>
      <c r="B267">
        <v>0.02</v>
      </c>
      <c r="C267">
        <v>0.03</v>
      </c>
      <c r="E267">
        <v>0.06</v>
      </c>
      <c r="G267">
        <v>0.09</v>
      </c>
      <c r="H267">
        <v>0.04</v>
      </c>
      <c r="I267">
        <v>0.03</v>
      </c>
      <c r="J267">
        <v>0.04</v>
      </c>
      <c r="K267">
        <v>0.19</v>
      </c>
      <c r="P267">
        <v>0.08</v>
      </c>
      <c r="T267">
        <v>20</v>
      </c>
    </row>
    <row r="268" spans="1:20" x14ac:dyDescent="0.2">
      <c r="A268">
        <v>21</v>
      </c>
      <c r="B268">
        <v>0.22</v>
      </c>
      <c r="C268">
        <v>0.44</v>
      </c>
      <c r="D268">
        <v>0.57999999999999996</v>
      </c>
      <c r="E268">
        <v>1.01</v>
      </c>
      <c r="F268">
        <v>0.5</v>
      </c>
      <c r="G268">
        <v>0.7</v>
      </c>
      <c r="H268">
        <v>0.6</v>
      </c>
      <c r="I268">
        <v>0.64</v>
      </c>
      <c r="J268">
        <v>0.13</v>
      </c>
      <c r="L268">
        <v>0.48</v>
      </c>
      <c r="M268">
        <v>0.1</v>
      </c>
      <c r="O268">
        <v>0.7</v>
      </c>
      <c r="P268">
        <v>0.98</v>
      </c>
      <c r="Q268">
        <v>0.1</v>
      </c>
      <c r="R268">
        <v>0.35</v>
      </c>
      <c r="T268">
        <v>21</v>
      </c>
    </row>
    <row r="269" spans="1:20" x14ac:dyDescent="0.2">
      <c r="A269">
        <v>22</v>
      </c>
      <c r="B269">
        <v>0.47</v>
      </c>
      <c r="J269">
        <v>0.36</v>
      </c>
      <c r="M269">
        <v>0.3</v>
      </c>
      <c r="Q269">
        <v>0.2</v>
      </c>
      <c r="R269">
        <v>0.1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D271">
        <v>0.28999999999999998</v>
      </c>
      <c r="F271">
        <v>0.26</v>
      </c>
      <c r="H271">
        <v>0.09</v>
      </c>
      <c r="I271">
        <v>0.13</v>
      </c>
      <c r="K271">
        <v>0.23</v>
      </c>
      <c r="L271">
        <v>7.0000000000000007E-2</v>
      </c>
      <c r="O271">
        <v>0.17</v>
      </c>
      <c r="P271">
        <v>0.15</v>
      </c>
      <c r="R271">
        <v>0.16</v>
      </c>
      <c r="T271">
        <v>24</v>
      </c>
    </row>
    <row r="272" spans="1:20" x14ac:dyDescent="0.2">
      <c r="A272">
        <v>25</v>
      </c>
      <c r="C272">
        <v>0.32</v>
      </c>
      <c r="E272">
        <v>0.22</v>
      </c>
      <c r="G272">
        <v>0.14000000000000001</v>
      </c>
      <c r="J272">
        <v>0.09</v>
      </c>
      <c r="M272">
        <v>0.24</v>
      </c>
      <c r="Q272">
        <v>0.3</v>
      </c>
      <c r="T272">
        <v>25</v>
      </c>
    </row>
    <row r="273" spans="1:45" x14ac:dyDescent="0.2">
      <c r="A273">
        <v>26</v>
      </c>
      <c r="B273">
        <v>0.12</v>
      </c>
      <c r="C273">
        <v>7.0000000000000007E-2</v>
      </c>
      <c r="E273">
        <v>0.01</v>
      </c>
      <c r="F273">
        <v>0.01</v>
      </c>
      <c r="H273">
        <v>0.22</v>
      </c>
      <c r="L273">
        <v>0.04</v>
      </c>
      <c r="M273">
        <v>0.1</v>
      </c>
      <c r="P273">
        <v>0.05</v>
      </c>
      <c r="Q273">
        <v>0.8</v>
      </c>
      <c r="T273">
        <v>26</v>
      </c>
    </row>
    <row r="274" spans="1:45" x14ac:dyDescent="0.2">
      <c r="A274">
        <v>27</v>
      </c>
      <c r="M274">
        <v>0.02</v>
      </c>
      <c r="T274">
        <v>27</v>
      </c>
    </row>
    <row r="275" spans="1:45" x14ac:dyDescent="0.2">
      <c r="A275">
        <v>28</v>
      </c>
      <c r="T275">
        <v>28</v>
      </c>
    </row>
    <row r="276" spans="1:45" x14ac:dyDescent="0.2">
      <c r="A276">
        <v>29</v>
      </c>
      <c r="T276">
        <v>29</v>
      </c>
    </row>
    <row r="277" spans="1:45" x14ac:dyDescent="0.2">
      <c r="A277">
        <v>30</v>
      </c>
      <c r="T277">
        <v>30</v>
      </c>
    </row>
    <row r="278" spans="1:45" x14ac:dyDescent="0.2">
      <c r="A278">
        <v>31</v>
      </c>
      <c r="T278">
        <v>31</v>
      </c>
    </row>
    <row r="279" spans="1:45" x14ac:dyDescent="0.2">
      <c r="A279" s="1" t="s">
        <v>37</v>
      </c>
      <c r="B279" s="1">
        <f t="shared" ref="B279:R279" si="16">SUM(B248:B278)</f>
        <v>1.1800000000000002</v>
      </c>
      <c r="C279" s="1">
        <f t="shared" si="16"/>
        <v>1.1300000000000001</v>
      </c>
      <c r="D279" s="1">
        <f t="shared" si="16"/>
        <v>0.90999999999999992</v>
      </c>
      <c r="E279" s="1">
        <f t="shared" si="16"/>
        <v>1.39</v>
      </c>
      <c r="F279" s="1">
        <f t="shared" si="16"/>
        <v>0.81500000000000006</v>
      </c>
      <c r="G279" s="1">
        <f t="shared" si="16"/>
        <v>1</v>
      </c>
      <c r="H279" s="1">
        <f t="shared" si="16"/>
        <v>1.24</v>
      </c>
      <c r="I279" s="1">
        <f t="shared" si="16"/>
        <v>1.1000000000000001</v>
      </c>
      <c r="J279" s="1">
        <f t="shared" si="16"/>
        <v>0.76</v>
      </c>
      <c r="K279" s="1">
        <f t="shared" si="16"/>
        <v>0.73</v>
      </c>
      <c r="L279" s="1">
        <f t="shared" si="16"/>
        <v>0.93000000000000016</v>
      </c>
      <c r="M279" s="1">
        <f t="shared" si="16"/>
        <v>0.78999999999999992</v>
      </c>
      <c r="N279" s="1">
        <f t="shared" si="16"/>
        <v>0</v>
      </c>
      <c r="O279" s="1">
        <f t="shared" si="16"/>
        <v>0.91</v>
      </c>
      <c r="P279" s="1">
        <f t="shared" si="16"/>
        <v>1.26</v>
      </c>
      <c r="Q279" s="1">
        <f t="shared" si="16"/>
        <v>1.4300000000000002</v>
      </c>
      <c r="R279" s="1">
        <f t="shared" si="16"/>
        <v>1.1599999999999999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</row>
    <row r="281" spans="1:45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</row>
    <row r="283" spans="1:45" x14ac:dyDescent="0.2">
      <c r="A283">
        <v>1</v>
      </c>
      <c r="T283">
        <v>1</v>
      </c>
    </row>
    <row r="284" spans="1:45" x14ac:dyDescent="0.2">
      <c r="A284">
        <v>2</v>
      </c>
      <c r="K284">
        <v>0.42</v>
      </c>
      <c r="T284">
        <v>2</v>
      </c>
    </row>
    <row r="285" spans="1:45" x14ac:dyDescent="0.2">
      <c r="A285">
        <v>3</v>
      </c>
      <c r="T285">
        <v>3</v>
      </c>
    </row>
    <row r="286" spans="1:45" x14ac:dyDescent="0.2">
      <c r="A286">
        <v>4</v>
      </c>
      <c r="T286">
        <v>4</v>
      </c>
    </row>
    <row r="287" spans="1:45" x14ac:dyDescent="0.2">
      <c r="A287">
        <v>5</v>
      </c>
      <c r="T287">
        <v>5</v>
      </c>
    </row>
    <row r="288" spans="1:45" x14ac:dyDescent="0.2">
      <c r="A288">
        <v>6</v>
      </c>
      <c r="T288">
        <v>6</v>
      </c>
    </row>
    <row r="289" spans="1:20" x14ac:dyDescent="0.2">
      <c r="A289">
        <v>7</v>
      </c>
      <c r="H289">
        <v>0.02</v>
      </c>
      <c r="T289">
        <v>7</v>
      </c>
    </row>
    <row r="290" spans="1:20" x14ac:dyDescent="0.2">
      <c r="A290">
        <v>8</v>
      </c>
      <c r="E290">
        <v>0.09</v>
      </c>
      <c r="J290">
        <v>0.06</v>
      </c>
      <c r="P290">
        <v>0.1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B297">
        <v>0.04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K300">
        <v>0.48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K304">
        <v>0.52</v>
      </c>
      <c r="T304">
        <v>22</v>
      </c>
    </row>
    <row r="305" spans="1:45" x14ac:dyDescent="0.2">
      <c r="A305">
        <v>23</v>
      </c>
      <c r="T305">
        <v>23</v>
      </c>
    </row>
    <row r="306" spans="1:45" x14ac:dyDescent="0.2">
      <c r="A306">
        <v>24</v>
      </c>
      <c r="T306">
        <v>24</v>
      </c>
    </row>
    <row r="307" spans="1:45" x14ac:dyDescent="0.2">
      <c r="A307">
        <v>25</v>
      </c>
      <c r="T307">
        <v>25</v>
      </c>
    </row>
    <row r="308" spans="1:45" x14ac:dyDescent="0.2">
      <c r="A308">
        <v>26</v>
      </c>
      <c r="M308">
        <v>0.03</v>
      </c>
      <c r="T308">
        <v>26</v>
      </c>
    </row>
    <row r="309" spans="1:45" x14ac:dyDescent="0.2">
      <c r="A309">
        <v>27</v>
      </c>
      <c r="Q309">
        <v>0.05</v>
      </c>
      <c r="T309">
        <v>27</v>
      </c>
    </row>
    <row r="310" spans="1:45" x14ac:dyDescent="0.2">
      <c r="A310">
        <v>28</v>
      </c>
      <c r="T310">
        <v>28</v>
      </c>
    </row>
    <row r="311" spans="1:45" x14ac:dyDescent="0.2">
      <c r="A311">
        <v>29</v>
      </c>
      <c r="T311">
        <v>29</v>
      </c>
    </row>
    <row r="312" spans="1:45" x14ac:dyDescent="0.2">
      <c r="A312">
        <v>30</v>
      </c>
      <c r="T312">
        <v>30</v>
      </c>
    </row>
    <row r="313" spans="1:45" x14ac:dyDescent="0.2">
      <c r="A313">
        <v>31</v>
      </c>
      <c r="T313">
        <v>31</v>
      </c>
    </row>
    <row r="314" spans="1:45" x14ac:dyDescent="0.2">
      <c r="A314" s="1" t="s">
        <v>37</v>
      </c>
      <c r="B314" s="1">
        <f t="shared" ref="B314:R314" si="17">SUM(B283:B313)</f>
        <v>0.04</v>
      </c>
      <c r="C314" s="1">
        <f t="shared" si="17"/>
        <v>0</v>
      </c>
      <c r="D314" s="1">
        <f t="shared" si="17"/>
        <v>0</v>
      </c>
      <c r="E314" s="1">
        <f t="shared" si="17"/>
        <v>0.09</v>
      </c>
      <c r="F314" s="1">
        <f t="shared" si="17"/>
        <v>0</v>
      </c>
      <c r="G314" s="1">
        <f t="shared" si="17"/>
        <v>0</v>
      </c>
      <c r="H314" s="1">
        <f t="shared" si="17"/>
        <v>0.02</v>
      </c>
      <c r="I314" s="1">
        <f t="shared" si="17"/>
        <v>0</v>
      </c>
      <c r="J314" s="1">
        <f t="shared" si="17"/>
        <v>0.06</v>
      </c>
      <c r="K314" s="1">
        <f t="shared" si="17"/>
        <v>1.42</v>
      </c>
      <c r="L314" s="1">
        <f t="shared" si="17"/>
        <v>0</v>
      </c>
      <c r="M314" s="1">
        <f t="shared" si="17"/>
        <v>0.03</v>
      </c>
      <c r="N314" s="1">
        <f t="shared" si="17"/>
        <v>0</v>
      </c>
      <c r="O314" s="1">
        <f t="shared" si="17"/>
        <v>0</v>
      </c>
      <c r="P314" s="1">
        <f t="shared" si="17"/>
        <v>0.1</v>
      </c>
      <c r="Q314" s="1">
        <f t="shared" si="17"/>
        <v>0.05</v>
      </c>
      <c r="R314" s="1">
        <f t="shared" si="17"/>
        <v>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</row>
    <row r="316" spans="1:45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8" spans="1:45" x14ac:dyDescent="0.2">
      <c r="A318">
        <v>1</v>
      </c>
      <c r="B318">
        <v>0.02</v>
      </c>
      <c r="T318">
        <v>1</v>
      </c>
    </row>
    <row r="319" spans="1:45" x14ac:dyDescent="0.2">
      <c r="A319">
        <v>2</v>
      </c>
      <c r="F319">
        <v>0.05</v>
      </c>
      <c r="G319">
        <v>0.02</v>
      </c>
      <c r="L319">
        <v>0.03</v>
      </c>
      <c r="M319">
        <v>0.05</v>
      </c>
      <c r="Q319">
        <v>0.05</v>
      </c>
      <c r="T319">
        <v>2</v>
      </c>
    </row>
    <row r="320" spans="1:45" x14ac:dyDescent="0.2">
      <c r="A320">
        <v>3</v>
      </c>
      <c r="E320">
        <v>0.09</v>
      </c>
      <c r="F320">
        <v>0.04</v>
      </c>
      <c r="I320">
        <v>0.05</v>
      </c>
      <c r="J320">
        <v>0.03</v>
      </c>
      <c r="O320">
        <v>0.01</v>
      </c>
      <c r="P320">
        <v>0.05</v>
      </c>
      <c r="T320">
        <v>3</v>
      </c>
    </row>
    <row r="321" spans="1:20" x14ac:dyDescent="0.2">
      <c r="A321">
        <v>4</v>
      </c>
      <c r="C321">
        <v>0.45</v>
      </c>
      <c r="D321">
        <v>0.28999999999999998</v>
      </c>
      <c r="F321">
        <v>0.18</v>
      </c>
      <c r="L321">
        <v>0.62</v>
      </c>
      <c r="T321">
        <v>4</v>
      </c>
    </row>
    <row r="322" spans="1:20" x14ac:dyDescent="0.2">
      <c r="A322">
        <v>5</v>
      </c>
      <c r="E322">
        <v>0.43</v>
      </c>
      <c r="G322">
        <v>0.36</v>
      </c>
      <c r="H322">
        <v>0.94</v>
      </c>
      <c r="I322">
        <v>0.42</v>
      </c>
      <c r="J322">
        <v>0.53</v>
      </c>
      <c r="M322">
        <v>0.15</v>
      </c>
      <c r="N322">
        <v>0.39</v>
      </c>
      <c r="O322">
        <v>0.35</v>
      </c>
      <c r="P322">
        <v>0.32</v>
      </c>
      <c r="Q322">
        <v>0.3</v>
      </c>
      <c r="R322">
        <v>0.4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B326">
        <v>0.42</v>
      </c>
      <c r="L326">
        <v>0.02</v>
      </c>
      <c r="T326">
        <v>9</v>
      </c>
    </row>
    <row r="327" spans="1:20" x14ac:dyDescent="0.2">
      <c r="A327">
        <v>10</v>
      </c>
      <c r="B327">
        <v>0.02</v>
      </c>
      <c r="O327">
        <v>0.02</v>
      </c>
      <c r="T327">
        <v>10</v>
      </c>
    </row>
    <row r="328" spans="1:20" x14ac:dyDescent="0.2">
      <c r="A328">
        <v>11</v>
      </c>
      <c r="F328">
        <v>0.03</v>
      </c>
      <c r="G328">
        <v>0.08</v>
      </c>
      <c r="H328">
        <v>0.02</v>
      </c>
      <c r="L328">
        <v>0.03</v>
      </c>
      <c r="T328">
        <v>11</v>
      </c>
    </row>
    <row r="329" spans="1:20" x14ac:dyDescent="0.2">
      <c r="A329">
        <v>12</v>
      </c>
      <c r="E329">
        <v>0.08</v>
      </c>
      <c r="J329">
        <v>0.06</v>
      </c>
      <c r="M329">
        <v>0.02</v>
      </c>
      <c r="N329">
        <v>0.1</v>
      </c>
      <c r="O329">
        <v>0.02</v>
      </c>
      <c r="Q329">
        <v>0.1</v>
      </c>
      <c r="T329">
        <v>12</v>
      </c>
    </row>
    <row r="330" spans="1:20" x14ac:dyDescent="0.2">
      <c r="A330">
        <v>13</v>
      </c>
      <c r="F330">
        <v>0.02</v>
      </c>
      <c r="M330">
        <v>0.03</v>
      </c>
      <c r="Q330">
        <v>0.1</v>
      </c>
      <c r="T330">
        <v>13</v>
      </c>
    </row>
    <row r="331" spans="1:20" x14ac:dyDescent="0.2">
      <c r="A331">
        <v>14</v>
      </c>
      <c r="C331">
        <v>0.24</v>
      </c>
      <c r="F331">
        <v>0.43</v>
      </c>
      <c r="G331">
        <v>0.3</v>
      </c>
      <c r="H331">
        <v>0.59</v>
      </c>
      <c r="L331">
        <v>0.32</v>
      </c>
      <c r="M331">
        <v>0.16</v>
      </c>
      <c r="Q331">
        <v>0.1</v>
      </c>
      <c r="R331">
        <v>0.05</v>
      </c>
      <c r="T331">
        <v>14</v>
      </c>
    </row>
    <row r="332" spans="1:20" x14ac:dyDescent="0.2">
      <c r="A332">
        <v>15</v>
      </c>
      <c r="B332">
        <v>0.46</v>
      </c>
      <c r="C332">
        <v>0.2</v>
      </c>
      <c r="D332">
        <v>0.42</v>
      </c>
      <c r="E332">
        <v>0.5</v>
      </c>
      <c r="F332">
        <v>0.1</v>
      </c>
      <c r="I332">
        <v>0.6</v>
      </c>
      <c r="J332">
        <v>0.35</v>
      </c>
      <c r="L332">
        <v>0.05</v>
      </c>
      <c r="M332">
        <v>0.26</v>
      </c>
      <c r="N332">
        <v>0.25</v>
      </c>
      <c r="O332">
        <v>0.35</v>
      </c>
      <c r="P332">
        <v>0.4</v>
      </c>
      <c r="Q332">
        <v>0.4</v>
      </c>
      <c r="R332">
        <v>0.24</v>
      </c>
      <c r="T332">
        <v>15</v>
      </c>
    </row>
    <row r="333" spans="1:20" x14ac:dyDescent="0.2">
      <c r="A333">
        <v>16</v>
      </c>
      <c r="J333">
        <v>0.02</v>
      </c>
      <c r="M333">
        <v>0.03</v>
      </c>
      <c r="N333">
        <v>0.03</v>
      </c>
      <c r="T333">
        <v>16</v>
      </c>
    </row>
    <row r="334" spans="1:20" x14ac:dyDescent="0.2">
      <c r="A334">
        <v>17</v>
      </c>
      <c r="I334">
        <v>0.04</v>
      </c>
      <c r="T334">
        <v>17</v>
      </c>
    </row>
    <row r="335" spans="1:20" x14ac:dyDescent="0.2">
      <c r="A335">
        <v>18</v>
      </c>
      <c r="D335">
        <v>0.22</v>
      </c>
      <c r="E335">
        <v>0.22</v>
      </c>
      <c r="F335">
        <v>0.35</v>
      </c>
      <c r="G335">
        <v>0.19</v>
      </c>
      <c r="H335">
        <v>0.27</v>
      </c>
      <c r="I335">
        <v>0.08</v>
      </c>
      <c r="J335">
        <v>0.09</v>
      </c>
      <c r="L335">
        <v>7.0000000000000007E-2</v>
      </c>
      <c r="M335">
        <v>0.15</v>
      </c>
      <c r="N335">
        <v>0.16</v>
      </c>
      <c r="Q335">
        <v>0.2</v>
      </c>
      <c r="R335">
        <v>0.08</v>
      </c>
      <c r="T335">
        <v>18</v>
      </c>
    </row>
    <row r="336" spans="1:20" x14ac:dyDescent="0.2">
      <c r="A336">
        <v>19</v>
      </c>
      <c r="M336">
        <v>0.02</v>
      </c>
      <c r="O336">
        <v>0.21</v>
      </c>
      <c r="P336">
        <v>0.26</v>
      </c>
      <c r="T336">
        <v>19</v>
      </c>
    </row>
    <row r="337" spans="1:45" x14ac:dyDescent="0.2">
      <c r="A337">
        <v>20</v>
      </c>
      <c r="H337">
        <v>0.15</v>
      </c>
      <c r="L337">
        <v>0.12</v>
      </c>
      <c r="T337">
        <v>20</v>
      </c>
    </row>
    <row r="338" spans="1:45" x14ac:dyDescent="0.2">
      <c r="A338">
        <v>21</v>
      </c>
      <c r="C338">
        <v>0.83</v>
      </c>
      <c r="D338">
        <v>0.63</v>
      </c>
      <c r="E338">
        <v>0.66</v>
      </c>
      <c r="F338">
        <v>0.65</v>
      </c>
      <c r="G338">
        <v>0.52</v>
      </c>
      <c r="H338">
        <v>0.62</v>
      </c>
      <c r="I338">
        <v>0.5</v>
      </c>
      <c r="L338">
        <v>0.3</v>
      </c>
      <c r="M338">
        <v>0.5</v>
      </c>
      <c r="N338">
        <v>0.43</v>
      </c>
      <c r="O338">
        <v>0.2</v>
      </c>
      <c r="Q338">
        <v>0.5</v>
      </c>
      <c r="R338">
        <v>0.46</v>
      </c>
      <c r="T338">
        <v>21</v>
      </c>
    </row>
    <row r="339" spans="1:45" x14ac:dyDescent="0.2">
      <c r="A339">
        <v>22</v>
      </c>
      <c r="J339">
        <v>0.52</v>
      </c>
      <c r="M339">
        <v>0.03</v>
      </c>
      <c r="O339">
        <v>0.34</v>
      </c>
      <c r="P339">
        <v>0.57999999999999996</v>
      </c>
      <c r="T339">
        <v>22</v>
      </c>
    </row>
    <row r="340" spans="1:45" x14ac:dyDescent="0.2">
      <c r="A340">
        <v>23</v>
      </c>
      <c r="B340">
        <v>0.51</v>
      </c>
      <c r="T340">
        <v>23</v>
      </c>
    </row>
    <row r="341" spans="1:45" x14ac:dyDescent="0.2">
      <c r="A341">
        <v>24</v>
      </c>
      <c r="T341">
        <v>24</v>
      </c>
    </row>
    <row r="342" spans="1:45" x14ac:dyDescent="0.2">
      <c r="A342">
        <v>25</v>
      </c>
      <c r="D342">
        <v>0.05</v>
      </c>
      <c r="F342">
        <v>0.02</v>
      </c>
      <c r="I342">
        <v>7.0000000000000007E-2</v>
      </c>
      <c r="L342">
        <v>0.04</v>
      </c>
      <c r="T342">
        <v>25</v>
      </c>
    </row>
    <row r="343" spans="1:45" x14ac:dyDescent="0.2">
      <c r="A343">
        <v>26</v>
      </c>
      <c r="E343">
        <v>0.04</v>
      </c>
      <c r="J343">
        <v>0.05</v>
      </c>
      <c r="K343">
        <v>0.05</v>
      </c>
      <c r="O343">
        <v>0.03</v>
      </c>
      <c r="T343">
        <v>26</v>
      </c>
    </row>
    <row r="344" spans="1:45" x14ac:dyDescent="0.2">
      <c r="A344">
        <v>27</v>
      </c>
      <c r="H344">
        <v>0.11</v>
      </c>
      <c r="N344">
        <v>0.04</v>
      </c>
      <c r="T344">
        <v>27</v>
      </c>
    </row>
    <row r="345" spans="1:45" x14ac:dyDescent="0.2">
      <c r="A345">
        <v>28</v>
      </c>
      <c r="E345">
        <v>0.02</v>
      </c>
      <c r="M345">
        <v>0.01</v>
      </c>
      <c r="N345">
        <v>0.02</v>
      </c>
      <c r="P345">
        <v>0.06</v>
      </c>
      <c r="T345">
        <v>28</v>
      </c>
    </row>
    <row r="346" spans="1:45" x14ac:dyDescent="0.2">
      <c r="A346">
        <v>29</v>
      </c>
      <c r="R346">
        <v>0.19</v>
      </c>
      <c r="T346">
        <v>29</v>
      </c>
    </row>
    <row r="347" spans="1:45" x14ac:dyDescent="0.2">
      <c r="A347">
        <v>30</v>
      </c>
      <c r="B347">
        <v>0.12</v>
      </c>
      <c r="D347">
        <v>0.42</v>
      </c>
      <c r="F347">
        <v>0.45</v>
      </c>
      <c r="G347">
        <v>0.49</v>
      </c>
      <c r="H347">
        <v>0.51</v>
      </c>
      <c r="I347">
        <v>0.5</v>
      </c>
      <c r="K347">
        <v>0.55000000000000004</v>
      </c>
      <c r="L347">
        <v>0.65</v>
      </c>
      <c r="M347">
        <v>0.17</v>
      </c>
      <c r="N347">
        <v>0.17</v>
      </c>
      <c r="P347">
        <v>0.55000000000000004</v>
      </c>
      <c r="R347">
        <v>0.35</v>
      </c>
      <c r="T347">
        <v>30</v>
      </c>
    </row>
    <row r="348" spans="1:45" x14ac:dyDescent="0.2">
      <c r="A348">
        <v>31</v>
      </c>
      <c r="B348">
        <v>0.38</v>
      </c>
      <c r="C348">
        <v>0.48</v>
      </c>
      <c r="D348">
        <v>0.03</v>
      </c>
      <c r="E348">
        <v>0.57999999999999996</v>
      </c>
      <c r="F348">
        <v>0.05</v>
      </c>
      <c r="G348">
        <v>0.02</v>
      </c>
      <c r="H348">
        <v>0.05</v>
      </c>
      <c r="I348">
        <v>0.06</v>
      </c>
      <c r="J348">
        <v>0.57999999999999996</v>
      </c>
      <c r="L348">
        <v>0.05</v>
      </c>
      <c r="M348">
        <v>0.1</v>
      </c>
      <c r="N348">
        <v>0.67</v>
      </c>
      <c r="O348">
        <v>0.52</v>
      </c>
      <c r="P348">
        <v>0.06</v>
      </c>
      <c r="Q348">
        <v>0.3</v>
      </c>
      <c r="T348">
        <v>31</v>
      </c>
    </row>
    <row r="349" spans="1:45" x14ac:dyDescent="0.2">
      <c r="A349" s="1" t="s">
        <v>37</v>
      </c>
      <c r="B349" s="1">
        <f t="shared" ref="B349:R349" si="18">SUM(B318:B348)</f>
        <v>1.9300000000000002</v>
      </c>
      <c r="C349" s="1">
        <f t="shared" si="18"/>
        <v>2.1999999999999997</v>
      </c>
      <c r="D349" s="1">
        <f t="shared" si="18"/>
        <v>2.06</v>
      </c>
      <c r="E349" s="1">
        <f t="shared" si="18"/>
        <v>2.62</v>
      </c>
      <c r="F349" s="1">
        <f t="shared" si="18"/>
        <v>2.37</v>
      </c>
      <c r="G349" s="1">
        <f t="shared" si="18"/>
        <v>1.98</v>
      </c>
      <c r="H349" s="1">
        <f t="shared" si="18"/>
        <v>3.26</v>
      </c>
      <c r="I349" s="1">
        <f t="shared" si="18"/>
        <v>2.3199999999999998</v>
      </c>
      <c r="J349" s="1">
        <f t="shared" si="18"/>
        <v>2.23</v>
      </c>
      <c r="K349" s="1">
        <f t="shared" si="18"/>
        <v>0.60000000000000009</v>
      </c>
      <c r="L349" s="1">
        <f t="shared" si="18"/>
        <v>2.3000000000000003</v>
      </c>
      <c r="M349" s="1">
        <f t="shared" si="18"/>
        <v>1.6800000000000002</v>
      </c>
      <c r="N349" s="1">
        <f t="shared" si="18"/>
        <v>2.2600000000000002</v>
      </c>
      <c r="O349" s="1">
        <f t="shared" si="18"/>
        <v>2.0499999999999998</v>
      </c>
      <c r="P349" s="1">
        <f t="shared" si="18"/>
        <v>2.2799999999999998</v>
      </c>
      <c r="Q349" s="1">
        <f t="shared" si="18"/>
        <v>2.0499999999999998</v>
      </c>
      <c r="R349" s="1">
        <f t="shared" si="18"/>
        <v>1.77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</row>
    <row r="351" spans="1:45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3" spans="1:20" x14ac:dyDescent="0.2">
      <c r="A353">
        <v>1</v>
      </c>
      <c r="B353">
        <v>0.42</v>
      </c>
      <c r="F353">
        <v>0.5</v>
      </c>
      <c r="G353">
        <v>0.1</v>
      </c>
      <c r="J353">
        <v>0.02</v>
      </c>
      <c r="N353">
        <v>0.1</v>
      </c>
      <c r="O353">
        <v>0.05</v>
      </c>
      <c r="T353">
        <v>1</v>
      </c>
    </row>
    <row r="354" spans="1:20" x14ac:dyDescent="0.2">
      <c r="A354">
        <v>2</v>
      </c>
      <c r="M354">
        <v>0.03</v>
      </c>
      <c r="O354">
        <v>0.09</v>
      </c>
      <c r="T354">
        <v>2</v>
      </c>
    </row>
    <row r="355" spans="1:20" x14ac:dyDescent="0.2">
      <c r="A355">
        <v>3</v>
      </c>
      <c r="G355">
        <v>0.45</v>
      </c>
      <c r="H355">
        <v>0.19</v>
      </c>
      <c r="L355">
        <v>0.32</v>
      </c>
      <c r="M355">
        <v>0.18</v>
      </c>
      <c r="R355">
        <v>0.3</v>
      </c>
      <c r="T355">
        <v>3</v>
      </c>
    </row>
    <row r="356" spans="1:20" x14ac:dyDescent="0.2">
      <c r="A356">
        <v>4</v>
      </c>
      <c r="C356">
        <v>0.5</v>
      </c>
      <c r="D356">
        <v>0.75</v>
      </c>
      <c r="E356">
        <v>0.68</v>
      </c>
      <c r="F356">
        <v>0.2</v>
      </c>
      <c r="G356">
        <v>0.35</v>
      </c>
      <c r="H356">
        <v>0.05</v>
      </c>
      <c r="I356">
        <v>0.52</v>
      </c>
      <c r="K356">
        <v>0.59</v>
      </c>
      <c r="L356">
        <v>0.16</v>
      </c>
      <c r="M356">
        <v>0.52</v>
      </c>
      <c r="N356">
        <v>0.33</v>
      </c>
      <c r="O356">
        <v>0.6</v>
      </c>
      <c r="P356">
        <v>0.8</v>
      </c>
      <c r="Q356">
        <v>0.5</v>
      </c>
      <c r="R356">
        <v>0.1</v>
      </c>
      <c r="T356">
        <v>4</v>
      </c>
    </row>
    <row r="357" spans="1:20" x14ac:dyDescent="0.2">
      <c r="A357">
        <v>5</v>
      </c>
      <c r="C357">
        <v>0.21</v>
      </c>
      <c r="E357">
        <v>0.27</v>
      </c>
      <c r="J357">
        <v>0.57999999999999996</v>
      </c>
      <c r="L357">
        <v>0.08</v>
      </c>
      <c r="M357">
        <v>0.05</v>
      </c>
      <c r="N357">
        <v>0.12</v>
      </c>
      <c r="O357">
        <v>0.38</v>
      </c>
      <c r="Q357">
        <v>0.4</v>
      </c>
      <c r="T357">
        <v>5</v>
      </c>
    </row>
    <row r="358" spans="1:20" x14ac:dyDescent="0.2">
      <c r="A358">
        <v>6</v>
      </c>
      <c r="R358">
        <v>0.1</v>
      </c>
      <c r="T358">
        <v>6</v>
      </c>
    </row>
    <row r="359" spans="1:20" x14ac:dyDescent="0.2">
      <c r="A359">
        <v>7</v>
      </c>
      <c r="B359">
        <v>0.11</v>
      </c>
      <c r="C359">
        <v>0.18</v>
      </c>
      <c r="E359">
        <v>0.22</v>
      </c>
      <c r="F359">
        <v>0.22</v>
      </c>
      <c r="G359">
        <v>0.1</v>
      </c>
      <c r="H359">
        <v>0.12</v>
      </c>
      <c r="J359">
        <v>0.09</v>
      </c>
      <c r="M359">
        <v>0.2</v>
      </c>
      <c r="N359">
        <v>0.11</v>
      </c>
      <c r="O359">
        <v>0.18</v>
      </c>
      <c r="P359">
        <v>0.24</v>
      </c>
      <c r="T359">
        <v>7</v>
      </c>
    </row>
    <row r="360" spans="1:20" x14ac:dyDescent="0.2">
      <c r="A360">
        <v>8</v>
      </c>
      <c r="I360">
        <v>0.15</v>
      </c>
      <c r="M360">
        <v>0.02</v>
      </c>
      <c r="T360">
        <v>8</v>
      </c>
    </row>
    <row r="361" spans="1:20" x14ac:dyDescent="0.2">
      <c r="A361">
        <v>9</v>
      </c>
      <c r="F361">
        <v>0.01</v>
      </c>
      <c r="T361">
        <v>9</v>
      </c>
    </row>
    <row r="362" spans="1:20" x14ac:dyDescent="0.2">
      <c r="A362">
        <v>10</v>
      </c>
      <c r="K362">
        <v>0.21</v>
      </c>
      <c r="T362">
        <v>10</v>
      </c>
    </row>
    <row r="363" spans="1:20" x14ac:dyDescent="0.2">
      <c r="A363">
        <v>11</v>
      </c>
      <c r="T363">
        <v>11</v>
      </c>
    </row>
    <row r="364" spans="1:20" x14ac:dyDescent="0.2">
      <c r="A364">
        <v>12</v>
      </c>
      <c r="T364">
        <v>12</v>
      </c>
    </row>
    <row r="365" spans="1:20" x14ac:dyDescent="0.2">
      <c r="A365">
        <v>13</v>
      </c>
      <c r="D365">
        <v>0.01</v>
      </c>
      <c r="L365">
        <v>0.03</v>
      </c>
      <c r="T365">
        <v>13</v>
      </c>
    </row>
    <row r="366" spans="1:20" x14ac:dyDescent="0.2">
      <c r="A366">
        <v>14</v>
      </c>
      <c r="E366">
        <v>0.05</v>
      </c>
      <c r="I366">
        <v>0.04</v>
      </c>
      <c r="J366">
        <v>0.04</v>
      </c>
      <c r="T366">
        <v>14</v>
      </c>
    </row>
    <row r="367" spans="1:20" x14ac:dyDescent="0.2">
      <c r="A367">
        <v>15</v>
      </c>
      <c r="T367">
        <v>15</v>
      </c>
    </row>
    <row r="368" spans="1:20" x14ac:dyDescent="0.2">
      <c r="A368">
        <v>16</v>
      </c>
      <c r="N368">
        <v>0.03</v>
      </c>
      <c r="T368">
        <v>16</v>
      </c>
    </row>
    <row r="369" spans="1:45" x14ac:dyDescent="0.2">
      <c r="A369">
        <v>17</v>
      </c>
      <c r="F369">
        <v>0.1</v>
      </c>
      <c r="G369">
        <v>0.1</v>
      </c>
      <c r="H369">
        <v>0.2</v>
      </c>
      <c r="L369">
        <v>0.13</v>
      </c>
      <c r="T369">
        <v>17</v>
      </c>
    </row>
    <row r="370" spans="1:45" x14ac:dyDescent="0.2">
      <c r="A370">
        <v>18</v>
      </c>
      <c r="E370">
        <v>0.17</v>
      </c>
      <c r="I370">
        <v>0.11</v>
      </c>
      <c r="M370">
        <v>0.04</v>
      </c>
      <c r="P370">
        <v>0.23</v>
      </c>
      <c r="T370">
        <v>18</v>
      </c>
    </row>
    <row r="371" spans="1:45" x14ac:dyDescent="0.2">
      <c r="A371">
        <v>19</v>
      </c>
      <c r="J371">
        <v>0.14000000000000001</v>
      </c>
      <c r="M371">
        <v>0.03</v>
      </c>
      <c r="O371">
        <v>0.15</v>
      </c>
      <c r="T371">
        <v>19</v>
      </c>
    </row>
    <row r="372" spans="1:45" x14ac:dyDescent="0.2">
      <c r="A372">
        <v>20</v>
      </c>
      <c r="H372">
        <v>0.12</v>
      </c>
      <c r="T372">
        <v>20</v>
      </c>
    </row>
    <row r="373" spans="1:45" x14ac:dyDescent="0.2">
      <c r="A373">
        <v>21</v>
      </c>
      <c r="F373">
        <v>0.13</v>
      </c>
      <c r="I373">
        <v>0.1</v>
      </c>
      <c r="J373">
        <v>0.12</v>
      </c>
      <c r="L373">
        <v>0.05</v>
      </c>
      <c r="M373">
        <v>0.02</v>
      </c>
      <c r="O373">
        <v>0.1</v>
      </c>
      <c r="T373">
        <v>21</v>
      </c>
    </row>
    <row r="374" spans="1:45" x14ac:dyDescent="0.2">
      <c r="A374">
        <v>22</v>
      </c>
      <c r="J374">
        <v>0.04</v>
      </c>
      <c r="P374">
        <v>0.18</v>
      </c>
      <c r="Q374">
        <v>0.2</v>
      </c>
      <c r="T374">
        <v>22</v>
      </c>
    </row>
    <row r="375" spans="1:45" x14ac:dyDescent="0.2">
      <c r="A375">
        <v>23</v>
      </c>
      <c r="D375">
        <v>0.22</v>
      </c>
      <c r="T375">
        <v>23</v>
      </c>
    </row>
    <row r="376" spans="1:45" x14ac:dyDescent="0.2">
      <c r="A376">
        <v>24</v>
      </c>
      <c r="B376">
        <v>0.2</v>
      </c>
      <c r="D376">
        <v>0.25</v>
      </c>
      <c r="E376">
        <v>0.17</v>
      </c>
      <c r="F376">
        <v>0.52</v>
      </c>
      <c r="H376">
        <v>0.64</v>
      </c>
      <c r="L376">
        <v>0.48</v>
      </c>
      <c r="M376">
        <v>0.01</v>
      </c>
      <c r="N376">
        <v>0.26</v>
      </c>
      <c r="O376">
        <v>0.4</v>
      </c>
      <c r="R376">
        <v>0.4</v>
      </c>
      <c r="T376">
        <v>24</v>
      </c>
    </row>
    <row r="377" spans="1:45" x14ac:dyDescent="0.2">
      <c r="A377">
        <v>25</v>
      </c>
      <c r="B377">
        <v>0.5</v>
      </c>
      <c r="C377">
        <v>1.29</v>
      </c>
      <c r="D377">
        <v>0.4</v>
      </c>
      <c r="E377">
        <v>0.97</v>
      </c>
      <c r="F377">
        <v>0.1</v>
      </c>
      <c r="G377">
        <v>0.85</v>
      </c>
      <c r="I377">
        <v>0.86</v>
      </c>
      <c r="J377">
        <v>0.77</v>
      </c>
      <c r="L377">
        <v>0.23</v>
      </c>
      <c r="M377">
        <v>0.66</v>
      </c>
      <c r="O377">
        <v>0.15</v>
      </c>
      <c r="P377">
        <v>0.95</v>
      </c>
      <c r="Q377">
        <v>0.9</v>
      </c>
      <c r="R377">
        <v>0.8</v>
      </c>
      <c r="T377">
        <v>25</v>
      </c>
    </row>
    <row r="378" spans="1:45" x14ac:dyDescent="0.2">
      <c r="A378">
        <v>26</v>
      </c>
      <c r="B378">
        <v>0.15</v>
      </c>
      <c r="F378">
        <v>0.1</v>
      </c>
      <c r="G378">
        <v>0.18</v>
      </c>
      <c r="H378">
        <v>0.23</v>
      </c>
      <c r="J378">
        <v>0.12</v>
      </c>
      <c r="L378">
        <v>0.02</v>
      </c>
      <c r="M378">
        <v>0.05</v>
      </c>
      <c r="P378">
        <v>0.18</v>
      </c>
      <c r="T378">
        <v>26</v>
      </c>
    </row>
    <row r="379" spans="1:45" x14ac:dyDescent="0.2">
      <c r="A379">
        <v>27</v>
      </c>
      <c r="B379">
        <v>0.04</v>
      </c>
      <c r="E379">
        <v>0.32</v>
      </c>
      <c r="J379">
        <v>0.04</v>
      </c>
      <c r="M379">
        <v>0.02</v>
      </c>
      <c r="T379">
        <v>27</v>
      </c>
    </row>
    <row r="380" spans="1:45" x14ac:dyDescent="0.2">
      <c r="A380">
        <v>28</v>
      </c>
      <c r="T380">
        <v>28</v>
      </c>
    </row>
    <row r="381" spans="1:45" x14ac:dyDescent="0.2">
      <c r="A381">
        <v>29</v>
      </c>
      <c r="B381">
        <v>7.0000000000000007E-2</v>
      </c>
      <c r="E381">
        <v>0.23</v>
      </c>
      <c r="G381">
        <v>0.25</v>
      </c>
      <c r="I381">
        <v>0.28999999999999998</v>
      </c>
      <c r="K381">
        <v>1.66</v>
      </c>
      <c r="L381">
        <v>0.15</v>
      </c>
      <c r="M381">
        <v>0.25</v>
      </c>
      <c r="O381">
        <v>0.12</v>
      </c>
      <c r="R381">
        <v>0.46</v>
      </c>
      <c r="T381">
        <v>29</v>
      </c>
    </row>
    <row r="382" spans="1:45" x14ac:dyDescent="0.2">
      <c r="A382">
        <v>30</v>
      </c>
      <c r="B382">
        <v>0.11</v>
      </c>
      <c r="C382">
        <v>0.35</v>
      </c>
      <c r="D382">
        <v>0.1</v>
      </c>
      <c r="F382">
        <v>0.25</v>
      </c>
      <c r="J382">
        <v>0.09</v>
      </c>
      <c r="L382">
        <v>0.09</v>
      </c>
      <c r="M382">
        <v>0.01</v>
      </c>
      <c r="N382">
        <v>1.1599999999999999</v>
      </c>
      <c r="P382">
        <v>0.22</v>
      </c>
      <c r="T382">
        <v>30</v>
      </c>
    </row>
    <row r="383" spans="1:45" x14ac:dyDescent="0.2">
      <c r="A383">
        <v>31</v>
      </c>
      <c r="T383">
        <v>31</v>
      </c>
    </row>
    <row r="384" spans="1:45" x14ac:dyDescent="0.2">
      <c r="A384" s="1" t="s">
        <v>37</v>
      </c>
      <c r="B384" s="1">
        <f t="shared" ref="B384:R384" si="19">SUM(B353:B383)</f>
        <v>1.6</v>
      </c>
      <c r="C384" s="1">
        <f t="shared" si="19"/>
        <v>2.5299999999999998</v>
      </c>
      <c r="D384" s="1">
        <f t="shared" si="19"/>
        <v>1.73</v>
      </c>
      <c r="E384" s="1">
        <f t="shared" si="19"/>
        <v>3.08</v>
      </c>
      <c r="F384" s="1">
        <f t="shared" si="19"/>
        <v>2.1300000000000003</v>
      </c>
      <c r="G384" s="1">
        <f t="shared" si="19"/>
        <v>2.3800000000000003</v>
      </c>
      <c r="H384" s="1">
        <f t="shared" si="19"/>
        <v>1.55</v>
      </c>
      <c r="I384" s="1">
        <f t="shared" si="19"/>
        <v>2.0699999999999998</v>
      </c>
      <c r="J384" s="1">
        <f t="shared" si="19"/>
        <v>2.0499999999999998</v>
      </c>
      <c r="K384" s="1">
        <f t="shared" si="19"/>
        <v>2.46</v>
      </c>
      <c r="L384" s="1">
        <f t="shared" si="19"/>
        <v>1.74</v>
      </c>
      <c r="M384" s="1">
        <f t="shared" si="19"/>
        <v>2.09</v>
      </c>
      <c r="N384" s="1">
        <f t="shared" si="19"/>
        <v>2.11</v>
      </c>
      <c r="O384" s="1">
        <f t="shared" si="19"/>
        <v>2.2200000000000002</v>
      </c>
      <c r="P384" s="1">
        <f t="shared" si="19"/>
        <v>2.8000000000000003</v>
      </c>
      <c r="Q384" s="1">
        <f t="shared" si="19"/>
        <v>2</v>
      </c>
      <c r="R384" s="1">
        <f t="shared" si="19"/>
        <v>2.16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8" spans="1:20" x14ac:dyDescent="0.2">
      <c r="A388">
        <v>1</v>
      </c>
      <c r="B388">
        <v>0.24</v>
      </c>
      <c r="C388">
        <v>0.3</v>
      </c>
      <c r="D388">
        <v>0.18</v>
      </c>
      <c r="E388">
        <v>0.15</v>
      </c>
      <c r="I388">
        <v>0.15</v>
      </c>
      <c r="J388">
        <v>0.16</v>
      </c>
      <c r="K388">
        <v>0.12</v>
      </c>
      <c r="M388">
        <v>7.0000000000000007E-2</v>
      </c>
      <c r="O388">
        <v>0.05</v>
      </c>
      <c r="T388">
        <v>1</v>
      </c>
    </row>
    <row r="389" spans="1:20" x14ac:dyDescent="0.2">
      <c r="A389">
        <v>2</v>
      </c>
      <c r="Q389">
        <v>0.5</v>
      </c>
      <c r="T389">
        <v>2</v>
      </c>
    </row>
    <row r="390" spans="1:20" x14ac:dyDescent="0.2">
      <c r="A390">
        <v>3</v>
      </c>
      <c r="T390">
        <v>3</v>
      </c>
    </row>
    <row r="391" spans="1:20" x14ac:dyDescent="0.2">
      <c r="A391">
        <v>4</v>
      </c>
      <c r="B391">
        <v>0.01</v>
      </c>
      <c r="M391">
        <v>0.03</v>
      </c>
      <c r="T391">
        <v>4</v>
      </c>
    </row>
    <row r="392" spans="1:20" x14ac:dyDescent="0.2">
      <c r="A392">
        <v>5</v>
      </c>
      <c r="T392">
        <v>5</v>
      </c>
    </row>
    <row r="393" spans="1:20" x14ac:dyDescent="0.2">
      <c r="A393">
        <v>6</v>
      </c>
      <c r="T393">
        <v>6</v>
      </c>
    </row>
    <row r="394" spans="1:20" x14ac:dyDescent="0.2">
      <c r="A394">
        <v>7</v>
      </c>
      <c r="T394">
        <v>7</v>
      </c>
    </row>
    <row r="395" spans="1:20" x14ac:dyDescent="0.2">
      <c r="A395">
        <v>8</v>
      </c>
      <c r="L395">
        <v>0.03</v>
      </c>
      <c r="O395">
        <v>0.2</v>
      </c>
      <c r="P395">
        <v>0.45</v>
      </c>
      <c r="T395">
        <v>8</v>
      </c>
    </row>
    <row r="396" spans="1:20" x14ac:dyDescent="0.2">
      <c r="A396">
        <v>9</v>
      </c>
      <c r="D396">
        <v>0.18</v>
      </c>
      <c r="G396">
        <v>0.36</v>
      </c>
      <c r="H396">
        <v>0.37</v>
      </c>
      <c r="L396">
        <v>0.39</v>
      </c>
      <c r="M396">
        <v>0.04</v>
      </c>
      <c r="O396">
        <v>0.28000000000000003</v>
      </c>
      <c r="P396">
        <v>0.21</v>
      </c>
      <c r="Q396">
        <v>0.1</v>
      </c>
      <c r="T396">
        <v>9</v>
      </c>
    </row>
    <row r="397" spans="1:20" x14ac:dyDescent="0.2">
      <c r="A397">
        <v>10</v>
      </c>
      <c r="B397">
        <v>0.33</v>
      </c>
      <c r="E397">
        <v>0.4</v>
      </c>
      <c r="G397">
        <v>0.25</v>
      </c>
      <c r="H397">
        <v>0.36</v>
      </c>
      <c r="I397">
        <v>0.47</v>
      </c>
      <c r="J397">
        <v>0.4</v>
      </c>
      <c r="L397">
        <v>0.25</v>
      </c>
      <c r="M397">
        <v>0.2</v>
      </c>
      <c r="Q397">
        <v>0.2</v>
      </c>
      <c r="T397">
        <v>10</v>
      </c>
    </row>
    <row r="398" spans="1:20" x14ac:dyDescent="0.2">
      <c r="A398">
        <v>11</v>
      </c>
      <c r="B398">
        <v>0.15</v>
      </c>
      <c r="E398">
        <v>0.21</v>
      </c>
      <c r="H398">
        <v>0.22</v>
      </c>
      <c r="J398">
        <v>0.22</v>
      </c>
      <c r="M398">
        <v>0.03</v>
      </c>
      <c r="R398">
        <v>0.4</v>
      </c>
      <c r="T398">
        <v>11</v>
      </c>
    </row>
    <row r="399" spans="1:20" x14ac:dyDescent="0.2">
      <c r="A399">
        <v>12</v>
      </c>
      <c r="H399">
        <v>0.01</v>
      </c>
      <c r="L399">
        <v>0.05</v>
      </c>
      <c r="O399">
        <v>0.15</v>
      </c>
      <c r="T399">
        <v>12</v>
      </c>
    </row>
    <row r="400" spans="1:20" x14ac:dyDescent="0.2">
      <c r="A400">
        <v>13</v>
      </c>
      <c r="B400">
        <v>7.0000000000000007E-2</v>
      </c>
      <c r="E400">
        <v>0.09</v>
      </c>
      <c r="I400">
        <v>7.0000000000000007E-2</v>
      </c>
      <c r="J400">
        <v>0.05</v>
      </c>
      <c r="M400">
        <v>0.1</v>
      </c>
      <c r="T400">
        <v>13</v>
      </c>
    </row>
    <row r="401" spans="1:20" x14ac:dyDescent="0.2">
      <c r="A401">
        <v>14</v>
      </c>
      <c r="T401">
        <v>14</v>
      </c>
    </row>
    <row r="402" spans="1:20" x14ac:dyDescent="0.2">
      <c r="A402">
        <v>15</v>
      </c>
      <c r="D402">
        <v>0.1</v>
      </c>
      <c r="F402">
        <v>0.39</v>
      </c>
      <c r="P402">
        <v>0.14000000000000001</v>
      </c>
      <c r="T402">
        <v>15</v>
      </c>
    </row>
    <row r="403" spans="1:20" x14ac:dyDescent="0.2">
      <c r="A403">
        <v>16</v>
      </c>
      <c r="D403">
        <v>0.12</v>
      </c>
      <c r="I403">
        <v>0.05</v>
      </c>
      <c r="Q403">
        <v>0.1</v>
      </c>
      <c r="T403">
        <v>16</v>
      </c>
    </row>
    <row r="404" spans="1:20" x14ac:dyDescent="0.2">
      <c r="A404">
        <v>17</v>
      </c>
      <c r="J404">
        <v>0.02</v>
      </c>
      <c r="M404">
        <v>0.04</v>
      </c>
      <c r="R404">
        <v>0.2</v>
      </c>
      <c r="T404">
        <v>17</v>
      </c>
    </row>
    <row r="405" spans="1:20" x14ac:dyDescent="0.2">
      <c r="A405">
        <v>18</v>
      </c>
      <c r="B405">
        <v>0.04</v>
      </c>
      <c r="D405">
        <v>0.22</v>
      </c>
      <c r="E405">
        <v>0.1</v>
      </c>
      <c r="I405">
        <v>0.35</v>
      </c>
      <c r="J405">
        <v>0.02</v>
      </c>
      <c r="K405">
        <v>0.98</v>
      </c>
      <c r="M405">
        <v>0.4</v>
      </c>
      <c r="T405">
        <v>18</v>
      </c>
    </row>
    <row r="406" spans="1:20" x14ac:dyDescent="0.2">
      <c r="A406">
        <v>19</v>
      </c>
      <c r="B406">
        <v>0.09</v>
      </c>
      <c r="F406">
        <v>0.32</v>
      </c>
      <c r="J406">
        <v>0.14000000000000001</v>
      </c>
      <c r="L406">
        <v>0.13</v>
      </c>
      <c r="O406">
        <v>0.06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T408">
        <v>21</v>
      </c>
    </row>
    <row r="409" spans="1:20" x14ac:dyDescent="0.2">
      <c r="A409">
        <v>22</v>
      </c>
      <c r="D409">
        <v>0.1</v>
      </c>
      <c r="T409">
        <v>22</v>
      </c>
    </row>
    <row r="410" spans="1:20" x14ac:dyDescent="0.2">
      <c r="A410">
        <v>23</v>
      </c>
      <c r="C410">
        <v>0.6</v>
      </c>
      <c r="T410">
        <v>23</v>
      </c>
    </row>
    <row r="411" spans="1:20" x14ac:dyDescent="0.2">
      <c r="A411">
        <v>24</v>
      </c>
      <c r="H411">
        <v>0.09</v>
      </c>
      <c r="T411">
        <v>24</v>
      </c>
    </row>
    <row r="412" spans="1:20" x14ac:dyDescent="0.2">
      <c r="A412">
        <v>25</v>
      </c>
      <c r="B412">
        <v>0.17</v>
      </c>
      <c r="D412">
        <v>0.19</v>
      </c>
      <c r="E412">
        <v>0.31</v>
      </c>
      <c r="H412">
        <v>0.17</v>
      </c>
      <c r="I412">
        <v>0.32</v>
      </c>
      <c r="M412">
        <v>0.26</v>
      </c>
      <c r="O412">
        <v>0.32</v>
      </c>
      <c r="T412">
        <v>25</v>
      </c>
    </row>
    <row r="413" spans="1:20" x14ac:dyDescent="0.2">
      <c r="A413">
        <v>26</v>
      </c>
      <c r="B413">
        <v>0.04</v>
      </c>
      <c r="J413">
        <v>0.24</v>
      </c>
      <c r="L413">
        <v>0.26</v>
      </c>
      <c r="M413">
        <v>0.04</v>
      </c>
      <c r="T413">
        <v>26</v>
      </c>
    </row>
    <row r="414" spans="1:20" x14ac:dyDescent="0.2">
      <c r="A414">
        <v>27</v>
      </c>
      <c r="C414">
        <v>0.35</v>
      </c>
      <c r="E414">
        <v>0.11</v>
      </c>
      <c r="G414">
        <v>0.6</v>
      </c>
      <c r="H414">
        <v>0.1</v>
      </c>
      <c r="J414">
        <v>0.03</v>
      </c>
      <c r="L414">
        <v>0.08</v>
      </c>
      <c r="O414">
        <v>0.03</v>
      </c>
      <c r="T414">
        <v>27</v>
      </c>
    </row>
    <row r="415" spans="1:20" x14ac:dyDescent="0.2">
      <c r="A415">
        <v>28</v>
      </c>
      <c r="F415">
        <v>0.03</v>
      </c>
      <c r="I415">
        <v>0.1</v>
      </c>
      <c r="M415">
        <v>0.05</v>
      </c>
      <c r="P415">
        <v>0.36</v>
      </c>
      <c r="T415">
        <v>28</v>
      </c>
    </row>
    <row r="416" spans="1:20" x14ac:dyDescent="0.2">
      <c r="A416">
        <v>29</v>
      </c>
      <c r="C416">
        <v>0.6</v>
      </c>
      <c r="H416">
        <v>0.1</v>
      </c>
      <c r="L416">
        <v>0.1</v>
      </c>
      <c r="O416">
        <v>0.02</v>
      </c>
      <c r="T416">
        <v>29</v>
      </c>
    </row>
    <row r="417" spans="1:45" x14ac:dyDescent="0.2">
      <c r="A417">
        <v>30</v>
      </c>
      <c r="D417">
        <v>0.08</v>
      </c>
      <c r="E417">
        <v>0.15</v>
      </c>
      <c r="I417">
        <v>0.35</v>
      </c>
      <c r="K417">
        <v>0.69</v>
      </c>
      <c r="L417">
        <v>0.19</v>
      </c>
      <c r="M417">
        <v>0.26</v>
      </c>
      <c r="P417">
        <v>0.2</v>
      </c>
      <c r="T417">
        <v>30</v>
      </c>
    </row>
    <row r="418" spans="1:45" x14ac:dyDescent="0.2">
      <c r="A418">
        <v>31</v>
      </c>
      <c r="F418">
        <v>0.21</v>
      </c>
      <c r="H418">
        <v>0.1</v>
      </c>
      <c r="J418">
        <v>0.25</v>
      </c>
      <c r="O418">
        <v>0.25</v>
      </c>
      <c r="T418">
        <v>31</v>
      </c>
    </row>
    <row r="419" spans="1:45" x14ac:dyDescent="0.2">
      <c r="A419" s="1" t="s">
        <v>37</v>
      </c>
      <c r="B419" s="1">
        <f t="shared" ref="B419:R419" si="20">SUM(B388:B418)</f>
        <v>1.1400000000000001</v>
      </c>
      <c r="C419" s="1">
        <f t="shared" si="20"/>
        <v>1.85</v>
      </c>
      <c r="D419" s="1">
        <f t="shared" si="20"/>
        <v>1.17</v>
      </c>
      <c r="E419" s="1">
        <f t="shared" si="20"/>
        <v>1.52</v>
      </c>
      <c r="F419" s="1">
        <f t="shared" si="20"/>
        <v>0.95</v>
      </c>
      <c r="G419" s="1">
        <f t="shared" si="20"/>
        <v>1.21</v>
      </c>
      <c r="H419" s="1">
        <f t="shared" si="20"/>
        <v>1.5200000000000002</v>
      </c>
      <c r="I419" s="1">
        <f t="shared" si="20"/>
        <v>1.8599999999999999</v>
      </c>
      <c r="J419" s="1">
        <f t="shared" si="20"/>
        <v>1.5300000000000002</v>
      </c>
      <c r="K419" s="1">
        <f t="shared" si="20"/>
        <v>1.79</v>
      </c>
      <c r="L419" s="1">
        <f t="shared" si="20"/>
        <v>1.4800000000000002</v>
      </c>
      <c r="M419" s="1">
        <f t="shared" si="20"/>
        <v>1.52</v>
      </c>
      <c r="N419" s="1">
        <f t="shared" si="20"/>
        <v>0</v>
      </c>
      <c r="O419" s="1">
        <f t="shared" si="20"/>
        <v>1.36</v>
      </c>
      <c r="P419" s="1">
        <f t="shared" si="20"/>
        <v>1.36</v>
      </c>
      <c r="Q419" s="1">
        <f t="shared" si="20"/>
        <v>0.9</v>
      </c>
      <c r="R419" s="1">
        <f t="shared" si="20"/>
        <v>0.60000000000000009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</row>
    <row r="424" spans="1:45" x14ac:dyDescent="0.2">
      <c r="A424">
        <v>1990</v>
      </c>
      <c r="B424" t="s">
        <v>1</v>
      </c>
      <c r="C424" t="s">
        <v>2</v>
      </c>
      <c r="D424" t="s">
        <v>3</v>
      </c>
      <c r="E424" t="s">
        <v>4</v>
      </c>
      <c r="F424" t="s">
        <v>5</v>
      </c>
      <c r="G424" t="s">
        <v>6</v>
      </c>
      <c r="H424" t="s">
        <v>7</v>
      </c>
      <c r="I424" t="s">
        <v>9</v>
      </c>
      <c r="J424" t="s">
        <v>10</v>
      </c>
      <c r="K424" t="s">
        <v>11</v>
      </c>
      <c r="L424" t="s">
        <v>12</v>
      </c>
      <c r="M424" t="s">
        <v>13</v>
      </c>
      <c r="N424" t="s">
        <v>14</v>
      </c>
      <c r="O424" t="s">
        <v>15</v>
      </c>
      <c r="P424" t="s">
        <v>16</v>
      </c>
      <c r="Q424" t="s">
        <v>70</v>
      </c>
      <c r="R424" t="s">
        <v>66</v>
      </c>
    </row>
    <row r="425" spans="1:45" x14ac:dyDescent="0.2">
      <c r="A425" t="s">
        <v>0</v>
      </c>
      <c r="B425">
        <f t="shared" ref="B425:S425" si="21">B34</f>
        <v>2.2999999999999998</v>
      </c>
      <c r="C425">
        <f t="shared" si="21"/>
        <v>3.08</v>
      </c>
      <c r="D425">
        <f t="shared" si="21"/>
        <v>2.4500000000000002</v>
      </c>
      <c r="E425">
        <f t="shared" si="21"/>
        <v>2.61</v>
      </c>
      <c r="F425">
        <f t="shared" si="21"/>
        <v>2.7</v>
      </c>
      <c r="G425">
        <f t="shared" si="21"/>
        <v>3.07</v>
      </c>
      <c r="H425">
        <f t="shared" si="21"/>
        <v>1.75</v>
      </c>
      <c r="I425">
        <f t="shared" si="21"/>
        <v>3</v>
      </c>
      <c r="J425">
        <f t="shared" si="21"/>
        <v>2.1</v>
      </c>
      <c r="K425">
        <f t="shared" si="21"/>
        <v>1.95</v>
      </c>
      <c r="L425">
        <f t="shared" si="21"/>
        <v>2.25</v>
      </c>
      <c r="M425">
        <f t="shared" si="21"/>
        <v>2.5299999999999998</v>
      </c>
      <c r="N425">
        <f t="shared" si="21"/>
        <v>0</v>
      </c>
      <c r="O425">
        <f t="shared" si="21"/>
        <v>2.67</v>
      </c>
      <c r="P425">
        <f t="shared" si="21"/>
        <v>1.7</v>
      </c>
      <c r="Q425">
        <f t="shared" si="21"/>
        <v>0</v>
      </c>
      <c r="R425">
        <f t="shared" si="21"/>
        <v>1.28</v>
      </c>
      <c r="S425">
        <f t="shared" si="21"/>
        <v>0</v>
      </c>
    </row>
    <row r="426" spans="1:45" x14ac:dyDescent="0.2">
      <c r="A426" t="s">
        <v>38</v>
      </c>
      <c r="B426">
        <f t="shared" ref="B426:S426" si="22">B69</f>
        <v>0.71</v>
      </c>
      <c r="C426">
        <f t="shared" si="22"/>
        <v>1.25</v>
      </c>
      <c r="D426">
        <f t="shared" si="22"/>
        <v>0.36</v>
      </c>
      <c r="E426">
        <f t="shared" si="22"/>
        <v>0.8</v>
      </c>
      <c r="F426">
        <f t="shared" si="22"/>
        <v>0.57999999999999996</v>
      </c>
      <c r="G426">
        <f t="shared" si="22"/>
        <v>0.84</v>
      </c>
      <c r="H426">
        <f t="shared" si="22"/>
        <v>0.99</v>
      </c>
      <c r="I426">
        <f t="shared" si="22"/>
        <v>0.96</v>
      </c>
      <c r="J426">
        <f t="shared" si="22"/>
        <v>0.85</v>
      </c>
      <c r="K426">
        <f t="shared" si="22"/>
        <v>0.83</v>
      </c>
      <c r="L426">
        <f t="shared" si="22"/>
        <v>0.85</v>
      </c>
      <c r="M426">
        <f t="shared" si="22"/>
        <v>0.73</v>
      </c>
      <c r="N426">
        <f t="shared" si="22"/>
        <v>0</v>
      </c>
      <c r="O426">
        <f t="shared" si="22"/>
        <v>0.63</v>
      </c>
      <c r="P426">
        <f t="shared" si="22"/>
        <v>0.98</v>
      </c>
      <c r="Q426">
        <f t="shared" si="22"/>
        <v>0</v>
      </c>
      <c r="R426">
        <f t="shared" si="22"/>
        <v>0.12</v>
      </c>
      <c r="S426">
        <f t="shared" si="22"/>
        <v>0</v>
      </c>
    </row>
    <row r="427" spans="1:45" x14ac:dyDescent="0.2">
      <c r="A427" t="s">
        <v>40</v>
      </c>
      <c r="B427">
        <f t="shared" ref="B427:S427" si="23">B104</f>
        <v>0.8</v>
      </c>
      <c r="C427">
        <f t="shared" si="23"/>
        <v>0.92</v>
      </c>
      <c r="D427">
        <f t="shared" si="23"/>
        <v>0.78</v>
      </c>
      <c r="E427">
        <f t="shared" si="23"/>
        <v>1.3</v>
      </c>
      <c r="F427">
        <f t="shared" si="23"/>
        <v>0.81</v>
      </c>
      <c r="G427">
        <f t="shared" si="23"/>
        <v>0.97</v>
      </c>
      <c r="H427">
        <f t="shared" si="23"/>
        <v>0.9</v>
      </c>
      <c r="I427">
        <f t="shared" si="23"/>
        <v>0.94</v>
      </c>
      <c r="J427">
        <f t="shared" si="23"/>
        <v>0.77</v>
      </c>
      <c r="K427">
        <f t="shared" si="23"/>
        <v>0.93</v>
      </c>
      <c r="L427">
        <f t="shared" si="23"/>
        <v>0.81</v>
      </c>
      <c r="M427">
        <f t="shared" si="23"/>
        <v>0.65</v>
      </c>
      <c r="N427">
        <f t="shared" si="23"/>
        <v>0.92</v>
      </c>
      <c r="O427">
        <f t="shared" si="23"/>
        <v>1.04</v>
      </c>
      <c r="P427">
        <f t="shared" si="23"/>
        <v>1.1100000000000001</v>
      </c>
      <c r="Q427">
        <f t="shared" si="23"/>
        <v>0.57999999999999996</v>
      </c>
      <c r="R427">
        <f t="shared" si="23"/>
        <v>0.48</v>
      </c>
      <c r="S427">
        <f t="shared" si="23"/>
        <v>0</v>
      </c>
    </row>
    <row r="428" spans="1:45" x14ac:dyDescent="0.2">
      <c r="A428" t="s">
        <v>41</v>
      </c>
      <c r="B428">
        <f t="shared" ref="B428:S428" si="24">B139</f>
        <v>2.8</v>
      </c>
      <c r="C428">
        <f t="shared" si="24"/>
        <v>3.28</v>
      </c>
      <c r="D428">
        <f t="shared" si="24"/>
        <v>3.62</v>
      </c>
      <c r="E428">
        <f t="shared" si="24"/>
        <v>3.26</v>
      </c>
      <c r="F428">
        <f t="shared" si="24"/>
        <v>3.04</v>
      </c>
      <c r="G428">
        <f t="shared" si="24"/>
        <v>2.84</v>
      </c>
      <c r="H428">
        <f t="shared" si="24"/>
        <v>2.71</v>
      </c>
      <c r="I428">
        <f t="shared" si="24"/>
        <v>3.38</v>
      </c>
      <c r="J428">
        <f t="shared" si="24"/>
        <v>2.5299999999999998</v>
      </c>
      <c r="K428">
        <f t="shared" si="24"/>
        <v>3.31</v>
      </c>
      <c r="L428">
        <f t="shared" si="24"/>
        <v>2.98</v>
      </c>
      <c r="M428">
        <f t="shared" si="24"/>
        <v>2.7</v>
      </c>
      <c r="N428">
        <f t="shared" si="24"/>
        <v>2.1</v>
      </c>
      <c r="O428">
        <f t="shared" si="24"/>
        <v>2.57</v>
      </c>
      <c r="P428">
        <f t="shared" si="24"/>
        <v>3.02</v>
      </c>
      <c r="Q428">
        <f t="shared" si="24"/>
        <v>2.66</v>
      </c>
      <c r="R428">
        <f t="shared" si="24"/>
        <v>2.5299999999999998</v>
      </c>
      <c r="S428">
        <f t="shared" si="24"/>
        <v>0</v>
      </c>
    </row>
    <row r="429" spans="1:45" x14ac:dyDescent="0.2">
      <c r="A429" t="s">
        <v>42</v>
      </c>
      <c r="B429">
        <f t="shared" ref="B429:S429" si="25">B174</f>
        <v>2.39</v>
      </c>
      <c r="C429">
        <f t="shared" si="25"/>
        <v>3.39</v>
      </c>
      <c r="D429">
        <f t="shared" si="25"/>
        <v>2.14</v>
      </c>
      <c r="E429">
        <f t="shared" si="25"/>
        <v>2.48</v>
      </c>
      <c r="F429">
        <f t="shared" si="25"/>
        <v>2.36</v>
      </c>
      <c r="G429">
        <f t="shared" si="25"/>
        <v>2.31</v>
      </c>
      <c r="H429">
        <f t="shared" si="25"/>
        <v>2.04</v>
      </c>
      <c r="I429">
        <f t="shared" si="25"/>
        <v>3.8</v>
      </c>
      <c r="J429">
        <f t="shared" si="25"/>
        <v>1.49</v>
      </c>
      <c r="K429">
        <f t="shared" si="25"/>
        <v>2.96</v>
      </c>
      <c r="L429">
        <f t="shared" si="25"/>
        <v>1.27</v>
      </c>
      <c r="M429">
        <f t="shared" si="25"/>
        <v>1.65</v>
      </c>
      <c r="N429">
        <f t="shared" si="25"/>
        <v>1.87</v>
      </c>
      <c r="O429">
        <f t="shared" si="25"/>
        <v>2.2599999999999998</v>
      </c>
      <c r="P429">
        <f t="shared" si="25"/>
        <v>2.4900000000000002</v>
      </c>
      <c r="Q429">
        <f t="shared" si="25"/>
        <v>1.92</v>
      </c>
      <c r="R429">
        <f t="shared" si="25"/>
        <v>1.78</v>
      </c>
      <c r="S429">
        <f t="shared" si="25"/>
        <v>0</v>
      </c>
    </row>
    <row r="430" spans="1:45" x14ac:dyDescent="0.2">
      <c r="A430" t="s">
        <v>43</v>
      </c>
      <c r="B430">
        <f t="shared" ref="B430:S430" si="26">B209</f>
        <v>0.88</v>
      </c>
      <c r="C430">
        <f t="shared" si="26"/>
        <v>1.53</v>
      </c>
      <c r="D430">
        <f t="shared" si="26"/>
        <v>1.01</v>
      </c>
      <c r="E430">
        <f t="shared" si="26"/>
        <v>1.19</v>
      </c>
      <c r="F430">
        <f t="shared" si="26"/>
        <v>0.39</v>
      </c>
      <c r="G430">
        <f t="shared" si="26"/>
        <v>0.79</v>
      </c>
      <c r="H430">
        <f t="shared" si="26"/>
        <v>0.64</v>
      </c>
      <c r="I430">
        <f t="shared" si="26"/>
        <v>1.1100000000000001</v>
      </c>
      <c r="J430">
        <f t="shared" si="26"/>
        <v>0.82</v>
      </c>
      <c r="K430">
        <f t="shared" si="26"/>
        <v>1.19</v>
      </c>
      <c r="L430">
        <f t="shared" si="26"/>
        <v>0.63</v>
      </c>
      <c r="M430">
        <f t="shared" si="26"/>
        <v>0.86</v>
      </c>
      <c r="N430">
        <f t="shared" si="26"/>
        <v>0</v>
      </c>
      <c r="O430">
        <f t="shared" si="26"/>
        <v>0.95</v>
      </c>
      <c r="P430">
        <f t="shared" si="26"/>
        <v>1.28</v>
      </c>
      <c r="Q430">
        <f t="shared" si="26"/>
        <v>0.86</v>
      </c>
      <c r="R430">
        <f t="shared" si="26"/>
        <v>0.42</v>
      </c>
      <c r="S430">
        <f t="shared" si="26"/>
        <v>0</v>
      </c>
    </row>
    <row r="431" spans="1:45" x14ac:dyDescent="0.2">
      <c r="A431" t="s">
        <v>45</v>
      </c>
      <c r="B431">
        <f t="shared" ref="B431:S431" si="27">B244</f>
        <v>0.57000000000000006</v>
      </c>
      <c r="C431">
        <f t="shared" si="27"/>
        <v>0.55000000000000004</v>
      </c>
      <c r="D431">
        <f t="shared" si="27"/>
        <v>0.55000000000000004</v>
      </c>
      <c r="E431">
        <f t="shared" si="27"/>
        <v>0.81</v>
      </c>
      <c r="F431">
        <f t="shared" si="27"/>
        <v>0.63</v>
      </c>
      <c r="G431">
        <f t="shared" si="27"/>
        <v>0.74</v>
      </c>
      <c r="H431">
        <f t="shared" si="27"/>
        <v>0</v>
      </c>
      <c r="I431">
        <f t="shared" si="27"/>
        <v>0.8</v>
      </c>
      <c r="J431">
        <f t="shared" si="27"/>
        <v>0.4</v>
      </c>
      <c r="K431">
        <f t="shared" si="27"/>
        <v>0.38</v>
      </c>
      <c r="L431">
        <f t="shared" si="27"/>
        <v>0.22</v>
      </c>
      <c r="M431">
        <f t="shared" si="27"/>
        <v>0.4900000000000001</v>
      </c>
      <c r="N431">
        <f t="shared" si="27"/>
        <v>0</v>
      </c>
      <c r="O431">
        <f t="shared" si="27"/>
        <v>0.7</v>
      </c>
      <c r="P431">
        <f t="shared" si="27"/>
        <v>0.78999999999999992</v>
      </c>
      <c r="Q431">
        <f t="shared" si="27"/>
        <v>0.58000000000000007</v>
      </c>
      <c r="R431">
        <f t="shared" si="27"/>
        <v>0.45999999999999996</v>
      </c>
      <c r="S431">
        <f t="shared" si="27"/>
        <v>0</v>
      </c>
    </row>
    <row r="432" spans="1:45" x14ac:dyDescent="0.2">
      <c r="A432" t="s">
        <v>58</v>
      </c>
      <c r="B432">
        <f t="shared" ref="B432:S432" si="28">B279</f>
        <v>1.1800000000000002</v>
      </c>
      <c r="C432">
        <f t="shared" si="28"/>
        <v>1.1300000000000001</v>
      </c>
      <c r="D432">
        <f t="shared" si="28"/>
        <v>0.90999999999999992</v>
      </c>
      <c r="E432">
        <f t="shared" si="28"/>
        <v>1.39</v>
      </c>
      <c r="F432">
        <f t="shared" si="28"/>
        <v>0.81500000000000006</v>
      </c>
      <c r="G432">
        <f t="shared" si="28"/>
        <v>1</v>
      </c>
      <c r="H432">
        <f t="shared" si="28"/>
        <v>1.24</v>
      </c>
      <c r="I432">
        <f t="shared" si="28"/>
        <v>1.1000000000000001</v>
      </c>
      <c r="J432">
        <f t="shared" si="28"/>
        <v>0.76</v>
      </c>
      <c r="K432">
        <f t="shared" si="28"/>
        <v>0.73</v>
      </c>
      <c r="L432">
        <f t="shared" si="28"/>
        <v>0.93000000000000016</v>
      </c>
      <c r="M432">
        <f t="shared" si="28"/>
        <v>0.78999999999999992</v>
      </c>
      <c r="N432">
        <f t="shared" si="28"/>
        <v>0</v>
      </c>
      <c r="O432">
        <f t="shared" si="28"/>
        <v>0.91</v>
      </c>
      <c r="P432">
        <f t="shared" si="28"/>
        <v>1.26</v>
      </c>
      <c r="Q432">
        <f t="shared" si="28"/>
        <v>1.4300000000000002</v>
      </c>
      <c r="R432">
        <f t="shared" si="28"/>
        <v>1.1599999999999999</v>
      </c>
      <c r="S432">
        <f t="shared" si="28"/>
        <v>0</v>
      </c>
    </row>
    <row r="433" spans="1:19" x14ac:dyDescent="0.2">
      <c r="A433" t="s">
        <v>59</v>
      </c>
      <c r="B433">
        <f t="shared" ref="B433:S433" si="29">B314</f>
        <v>0.04</v>
      </c>
      <c r="C433">
        <f t="shared" si="29"/>
        <v>0</v>
      </c>
      <c r="D433">
        <f t="shared" si="29"/>
        <v>0</v>
      </c>
      <c r="E433">
        <f t="shared" si="29"/>
        <v>0.09</v>
      </c>
      <c r="F433">
        <f t="shared" si="29"/>
        <v>0</v>
      </c>
      <c r="G433">
        <f t="shared" si="29"/>
        <v>0</v>
      </c>
      <c r="H433">
        <f t="shared" si="29"/>
        <v>0.02</v>
      </c>
      <c r="I433">
        <f t="shared" si="29"/>
        <v>0</v>
      </c>
      <c r="J433">
        <f t="shared" si="29"/>
        <v>0.06</v>
      </c>
      <c r="K433">
        <f t="shared" si="29"/>
        <v>1.42</v>
      </c>
      <c r="L433">
        <f t="shared" si="29"/>
        <v>0</v>
      </c>
      <c r="M433">
        <f t="shared" si="29"/>
        <v>0.03</v>
      </c>
      <c r="N433">
        <f t="shared" si="29"/>
        <v>0</v>
      </c>
      <c r="O433">
        <f t="shared" si="29"/>
        <v>0</v>
      </c>
      <c r="P433">
        <f t="shared" si="29"/>
        <v>0.1</v>
      </c>
      <c r="Q433">
        <f t="shared" si="29"/>
        <v>0.05</v>
      </c>
      <c r="R433">
        <f t="shared" si="29"/>
        <v>0</v>
      </c>
      <c r="S433">
        <f t="shared" si="29"/>
        <v>0</v>
      </c>
    </row>
    <row r="434" spans="1:19" x14ac:dyDescent="0.2">
      <c r="A434" t="s">
        <v>60</v>
      </c>
      <c r="B434">
        <f t="shared" ref="B434:S434" si="30">B349</f>
        <v>1.9300000000000002</v>
      </c>
      <c r="C434">
        <f t="shared" si="30"/>
        <v>2.1999999999999997</v>
      </c>
      <c r="D434">
        <f t="shared" si="30"/>
        <v>2.06</v>
      </c>
      <c r="E434">
        <f t="shared" si="30"/>
        <v>2.62</v>
      </c>
      <c r="F434">
        <f t="shared" si="30"/>
        <v>2.37</v>
      </c>
      <c r="G434">
        <f t="shared" si="30"/>
        <v>1.98</v>
      </c>
      <c r="H434">
        <f t="shared" si="30"/>
        <v>3.26</v>
      </c>
      <c r="I434">
        <f t="shared" si="30"/>
        <v>2.3199999999999998</v>
      </c>
      <c r="J434">
        <f t="shared" si="30"/>
        <v>2.23</v>
      </c>
      <c r="K434">
        <f t="shared" si="30"/>
        <v>0.60000000000000009</v>
      </c>
      <c r="L434">
        <f t="shared" si="30"/>
        <v>2.3000000000000003</v>
      </c>
      <c r="M434">
        <f t="shared" si="30"/>
        <v>1.6800000000000002</v>
      </c>
      <c r="N434">
        <f t="shared" si="30"/>
        <v>2.2600000000000002</v>
      </c>
      <c r="O434">
        <f t="shared" si="30"/>
        <v>2.0499999999999998</v>
      </c>
      <c r="P434">
        <f t="shared" si="30"/>
        <v>2.2799999999999998</v>
      </c>
      <c r="Q434">
        <f t="shared" si="30"/>
        <v>2.0499999999999998</v>
      </c>
      <c r="R434">
        <f t="shared" si="30"/>
        <v>1.77</v>
      </c>
      <c r="S434">
        <f t="shared" si="30"/>
        <v>0</v>
      </c>
    </row>
    <row r="435" spans="1:19" x14ac:dyDescent="0.2">
      <c r="A435" t="s">
        <v>61</v>
      </c>
      <c r="B435">
        <f t="shared" ref="B435:S435" si="31">B384</f>
        <v>1.6</v>
      </c>
      <c r="C435">
        <f t="shared" si="31"/>
        <v>2.5299999999999998</v>
      </c>
      <c r="D435">
        <f t="shared" si="31"/>
        <v>1.73</v>
      </c>
      <c r="E435">
        <f t="shared" si="31"/>
        <v>3.08</v>
      </c>
      <c r="F435">
        <f t="shared" si="31"/>
        <v>2.1300000000000003</v>
      </c>
      <c r="G435">
        <f t="shared" si="31"/>
        <v>2.3800000000000003</v>
      </c>
      <c r="H435">
        <f t="shared" si="31"/>
        <v>1.55</v>
      </c>
      <c r="I435">
        <f t="shared" si="31"/>
        <v>2.0699999999999998</v>
      </c>
      <c r="J435">
        <f t="shared" si="31"/>
        <v>2.0499999999999998</v>
      </c>
      <c r="K435">
        <f t="shared" si="31"/>
        <v>2.46</v>
      </c>
      <c r="L435">
        <f t="shared" si="31"/>
        <v>1.74</v>
      </c>
      <c r="M435">
        <f t="shared" si="31"/>
        <v>2.09</v>
      </c>
      <c r="N435">
        <f t="shared" si="31"/>
        <v>2.11</v>
      </c>
      <c r="O435">
        <f t="shared" si="31"/>
        <v>2.2200000000000002</v>
      </c>
      <c r="P435">
        <f t="shared" si="31"/>
        <v>2.8000000000000003</v>
      </c>
      <c r="Q435">
        <f t="shared" si="31"/>
        <v>2</v>
      </c>
      <c r="R435">
        <f t="shared" si="31"/>
        <v>2.16</v>
      </c>
      <c r="S435">
        <f t="shared" si="31"/>
        <v>0</v>
      </c>
    </row>
    <row r="436" spans="1:19" x14ac:dyDescent="0.2">
      <c r="A436" t="s">
        <v>62</v>
      </c>
      <c r="B436">
        <f t="shared" ref="B436:S436" si="32">B419</f>
        <v>1.1400000000000001</v>
      </c>
      <c r="C436">
        <f t="shared" si="32"/>
        <v>1.85</v>
      </c>
      <c r="D436">
        <f t="shared" si="32"/>
        <v>1.17</v>
      </c>
      <c r="E436">
        <f t="shared" si="32"/>
        <v>1.52</v>
      </c>
      <c r="F436">
        <f t="shared" si="32"/>
        <v>0.95</v>
      </c>
      <c r="G436">
        <f t="shared" si="32"/>
        <v>1.21</v>
      </c>
      <c r="H436">
        <f t="shared" si="32"/>
        <v>1.5200000000000002</v>
      </c>
      <c r="I436">
        <f t="shared" si="32"/>
        <v>1.8599999999999999</v>
      </c>
      <c r="J436">
        <f t="shared" si="32"/>
        <v>1.5300000000000002</v>
      </c>
      <c r="K436">
        <f t="shared" si="32"/>
        <v>1.79</v>
      </c>
      <c r="L436">
        <f t="shared" si="32"/>
        <v>1.4800000000000002</v>
      </c>
      <c r="M436">
        <f t="shared" si="32"/>
        <v>1.52</v>
      </c>
      <c r="N436">
        <f t="shared" si="32"/>
        <v>0</v>
      </c>
      <c r="O436">
        <f t="shared" si="32"/>
        <v>1.36</v>
      </c>
      <c r="P436">
        <f t="shared" si="32"/>
        <v>1.36</v>
      </c>
      <c r="Q436">
        <f t="shared" si="32"/>
        <v>0.9</v>
      </c>
      <c r="R436">
        <f t="shared" si="32"/>
        <v>0.60000000000000009</v>
      </c>
      <c r="S436">
        <f t="shared" si="32"/>
        <v>0</v>
      </c>
    </row>
    <row r="438" spans="1:19" x14ac:dyDescent="0.2">
      <c r="B438">
        <f t="shared" ref="B438:S438" si="33">SUM(B425:B436)</f>
        <v>16.34</v>
      </c>
      <c r="C438">
        <f t="shared" si="33"/>
        <v>21.710000000000004</v>
      </c>
      <c r="D438">
        <f t="shared" si="33"/>
        <v>16.78</v>
      </c>
      <c r="E438">
        <f t="shared" si="33"/>
        <v>21.150000000000002</v>
      </c>
      <c r="F438">
        <f t="shared" si="33"/>
        <v>16.775000000000002</v>
      </c>
      <c r="G438">
        <f t="shared" si="33"/>
        <v>18.130000000000003</v>
      </c>
      <c r="H438">
        <f t="shared" si="33"/>
        <v>16.62</v>
      </c>
      <c r="I438">
        <f t="shared" si="33"/>
        <v>21.34</v>
      </c>
      <c r="J438">
        <f t="shared" si="33"/>
        <v>15.590000000000003</v>
      </c>
      <c r="K438">
        <f t="shared" si="33"/>
        <v>18.55</v>
      </c>
      <c r="L438">
        <f t="shared" si="33"/>
        <v>15.460000000000003</v>
      </c>
      <c r="M438">
        <f t="shared" si="33"/>
        <v>15.719999999999997</v>
      </c>
      <c r="N438">
        <f t="shared" si="33"/>
        <v>9.26</v>
      </c>
      <c r="O438">
        <f t="shared" si="33"/>
        <v>17.36</v>
      </c>
      <c r="P438">
        <f t="shared" si="33"/>
        <v>19.169999999999998</v>
      </c>
      <c r="Q438">
        <f t="shared" si="33"/>
        <v>13.030000000000003</v>
      </c>
      <c r="R438">
        <f t="shared" si="33"/>
        <v>12.76</v>
      </c>
      <c r="S438">
        <f t="shared" si="33"/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455"/>
  <sheetViews>
    <sheetView topLeftCell="A437" workbookViewId="0">
      <selection activeCell="D442" sqref="D442"/>
    </sheetView>
  </sheetViews>
  <sheetFormatPr defaultColWidth="10.28515625" defaultRowHeight="12.75" x14ac:dyDescent="0.2"/>
  <cols>
    <col min="1" max="1" width="12.5703125" customWidth="1"/>
    <col min="2" max="2" width="10.28515625" customWidth="1"/>
    <col min="3" max="3" width="13" customWidth="1"/>
    <col min="4" max="9" width="10.28515625" customWidth="1"/>
    <col min="10" max="10" width="13.42578125" customWidth="1"/>
    <col min="11" max="12" width="10.28515625" customWidth="1"/>
    <col min="13" max="13" width="13" customWidth="1"/>
    <col min="14" max="16" width="10.28515625" customWidth="1"/>
    <col min="17" max="17" width="15.140625" customWidth="1"/>
    <col min="18" max="28" width="10.28515625" customWidth="1"/>
    <col min="29" max="29" width="14.85546875" customWidth="1"/>
    <col min="30" max="35" width="10.28515625" customWidth="1"/>
    <col min="36" max="36" width="13.7109375" customWidth="1"/>
    <col min="37" max="38" width="10.28515625" customWidth="1"/>
    <col min="39" max="39" width="13.7109375" customWidth="1"/>
    <col min="40" max="42" width="10.28515625" customWidth="1"/>
    <col min="43" max="43" width="14.140625" customWidth="1"/>
    <col min="44" max="50" width="10.28515625" customWidth="1"/>
    <col min="51" max="51" width="15.5703125" customWidth="1"/>
    <col min="52" max="57" width="10.28515625" customWidth="1"/>
    <col min="58" max="58" width="14.140625" customWidth="1"/>
    <col min="59" max="60" width="10.28515625" customWidth="1"/>
    <col min="61" max="61" width="14.140625" customWidth="1"/>
    <col min="62" max="64" width="10.28515625" customWidth="1"/>
    <col min="65" max="65" width="15.140625" customWidth="1"/>
  </cols>
  <sheetData>
    <row r="1" spans="1:66" x14ac:dyDescent="0.2">
      <c r="A1" s="2" t="s">
        <v>0</v>
      </c>
      <c r="B1" t="s">
        <v>1</v>
      </c>
      <c r="C1" t="s">
        <v>51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52</v>
      </c>
      <c r="Z1">
        <v>1999</v>
      </c>
      <c r="AB1" t="s">
        <v>1</v>
      </c>
      <c r="AC1" t="s">
        <v>51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17</v>
      </c>
      <c r="AR1" t="s">
        <v>52</v>
      </c>
      <c r="AS1" s="9" t="s">
        <v>20</v>
      </c>
      <c r="AV1">
        <v>1999</v>
      </c>
      <c r="AX1" t="s">
        <v>1</v>
      </c>
      <c r="AY1" t="s">
        <v>51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17</v>
      </c>
      <c r="BN1" t="s">
        <v>52</v>
      </c>
    </row>
    <row r="2" spans="1:66" x14ac:dyDescent="0.2">
      <c r="A2">
        <v>1999</v>
      </c>
      <c r="AS2" s="9"/>
    </row>
    <row r="3" spans="1:66" x14ac:dyDescent="0.2">
      <c r="A3">
        <v>1</v>
      </c>
      <c r="G3">
        <v>0.02</v>
      </c>
      <c r="T3">
        <v>1</v>
      </c>
      <c r="Z3" s="6" t="s">
        <v>21</v>
      </c>
      <c r="AB3">
        <f t="shared" ref="AB3:AR3" si="0">B34</f>
        <v>0.74</v>
      </c>
      <c r="AC3">
        <f t="shared" si="0"/>
        <v>0</v>
      </c>
      <c r="AD3">
        <f t="shared" si="0"/>
        <v>0.90999999999999992</v>
      </c>
      <c r="AE3">
        <f t="shared" si="0"/>
        <v>1.6800000000000002</v>
      </c>
      <c r="AF3">
        <f t="shared" si="0"/>
        <v>0.88</v>
      </c>
      <c r="AG3">
        <f t="shared" si="0"/>
        <v>0.91000000000000014</v>
      </c>
      <c r="AH3">
        <f t="shared" si="0"/>
        <v>1.3399999999999999</v>
      </c>
      <c r="AI3">
        <f t="shared" si="0"/>
        <v>1.2999999999999998</v>
      </c>
      <c r="AJ3">
        <f t="shared" si="0"/>
        <v>1.24</v>
      </c>
      <c r="AK3">
        <f t="shared" si="0"/>
        <v>1.25</v>
      </c>
      <c r="AL3">
        <f t="shared" si="0"/>
        <v>1.1399999999999999</v>
      </c>
      <c r="AM3">
        <f t="shared" si="0"/>
        <v>1.03</v>
      </c>
      <c r="AN3">
        <f t="shared" si="0"/>
        <v>1.08</v>
      </c>
      <c r="AO3">
        <f t="shared" si="0"/>
        <v>0.7400000000000001</v>
      </c>
      <c r="AP3">
        <f t="shared" si="0"/>
        <v>0.82000000000000006</v>
      </c>
      <c r="AQ3">
        <f t="shared" si="0"/>
        <v>1.2000000000000002</v>
      </c>
      <c r="AR3">
        <f t="shared" si="0"/>
        <v>0</v>
      </c>
      <c r="AS3" s="7">
        <f t="shared" ref="AS3:AS14" si="1">AVERAGE(AB3:AR3)</f>
        <v>0.95647058823529418</v>
      </c>
      <c r="AV3" s="6" t="s">
        <v>29</v>
      </c>
      <c r="AX3">
        <f t="shared" ref="AX3:BM14" si="2">AB2</f>
        <v>0</v>
      </c>
      <c r="AY3">
        <f t="shared" si="2"/>
        <v>0</v>
      </c>
      <c r="AZ3">
        <f t="shared" si="2"/>
        <v>0</v>
      </c>
      <c r="BA3">
        <f t="shared" si="2"/>
        <v>0</v>
      </c>
      <c r="BB3">
        <f t="shared" si="2"/>
        <v>0</v>
      </c>
      <c r="BC3">
        <f t="shared" si="2"/>
        <v>0</v>
      </c>
      <c r="BD3">
        <f t="shared" si="2"/>
        <v>0</v>
      </c>
      <c r="BE3">
        <f t="shared" si="2"/>
        <v>0</v>
      </c>
      <c r="BF3">
        <f t="shared" si="2"/>
        <v>0</v>
      </c>
      <c r="BG3">
        <f t="shared" si="2"/>
        <v>0</v>
      </c>
      <c r="BH3">
        <f t="shared" si="2"/>
        <v>0</v>
      </c>
      <c r="BI3">
        <f t="shared" si="2"/>
        <v>0</v>
      </c>
      <c r="BJ3">
        <f t="shared" si="2"/>
        <v>0</v>
      </c>
      <c r="BK3">
        <f t="shared" si="2"/>
        <v>0</v>
      </c>
      <c r="BL3">
        <f t="shared" si="2"/>
        <v>0</v>
      </c>
      <c r="BM3">
        <f t="shared" si="2"/>
        <v>0</v>
      </c>
      <c r="BN3">
        <f t="shared" ref="BN3:BN14" si="3">AR2</f>
        <v>0</v>
      </c>
    </row>
    <row r="4" spans="1:66" x14ac:dyDescent="0.2">
      <c r="A4">
        <v>2</v>
      </c>
      <c r="T4">
        <v>2</v>
      </c>
      <c r="Z4" s="6" t="s">
        <v>22</v>
      </c>
      <c r="AB4">
        <f t="shared" ref="AB4:AR4" si="4">B69</f>
        <v>3.05</v>
      </c>
      <c r="AC4">
        <f t="shared" si="4"/>
        <v>1.17</v>
      </c>
      <c r="AD4">
        <f t="shared" si="4"/>
        <v>1.8100000000000003</v>
      </c>
      <c r="AE4">
        <f t="shared" si="4"/>
        <v>3.8000000000000003</v>
      </c>
      <c r="AF4">
        <f t="shared" si="4"/>
        <v>2.2400000000000002</v>
      </c>
      <c r="AG4">
        <f t="shared" si="4"/>
        <v>2.91</v>
      </c>
      <c r="AH4">
        <f t="shared" si="4"/>
        <v>2.71</v>
      </c>
      <c r="AI4">
        <f t="shared" si="4"/>
        <v>3.3099999999999996</v>
      </c>
      <c r="AJ4">
        <f t="shared" si="4"/>
        <v>2.8499999999999996</v>
      </c>
      <c r="AK4">
        <f t="shared" si="4"/>
        <v>2.93</v>
      </c>
      <c r="AL4">
        <f t="shared" si="4"/>
        <v>2.23</v>
      </c>
      <c r="AM4">
        <f t="shared" si="4"/>
        <v>1.87</v>
      </c>
      <c r="AN4">
        <f t="shared" si="4"/>
        <v>1.6800000000000002</v>
      </c>
      <c r="AO4">
        <f t="shared" si="4"/>
        <v>1.9</v>
      </c>
      <c r="AP4">
        <f t="shared" si="4"/>
        <v>2.77</v>
      </c>
      <c r="AQ4">
        <f t="shared" si="4"/>
        <v>1.8500000000000003</v>
      </c>
      <c r="AR4">
        <f t="shared" si="4"/>
        <v>0.8</v>
      </c>
      <c r="AS4" s="7">
        <f t="shared" si="1"/>
        <v>2.3458823529411768</v>
      </c>
      <c r="AV4" s="6" t="s">
        <v>30</v>
      </c>
      <c r="AX4">
        <f t="shared" si="2"/>
        <v>0.74</v>
      </c>
      <c r="AY4">
        <f t="shared" si="2"/>
        <v>0</v>
      </c>
      <c r="AZ4">
        <f t="shared" si="2"/>
        <v>0.90999999999999992</v>
      </c>
      <c r="BA4">
        <f t="shared" si="2"/>
        <v>1.6800000000000002</v>
      </c>
      <c r="BB4">
        <f t="shared" si="2"/>
        <v>0.88</v>
      </c>
      <c r="BC4">
        <f t="shared" si="2"/>
        <v>0.91000000000000014</v>
      </c>
      <c r="BD4">
        <f t="shared" si="2"/>
        <v>1.3399999999999999</v>
      </c>
      <c r="BE4">
        <f t="shared" si="2"/>
        <v>1.2999999999999998</v>
      </c>
      <c r="BF4">
        <f t="shared" si="2"/>
        <v>1.24</v>
      </c>
      <c r="BG4">
        <f t="shared" si="2"/>
        <v>1.25</v>
      </c>
      <c r="BH4">
        <f t="shared" si="2"/>
        <v>1.1399999999999999</v>
      </c>
      <c r="BI4">
        <f t="shared" si="2"/>
        <v>1.03</v>
      </c>
      <c r="BJ4">
        <f t="shared" si="2"/>
        <v>1.08</v>
      </c>
      <c r="BK4">
        <f t="shared" si="2"/>
        <v>0.7400000000000001</v>
      </c>
      <c r="BL4">
        <f t="shared" si="2"/>
        <v>0.82000000000000006</v>
      </c>
      <c r="BM4">
        <f t="shared" si="2"/>
        <v>1.2000000000000002</v>
      </c>
      <c r="BN4">
        <f t="shared" si="3"/>
        <v>0</v>
      </c>
    </row>
    <row r="5" spans="1:66" x14ac:dyDescent="0.2">
      <c r="A5">
        <v>3</v>
      </c>
      <c r="T5">
        <v>3</v>
      </c>
      <c r="Z5" s="6" t="s">
        <v>23</v>
      </c>
      <c r="AB5">
        <f t="shared" ref="AB5:AR5" si="5">B104</f>
        <v>0.3</v>
      </c>
      <c r="AC5">
        <f t="shared" si="5"/>
        <v>0</v>
      </c>
      <c r="AD5">
        <f t="shared" si="5"/>
        <v>0.57000000000000006</v>
      </c>
      <c r="AE5">
        <f t="shared" si="5"/>
        <v>0.85000000000000009</v>
      </c>
      <c r="AF5">
        <f t="shared" si="5"/>
        <v>0.44</v>
      </c>
      <c r="AG5">
        <f t="shared" si="5"/>
        <v>0.52</v>
      </c>
      <c r="AH5">
        <f t="shared" si="5"/>
        <v>0.97</v>
      </c>
      <c r="AI5">
        <f t="shared" si="5"/>
        <v>1.0200000000000002</v>
      </c>
      <c r="AJ5">
        <f t="shared" si="5"/>
        <v>1.04</v>
      </c>
      <c r="AK5">
        <f t="shared" si="5"/>
        <v>0.8899999999999999</v>
      </c>
      <c r="AL5">
        <f t="shared" si="5"/>
        <v>0.8</v>
      </c>
      <c r="AM5">
        <f t="shared" si="5"/>
        <v>0.66000000000000014</v>
      </c>
      <c r="AN5">
        <f t="shared" si="5"/>
        <v>1.51</v>
      </c>
      <c r="AO5">
        <f t="shared" si="5"/>
        <v>0.45999999999999996</v>
      </c>
      <c r="AP5">
        <f t="shared" si="5"/>
        <v>0.57999999999999996</v>
      </c>
      <c r="AQ5">
        <f t="shared" si="5"/>
        <v>0.57999999999999996</v>
      </c>
      <c r="AR5">
        <f t="shared" si="5"/>
        <v>0.25</v>
      </c>
      <c r="AS5" s="7">
        <f t="shared" si="1"/>
        <v>0.67294117647058826</v>
      </c>
      <c r="AV5" s="6" t="s">
        <v>31</v>
      </c>
      <c r="AX5">
        <f t="shared" si="2"/>
        <v>3.05</v>
      </c>
      <c r="AY5">
        <f t="shared" si="2"/>
        <v>1.17</v>
      </c>
      <c r="AZ5">
        <f t="shared" si="2"/>
        <v>1.8100000000000003</v>
      </c>
      <c r="BA5">
        <f t="shared" si="2"/>
        <v>3.8000000000000003</v>
      </c>
      <c r="BB5">
        <f t="shared" si="2"/>
        <v>2.2400000000000002</v>
      </c>
      <c r="BC5">
        <f t="shared" si="2"/>
        <v>2.91</v>
      </c>
      <c r="BD5">
        <f t="shared" si="2"/>
        <v>2.71</v>
      </c>
      <c r="BE5">
        <f t="shared" si="2"/>
        <v>3.3099999999999996</v>
      </c>
      <c r="BF5">
        <f t="shared" si="2"/>
        <v>2.8499999999999996</v>
      </c>
      <c r="BG5">
        <f t="shared" si="2"/>
        <v>2.93</v>
      </c>
      <c r="BH5">
        <f t="shared" si="2"/>
        <v>2.23</v>
      </c>
      <c r="BI5">
        <f t="shared" si="2"/>
        <v>1.87</v>
      </c>
      <c r="BJ5">
        <f t="shared" si="2"/>
        <v>1.6800000000000002</v>
      </c>
      <c r="BK5">
        <f t="shared" si="2"/>
        <v>1.9</v>
      </c>
      <c r="BL5">
        <f t="shared" si="2"/>
        <v>2.77</v>
      </c>
      <c r="BM5">
        <f t="shared" si="2"/>
        <v>1.8500000000000003</v>
      </c>
      <c r="BN5">
        <f t="shared" si="3"/>
        <v>0.8</v>
      </c>
    </row>
    <row r="6" spans="1:66" x14ac:dyDescent="0.2">
      <c r="A6">
        <v>4</v>
      </c>
      <c r="B6">
        <v>0.02</v>
      </c>
      <c r="I6">
        <v>0.04</v>
      </c>
      <c r="M6">
        <v>0.03</v>
      </c>
      <c r="Q6">
        <v>0.01</v>
      </c>
      <c r="T6">
        <v>4</v>
      </c>
      <c r="Z6" s="6" t="s">
        <v>24</v>
      </c>
      <c r="AB6">
        <f t="shared" ref="AB6:AR6" si="6">B139</f>
        <v>0.39</v>
      </c>
      <c r="AC6">
        <f t="shared" si="6"/>
        <v>0</v>
      </c>
      <c r="AD6">
        <f t="shared" si="6"/>
        <v>0.49</v>
      </c>
      <c r="AE6">
        <f t="shared" si="6"/>
        <v>0.69000000000000006</v>
      </c>
      <c r="AF6">
        <f t="shared" si="6"/>
        <v>0.48000000000000004</v>
      </c>
      <c r="AG6">
        <f t="shared" si="6"/>
        <v>0.65</v>
      </c>
      <c r="AH6">
        <f t="shared" si="6"/>
        <v>0.27</v>
      </c>
      <c r="AI6">
        <f t="shared" si="6"/>
        <v>0.78</v>
      </c>
      <c r="AJ6">
        <f t="shared" si="6"/>
        <v>0.43999999999999995</v>
      </c>
      <c r="AK6">
        <f t="shared" si="6"/>
        <v>0.74</v>
      </c>
      <c r="AL6">
        <f t="shared" si="6"/>
        <v>0.25</v>
      </c>
      <c r="AM6">
        <f t="shared" si="6"/>
        <v>0.55000000000000004</v>
      </c>
      <c r="AN6">
        <f t="shared" si="6"/>
        <v>0.28000000000000003</v>
      </c>
      <c r="AO6">
        <f t="shared" si="6"/>
        <v>0.56999999999999995</v>
      </c>
      <c r="AP6">
        <f t="shared" si="6"/>
        <v>0.47</v>
      </c>
      <c r="AQ6">
        <f t="shared" si="6"/>
        <v>0.78</v>
      </c>
      <c r="AR6">
        <f t="shared" si="6"/>
        <v>0</v>
      </c>
      <c r="AS6" s="7">
        <f t="shared" si="1"/>
        <v>0.46058823529411763</v>
      </c>
      <c r="AV6" s="6" t="s">
        <v>32</v>
      </c>
      <c r="AX6">
        <f t="shared" si="2"/>
        <v>0.3</v>
      </c>
      <c r="AY6">
        <f t="shared" si="2"/>
        <v>0</v>
      </c>
      <c r="AZ6">
        <f t="shared" si="2"/>
        <v>0.57000000000000006</v>
      </c>
      <c r="BA6">
        <f t="shared" si="2"/>
        <v>0.85000000000000009</v>
      </c>
      <c r="BB6">
        <f t="shared" si="2"/>
        <v>0.44</v>
      </c>
      <c r="BC6">
        <f t="shared" si="2"/>
        <v>0.52</v>
      </c>
      <c r="BD6">
        <f t="shared" si="2"/>
        <v>0.97</v>
      </c>
      <c r="BE6">
        <f t="shared" si="2"/>
        <v>1.0200000000000002</v>
      </c>
      <c r="BF6">
        <f t="shared" si="2"/>
        <v>1.04</v>
      </c>
      <c r="BG6">
        <f t="shared" si="2"/>
        <v>0.8899999999999999</v>
      </c>
      <c r="BH6">
        <f t="shared" si="2"/>
        <v>0.8</v>
      </c>
      <c r="BI6">
        <f t="shared" si="2"/>
        <v>0.66000000000000014</v>
      </c>
      <c r="BJ6">
        <f t="shared" si="2"/>
        <v>1.51</v>
      </c>
      <c r="BK6">
        <f t="shared" si="2"/>
        <v>0.45999999999999996</v>
      </c>
      <c r="BL6">
        <f t="shared" si="2"/>
        <v>0.57999999999999996</v>
      </c>
      <c r="BM6">
        <f t="shared" si="2"/>
        <v>0.57999999999999996</v>
      </c>
      <c r="BN6">
        <f t="shared" si="3"/>
        <v>0.25</v>
      </c>
    </row>
    <row r="7" spans="1:66" x14ac:dyDescent="0.2">
      <c r="A7">
        <v>5</v>
      </c>
      <c r="G7">
        <v>0.01</v>
      </c>
      <c r="K7">
        <v>0.09</v>
      </c>
      <c r="N7">
        <v>0.08</v>
      </c>
      <c r="T7">
        <v>5</v>
      </c>
      <c r="Z7" s="6" t="s">
        <v>25</v>
      </c>
      <c r="AB7">
        <f t="shared" ref="AB7:AR7" si="7">B174</f>
        <v>0.75000000000000011</v>
      </c>
      <c r="AC7">
        <f t="shared" si="7"/>
        <v>0</v>
      </c>
      <c r="AD7">
        <f t="shared" si="7"/>
        <v>0.95000000000000007</v>
      </c>
      <c r="AE7">
        <f t="shared" si="7"/>
        <v>1.1900000000000002</v>
      </c>
      <c r="AF7">
        <f t="shared" si="7"/>
        <v>1.1500000000000001</v>
      </c>
      <c r="AG7">
        <f t="shared" si="7"/>
        <v>0.72</v>
      </c>
      <c r="AH7">
        <f t="shared" si="7"/>
        <v>0.49000000000000005</v>
      </c>
      <c r="AI7">
        <f t="shared" si="7"/>
        <v>1.04</v>
      </c>
      <c r="AJ7">
        <f t="shared" si="7"/>
        <v>0.63</v>
      </c>
      <c r="AK7">
        <f t="shared" si="7"/>
        <v>0.86999999999999988</v>
      </c>
      <c r="AL7">
        <f t="shared" si="7"/>
        <v>0.56000000000000005</v>
      </c>
      <c r="AM7">
        <f t="shared" si="7"/>
        <v>1.1900000000000002</v>
      </c>
      <c r="AN7">
        <f t="shared" si="7"/>
        <v>0.80000000000000016</v>
      </c>
      <c r="AO7">
        <f t="shared" si="7"/>
        <v>0.71000000000000008</v>
      </c>
      <c r="AP7">
        <f t="shared" si="7"/>
        <v>0.97</v>
      </c>
      <c r="AQ7">
        <f t="shared" si="7"/>
        <v>1.2100000000000002</v>
      </c>
      <c r="AR7">
        <f t="shared" si="7"/>
        <v>0.12</v>
      </c>
      <c r="AS7" s="7">
        <f t="shared" si="1"/>
        <v>0.78529411764705903</v>
      </c>
      <c r="AV7" s="6" t="s">
        <v>21</v>
      </c>
      <c r="AX7">
        <f t="shared" si="2"/>
        <v>0.39</v>
      </c>
      <c r="AY7">
        <f t="shared" si="2"/>
        <v>0</v>
      </c>
      <c r="AZ7">
        <f t="shared" si="2"/>
        <v>0.49</v>
      </c>
      <c r="BA7">
        <f t="shared" si="2"/>
        <v>0.69000000000000006</v>
      </c>
      <c r="BB7">
        <f t="shared" si="2"/>
        <v>0.48000000000000004</v>
      </c>
      <c r="BC7">
        <f t="shared" si="2"/>
        <v>0.65</v>
      </c>
      <c r="BD7">
        <f t="shared" si="2"/>
        <v>0.27</v>
      </c>
      <c r="BE7">
        <f t="shared" si="2"/>
        <v>0.78</v>
      </c>
      <c r="BF7">
        <f t="shared" si="2"/>
        <v>0.43999999999999995</v>
      </c>
      <c r="BG7">
        <f t="shared" si="2"/>
        <v>0.74</v>
      </c>
      <c r="BH7">
        <f t="shared" si="2"/>
        <v>0.25</v>
      </c>
      <c r="BI7">
        <f t="shared" si="2"/>
        <v>0.55000000000000004</v>
      </c>
      <c r="BJ7">
        <f t="shared" si="2"/>
        <v>0.28000000000000003</v>
      </c>
      <c r="BK7">
        <f t="shared" si="2"/>
        <v>0.56999999999999995</v>
      </c>
      <c r="BL7">
        <f t="shared" si="2"/>
        <v>0.47</v>
      </c>
      <c r="BM7">
        <f t="shared" si="2"/>
        <v>0.78</v>
      </c>
      <c r="BN7">
        <f t="shared" si="3"/>
        <v>0</v>
      </c>
    </row>
    <row r="8" spans="1:66" x14ac:dyDescent="0.2">
      <c r="A8">
        <v>6</v>
      </c>
      <c r="D8">
        <v>0.03</v>
      </c>
      <c r="T8">
        <v>6</v>
      </c>
      <c r="Z8" s="6" t="s">
        <v>26</v>
      </c>
      <c r="AB8">
        <f t="shared" ref="AB8:AR8" si="8">B209</f>
        <v>0.62000000000000011</v>
      </c>
      <c r="AC8">
        <f t="shared" si="8"/>
        <v>0</v>
      </c>
      <c r="AD8">
        <f t="shared" si="8"/>
        <v>0.94000000000000006</v>
      </c>
      <c r="AE8">
        <f t="shared" si="8"/>
        <v>1.1000000000000001</v>
      </c>
      <c r="AF8">
        <f t="shared" si="8"/>
        <v>0.91999999999999993</v>
      </c>
      <c r="AG8">
        <f t="shared" si="8"/>
        <v>1.1100000000000003</v>
      </c>
      <c r="AH8">
        <f t="shared" si="8"/>
        <v>1.5600000000000003</v>
      </c>
      <c r="AI8">
        <f t="shared" si="8"/>
        <v>0.77</v>
      </c>
      <c r="AJ8">
        <f t="shared" si="8"/>
        <v>0.67</v>
      </c>
      <c r="AK8">
        <f t="shared" si="8"/>
        <v>0.63</v>
      </c>
      <c r="AL8">
        <f t="shared" si="8"/>
        <v>0.56000000000000005</v>
      </c>
      <c r="AM8">
        <f t="shared" si="8"/>
        <v>0.71000000000000008</v>
      </c>
      <c r="AN8">
        <f t="shared" si="8"/>
        <v>0.48</v>
      </c>
      <c r="AO8">
        <f t="shared" si="8"/>
        <v>0.85</v>
      </c>
      <c r="AP8">
        <f t="shared" si="8"/>
        <v>1.19</v>
      </c>
      <c r="AQ8">
        <f t="shared" si="8"/>
        <v>1.01</v>
      </c>
      <c r="AR8">
        <f t="shared" si="8"/>
        <v>0.72</v>
      </c>
      <c r="AS8" s="7">
        <f t="shared" si="1"/>
        <v>0.81411764705882372</v>
      </c>
      <c r="AV8" s="6" t="s">
        <v>22</v>
      </c>
      <c r="AX8">
        <f t="shared" si="2"/>
        <v>0.75000000000000011</v>
      </c>
      <c r="AY8">
        <f t="shared" si="2"/>
        <v>0</v>
      </c>
      <c r="AZ8">
        <f t="shared" si="2"/>
        <v>0.95000000000000007</v>
      </c>
      <c r="BA8">
        <f t="shared" si="2"/>
        <v>1.1900000000000002</v>
      </c>
      <c r="BB8">
        <f t="shared" si="2"/>
        <v>1.1500000000000001</v>
      </c>
      <c r="BC8">
        <f t="shared" si="2"/>
        <v>0.72</v>
      </c>
      <c r="BD8">
        <f t="shared" si="2"/>
        <v>0.49000000000000005</v>
      </c>
      <c r="BE8">
        <f t="shared" si="2"/>
        <v>1.04</v>
      </c>
      <c r="BF8">
        <f t="shared" si="2"/>
        <v>0.63</v>
      </c>
      <c r="BG8">
        <f t="shared" si="2"/>
        <v>0.86999999999999988</v>
      </c>
      <c r="BH8">
        <f t="shared" si="2"/>
        <v>0.56000000000000005</v>
      </c>
      <c r="BI8">
        <f t="shared" si="2"/>
        <v>1.1900000000000002</v>
      </c>
      <c r="BJ8">
        <f t="shared" si="2"/>
        <v>0.80000000000000016</v>
      </c>
      <c r="BK8">
        <f t="shared" si="2"/>
        <v>0.71000000000000008</v>
      </c>
      <c r="BL8">
        <f t="shared" si="2"/>
        <v>0.97</v>
      </c>
      <c r="BM8">
        <f t="shared" si="2"/>
        <v>1.2100000000000002</v>
      </c>
      <c r="BN8">
        <f t="shared" si="3"/>
        <v>0.12</v>
      </c>
    </row>
    <row r="9" spans="1:66" x14ac:dyDescent="0.2">
      <c r="A9">
        <v>7</v>
      </c>
      <c r="G9">
        <v>0.04</v>
      </c>
      <c r="I9">
        <v>0.01</v>
      </c>
      <c r="M9">
        <v>0.01</v>
      </c>
      <c r="T9">
        <v>7</v>
      </c>
      <c r="Z9" s="6" t="s">
        <v>27</v>
      </c>
      <c r="AB9">
        <f t="shared" ref="AB9:AR9" si="9">B244</f>
        <v>0.03</v>
      </c>
      <c r="AC9">
        <f t="shared" si="9"/>
        <v>0</v>
      </c>
      <c r="AD9">
        <f t="shared" si="9"/>
        <v>0.14000000000000001</v>
      </c>
      <c r="AE9">
        <f t="shared" si="9"/>
        <v>0.06</v>
      </c>
      <c r="AF9">
        <f t="shared" si="9"/>
        <v>0.13</v>
      </c>
      <c r="AG9">
        <f t="shared" si="9"/>
        <v>0.11</v>
      </c>
      <c r="AH9">
        <f t="shared" si="9"/>
        <v>0</v>
      </c>
      <c r="AI9">
        <f t="shared" si="9"/>
        <v>9.0000000000000011E-2</v>
      </c>
      <c r="AJ9">
        <f t="shared" si="9"/>
        <v>0.05</v>
      </c>
      <c r="AK9">
        <f t="shared" si="9"/>
        <v>0.21</v>
      </c>
      <c r="AL9">
        <f t="shared" si="9"/>
        <v>0</v>
      </c>
      <c r="AM9">
        <f t="shared" si="9"/>
        <v>0.32999999999999996</v>
      </c>
      <c r="AN9">
        <f t="shared" si="9"/>
        <v>0.04</v>
      </c>
      <c r="AO9">
        <f t="shared" si="9"/>
        <v>0.12</v>
      </c>
      <c r="AP9">
        <f t="shared" si="9"/>
        <v>0.09</v>
      </c>
      <c r="AQ9">
        <f t="shared" si="9"/>
        <v>0.27</v>
      </c>
      <c r="AR9">
        <f t="shared" si="9"/>
        <v>0.16999999999999998</v>
      </c>
      <c r="AS9" s="7">
        <f t="shared" si="1"/>
        <v>0.10823529411764707</v>
      </c>
      <c r="AV9" s="6" t="s">
        <v>23</v>
      </c>
      <c r="AX9">
        <f t="shared" si="2"/>
        <v>0.62000000000000011</v>
      </c>
      <c r="AY9">
        <f t="shared" si="2"/>
        <v>0</v>
      </c>
      <c r="AZ9">
        <f t="shared" si="2"/>
        <v>0.94000000000000006</v>
      </c>
      <c r="BA9">
        <f t="shared" si="2"/>
        <v>1.1000000000000001</v>
      </c>
      <c r="BB9">
        <f t="shared" si="2"/>
        <v>0.91999999999999993</v>
      </c>
      <c r="BC9">
        <f t="shared" si="2"/>
        <v>1.1100000000000003</v>
      </c>
      <c r="BD9">
        <f t="shared" si="2"/>
        <v>1.5600000000000003</v>
      </c>
      <c r="BE9">
        <f t="shared" si="2"/>
        <v>0.77</v>
      </c>
      <c r="BF9">
        <f t="shared" si="2"/>
        <v>0.67</v>
      </c>
      <c r="BG9">
        <f t="shared" si="2"/>
        <v>0.63</v>
      </c>
      <c r="BH9">
        <f t="shared" si="2"/>
        <v>0.56000000000000005</v>
      </c>
      <c r="BI9">
        <f t="shared" si="2"/>
        <v>0.71000000000000008</v>
      </c>
      <c r="BJ9">
        <f t="shared" si="2"/>
        <v>0.48</v>
      </c>
      <c r="BK9">
        <f t="shared" si="2"/>
        <v>0.85</v>
      </c>
      <c r="BL9">
        <f t="shared" si="2"/>
        <v>1.19</v>
      </c>
      <c r="BM9">
        <f t="shared" si="2"/>
        <v>1.01</v>
      </c>
      <c r="BN9">
        <f t="shared" si="3"/>
        <v>0.72</v>
      </c>
    </row>
    <row r="10" spans="1:66" x14ac:dyDescent="0.2">
      <c r="A10">
        <v>8</v>
      </c>
      <c r="F10">
        <v>0.02</v>
      </c>
      <c r="M10">
        <v>0.01</v>
      </c>
      <c r="T10">
        <v>8</v>
      </c>
      <c r="Z10" s="6" t="s">
        <v>28</v>
      </c>
      <c r="AB10">
        <f t="shared" ref="AB10:AR10" si="10">B279</f>
        <v>1.03</v>
      </c>
      <c r="AC10">
        <f t="shared" si="10"/>
        <v>0</v>
      </c>
      <c r="AD10">
        <f t="shared" si="10"/>
        <v>1.73</v>
      </c>
      <c r="AE10">
        <f t="shared" si="10"/>
        <v>1.4800000000000002</v>
      </c>
      <c r="AF10">
        <f t="shared" si="10"/>
        <v>1.4900000000000002</v>
      </c>
      <c r="AG10">
        <f t="shared" si="10"/>
        <v>1.25</v>
      </c>
      <c r="AH10">
        <f t="shared" si="10"/>
        <v>0.66999999999999993</v>
      </c>
      <c r="AI10">
        <f t="shared" si="10"/>
        <v>1.7100000000000002</v>
      </c>
      <c r="AJ10">
        <f t="shared" si="10"/>
        <v>1.24</v>
      </c>
      <c r="AK10">
        <f t="shared" si="10"/>
        <v>2.2199999999999998</v>
      </c>
      <c r="AL10">
        <f t="shared" si="10"/>
        <v>1.27</v>
      </c>
      <c r="AM10">
        <f t="shared" si="10"/>
        <v>1.52</v>
      </c>
      <c r="AN10">
        <f t="shared" si="10"/>
        <v>0.95000000000000007</v>
      </c>
      <c r="AO10">
        <f t="shared" si="10"/>
        <v>1.3900000000000001</v>
      </c>
      <c r="AP10">
        <f t="shared" si="10"/>
        <v>1.4600000000000002</v>
      </c>
      <c r="AQ10">
        <f t="shared" si="10"/>
        <v>2.0500000000000003</v>
      </c>
      <c r="AR10">
        <f t="shared" si="10"/>
        <v>0</v>
      </c>
      <c r="AS10" s="7">
        <f t="shared" si="1"/>
        <v>1.2623529411764707</v>
      </c>
      <c r="AV10" s="6" t="s">
        <v>24</v>
      </c>
      <c r="AX10">
        <f t="shared" si="2"/>
        <v>0.03</v>
      </c>
      <c r="AY10">
        <f t="shared" si="2"/>
        <v>0</v>
      </c>
      <c r="AZ10">
        <f t="shared" si="2"/>
        <v>0.14000000000000001</v>
      </c>
      <c r="BA10">
        <f t="shared" si="2"/>
        <v>0.06</v>
      </c>
      <c r="BB10">
        <f t="shared" si="2"/>
        <v>0.13</v>
      </c>
      <c r="BC10">
        <f t="shared" si="2"/>
        <v>0.11</v>
      </c>
      <c r="BD10">
        <f t="shared" si="2"/>
        <v>0</v>
      </c>
      <c r="BE10">
        <f t="shared" si="2"/>
        <v>9.0000000000000011E-2</v>
      </c>
      <c r="BF10">
        <f t="shared" si="2"/>
        <v>0.05</v>
      </c>
      <c r="BG10">
        <f t="shared" si="2"/>
        <v>0.21</v>
      </c>
      <c r="BH10">
        <f t="shared" si="2"/>
        <v>0</v>
      </c>
      <c r="BI10">
        <f t="shared" si="2"/>
        <v>0.32999999999999996</v>
      </c>
      <c r="BJ10">
        <f t="shared" si="2"/>
        <v>0.04</v>
      </c>
      <c r="BK10">
        <f t="shared" si="2"/>
        <v>0.12</v>
      </c>
      <c r="BL10">
        <f t="shared" si="2"/>
        <v>0.09</v>
      </c>
      <c r="BM10">
        <f t="shared" si="2"/>
        <v>0.27</v>
      </c>
      <c r="BN10">
        <f t="shared" si="3"/>
        <v>0.16999999999999998</v>
      </c>
    </row>
    <row r="11" spans="1:66" x14ac:dyDescent="0.2">
      <c r="A11">
        <v>9</v>
      </c>
      <c r="B11">
        <v>0.01</v>
      </c>
      <c r="E11">
        <v>7.0000000000000007E-2</v>
      </c>
      <c r="F11">
        <v>0.06</v>
      </c>
      <c r="I11">
        <v>0.1</v>
      </c>
      <c r="K11">
        <v>0.24</v>
      </c>
      <c r="L11">
        <v>0.1</v>
      </c>
      <c r="M11">
        <v>0.03</v>
      </c>
      <c r="Q11">
        <v>0.01</v>
      </c>
      <c r="T11">
        <v>9</v>
      </c>
      <c r="Z11" s="6" t="s">
        <v>29</v>
      </c>
      <c r="AB11">
        <f t="shared" ref="AB11:AR11" si="11">B314</f>
        <v>0.02</v>
      </c>
      <c r="AC11">
        <f t="shared" si="11"/>
        <v>0</v>
      </c>
      <c r="AD11">
        <f t="shared" si="11"/>
        <v>0.02</v>
      </c>
      <c r="AE11">
        <f t="shared" si="11"/>
        <v>0.04</v>
      </c>
      <c r="AF11">
        <f t="shared" si="11"/>
        <v>0.06</v>
      </c>
      <c r="AG11">
        <f t="shared" si="11"/>
        <v>0</v>
      </c>
      <c r="AH11">
        <f t="shared" si="11"/>
        <v>0.01</v>
      </c>
      <c r="AI11">
        <f t="shared" si="11"/>
        <v>0.01</v>
      </c>
      <c r="AJ11">
        <f t="shared" si="11"/>
        <v>0</v>
      </c>
      <c r="AK11">
        <f t="shared" si="11"/>
        <v>0.03</v>
      </c>
      <c r="AL11">
        <f t="shared" si="11"/>
        <v>0.03</v>
      </c>
      <c r="AM11">
        <f t="shared" si="11"/>
        <v>0</v>
      </c>
      <c r="AN11">
        <f t="shared" si="11"/>
        <v>0.09</v>
      </c>
      <c r="AO11">
        <f t="shared" si="11"/>
        <v>0</v>
      </c>
      <c r="AP11">
        <f t="shared" si="11"/>
        <v>0.08</v>
      </c>
      <c r="AQ11">
        <f t="shared" si="11"/>
        <v>0.02</v>
      </c>
      <c r="AR11">
        <f t="shared" si="11"/>
        <v>0.03</v>
      </c>
      <c r="AS11" s="7">
        <f t="shared" si="1"/>
        <v>2.5882352941176474E-2</v>
      </c>
      <c r="AV11" s="6" t="s">
        <v>25</v>
      </c>
      <c r="AX11">
        <f t="shared" si="2"/>
        <v>1.03</v>
      </c>
      <c r="AY11">
        <f t="shared" si="2"/>
        <v>0</v>
      </c>
      <c r="AZ11">
        <f t="shared" si="2"/>
        <v>1.73</v>
      </c>
      <c r="BA11">
        <f t="shared" si="2"/>
        <v>1.4800000000000002</v>
      </c>
      <c r="BB11">
        <f t="shared" si="2"/>
        <v>1.4900000000000002</v>
      </c>
      <c r="BC11">
        <f t="shared" si="2"/>
        <v>1.25</v>
      </c>
      <c r="BD11">
        <f t="shared" si="2"/>
        <v>0.66999999999999993</v>
      </c>
      <c r="BE11">
        <f t="shared" si="2"/>
        <v>1.7100000000000002</v>
      </c>
      <c r="BF11">
        <f t="shared" si="2"/>
        <v>1.24</v>
      </c>
      <c r="BG11">
        <f t="shared" si="2"/>
        <v>2.2199999999999998</v>
      </c>
      <c r="BH11">
        <f t="shared" si="2"/>
        <v>1.27</v>
      </c>
      <c r="BI11">
        <f t="shared" si="2"/>
        <v>1.52</v>
      </c>
      <c r="BJ11">
        <f t="shared" si="2"/>
        <v>0.95000000000000007</v>
      </c>
      <c r="BK11">
        <f t="shared" si="2"/>
        <v>1.3900000000000001</v>
      </c>
      <c r="BL11">
        <f t="shared" si="2"/>
        <v>1.4600000000000002</v>
      </c>
      <c r="BM11">
        <f t="shared" si="2"/>
        <v>2.0500000000000003</v>
      </c>
      <c r="BN11">
        <f t="shared" si="3"/>
        <v>0</v>
      </c>
    </row>
    <row r="12" spans="1:66" x14ac:dyDescent="0.2">
      <c r="A12">
        <v>10</v>
      </c>
      <c r="B12">
        <v>0.08</v>
      </c>
      <c r="D12">
        <v>0.15</v>
      </c>
      <c r="E12">
        <v>0.14000000000000001</v>
      </c>
      <c r="F12">
        <v>0.05</v>
      </c>
      <c r="G12">
        <v>0.06</v>
      </c>
      <c r="H12">
        <v>0.04</v>
      </c>
      <c r="I12">
        <v>0.04</v>
      </c>
      <c r="J12">
        <v>0.05</v>
      </c>
      <c r="M12">
        <v>0.1</v>
      </c>
      <c r="O12">
        <v>0.1</v>
      </c>
      <c r="Q12">
        <v>0.03</v>
      </c>
      <c r="T12">
        <v>10</v>
      </c>
      <c r="Z12" s="6" t="s">
        <v>30</v>
      </c>
      <c r="AB12">
        <f t="shared" ref="AB12:AR12" si="12">B349</f>
        <v>1.96</v>
      </c>
      <c r="AC12">
        <f t="shared" si="12"/>
        <v>0</v>
      </c>
      <c r="AD12">
        <f t="shared" si="12"/>
        <v>1.46</v>
      </c>
      <c r="AE12">
        <f t="shared" si="12"/>
        <v>1.5599999999999998</v>
      </c>
      <c r="AF12">
        <f t="shared" si="12"/>
        <v>1.27</v>
      </c>
      <c r="AG12">
        <f t="shared" si="12"/>
        <v>1.46</v>
      </c>
      <c r="AH12">
        <f t="shared" si="12"/>
        <v>1.6600000000000001</v>
      </c>
      <c r="AI12">
        <f t="shared" si="12"/>
        <v>1.77</v>
      </c>
      <c r="AJ12">
        <f t="shared" si="12"/>
        <v>1.4000000000000001</v>
      </c>
      <c r="AK12">
        <f t="shared" si="12"/>
        <v>1.78</v>
      </c>
      <c r="AL12">
        <f t="shared" si="12"/>
        <v>1.77</v>
      </c>
      <c r="AM12">
        <f t="shared" si="12"/>
        <v>0.9</v>
      </c>
      <c r="AN12">
        <f t="shared" si="12"/>
        <v>1.1599999999999999</v>
      </c>
      <c r="AO12">
        <f t="shared" si="12"/>
        <v>1.55</v>
      </c>
      <c r="AP12">
        <f t="shared" si="12"/>
        <v>1.7</v>
      </c>
      <c r="AQ12">
        <f t="shared" si="12"/>
        <v>1.1200000000000001</v>
      </c>
      <c r="AR12">
        <f t="shared" si="12"/>
        <v>1.22</v>
      </c>
      <c r="AS12" s="7">
        <f t="shared" si="1"/>
        <v>1.3964705882352941</v>
      </c>
      <c r="AV12" s="6" t="s">
        <v>26</v>
      </c>
      <c r="AX12">
        <f t="shared" si="2"/>
        <v>0.02</v>
      </c>
      <c r="AY12">
        <f t="shared" si="2"/>
        <v>0</v>
      </c>
      <c r="AZ12">
        <f t="shared" si="2"/>
        <v>0.02</v>
      </c>
      <c r="BA12">
        <f t="shared" si="2"/>
        <v>0.04</v>
      </c>
      <c r="BB12">
        <f t="shared" si="2"/>
        <v>0.06</v>
      </c>
      <c r="BC12">
        <f t="shared" si="2"/>
        <v>0</v>
      </c>
      <c r="BD12">
        <f t="shared" si="2"/>
        <v>0.01</v>
      </c>
      <c r="BE12">
        <f t="shared" si="2"/>
        <v>0.01</v>
      </c>
      <c r="BF12">
        <f t="shared" si="2"/>
        <v>0</v>
      </c>
      <c r="BG12">
        <f t="shared" si="2"/>
        <v>0.03</v>
      </c>
      <c r="BH12">
        <f t="shared" si="2"/>
        <v>0.03</v>
      </c>
      <c r="BI12">
        <f t="shared" si="2"/>
        <v>0</v>
      </c>
      <c r="BJ12">
        <f t="shared" si="2"/>
        <v>0.09</v>
      </c>
      <c r="BK12">
        <f t="shared" si="2"/>
        <v>0</v>
      </c>
      <c r="BL12">
        <f t="shared" si="2"/>
        <v>0.08</v>
      </c>
      <c r="BM12">
        <f t="shared" si="2"/>
        <v>0.02</v>
      </c>
      <c r="BN12">
        <f t="shared" si="3"/>
        <v>0.03</v>
      </c>
    </row>
    <row r="13" spans="1:66" x14ac:dyDescent="0.2">
      <c r="A13">
        <v>11</v>
      </c>
      <c r="G13">
        <v>0.01</v>
      </c>
      <c r="T13">
        <v>11</v>
      </c>
      <c r="Z13" s="6" t="s">
        <v>31</v>
      </c>
      <c r="AB13">
        <f t="shared" ref="AB13:AR13" si="13">B384</f>
        <v>1.59</v>
      </c>
      <c r="AC13">
        <f t="shared" si="13"/>
        <v>0</v>
      </c>
      <c r="AD13">
        <f t="shared" si="13"/>
        <v>1.8900000000000001</v>
      </c>
      <c r="AE13">
        <f t="shared" si="13"/>
        <v>2.52</v>
      </c>
      <c r="AF13">
        <f t="shared" si="13"/>
        <v>1.76</v>
      </c>
      <c r="AG13">
        <f t="shared" si="13"/>
        <v>1.4700000000000002</v>
      </c>
      <c r="AH13">
        <f t="shared" si="13"/>
        <v>1.32</v>
      </c>
      <c r="AI13">
        <f t="shared" si="13"/>
        <v>1.6300000000000001</v>
      </c>
      <c r="AJ13">
        <f t="shared" si="13"/>
        <v>1.6900000000000002</v>
      </c>
      <c r="AK13">
        <f t="shared" si="13"/>
        <v>2.3699999999999997</v>
      </c>
      <c r="AL13">
        <f t="shared" si="13"/>
        <v>1.23</v>
      </c>
      <c r="AM13">
        <f t="shared" si="13"/>
        <v>1.82</v>
      </c>
      <c r="AN13">
        <f t="shared" si="13"/>
        <v>1.76</v>
      </c>
      <c r="AO13">
        <f t="shared" si="13"/>
        <v>1.4400000000000002</v>
      </c>
      <c r="AP13">
        <f t="shared" si="13"/>
        <v>2.3199999999999998</v>
      </c>
      <c r="AQ13">
        <f t="shared" si="13"/>
        <v>2.17</v>
      </c>
      <c r="AR13">
        <f t="shared" si="13"/>
        <v>0</v>
      </c>
      <c r="AS13" s="7">
        <f t="shared" si="1"/>
        <v>1.5870588235294121</v>
      </c>
      <c r="AV13" s="6" t="s">
        <v>27</v>
      </c>
      <c r="AX13">
        <f t="shared" si="2"/>
        <v>1.96</v>
      </c>
      <c r="AY13">
        <f t="shared" si="2"/>
        <v>0</v>
      </c>
      <c r="AZ13">
        <f t="shared" si="2"/>
        <v>1.46</v>
      </c>
      <c r="BA13">
        <f t="shared" si="2"/>
        <v>1.5599999999999998</v>
      </c>
      <c r="BB13">
        <f t="shared" si="2"/>
        <v>1.27</v>
      </c>
      <c r="BC13">
        <f t="shared" si="2"/>
        <v>1.46</v>
      </c>
      <c r="BD13">
        <f t="shared" si="2"/>
        <v>1.6600000000000001</v>
      </c>
      <c r="BE13">
        <f t="shared" si="2"/>
        <v>1.77</v>
      </c>
      <c r="BF13">
        <f t="shared" si="2"/>
        <v>1.4000000000000001</v>
      </c>
      <c r="BG13">
        <f t="shared" si="2"/>
        <v>1.78</v>
      </c>
      <c r="BH13">
        <f t="shared" si="2"/>
        <v>1.77</v>
      </c>
      <c r="BI13">
        <f t="shared" si="2"/>
        <v>0.9</v>
      </c>
      <c r="BJ13">
        <f t="shared" si="2"/>
        <v>1.1599999999999999</v>
      </c>
      <c r="BK13">
        <f t="shared" si="2"/>
        <v>1.55</v>
      </c>
      <c r="BL13">
        <f t="shared" si="2"/>
        <v>1.7</v>
      </c>
      <c r="BM13">
        <f t="shared" si="2"/>
        <v>1.1200000000000001</v>
      </c>
      <c r="BN13">
        <f t="shared" si="3"/>
        <v>1.22</v>
      </c>
    </row>
    <row r="14" spans="1:66" x14ac:dyDescent="0.2">
      <c r="A14">
        <v>12</v>
      </c>
      <c r="B14">
        <v>0.01</v>
      </c>
      <c r="E14">
        <v>0.03</v>
      </c>
      <c r="I14">
        <v>0.02</v>
      </c>
      <c r="J14">
        <v>0.02</v>
      </c>
      <c r="M14">
        <v>0.01</v>
      </c>
      <c r="T14">
        <v>12</v>
      </c>
      <c r="Z14" s="6" t="s">
        <v>32</v>
      </c>
      <c r="AB14">
        <f t="shared" ref="AB14:AR14" si="14">B419</f>
        <v>1.53</v>
      </c>
      <c r="AC14">
        <f t="shared" si="14"/>
        <v>0</v>
      </c>
      <c r="AD14">
        <f t="shared" si="14"/>
        <v>1.5700000000000003</v>
      </c>
      <c r="AE14">
        <f t="shared" si="14"/>
        <v>2.87</v>
      </c>
      <c r="AF14">
        <f t="shared" si="14"/>
        <v>1.9899999999999998</v>
      </c>
      <c r="AG14">
        <f t="shared" si="14"/>
        <v>1.54</v>
      </c>
      <c r="AH14">
        <f t="shared" si="14"/>
        <v>1.44</v>
      </c>
      <c r="AI14">
        <f t="shared" si="14"/>
        <v>1.44</v>
      </c>
      <c r="AJ14">
        <f t="shared" si="14"/>
        <v>1.38</v>
      </c>
      <c r="AK14">
        <f t="shared" si="14"/>
        <v>1.76</v>
      </c>
      <c r="AL14">
        <f t="shared" si="14"/>
        <v>1.0100000000000002</v>
      </c>
      <c r="AM14">
        <f t="shared" si="14"/>
        <v>1.9200000000000004</v>
      </c>
      <c r="AN14">
        <f t="shared" si="14"/>
        <v>1.97</v>
      </c>
      <c r="AO14">
        <f t="shared" si="14"/>
        <v>1.8</v>
      </c>
      <c r="AP14">
        <f t="shared" si="14"/>
        <v>2.4</v>
      </c>
      <c r="AQ14">
        <f t="shared" si="14"/>
        <v>2.1500000000000004</v>
      </c>
      <c r="AR14">
        <f t="shared" si="14"/>
        <v>0</v>
      </c>
      <c r="AS14" s="7">
        <f t="shared" si="1"/>
        <v>1.574705882352941</v>
      </c>
      <c r="AV14" s="6" t="s">
        <v>28</v>
      </c>
      <c r="AX14">
        <f t="shared" si="2"/>
        <v>1.59</v>
      </c>
      <c r="AY14">
        <f t="shared" si="2"/>
        <v>0</v>
      </c>
      <c r="AZ14">
        <f t="shared" si="2"/>
        <v>1.8900000000000001</v>
      </c>
      <c r="BA14">
        <f t="shared" si="2"/>
        <v>2.52</v>
      </c>
      <c r="BB14">
        <f t="shared" si="2"/>
        <v>1.76</v>
      </c>
      <c r="BC14">
        <f t="shared" si="2"/>
        <v>1.4700000000000002</v>
      </c>
      <c r="BD14">
        <f t="shared" si="2"/>
        <v>1.32</v>
      </c>
      <c r="BE14">
        <f t="shared" si="2"/>
        <v>1.6300000000000001</v>
      </c>
      <c r="BF14">
        <f t="shared" si="2"/>
        <v>1.6900000000000002</v>
      </c>
      <c r="BG14">
        <f t="shared" si="2"/>
        <v>2.3699999999999997</v>
      </c>
      <c r="BH14">
        <f t="shared" si="2"/>
        <v>1.23</v>
      </c>
      <c r="BI14">
        <f t="shared" si="2"/>
        <v>1.82</v>
      </c>
      <c r="BJ14">
        <f t="shared" si="2"/>
        <v>1.76</v>
      </c>
      <c r="BK14">
        <f t="shared" si="2"/>
        <v>1.4400000000000002</v>
      </c>
      <c r="BL14">
        <f t="shared" si="2"/>
        <v>2.3199999999999998</v>
      </c>
      <c r="BM14">
        <f t="shared" si="2"/>
        <v>2.17</v>
      </c>
      <c r="BN14">
        <f t="shared" si="3"/>
        <v>0</v>
      </c>
    </row>
    <row r="15" spans="1:66" x14ac:dyDescent="0.2">
      <c r="A15">
        <v>13</v>
      </c>
      <c r="D15">
        <v>0.04</v>
      </c>
      <c r="O15">
        <v>0.05</v>
      </c>
      <c r="T15">
        <v>13</v>
      </c>
      <c r="Z15" s="6"/>
      <c r="AX15" s="1">
        <f t="shared" ref="AX15:BN15" si="15">SUM(AX3:AX14)</f>
        <v>10.48</v>
      </c>
      <c r="AY15" s="1">
        <f t="shared" si="15"/>
        <v>1.17</v>
      </c>
      <c r="AZ15" s="1">
        <f t="shared" si="15"/>
        <v>10.91</v>
      </c>
      <c r="BA15" s="1">
        <f t="shared" si="15"/>
        <v>14.97</v>
      </c>
      <c r="BB15" s="1">
        <f t="shared" si="15"/>
        <v>10.82</v>
      </c>
      <c r="BC15" s="1">
        <f t="shared" si="15"/>
        <v>11.110000000000001</v>
      </c>
      <c r="BD15" s="1">
        <f t="shared" si="15"/>
        <v>11</v>
      </c>
      <c r="BE15" s="1">
        <f t="shared" si="15"/>
        <v>13.430000000000001</v>
      </c>
      <c r="BF15" s="1">
        <f t="shared" si="15"/>
        <v>11.25</v>
      </c>
      <c r="BG15" s="1">
        <f t="shared" si="15"/>
        <v>13.919999999999996</v>
      </c>
      <c r="BH15" s="1">
        <f t="shared" si="15"/>
        <v>9.8400000000000016</v>
      </c>
      <c r="BI15" s="1">
        <f t="shared" si="15"/>
        <v>10.580000000000002</v>
      </c>
      <c r="BJ15" s="1">
        <f t="shared" si="15"/>
        <v>9.83</v>
      </c>
      <c r="BK15" s="1">
        <f t="shared" si="15"/>
        <v>9.73</v>
      </c>
      <c r="BL15" s="1">
        <f t="shared" si="15"/>
        <v>12.45</v>
      </c>
      <c r="BM15" s="1">
        <f t="shared" si="15"/>
        <v>12.26</v>
      </c>
      <c r="BN15" s="1">
        <f t="shared" si="15"/>
        <v>3.3099999999999996</v>
      </c>
    </row>
    <row r="16" spans="1:66" x14ac:dyDescent="0.2">
      <c r="A16">
        <v>14</v>
      </c>
      <c r="B16">
        <v>0.13</v>
      </c>
      <c r="D16">
        <v>0.18</v>
      </c>
      <c r="E16">
        <v>0.32</v>
      </c>
      <c r="F16">
        <v>0.2</v>
      </c>
      <c r="G16">
        <v>0.03</v>
      </c>
      <c r="I16">
        <v>0.22</v>
      </c>
      <c r="J16">
        <v>0.04</v>
      </c>
      <c r="L16">
        <v>0.17</v>
      </c>
      <c r="M16">
        <v>0.1</v>
      </c>
      <c r="O16">
        <v>0.13</v>
      </c>
      <c r="P16">
        <v>0.32</v>
      </c>
      <c r="Q16">
        <v>0.7</v>
      </c>
      <c r="T16">
        <v>14</v>
      </c>
      <c r="Z16" s="6" t="s">
        <v>34</v>
      </c>
      <c r="AB16" s="4">
        <f t="shared" ref="AB16:AR16" si="16">SUM(AB3:AB14)</f>
        <v>12.01</v>
      </c>
      <c r="AC16" s="4">
        <f t="shared" si="16"/>
        <v>1.17</v>
      </c>
      <c r="AD16" s="4">
        <f t="shared" si="16"/>
        <v>12.48</v>
      </c>
      <c r="AE16" s="4">
        <f t="shared" si="16"/>
        <v>17.84</v>
      </c>
      <c r="AF16" s="4">
        <f t="shared" si="16"/>
        <v>12.81</v>
      </c>
      <c r="AG16" s="4">
        <f t="shared" si="16"/>
        <v>12.650000000000002</v>
      </c>
      <c r="AH16" s="4">
        <f t="shared" si="16"/>
        <v>12.44</v>
      </c>
      <c r="AI16" s="4">
        <f t="shared" si="16"/>
        <v>14.870000000000001</v>
      </c>
      <c r="AJ16" s="4">
        <f t="shared" si="16"/>
        <v>12.629999999999999</v>
      </c>
      <c r="AK16" s="4">
        <f t="shared" si="16"/>
        <v>15.679999999999996</v>
      </c>
      <c r="AL16" s="4">
        <f t="shared" si="16"/>
        <v>10.850000000000001</v>
      </c>
      <c r="AM16" s="4">
        <f t="shared" si="16"/>
        <v>12.500000000000002</v>
      </c>
      <c r="AN16" s="4">
        <f t="shared" si="16"/>
        <v>11.8</v>
      </c>
      <c r="AO16" s="4">
        <f t="shared" si="16"/>
        <v>11.530000000000001</v>
      </c>
      <c r="AP16" s="4">
        <f t="shared" si="16"/>
        <v>14.85</v>
      </c>
      <c r="AQ16" s="4">
        <f t="shared" si="16"/>
        <v>14.41</v>
      </c>
      <c r="AR16" s="4">
        <f t="shared" si="16"/>
        <v>3.3099999999999996</v>
      </c>
      <c r="AS16" s="7">
        <f>AVERAGE(AB16:AR16)</f>
        <v>11.99</v>
      </c>
    </row>
    <row r="17" spans="1:56" x14ac:dyDescent="0.2">
      <c r="A17">
        <v>15</v>
      </c>
      <c r="G17">
        <v>0.18</v>
      </c>
      <c r="H17">
        <v>0.21</v>
      </c>
      <c r="I17">
        <v>0.05</v>
      </c>
      <c r="J17">
        <v>0.14000000000000001</v>
      </c>
      <c r="K17">
        <v>0.57999999999999996</v>
      </c>
      <c r="L17">
        <v>0.06</v>
      </c>
      <c r="M17">
        <v>0.35</v>
      </c>
      <c r="O17">
        <v>0.04</v>
      </c>
      <c r="Q17">
        <v>0.05</v>
      </c>
      <c r="T17">
        <v>15</v>
      </c>
      <c r="BA17" s="6" t="s">
        <v>54</v>
      </c>
      <c r="BB17" s="6"/>
      <c r="BC17" s="6" t="s">
        <v>55</v>
      </c>
      <c r="BD17" s="6"/>
    </row>
    <row r="18" spans="1:56" x14ac:dyDescent="0.2">
      <c r="A18">
        <v>16</v>
      </c>
      <c r="B18">
        <v>0.04</v>
      </c>
      <c r="E18">
        <v>0.1</v>
      </c>
      <c r="G18">
        <v>0.02</v>
      </c>
      <c r="I18">
        <v>0.02</v>
      </c>
      <c r="J18">
        <v>0.09</v>
      </c>
      <c r="O18">
        <v>0.11</v>
      </c>
      <c r="Q18">
        <v>0.1</v>
      </c>
      <c r="T18">
        <v>16</v>
      </c>
      <c r="AE18" s="6" t="s">
        <v>35</v>
      </c>
      <c r="AF18" s="6"/>
      <c r="AG18" s="6" t="s">
        <v>36</v>
      </c>
      <c r="AH18" s="6"/>
      <c r="AZ18" t="s">
        <v>20</v>
      </c>
      <c r="BA18" s="3">
        <f>AVERAGE(AX15:BN15)</f>
        <v>10.415294117647059</v>
      </c>
    </row>
    <row r="19" spans="1:56" x14ac:dyDescent="0.2">
      <c r="A19">
        <v>17</v>
      </c>
      <c r="B19">
        <v>0.05</v>
      </c>
      <c r="D19">
        <v>0.1</v>
      </c>
      <c r="E19">
        <v>0.11</v>
      </c>
      <c r="F19">
        <v>0.08</v>
      </c>
      <c r="H19">
        <v>0.12</v>
      </c>
      <c r="I19">
        <v>0.1</v>
      </c>
      <c r="L19">
        <v>0.12</v>
      </c>
      <c r="T19">
        <v>17</v>
      </c>
    </row>
    <row r="20" spans="1:56" x14ac:dyDescent="0.2">
      <c r="A20">
        <v>18</v>
      </c>
      <c r="D20">
        <v>0.08</v>
      </c>
      <c r="G20">
        <v>0.08</v>
      </c>
      <c r="J20">
        <v>0.2</v>
      </c>
      <c r="M20">
        <v>0.06</v>
      </c>
      <c r="T20">
        <v>18</v>
      </c>
    </row>
    <row r="21" spans="1:56" x14ac:dyDescent="0.2">
      <c r="A21">
        <v>19</v>
      </c>
      <c r="B21">
        <v>0.01</v>
      </c>
      <c r="D21">
        <v>0.1</v>
      </c>
      <c r="E21">
        <v>0.03</v>
      </c>
      <c r="H21">
        <v>0.1</v>
      </c>
      <c r="I21">
        <v>0.13</v>
      </c>
      <c r="L21">
        <v>0.02</v>
      </c>
      <c r="M21">
        <v>0.01</v>
      </c>
      <c r="O21">
        <v>0.13</v>
      </c>
      <c r="P21">
        <v>0.24</v>
      </c>
      <c r="Q21">
        <v>0.1</v>
      </c>
      <c r="T21">
        <v>19</v>
      </c>
    </row>
    <row r="22" spans="1:56" x14ac:dyDescent="0.2">
      <c r="A22">
        <v>20</v>
      </c>
      <c r="B22">
        <v>0.28000000000000003</v>
      </c>
      <c r="D22">
        <v>0.18</v>
      </c>
      <c r="E22">
        <v>0.24</v>
      </c>
      <c r="G22">
        <v>0.1</v>
      </c>
      <c r="H22">
        <v>0.28000000000000003</v>
      </c>
      <c r="I22">
        <v>0.21</v>
      </c>
      <c r="J22">
        <v>0.12</v>
      </c>
      <c r="K22">
        <v>0.08</v>
      </c>
      <c r="L22">
        <v>0.24</v>
      </c>
      <c r="M22">
        <v>0.06</v>
      </c>
      <c r="O22">
        <v>0.16</v>
      </c>
      <c r="Q22">
        <v>0.05</v>
      </c>
      <c r="T22">
        <v>20</v>
      </c>
    </row>
    <row r="23" spans="1:56" x14ac:dyDescent="0.2">
      <c r="A23">
        <v>21</v>
      </c>
      <c r="B23">
        <v>0.01</v>
      </c>
      <c r="D23">
        <v>0.05</v>
      </c>
      <c r="E23">
        <v>0.1</v>
      </c>
      <c r="G23">
        <v>0.13</v>
      </c>
      <c r="H23">
        <v>0.01</v>
      </c>
      <c r="I23">
        <v>0.03</v>
      </c>
      <c r="K23">
        <v>0.26</v>
      </c>
      <c r="M23">
        <v>0.13</v>
      </c>
      <c r="O23">
        <v>0.02</v>
      </c>
      <c r="P23">
        <v>0.03</v>
      </c>
      <c r="Q23">
        <v>0.05</v>
      </c>
      <c r="T23">
        <v>21</v>
      </c>
    </row>
    <row r="24" spans="1:56" x14ac:dyDescent="0.2">
      <c r="A24">
        <v>22</v>
      </c>
      <c r="B24">
        <v>0.06</v>
      </c>
      <c r="G24">
        <v>0.03</v>
      </c>
      <c r="H24">
        <v>0.37</v>
      </c>
      <c r="I24">
        <v>0.18</v>
      </c>
      <c r="J24">
        <v>0.26</v>
      </c>
      <c r="L24">
        <v>0.26</v>
      </c>
      <c r="T24">
        <v>22</v>
      </c>
    </row>
    <row r="25" spans="1:56" x14ac:dyDescent="0.2">
      <c r="A25">
        <v>23</v>
      </c>
      <c r="B25">
        <v>0.02</v>
      </c>
      <c r="E25">
        <v>0.54</v>
      </c>
      <c r="F25">
        <v>0.47</v>
      </c>
      <c r="H25">
        <v>0.21</v>
      </c>
      <c r="I25">
        <v>0.15</v>
      </c>
      <c r="J25">
        <v>0.32</v>
      </c>
      <c r="L25">
        <v>0.16</v>
      </c>
      <c r="M25">
        <v>0.13</v>
      </c>
      <c r="Q25">
        <v>0.1</v>
      </c>
      <c r="T25">
        <v>23</v>
      </c>
    </row>
    <row r="26" spans="1:56" x14ac:dyDescent="0.2">
      <c r="A26">
        <v>24</v>
      </c>
      <c r="B26">
        <v>0.02</v>
      </c>
      <c r="G26">
        <v>0.2</v>
      </c>
      <c r="T26">
        <v>24</v>
      </c>
    </row>
    <row r="27" spans="1:56" x14ac:dyDescent="0.2">
      <c r="A27">
        <v>25</v>
      </c>
      <c r="T27">
        <v>25</v>
      </c>
    </row>
    <row r="28" spans="1:56" x14ac:dyDescent="0.2">
      <c r="A28">
        <v>26</v>
      </c>
      <c r="P28">
        <v>0.23</v>
      </c>
      <c r="T28">
        <v>26</v>
      </c>
    </row>
    <row r="29" spans="1:56" x14ac:dyDescent="0.2">
      <c r="A29">
        <v>27</v>
      </c>
      <c r="T29">
        <v>27</v>
      </c>
    </row>
    <row r="30" spans="1:56" x14ac:dyDescent="0.2">
      <c r="A30">
        <v>28</v>
      </c>
      <c r="N30">
        <v>1</v>
      </c>
      <c r="T30">
        <v>28</v>
      </c>
    </row>
    <row r="31" spans="1:56" x14ac:dyDescent="0.2">
      <c r="A31">
        <v>29</v>
      </c>
      <c r="T31">
        <v>29</v>
      </c>
    </row>
    <row r="32" spans="1:56" x14ac:dyDescent="0.2">
      <c r="A32">
        <v>30</v>
      </c>
      <c r="T32">
        <v>30</v>
      </c>
    </row>
    <row r="33" spans="1:20" x14ac:dyDescent="0.2">
      <c r="A33">
        <v>31</v>
      </c>
      <c r="L33">
        <v>0.01</v>
      </c>
      <c r="T33">
        <v>31</v>
      </c>
    </row>
    <row r="34" spans="1:20" x14ac:dyDescent="0.2">
      <c r="A34" t="s">
        <v>37</v>
      </c>
      <c r="B34">
        <f t="shared" ref="B34:R34" si="17">SUM(B3:B33)</f>
        <v>0.74</v>
      </c>
      <c r="C34">
        <f t="shared" si="17"/>
        <v>0</v>
      </c>
      <c r="D34">
        <f t="shared" si="17"/>
        <v>0.90999999999999992</v>
      </c>
      <c r="E34">
        <f t="shared" si="17"/>
        <v>1.6800000000000002</v>
      </c>
      <c r="F34">
        <f t="shared" si="17"/>
        <v>0.88</v>
      </c>
      <c r="G34">
        <f t="shared" si="17"/>
        <v>0.91000000000000014</v>
      </c>
      <c r="H34">
        <f t="shared" si="17"/>
        <v>1.3399999999999999</v>
      </c>
      <c r="I34">
        <f t="shared" si="17"/>
        <v>1.2999999999999998</v>
      </c>
      <c r="J34">
        <f t="shared" si="17"/>
        <v>1.24</v>
      </c>
      <c r="K34">
        <f t="shared" si="17"/>
        <v>1.25</v>
      </c>
      <c r="L34">
        <f t="shared" si="17"/>
        <v>1.1399999999999999</v>
      </c>
      <c r="M34">
        <f t="shared" si="17"/>
        <v>1.03</v>
      </c>
      <c r="N34">
        <f t="shared" si="17"/>
        <v>1.08</v>
      </c>
      <c r="O34">
        <f t="shared" si="17"/>
        <v>0.7400000000000001</v>
      </c>
      <c r="P34">
        <f t="shared" si="17"/>
        <v>0.82000000000000006</v>
      </c>
      <c r="Q34">
        <f t="shared" si="17"/>
        <v>1.2000000000000002</v>
      </c>
      <c r="R34">
        <f t="shared" si="17"/>
        <v>0</v>
      </c>
    </row>
    <row r="36" spans="1:20" x14ac:dyDescent="0.2">
      <c r="A36" s="2" t="s">
        <v>38</v>
      </c>
      <c r="B36" t="s">
        <v>1</v>
      </c>
      <c r="C36" t="s">
        <v>51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17</v>
      </c>
      <c r="R36" t="s">
        <v>52</v>
      </c>
    </row>
    <row r="38" spans="1:20" x14ac:dyDescent="0.2">
      <c r="A38">
        <v>1</v>
      </c>
      <c r="D38">
        <v>0.06</v>
      </c>
      <c r="J38">
        <v>0.03</v>
      </c>
      <c r="T38">
        <v>1</v>
      </c>
    </row>
    <row r="39" spans="1:20" x14ac:dyDescent="0.2">
      <c r="A39">
        <v>2</v>
      </c>
      <c r="B39">
        <v>0.02</v>
      </c>
      <c r="E39">
        <v>0.1</v>
      </c>
      <c r="F39">
        <v>0.2</v>
      </c>
      <c r="G39">
        <v>0.01</v>
      </c>
      <c r="I39">
        <v>0.06</v>
      </c>
      <c r="L39">
        <v>0.06</v>
      </c>
      <c r="M39">
        <v>0.02</v>
      </c>
      <c r="T39">
        <v>2</v>
      </c>
    </row>
    <row r="40" spans="1:20" x14ac:dyDescent="0.2">
      <c r="A40">
        <v>3</v>
      </c>
      <c r="D40">
        <v>0.09</v>
      </c>
      <c r="F40">
        <v>0.03</v>
      </c>
      <c r="I40">
        <v>0.17</v>
      </c>
      <c r="O40">
        <v>0.04</v>
      </c>
      <c r="T40">
        <v>3</v>
      </c>
    </row>
    <row r="41" spans="1:20" x14ac:dyDescent="0.2">
      <c r="A41">
        <v>4</v>
      </c>
      <c r="B41">
        <v>0.17</v>
      </c>
      <c r="E41">
        <v>0.08</v>
      </c>
      <c r="G41">
        <v>0.09</v>
      </c>
      <c r="J41">
        <v>0.16</v>
      </c>
      <c r="M41">
        <v>0.03</v>
      </c>
      <c r="Q41">
        <v>0.03</v>
      </c>
      <c r="T41">
        <v>4</v>
      </c>
    </row>
    <row r="42" spans="1:20" x14ac:dyDescent="0.2">
      <c r="A42">
        <v>5</v>
      </c>
      <c r="P42">
        <v>0.12</v>
      </c>
      <c r="T42">
        <v>5</v>
      </c>
    </row>
    <row r="43" spans="1:20" x14ac:dyDescent="0.2">
      <c r="A43">
        <v>6</v>
      </c>
      <c r="B43">
        <v>0.11</v>
      </c>
      <c r="D43">
        <v>0.08</v>
      </c>
      <c r="F43">
        <v>0.03</v>
      </c>
      <c r="H43">
        <v>0.34</v>
      </c>
      <c r="I43">
        <v>0.13</v>
      </c>
      <c r="L43">
        <v>0.3</v>
      </c>
      <c r="M43">
        <v>0.08</v>
      </c>
      <c r="T43">
        <v>6</v>
      </c>
    </row>
    <row r="44" spans="1:20" x14ac:dyDescent="0.2">
      <c r="A44">
        <v>7</v>
      </c>
      <c r="B44">
        <v>0.11</v>
      </c>
      <c r="E44">
        <v>0.2</v>
      </c>
      <c r="G44">
        <v>0.05</v>
      </c>
      <c r="I44">
        <v>0.11</v>
      </c>
      <c r="J44">
        <v>0.26</v>
      </c>
      <c r="L44">
        <v>0.03</v>
      </c>
      <c r="M44">
        <v>0.14000000000000001</v>
      </c>
      <c r="Q44">
        <v>0.14000000000000001</v>
      </c>
      <c r="T44">
        <v>7</v>
      </c>
    </row>
    <row r="45" spans="1:20" x14ac:dyDescent="0.2">
      <c r="A45">
        <v>8</v>
      </c>
      <c r="E45">
        <v>0.2</v>
      </c>
      <c r="G45">
        <v>0.01</v>
      </c>
      <c r="I45">
        <v>0.26</v>
      </c>
      <c r="L45">
        <v>0.15</v>
      </c>
      <c r="M45">
        <v>0.1</v>
      </c>
      <c r="Q45">
        <v>0.2</v>
      </c>
      <c r="T45">
        <v>8</v>
      </c>
    </row>
    <row r="46" spans="1:20" x14ac:dyDescent="0.2">
      <c r="A46">
        <v>9</v>
      </c>
      <c r="B46">
        <v>0.38</v>
      </c>
      <c r="D46">
        <v>0.2</v>
      </c>
      <c r="E46">
        <v>0.28000000000000003</v>
      </c>
      <c r="F46">
        <v>0.14000000000000001</v>
      </c>
      <c r="G46">
        <v>0.2</v>
      </c>
      <c r="H46">
        <v>0.32</v>
      </c>
      <c r="I46">
        <v>0.28000000000000003</v>
      </c>
      <c r="J46">
        <v>0.37</v>
      </c>
      <c r="L46">
        <v>0.16</v>
      </c>
      <c r="M46">
        <v>0.17</v>
      </c>
      <c r="O46">
        <v>0.16</v>
      </c>
      <c r="P46">
        <v>0.2</v>
      </c>
      <c r="Q46">
        <v>0.2</v>
      </c>
      <c r="T46">
        <v>9</v>
      </c>
    </row>
    <row r="47" spans="1:20" x14ac:dyDescent="0.2">
      <c r="A47">
        <v>10</v>
      </c>
      <c r="B47">
        <v>0.09</v>
      </c>
      <c r="G47">
        <v>0.46</v>
      </c>
      <c r="I47">
        <v>0.02</v>
      </c>
      <c r="M47">
        <v>0.02</v>
      </c>
      <c r="Q47">
        <v>0.05</v>
      </c>
      <c r="T47">
        <v>10</v>
      </c>
    </row>
    <row r="48" spans="1:20" x14ac:dyDescent="0.2">
      <c r="A48">
        <v>11</v>
      </c>
      <c r="T48">
        <v>11</v>
      </c>
    </row>
    <row r="49" spans="1:20" x14ac:dyDescent="0.2">
      <c r="A49">
        <v>12</v>
      </c>
      <c r="T49">
        <v>12</v>
      </c>
    </row>
    <row r="50" spans="1:20" x14ac:dyDescent="0.2">
      <c r="A50">
        <v>13</v>
      </c>
      <c r="F50">
        <v>0.15</v>
      </c>
      <c r="I50">
        <v>0.12</v>
      </c>
      <c r="K50">
        <v>0.33</v>
      </c>
      <c r="N50">
        <v>0.11</v>
      </c>
      <c r="Q50">
        <v>0.32</v>
      </c>
      <c r="T50">
        <v>13</v>
      </c>
    </row>
    <row r="51" spans="1:20" x14ac:dyDescent="0.2">
      <c r="A51">
        <v>14</v>
      </c>
      <c r="C51">
        <v>0.27</v>
      </c>
      <c r="D51">
        <v>0.05</v>
      </c>
      <c r="G51">
        <v>0.05</v>
      </c>
      <c r="I51">
        <v>0.03</v>
      </c>
      <c r="J51">
        <v>0.02</v>
      </c>
      <c r="K51" t="s">
        <v>33</v>
      </c>
      <c r="M51">
        <v>0.24</v>
      </c>
      <c r="T51">
        <v>14</v>
      </c>
    </row>
    <row r="52" spans="1:20" x14ac:dyDescent="0.2">
      <c r="A52">
        <v>15</v>
      </c>
      <c r="B52">
        <v>0.11</v>
      </c>
      <c r="F52">
        <v>0.1</v>
      </c>
      <c r="G52">
        <v>0.02</v>
      </c>
      <c r="I52">
        <v>0.05</v>
      </c>
      <c r="M52">
        <v>0.02</v>
      </c>
      <c r="T52">
        <v>15</v>
      </c>
    </row>
    <row r="53" spans="1:20" x14ac:dyDescent="0.2">
      <c r="A53">
        <v>16</v>
      </c>
      <c r="B53">
        <v>7.0000000000000007E-2</v>
      </c>
      <c r="D53">
        <v>0.23</v>
      </c>
      <c r="E53">
        <v>0.15</v>
      </c>
      <c r="F53">
        <v>0.24</v>
      </c>
      <c r="G53">
        <v>0.06</v>
      </c>
      <c r="H53">
        <v>0.35</v>
      </c>
      <c r="I53">
        <v>0.2</v>
      </c>
      <c r="J53">
        <v>0.08</v>
      </c>
      <c r="K53">
        <v>0.32</v>
      </c>
      <c r="M53">
        <v>0.03</v>
      </c>
      <c r="O53">
        <v>0.3</v>
      </c>
      <c r="P53">
        <v>0.12</v>
      </c>
      <c r="T53">
        <v>16</v>
      </c>
    </row>
    <row r="54" spans="1:20" x14ac:dyDescent="0.2">
      <c r="A54">
        <v>17</v>
      </c>
      <c r="B54">
        <v>0.26</v>
      </c>
      <c r="E54">
        <v>0.32</v>
      </c>
      <c r="G54">
        <v>0.24</v>
      </c>
      <c r="J54">
        <v>0.31</v>
      </c>
      <c r="K54" t="s">
        <v>33</v>
      </c>
      <c r="L54">
        <v>0.23</v>
      </c>
      <c r="M54">
        <v>0.1</v>
      </c>
      <c r="P54">
        <v>0.31</v>
      </c>
      <c r="T54">
        <v>17</v>
      </c>
    </row>
    <row r="55" spans="1:20" x14ac:dyDescent="0.2">
      <c r="A55">
        <v>18</v>
      </c>
      <c r="D55">
        <v>0.35</v>
      </c>
      <c r="E55">
        <v>0.2</v>
      </c>
      <c r="H55">
        <v>0.6</v>
      </c>
      <c r="I55">
        <v>0.54</v>
      </c>
      <c r="K55">
        <v>0.51</v>
      </c>
      <c r="M55">
        <v>0.01</v>
      </c>
      <c r="O55">
        <v>0.3</v>
      </c>
      <c r="T55">
        <v>18</v>
      </c>
    </row>
    <row r="56" spans="1:20" x14ac:dyDescent="0.2">
      <c r="A56">
        <v>19</v>
      </c>
      <c r="B56">
        <v>0.68</v>
      </c>
      <c r="E56">
        <v>0.03</v>
      </c>
      <c r="G56">
        <v>0.53</v>
      </c>
      <c r="I56">
        <v>0.02</v>
      </c>
      <c r="J56">
        <v>0.4</v>
      </c>
      <c r="K56" t="s">
        <v>33</v>
      </c>
      <c r="L56">
        <v>0.39</v>
      </c>
      <c r="M56">
        <v>0.34</v>
      </c>
      <c r="P56">
        <v>0.25</v>
      </c>
      <c r="Q56">
        <v>0.06</v>
      </c>
      <c r="T56">
        <v>19</v>
      </c>
    </row>
    <row r="57" spans="1:20" x14ac:dyDescent="0.2">
      <c r="A57">
        <v>20</v>
      </c>
      <c r="F57">
        <v>0.2</v>
      </c>
      <c r="I57">
        <v>7.0000000000000007E-2</v>
      </c>
      <c r="L57">
        <v>0.12</v>
      </c>
      <c r="P57">
        <v>0.05</v>
      </c>
      <c r="T57">
        <v>20</v>
      </c>
    </row>
    <row r="58" spans="1:20" x14ac:dyDescent="0.2">
      <c r="A58">
        <v>21</v>
      </c>
      <c r="G58">
        <v>0.03</v>
      </c>
      <c r="M58">
        <v>0.04</v>
      </c>
      <c r="Q58">
        <v>0.1</v>
      </c>
      <c r="T58">
        <v>21</v>
      </c>
    </row>
    <row r="59" spans="1:20" x14ac:dyDescent="0.2">
      <c r="A59">
        <v>22</v>
      </c>
      <c r="B59">
        <v>0.02</v>
      </c>
      <c r="F59">
        <v>0.32</v>
      </c>
      <c r="H59">
        <v>0.3</v>
      </c>
      <c r="I59">
        <v>0.38</v>
      </c>
      <c r="J59">
        <v>0.1</v>
      </c>
      <c r="K59">
        <v>0.65</v>
      </c>
      <c r="L59">
        <v>0.19</v>
      </c>
      <c r="O59">
        <v>0.37</v>
      </c>
      <c r="Q59">
        <v>0.25</v>
      </c>
      <c r="T59">
        <v>22</v>
      </c>
    </row>
    <row r="60" spans="1:20" x14ac:dyDescent="0.2">
      <c r="A60">
        <v>23</v>
      </c>
      <c r="B60">
        <v>0.36</v>
      </c>
      <c r="D60">
        <v>0.64</v>
      </c>
      <c r="F60">
        <v>0.24</v>
      </c>
      <c r="G60">
        <v>0.38</v>
      </c>
      <c r="H60">
        <v>0.12</v>
      </c>
      <c r="I60">
        <v>0.17</v>
      </c>
      <c r="J60">
        <v>0.41</v>
      </c>
      <c r="K60" t="s">
        <v>33</v>
      </c>
      <c r="L60">
        <v>0.06</v>
      </c>
      <c r="M60">
        <v>0.22</v>
      </c>
      <c r="O60">
        <v>0.21</v>
      </c>
      <c r="P60">
        <v>0.75</v>
      </c>
      <c r="Q60">
        <v>0.3</v>
      </c>
      <c r="T60">
        <v>23</v>
      </c>
    </row>
    <row r="61" spans="1:20" x14ac:dyDescent="0.2">
      <c r="A61">
        <v>24</v>
      </c>
      <c r="B61">
        <v>0.13</v>
      </c>
      <c r="D61">
        <v>0.03</v>
      </c>
      <c r="F61">
        <v>0.02</v>
      </c>
      <c r="G61">
        <v>0.2</v>
      </c>
      <c r="I61">
        <v>0.05</v>
      </c>
      <c r="J61">
        <v>0.03</v>
      </c>
      <c r="L61">
        <v>0.03</v>
      </c>
      <c r="M61">
        <v>0.03</v>
      </c>
      <c r="P61">
        <v>0.41</v>
      </c>
      <c r="T61">
        <v>24</v>
      </c>
    </row>
    <row r="62" spans="1:20" x14ac:dyDescent="0.2">
      <c r="A62">
        <v>25</v>
      </c>
      <c r="B62">
        <v>0.04</v>
      </c>
      <c r="C62">
        <v>0.4</v>
      </c>
      <c r="G62">
        <v>0.01</v>
      </c>
      <c r="H62">
        <v>0.02</v>
      </c>
      <c r="J62">
        <v>0.03</v>
      </c>
      <c r="M62">
        <v>0.02</v>
      </c>
      <c r="T62">
        <v>25</v>
      </c>
    </row>
    <row r="63" spans="1:20" x14ac:dyDescent="0.2">
      <c r="A63">
        <v>26</v>
      </c>
      <c r="B63">
        <v>0.01</v>
      </c>
      <c r="G63">
        <v>0.03</v>
      </c>
      <c r="H63">
        <v>0.06</v>
      </c>
      <c r="I63">
        <v>0.04</v>
      </c>
      <c r="K63">
        <v>0.67</v>
      </c>
      <c r="L63">
        <v>0.06</v>
      </c>
      <c r="N63">
        <v>1.1399999999999999</v>
      </c>
      <c r="T63">
        <v>26</v>
      </c>
    </row>
    <row r="64" spans="1:20" x14ac:dyDescent="0.2">
      <c r="A64">
        <v>27</v>
      </c>
      <c r="B64">
        <v>0.27</v>
      </c>
      <c r="C64">
        <v>0.5</v>
      </c>
      <c r="E64">
        <v>1.93</v>
      </c>
      <c r="F64">
        <v>0.56000000000000005</v>
      </c>
      <c r="H64">
        <v>0.5</v>
      </c>
      <c r="I64">
        <v>0.44</v>
      </c>
      <c r="J64">
        <v>0.46</v>
      </c>
      <c r="K64" t="s">
        <v>33</v>
      </c>
      <c r="L64">
        <v>0.41</v>
      </c>
      <c r="M64">
        <v>0.19</v>
      </c>
      <c r="N64">
        <v>0.05</v>
      </c>
      <c r="O64">
        <v>0.5</v>
      </c>
      <c r="P64">
        <v>0.56000000000000005</v>
      </c>
      <c r="Q64">
        <v>0.15</v>
      </c>
      <c r="T64">
        <v>27</v>
      </c>
    </row>
    <row r="65" spans="1:20" x14ac:dyDescent="0.2">
      <c r="A65">
        <v>28</v>
      </c>
      <c r="B65">
        <v>0.22</v>
      </c>
      <c r="D65">
        <v>0.08</v>
      </c>
      <c r="E65">
        <v>0.31</v>
      </c>
      <c r="F65">
        <v>0.01</v>
      </c>
      <c r="G65">
        <v>0.54</v>
      </c>
      <c r="H65">
        <v>0.1</v>
      </c>
      <c r="I65">
        <v>0.17</v>
      </c>
      <c r="J65">
        <v>0.19</v>
      </c>
      <c r="K65">
        <v>0.45</v>
      </c>
      <c r="L65">
        <v>0.04</v>
      </c>
      <c r="M65">
        <v>7.0000000000000007E-2</v>
      </c>
      <c r="N65">
        <v>0.38</v>
      </c>
      <c r="O65">
        <v>0.02</v>
      </c>
      <c r="Q65">
        <v>0.05</v>
      </c>
      <c r="R65">
        <v>0.8</v>
      </c>
      <c r="T65">
        <v>28</v>
      </c>
    </row>
    <row r="66" spans="1:20" x14ac:dyDescent="0.2">
      <c r="A66">
        <v>29</v>
      </c>
      <c r="K66" t="s">
        <v>33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t="s">
        <v>37</v>
      </c>
      <c r="B69">
        <f t="shared" ref="B69:R69" si="18">SUM(B38:B68)</f>
        <v>3.05</v>
      </c>
      <c r="C69">
        <f t="shared" si="18"/>
        <v>1.17</v>
      </c>
      <c r="D69">
        <f t="shared" si="18"/>
        <v>1.8100000000000003</v>
      </c>
      <c r="E69">
        <f t="shared" si="18"/>
        <v>3.8000000000000003</v>
      </c>
      <c r="F69">
        <f t="shared" si="18"/>
        <v>2.2400000000000002</v>
      </c>
      <c r="G69">
        <f t="shared" si="18"/>
        <v>2.91</v>
      </c>
      <c r="H69">
        <f t="shared" si="18"/>
        <v>2.71</v>
      </c>
      <c r="I69">
        <f t="shared" si="18"/>
        <v>3.3099999999999996</v>
      </c>
      <c r="J69">
        <f t="shared" si="18"/>
        <v>2.8499999999999996</v>
      </c>
      <c r="K69">
        <f t="shared" si="18"/>
        <v>2.93</v>
      </c>
      <c r="L69">
        <f t="shared" si="18"/>
        <v>2.23</v>
      </c>
      <c r="M69">
        <f t="shared" si="18"/>
        <v>1.87</v>
      </c>
      <c r="N69">
        <f t="shared" si="18"/>
        <v>1.6800000000000002</v>
      </c>
      <c r="O69">
        <f t="shared" si="18"/>
        <v>1.9</v>
      </c>
      <c r="P69">
        <f t="shared" si="18"/>
        <v>2.77</v>
      </c>
      <c r="Q69">
        <f t="shared" si="18"/>
        <v>1.8500000000000003</v>
      </c>
      <c r="R69">
        <f t="shared" si="18"/>
        <v>0.8</v>
      </c>
    </row>
    <row r="71" spans="1:20" x14ac:dyDescent="0.2">
      <c r="A71" s="2" t="s">
        <v>40</v>
      </c>
      <c r="B71" t="s">
        <v>1</v>
      </c>
      <c r="C71" t="s">
        <v>51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17</v>
      </c>
      <c r="R71" t="s">
        <v>52</v>
      </c>
    </row>
    <row r="73" spans="1:20" x14ac:dyDescent="0.2">
      <c r="A73">
        <v>1</v>
      </c>
      <c r="B73">
        <v>0.03</v>
      </c>
      <c r="G73">
        <v>0.02</v>
      </c>
      <c r="I73">
        <v>0.02</v>
      </c>
      <c r="M73">
        <v>0.03</v>
      </c>
      <c r="Q73">
        <v>0.03</v>
      </c>
      <c r="T73">
        <v>1</v>
      </c>
    </row>
    <row r="74" spans="1:20" x14ac:dyDescent="0.2">
      <c r="A74">
        <v>2</v>
      </c>
      <c r="F74">
        <v>0.01</v>
      </c>
      <c r="H74">
        <v>0.1</v>
      </c>
      <c r="I74">
        <v>0.11</v>
      </c>
      <c r="L74">
        <v>0.06</v>
      </c>
      <c r="T74">
        <v>2</v>
      </c>
    </row>
    <row r="75" spans="1:20" x14ac:dyDescent="0.2">
      <c r="A75">
        <v>3</v>
      </c>
      <c r="B75">
        <v>0.05</v>
      </c>
      <c r="E75">
        <v>0.03</v>
      </c>
      <c r="G75">
        <v>0.02</v>
      </c>
      <c r="J75">
        <v>0.14000000000000001</v>
      </c>
      <c r="M75">
        <v>0.04</v>
      </c>
      <c r="Q75">
        <v>0.05</v>
      </c>
      <c r="T75">
        <v>3</v>
      </c>
    </row>
    <row r="76" spans="1:20" x14ac:dyDescent="0.2">
      <c r="A76">
        <v>4</v>
      </c>
      <c r="H76">
        <v>0.1</v>
      </c>
      <c r="I76">
        <v>0.05</v>
      </c>
      <c r="J76">
        <v>0.03</v>
      </c>
      <c r="L76">
        <v>0.03</v>
      </c>
      <c r="M76">
        <v>0.06</v>
      </c>
      <c r="Q76">
        <v>0.01</v>
      </c>
      <c r="T76">
        <v>4</v>
      </c>
    </row>
    <row r="77" spans="1:20" x14ac:dyDescent="0.2">
      <c r="A77">
        <v>5</v>
      </c>
      <c r="D77">
        <v>0.05</v>
      </c>
      <c r="G77">
        <v>0.02</v>
      </c>
      <c r="L77">
        <v>0.06</v>
      </c>
      <c r="M77">
        <v>0.01</v>
      </c>
      <c r="N77">
        <v>0.38</v>
      </c>
      <c r="T77">
        <v>5</v>
      </c>
    </row>
    <row r="78" spans="1:20" x14ac:dyDescent="0.2">
      <c r="A78">
        <v>6</v>
      </c>
      <c r="T78">
        <v>6</v>
      </c>
    </row>
    <row r="79" spans="1:20" x14ac:dyDescent="0.2">
      <c r="A79">
        <v>7</v>
      </c>
      <c r="T79">
        <v>7</v>
      </c>
    </row>
    <row r="80" spans="1:20" x14ac:dyDescent="0.2">
      <c r="A80">
        <v>8</v>
      </c>
      <c r="I80" t="s">
        <v>33</v>
      </c>
      <c r="T80">
        <v>8</v>
      </c>
    </row>
    <row r="81" spans="1:20" x14ac:dyDescent="0.2">
      <c r="A81">
        <v>9</v>
      </c>
      <c r="B81">
        <v>7.0000000000000007E-2</v>
      </c>
      <c r="E81">
        <v>0.11</v>
      </c>
      <c r="F81">
        <v>0.05</v>
      </c>
      <c r="G81">
        <v>0.01</v>
      </c>
      <c r="H81">
        <v>0.09</v>
      </c>
      <c r="I81">
        <v>0.13</v>
      </c>
      <c r="J81">
        <v>0.14000000000000001</v>
      </c>
      <c r="M81">
        <v>0.02</v>
      </c>
      <c r="N81">
        <v>0.18</v>
      </c>
      <c r="O81">
        <v>0.02</v>
      </c>
      <c r="P81">
        <v>0.04</v>
      </c>
      <c r="Q81">
        <v>0.01</v>
      </c>
      <c r="T81">
        <v>9</v>
      </c>
    </row>
    <row r="82" spans="1:20" x14ac:dyDescent="0.2">
      <c r="A82">
        <v>10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H84">
        <v>0.02</v>
      </c>
      <c r="I84">
        <v>0.08</v>
      </c>
      <c r="L84">
        <v>0.06</v>
      </c>
      <c r="T84">
        <v>12</v>
      </c>
    </row>
    <row r="85" spans="1:20" x14ac:dyDescent="0.2">
      <c r="A85">
        <v>13</v>
      </c>
      <c r="B85">
        <v>0.04</v>
      </c>
      <c r="D85">
        <v>0.05</v>
      </c>
      <c r="G85">
        <v>0.02</v>
      </c>
      <c r="I85">
        <v>0.02</v>
      </c>
      <c r="J85">
        <v>0.04</v>
      </c>
      <c r="K85">
        <v>0.35</v>
      </c>
      <c r="M85">
        <v>0.04</v>
      </c>
      <c r="N85">
        <v>0.03</v>
      </c>
      <c r="O85">
        <v>0.02</v>
      </c>
      <c r="Q85">
        <v>0.01</v>
      </c>
      <c r="T85">
        <v>13</v>
      </c>
    </row>
    <row r="86" spans="1:20" x14ac:dyDescent="0.2">
      <c r="A86">
        <v>14</v>
      </c>
      <c r="T86">
        <v>14</v>
      </c>
    </row>
    <row r="87" spans="1:20" x14ac:dyDescent="0.2">
      <c r="A87">
        <v>15</v>
      </c>
      <c r="B87">
        <v>0.04</v>
      </c>
      <c r="F87">
        <v>0.02</v>
      </c>
      <c r="H87">
        <v>0.2</v>
      </c>
      <c r="I87">
        <v>0.09</v>
      </c>
      <c r="L87">
        <v>7.0000000000000007E-2</v>
      </c>
      <c r="T87">
        <v>15</v>
      </c>
    </row>
    <row r="88" spans="1:20" x14ac:dyDescent="0.2">
      <c r="A88">
        <v>16</v>
      </c>
      <c r="E88">
        <v>0.13</v>
      </c>
      <c r="G88">
        <v>0.04</v>
      </c>
      <c r="J88">
        <v>0.15</v>
      </c>
      <c r="M88">
        <v>0.02</v>
      </c>
      <c r="N88">
        <v>0.28999999999999998</v>
      </c>
      <c r="O88">
        <v>0.03</v>
      </c>
      <c r="T88">
        <v>16</v>
      </c>
    </row>
    <row r="89" spans="1:20" x14ac:dyDescent="0.2">
      <c r="A89">
        <v>17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T91">
        <v>19</v>
      </c>
    </row>
    <row r="92" spans="1:20" x14ac:dyDescent="0.2">
      <c r="A92">
        <v>20</v>
      </c>
      <c r="R92">
        <v>0.25</v>
      </c>
      <c r="T92">
        <v>20</v>
      </c>
    </row>
    <row r="93" spans="1:20" x14ac:dyDescent="0.2">
      <c r="A93">
        <v>21</v>
      </c>
      <c r="B93">
        <v>0.03</v>
      </c>
      <c r="D93">
        <v>0.09</v>
      </c>
      <c r="E93">
        <v>7.0000000000000007E-2</v>
      </c>
      <c r="F93">
        <v>0.04</v>
      </c>
      <c r="I93">
        <v>0.06</v>
      </c>
      <c r="J93">
        <v>0.05</v>
      </c>
      <c r="M93">
        <v>7.0000000000000007E-2</v>
      </c>
      <c r="N93">
        <v>0.08</v>
      </c>
      <c r="O93">
        <v>0.05</v>
      </c>
      <c r="P93">
        <v>0.02</v>
      </c>
      <c r="Q93">
        <v>0.02</v>
      </c>
      <c r="T93">
        <v>21</v>
      </c>
    </row>
    <row r="94" spans="1:20" x14ac:dyDescent="0.2">
      <c r="A94">
        <v>22</v>
      </c>
      <c r="G94">
        <v>0.05</v>
      </c>
      <c r="T94">
        <v>22</v>
      </c>
    </row>
    <row r="95" spans="1:20" x14ac:dyDescent="0.2">
      <c r="A95">
        <v>23</v>
      </c>
      <c r="N95">
        <v>0.01</v>
      </c>
      <c r="T95">
        <v>23</v>
      </c>
    </row>
    <row r="96" spans="1:20" x14ac:dyDescent="0.2">
      <c r="A96">
        <v>24</v>
      </c>
      <c r="K96">
        <v>0.12</v>
      </c>
      <c r="P96">
        <v>0.06</v>
      </c>
      <c r="T96">
        <v>24</v>
      </c>
    </row>
    <row r="97" spans="1:20" x14ac:dyDescent="0.2">
      <c r="A97">
        <v>25</v>
      </c>
      <c r="B97">
        <v>0.04</v>
      </c>
      <c r="D97">
        <v>0.1</v>
      </c>
      <c r="E97">
        <v>0.09</v>
      </c>
      <c r="F97">
        <v>0.1</v>
      </c>
      <c r="H97">
        <v>0.16</v>
      </c>
      <c r="I97">
        <v>7.0000000000000007E-2</v>
      </c>
      <c r="L97">
        <v>0.1</v>
      </c>
      <c r="M97">
        <v>0.1</v>
      </c>
      <c r="N97">
        <v>0.05</v>
      </c>
      <c r="Q97">
        <v>0.1</v>
      </c>
      <c r="T97">
        <v>25</v>
      </c>
    </row>
    <row r="98" spans="1:20" x14ac:dyDescent="0.2">
      <c r="A98">
        <v>26</v>
      </c>
      <c r="D98">
        <v>0.05</v>
      </c>
      <c r="G98">
        <v>0.05</v>
      </c>
      <c r="J98">
        <v>0.1</v>
      </c>
      <c r="M98">
        <v>0.02</v>
      </c>
      <c r="N98">
        <v>0.06</v>
      </c>
      <c r="O98">
        <v>0.04</v>
      </c>
      <c r="Q98">
        <v>0.05</v>
      </c>
      <c r="T98">
        <v>26</v>
      </c>
    </row>
    <row r="99" spans="1:20" x14ac:dyDescent="0.2">
      <c r="A99">
        <v>27</v>
      </c>
      <c r="F99">
        <v>0.02</v>
      </c>
      <c r="I99">
        <v>0.03</v>
      </c>
      <c r="M99">
        <v>0.03</v>
      </c>
      <c r="Q99">
        <v>0.1</v>
      </c>
      <c r="T99">
        <v>27</v>
      </c>
    </row>
    <row r="100" spans="1:20" x14ac:dyDescent="0.2">
      <c r="A100">
        <v>28</v>
      </c>
      <c r="D100">
        <v>0.21</v>
      </c>
      <c r="E100">
        <v>0.04</v>
      </c>
      <c r="F100">
        <v>7.0000000000000007E-2</v>
      </c>
      <c r="H100">
        <v>0.1</v>
      </c>
      <c r="I100">
        <v>0.04</v>
      </c>
      <c r="L100">
        <v>0.42</v>
      </c>
      <c r="P100">
        <v>0.03</v>
      </c>
      <c r="T100">
        <v>28</v>
      </c>
    </row>
    <row r="101" spans="1:20" x14ac:dyDescent="0.2">
      <c r="A101">
        <v>29</v>
      </c>
      <c r="E101">
        <v>0.34</v>
      </c>
      <c r="F101">
        <v>0.13</v>
      </c>
      <c r="G101">
        <v>0.05</v>
      </c>
      <c r="H101">
        <v>0.2</v>
      </c>
      <c r="I101">
        <v>0.32</v>
      </c>
      <c r="J101">
        <v>0.39</v>
      </c>
      <c r="K101">
        <v>0.42</v>
      </c>
      <c r="M101">
        <v>0.2</v>
      </c>
      <c r="N101">
        <v>0.43</v>
      </c>
      <c r="O101">
        <v>0.3</v>
      </c>
      <c r="P101">
        <v>0.43</v>
      </c>
      <c r="Q101">
        <v>0.1</v>
      </c>
      <c r="T101">
        <v>29</v>
      </c>
    </row>
    <row r="102" spans="1:20" x14ac:dyDescent="0.2">
      <c r="A102">
        <v>30</v>
      </c>
      <c r="D102">
        <v>0.02</v>
      </c>
      <c r="E102">
        <v>0.04</v>
      </c>
      <c r="G102">
        <v>0.24</v>
      </c>
      <c r="M102">
        <v>0.02</v>
      </c>
      <c r="N102" t="s">
        <v>33</v>
      </c>
      <c r="Q102">
        <v>0.1</v>
      </c>
      <c r="T102">
        <v>30</v>
      </c>
    </row>
    <row r="103" spans="1:20" x14ac:dyDescent="0.2">
      <c r="A103">
        <v>31</v>
      </c>
      <c r="C103" t="s">
        <v>33</v>
      </c>
      <c r="T103">
        <v>31</v>
      </c>
    </row>
    <row r="104" spans="1:20" x14ac:dyDescent="0.2">
      <c r="A104" t="s">
        <v>37</v>
      </c>
      <c r="B104">
        <f t="shared" ref="B104:R104" si="19">SUM(B73:B103)</f>
        <v>0.3</v>
      </c>
      <c r="C104">
        <f t="shared" si="19"/>
        <v>0</v>
      </c>
      <c r="D104">
        <f t="shared" si="19"/>
        <v>0.57000000000000006</v>
      </c>
      <c r="E104">
        <f t="shared" si="19"/>
        <v>0.85000000000000009</v>
      </c>
      <c r="F104">
        <f t="shared" si="19"/>
        <v>0.44</v>
      </c>
      <c r="G104">
        <f t="shared" si="19"/>
        <v>0.52</v>
      </c>
      <c r="H104">
        <f t="shared" si="19"/>
        <v>0.97</v>
      </c>
      <c r="I104">
        <f t="shared" si="19"/>
        <v>1.0200000000000002</v>
      </c>
      <c r="J104">
        <f t="shared" si="19"/>
        <v>1.04</v>
      </c>
      <c r="K104">
        <f t="shared" si="19"/>
        <v>0.8899999999999999</v>
      </c>
      <c r="L104">
        <f t="shared" si="19"/>
        <v>0.8</v>
      </c>
      <c r="M104">
        <f t="shared" si="19"/>
        <v>0.66000000000000014</v>
      </c>
      <c r="N104">
        <f t="shared" si="19"/>
        <v>1.51</v>
      </c>
      <c r="O104">
        <f t="shared" si="19"/>
        <v>0.45999999999999996</v>
      </c>
      <c r="P104">
        <f t="shared" si="19"/>
        <v>0.57999999999999996</v>
      </c>
      <c r="Q104">
        <f t="shared" si="19"/>
        <v>0.57999999999999996</v>
      </c>
      <c r="R104">
        <f t="shared" si="19"/>
        <v>0.25</v>
      </c>
    </row>
    <row r="106" spans="1:20" x14ac:dyDescent="0.2">
      <c r="A106" s="2" t="s">
        <v>41</v>
      </c>
      <c r="B106" t="s">
        <v>1</v>
      </c>
      <c r="C106" t="s">
        <v>51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17</v>
      </c>
      <c r="R106" t="s">
        <v>52</v>
      </c>
    </row>
    <row r="108" spans="1:20" x14ac:dyDescent="0.2">
      <c r="A108">
        <v>1</v>
      </c>
      <c r="T108">
        <v>1</v>
      </c>
    </row>
    <row r="109" spans="1:20" x14ac:dyDescent="0.2">
      <c r="A109">
        <v>2</v>
      </c>
      <c r="F109">
        <v>0.04</v>
      </c>
      <c r="H109">
        <v>7.0000000000000007E-2</v>
      </c>
      <c r="I109">
        <v>0.08</v>
      </c>
      <c r="L109">
        <v>0.03</v>
      </c>
      <c r="T109">
        <v>2</v>
      </c>
    </row>
    <row r="110" spans="1:20" x14ac:dyDescent="0.2">
      <c r="A110">
        <v>3</v>
      </c>
      <c r="D110">
        <v>0.03</v>
      </c>
      <c r="E110">
        <v>0.22</v>
      </c>
      <c r="G110">
        <v>0.06</v>
      </c>
      <c r="J110">
        <v>0.09</v>
      </c>
      <c r="M110">
        <v>0.04</v>
      </c>
      <c r="N110">
        <v>0.15</v>
      </c>
      <c r="P110">
        <v>0.14000000000000001</v>
      </c>
      <c r="Q110">
        <v>0.05</v>
      </c>
      <c r="T110">
        <v>3</v>
      </c>
    </row>
    <row r="111" spans="1:20" x14ac:dyDescent="0.2">
      <c r="A111">
        <v>4</v>
      </c>
      <c r="T111">
        <v>4</v>
      </c>
    </row>
    <row r="112" spans="1:20" x14ac:dyDescent="0.2">
      <c r="A112">
        <v>5</v>
      </c>
      <c r="T112">
        <v>5</v>
      </c>
    </row>
    <row r="113" spans="1:20" x14ac:dyDescent="0.2">
      <c r="A113">
        <v>6</v>
      </c>
      <c r="T113">
        <v>6</v>
      </c>
    </row>
    <row r="114" spans="1:20" x14ac:dyDescent="0.2">
      <c r="A114">
        <v>7</v>
      </c>
      <c r="T114">
        <v>7</v>
      </c>
    </row>
    <row r="115" spans="1:20" x14ac:dyDescent="0.2">
      <c r="A115">
        <v>8</v>
      </c>
      <c r="B115">
        <v>0.39</v>
      </c>
      <c r="D115">
        <v>0.28999999999999998</v>
      </c>
      <c r="E115">
        <v>0.34</v>
      </c>
      <c r="F115">
        <v>0.21</v>
      </c>
      <c r="H115">
        <v>0.1</v>
      </c>
      <c r="I115">
        <v>0.52</v>
      </c>
      <c r="L115">
        <v>0.08</v>
      </c>
      <c r="M115">
        <v>0.31</v>
      </c>
      <c r="O115">
        <v>0.47</v>
      </c>
      <c r="P115">
        <v>0.22</v>
      </c>
      <c r="Q115">
        <v>0.44</v>
      </c>
      <c r="T115">
        <v>8</v>
      </c>
    </row>
    <row r="116" spans="1:20" x14ac:dyDescent="0.2">
      <c r="A116">
        <v>9</v>
      </c>
      <c r="G116">
        <v>0.5</v>
      </c>
      <c r="J116">
        <v>0.21</v>
      </c>
      <c r="K116">
        <v>0.26</v>
      </c>
      <c r="M116">
        <v>0.01</v>
      </c>
      <c r="N116">
        <v>0.13</v>
      </c>
      <c r="T116">
        <v>9</v>
      </c>
    </row>
    <row r="117" spans="1:20" x14ac:dyDescent="0.2">
      <c r="A117">
        <v>10</v>
      </c>
      <c r="T117">
        <v>10</v>
      </c>
    </row>
    <row r="118" spans="1:20" x14ac:dyDescent="0.2">
      <c r="A118">
        <v>11</v>
      </c>
      <c r="T118">
        <v>11</v>
      </c>
    </row>
    <row r="119" spans="1:20" x14ac:dyDescent="0.2">
      <c r="A119">
        <v>12</v>
      </c>
      <c r="T119">
        <v>12</v>
      </c>
    </row>
    <row r="120" spans="1:20" x14ac:dyDescent="0.2">
      <c r="A120">
        <v>13</v>
      </c>
      <c r="T120">
        <v>13</v>
      </c>
    </row>
    <row r="121" spans="1:20" x14ac:dyDescent="0.2">
      <c r="A121">
        <v>14</v>
      </c>
      <c r="T121">
        <v>14</v>
      </c>
    </row>
    <row r="122" spans="1:20" x14ac:dyDescent="0.2">
      <c r="A122">
        <v>15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L125">
        <v>0.02</v>
      </c>
      <c r="Q125">
        <v>0.02</v>
      </c>
      <c r="T125">
        <v>18</v>
      </c>
    </row>
    <row r="126" spans="1:20" x14ac:dyDescent="0.2">
      <c r="A126">
        <v>19</v>
      </c>
      <c r="E126">
        <v>0.03</v>
      </c>
      <c r="F126">
        <v>0.02</v>
      </c>
      <c r="T126">
        <v>19</v>
      </c>
    </row>
    <row r="127" spans="1:20" x14ac:dyDescent="0.2">
      <c r="A127">
        <v>20</v>
      </c>
      <c r="J127">
        <v>0.02</v>
      </c>
      <c r="K127">
        <v>0.11</v>
      </c>
      <c r="M127">
        <v>0.05</v>
      </c>
      <c r="Q127">
        <v>0.04</v>
      </c>
      <c r="T127">
        <v>20</v>
      </c>
    </row>
    <row r="128" spans="1:20" x14ac:dyDescent="0.2">
      <c r="A128">
        <v>21</v>
      </c>
      <c r="E128">
        <v>0.02</v>
      </c>
      <c r="F128">
        <v>0.01</v>
      </c>
      <c r="H128">
        <v>0.01</v>
      </c>
      <c r="T128">
        <v>21</v>
      </c>
    </row>
    <row r="129" spans="1:20" x14ac:dyDescent="0.2">
      <c r="A129">
        <v>22</v>
      </c>
      <c r="I129">
        <v>0.02</v>
      </c>
      <c r="J129">
        <v>0.03</v>
      </c>
      <c r="M129">
        <v>0.02</v>
      </c>
      <c r="T129">
        <v>22</v>
      </c>
    </row>
    <row r="130" spans="1:20" x14ac:dyDescent="0.2">
      <c r="A130">
        <v>23</v>
      </c>
      <c r="T130">
        <v>23</v>
      </c>
    </row>
    <row r="131" spans="1:20" x14ac:dyDescent="0.2">
      <c r="A131">
        <v>24</v>
      </c>
      <c r="T131">
        <v>24</v>
      </c>
    </row>
    <row r="132" spans="1:20" x14ac:dyDescent="0.2">
      <c r="A132">
        <v>25</v>
      </c>
      <c r="Q132">
        <v>0.03</v>
      </c>
      <c r="T132">
        <v>25</v>
      </c>
    </row>
    <row r="133" spans="1:20" x14ac:dyDescent="0.2">
      <c r="A133">
        <v>26</v>
      </c>
      <c r="T133">
        <v>26</v>
      </c>
    </row>
    <row r="134" spans="1:20" x14ac:dyDescent="0.2">
      <c r="A134">
        <v>27</v>
      </c>
      <c r="T134">
        <v>27</v>
      </c>
    </row>
    <row r="135" spans="1:20" x14ac:dyDescent="0.2">
      <c r="A135">
        <v>28</v>
      </c>
      <c r="D135">
        <v>0.15</v>
      </c>
      <c r="E135">
        <v>0.08</v>
      </c>
      <c r="F135">
        <v>0.12</v>
      </c>
      <c r="H135">
        <v>0.09</v>
      </c>
      <c r="I135">
        <v>0.13</v>
      </c>
      <c r="J135">
        <v>0.09</v>
      </c>
      <c r="K135">
        <v>0.25</v>
      </c>
      <c r="L135">
        <v>0.1</v>
      </c>
      <c r="M135">
        <v>0.11</v>
      </c>
      <c r="P135">
        <v>0.1</v>
      </c>
      <c r="T135">
        <v>28</v>
      </c>
    </row>
    <row r="136" spans="1:20" x14ac:dyDescent="0.2">
      <c r="A136">
        <v>29</v>
      </c>
      <c r="F136" t="s">
        <v>33</v>
      </c>
      <c r="G136">
        <v>0.09</v>
      </c>
      <c r="I136">
        <v>0.03</v>
      </c>
      <c r="L136">
        <v>0.02</v>
      </c>
      <c r="M136">
        <v>0.01</v>
      </c>
      <c r="O136">
        <v>0.1</v>
      </c>
      <c r="Q136">
        <v>0.2</v>
      </c>
      <c r="T136">
        <v>29</v>
      </c>
    </row>
    <row r="137" spans="1:20" x14ac:dyDescent="0.2">
      <c r="A137">
        <v>30</v>
      </c>
      <c r="D137">
        <v>0.02</v>
      </c>
      <c r="F137">
        <v>0.08</v>
      </c>
      <c r="K137">
        <v>0.12</v>
      </c>
      <c r="N137" t="s">
        <v>33</v>
      </c>
      <c r="P137">
        <v>0.01</v>
      </c>
      <c r="T137">
        <v>30</v>
      </c>
    </row>
    <row r="138" spans="1:20" x14ac:dyDescent="0.2">
      <c r="A138">
        <v>31</v>
      </c>
      <c r="F138" t="s">
        <v>33</v>
      </c>
      <c r="T138">
        <v>31</v>
      </c>
    </row>
    <row r="139" spans="1:20" x14ac:dyDescent="0.2">
      <c r="A139" t="s">
        <v>37</v>
      </c>
      <c r="B139">
        <f t="shared" ref="B139:R139" si="20">SUM(B108:B138)</f>
        <v>0.39</v>
      </c>
      <c r="C139">
        <f t="shared" si="20"/>
        <v>0</v>
      </c>
      <c r="D139">
        <f t="shared" si="20"/>
        <v>0.49</v>
      </c>
      <c r="E139">
        <f t="shared" si="20"/>
        <v>0.69000000000000006</v>
      </c>
      <c r="F139">
        <f t="shared" si="20"/>
        <v>0.48000000000000004</v>
      </c>
      <c r="G139">
        <f t="shared" si="20"/>
        <v>0.65</v>
      </c>
      <c r="H139">
        <f t="shared" si="20"/>
        <v>0.27</v>
      </c>
      <c r="I139">
        <f t="shared" si="20"/>
        <v>0.78</v>
      </c>
      <c r="J139">
        <f t="shared" si="20"/>
        <v>0.43999999999999995</v>
      </c>
      <c r="K139">
        <f t="shared" si="20"/>
        <v>0.74</v>
      </c>
      <c r="L139">
        <f t="shared" si="20"/>
        <v>0.25</v>
      </c>
      <c r="M139">
        <f t="shared" si="20"/>
        <v>0.55000000000000004</v>
      </c>
      <c r="N139">
        <f t="shared" si="20"/>
        <v>0.28000000000000003</v>
      </c>
      <c r="O139">
        <f t="shared" si="20"/>
        <v>0.56999999999999995</v>
      </c>
      <c r="P139">
        <f t="shared" si="20"/>
        <v>0.47</v>
      </c>
      <c r="Q139">
        <f t="shared" si="20"/>
        <v>0.78</v>
      </c>
      <c r="R139" s="3">
        <f t="shared" si="20"/>
        <v>0</v>
      </c>
    </row>
    <row r="141" spans="1:20" x14ac:dyDescent="0.2">
      <c r="A141" s="2" t="s">
        <v>42</v>
      </c>
      <c r="B141" t="s">
        <v>1</v>
      </c>
      <c r="C141" t="s">
        <v>51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17</v>
      </c>
      <c r="R141" t="s">
        <v>52</v>
      </c>
    </row>
    <row r="143" spans="1:20" x14ac:dyDescent="0.2">
      <c r="A143">
        <v>1</v>
      </c>
      <c r="M143">
        <v>0.05</v>
      </c>
      <c r="N143">
        <v>0.08</v>
      </c>
      <c r="P143">
        <v>0.02</v>
      </c>
      <c r="T143">
        <v>1</v>
      </c>
    </row>
    <row r="144" spans="1:20" x14ac:dyDescent="0.2">
      <c r="A144">
        <v>2</v>
      </c>
      <c r="B144">
        <v>7.0000000000000007E-2</v>
      </c>
      <c r="D144">
        <v>0.16</v>
      </c>
      <c r="F144">
        <v>0.42</v>
      </c>
      <c r="H144">
        <v>7.0000000000000007E-2</v>
      </c>
      <c r="I144">
        <v>7.0000000000000007E-2</v>
      </c>
      <c r="L144">
        <v>0.08</v>
      </c>
      <c r="M144">
        <v>0.11</v>
      </c>
      <c r="O144">
        <v>0.11</v>
      </c>
      <c r="P144">
        <v>0.27</v>
      </c>
      <c r="Q144">
        <v>0.16</v>
      </c>
      <c r="T144">
        <v>2</v>
      </c>
    </row>
    <row r="145" spans="1:20" x14ac:dyDescent="0.2">
      <c r="A145">
        <v>3</v>
      </c>
      <c r="B145">
        <v>0.04</v>
      </c>
      <c r="D145">
        <v>0.04</v>
      </c>
      <c r="G145">
        <v>0.1</v>
      </c>
      <c r="I145">
        <v>0.03</v>
      </c>
      <c r="J145">
        <v>0.12</v>
      </c>
      <c r="M145">
        <v>7.0000000000000007E-2</v>
      </c>
      <c r="P145">
        <v>0.09</v>
      </c>
      <c r="T145">
        <v>3</v>
      </c>
    </row>
    <row r="146" spans="1:20" x14ac:dyDescent="0.2">
      <c r="A146">
        <v>4</v>
      </c>
      <c r="B146">
        <v>0.04</v>
      </c>
      <c r="D146">
        <v>0.04</v>
      </c>
      <c r="E146">
        <v>0.56000000000000005</v>
      </c>
      <c r="F146">
        <v>0.03</v>
      </c>
      <c r="G146">
        <v>0.03</v>
      </c>
      <c r="I146">
        <v>0.15</v>
      </c>
      <c r="J146">
        <v>0.02</v>
      </c>
      <c r="K146">
        <v>0.11</v>
      </c>
      <c r="L146">
        <v>0.06</v>
      </c>
      <c r="M146">
        <v>0.06</v>
      </c>
      <c r="P146">
        <v>0.04</v>
      </c>
      <c r="Q146">
        <v>0.03</v>
      </c>
      <c r="T146">
        <v>4</v>
      </c>
    </row>
    <row r="147" spans="1:20" x14ac:dyDescent="0.2">
      <c r="A147">
        <v>5</v>
      </c>
      <c r="G147">
        <v>0.03</v>
      </c>
      <c r="N147">
        <v>0.45</v>
      </c>
      <c r="T147">
        <v>5</v>
      </c>
    </row>
    <row r="148" spans="1:20" x14ac:dyDescent="0.2">
      <c r="A148">
        <v>6</v>
      </c>
      <c r="B148">
        <v>0.03</v>
      </c>
      <c r="D148">
        <v>0.01</v>
      </c>
      <c r="H148">
        <v>0.2</v>
      </c>
      <c r="I148">
        <v>0.1</v>
      </c>
      <c r="K148">
        <v>0.08</v>
      </c>
      <c r="L148">
        <v>0.18</v>
      </c>
      <c r="O148">
        <v>0.02</v>
      </c>
      <c r="T148">
        <v>6</v>
      </c>
    </row>
    <row r="149" spans="1:20" x14ac:dyDescent="0.2">
      <c r="A149">
        <v>7</v>
      </c>
      <c r="B149">
        <v>0.04</v>
      </c>
      <c r="G149">
        <v>0.02</v>
      </c>
      <c r="J149">
        <v>0.08</v>
      </c>
      <c r="N149">
        <v>0.04</v>
      </c>
      <c r="T149">
        <v>7</v>
      </c>
    </row>
    <row r="150" spans="1:20" x14ac:dyDescent="0.2">
      <c r="A150">
        <v>8</v>
      </c>
      <c r="I150">
        <v>0.02</v>
      </c>
      <c r="M150">
        <v>0.03</v>
      </c>
      <c r="Q150">
        <v>0.02</v>
      </c>
      <c r="T150">
        <v>8</v>
      </c>
    </row>
    <row r="151" spans="1:20" x14ac:dyDescent="0.2">
      <c r="A151">
        <v>9</v>
      </c>
      <c r="E151">
        <v>7.0000000000000007E-2</v>
      </c>
      <c r="F151">
        <v>0.02</v>
      </c>
      <c r="N151">
        <v>0.03</v>
      </c>
      <c r="P151">
        <v>0.03</v>
      </c>
      <c r="T151">
        <v>9</v>
      </c>
    </row>
    <row r="152" spans="1:20" x14ac:dyDescent="0.2">
      <c r="A152">
        <v>10</v>
      </c>
      <c r="G152">
        <v>0.1</v>
      </c>
      <c r="T152">
        <v>10</v>
      </c>
    </row>
    <row r="153" spans="1:20" x14ac:dyDescent="0.2">
      <c r="A153">
        <v>11</v>
      </c>
      <c r="D153">
        <v>0.04</v>
      </c>
      <c r="F153">
        <v>0.05</v>
      </c>
      <c r="I153">
        <v>0.02</v>
      </c>
      <c r="O153">
        <v>0.06</v>
      </c>
      <c r="P153">
        <v>0.06</v>
      </c>
      <c r="T153">
        <v>11</v>
      </c>
    </row>
    <row r="154" spans="1:20" x14ac:dyDescent="0.2">
      <c r="A154">
        <v>12</v>
      </c>
      <c r="B154">
        <v>0.01</v>
      </c>
      <c r="E154">
        <v>7.0000000000000007E-2</v>
      </c>
      <c r="G154">
        <v>0.05</v>
      </c>
      <c r="J154">
        <v>0.05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D158">
        <v>0.04</v>
      </c>
      <c r="F158">
        <v>0.03</v>
      </c>
      <c r="M158">
        <v>0.03</v>
      </c>
      <c r="Q158">
        <v>0.14000000000000001</v>
      </c>
      <c r="T158">
        <v>16</v>
      </c>
    </row>
    <row r="159" spans="1:20" x14ac:dyDescent="0.2">
      <c r="A159">
        <v>17</v>
      </c>
      <c r="B159">
        <v>0.19</v>
      </c>
      <c r="D159">
        <v>0.41</v>
      </c>
      <c r="E159">
        <v>0.14000000000000001</v>
      </c>
      <c r="F159">
        <v>0.34</v>
      </c>
      <c r="H159">
        <v>0.2</v>
      </c>
      <c r="I159">
        <v>0.43</v>
      </c>
      <c r="L159">
        <v>0.2</v>
      </c>
      <c r="M159">
        <v>0.14000000000000001</v>
      </c>
      <c r="N159">
        <v>0.05</v>
      </c>
      <c r="O159">
        <v>0.37</v>
      </c>
      <c r="Q159">
        <v>0.45</v>
      </c>
      <c r="T159">
        <v>17</v>
      </c>
    </row>
    <row r="160" spans="1:20" x14ac:dyDescent="0.2">
      <c r="A160">
        <v>18</v>
      </c>
      <c r="B160">
        <v>0.19</v>
      </c>
      <c r="E160">
        <v>0.18</v>
      </c>
      <c r="G160">
        <v>0.28999999999999998</v>
      </c>
      <c r="I160">
        <v>0.02</v>
      </c>
      <c r="J160">
        <v>0.27</v>
      </c>
      <c r="K160">
        <v>0.48</v>
      </c>
      <c r="M160">
        <v>0.38</v>
      </c>
      <c r="N160">
        <v>0.1</v>
      </c>
      <c r="P160">
        <v>0.27</v>
      </c>
      <c r="T160">
        <v>18</v>
      </c>
    </row>
    <row r="161" spans="1:20" x14ac:dyDescent="0.2">
      <c r="A161">
        <v>19</v>
      </c>
      <c r="F161">
        <v>0.22</v>
      </c>
      <c r="P161">
        <v>0.12</v>
      </c>
      <c r="T161">
        <v>19</v>
      </c>
    </row>
    <row r="162" spans="1:20" x14ac:dyDescent="0.2">
      <c r="A162">
        <v>20</v>
      </c>
      <c r="B162">
        <v>0.14000000000000001</v>
      </c>
      <c r="D162">
        <v>0.17</v>
      </c>
      <c r="E162">
        <v>0.12</v>
      </c>
      <c r="F162">
        <v>0.04</v>
      </c>
      <c r="I162">
        <v>0.16</v>
      </c>
      <c r="J162">
        <v>0.09</v>
      </c>
      <c r="K162">
        <v>0.2</v>
      </c>
      <c r="L162">
        <v>0.04</v>
      </c>
      <c r="M162">
        <v>0.3</v>
      </c>
      <c r="O162">
        <v>0.11</v>
      </c>
      <c r="Q162">
        <v>0.33</v>
      </c>
      <c r="T162">
        <v>20</v>
      </c>
    </row>
    <row r="163" spans="1:20" x14ac:dyDescent="0.2">
      <c r="A163">
        <v>21</v>
      </c>
      <c r="G163">
        <v>0.1</v>
      </c>
      <c r="T163">
        <v>21</v>
      </c>
    </row>
    <row r="164" spans="1:20" x14ac:dyDescent="0.2">
      <c r="A164">
        <v>22</v>
      </c>
      <c r="T164">
        <v>22</v>
      </c>
    </row>
    <row r="165" spans="1:20" x14ac:dyDescent="0.2">
      <c r="A165">
        <v>23</v>
      </c>
      <c r="T165">
        <v>23</v>
      </c>
    </row>
    <row r="166" spans="1:20" x14ac:dyDescent="0.2">
      <c r="A166">
        <v>24</v>
      </c>
      <c r="T166">
        <v>24</v>
      </c>
    </row>
    <row r="167" spans="1:20" x14ac:dyDescent="0.2">
      <c r="A167">
        <v>25</v>
      </c>
      <c r="T167">
        <v>25</v>
      </c>
    </row>
    <row r="168" spans="1:20" x14ac:dyDescent="0.2">
      <c r="A168">
        <v>26</v>
      </c>
      <c r="T168">
        <v>26</v>
      </c>
    </row>
    <row r="169" spans="1:20" x14ac:dyDescent="0.2">
      <c r="A169">
        <v>27</v>
      </c>
      <c r="T169">
        <v>27</v>
      </c>
    </row>
    <row r="170" spans="1:20" x14ac:dyDescent="0.2">
      <c r="A170">
        <v>28</v>
      </c>
      <c r="T170">
        <v>28</v>
      </c>
    </row>
    <row r="171" spans="1:20" x14ac:dyDescent="0.2">
      <c r="A171">
        <v>29</v>
      </c>
      <c r="T171">
        <v>29</v>
      </c>
    </row>
    <row r="172" spans="1:20" x14ac:dyDescent="0.2">
      <c r="A172">
        <v>30</v>
      </c>
      <c r="T172">
        <v>30</v>
      </c>
    </row>
    <row r="173" spans="1:20" x14ac:dyDescent="0.2">
      <c r="A173">
        <v>31</v>
      </c>
      <c r="D173">
        <v>0.04</v>
      </c>
      <c r="E173">
        <v>0.05</v>
      </c>
      <c r="H173">
        <v>0.02</v>
      </c>
      <c r="I173">
        <v>0.04</v>
      </c>
      <c r="M173">
        <v>0.02</v>
      </c>
      <c r="N173">
        <v>0.05</v>
      </c>
      <c r="O173">
        <v>0.04</v>
      </c>
      <c r="P173">
        <v>7.0000000000000007E-2</v>
      </c>
      <c r="Q173">
        <v>0.08</v>
      </c>
      <c r="R173">
        <v>0.12</v>
      </c>
      <c r="T173">
        <v>31</v>
      </c>
    </row>
    <row r="174" spans="1:20" x14ac:dyDescent="0.2">
      <c r="A174" t="s">
        <v>37</v>
      </c>
      <c r="B174">
        <f t="shared" ref="B174:R174" si="21">SUM(B143:B173)</f>
        <v>0.75000000000000011</v>
      </c>
      <c r="C174">
        <f t="shared" si="21"/>
        <v>0</v>
      </c>
      <c r="D174">
        <f t="shared" si="21"/>
        <v>0.95000000000000007</v>
      </c>
      <c r="E174">
        <f t="shared" si="21"/>
        <v>1.1900000000000002</v>
      </c>
      <c r="F174">
        <f t="shared" si="21"/>
        <v>1.1500000000000001</v>
      </c>
      <c r="G174">
        <f t="shared" si="21"/>
        <v>0.72</v>
      </c>
      <c r="H174">
        <f t="shared" si="21"/>
        <v>0.49000000000000005</v>
      </c>
      <c r="I174">
        <f t="shared" si="21"/>
        <v>1.04</v>
      </c>
      <c r="J174">
        <f t="shared" si="21"/>
        <v>0.63</v>
      </c>
      <c r="K174">
        <f t="shared" si="21"/>
        <v>0.86999999999999988</v>
      </c>
      <c r="L174">
        <f t="shared" si="21"/>
        <v>0.56000000000000005</v>
      </c>
      <c r="M174">
        <f t="shared" si="21"/>
        <v>1.1900000000000002</v>
      </c>
      <c r="N174">
        <f t="shared" si="21"/>
        <v>0.80000000000000016</v>
      </c>
      <c r="O174">
        <f t="shared" si="21"/>
        <v>0.71000000000000008</v>
      </c>
      <c r="P174">
        <f t="shared" si="21"/>
        <v>0.97</v>
      </c>
      <c r="Q174">
        <f t="shared" si="21"/>
        <v>1.2100000000000002</v>
      </c>
      <c r="R174">
        <f t="shared" si="21"/>
        <v>0.12</v>
      </c>
    </row>
    <row r="176" spans="1:20" x14ac:dyDescent="0.2">
      <c r="A176" s="2" t="s">
        <v>43</v>
      </c>
      <c r="B176" t="s">
        <v>1</v>
      </c>
      <c r="C176" t="s">
        <v>51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10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17</v>
      </c>
      <c r="R176" t="s">
        <v>52</v>
      </c>
    </row>
    <row r="178" spans="1:20" x14ac:dyDescent="0.2">
      <c r="A178">
        <v>1</v>
      </c>
      <c r="D178">
        <v>0.08</v>
      </c>
      <c r="F178">
        <v>0.3</v>
      </c>
      <c r="G178">
        <v>0.01</v>
      </c>
      <c r="H178">
        <v>0.02</v>
      </c>
      <c r="J178">
        <v>0.09</v>
      </c>
      <c r="K178">
        <v>0.05</v>
      </c>
      <c r="L178">
        <v>0.03</v>
      </c>
      <c r="Q178">
        <v>0.12</v>
      </c>
      <c r="T178">
        <v>1</v>
      </c>
    </row>
    <row r="179" spans="1:20" x14ac:dyDescent="0.2">
      <c r="A179">
        <v>2</v>
      </c>
      <c r="B179">
        <v>0.11</v>
      </c>
      <c r="D179">
        <v>0.08</v>
      </c>
      <c r="E179">
        <v>0.25</v>
      </c>
      <c r="H179">
        <v>0.01</v>
      </c>
      <c r="I179">
        <v>0.15</v>
      </c>
      <c r="J179">
        <v>0.1</v>
      </c>
      <c r="L179">
        <v>0.1</v>
      </c>
      <c r="M179">
        <v>0.12</v>
      </c>
      <c r="N179">
        <v>0.05</v>
      </c>
      <c r="O179">
        <v>0.15</v>
      </c>
      <c r="P179">
        <v>0.25</v>
      </c>
      <c r="Q179">
        <v>0.08</v>
      </c>
      <c r="T179">
        <v>2</v>
      </c>
    </row>
    <row r="180" spans="1:20" x14ac:dyDescent="0.2">
      <c r="A180">
        <v>3</v>
      </c>
      <c r="B180">
        <v>0.01</v>
      </c>
      <c r="G180">
        <v>0.12</v>
      </c>
      <c r="J180">
        <v>0.03</v>
      </c>
      <c r="M180">
        <v>0.06</v>
      </c>
      <c r="T180">
        <v>3</v>
      </c>
    </row>
    <row r="181" spans="1:20" x14ac:dyDescent="0.2">
      <c r="A181">
        <v>4</v>
      </c>
      <c r="D181">
        <v>0.01</v>
      </c>
      <c r="T181">
        <v>4</v>
      </c>
    </row>
    <row r="182" spans="1:20" x14ac:dyDescent="0.2">
      <c r="A182">
        <v>5</v>
      </c>
      <c r="E182">
        <v>0.04</v>
      </c>
      <c r="J182">
        <v>0.03</v>
      </c>
      <c r="N182">
        <v>0.02</v>
      </c>
      <c r="T182">
        <v>5</v>
      </c>
    </row>
    <row r="183" spans="1:20" x14ac:dyDescent="0.2">
      <c r="A183">
        <v>6</v>
      </c>
      <c r="T183">
        <v>6</v>
      </c>
    </row>
    <row r="184" spans="1:20" x14ac:dyDescent="0.2">
      <c r="A184">
        <v>7</v>
      </c>
      <c r="B184">
        <v>0.01</v>
      </c>
      <c r="I184">
        <v>0.02</v>
      </c>
      <c r="K184">
        <v>0.03</v>
      </c>
      <c r="Q184">
        <v>0.06</v>
      </c>
      <c r="T184">
        <v>7</v>
      </c>
    </row>
    <row r="185" spans="1:20" x14ac:dyDescent="0.2">
      <c r="A185">
        <v>8</v>
      </c>
      <c r="B185">
        <v>0.01</v>
      </c>
      <c r="D185">
        <v>0.1</v>
      </c>
      <c r="E185">
        <v>0.13</v>
      </c>
      <c r="F185">
        <v>0.09</v>
      </c>
      <c r="G185">
        <v>0.01</v>
      </c>
      <c r="I185">
        <v>0.05</v>
      </c>
      <c r="J185">
        <v>0.01</v>
      </c>
      <c r="M185">
        <v>0.02</v>
      </c>
      <c r="O185">
        <v>0.05</v>
      </c>
      <c r="P185">
        <v>0.12</v>
      </c>
      <c r="Q185">
        <v>0.02</v>
      </c>
      <c r="T185">
        <v>8</v>
      </c>
    </row>
    <row r="186" spans="1:20" x14ac:dyDescent="0.2">
      <c r="A186">
        <v>9</v>
      </c>
      <c r="G186">
        <v>0.03</v>
      </c>
      <c r="H186">
        <v>0.02</v>
      </c>
      <c r="M186">
        <v>0.02</v>
      </c>
      <c r="N186">
        <v>0.05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T190">
        <v>13</v>
      </c>
    </row>
    <row r="191" spans="1:20" x14ac:dyDescent="0.2">
      <c r="A191">
        <v>14</v>
      </c>
      <c r="I191" t="s">
        <v>33</v>
      </c>
      <c r="T191">
        <v>14</v>
      </c>
    </row>
    <row r="192" spans="1:20" x14ac:dyDescent="0.2">
      <c r="A192">
        <v>15</v>
      </c>
      <c r="B192">
        <v>0.01</v>
      </c>
      <c r="D192">
        <v>0.1</v>
      </c>
      <c r="E192">
        <v>0.12</v>
      </c>
      <c r="F192">
        <v>0.11</v>
      </c>
      <c r="H192">
        <v>1.28</v>
      </c>
      <c r="I192">
        <v>0.08</v>
      </c>
      <c r="L192">
        <v>0.13</v>
      </c>
      <c r="M192">
        <v>0.18</v>
      </c>
      <c r="O192">
        <v>0.28000000000000003</v>
      </c>
      <c r="P192">
        <v>0.28999999999999998</v>
      </c>
      <c r="Q192">
        <v>0.28000000000000003</v>
      </c>
      <c r="T192">
        <v>15</v>
      </c>
    </row>
    <row r="193" spans="1:20" x14ac:dyDescent="0.2">
      <c r="A193">
        <v>16</v>
      </c>
      <c r="B193">
        <v>0.02</v>
      </c>
      <c r="G193">
        <v>0.28000000000000003</v>
      </c>
      <c r="I193" t="s">
        <v>33</v>
      </c>
      <c r="J193">
        <v>0.12</v>
      </c>
      <c r="M193">
        <v>0.04</v>
      </c>
      <c r="T193">
        <v>16</v>
      </c>
    </row>
    <row r="194" spans="1:20" x14ac:dyDescent="0.2">
      <c r="A194">
        <v>17</v>
      </c>
      <c r="D194">
        <v>0.1</v>
      </c>
      <c r="I194">
        <v>0.05</v>
      </c>
      <c r="N194">
        <v>0.04</v>
      </c>
      <c r="Q194">
        <v>0.02</v>
      </c>
      <c r="T194">
        <v>17</v>
      </c>
    </row>
    <row r="195" spans="1:20" x14ac:dyDescent="0.2">
      <c r="A195">
        <v>18</v>
      </c>
      <c r="B195">
        <v>0.05</v>
      </c>
      <c r="E195">
        <v>0.08</v>
      </c>
      <c r="G195">
        <v>0.03</v>
      </c>
      <c r="I195">
        <v>0.02</v>
      </c>
      <c r="J195">
        <v>0.03</v>
      </c>
      <c r="M195">
        <v>0.02</v>
      </c>
      <c r="N195">
        <v>0.02</v>
      </c>
      <c r="P195">
        <v>0.13</v>
      </c>
      <c r="R195">
        <v>0.45</v>
      </c>
      <c r="T195">
        <v>18</v>
      </c>
    </row>
    <row r="196" spans="1:20" x14ac:dyDescent="0.2">
      <c r="A196">
        <v>19</v>
      </c>
      <c r="I196" t="s">
        <v>33</v>
      </c>
      <c r="T196">
        <v>19</v>
      </c>
    </row>
    <row r="197" spans="1:20" x14ac:dyDescent="0.2">
      <c r="A197">
        <v>20</v>
      </c>
      <c r="D197">
        <v>0.27</v>
      </c>
      <c r="F197">
        <v>0.21</v>
      </c>
      <c r="H197">
        <v>0.14000000000000001</v>
      </c>
      <c r="I197">
        <v>0.2</v>
      </c>
      <c r="O197">
        <v>0.25</v>
      </c>
      <c r="T197">
        <v>20</v>
      </c>
    </row>
    <row r="198" spans="1:20" x14ac:dyDescent="0.2">
      <c r="A198">
        <v>21</v>
      </c>
      <c r="B198">
        <v>0.26</v>
      </c>
      <c r="E198">
        <v>0.18</v>
      </c>
      <c r="F198">
        <v>0.01</v>
      </c>
      <c r="G198">
        <v>0.2</v>
      </c>
      <c r="I198">
        <v>0.08</v>
      </c>
      <c r="J198">
        <v>0.12</v>
      </c>
      <c r="K198">
        <v>0.32</v>
      </c>
      <c r="L198">
        <v>0.16</v>
      </c>
      <c r="M198">
        <v>7.0000000000000007E-2</v>
      </c>
      <c r="P198">
        <v>0.18</v>
      </c>
      <c r="Q198">
        <v>0.24</v>
      </c>
      <c r="T198">
        <v>21</v>
      </c>
    </row>
    <row r="199" spans="1:20" x14ac:dyDescent="0.2">
      <c r="A199">
        <v>22</v>
      </c>
      <c r="E199">
        <v>0.06</v>
      </c>
      <c r="G199">
        <v>0.05</v>
      </c>
      <c r="T199">
        <v>22</v>
      </c>
    </row>
    <row r="200" spans="1:20" x14ac:dyDescent="0.2">
      <c r="A200">
        <v>23</v>
      </c>
      <c r="I200" t="s">
        <v>33</v>
      </c>
      <c r="N200">
        <v>0.16</v>
      </c>
      <c r="R200">
        <v>0.27</v>
      </c>
      <c r="T200">
        <v>23</v>
      </c>
    </row>
    <row r="201" spans="1:20" x14ac:dyDescent="0.2">
      <c r="A201">
        <v>24</v>
      </c>
      <c r="B201">
        <v>0.08</v>
      </c>
      <c r="E201">
        <v>0.05</v>
      </c>
      <c r="H201">
        <v>0.09</v>
      </c>
      <c r="I201">
        <v>0.12</v>
      </c>
      <c r="K201">
        <v>0.23</v>
      </c>
      <c r="L201">
        <v>0.14000000000000001</v>
      </c>
      <c r="M201">
        <v>0.17</v>
      </c>
      <c r="Q201">
        <v>0.19</v>
      </c>
      <c r="T201">
        <v>24</v>
      </c>
    </row>
    <row r="202" spans="1:20" x14ac:dyDescent="0.2">
      <c r="A202">
        <v>25</v>
      </c>
      <c r="B202">
        <v>0.06</v>
      </c>
      <c r="D202">
        <v>0.15</v>
      </c>
      <c r="E202">
        <v>0.19</v>
      </c>
      <c r="F202">
        <v>0.2</v>
      </c>
      <c r="G202">
        <v>0.38</v>
      </c>
      <c r="J202">
        <v>0.14000000000000001</v>
      </c>
      <c r="M202">
        <v>0.01</v>
      </c>
      <c r="O202">
        <v>0.12</v>
      </c>
      <c r="P202">
        <v>0.22</v>
      </c>
      <c r="T202">
        <v>25</v>
      </c>
    </row>
    <row r="203" spans="1:20" x14ac:dyDescent="0.2">
      <c r="A203">
        <v>26</v>
      </c>
      <c r="N203">
        <v>0.14000000000000001</v>
      </c>
      <c r="T203">
        <v>26</v>
      </c>
    </row>
    <row r="204" spans="1:20" x14ac:dyDescent="0.2">
      <c r="A204">
        <v>27</v>
      </c>
      <c r="T204">
        <v>27</v>
      </c>
    </row>
    <row r="205" spans="1:20" x14ac:dyDescent="0.2">
      <c r="A205">
        <v>28</v>
      </c>
      <c r="T205">
        <v>28</v>
      </c>
    </row>
    <row r="206" spans="1:20" x14ac:dyDescent="0.2">
      <c r="A206">
        <v>29</v>
      </c>
      <c r="D206">
        <v>0.05</v>
      </c>
      <c r="T206">
        <v>29</v>
      </c>
    </row>
    <row r="207" spans="1:20" x14ac:dyDescent="0.2">
      <c r="A207">
        <v>30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t="s">
        <v>37</v>
      </c>
      <c r="B209">
        <f>SUM(B179:B208)</f>
        <v>0.62000000000000011</v>
      </c>
      <c r="C209">
        <f t="shared" ref="C209:R209" si="22">SUM(C178:C208)</f>
        <v>0</v>
      </c>
      <c r="D209">
        <f t="shared" si="22"/>
        <v>0.94000000000000006</v>
      </c>
      <c r="E209">
        <f t="shared" si="22"/>
        <v>1.1000000000000001</v>
      </c>
      <c r="F209">
        <f t="shared" si="22"/>
        <v>0.91999999999999993</v>
      </c>
      <c r="G209">
        <f t="shared" si="22"/>
        <v>1.1100000000000003</v>
      </c>
      <c r="H209">
        <f t="shared" si="22"/>
        <v>1.5600000000000003</v>
      </c>
      <c r="I209">
        <f t="shared" si="22"/>
        <v>0.77</v>
      </c>
      <c r="J209">
        <f t="shared" si="22"/>
        <v>0.67</v>
      </c>
      <c r="K209">
        <f t="shared" si="22"/>
        <v>0.63</v>
      </c>
      <c r="L209">
        <f t="shared" si="22"/>
        <v>0.56000000000000005</v>
      </c>
      <c r="M209">
        <f t="shared" si="22"/>
        <v>0.71000000000000008</v>
      </c>
      <c r="N209">
        <f t="shared" si="22"/>
        <v>0.48</v>
      </c>
      <c r="O209">
        <f t="shared" si="22"/>
        <v>0.85</v>
      </c>
      <c r="P209">
        <f t="shared" si="22"/>
        <v>1.19</v>
      </c>
      <c r="Q209">
        <f t="shared" si="22"/>
        <v>1.01</v>
      </c>
      <c r="R209">
        <f t="shared" si="22"/>
        <v>0.72</v>
      </c>
    </row>
    <row r="211" spans="1:20" x14ac:dyDescent="0.2">
      <c r="A211" s="2" t="s">
        <v>45</v>
      </c>
      <c r="B211" t="s">
        <v>1</v>
      </c>
      <c r="C211" t="s">
        <v>51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17</v>
      </c>
      <c r="R211" t="s">
        <v>52</v>
      </c>
    </row>
    <row r="213" spans="1:20" x14ac:dyDescent="0.2">
      <c r="A213">
        <v>1</v>
      </c>
      <c r="T213">
        <v>1</v>
      </c>
    </row>
    <row r="214" spans="1:20" x14ac:dyDescent="0.2">
      <c r="A214">
        <v>2</v>
      </c>
      <c r="T214">
        <v>2</v>
      </c>
    </row>
    <row r="215" spans="1:20" x14ac:dyDescent="0.2">
      <c r="A215">
        <v>3</v>
      </c>
      <c r="T215">
        <v>3</v>
      </c>
    </row>
    <row r="216" spans="1:20" x14ac:dyDescent="0.2">
      <c r="A216">
        <v>4</v>
      </c>
      <c r="M216">
        <v>0.25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T218">
        <v>6</v>
      </c>
    </row>
    <row r="219" spans="1:20" x14ac:dyDescent="0.2">
      <c r="A219">
        <v>7</v>
      </c>
      <c r="T219">
        <v>7</v>
      </c>
    </row>
    <row r="220" spans="1:20" x14ac:dyDescent="0.2">
      <c r="A220">
        <v>8</v>
      </c>
      <c r="T220">
        <v>8</v>
      </c>
    </row>
    <row r="221" spans="1:20" x14ac:dyDescent="0.2">
      <c r="A221">
        <v>9</v>
      </c>
      <c r="T221">
        <v>9</v>
      </c>
    </row>
    <row r="222" spans="1:20" x14ac:dyDescent="0.2">
      <c r="A222">
        <v>10</v>
      </c>
      <c r="T222">
        <v>10</v>
      </c>
    </row>
    <row r="223" spans="1:20" x14ac:dyDescent="0.2">
      <c r="A223">
        <v>11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H225" t="s">
        <v>33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B229">
        <v>0.03</v>
      </c>
      <c r="D229">
        <v>0.1</v>
      </c>
      <c r="E229">
        <v>0.06</v>
      </c>
      <c r="G229">
        <v>0.11</v>
      </c>
      <c r="I229">
        <v>7.0000000000000007E-2</v>
      </c>
      <c r="J229">
        <v>0.05</v>
      </c>
      <c r="K229">
        <v>0.15</v>
      </c>
      <c r="M229">
        <v>0.05</v>
      </c>
      <c r="N229">
        <v>0.04</v>
      </c>
      <c r="O229">
        <v>0.12</v>
      </c>
      <c r="P229">
        <v>0.09</v>
      </c>
      <c r="Q229">
        <v>0.08</v>
      </c>
      <c r="R229">
        <v>0.12</v>
      </c>
      <c r="T229">
        <v>17</v>
      </c>
    </row>
    <row r="230" spans="1:20" x14ac:dyDescent="0.2">
      <c r="A230">
        <v>18</v>
      </c>
      <c r="F230">
        <v>0.05</v>
      </c>
      <c r="H230">
        <v>0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F232">
        <v>0.02</v>
      </c>
      <c r="Q232">
        <v>0.03</v>
      </c>
      <c r="T232">
        <v>20</v>
      </c>
    </row>
    <row r="233" spans="1:20" x14ac:dyDescent="0.2">
      <c r="A233">
        <v>21</v>
      </c>
      <c r="F233">
        <v>0.01</v>
      </c>
      <c r="M233">
        <v>0.03</v>
      </c>
      <c r="Q233">
        <v>0.13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D236">
        <v>0.04</v>
      </c>
      <c r="F236">
        <v>0.05</v>
      </c>
      <c r="H236">
        <v>0</v>
      </c>
      <c r="I236">
        <v>0.02</v>
      </c>
      <c r="K236">
        <v>0.06</v>
      </c>
      <c r="Q236">
        <v>0.03</v>
      </c>
      <c r="R236">
        <v>0.05</v>
      </c>
      <c r="T236">
        <v>24</v>
      </c>
    </row>
    <row r="237" spans="1:20" x14ac:dyDescent="0.2">
      <c r="A237">
        <v>25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L239">
        <v>0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T241">
        <v>29</v>
      </c>
    </row>
    <row r="242" spans="1:20" x14ac:dyDescent="0.2">
      <c r="A242">
        <v>30</v>
      </c>
      <c r="T242">
        <v>30</v>
      </c>
    </row>
    <row r="243" spans="1:20" x14ac:dyDescent="0.2">
      <c r="A243">
        <v>31</v>
      </c>
      <c r="T243">
        <v>31</v>
      </c>
    </row>
    <row r="244" spans="1:20" x14ac:dyDescent="0.2">
      <c r="A244" t="s">
        <v>37</v>
      </c>
      <c r="B244">
        <f t="shared" ref="B244:R244" si="23">SUM(B213:B243)</f>
        <v>0.03</v>
      </c>
      <c r="C244">
        <f t="shared" si="23"/>
        <v>0</v>
      </c>
      <c r="D244">
        <f t="shared" si="23"/>
        <v>0.14000000000000001</v>
      </c>
      <c r="E244">
        <f t="shared" si="23"/>
        <v>0.06</v>
      </c>
      <c r="F244">
        <f t="shared" si="23"/>
        <v>0.13</v>
      </c>
      <c r="G244">
        <f t="shared" si="23"/>
        <v>0.11</v>
      </c>
      <c r="H244">
        <f t="shared" si="23"/>
        <v>0</v>
      </c>
      <c r="I244">
        <f t="shared" si="23"/>
        <v>9.0000000000000011E-2</v>
      </c>
      <c r="J244">
        <f t="shared" si="23"/>
        <v>0.05</v>
      </c>
      <c r="K244">
        <f t="shared" si="23"/>
        <v>0.21</v>
      </c>
      <c r="L244">
        <f t="shared" si="23"/>
        <v>0</v>
      </c>
      <c r="M244">
        <f t="shared" si="23"/>
        <v>0.32999999999999996</v>
      </c>
      <c r="N244">
        <f t="shared" si="23"/>
        <v>0.04</v>
      </c>
      <c r="O244">
        <f t="shared" si="23"/>
        <v>0.12</v>
      </c>
      <c r="P244">
        <f t="shared" si="23"/>
        <v>0.09</v>
      </c>
      <c r="Q244">
        <f t="shared" si="23"/>
        <v>0.27</v>
      </c>
      <c r="R244">
        <f t="shared" si="23"/>
        <v>0.16999999999999998</v>
      </c>
    </row>
    <row r="246" spans="1:20" x14ac:dyDescent="0.2">
      <c r="A246" s="2" t="s">
        <v>46</v>
      </c>
      <c r="B246" t="s">
        <v>1</v>
      </c>
      <c r="C246" t="s">
        <v>51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17</v>
      </c>
      <c r="R246" t="s">
        <v>52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Q249">
        <v>0.04</v>
      </c>
      <c r="T249">
        <v>2</v>
      </c>
    </row>
    <row r="250" spans="1:20" x14ac:dyDescent="0.2">
      <c r="A250">
        <v>3</v>
      </c>
      <c r="J250">
        <v>0.03</v>
      </c>
      <c r="T250">
        <v>3</v>
      </c>
    </row>
    <row r="251" spans="1:20" x14ac:dyDescent="0.2">
      <c r="A251">
        <v>4</v>
      </c>
      <c r="T251">
        <v>4</v>
      </c>
    </row>
    <row r="252" spans="1:20" x14ac:dyDescent="0.2">
      <c r="A252">
        <v>5</v>
      </c>
      <c r="B252">
        <v>0.01</v>
      </c>
      <c r="H252">
        <v>0.02</v>
      </c>
      <c r="I252">
        <v>0.05</v>
      </c>
      <c r="L252">
        <v>0.12</v>
      </c>
      <c r="N252">
        <v>0.25</v>
      </c>
      <c r="P252">
        <v>0.05</v>
      </c>
      <c r="T252">
        <v>5</v>
      </c>
    </row>
    <row r="253" spans="1:20" x14ac:dyDescent="0.2">
      <c r="A253">
        <v>6</v>
      </c>
      <c r="B253">
        <v>0.39</v>
      </c>
      <c r="D253">
        <v>0.62</v>
      </c>
      <c r="E253">
        <v>0.38</v>
      </c>
      <c r="F253">
        <v>0.45</v>
      </c>
      <c r="I253">
        <v>0.72</v>
      </c>
      <c r="J253">
        <v>0.45</v>
      </c>
      <c r="L253">
        <v>0.18</v>
      </c>
      <c r="M253">
        <v>0.01</v>
      </c>
      <c r="N253">
        <v>0.2</v>
      </c>
      <c r="O253">
        <v>0.55000000000000004</v>
      </c>
      <c r="P253">
        <v>0.38</v>
      </c>
      <c r="T253">
        <v>6</v>
      </c>
    </row>
    <row r="254" spans="1:20" x14ac:dyDescent="0.2">
      <c r="A254">
        <v>7</v>
      </c>
      <c r="B254">
        <v>0.44</v>
      </c>
      <c r="D254">
        <v>0.11</v>
      </c>
      <c r="E254">
        <v>0.14000000000000001</v>
      </c>
      <c r="F254">
        <v>0.13</v>
      </c>
      <c r="G254">
        <v>0.45</v>
      </c>
      <c r="H254">
        <v>0.23</v>
      </c>
      <c r="I254">
        <v>0.17</v>
      </c>
      <c r="J254">
        <v>0.12</v>
      </c>
      <c r="K254">
        <v>1.05</v>
      </c>
      <c r="L254">
        <v>0.19</v>
      </c>
      <c r="M254">
        <v>0.44</v>
      </c>
      <c r="O254">
        <v>0.1</v>
      </c>
      <c r="P254">
        <v>0.12</v>
      </c>
      <c r="Q254">
        <v>0.7</v>
      </c>
      <c r="T254">
        <v>7</v>
      </c>
    </row>
    <row r="255" spans="1:20" x14ac:dyDescent="0.2">
      <c r="A255">
        <v>8</v>
      </c>
      <c r="G255">
        <v>0.09</v>
      </c>
      <c r="K255">
        <v>0.24</v>
      </c>
      <c r="N255">
        <v>7.0000000000000007E-2</v>
      </c>
      <c r="Q255">
        <v>0.24</v>
      </c>
      <c r="T255">
        <v>8</v>
      </c>
    </row>
    <row r="256" spans="1:20" x14ac:dyDescent="0.2">
      <c r="A256">
        <v>9</v>
      </c>
      <c r="D256">
        <v>0.03</v>
      </c>
      <c r="T256">
        <v>9</v>
      </c>
    </row>
    <row r="257" spans="1:20" x14ac:dyDescent="0.2">
      <c r="A257">
        <v>10</v>
      </c>
      <c r="D257">
        <v>0.1</v>
      </c>
      <c r="F257">
        <v>0.16</v>
      </c>
      <c r="H257">
        <v>0.01</v>
      </c>
      <c r="I257">
        <v>0.13</v>
      </c>
      <c r="L257">
        <v>0.24</v>
      </c>
      <c r="O257">
        <v>0.02</v>
      </c>
      <c r="Q257">
        <v>0.1</v>
      </c>
      <c r="T257">
        <v>10</v>
      </c>
    </row>
    <row r="258" spans="1:20" x14ac:dyDescent="0.2">
      <c r="A258">
        <v>11</v>
      </c>
      <c r="B258">
        <v>0.19</v>
      </c>
      <c r="E258">
        <v>0.06</v>
      </c>
      <c r="F258">
        <v>0.04</v>
      </c>
      <c r="G258">
        <v>0.05</v>
      </c>
      <c r="I258">
        <v>0.03</v>
      </c>
      <c r="J258">
        <v>0.15</v>
      </c>
      <c r="K258">
        <v>0.16</v>
      </c>
      <c r="M258">
        <v>0.13</v>
      </c>
      <c r="Q258">
        <v>0.04</v>
      </c>
      <c r="T258">
        <v>11</v>
      </c>
    </row>
    <row r="259" spans="1:20" x14ac:dyDescent="0.2">
      <c r="A259">
        <v>12</v>
      </c>
      <c r="P259">
        <v>0.04</v>
      </c>
      <c r="T259">
        <v>12</v>
      </c>
    </row>
    <row r="260" spans="1:20" x14ac:dyDescent="0.2">
      <c r="A260">
        <v>13</v>
      </c>
      <c r="E260">
        <v>0.57999999999999996</v>
      </c>
      <c r="F260">
        <v>0.6</v>
      </c>
      <c r="H260">
        <v>0.21</v>
      </c>
      <c r="I260">
        <v>0.57999999999999996</v>
      </c>
      <c r="J260">
        <v>0.4</v>
      </c>
      <c r="K260">
        <v>0.6</v>
      </c>
      <c r="L260">
        <v>0.32</v>
      </c>
      <c r="M260">
        <v>0.41</v>
      </c>
      <c r="N260">
        <v>0.26</v>
      </c>
      <c r="O260">
        <v>0.6</v>
      </c>
      <c r="P260">
        <v>0.59</v>
      </c>
      <c r="Q260">
        <v>0.53</v>
      </c>
      <c r="T260">
        <v>13</v>
      </c>
    </row>
    <row r="261" spans="1:20" x14ac:dyDescent="0.2">
      <c r="A261">
        <v>14</v>
      </c>
      <c r="E261">
        <v>0.09</v>
      </c>
      <c r="G261">
        <v>0.6</v>
      </c>
      <c r="I261">
        <v>0.02</v>
      </c>
      <c r="K261">
        <v>0.12</v>
      </c>
      <c r="M261">
        <v>0.48</v>
      </c>
      <c r="P261">
        <v>0.1</v>
      </c>
      <c r="Q261">
        <v>0.33</v>
      </c>
      <c r="T261">
        <v>14</v>
      </c>
    </row>
    <row r="262" spans="1:20" x14ac:dyDescent="0.2">
      <c r="A262">
        <v>15</v>
      </c>
      <c r="F262">
        <v>0.03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D264">
        <v>0.77</v>
      </c>
      <c r="T264">
        <v>17</v>
      </c>
    </row>
    <row r="265" spans="1:20" x14ac:dyDescent="0.2">
      <c r="A265">
        <v>18</v>
      </c>
      <c r="I265">
        <v>0.01</v>
      </c>
      <c r="J265" t="s">
        <v>33</v>
      </c>
      <c r="T265">
        <v>18</v>
      </c>
    </row>
    <row r="266" spans="1:20" x14ac:dyDescent="0.2">
      <c r="A266">
        <v>19</v>
      </c>
      <c r="J266">
        <v>0.03</v>
      </c>
      <c r="T266">
        <v>19</v>
      </c>
    </row>
    <row r="267" spans="1:20" x14ac:dyDescent="0.2">
      <c r="A267">
        <v>20</v>
      </c>
      <c r="O267">
        <v>0.04</v>
      </c>
      <c r="T267">
        <v>20</v>
      </c>
    </row>
    <row r="268" spans="1:20" x14ac:dyDescent="0.2">
      <c r="A268">
        <v>21</v>
      </c>
      <c r="E268">
        <v>0.05</v>
      </c>
      <c r="P268">
        <v>0.02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T274">
        <v>27</v>
      </c>
    </row>
    <row r="275" spans="1:20" x14ac:dyDescent="0.2">
      <c r="A275">
        <v>28</v>
      </c>
      <c r="T275">
        <v>28</v>
      </c>
    </row>
    <row r="276" spans="1:20" x14ac:dyDescent="0.2">
      <c r="A276">
        <v>29</v>
      </c>
      <c r="D276">
        <v>0.1</v>
      </c>
      <c r="J276" t="s">
        <v>33</v>
      </c>
      <c r="T276">
        <v>29</v>
      </c>
    </row>
    <row r="277" spans="1:20" x14ac:dyDescent="0.2">
      <c r="A277">
        <v>30</v>
      </c>
      <c r="E277">
        <v>0.18</v>
      </c>
      <c r="F277">
        <v>0.08</v>
      </c>
      <c r="H277">
        <v>0.2</v>
      </c>
      <c r="J277">
        <v>0.06</v>
      </c>
      <c r="K277">
        <v>0.05</v>
      </c>
      <c r="L277">
        <v>0.22</v>
      </c>
      <c r="M277">
        <v>0.05</v>
      </c>
      <c r="O277">
        <v>0.08</v>
      </c>
      <c r="P277">
        <v>0.16</v>
      </c>
      <c r="Q277">
        <v>0.05</v>
      </c>
      <c r="T277">
        <v>30</v>
      </c>
    </row>
    <row r="278" spans="1:20" x14ac:dyDescent="0.2">
      <c r="A278">
        <v>31</v>
      </c>
      <c r="G278">
        <v>0.06</v>
      </c>
      <c r="N278">
        <v>0.17</v>
      </c>
      <c r="Q278">
        <v>0.02</v>
      </c>
      <c r="T278">
        <v>31</v>
      </c>
    </row>
    <row r="279" spans="1:20" x14ac:dyDescent="0.2">
      <c r="A279" t="s">
        <v>37</v>
      </c>
      <c r="B279">
        <f>SUM(B249:B278)</f>
        <v>1.03</v>
      </c>
      <c r="C279">
        <f t="shared" ref="C279:R279" si="24">SUM(C248:C278)</f>
        <v>0</v>
      </c>
      <c r="D279">
        <f t="shared" si="24"/>
        <v>1.73</v>
      </c>
      <c r="E279">
        <f t="shared" si="24"/>
        <v>1.4800000000000002</v>
      </c>
      <c r="F279">
        <f t="shared" si="24"/>
        <v>1.4900000000000002</v>
      </c>
      <c r="G279">
        <f t="shared" si="24"/>
        <v>1.25</v>
      </c>
      <c r="H279">
        <f t="shared" si="24"/>
        <v>0.66999999999999993</v>
      </c>
      <c r="I279">
        <f t="shared" si="24"/>
        <v>1.7100000000000002</v>
      </c>
      <c r="J279">
        <f t="shared" si="24"/>
        <v>1.24</v>
      </c>
      <c r="K279">
        <f t="shared" si="24"/>
        <v>2.2199999999999998</v>
      </c>
      <c r="L279">
        <f t="shared" si="24"/>
        <v>1.27</v>
      </c>
      <c r="M279">
        <f t="shared" si="24"/>
        <v>1.52</v>
      </c>
      <c r="N279">
        <f t="shared" si="24"/>
        <v>0.95000000000000007</v>
      </c>
      <c r="O279">
        <f t="shared" si="24"/>
        <v>1.3900000000000001</v>
      </c>
      <c r="P279">
        <f t="shared" si="24"/>
        <v>1.4600000000000002</v>
      </c>
      <c r="Q279">
        <f t="shared" si="24"/>
        <v>2.0500000000000003</v>
      </c>
      <c r="R279">
        <f t="shared" si="24"/>
        <v>0</v>
      </c>
    </row>
    <row r="281" spans="1:20" x14ac:dyDescent="0.2">
      <c r="A281" s="2" t="s">
        <v>47</v>
      </c>
      <c r="B281" t="s">
        <v>1</v>
      </c>
      <c r="C281" t="s">
        <v>51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17</v>
      </c>
      <c r="R281" t="s">
        <v>52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T285">
        <v>3</v>
      </c>
    </row>
    <row r="286" spans="1:20" x14ac:dyDescent="0.2">
      <c r="A286">
        <v>4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B305">
        <v>0.01</v>
      </c>
      <c r="E305">
        <v>0.02</v>
      </c>
      <c r="H305">
        <v>0.01</v>
      </c>
      <c r="I305">
        <v>0.01</v>
      </c>
      <c r="L305">
        <v>0.01</v>
      </c>
      <c r="P305">
        <v>0.03</v>
      </c>
      <c r="T305">
        <v>23</v>
      </c>
    </row>
    <row r="306" spans="1:20" x14ac:dyDescent="0.2">
      <c r="A306">
        <v>24</v>
      </c>
      <c r="N306">
        <v>0.09</v>
      </c>
      <c r="T306">
        <v>24</v>
      </c>
    </row>
    <row r="307" spans="1:20" x14ac:dyDescent="0.2">
      <c r="A307">
        <v>25</v>
      </c>
      <c r="T307">
        <v>25</v>
      </c>
    </row>
    <row r="308" spans="1:20" x14ac:dyDescent="0.2">
      <c r="A308">
        <v>26</v>
      </c>
      <c r="D308">
        <v>0.02</v>
      </c>
      <c r="F308">
        <v>0.06</v>
      </c>
      <c r="J308" t="s">
        <v>33</v>
      </c>
      <c r="L308">
        <v>0.02</v>
      </c>
      <c r="Q308">
        <v>0.02</v>
      </c>
      <c r="T308">
        <v>26</v>
      </c>
    </row>
    <row r="309" spans="1:20" x14ac:dyDescent="0.2">
      <c r="A309">
        <v>27</v>
      </c>
      <c r="B309">
        <v>0.01</v>
      </c>
      <c r="E309">
        <v>0.02</v>
      </c>
      <c r="G309">
        <v>0</v>
      </c>
      <c r="J309">
        <v>0</v>
      </c>
      <c r="K309">
        <v>0.03</v>
      </c>
      <c r="M309">
        <v>0</v>
      </c>
      <c r="O309">
        <v>0</v>
      </c>
      <c r="P309">
        <v>0.05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R313">
        <v>0.03</v>
      </c>
      <c r="T313">
        <v>31</v>
      </c>
    </row>
    <row r="314" spans="1:20" x14ac:dyDescent="0.2">
      <c r="A314" t="s">
        <v>37</v>
      </c>
      <c r="B314">
        <f>SUM(B287:B313)</f>
        <v>0.02</v>
      </c>
      <c r="C314">
        <f t="shared" ref="C314:R314" si="25">SUM(C283:C313)</f>
        <v>0</v>
      </c>
      <c r="D314">
        <f t="shared" si="25"/>
        <v>0.02</v>
      </c>
      <c r="E314">
        <f t="shared" si="25"/>
        <v>0.04</v>
      </c>
      <c r="F314">
        <f t="shared" si="25"/>
        <v>0.06</v>
      </c>
      <c r="G314">
        <f t="shared" si="25"/>
        <v>0</v>
      </c>
      <c r="H314">
        <f t="shared" si="25"/>
        <v>0.01</v>
      </c>
      <c r="I314">
        <f t="shared" si="25"/>
        <v>0.01</v>
      </c>
      <c r="J314">
        <f t="shared" si="25"/>
        <v>0</v>
      </c>
      <c r="K314">
        <f t="shared" si="25"/>
        <v>0.03</v>
      </c>
      <c r="L314">
        <f t="shared" si="25"/>
        <v>0.03</v>
      </c>
      <c r="M314">
        <f t="shared" si="25"/>
        <v>0</v>
      </c>
      <c r="N314">
        <f t="shared" si="25"/>
        <v>0.09</v>
      </c>
      <c r="O314">
        <f t="shared" si="25"/>
        <v>0</v>
      </c>
      <c r="P314">
        <f t="shared" si="25"/>
        <v>0.08</v>
      </c>
      <c r="Q314">
        <f t="shared" si="25"/>
        <v>0.02</v>
      </c>
      <c r="R314">
        <f t="shared" si="25"/>
        <v>0.03</v>
      </c>
    </row>
    <row r="316" spans="1:20" x14ac:dyDescent="0.2">
      <c r="A316" s="2" t="s">
        <v>48</v>
      </c>
      <c r="B316" t="s">
        <v>1</v>
      </c>
      <c r="C316" t="s">
        <v>51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17</v>
      </c>
      <c r="R316" t="s">
        <v>52</v>
      </c>
    </row>
    <row r="318" spans="1:20" x14ac:dyDescent="0.2">
      <c r="A318">
        <v>1</v>
      </c>
      <c r="T318">
        <v>1</v>
      </c>
    </row>
    <row r="319" spans="1:20" x14ac:dyDescent="0.2">
      <c r="A319">
        <v>2</v>
      </c>
      <c r="T319">
        <v>2</v>
      </c>
    </row>
    <row r="320" spans="1:20" x14ac:dyDescent="0.2">
      <c r="A320">
        <v>3</v>
      </c>
      <c r="T320">
        <v>3</v>
      </c>
    </row>
    <row r="321" spans="1:20" x14ac:dyDescent="0.2">
      <c r="A321">
        <v>4</v>
      </c>
      <c r="J321">
        <v>0.01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B323">
        <v>0.04</v>
      </c>
      <c r="E323">
        <v>0.02</v>
      </c>
      <c r="I323">
        <v>0.05</v>
      </c>
      <c r="O323">
        <v>0.02</v>
      </c>
      <c r="P323">
        <v>0.02</v>
      </c>
      <c r="T323">
        <v>6</v>
      </c>
    </row>
    <row r="324" spans="1:20" x14ac:dyDescent="0.2">
      <c r="A324">
        <v>7</v>
      </c>
      <c r="O324">
        <v>0.22</v>
      </c>
      <c r="T324">
        <v>7</v>
      </c>
    </row>
    <row r="325" spans="1:20" x14ac:dyDescent="0.2">
      <c r="A325">
        <v>8</v>
      </c>
      <c r="B325">
        <v>0.59</v>
      </c>
      <c r="D325">
        <v>0.4</v>
      </c>
      <c r="E325">
        <v>0.59</v>
      </c>
      <c r="F325">
        <v>0.28000000000000003</v>
      </c>
      <c r="H325">
        <v>0.82</v>
      </c>
      <c r="I325">
        <v>0.65</v>
      </c>
      <c r="K325">
        <v>0.44</v>
      </c>
      <c r="L325">
        <v>0.7</v>
      </c>
      <c r="M325">
        <v>0.1</v>
      </c>
      <c r="N325">
        <v>0.39</v>
      </c>
      <c r="O325">
        <v>0.35</v>
      </c>
      <c r="P325">
        <v>0.7</v>
      </c>
      <c r="Q325">
        <v>0.22</v>
      </c>
      <c r="T325">
        <v>8</v>
      </c>
    </row>
    <row r="326" spans="1:20" x14ac:dyDescent="0.2">
      <c r="A326">
        <v>9</v>
      </c>
      <c r="B326">
        <v>0.03</v>
      </c>
      <c r="G326">
        <v>0.48</v>
      </c>
      <c r="J326">
        <v>0.57999999999999996</v>
      </c>
      <c r="M326">
        <v>0.03</v>
      </c>
      <c r="T326">
        <v>9</v>
      </c>
    </row>
    <row r="327" spans="1:20" x14ac:dyDescent="0.2">
      <c r="A327">
        <v>10</v>
      </c>
      <c r="T327">
        <v>10</v>
      </c>
    </row>
    <row r="328" spans="1:20" x14ac:dyDescent="0.2">
      <c r="A328">
        <v>11</v>
      </c>
      <c r="T328">
        <v>11</v>
      </c>
    </row>
    <row r="329" spans="1:20" x14ac:dyDescent="0.2">
      <c r="A329">
        <v>12</v>
      </c>
      <c r="T329">
        <v>12</v>
      </c>
    </row>
    <row r="330" spans="1:20" x14ac:dyDescent="0.2">
      <c r="A330">
        <v>13</v>
      </c>
      <c r="T330">
        <v>13</v>
      </c>
    </row>
    <row r="331" spans="1:20" x14ac:dyDescent="0.2">
      <c r="A331">
        <v>14</v>
      </c>
      <c r="T331">
        <v>14</v>
      </c>
    </row>
    <row r="332" spans="1:20" x14ac:dyDescent="0.2">
      <c r="A332">
        <v>15</v>
      </c>
      <c r="T332">
        <v>15</v>
      </c>
    </row>
    <row r="333" spans="1:20" x14ac:dyDescent="0.2">
      <c r="A333">
        <v>16</v>
      </c>
      <c r="T333">
        <v>16</v>
      </c>
    </row>
    <row r="334" spans="1:20" x14ac:dyDescent="0.2">
      <c r="A334">
        <v>17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T338">
        <v>21</v>
      </c>
    </row>
    <row r="339" spans="1:20" x14ac:dyDescent="0.2">
      <c r="A339">
        <v>22</v>
      </c>
      <c r="T339">
        <v>22</v>
      </c>
    </row>
    <row r="340" spans="1:20" x14ac:dyDescent="0.2">
      <c r="A340">
        <v>23</v>
      </c>
      <c r="T340">
        <v>23</v>
      </c>
    </row>
    <row r="341" spans="1:20" x14ac:dyDescent="0.2">
      <c r="A341">
        <v>24</v>
      </c>
      <c r="T341">
        <v>24</v>
      </c>
    </row>
    <row r="342" spans="1:20" x14ac:dyDescent="0.2">
      <c r="A342">
        <v>25</v>
      </c>
      <c r="B342">
        <v>7.0000000000000007E-2</v>
      </c>
      <c r="D342">
        <v>0.28000000000000003</v>
      </c>
      <c r="F342">
        <v>0.26</v>
      </c>
      <c r="H342">
        <v>0.21</v>
      </c>
      <c r="I342">
        <v>0.27</v>
      </c>
      <c r="L342">
        <v>0.3</v>
      </c>
      <c r="O342">
        <v>0.22</v>
      </c>
      <c r="T342">
        <v>25</v>
      </c>
    </row>
    <row r="343" spans="1:20" x14ac:dyDescent="0.2">
      <c r="A343">
        <v>26</v>
      </c>
      <c r="B343">
        <v>0.72</v>
      </c>
      <c r="D343">
        <v>0.35</v>
      </c>
      <c r="E343">
        <v>0.54</v>
      </c>
      <c r="F343">
        <v>0.47</v>
      </c>
      <c r="G343">
        <v>0.15</v>
      </c>
      <c r="H343">
        <v>0.26</v>
      </c>
      <c r="I343">
        <v>0.3</v>
      </c>
      <c r="K343">
        <v>0.78</v>
      </c>
      <c r="L343">
        <v>0.28999999999999998</v>
      </c>
      <c r="M343">
        <v>0.47</v>
      </c>
      <c r="O343">
        <v>0.36</v>
      </c>
      <c r="P343">
        <v>0.53</v>
      </c>
      <c r="Q343">
        <v>0.5</v>
      </c>
      <c r="T343">
        <v>26</v>
      </c>
    </row>
    <row r="344" spans="1:20" x14ac:dyDescent="0.2">
      <c r="A344">
        <v>27</v>
      </c>
      <c r="B344">
        <v>0.34</v>
      </c>
      <c r="E344">
        <v>0.36</v>
      </c>
      <c r="F344">
        <v>0.19</v>
      </c>
      <c r="G344">
        <v>0.33</v>
      </c>
      <c r="H344">
        <v>0.26</v>
      </c>
      <c r="I344">
        <v>0.28000000000000003</v>
      </c>
      <c r="J344">
        <v>0.43</v>
      </c>
      <c r="L344">
        <v>0.28000000000000003</v>
      </c>
      <c r="M344">
        <v>0.17</v>
      </c>
      <c r="O344">
        <v>0.32</v>
      </c>
      <c r="P344">
        <v>0.38</v>
      </c>
      <c r="Q344">
        <v>0.25</v>
      </c>
      <c r="T344">
        <v>27</v>
      </c>
    </row>
    <row r="345" spans="1:20" x14ac:dyDescent="0.2">
      <c r="A345">
        <v>28</v>
      </c>
      <c r="D345">
        <v>0.31</v>
      </c>
      <c r="F345">
        <v>0.01</v>
      </c>
      <c r="G345">
        <v>0.35</v>
      </c>
      <c r="H345">
        <v>0.02</v>
      </c>
      <c r="I345">
        <v>0.05</v>
      </c>
      <c r="J345">
        <v>0.28000000000000003</v>
      </c>
      <c r="K345">
        <v>0.4</v>
      </c>
      <c r="L345">
        <v>0.06</v>
      </c>
      <c r="M345">
        <v>0.04</v>
      </c>
      <c r="N345">
        <v>0.72</v>
      </c>
      <c r="P345">
        <v>0.02</v>
      </c>
      <c r="Q345">
        <v>0.04</v>
      </c>
      <c r="T345">
        <v>28</v>
      </c>
    </row>
    <row r="346" spans="1:20" x14ac:dyDescent="0.2">
      <c r="A346">
        <v>29</v>
      </c>
      <c r="D346">
        <v>0.12</v>
      </c>
      <c r="T346">
        <v>29</v>
      </c>
    </row>
    <row r="347" spans="1:20" x14ac:dyDescent="0.2">
      <c r="A347">
        <v>30</v>
      </c>
      <c r="F347">
        <v>0.06</v>
      </c>
      <c r="H347">
        <v>0.09</v>
      </c>
      <c r="I347">
        <v>0.04</v>
      </c>
      <c r="K347">
        <v>0.16</v>
      </c>
      <c r="L347">
        <v>0.14000000000000001</v>
      </c>
      <c r="O347">
        <v>0.06</v>
      </c>
      <c r="T347">
        <v>30</v>
      </c>
    </row>
    <row r="348" spans="1:20" x14ac:dyDescent="0.2">
      <c r="A348">
        <v>31</v>
      </c>
      <c r="B348">
        <v>0.17</v>
      </c>
      <c r="E348">
        <v>0.05</v>
      </c>
      <c r="G348">
        <v>0.15</v>
      </c>
      <c r="I348">
        <v>0.13</v>
      </c>
      <c r="J348">
        <v>0.1</v>
      </c>
      <c r="M348">
        <v>0.09</v>
      </c>
      <c r="N348">
        <v>0.05</v>
      </c>
      <c r="P348">
        <v>0.05</v>
      </c>
      <c r="Q348">
        <v>0.11</v>
      </c>
      <c r="R348">
        <v>1.22</v>
      </c>
      <c r="T348">
        <v>31</v>
      </c>
    </row>
    <row r="349" spans="1:20" x14ac:dyDescent="0.2">
      <c r="A349" t="s">
        <v>37</v>
      </c>
      <c r="B349">
        <f t="shared" ref="B349:R349" si="26">SUM(B318:B348)</f>
        <v>1.96</v>
      </c>
      <c r="C349">
        <f t="shared" si="26"/>
        <v>0</v>
      </c>
      <c r="D349">
        <f t="shared" si="26"/>
        <v>1.46</v>
      </c>
      <c r="E349">
        <f t="shared" si="26"/>
        <v>1.5599999999999998</v>
      </c>
      <c r="F349">
        <f t="shared" si="26"/>
        <v>1.27</v>
      </c>
      <c r="G349">
        <f t="shared" si="26"/>
        <v>1.46</v>
      </c>
      <c r="H349">
        <f t="shared" si="26"/>
        <v>1.6600000000000001</v>
      </c>
      <c r="I349">
        <f t="shared" si="26"/>
        <v>1.77</v>
      </c>
      <c r="J349">
        <f t="shared" si="26"/>
        <v>1.4000000000000001</v>
      </c>
      <c r="K349">
        <f t="shared" si="26"/>
        <v>1.78</v>
      </c>
      <c r="L349">
        <f t="shared" si="26"/>
        <v>1.77</v>
      </c>
      <c r="M349">
        <f t="shared" si="26"/>
        <v>0.9</v>
      </c>
      <c r="N349">
        <f t="shared" si="26"/>
        <v>1.1599999999999999</v>
      </c>
      <c r="O349">
        <f t="shared" si="26"/>
        <v>1.55</v>
      </c>
      <c r="P349">
        <f t="shared" si="26"/>
        <v>1.7</v>
      </c>
      <c r="Q349">
        <f t="shared" si="26"/>
        <v>1.1200000000000001</v>
      </c>
      <c r="R349">
        <f t="shared" si="26"/>
        <v>1.22</v>
      </c>
    </row>
    <row r="351" spans="1:20" x14ac:dyDescent="0.2">
      <c r="A351" s="2" t="s">
        <v>49</v>
      </c>
      <c r="B351" t="s">
        <v>1</v>
      </c>
      <c r="C351" t="s">
        <v>51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10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17</v>
      </c>
      <c r="R351" t="s">
        <v>52</v>
      </c>
      <c r="S351" t="s">
        <v>19</v>
      </c>
    </row>
    <row r="353" spans="1:20" x14ac:dyDescent="0.2">
      <c r="A353">
        <v>1</v>
      </c>
      <c r="T353">
        <v>1</v>
      </c>
    </row>
    <row r="354" spans="1:20" x14ac:dyDescent="0.2">
      <c r="A354">
        <v>2</v>
      </c>
      <c r="T354">
        <v>2</v>
      </c>
    </row>
    <row r="355" spans="1:20" x14ac:dyDescent="0.2">
      <c r="A355">
        <v>3</v>
      </c>
      <c r="B355">
        <v>0.01</v>
      </c>
      <c r="E355">
        <v>0.02</v>
      </c>
      <c r="I355">
        <v>0.02</v>
      </c>
      <c r="K355">
        <v>0.11</v>
      </c>
      <c r="O355">
        <v>0.01</v>
      </c>
      <c r="Q355">
        <v>7.0000000000000007E-2</v>
      </c>
      <c r="T355">
        <v>3</v>
      </c>
    </row>
    <row r="356" spans="1:20" x14ac:dyDescent="0.2">
      <c r="A356">
        <v>4</v>
      </c>
      <c r="K356">
        <v>0.32</v>
      </c>
      <c r="O356">
        <v>0.02</v>
      </c>
      <c r="T356">
        <v>4</v>
      </c>
    </row>
    <row r="357" spans="1:20" x14ac:dyDescent="0.2">
      <c r="A357">
        <v>5</v>
      </c>
      <c r="B357">
        <v>0.25</v>
      </c>
      <c r="E357">
        <v>0.18</v>
      </c>
      <c r="F357">
        <v>0.28000000000000003</v>
      </c>
      <c r="H357">
        <v>0.31</v>
      </c>
      <c r="I357">
        <v>0.31</v>
      </c>
      <c r="J357">
        <v>0.03</v>
      </c>
      <c r="L357">
        <v>0.31</v>
      </c>
      <c r="M357">
        <v>0.19</v>
      </c>
      <c r="N357">
        <v>0.32</v>
      </c>
      <c r="O357">
        <v>0.3</v>
      </c>
      <c r="P357">
        <v>0.23</v>
      </c>
      <c r="Q357">
        <v>0.17</v>
      </c>
      <c r="T357">
        <v>5</v>
      </c>
    </row>
    <row r="358" spans="1:20" x14ac:dyDescent="0.2">
      <c r="A358">
        <v>6</v>
      </c>
      <c r="B358">
        <v>0.1</v>
      </c>
      <c r="E358">
        <v>0.1</v>
      </c>
      <c r="G358">
        <v>0.23</v>
      </c>
      <c r="H358">
        <v>0.02</v>
      </c>
      <c r="J358">
        <v>0.26</v>
      </c>
      <c r="M358">
        <v>0.05</v>
      </c>
      <c r="T358">
        <v>6</v>
      </c>
    </row>
    <row r="359" spans="1:20" x14ac:dyDescent="0.2">
      <c r="A359">
        <v>7</v>
      </c>
      <c r="J359">
        <v>0.02</v>
      </c>
      <c r="T359">
        <v>7</v>
      </c>
    </row>
    <row r="360" spans="1:20" x14ac:dyDescent="0.2">
      <c r="A360">
        <v>8</v>
      </c>
      <c r="B360">
        <v>0.01</v>
      </c>
      <c r="E360">
        <v>0.02</v>
      </c>
      <c r="I360">
        <v>0.01</v>
      </c>
      <c r="J360">
        <v>0.04</v>
      </c>
      <c r="P360">
        <v>0.04</v>
      </c>
      <c r="T360">
        <v>8</v>
      </c>
    </row>
    <row r="361" spans="1:20" x14ac:dyDescent="0.2">
      <c r="A361">
        <v>9</v>
      </c>
      <c r="T361">
        <v>9</v>
      </c>
    </row>
    <row r="362" spans="1:20" x14ac:dyDescent="0.2">
      <c r="A362">
        <v>10</v>
      </c>
      <c r="D362">
        <v>0.02</v>
      </c>
      <c r="J362">
        <v>0.03</v>
      </c>
      <c r="T362">
        <v>10</v>
      </c>
    </row>
    <row r="363" spans="1:20" x14ac:dyDescent="0.2">
      <c r="A363">
        <v>11</v>
      </c>
      <c r="J363">
        <v>0.05</v>
      </c>
      <c r="P363">
        <v>0.06</v>
      </c>
      <c r="T363">
        <v>11</v>
      </c>
    </row>
    <row r="364" spans="1:20" x14ac:dyDescent="0.2">
      <c r="A364">
        <v>12</v>
      </c>
      <c r="B364">
        <v>0.04</v>
      </c>
      <c r="D364">
        <v>0.3</v>
      </c>
      <c r="E364">
        <v>0.11</v>
      </c>
      <c r="F364">
        <v>0.06</v>
      </c>
      <c r="G364">
        <v>0.03</v>
      </c>
      <c r="H364">
        <v>7.0000000000000007E-2</v>
      </c>
      <c r="I364">
        <v>0.05</v>
      </c>
      <c r="L364">
        <v>0.09</v>
      </c>
      <c r="M364">
        <v>0.03</v>
      </c>
      <c r="O364">
        <v>0.05</v>
      </c>
      <c r="T364">
        <v>12</v>
      </c>
    </row>
    <row r="365" spans="1:20" x14ac:dyDescent="0.2">
      <c r="A365">
        <v>13</v>
      </c>
      <c r="G365">
        <v>0.05</v>
      </c>
      <c r="K365">
        <v>0.09</v>
      </c>
      <c r="M365">
        <v>0.02</v>
      </c>
      <c r="T365">
        <v>13</v>
      </c>
    </row>
    <row r="366" spans="1:20" x14ac:dyDescent="0.2">
      <c r="A366">
        <v>14</v>
      </c>
      <c r="T366">
        <v>14</v>
      </c>
    </row>
    <row r="367" spans="1:20" x14ac:dyDescent="0.2">
      <c r="A367">
        <v>15</v>
      </c>
      <c r="I367">
        <v>0.01</v>
      </c>
      <c r="N367">
        <v>0.12</v>
      </c>
      <c r="T367">
        <v>15</v>
      </c>
    </row>
    <row r="368" spans="1:20" x14ac:dyDescent="0.2">
      <c r="A368">
        <v>16</v>
      </c>
      <c r="D368">
        <v>0.24</v>
      </c>
      <c r="F368">
        <v>0.15</v>
      </c>
      <c r="H368">
        <v>0.12</v>
      </c>
      <c r="I368">
        <v>0.16</v>
      </c>
      <c r="K368">
        <v>0.18</v>
      </c>
      <c r="O368">
        <v>0.18</v>
      </c>
      <c r="T368">
        <v>16</v>
      </c>
    </row>
    <row r="369" spans="1:20" x14ac:dyDescent="0.2">
      <c r="A369">
        <v>17</v>
      </c>
      <c r="B369">
        <v>0.15</v>
      </c>
      <c r="E369">
        <v>0.28000000000000003</v>
      </c>
      <c r="F369">
        <v>0.01</v>
      </c>
      <c r="G369">
        <v>0.17</v>
      </c>
      <c r="I369">
        <v>0.02</v>
      </c>
      <c r="J369">
        <v>0.11</v>
      </c>
      <c r="K369">
        <v>0.02</v>
      </c>
      <c r="L369">
        <v>0.14000000000000001</v>
      </c>
      <c r="M369">
        <v>0.12</v>
      </c>
      <c r="N369">
        <v>0.24</v>
      </c>
      <c r="P369">
        <v>0.27</v>
      </c>
      <c r="Q369">
        <v>0.08</v>
      </c>
      <c r="T369">
        <v>17</v>
      </c>
    </row>
    <row r="370" spans="1:20" x14ac:dyDescent="0.2">
      <c r="A370">
        <v>18</v>
      </c>
      <c r="T370">
        <v>18</v>
      </c>
    </row>
    <row r="371" spans="1:20" x14ac:dyDescent="0.2">
      <c r="A371">
        <v>19</v>
      </c>
      <c r="B371">
        <v>0.01</v>
      </c>
      <c r="D371">
        <v>0.04</v>
      </c>
      <c r="H371">
        <v>0.12</v>
      </c>
      <c r="I371">
        <v>0.12</v>
      </c>
      <c r="K371">
        <v>0.15</v>
      </c>
      <c r="L371">
        <v>0.14000000000000001</v>
      </c>
      <c r="Q371">
        <v>0.04</v>
      </c>
      <c r="T371">
        <v>19</v>
      </c>
    </row>
    <row r="372" spans="1:20" x14ac:dyDescent="0.2">
      <c r="A372">
        <v>20</v>
      </c>
      <c r="B372">
        <v>0.08</v>
      </c>
      <c r="G372">
        <v>0.03</v>
      </c>
      <c r="J372">
        <v>7.0000000000000007E-2</v>
      </c>
      <c r="M372">
        <v>0.04</v>
      </c>
      <c r="N372">
        <v>0.05</v>
      </c>
      <c r="P372">
        <v>0.04</v>
      </c>
      <c r="T372">
        <v>20</v>
      </c>
    </row>
    <row r="373" spans="1:20" x14ac:dyDescent="0.2">
      <c r="A373">
        <v>21</v>
      </c>
      <c r="B373">
        <v>0.03</v>
      </c>
      <c r="D373">
        <v>0.11</v>
      </c>
      <c r="E373">
        <v>0.28999999999999998</v>
      </c>
      <c r="F373">
        <v>0.12</v>
      </c>
      <c r="I373">
        <v>7.0000000000000007E-2</v>
      </c>
      <c r="J373">
        <v>0.01</v>
      </c>
      <c r="M373">
        <v>0.2</v>
      </c>
      <c r="P373">
        <v>0.19</v>
      </c>
      <c r="T373">
        <v>21</v>
      </c>
    </row>
    <row r="374" spans="1:20" x14ac:dyDescent="0.2">
      <c r="A374">
        <v>22</v>
      </c>
      <c r="G374">
        <v>0.05</v>
      </c>
      <c r="J374">
        <v>7.0000000000000007E-2</v>
      </c>
      <c r="T374">
        <v>22</v>
      </c>
    </row>
    <row r="375" spans="1:20" x14ac:dyDescent="0.2">
      <c r="A375">
        <v>23</v>
      </c>
      <c r="T375">
        <v>23</v>
      </c>
    </row>
    <row r="376" spans="1:20" x14ac:dyDescent="0.2">
      <c r="A376">
        <v>24</v>
      </c>
      <c r="B376">
        <v>0.13</v>
      </c>
      <c r="D376">
        <v>0.5</v>
      </c>
      <c r="F376">
        <v>0.59</v>
      </c>
      <c r="I376">
        <v>0.1</v>
      </c>
      <c r="L376">
        <v>0.09</v>
      </c>
      <c r="M376">
        <v>0.12</v>
      </c>
      <c r="P376">
        <v>0.43</v>
      </c>
      <c r="Q376">
        <v>0.5</v>
      </c>
      <c r="T376">
        <v>24</v>
      </c>
    </row>
    <row r="377" spans="1:20" x14ac:dyDescent="0.2">
      <c r="A377">
        <v>25</v>
      </c>
      <c r="B377">
        <v>0.38</v>
      </c>
      <c r="D377">
        <v>0.5</v>
      </c>
      <c r="E377">
        <v>1.4</v>
      </c>
      <c r="G377">
        <v>0.35</v>
      </c>
      <c r="H377">
        <v>0.53</v>
      </c>
      <c r="I377">
        <v>0.6</v>
      </c>
      <c r="K377">
        <v>0.74</v>
      </c>
      <c r="L377">
        <v>0.38</v>
      </c>
      <c r="M377">
        <v>0.52</v>
      </c>
      <c r="O377">
        <v>0.4</v>
      </c>
      <c r="P377">
        <v>0.75</v>
      </c>
      <c r="Q377">
        <v>1.08</v>
      </c>
      <c r="T377">
        <v>25</v>
      </c>
    </row>
    <row r="378" spans="1:20" x14ac:dyDescent="0.2">
      <c r="A378">
        <v>26</v>
      </c>
      <c r="B378">
        <v>0.33</v>
      </c>
      <c r="D378">
        <v>0.06</v>
      </c>
      <c r="G378">
        <v>0.52</v>
      </c>
      <c r="I378">
        <v>0.05</v>
      </c>
      <c r="K378">
        <v>0.65</v>
      </c>
      <c r="M378">
        <v>0.45</v>
      </c>
      <c r="N378">
        <v>0.92</v>
      </c>
      <c r="O378">
        <v>0.35</v>
      </c>
      <c r="P378">
        <v>0.08</v>
      </c>
      <c r="Q378">
        <v>0.2</v>
      </c>
      <c r="S378">
        <v>2.2000000000000002</v>
      </c>
      <c r="T378">
        <v>26</v>
      </c>
    </row>
    <row r="379" spans="1:20" x14ac:dyDescent="0.2">
      <c r="A379">
        <v>27</v>
      </c>
      <c r="M379">
        <v>0.02</v>
      </c>
      <c r="T379">
        <v>27</v>
      </c>
    </row>
    <row r="380" spans="1:20" x14ac:dyDescent="0.2">
      <c r="A380">
        <v>28</v>
      </c>
      <c r="K380">
        <v>0.11</v>
      </c>
      <c r="O380">
        <v>0.03</v>
      </c>
      <c r="T380">
        <v>28</v>
      </c>
    </row>
    <row r="381" spans="1:20" x14ac:dyDescent="0.2">
      <c r="A381">
        <v>29</v>
      </c>
      <c r="D381">
        <v>7.0000000000000007E-2</v>
      </c>
      <c r="H381">
        <v>0.12</v>
      </c>
      <c r="I381">
        <v>0.01</v>
      </c>
      <c r="L381">
        <v>0.08</v>
      </c>
      <c r="O381">
        <v>0.05</v>
      </c>
      <c r="S381">
        <v>0.05</v>
      </c>
      <c r="T381">
        <v>29</v>
      </c>
    </row>
    <row r="382" spans="1:20" x14ac:dyDescent="0.2">
      <c r="A382">
        <v>30</v>
      </c>
      <c r="B382">
        <v>7.0000000000000007E-2</v>
      </c>
      <c r="D382">
        <v>0.05</v>
      </c>
      <c r="E382">
        <v>0.12</v>
      </c>
      <c r="F382">
        <v>0.55000000000000004</v>
      </c>
      <c r="G382">
        <v>0.04</v>
      </c>
      <c r="H382">
        <v>0.03</v>
      </c>
      <c r="I382">
        <v>0.1</v>
      </c>
      <c r="J382">
        <v>1</v>
      </c>
      <c r="M382">
        <v>0.06</v>
      </c>
      <c r="N382">
        <v>0.11</v>
      </c>
      <c r="O382">
        <v>0.05</v>
      </c>
      <c r="P382">
        <v>0.23</v>
      </c>
      <c r="Q382">
        <v>0.03</v>
      </c>
      <c r="S382">
        <v>0.14000000000000001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t="s">
        <v>37</v>
      </c>
      <c r="B384">
        <f t="shared" ref="B384:S384" si="27">SUM(B353:B383)</f>
        <v>1.59</v>
      </c>
      <c r="C384">
        <f t="shared" si="27"/>
        <v>0</v>
      </c>
      <c r="D384">
        <f t="shared" si="27"/>
        <v>1.8900000000000001</v>
      </c>
      <c r="E384">
        <f t="shared" si="27"/>
        <v>2.52</v>
      </c>
      <c r="F384">
        <f t="shared" si="27"/>
        <v>1.76</v>
      </c>
      <c r="G384">
        <f t="shared" si="27"/>
        <v>1.4700000000000002</v>
      </c>
      <c r="H384">
        <f t="shared" si="27"/>
        <v>1.32</v>
      </c>
      <c r="I384">
        <f t="shared" si="27"/>
        <v>1.6300000000000001</v>
      </c>
      <c r="J384">
        <f t="shared" si="27"/>
        <v>1.6900000000000002</v>
      </c>
      <c r="K384">
        <f t="shared" si="27"/>
        <v>2.3699999999999997</v>
      </c>
      <c r="L384">
        <f t="shared" si="27"/>
        <v>1.23</v>
      </c>
      <c r="M384">
        <f t="shared" si="27"/>
        <v>1.82</v>
      </c>
      <c r="N384">
        <f t="shared" si="27"/>
        <v>1.76</v>
      </c>
      <c r="O384">
        <f t="shared" si="27"/>
        <v>1.4400000000000002</v>
      </c>
      <c r="P384">
        <f t="shared" si="27"/>
        <v>2.3199999999999998</v>
      </c>
      <c r="Q384">
        <f t="shared" si="27"/>
        <v>2.17</v>
      </c>
      <c r="R384">
        <f t="shared" si="27"/>
        <v>0</v>
      </c>
      <c r="S384">
        <f t="shared" si="27"/>
        <v>2.39</v>
      </c>
    </row>
    <row r="386" spans="1:20" x14ac:dyDescent="0.2">
      <c r="A386" s="2" t="s">
        <v>50</v>
      </c>
      <c r="B386" t="s">
        <v>1</v>
      </c>
      <c r="C386" t="s">
        <v>51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17</v>
      </c>
      <c r="R386" t="s">
        <v>52</v>
      </c>
    </row>
    <row r="388" spans="1:20" x14ac:dyDescent="0.2">
      <c r="A388">
        <v>1</v>
      </c>
      <c r="B388">
        <v>0.08</v>
      </c>
      <c r="D388">
        <v>0.22</v>
      </c>
      <c r="E388">
        <v>0.14000000000000001</v>
      </c>
      <c r="G388">
        <v>0.02</v>
      </c>
      <c r="H388">
        <v>0.3</v>
      </c>
      <c r="I388">
        <v>0.09</v>
      </c>
      <c r="M388">
        <v>0.02</v>
      </c>
      <c r="O388">
        <v>0.46</v>
      </c>
      <c r="T388">
        <v>1</v>
      </c>
    </row>
    <row r="389" spans="1:20" x14ac:dyDescent="0.2">
      <c r="A389">
        <v>2</v>
      </c>
      <c r="B389">
        <v>0.22</v>
      </c>
      <c r="D389">
        <v>0.05</v>
      </c>
      <c r="E389">
        <v>0.6</v>
      </c>
      <c r="G389">
        <v>0.3</v>
      </c>
      <c r="H389">
        <v>0.08</v>
      </c>
      <c r="I389">
        <v>0.1</v>
      </c>
      <c r="J389">
        <v>0.25</v>
      </c>
      <c r="K389">
        <v>0.26</v>
      </c>
      <c r="L389">
        <v>0.19</v>
      </c>
      <c r="M389">
        <v>0.06</v>
      </c>
      <c r="O389">
        <v>0.08</v>
      </c>
      <c r="P389">
        <v>0.74</v>
      </c>
      <c r="Q389">
        <v>0.27</v>
      </c>
      <c r="S389">
        <v>0.48</v>
      </c>
      <c r="T389">
        <v>2</v>
      </c>
    </row>
    <row r="390" spans="1:20" x14ac:dyDescent="0.2">
      <c r="A390">
        <v>3</v>
      </c>
      <c r="T390">
        <v>3</v>
      </c>
    </row>
    <row r="391" spans="1:20" x14ac:dyDescent="0.2">
      <c r="A391">
        <v>4</v>
      </c>
      <c r="I391">
        <v>0.01</v>
      </c>
      <c r="N391">
        <v>0.8</v>
      </c>
      <c r="T391">
        <v>4</v>
      </c>
    </row>
    <row r="392" spans="1:20" x14ac:dyDescent="0.2">
      <c r="A392">
        <v>5</v>
      </c>
      <c r="D392">
        <v>0.03</v>
      </c>
      <c r="H392">
        <v>0.09</v>
      </c>
      <c r="I392">
        <v>0.04</v>
      </c>
      <c r="K392">
        <v>0.12</v>
      </c>
      <c r="N392">
        <v>0.02</v>
      </c>
      <c r="P392">
        <v>0.02</v>
      </c>
      <c r="T392">
        <v>5</v>
      </c>
    </row>
    <row r="393" spans="1:20" x14ac:dyDescent="0.2">
      <c r="A393">
        <v>6</v>
      </c>
      <c r="B393">
        <v>0.15</v>
      </c>
      <c r="D393">
        <v>0.12</v>
      </c>
      <c r="E393">
        <v>0.08</v>
      </c>
      <c r="G393">
        <v>0.06</v>
      </c>
      <c r="H393">
        <v>0.06</v>
      </c>
      <c r="I393">
        <v>0.13</v>
      </c>
      <c r="J393">
        <v>0.13</v>
      </c>
      <c r="M393">
        <v>0.2</v>
      </c>
      <c r="P393">
        <v>0.04</v>
      </c>
      <c r="Q393">
        <v>0.12</v>
      </c>
      <c r="S393">
        <v>0.12</v>
      </c>
      <c r="T393">
        <v>6</v>
      </c>
    </row>
    <row r="394" spans="1:20" x14ac:dyDescent="0.2">
      <c r="A394">
        <v>7</v>
      </c>
      <c r="B394">
        <v>0.16</v>
      </c>
      <c r="E394">
        <v>0.25</v>
      </c>
      <c r="G394">
        <v>0.04</v>
      </c>
      <c r="I394">
        <v>0.2</v>
      </c>
      <c r="J394">
        <v>0.11</v>
      </c>
      <c r="K394">
        <v>0.21</v>
      </c>
      <c r="M394">
        <v>0.16</v>
      </c>
      <c r="P394">
        <v>0.24</v>
      </c>
      <c r="Q394">
        <v>0.04</v>
      </c>
      <c r="S394">
        <v>0.2</v>
      </c>
      <c r="T394">
        <v>7</v>
      </c>
    </row>
    <row r="395" spans="1:20" x14ac:dyDescent="0.2">
      <c r="A395">
        <v>8</v>
      </c>
      <c r="G395">
        <v>0.2</v>
      </c>
      <c r="I395">
        <v>0.02</v>
      </c>
      <c r="M395">
        <v>0.01</v>
      </c>
      <c r="O395">
        <v>0.21</v>
      </c>
      <c r="S395">
        <v>0.1</v>
      </c>
      <c r="T395">
        <v>8</v>
      </c>
    </row>
    <row r="396" spans="1:20" x14ac:dyDescent="0.2">
      <c r="A396">
        <v>9</v>
      </c>
      <c r="B396">
        <v>0.05</v>
      </c>
      <c r="D396">
        <v>0.11</v>
      </c>
      <c r="F396">
        <v>0.37</v>
      </c>
      <c r="I396">
        <v>0.04</v>
      </c>
      <c r="J396">
        <v>0.1</v>
      </c>
      <c r="M396">
        <v>0.05</v>
      </c>
      <c r="P396">
        <v>0.36</v>
      </c>
      <c r="T396">
        <v>9</v>
      </c>
    </row>
    <row r="397" spans="1:20" x14ac:dyDescent="0.2">
      <c r="A397">
        <v>10</v>
      </c>
      <c r="B397">
        <v>0.01</v>
      </c>
      <c r="D397">
        <v>0.33</v>
      </c>
      <c r="H397">
        <v>0.2</v>
      </c>
      <c r="I397">
        <v>0.1</v>
      </c>
      <c r="K397">
        <v>0.42</v>
      </c>
      <c r="L397">
        <v>0.08</v>
      </c>
      <c r="O397">
        <v>0.27</v>
      </c>
      <c r="Q397">
        <v>0.03</v>
      </c>
      <c r="T397">
        <v>10</v>
      </c>
    </row>
    <row r="398" spans="1:20" x14ac:dyDescent="0.2">
      <c r="A398">
        <v>11</v>
      </c>
      <c r="B398">
        <v>0.09</v>
      </c>
      <c r="D398">
        <v>0.05</v>
      </c>
      <c r="H398">
        <v>0.01</v>
      </c>
      <c r="J398">
        <v>0.15</v>
      </c>
      <c r="M398">
        <v>0.2</v>
      </c>
      <c r="P398">
        <v>0.48</v>
      </c>
      <c r="Q398">
        <v>0.02</v>
      </c>
      <c r="T398">
        <v>11</v>
      </c>
    </row>
    <row r="399" spans="1:20" x14ac:dyDescent="0.2">
      <c r="A399">
        <v>12</v>
      </c>
      <c r="B399">
        <v>0.26</v>
      </c>
      <c r="D399">
        <v>0.16</v>
      </c>
      <c r="E399">
        <v>1.02</v>
      </c>
      <c r="G399">
        <v>0.26</v>
      </c>
      <c r="I399">
        <v>0.24</v>
      </c>
      <c r="J399">
        <v>0.03</v>
      </c>
      <c r="L399">
        <v>0.14000000000000001</v>
      </c>
      <c r="M399">
        <v>0.38</v>
      </c>
      <c r="N399">
        <v>0.57999999999999996</v>
      </c>
      <c r="O399">
        <v>0.2</v>
      </c>
      <c r="P399">
        <v>0.08</v>
      </c>
      <c r="Q399">
        <v>0.3</v>
      </c>
      <c r="S399">
        <v>0.1</v>
      </c>
      <c r="T399">
        <v>12</v>
      </c>
    </row>
    <row r="400" spans="1:20" x14ac:dyDescent="0.2">
      <c r="A400">
        <v>13</v>
      </c>
      <c r="G400">
        <v>0.16</v>
      </c>
      <c r="H400">
        <v>0.11</v>
      </c>
      <c r="J400">
        <v>0.1</v>
      </c>
      <c r="K400">
        <v>0.52</v>
      </c>
      <c r="M400">
        <v>0.02</v>
      </c>
      <c r="Q400">
        <v>0.01</v>
      </c>
      <c r="S400">
        <v>0.53</v>
      </c>
      <c r="T400">
        <v>13</v>
      </c>
    </row>
    <row r="401" spans="1:20" x14ac:dyDescent="0.2">
      <c r="A401">
        <v>14</v>
      </c>
      <c r="D401">
        <v>0.11</v>
      </c>
      <c r="F401">
        <v>0.8</v>
      </c>
      <c r="H401">
        <v>0.09</v>
      </c>
      <c r="L401">
        <v>0.18</v>
      </c>
      <c r="O401">
        <v>0.05</v>
      </c>
      <c r="Q401">
        <v>0.64</v>
      </c>
      <c r="S401">
        <v>0.25</v>
      </c>
      <c r="T401">
        <v>14</v>
      </c>
    </row>
    <row r="402" spans="1:20" x14ac:dyDescent="0.2">
      <c r="A402">
        <v>15</v>
      </c>
      <c r="B402">
        <v>0.19</v>
      </c>
      <c r="D402">
        <v>0.1</v>
      </c>
      <c r="E402">
        <v>0.37</v>
      </c>
      <c r="F402">
        <v>0.25</v>
      </c>
      <c r="G402">
        <v>0.05</v>
      </c>
      <c r="H402">
        <v>0.15</v>
      </c>
      <c r="I402">
        <v>0.1</v>
      </c>
      <c r="J402">
        <v>0.18</v>
      </c>
      <c r="L402">
        <v>0.06</v>
      </c>
      <c r="M402">
        <v>0.33</v>
      </c>
      <c r="O402">
        <v>0.17</v>
      </c>
      <c r="P402">
        <v>0.12</v>
      </c>
      <c r="Q402">
        <v>0.09</v>
      </c>
      <c r="S402">
        <v>0.2</v>
      </c>
      <c r="T402">
        <v>15</v>
      </c>
    </row>
    <row r="403" spans="1:20" x14ac:dyDescent="0.2">
      <c r="A403">
        <v>16</v>
      </c>
      <c r="B403">
        <v>0.03</v>
      </c>
      <c r="D403">
        <v>0.05</v>
      </c>
      <c r="E403">
        <v>0.05</v>
      </c>
      <c r="F403">
        <v>0.22</v>
      </c>
      <c r="I403">
        <v>0.06</v>
      </c>
      <c r="J403">
        <v>0.02</v>
      </c>
      <c r="L403">
        <v>0.16</v>
      </c>
      <c r="M403">
        <v>0.05</v>
      </c>
      <c r="O403">
        <v>0.04</v>
      </c>
      <c r="S403">
        <v>0.15</v>
      </c>
      <c r="T403">
        <v>16</v>
      </c>
    </row>
    <row r="404" spans="1:20" x14ac:dyDescent="0.2">
      <c r="A404">
        <v>17</v>
      </c>
      <c r="B404">
        <v>0.22</v>
      </c>
      <c r="E404">
        <v>0.12</v>
      </c>
      <c r="F404">
        <v>0.04</v>
      </c>
      <c r="H404">
        <v>0.16</v>
      </c>
      <c r="I404">
        <v>0.17</v>
      </c>
      <c r="M404">
        <v>0.34</v>
      </c>
      <c r="O404">
        <v>0.12</v>
      </c>
      <c r="Q404">
        <v>0.43</v>
      </c>
      <c r="T404">
        <v>17</v>
      </c>
    </row>
    <row r="405" spans="1:20" x14ac:dyDescent="0.2">
      <c r="A405">
        <v>18</v>
      </c>
      <c r="D405">
        <v>0.22</v>
      </c>
      <c r="F405">
        <v>0.12</v>
      </c>
      <c r="G405">
        <v>0.3</v>
      </c>
      <c r="J405">
        <v>0.14000000000000001</v>
      </c>
      <c r="M405">
        <v>0.01</v>
      </c>
      <c r="S405">
        <v>0.5</v>
      </c>
      <c r="T405">
        <v>18</v>
      </c>
    </row>
    <row r="406" spans="1:20" x14ac:dyDescent="0.2">
      <c r="A406">
        <v>19</v>
      </c>
      <c r="F406">
        <v>0.02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B408">
        <v>0.01</v>
      </c>
      <c r="T408">
        <v>21</v>
      </c>
    </row>
    <row r="409" spans="1:20" x14ac:dyDescent="0.2">
      <c r="A409">
        <v>22</v>
      </c>
      <c r="B409">
        <v>0.01</v>
      </c>
      <c r="T409">
        <v>22</v>
      </c>
    </row>
    <row r="410" spans="1:20" x14ac:dyDescent="0.2">
      <c r="A410">
        <v>23</v>
      </c>
      <c r="T410">
        <v>23</v>
      </c>
    </row>
    <row r="411" spans="1:20" x14ac:dyDescent="0.2">
      <c r="A411">
        <v>24</v>
      </c>
      <c r="J411">
        <v>0.02</v>
      </c>
      <c r="T411">
        <v>24</v>
      </c>
    </row>
    <row r="412" spans="1:20" x14ac:dyDescent="0.2">
      <c r="A412">
        <v>25</v>
      </c>
      <c r="B412">
        <v>0.03</v>
      </c>
      <c r="E412">
        <v>0.12</v>
      </c>
      <c r="H412">
        <v>0.02</v>
      </c>
      <c r="J412">
        <v>0.02</v>
      </c>
      <c r="M412">
        <v>0.02</v>
      </c>
      <c r="T412">
        <v>25</v>
      </c>
    </row>
    <row r="413" spans="1:20" x14ac:dyDescent="0.2">
      <c r="A413">
        <v>26</v>
      </c>
      <c r="M413">
        <v>0.02</v>
      </c>
      <c r="N413">
        <v>0.39</v>
      </c>
      <c r="T413">
        <v>26</v>
      </c>
    </row>
    <row r="414" spans="1:20" x14ac:dyDescent="0.2">
      <c r="A414">
        <v>27</v>
      </c>
      <c r="D414">
        <v>0.02</v>
      </c>
      <c r="T414">
        <v>27</v>
      </c>
    </row>
    <row r="415" spans="1:20" x14ac:dyDescent="0.2">
      <c r="A415">
        <v>28</v>
      </c>
      <c r="T415">
        <v>28</v>
      </c>
    </row>
    <row r="416" spans="1:20" x14ac:dyDescent="0.2">
      <c r="A416">
        <v>29</v>
      </c>
      <c r="K416">
        <v>0.23</v>
      </c>
      <c r="T416">
        <v>29</v>
      </c>
    </row>
    <row r="417" spans="1:20" x14ac:dyDescent="0.2">
      <c r="A417">
        <v>30</v>
      </c>
      <c r="H417">
        <v>0.1</v>
      </c>
      <c r="T417">
        <v>30</v>
      </c>
    </row>
    <row r="418" spans="1:20" x14ac:dyDescent="0.2">
      <c r="A418">
        <v>31</v>
      </c>
      <c r="B418">
        <v>0.02</v>
      </c>
      <c r="E418">
        <v>0.12</v>
      </c>
      <c r="F418">
        <v>0.17</v>
      </c>
      <c r="G418">
        <v>0.15</v>
      </c>
      <c r="H418">
        <v>7.0000000000000007E-2</v>
      </c>
      <c r="I418">
        <v>0.14000000000000001</v>
      </c>
      <c r="J418">
        <v>0.13</v>
      </c>
      <c r="L418">
        <v>0.2</v>
      </c>
      <c r="M418">
        <v>0.05</v>
      </c>
      <c r="N418">
        <v>0.18</v>
      </c>
      <c r="O418">
        <v>0.2</v>
      </c>
      <c r="P418">
        <v>0.32</v>
      </c>
      <c r="Q418">
        <v>0.2</v>
      </c>
      <c r="T418">
        <v>31</v>
      </c>
    </row>
    <row r="419" spans="1:20" x14ac:dyDescent="0.2">
      <c r="A419" t="s">
        <v>37</v>
      </c>
      <c r="B419">
        <f t="shared" ref="B419:S419" si="28">SUM(B388:B418)</f>
        <v>1.53</v>
      </c>
      <c r="C419">
        <f t="shared" si="28"/>
        <v>0</v>
      </c>
      <c r="D419">
        <f t="shared" si="28"/>
        <v>1.5700000000000003</v>
      </c>
      <c r="E419">
        <f t="shared" si="28"/>
        <v>2.87</v>
      </c>
      <c r="F419">
        <f t="shared" si="28"/>
        <v>1.9899999999999998</v>
      </c>
      <c r="G419">
        <f t="shared" si="28"/>
        <v>1.54</v>
      </c>
      <c r="H419">
        <f t="shared" si="28"/>
        <v>1.44</v>
      </c>
      <c r="I419">
        <f t="shared" si="28"/>
        <v>1.44</v>
      </c>
      <c r="J419">
        <f t="shared" si="28"/>
        <v>1.38</v>
      </c>
      <c r="K419">
        <f t="shared" si="28"/>
        <v>1.76</v>
      </c>
      <c r="L419">
        <f t="shared" si="28"/>
        <v>1.0100000000000002</v>
      </c>
      <c r="M419">
        <f t="shared" si="28"/>
        <v>1.9200000000000004</v>
      </c>
      <c r="N419">
        <f t="shared" si="28"/>
        <v>1.97</v>
      </c>
      <c r="O419">
        <f t="shared" si="28"/>
        <v>1.8</v>
      </c>
      <c r="P419">
        <f t="shared" si="28"/>
        <v>2.4</v>
      </c>
      <c r="Q419">
        <f t="shared" si="28"/>
        <v>2.1500000000000004</v>
      </c>
      <c r="R419">
        <f t="shared" si="28"/>
        <v>0</v>
      </c>
      <c r="S419">
        <f t="shared" si="28"/>
        <v>2.63</v>
      </c>
    </row>
    <row r="424" spans="1:20" x14ac:dyDescent="0.2">
      <c r="A424">
        <v>1999</v>
      </c>
    </row>
    <row r="425" spans="1:20" x14ac:dyDescent="0.2">
      <c r="A425" t="s">
        <v>0</v>
      </c>
      <c r="B425">
        <f t="shared" ref="B425:S425" si="29">B34</f>
        <v>0.74</v>
      </c>
      <c r="C425">
        <f t="shared" si="29"/>
        <v>0</v>
      </c>
      <c r="D425">
        <f t="shared" si="29"/>
        <v>0.90999999999999992</v>
      </c>
      <c r="E425">
        <f t="shared" si="29"/>
        <v>1.6800000000000002</v>
      </c>
      <c r="F425">
        <f t="shared" si="29"/>
        <v>0.88</v>
      </c>
      <c r="G425">
        <f t="shared" si="29"/>
        <v>0.91000000000000014</v>
      </c>
      <c r="H425">
        <f t="shared" si="29"/>
        <v>1.3399999999999999</v>
      </c>
      <c r="I425">
        <f t="shared" si="29"/>
        <v>1.2999999999999998</v>
      </c>
      <c r="J425">
        <f t="shared" si="29"/>
        <v>1.24</v>
      </c>
      <c r="K425">
        <f t="shared" si="29"/>
        <v>1.25</v>
      </c>
      <c r="L425">
        <f t="shared" si="29"/>
        <v>1.1399999999999999</v>
      </c>
      <c r="M425">
        <f t="shared" si="29"/>
        <v>1.03</v>
      </c>
      <c r="N425">
        <f t="shared" si="29"/>
        <v>1.08</v>
      </c>
      <c r="O425">
        <f t="shared" si="29"/>
        <v>0.7400000000000001</v>
      </c>
      <c r="P425">
        <f t="shared" si="29"/>
        <v>0.82000000000000006</v>
      </c>
      <c r="Q425">
        <f t="shared" si="29"/>
        <v>1.2000000000000002</v>
      </c>
      <c r="R425">
        <f t="shared" si="29"/>
        <v>0</v>
      </c>
      <c r="S425">
        <f t="shared" si="29"/>
        <v>0</v>
      </c>
    </row>
    <row r="426" spans="1:20" x14ac:dyDescent="0.2">
      <c r="A426" t="s">
        <v>38</v>
      </c>
      <c r="B426">
        <f t="shared" ref="B426:S426" si="30">B69</f>
        <v>3.05</v>
      </c>
      <c r="C426">
        <f t="shared" si="30"/>
        <v>1.17</v>
      </c>
      <c r="D426">
        <f t="shared" si="30"/>
        <v>1.8100000000000003</v>
      </c>
      <c r="E426">
        <f t="shared" si="30"/>
        <v>3.8000000000000003</v>
      </c>
      <c r="F426">
        <f t="shared" si="30"/>
        <v>2.2400000000000002</v>
      </c>
      <c r="G426">
        <f t="shared" si="30"/>
        <v>2.91</v>
      </c>
      <c r="H426">
        <f t="shared" si="30"/>
        <v>2.71</v>
      </c>
      <c r="I426">
        <f t="shared" si="30"/>
        <v>3.3099999999999996</v>
      </c>
      <c r="J426">
        <f t="shared" si="30"/>
        <v>2.8499999999999996</v>
      </c>
      <c r="K426">
        <f t="shared" si="30"/>
        <v>2.93</v>
      </c>
      <c r="L426">
        <f t="shared" si="30"/>
        <v>2.23</v>
      </c>
      <c r="M426">
        <f t="shared" si="30"/>
        <v>1.87</v>
      </c>
      <c r="N426">
        <f t="shared" si="30"/>
        <v>1.6800000000000002</v>
      </c>
      <c r="O426">
        <f t="shared" si="30"/>
        <v>1.9</v>
      </c>
      <c r="P426">
        <f t="shared" si="30"/>
        <v>2.77</v>
      </c>
      <c r="Q426">
        <f t="shared" si="30"/>
        <v>1.8500000000000003</v>
      </c>
      <c r="R426">
        <f t="shared" si="30"/>
        <v>0.8</v>
      </c>
      <c r="S426">
        <f t="shared" si="30"/>
        <v>0</v>
      </c>
    </row>
    <row r="427" spans="1:20" x14ac:dyDescent="0.2">
      <c r="A427" t="s">
        <v>40</v>
      </c>
      <c r="B427">
        <f t="shared" ref="B427:S427" si="31">B104</f>
        <v>0.3</v>
      </c>
      <c r="C427">
        <f t="shared" si="31"/>
        <v>0</v>
      </c>
      <c r="D427">
        <f t="shared" si="31"/>
        <v>0.57000000000000006</v>
      </c>
      <c r="E427">
        <f t="shared" si="31"/>
        <v>0.85000000000000009</v>
      </c>
      <c r="F427">
        <f t="shared" si="31"/>
        <v>0.44</v>
      </c>
      <c r="G427">
        <f t="shared" si="31"/>
        <v>0.52</v>
      </c>
      <c r="H427">
        <f t="shared" si="31"/>
        <v>0.97</v>
      </c>
      <c r="I427">
        <f t="shared" si="31"/>
        <v>1.0200000000000002</v>
      </c>
      <c r="J427">
        <f t="shared" si="31"/>
        <v>1.04</v>
      </c>
      <c r="K427">
        <f t="shared" si="31"/>
        <v>0.8899999999999999</v>
      </c>
      <c r="L427">
        <f t="shared" si="31"/>
        <v>0.8</v>
      </c>
      <c r="M427">
        <f t="shared" si="31"/>
        <v>0.66000000000000014</v>
      </c>
      <c r="N427">
        <f t="shared" si="31"/>
        <v>1.51</v>
      </c>
      <c r="O427">
        <f t="shared" si="31"/>
        <v>0.45999999999999996</v>
      </c>
      <c r="P427">
        <f t="shared" si="31"/>
        <v>0.57999999999999996</v>
      </c>
      <c r="Q427">
        <f t="shared" si="31"/>
        <v>0.57999999999999996</v>
      </c>
      <c r="R427">
        <f t="shared" si="31"/>
        <v>0.25</v>
      </c>
      <c r="S427">
        <f t="shared" si="31"/>
        <v>0</v>
      </c>
    </row>
    <row r="428" spans="1:20" x14ac:dyDescent="0.2">
      <c r="A428" t="s">
        <v>41</v>
      </c>
      <c r="B428">
        <f t="shared" ref="B428:S428" si="32">B139</f>
        <v>0.39</v>
      </c>
      <c r="C428">
        <f t="shared" si="32"/>
        <v>0</v>
      </c>
      <c r="D428">
        <f t="shared" si="32"/>
        <v>0.49</v>
      </c>
      <c r="E428">
        <f t="shared" si="32"/>
        <v>0.69000000000000006</v>
      </c>
      <c r="F428">
        <f t="shared" si="32"/>
        <v>0.48000000000000004</v>
      </c>
      <c r="G428">
        <f t="shared" si="32"/>
        <v>0.65</v>
      </c>
      <c r="H428">
        <f t="shared" si="32"/>
        <v>0.27</v>
      </c>
      <c r="I428">
        <f t="shared" si="32"/>
        <v>0.78</v>
      </c>
      <c r="J428">
        <f t="shared" si="32"/>
        <v>0.43999999999999995</v>
      </c>
      <c r="K428">
        <f t="shared" si="32"/>
        <v>0.74</v>
      </c>
      <c r="L428">
        <f t="shared" si="32"/>
        <v>0.25</v>
      </c>
      <c r="M428">
        <f t="shared" si="32"/>
        <v>0.55000000000000004</v>
      </c>
      <c r="N428">
        <f t="shared" si="32"/>
        <v>0.28000000000000003</v>
      </c>
      <c r="O428">
        <f t="shared" si="32"/>
        <v>0.56999999999999995</v>
      </c>
      <c r="P428">
        <f t="shared" si="32"/>
        <v>0.47</v>
      </c>
      <c r="Q428">
        <f t="shared" si="32"/>
        <v>0.78</v>
      </c>
      <c r="R428">
        <f t="shared" si="32"/>
        <v>0</v>
      </c>
      <c r="S428">
        <f t="shared" si="32"/>
        <v>0</v>
      </c>
    </row>
    <row r="429" spans="1:20" x14ac:dyDescent="0.2">
      <c r="A429" t="s">
        <v>42</v>
      </c>
      <c r="B429">
        <f t="shared" ref="B429:S429" si="33">B174</f>
        <v>0.75000000000000011</v>
      </c>
      <c r="C429">
        <f t="shared" si="33"/>
        <v>0</v>
      </c>
      <c r="D429">
        <f t="shared" si="33"/>
        <v>0.95000000000000007</v>
      </c>
      <c r="E429">
        <f t="shared" si="33"/>
        <v>1.1900000000000002</v>
      </c>
      <c r="F429">
        <f t="shared" si="33"/>
        <v>1.1500000000000001</v>
      </c>
      <c r="G429">
        <f t="shared" si="33"/>
        <v>0.72</v>
      </c>
      <c r="H429">
        <f t="shared" si="33"/>
        <v>0.49000000000000005</v>
      </c>
      <c r="I429">
        <f t="shared" si="33"/>
        <v>1.04</v>
      </c>
      <c r="J429">
        <f t="shared" si="33"/>
        <v>0.63</v>
      </c>
      <c r="K429">
        <f t="shared" si="33"/>
        <v>0.86999999999999988</v>
      </c>
      <c r="L429">
        <f t="shared" si="33"/>
        <v>0.56000000000000005</v>
      </c>
      <c r="M429">
        <f t="shared" si="33"/>
        <v>1.1900000000000002</v>
      </c>
      <c r="N429">
        <f t="shared" si="33"/>
        <v>0.80000000000000016</v>
      </c>
      <c r="O429">
        <f t="shared" si="33"/>
        <v>0.71000000000000008</v>
      </c>
      <c r="P429">
        <f t="shared" si="33"/>
        <v>0.97</v>
      </c>
      <c r="Q429">
        <f t="shared" si="33"/>
        <v>1.2100000000000002</v>
      </c>
      <c r="R429">
        <f t="shared" si="33"/>
        <v>0.12</v>
      </c>
      <c r="S429">
        <f t="shared" si="33"/>
        <v>0</v>
      </c>
    </row>
    <row r="430" spans="1:20" x14ac:dyDescent="0.2">
      <c r="A430" t="s">
        <v>43</v>
      </c>
      <c r="B430">
        <f t="shared" ref="B430:S430" si="34">B209</f>
        <v>0.62000000000000011</v>
      </c>
      <c r="C430">
        <f t="shared" si="34"/>
        <v>0</v>
      </c>
      <c r="D430">
        <f t="shared" si="34"/>
        <v>0.94000000000000006</v>
      </c>
      <c r="E430">
        <f t="shared" si="34"/>
        <v>1.1000000000000001</v>
      </c>
      <c r="F430">
        <f t="shared" si="34"/>
        <v>0.91999999999999993</v>
      </c>
      <c r="G430">
        <f t="shared" si="34"/>
        <v>1.1100000000000003</v>
      </c>
      <c r="H430">
        <f t="shared" si="34"/>
        <v>1.5600000000000003</v>
      </c>
      <c r="I430">
        <f t="shared" si="34"/>
        <v>0.77</v>
      </c>
      <c r="J430">
        <f t="shared" si="34"/>
        <v>0.67</v>
      </c>
      <c r="K430">
        <f t="shared" si="34"/>
        <v>0.63</v>
      </c>
      <c r="L430">
        <f t="shared" si="34"/>
        <v>0.56000000000000005</v>
      </c>
      <c r="M430">
        <f t="shared" si="34"/>
        <v>0.71000000000000008</v>
      </c>
      <c r="N430">
        <f t="shared" si="34"/>
        <v>0.48</v>
      </c>
      <c r="O430">
        <f t="shared" si="34"/>
        <v>0.85</v>
      </c>
      <c r="P430">
        <f t="shared" si="34"/>
        <v>1.19</v>
      </c>
      <c r="Q430">
        <f t="shared" si="34"/>
        <v>1.01</v>
      </c>
      <c r="R430">
        <f t="shared" si="34"/>
        <v>0.72</v>
      </c>
      <c r="S430">
        <f t="shared" si="34"/>
        <v>0</v>
      </c>
    </row>
    <row r="431" spans="1:20" x14ac:dyDescent="0.2">
      <c r="A431" t="s">
        <v>45</v>
      </c>
      <c r="B431">
        <f t="shared" ref="B431:S431" si="35">B244</f>
        <v>0.03</v>
      </c>
      <c r="C431">
        <f t="shared" si="35"/>
        <v>0</v>
      </c>
      <c r="D431">
        <f t="shared" si="35"/>
        <v>0.14000000000000001</v>
      </c>
      <c r="E431">
        <f t="shared" si="35"/>
        <v>0.06</v>
      </c>
      <c r="F431">
        <f t="shared" si="35"/>
        <v>0.13</v>
      </c>
      <c r="G431">
        <f t="shared" si="35"/>
        <v>0.11</v>
      </c>
      <c r="H431">
        <f t="shared" si="35"/>
        <v>0</v>
      </c>
      <c r="I431">
        <f t="shared" si="35"/>
        <v>9.0000000000000011E-2</v>
      </c>
      <c r="J431">
        <f t="shared" si="35"/>
        <v>0.05</v>
      </c>
      <c r="K431">
        <f t="shared" si="35"/>
        <v>0.21</v>
      </c>
      <c r="L431">
        <f t="shared" si="35"/>
        <v>0</v>
      </c>
      <c r="M431">
        <f t="shared" si="35"/>
        <v>0.32999999999999996</v>
      </c>
      <c r="N431">
        <f t="shared" si="35"/>
        <v>0.04</v>
      </c>
      <c r="O431">
        <f t="shared" si="35"/>
        <v>0.12</v>
      </c>
      <c r="P431">
        <f t="shared" si="35"/>
        <v>0.09</v>
      </c>
      <c r="Q431">
        <f t="shared" si="35"/>
        <v>0.27</v>
      </c>
      <c r="R431">
        <f t="shared" si="35"/>
        <v>0.16999999999999998</v>
      </c>
      <c r="S431">
        <f t="shared" si="35"/>
        <v>0</v>
      </c>
    </row>
    <row r="432" spans="1:20" x14ac:dyDescent="0.2">
      <c r="A432" t="s">
        <v>58</v>
      </c>
      <c r="B432">
        <f t="shared" ref="B432:S432" si="36">B279</f>
        <v>1.03</v>
      </c>
      <c r="C432">
        <f t="shared" si="36"/>
        <v>0</v>
      </c>
      <c r="D432">
        <f t="shared" si="36"/>
        <v>1.73</v>
      </c>
      <c r="E432">
        <f t="shared" si="36"/>
        <v>1.4800000000000002</v>
      </c>
      <c r="F432">
        <f t="shared" si="36"/>
        <v>1.4900000000000002</v>
      </c>
      <c r="G432">
        <f t="shared" si="36"/>
        <v>1.25</v>
      </c>
      <c r="H432">
        <f t="shared" si="36"/>
        <v>0.66999999999999993</v>
      </c>
      <c r="I432">
        <f t="shared" si="36"/>
        <v>1.7100000000000002</v>
      </c>
      <c r="J432">
        <f t="shared" si="36"/>
        <v>1.24</v>
      </c>
      <c r="K432">
        <f t="shared" si="36"/>
        <v>2.2199999999999998</v>
      </c>
      <c r="L432">
        <f t="shared" si="36"/>
        <v>1.27</v>
      </c>
      <c r="M432">
        <f t="shared" si="36"/>
        <v>1.52</v>
      </c>
      <c r="N432">
        <f t="shared" si="36"/>
        <v>0.95000000000000007</v>
      </c>
      <c r="O432">
        <f t="shared" si="36"/>
        <v>1.3900000000000001</v>
      </c>
      <c r="P432">
        <f t="shared" si="36"/>
        <v>1.4600000000000002</v>
      </c>
      <c r="Q432">
        <f t="shared" si="36"/>
        <v>2.0500000000000003</v>
      </c>
      <c r="R432">
        <f t="shared" si="36"/>
        <v>0</v>
      </c>
      <c r="S432">
        <f t="shared" si="36"/>
        <v>0</v>
      </c>
    </row>
    <row r="433" spans="1:26" x14ac:dyDescent="0.2">
      <c r="A433" t="s">
        <v>59</v>
      </c>
      <c r="B433">
        <f t="shared" ref="B433:S433" si="37">B314</f>
        <v>0.02</v>
      </c>
      <c r="C433">
        <f t="shared" si="37"/>
        <v>0</v>
      </c>
      <c r="D433">
        <f t="shared" si="37"/>
        <v>0.02</v>
      </c>
      <c r="E433">
        <f t="shared" si="37"/>
        <v>0.04</v>
      </c>
      <c r="F433">
        <f t="shared" si="37"/>
        <v>0.06</v>
      </c>
      <c r="G433">
        <f t="shared" si="37"/>
        <v>0</v>
      </c>
      <c r="H433">
        <f t="shared" si="37"/>
        <v>0.01</v>
      </c>
      <c r="I433">
        <f t="shared" si="37"/>
        <v>0.01</v>
      </c>
      <c r="J433">
        <f t="shared" si="37"/>
        <v>0</v>
      </c>
      <c r="K433">
        <f t="shared" si="37"/>
        <v>0.03</v>
      </c>
      <c r="L433">
        <f t="shared" si="37"/>
        <v>0.03</v>
      </c>
      <c r="M433">
        <f t="shared" si="37"/>
        <v>0</v>
      </c>
      <c r="N433">
        <f t="shared" si="37"/>
        <v>0.09</v>
      </c>
      <c r="O433">
        <f t="shared" si="37"/>
        <v>0</v>
      </c>
      <c r="P433">
        <f t="shared" si="37"/>
        <v>0.08</v>
      </c>
      <c r="Q433">
        <f t="shared" si="37"/>
        <v>0.02</v>
      </c>
      <c r="R433">
        <f t="shared" si="37"/>
        <v>0.03</v>
      </c>
      <c r="S433">
        <f t="shared" si="37"/>
        <v>0</v>
      </c>
    </row>
    <row r="434" spans="1:26" x14ac:dyDescent="0.2">
      <c r="A434" t="s">
        <v>60</v>
      </c>
      <c r="B434">
        <f t="shared" ref="B434:S434" si="38">B349</f>
        <v>1.96</v>
      </c>
      <c r="C434">
        <f t="shared" si="38"/>
        <v>0</v>
      </c>
      <c r="D434">
        <f t="shared" si="38"/>
        <v>1.46</v>
      </c>
      <c r="E434">
        <f t="shared" si="38"/>
        <v>1.5599999999999998</v>
      </c>
      <c r="F434">
        <f t="shared" si="38"/>
        <v>1.27</v>
      </c>
      <c r="G434">
        <f t="shared" si="38"/>
        <v>1.46</v>
      </c>
      <c r="H434">
        <f t="shared" si="38"/>
        <v>1.6600000000000001</v>
      </c>
      <c r="I434">
        <f t="shared" si="38"/>
        <v>1.77</v>
      </c>
      <c r="J434">
        <f t="shared" si="38"/>
        <v>1.4000000000000001</v>
      </c>
      <c r="K434">
        <f t="shared" si="38"/>
        <v>1.78</v>
      </c>
      <c r="L434">
        <f t="shared" si="38"/>
        <v>1.77</v>
      </c>
      <c r="M434">
        <f t="shared" si="38"/>
        <v>0.9</v>
      </c>
      <c r="N434">
        <f t="shared" si="38"/>
        <v>1.1599999999999999</v>
      </c>
      <c r="O434">
        <f t="shared" si="38"/>
        <v>1.55</v>
      </c>
      <c r="P434">
        <f t="shared" si="38"/>
        <v>1.7</v>
      </c>
      <c r="Q434">
        <f t="shared" si="38"/>
        <v>1.1200000000000001</v>
      </c>
      <c r="R434">
        <f t="shared" si="38"/>
        <v>1.22</v>
      </c>
      <c r="S434">
        <f t="shared" si="38"/>
        <v>0</v>
      </c>
    </row>
    <row r="435" spans="1:26" x14ac:dyDescent="0.2">
      <c r="A435" t="s">
        <v>61</v>
      </c>
      <c r="B435">
        <f t="shared" ref="B435:S435" si="39">B384</f>
        <v>1.59</v>
      </c>
      <c r="C435">
        <f t="shared" si="39"/>
        <v>0</v>
      </c>
      <c r="D435">
        <f t="shared" si="39"/>
        <v>1.8900000000000001</v>
      </c>
      <c r="E435">
        <f t="shared" si="39"/>
        <v>2.52</v>
      </c>
      <c r="F435">
        <f t="shared" si="39"/>
        <v>1.76</v>
      </c>
      <c r="G435">
        <f t="shared" si="39"/>
        <v>1.4700000000000002</v>
      </c>
      <c r="H435">
        <f t="shared" si="39"/>
        <v>1.32</v>
      </c>
      <c r="I435">
        <f t="shared" si="39"/>
        <v>1.6300000000000001</v>
      </c>
      <c r="J435">
        <f t="shared" si="39"/>
        <v>1.6900000000000002</v>
      </c>
      <c r="K435">
        <f t="shared" si="39"/>
        <v>2.3699999999999997</v>
      </c>
      <c r="L435">
        <f t="shared" si="39"/>
        <v>1.23</v>
      </c>
      <c r="M435">
        <f t="shared" si="39"/>
        <v>1.82</v>
      </c>
      <c r="N435">
        <f t="shared" si="39"/>
        <v>1.76</v>
      </c>
      <c r="O435">
        <f t="shared" si="39"/>
        <v>1.4400000000000002</v>
      </c>
      <c r="P435">
        <f t="shared" si="39"/>
        <v>2.3199999999999998</v>
      </c>
      <c r="Q435">
        <f t="shared" si="39"/>
        <v>2.17</v>
      </c>
      <c r="R435">
        <f t="shared" si="39"/>
        <v>0</v>
      </c>
      <c r="S435">
        <f t="shared" si="39"/>
        <v>2.39</v>
      </c>
    </row>
    <row r="436" spans="1:26" x14ac:dyDescent="0.2">
      <c r="A436" t="s">
        <v>62</v>
      </c>
      <c r="B436">
        <f t="shared" ref="B436:S436" si="40">B419</f>
        <v>1.53</v>
      </c>
      <c r="C436">
        <f t="shared" si="40"/>
        <v>0</v>
      </c>
      <c r="D436">
        <f t="shared" si="40"/>
        <v>1.5700000000000003</v>
      </c>
      <c r="E436">
        <f t="shared" si="40"/>
        <v>2.87</v>
      </c>
      <c r="F436">
        <f t="shared" si="40"/>
        <v>1.9899999999999998</v>
      </c>
      <c r="G436">
        <f t="shared" si="40"/>
        <v>1.54</v>
      </c>
      <c r="H436">
        <f t="shared" si="40"/>
        <v>1.44</v>
      </c>
      <c r="I436">
        <f t="shared" si="40"/>
        <v>1.44</v>
      </c>
      <c r="J436">
        <f t="shared" si="40"/>
        <v>1.38</v>
      </c>
      <c r="K436">
        <f t="shared" si="40"/>
        <v>1.76</v>
      </c>
      <c r="L436">
        <f t="shared" si="40"/>
        <v>1.0100000000000002</v>
      </c>
      <c r="M436">
        <f t="shared" si="40"/>
        <v>1.9200000000000004</v>
      </c>
      <c r="N436">
        <f t="shared" si="40"/>
        <v>1.97</v>
      </c>
      <c r="O436">
        <f t="shared" si="40"/>
        <v>1.8</v>
      </c>
      <c r="P436">
        <f t="shared" si="40"/>
        <v>2.4</v>
      </c>
      <c r="Q436">
        <f t="shared" si="40"/>
        <v>2.1500000000000004</v>
      </c>
      <c r="R436">
        <f t="shared" si="40"/>
        <v>0</v>
      </c>
      <c r="S436">
        <f t="shared" si="40"/>
        <v>2.63</v>
      </c>
    </row>
    <row r="438" spans="1:26" x14ac:dyDescent="0.2">
      <c r="B438">
        <f t="shared" ref="B438:S438" si="41">SUM(B425:B436)</f>
        <v>12.01</v>
      </c>
      <c r="C438">
        <f t="shared" si="41"/>
        <v>1.17</v>
      </c>
      <c r="D438">
        <f t="shared" si="41"/>
        <v>12.48</v>
      </c>
      <c r="E438">
        <f t="shared" si="41"/>
        <v>17.84</v>
      </c>
      <c r="F438">
        <f t="shared" si="41"/>
        <v>12.81</v>
      </c>
      <c r="G438">
        <f t="shared" si="41"/>
        <v>12.650000000000002</v>
      </c>
      <c r="H438">
        <f t="shared" si="41"/>
        <v>12.44</v>
      </c>
      <c r="I438">
        <f t="shared" si="41"/>
        <v>14.870000000000001</v>
      </c>
      <c r="J438">
        <f t="shared" si="41"/>
        <v>12.629999999999999</v>
      </c>
      <c r="K438">
        <f t="shared" si="41"/>
        <v>15.679999999999996</v>
      </c>
      <c r="L438">
        <f t="shared" si="41"/>
        <v>10.850000000000001</v>
      </c>
      <c r="M438">
        <f t="shared" si="41"/>
        <v>12.500000000000002</v>
      </c>
      <c r="N438">
        <f t="shared" si="41"/>
        <v>11.8</v>
      </c>
      <c r="O438">
        <f t="shared" si="41"/>
        <v>11.530000000000001</v>
      </c>
      <c r="P438">
        <f t="shared" si="41"/>
        <v>14.85</v>
      </c>
      <c r="Q438">
        <f t="shared" si="41"/>
        <v>14.41</v>
      </c>
      <c r="R438">
        <f t="shared" si="41"/>
        <v>3.3099999999999996</v>
      </c>
      <c r="S438">
        <f t="shared" si="41"/>
        <v>5.0199999999999996</v>
      </c>
    </row>
    <row r="440" spans="1:26" x14ac:dyDescent="0.2">
      <c r="A440" t="s">
        <v>162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'1998'!B433</f>
        <v>0.99</v>
      </c>
      <c r="C442">
        <f>'1998'!C433</f>
        <v>1.1099999999999999</v>
      </c>
      <c r="D442">
        <f>'1998'!D433</f>
        <v>1.1499999999999999</v>
      </c>
      <c r="E442">
        <f>'1998'!E433</f>
        <v>0.92</v>
      </c>
      <c r="F442">
        <f>'1998'!F433</f>
        <v>1.31</v>
      </c>
      <c r="G442">
        <f>'1998'!G433</f>
        <v>0.9</v>
      </c>
      <c r="H442">
        <f>'1998'!H433</f>
        <v>0.68</v>
      </c>
      <c r="I442">
        <f>'1998'!I433</f>
        <v>1.1200000000000001</v>
      </c>
      <c r="J442">
        <f>'1998'!J433</f>
        <v>0.91</v>
      </c>
      <c r="K442">
        <f>'1998'!K433</f>
        <v>0.79999999999999993</v>
      </c>
      <c r="L442">
        <f>'1998'!L433</f>
        <v>0.7400000000000001</v>
      </c>
      <c r="M442">
        <f>'1998'!M433</f>
        <v>1.29</v>
      </c>
      <c r="N442">
        <f>'1998'!N433</f>
        <v>0.6</v>
      </c>
      <c r="O442">
        <f>'1998'!O433</f>
        <v>0.69</v>
      </c>
      <c r="P442">
        <f>'1998'!P433</f>
        <v>0.76</v>
      </c>
      <c r="Q442">
        <f>'1998'!Q433</f>
        <v>1.1400000000000001</v>
      </c>
      <c r="R442">
        <f>'1998'!R433</f>
        <v>0.84000000000000008</v>
      </c>
      <c r="S442">
        <f>'1998'!S433</f>
        <v>0</v>
      </c>
      <c r="T442">
        <f>'1998'!T433</f>
        <v>0</v>
      </c>
      <c r="U442">
        <f>'1998'!U433</f>
        <v>0</v>
      </c>
      <c r="V442">
        <f>'1998'!V433</f>
        <v>0</v>
      </c>
      <c r="W442">
        <f>'1998'!W433</f>
        <v>0</v>
      </c>
      <c r="X442">
        <f>'1998'!X433</f>
        <v>0</v>
      </c>
      <c r="Y442">
        <f>'1998'!Y433</f>
        <v>0</v>
      </c>
      <c r="Z442">
        <f>'1998'!Z433</f>
        <v>0</v>
      </c>
    </row>
    <row r="443" spans="1:26" x14ac:dyDescent="0.2">
      <c r="A443" t="s">
        <v>104</v>
      </c>
      <c r="B443">
        <f>'1998'!B434</f>
        <v>0.46</v>
      </c>
      <c r="C443">
        <f>'1998'!C434</f>
        <v>0.59</v>
      </c>
      <c r="D443">
        <f>'1998'!D434</f>
        <v>0.6100000000000001</v>
      </c>
      <c r="E443">
        <f>'1998'!E434</f>
        <v>0.70000000000000007</v>
      </c>
      <c r="F443">
        <f>'1998'!F434</f>
        <v>0.94000000000000017</v>
      </c>
      <c r="G443">
        <f>'1998'!G434</f>
        <v>0.45000000000000007</v>
      </c>
      <c r="H443">
        <f>'1998'!H434</f>
        <v>0.12</v>
      </c>
      <c r="I443">
        <f>'1998'!I434</f>
        <v>0.44</v>
      </c>
      <c r="J443">
        <f>'1998'!J434</f>
        <v>0.31</v>
      </c>
      <c r="K443">
        <f>'1998'!K434</f>
        <v>0.69000000000000006</v>
      </c>
      <c r="L443">
        <f>'1998'!L434</f>
        <v>0.27999999999999997</v>
      </c>
      <c r="M443">
        <f>'1998'!M434</f>
        <v>0.51</v>
      </c>
      <c r="N443">
        <f>'1998'!N434</f>
        <v>0.41</v>
      </c>
      <c r="O443">
        <f>'1998'!O434</f>
        <v>0.8</v>
      </c>
      <c r="P443">
        <f>'1998'!P434</f>
        <v>0.54</v>
      </c>
      <c r="Q443">
        <f>'1998'!Q434</f>
        <v>0.44999999999999996</v>
      </c>
      <c r="R443">
        <f>'1998'!R434</f>
        <v>0.6</v>
      </c>
      <c r="S443">
        <f>'1998'!S434</f>
        <v>0</v>
      </c>
      <c r="T443">
        <f>'1998'!T434</f>
        <v>0</v>
      </c>
      <c r="U443">
        <f>'1998'!U434</f>
        <v>0</v>
      </c>
      <c r="V443">
        <f>'1998'!V434</f>
        <v>0</v>
      </c>
      <c r="W443">
        <f>'1998'!W434</f>
        <v>0</v>
      </c>
      <c r="X443">
        <f>'1998'!X434</f>
        <v>0</v>
      </c>
      <c r="Y443">
        <f>'1998'!Y434</f>
        <v>0</v>
      </c>
      <c r="Z443">
        <f>'1998'!Z434</f>
        <v>0</v>
      </c>
    </row>
    <row r="444" spans="1:26" x14ac:dyDescent="0.2">
      <c r="A444" t="s">
        <v>61</v>
      </c>
      <c r="B444">
        <f>'1998'!B435</f>
        <v>1.88</v>
      </c>
      <c r="C444">
        <f>'1998'!C435</f>
        <v>2.06</v>
      </c>
      <c r="D444">
        <f>'1998'!D435</f>
        <v>2.1900000000000004</v>
      </c>
      <c r="E444">
        <f>'1998'!E435</f>
        <v>2.8599999999999994</v>
      </c>
      <c r="F444">
        <f>'1998'!F435</f>
        <v>2.7399999999999998</v>
      </c>
      <c r="G444">
        <f>'1998'!G435</f>
        <v>1.65</v>
      </c>
      <c r="H444">
        <f>'1998'!H435</f>
        <v>2.41</v>
      </c>
      <c r="I444">
        <f>'1998'!I435</f>
        <v>3.4100000000000006</v>
      </c>
      <c r="J444">
        <f>'1998'!J435</f>
        <v>2.4500000000000002</v>
      </c>
      <c r="K444">
        <f>'1998'!K435</f>
        <v>3.2800000000000002</v>
      </c>
      <c r="L444">
        <f>'1998'!L435</f>
        <v>2.8699999999999997</v>
      </c>
      <c r="M444">
        <f>'1998'!M435</f>
        <v>2.0700000000000003</v>
      </c>
      <c r="N444">
        <f>'1998'!N435</f>
        <v>2.62</v>
      </c>
      <c r="O444">
        <f>'1998'!O435</f>
        <v>1.81</v>
      </c>
      <c r="P444">
        <f>'1998'!P435</f>
        <v>2.9800000000000004</v>
      </c>
      <c r="Q444">
        <f>'1998'!Q435</f>
        <v>2.91</v>
      </c>
      <c r="R444">
        <f>'1998'!R435</f>
        <v>2.9100000000000006</v>
      </c>
      <c r="S444">
        <f>'1998'!S435</f>
        <v>0</v>
      </c>
      <c r="T444">
        <f>'1998'!T435</f>
        <v>0</v>
      </c>
      <c r="U444">
        <f>'1998'!U435</f>
        <v>0</v>
      </c>
      <c r="V444">
        <f>'1998'!V435</f>
        <v>0</v>
      </c>
      <c r="W444">
        <f>'1998'!W435</f>
        <v>0</v>
      </c>
      <c r="X444">
        <f>'1998'!X435</f>
        <v>0</v>
      </c>
      <c r="Y444">
        <f>'1998'!Y435</f>
        <v>0</v>
      </c>
      <c r="Z444">
        <f>'1998'!Z435</f>
        <v>0</v>
      </c>
    </row>
    <row r="445" spans="1:26" x14ac:dyDescent="0.2">
      <c r="A445" t="s">
        <v>62</v>
      </c>
      <c r="B445">
        <f>'1998'!B436</f>
        <v>2.1999999999999997</v>
      </c>
      <c r="C445">
        <f>'1998'!C436</f>
        <v>0</v>
      </c>
      <c r="D445">
        <f>'1998'!D436</f>
        <v>1.7600000000000002</v>
      </c>
      <c r="E445">
        <f>'1998'!E436</f>
        <v>3.9200000000000004</v>
      </c>
      <c r="F445">
        <f>'1998'!F436</f>
        <v>2.65</v>
      </c>
      <c r="G445">
        <f>'1998'!G436</f>
        <v>3</v>
      </c>
      <c r="H445">
        <f>'1998'!H436</f>
        <v>2.4299999999999997</v>
      </c>
      <c r="I445">
        <f>'1998'!I436</f>
        <v>3.21</v>
      </c>
      <c r="J445">
        <f>'1998'!J436</f>
        <v>2.4899999999999998</v>
      </c>
      <c r="K445">
        <f>'1998'!K436</f>
        <v>3.13</v>
      </c>
      <c r="L445">
        <f>'1998'!L436</f>
        <v>2.5299999999999998</v>
      </c>
      <c r="M445">
        <f>'1998'!M436</f>
        <v>2.6</v>
      </c>
      <c r="N445">
        <f>'1998'!N436</f>
        <v>2.82</v>
      </c>
      <c r="O445">
        <f>'1998'!O436</f>
        <v>2.31</v>
      </c>
      <c r="P445">
        <f>'1998'!P436</f>
        <v>3.1599999999999997</v>
      </c>
      <c r="Q445">
        <f>'1998'!Q436</f>
        <v>3.0300000000000002</v>
      </c>
      <c r="R445">
        <f>'1998'!R436</f>
        <v>2.3400000000000003</v>
      </c>
      <c r="S445">
        <f>'1998'!S436</f>
        <v>0</v>
      </c>
      <c r="T445">
        <f>'1998'!T436</f>
        <v>0</v>
      </c>
      <c r="U445">
        <f>'1998'!U436</f>
        <v>0</v>
      </c>
      <c r="V445">
        <f>'1998'!V436</f>
        <v>0</v>
      </c>
      <c r="W445">
        <f>'1998'!W436</f>
        <v>0</v>
      </c>
      <c r="X445">
        <f>'1998'!X436</f>
        <v>0</v>
      </c>
      <c r="Y445">
        <f>'1998'!Y436</f>
        <v>0</v>
      </c>
      <c r="Z445">
        <f>'1998'!Z436</f>
        <v>0</v>
      </c>
    </row>
    <row r="446" spans="1:26" x14ac:dyDescent="0.2">
      <c r="A446" t="s">
        <v>98</v>
      </c>
      <c r="B446">
        <f>B425</f>
        <v>0.74</v>
      </c>
      <c r="C446">
        <f>C425</f>
        <v>0</v>
      </c>
      <c r="D446">
        <f t="shared" ref="D446:R446" si="42">D425</f>
        <v>0.90999999999999992</v>
      </c>
      <c r="E446">
        <f t="shared" si="42"/>
        <v>1.6800000000000002</v>
      </c>
      <c r="F446">
        <f t="shared" si="42"/>
        <v>0.88</v>
      </c>
      <c r="G446">
        <f t="shared" si="42"/>
        <v>0.91000000000000014</v>
      </c>
      <c r="H446">
        <f t="shared" si="42"/>
        <v>1.3399999999999999</v>
      </c>
      <c r="I446">
        <f t="shared" si="42"/>
        <v>1.2999999999999998</v>
      </c>
      <c r="J446">
        <f t="shared" si="42"/>
        <v>1.24</v>
      </c>
      <c r="K446">
        <f t="shared" si="42"/>
        <v>1.25</v>
      </c>
      <c r="L446">
        <f t="shared" si="42"/>
        <v>1.1399999999999999</v>
      </c>
      <c r="M446">
        <f t="shared" si="42"/>
        <v>1.03</v>
      </c>
      <c r="N446">
        <f t="shared" si="42"/>
        <v>1.08</v>
      </c>
      <c r="O446">
        <f t="shared" si="42"/>
        <v>0.7400000000000001</v>
      </c>
      <c r="P446">
        <f t="shared" si="42"/>
        <v>0.82000000000000006</v>
      </c>
      <c r="Q446">
        <f t="shared" si="42"/>
        <v>1.2000000000000002</v>
      </c>
      <c r="R446">
        <f t="shared" si="42"/>
        <v>0</v>
      </c>
    </row>
    <row r="447" spans="1:26" x14ac:dyDescent="0.2">
      <c r="A447" t="s">
        <v>103</v>
      </c>
      <c r="B447">
        <f t="shared" ref="B447:R453" si="43">B426</f>
        <v>3.05</v>
      </c>
      <c r="C447">
        <f t="shared" si="43"/>
        <v>1.17</v>
      </c>
      <c r="D447">
        <f t="shared" si="43"/>
        <v>1.8100000000000003</v>
      </c>
      <c r="E447">
        <f t="shared" si="43"/>
        <v>3.8000000000000003</v>
      </c>
      <c r="F447">
        <f t="shared" si="43"/>
        <v>2.2400000000000002</v>
      </c>
      <c r="G447">
        <f t="shared" si="43"/>
        <v>2.91</v>
      </c>
      <c r="H447">
        <f t="shared" si="43"/>
        <v>2.71</v>
      </c>
      <c r="I447">
        <f t="shared" si="43"/>
        <v>3.3099999999999996</v>
      </c>
      <c r="J447">
        <f t="shared" si="43"/>
        <v>2.8499999999999996</v>
      </c>
      <c r="K447">
        <f t="shared" si="43"/>
        <v>2.93</v>
      </c>
      <c r="L447">
        <f t="shared" si="43"/>
        <v>2.23</v>
      </c>
      <c r="M447">
        <f t="shared" si="43"/>
        <v>1.87</v>
      </c>
      <c r="N447">
        <f t="shared" si="43"/>
        <v>1.6800000000000002</v>
      </c>
      <c r="O447">
        <f t="shared" si="43"/>
        <v>1.9</v>
      </c>
      <c r="P447">
        <f t="shared" si="43"/>
        <v>2.77</v>
      </c>
      <c r="Q447">
        <f t="shared" si="43"/>
        <v>1.8500000000000003</v>
      </c>
      <c r="R447">
        <f t="shared" si="43"/>
        <v>0.8</v>
      </c>
    </row>
    <row r="448" spans="1:26" x14ac:dyDescent="0.2">
      <c r="A448" t="s">
        <v>139</v>
      </c>
      <c r="B448">
        <f t="shared" si="43"/>
        <v>0.3</v>
      </c>
      <c r="C448">
        <f t="shared" si="43"/>
        <v>0</v>
      </c>
      <c r="D448">
        <f t="shared" si="43"/>
        <v>0.57000000000000006</v>
      </c>
      <c r="E448">
        <f t="shared" si="43"/>
        <v>0.85000000000000009</v>
      </c>
      <c r="F448">
        <f t="shared" si="43"/>
        <v>0.44</v>
      </c>
      <c r="G448">
        <f t="shared" si="43"/>
        <v>0.52</v>
      </c>
      <c r="H448">
        <f t="shared" si="43"/>
        <v>0.97</v>
      </c>
      <c r="I448">
        <f t="shared" si="43"/>
        <v>1.0200000000000002</v>
      </c>
      <c r="J448">
        <f t="shared" si="43"/>
        <v>1.04</v>
      </c>
      <c r="K448">
        <f t="shared" si="43"/>
        <v>0.8899999999999999</v>
      </c>
      <c r="L448">
        <f t="shared" si="43"/>
        <v>0.8</v>
      </c>
      <c r="M448">
        <f t="shared" si="43"/>
        <v>0.66000000000000014</v>
      </c>
      <c r="N448">
        <f t="shared" si="43"/>
        <v>1.51</v>
      </c>
      <c r="O448">
        <f t="shared" si="43"/>
        <v>0.45999999999999996</v>
      </c>
      <c r="P448">
        <f t="shared" si="43"/>
        <v>0.57999999999999996</v>
      </c>
      <c r="Q448">
        <f t="shared" si="43"/>
        <v>0.57999999999999996</v>
      </c>
      <c r="R448">
        <f t="shared" si="43"/>
        <v>0.25</v>
      </c>
    </row>
    <row r="449" spans="1:18" x14ac:dyDescent="0.2">
      <c r="A449" t="s">
        <v>41</v>
      </c>
      <c r="B449">
        <f t="shared" si="43"/>
        <v>0.39</v>
      </c>
      <c r="C449">
        <f t="shared" si="43"/>
        <v>0</v>
      </c>
      <c r="D449">
        <f t="shared" si="43"/>
        <v>0.49</v>
      </c>
      <c r="E449">
        <f t="shared" si="43"/>
        <v>0.69000000000000006</v>
      </c>
      <c r="F449">
        <f t="shared" si="43"/>
        <v>0.48000000000000004</v>
      </c>
      <c r="G449">
        <f t="shared" si="43"/>
        <v>0.65</v>
      </c>
      <c r="H449">
        <f t="shared" si="43"/>
        <v>0.27</v>
      </c>
      <c r="I449">
        <f t="shared" si="43"/>
        <v>0.78</v>
      </c>
      <c r="J449">
        <f t="shared" si="43"/>
        <v>0.43999999999999995</v>
      </c>
      <c r="K449">
        <f t="shared" si="43"/>
        <v>0.74</v>
      </c>
      <c r="L449">
        <f t="shared" si="43"/>
        <v>0.25</v>
      </c>
      <c r="M449">
        <f t="shared" si="43"/>
        <v>0.55000000000000004</v>
      </c>
      <c r="N449">
        <f t="shared" si="43"/>
        <v>0.28000000000000003</v>
      </c>
      <c r="O449">
        <f t="shared" si="43"/>
        <v>0.56999999999999995</v>
      </c>
      <c r="P449">
        <f t="shared" si="43"/>
        <v>0.47</v>
      </c>
      <c r="Q449">
        <f t="shared" si="43"/>
        <v>0.78</v>
      </c>
      <c r="R449">
        <f t="shared" si="43"/>
        <v>0</v>
      </c>
    </row>
    <row r="450" spans="1:18" x14ac:dyDescent="0.2">
      <c r="A450" t="s">
        <v>42</v>
      </c>
      <c r="B450">
        <f t="shared" si="43"/>
        <v>0.75000000000000011</v>
      </c>
      <c r="C450">
        <f t="shared" si="43"/>
        <v>0</v>
      </c>
      <c r="D450">
        <f t="shared" si="43"/>
        <v>0.95000000000000007</v>
      </c>
      <c r="E450">
        <f t="shared" si="43"/>
        <v>1.1900000000000002</v>
      </c>
      <c r="F450">
        <f t="shared" si="43"/>
        <v>1.1500000000000001</v>
      </c>
      <c r="G450">
        <f t="shared" si="43"/>
        <v>0.72</v>
      </c>
      <c r="H450">
        <f t="shared" si="43"/>
        <v>0.49000000000000005</v>
      </c>
      <c r="I450">
        <f t="shared" si="43"/>
        <v>1.04</v>
      </c>
      <c r="J450">
        <f t="shared" si="43"/>
        <v>0.63</v>
      </c>
      <c r="K450">
        <f t="shared" si="43"/>
        <v>0.86999999999999988</v>
      </c>
      <c r="L450">
        <f t="shared" si="43"/>
        <v>0.56000000000000005</v>
      </c>
      <c r="M450">
        <f t="shared" si="43"/>
        <v>1.1900000000000002</v>
      </c>
      <c r="N450">
        <f t="shared" si="43"/>
        <v>0.80000000000000016</v>
      </c>
      <c r="O450">
        <f t="shared" si="43"/>
        <v>0.71000000000000008</v>
      </c>
      <c r="P450">
        <f t="shared" si="43"/>
        <v>0.97</v>
      </c>
      <c r="Q450">
        <f t="shared" si="43"/>
        <v>1.2100000000000002</v>
      </c>
      <c r="R450">
        <f t="shared" si="43"/>
        <v>0.12</v>
      </c>
    </row>
    <row r="451" spans="1:18" x14ac:dyDescent="0.2">
      <c r="A451" t="s">
        <v>43</v>
      </c>
      <c r="B451">
        <f t="shared" si="43"/>
        <v>0.62000000000000011</v>
      </c>
      <c r="C451">
        <f t="shared" si="43"/>
        <v>0</v>
      </c>
      <c r="D451">
        <f t="shared" si="43"/>
        <v>0.94000000000000006</v>
      </c>
      <c r="E451">
        <f t="shared" si="43"/>
        <v>1.1000000000000001</v>
      </c>
      <c r="F451">
        <f t="shared" si="43"/>
        <v>0.91999999999999993</v>
      </c>
      <c r="G451">
        <f t="shared" si="43"/>
        <v>1.1100000000000003</v>
      </c>
      <c r="H451">
        <f t="shared" si="43"/>
        <v>1.5600000000000003</v>
      </c>
      <c r="I451">
        <f t="shared" si="43"/>
        <v>0.77</v>
      </c>
      <c r="J451">
        <f t="shared" si="43"/>
        <v>0.67</v>
      </c>
      <c r="K451">
        <f t="shared" si="43"/>
        <v>0.63</v>
      </c>
      <c r="L451">
        <f t="shared" si="43"/>
        <v>0.56000000000000005</v>
      </c>
      <c r="M451">
        <f t="shared" si="43"/>
        <v>0.71000000000000008</v>
      </c>
      <c r="N451">
        <f t="shared" si="43"/>
        <v>0.48</v>
      </c>
      <c r="O451">
        <f t="shared" si="43"/>
        <v>0.85</v>
      </c>
      <c r="P451">
        <f t="shared" si="43"/>
        <v>1.19</v>
      </c>
      <c r="Q451">
        <f t="shared" si="43"/>
        <v>1.01</v>
      </c>
      <c r="R451">
        <f t="shared" si="43"/>
        <v>0.72</v>
      </c>
    </row>
    <row r="452" spans="1:18" x14ac:dyDescent="0.2">
      <c r="A452" t="s">
        <v>45</v>
      </c>
      <c r="B452">
        <f t="shared" si="43"/>
        <v>0.03</v>
      </c>
      <c r="C452">
        <f t="shared" si="43"/>
        <v>0</v>
      </c>
      <c r="D452">
        <f t="shared" si="43"/>
        <v>0.14000000000000001</v>
      </c>
      <c r="E452">
        <f t="shared" si="43"/>
        <v>0.06</v>
      </c>
      <c r="F452">
        <f t="shared" si="43"/>
        <v>0.13</v>
      </c>
      <c r="G452">
        <f t="shared" si="43"/>
        <v>0.11</v>
      </c>
      <c r="H452">
        <f t="shared" si="43"/>
        <v>0</v>
      </c>
      <c r="I452">
        <f t="shared" si="43"/>
        <v>9.0000000000000011E-2</v>
      </c>
      <c r="J452">
        <f t="shared" si="43"/>
        <v>0.05</v>
      </c>
      <c r="K452">
        <f t="shared" si="43"/>
        <v>0.21</v>
      </c>
      <c r="L452">
        <f t="shared" si="43"/>
        <v>0</v>
      </c>
      <c r="M452">
        <f t="shared" si="43"/>
        <v>0.32999999999999996</v>
      </c>
      <c r="N452">
        <f t="shared" si="43"/>
        <v>0.04</v>
      </c>
      <c r="O452">
        <f t="shared" si="43"/>
        <v>0.12</v>
      </c>
      <c r="P452">
        <f t="shared" si="43"/>
        <v>0.09</v>
      </c>
      <c r="Q452">
        <f t="shared" si="43"/>
        <v>0.27</v>
      </c>
      <c r="R452">
        <f t="shared" si="43"/>
        <v>0.16999999999999998</v>
      </c>
    </row>
    <row r="453" spans="1:18" x14ac:dyDescent="0.2">
      <c r="A453" t="s">
        <v>106</v>
      </c>
      <c r="B453">
        <f t="shared" si="43"/>
        <v>1.03</v>
      </c>
      <c r="C453">
        <f t="shared" si="43"/>
        <v>0</v>
      </c>
      <c r="D453">
        <f t="shared" si="43"/>
        <v>1.73</v>
      </c>
      <c r="E453">
        <f t="shared" si="43"/>
        <v>1.4800000000000002</v>
      </c>
      <c r="F453">
        <f t="shared" si="43"/>
        <v>1.4900000000000002</v>
      </c>
      <c r="G453">
        <f t="shared" si="43"/>
        <v>1.25</v>
      </c>
      <c r="H453">
        <f t="shared" si="43"/>
        <v>0.66999999999999993</v>
      </c>
      <c r="I453">
        <f t="shared" si="43"/>
        <v>1.7100000000000002</v>
      </c>
      <c r="J453">
        <f t="shared" si="43"/>
        <v>1.24</v>
      </c>
      <c r="K453">
        <f t="shared" si="43"/>
        <v>2.2199999999999998</v>
      </c>
      <c r="L453">
        <f t="shared" si="43"/>
        <v>1.27</v>
      </c>
      <c r="M453">
        <f t="shared" si="43"/>
        <v>1.52</v>
      </c>
      <c r="N453">
        <f t="shared" si="43"/>
        <v>0.95000000000000007</v>
      </c>
      <c r="O453">
        <f t="shared" si="43"/>
        <v>1.3900000000000001</v>
      </c>
      <c r="P453">
        <f t="shared" si="43"/>
        <v>1.4600000000000002</v>
      </c>
      <c r="Q453">
        <f t="shared" si="43"/>
        <v>2.0500000000000003</v>
      </c>
      <c r="R453">
        <f t="shared" si="43"/>
        <v>0</v>
      </c>
    </row>
    <row r="455" spans="1:18" x14ac:dyDescent="0.2">
      <c r="B455">
        <f>SUM(B442:B454)</f>
        <v>12.440000000000001</v>
      </c>
      <c r="C455">
        <f>SUM(C442:C454)</f>
        <v>4.93</v>
      </c>
      <c r="D455">
        <f t="shared" ref="D455:R455" si="44">SUM(D442:D454)</f>
        <v>13.250000000000002</v>
      </c>
      <c r="E455">
        <f t="shared" si="44"/>
        <v>19.25</v>
      </c>
      <c r="F455">
        <f t="shared" si="44"/>
        <v>15.370000000000003</v>
      </c>
      <c r="G455">
        <f t="shared" si="44"/>
        <v>14.18</v>
      </c>
      <c r="H455">
        <f t="shared" si="44"/>
        <v>13.65</v>
      </c>
      <c r="I455">
        <f t="shared" si="44"/>
        <v>18.2</v>
      </c>
      <c r="J455">
        <f t="shared" si="44"/>
        <v>14.32</v>
      </c>
      <c r="K455">
        <f t="shared" si="44"/>
        <v>17.64</v>
      </c>
      <c r="L455">
        <f t="shared" si="44"/>
        <v>13.23</v>
      </c>
      <c r="M455">
        <f t="shared" si="44"/>
        <v>14.330000000000002</v>
      </c>
      <c r="N455">
        <f t="shared" si="44"/>
        <v>13.269999999999998</v>
      </c>
      <c r="O455">
        <f t="shared" si="44"/>
        <v>12.350000000000001</v>
      </c>
      <c r="P455">
        <f t="shared" si="44"/>
        <v>15.790000000000001</v>
      </c>
      <c r="Q455">
        <f t="shared" si="44"/>
        <v>16.48</v>
      </c>
      <c r="R455">
        <f t="shared" si="44"/>
        <v>8.7500000000000018</v>
      </c>
    </row>
  </sheetData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455"/>
  <sheetViews>
    <sheetView topLeftCell="A428" workbookViewId="0">
      <selection activeCell="A442" sqref="A442:XFD445"/>
    </sheetView>
  </sheetViews>
  <sheetFormatPr defaultColWidth="10.28515625" defaultRowHeight="12.75" x14ac:dyDescent="0.2"/>
  <cols>
    <col min="1" max="1" width="12.85546875" customWidth="1"/>
    <col min="2" max="2" width="10.28515625" customWidth="1"/>
    <col min="3" max="3" width="15.5703125" customWidth="1"/>
    <col min="4" max="9" width="10.28515625" customWidth="1"/>
    <col min="10" max="10" width="12.7109375" customWidth="1"/>
    <col min="11" max="12" width="10.28515625" customWidth="1"/>
    <col min="13" max="13" width="13.42578125" customWidth="1"/>
    <col min="14" max="16" width="10.28515625" customWidth="1"/>
    <col min="17" max="17" width="15.140625" customWidth="1"/>
    <col min="18" max="18" width="13.7109375" customWidth="1"/>
    <col min="19" max="19" width="10.28515625" customWidth="1"/>
    <col min="20" max="20" width="9.7109375" customWidth="1"/>
    <col min="21" max="21" width="5.5703125" customWidth="1"/>
    <col min="22" max="29" width="10.28515625" customWidth="1"/>
    <col min="30" max="30" width="15.5703125" customWidth="1"/>
    <col min="31" max="36" width="10.28515625" customWidth="1"/>
    <col min="37" max="37" width="14.140625" customWidth="1"/>
    <col min="38" max="43" width="10.28515625" customWidth="1"/>
    <col min="44" max="44" width="15.140625" customWidth="1"/>
    <col min="45" max="58" width="10.28515625" customWidth="1"/>
    <col min="59" max="59" width="14.140625" customWidth="1"/>
    <col min="60" max="61" width="10.28515625" customWidth="1"/>
    <col min="62" max="62" width="14.140625" customWidth="1"/>
    <col min="63" max="65" width="10.28515625" customWidth="1"/>
    <col min="66" max="66" width="15.140625" customWidth="1"/>
  </cols>
  <sheetData>
    <row r="1" spans="1:67" x14ac:dyDescent="0.2">
      <c r="A1" s="2" t="s">
        <v>0</v>
      </c>
      <c r="B1" t="s">
        <v>1</v>
      </c>
      <c r="C1" t="s">
        <v>51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52</v>
      </c>
      <c r="S1" t="s">
        <v>19</v>
      </c>
      <c r="AA1">
        <v>2000</v>
      </c>
      <c r="AC1" t="s">
        <v>1</v>
      </c>
      <c r="AD1" t="s">
        <v>53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s="9" t="s">
        <v>20</v>
      </c>
      <c r="AW1">
        <v>2000</v>
      </c>
      <c r="AY1" t="s">
        <v>1</v>
      </c>
      <c r="AZ1" t="s">
        <v>2</v>
      </c>
      <c r="BA1" t="s">
        <v>3</v>
      </c>
      <c r="BB1" t="s">
        <v>4</v>
      </c>
      <c r="BC1" t="s">
        <v>5</v>
      </c>
      <c r="BD1" t="s">
        <v>6</v>
      </c>
      <c r="BE1" t="s">
        <v>7</v>
      </c>
      <c r="BF1" t="s">
        <v>9</v>
      </c>
      <c r="BG1" t="s">
        <v>10</v>
      </c>
      <c r="BH1" t="s">
        <v>11</v>
      </c>
      <c r="BI1" t="s">
        <v>12</v>
      </c>
      <c r="BJ1" t="s">
        <v>13</v>
      </c>
      <c r="BK1" t="s">
        <v>14</v>
      </c>
      <c r="BL1" t="s">
        <v>15</v>
      </c>
      <c r="BM1" t="s">
        <v>16</v>
      </c>
      <c r="BN1" t="s">
        <v>17</v>
      </c>
      <c r="BO1" t="s">
        <v>52</v>
      </c>
    </row>
    <row r="2" spans="1:67" x14ac:dyDescent="0.2">
      <c r="A2">
        <v>2000</v>
      </c>
      <c r="AT2" s="9"/>
    </row>
    <row r="3" spans="1:67" x14ac:dyDescent="0.2">
      <c r="A3">
        <v>1</v>
      </c>
      <c r="B3">
        <v>0.01</v>
      </c>
      <c r="U3">
        <v>1</v>
      </c>
      <c r="AA3" s="6" t="s">
        <v>21</v>
      </c>
      <c r="AC3">
        <f t="shared" ref="AC3:AS3" si="0">B34</f>
        <v>1.4100000000000001</v>
      </c>
      <c r="AD3">
        <f t="shared" si="0"/>
        <v>0</v>
      </c>
      <c r="AE3">
        <f t="shared" si="0"/>
        <v>1.55</v>
      </c>
      <c r="AF3">
        <f t="shared" si="0"/>
        <v>2.52</v>
      </c>
      <c r="AG3">
        <f t="shared" si="0"/>
        <v>1.53</v>
      </c>
      <c r="AH3">
        <f t="shared" si="0"/>
        <v>1.61</v>
      </c>
      <c r="AI3">
        <f t="shared" si="0"/>
        <v>1.6600000000000001</v>
      </c>
      <c r="AJ3">
        <f t="shared" si="0"/>
        <v>2.0699999999999998</v>
      </c>
      <c r="AK3">
        <f t="shared" si="0"/>
        <v>1.56</v>
      </c>
      <c r="AL3">
        <f t="shared" si="0"/>
        <v>1.84</v>
      </c>
      <c r="AM3">
        <f t="shared" si="0"/>
        <v>1.71</v>
      </c>
      <c r="AN3">
        <f t="shared" si="0"/>
        <v>1.58</v>
      </c>
      <c r="AO3">
        <f t="shared" si="0"/>
        <v>1.5</v>
      </c>
      <c r="AP3">
        <f t="shared" si="0"/>
        <v>1.7200000000000002</v>
      </c>
      <c r="AQ3">
        <f t="shared" si="0"/>
        <v>2.2799999999999998</v>
      </c>
      <c r="AR3">
        <f t="shared" si="0"/>
        <v>1.6400000000000001</v>
      </c>
      <c r="AS3">
        <f t="shared" si="0"/>
        <v>0</v>
      </c>
      <c r="AT3" s="7">
        <f t="shared" ref="AT3:AT14" si="1">AVERAGE(AC3:AS3)</f>
        <v>1.54</v>
      </c>
      <c r="AW3" s="6" t="s">
        <v>29</v>
      </c>
      <c r="AY3">
        <f t="shared" ref="AY3:BO3" si="2">Y34</f>
        <v>0</v>
      </c>
      <c r="AZ3">
        <f t="shared" si="2"/>
        <v>0</v>
      </c>
      <c r="BA3">
        <f t="shared" si="2"/>
        <v>0</v>
      </c>
      <c r="BB3">
        <f t="shared" si="2"/>
        <v>0</v>
      </c>
      <c r="BC3">
        <f t="shared" si="2"/>
        <v>0</v>
      </c>
      <c r="BD3">
        <f t="shared" si="2"/>
        <v>0</v>
      </c>
      <c r="BE3">
        <f t="shared" si="2"/>
        <v>0</v>
      </c>
      <c r="BF3">
        <f t="shared" si="2"/>
        <v>0</v>
      </c>
      <c r="BG3">
        <f t="shared" si="2"/>
        <v>0</v>
      </c>
      <c r="BH3">
        <f t="shared" si="2"/>
        <v>0</v>
      </c>
      <c r="BI3">
        <f t="shared" si="2"/>
        <v>0</v>
      </c>
      <c r="BJ3">
        <f t="shared" si="2"/>
        <v>0</v>
      </c>
      <c r="BK3">
        <f t="shared" si="2"/>
        <v>0</v>
      </c>
      <c r="BL3">
        <f t="shared" si="2"/>
        <v>0</v>
      </c>
      <c r="BM3">
        <f t="shared" si="2"/>
        <v>0</v>
      </c>
      <c r="BN3">
        <f t="shared" si="2"/>
        <v>0</v>
      </c>
      <c r="BO3">
        <f t="shared" si="2"/>
        <v>0</v>
      </c>
    </row>
    <row r="4" spans="1:67" x14ac:dyDescent="0.2">
      <c r="A4">
        <v>2</v>
      </c>
      <c r="D4">
        <v>0.16</v>
      </c>
      <c r="I4">
        <v>0.02</v>
      </c>
      <c r="K4">
        <v>0.28000000000000003</v>
      </c>
      <c r="L4">
        <v>0.4</v>
      </c>
      <c r="M4">
        <v>0.01</v>
      </c>
      <c r="Q4">
        <v>0.28000000000000003</v>
      </c>
      <c r="S4">
        <v>0.5</v>
      </c>
      <c r="U4">
        <v>2</v>
      </c>
      <c r="AA4" s="6" t="s">
        <v>22</v>
      </c>
      <c r="AC4">
        <f t="shared" ref="AC4:AS4" si="3">B69</f>
        <v>2.36</v>
      </c>
      <c r="AD4">
        <f t="shared" si="3"/>
        <v>1.69</v>
      </c>
      <c r="AE4">
        <f t="shared" si="3"/>
        <v>2.8600000000000003</v>
      </c>
      <c r="AF4">
        <f t="shared" si="3"/>
        <v>3.76</v>
      </c>
      <c r="AG4">
        <f t="shared" si="3"/>
        <v>1.8200000000000003</v>
      </c>
      <c r="AH4">
        <f t="shared" si="3"/>
        <v>2.4700000000000002</v>
      </c>
      <c r="AI4">
        <f t="shared" si="3"/>
        <v>2.21</v>
      </c>
      <c r="AJ4">
        <f t="shared" si="3"/>
        <v>2.7499999999999996</v>
      </c>
      <c r="AK4">
        <f t="shared" si="3"/>
        <v>2.0999999999999996</v>
      </c>
      <c r="AL4">
        <f t="shared" si="3"/>
        <v>2.72</v>
      </c>
      <c r="AM4">
        <f t="shared" si="3"/>
        <v>2.4999999999999996</v>
      </c>
      <c r="AN4">
        <f t="shared" si="3"/>
        <v>2.02</v>
      </c>
      <c r="AO4">
        <f t="shared" si="3"/>
        <v>2.3199999999999998</v>
      </c>
      <c r="AP4">
        <f t="shared" si="3"/>
        <v>2.02</v>
      </c>
      <c r="AQ4">
        <f t="shared" si="3"/>
        <v>3.1499999999999995</v>
      </c>
      <c r="AR4">
        <f t="shared" si="3"/>
        <v>1.9000000000000001</v>
      </c>
      <c r="AS4">
        <f t="shared" si="3"/>
        <v>2.52</v>
      </c>
      <c r="AT4" s="7">
        <f t="shared" si="1"/>
        <v>2.421764705882353</v>
      </c>
      <c r="AW4" s="6" t="s">
        <v>30</v>
      </c>
      <c r="AY4">
        <f t="shared" ref="AY4:BO4" si="4">Y69</f>
        <v>0</v>
      </c>
      <c r="AZ4">
        <f t="shared" si="4"/>
        <v>0</v>
      </c>
      <c r="BA4">
        <f t="shared" si="4"/>
        <v>0</v>
      </c>
      <c r="BB4">
        <f t="shared" si="4"/>
        <v>0</v>
      </c>
      <c r="BC4">
        <f t="shared" si="4"/>
        <v>0</v>
      </c>
      <c r="BD4">
        <f t="shared" si="4"/>
        <v>0</v>
      </c>
      <c r="BE4">
        <f t="shared" si="4"/>
        <v>0</v>
      </c>
      <c r="BF4">
        <f t="shared" si="4"/>
        <v>0</v>
      </c>
      <c r="BG4">
        <f t="shared" si="4"/>
        <v>0</v>
      </c>
      <c r="BH4">
        <f t="shared" si="4"/>
        <v>0</v>
      </c>
      <c r="BI4">
        <f t="shared" si="4"/>
        <v>0</v>
      </c>
      <c r="BJ4">
        <f t="shared" si="4"/>
        <v>0</v>
      </c>
      <c r="BK4">
        <f t="shared" si="4"/>
        <v>0</v>
      </c>
      <c r="BL4">
        <f t="shared" si="4"/>
        <v>0</v>
      </c>
      <c r="BM4">
        <f t="shared" si="4"/>
        <v>0</v>
      </c>
      <c r="BN4">
        <f t="shared" si="4"/>
        <v>0</v>
      </c>
      <c r="BO4">
        <f t="shared" si="4"/>
        <v>0</v>
      </c>
    </row>
    <row r="5" spans="1:67" x14ac:dyDescent="0.2">
      <c r="A5">
        <v>3</v>
      </c>
      <c r="B5">
        <v>0.09</v>
      </c>
      <c r="D5">
        <v>0.2</v>
      </c>
      <c r="F5">
        <v>0.4</v>
      </c>
      <c r="H5">
        <v>0.32</v>
      </c>
      <c r="I5">
        <v>0.43</v>
      </c>
      <c r="M5">
        <v>0.2</v>
      </c>
      <c r="O5">
        <v>0.5</v>
      </c>
      <c r="S5">
        <v>0.15</v>
      </c>
      <c r="U5">
        <v>3</v>
      </c>
      <c r="AA5" s="6" t="s">
        <v>23</v>
      </c>
      <c r="AC5">
        <f t="shared" ref="AC5:AS5" si="5">B104</f>
        <v>1.84</v>
      </c>
      <c r="AD5">
        <f t="shared" si="5"/>
        <v>0.8600000000000001</v>
      </c>
      <c r="AE5">
        <f t="shared" si="5"/>
        <v>1.85</v>
      </c>
      <c r="AF5">
        <f t="shared" si="5"/>
        <v>2.63</v>
      </c>
      <c r="AG5">
        <f t="shared" si="5"/>
        <v>1.6099999999999999</v>
      </c>
      <c r="AH5">
        <f t="shared" si="5"/>
        <v>1.8800000000000001</v>
      </c>
      <c r="AI5">
        <f t="shared" si="5"/>
        <v>2.13</v>
      </c>
      <c r="AJ5">
        <f t="shared" si="5"/>
        <v>1.97</v>
      </c>
      <c r="AK5">
        <f t="shared" si="5"/>
        <v>2.1400000000000006</v>
      </c>
      <c r="AL5">
        <f t="shared" si="5"/>
        <v>1.8</v>
      </c>
      <c r="AM5">
        <f t="shared" si="5"/>
        <v>1.9600000000000002</v>
      </c>
      <c r="AN5">
        <f t="shared" si="5"/>
        <v>1.0600000000000003</v>
      </c>
      <c r="AO5">
        <f t="shared" si="5"/>
        <v>2.6300000000000003</v>
      </c>
      <c r="AP5">
        <f t="shared" si="5"/>
        <v>1.2600000000000002</v>
      </c>
      <c r="AQ5">
        <f t="shared" si="5"/>
        <v>2.6799999999999997</v>
      </c>
      <c r="AR5">
        <f t="shared" si="5"/>
        <v>1.1000000000000001</v>
      </c>
      <c r="AS5">
        <f t="shared" si="5"/>
        <v>2.1800000000000002</v>
      </c>
      <c r="AT5" s="7">
        <f t="shared" si="1"/>
        <v>1.8576470588235297</v>
      </c>
      <c r="AW5" s="6" t="s">
        <v>31</v>
      </c>
      <c r="AY5">
        <f t="shared" ref="AY5:BO5" si="6">Y104</f>
        <v>0</v>
      </c>
      <c r="AZ5">
        <f t="shared" si="6"/>
        <v>0</v>
      </c>
      <c r="BA5">
        <f t="shared" si="6"/>
        <v>0</v>
      </c>
      <c r="BB5">
        <f t="shared" si="6"/>
        <v>0</v>
      </c>
      <c r="BC5">
        <f t="shared" si="6"/>
        <v>0</v>
      </c>
      <c r="BD5">
        <f t="shared" si="6"/>
        <v>0</v>
      </c>
      <c r="BE5">
        <f t="shared" si="6"/>
        <v>0</v>
      </c>
      <c r="BF5">
        <f t="shared" si="6"/>
        <v>0</v>
      </c>
      <c r="BG5">
        <f t="shared" si="6"/>
        <v>0</v>
      </c>
      <c r="BH5">
        <f t="shared" si="6"/>
        <v>0</v>
      </c>
      <c r="BI5">
        <f t="shared" si="6"/>
        <v>0</v>
      </c>
      <c r="BJ5">
        <f t="shared" si="6"/>
        <v>0</v>
      </c>
      <c r="BK5">
        <f t="shared" si="6"/>
        <v>0</v>
      </c>
      <c r="BL5">
        <f t="shared" si="6"/>
        <v>0</v>
      </c>
      <c r="BM5">
        <f t="shared" si="6"/>
        <v>0</v>
      </c>
      <c r="BN5">
        <f t="shared" si="6"/>
        <v>0</v>
      </c>
      <c r="BO5">
        <f t="shared" si="6"/>
        <v>0</v>
      </c>
    </row>
    <row r="6" spans="1:67" x14ac:dyDescent="0.2">
      <c r="A6">
        <v>4</v>
      </c>
      <c r="B6">
        <v>0.13</v>
      </c>
      <c r="E6">
        <v>0.89</v>
      </c>
      <c r="G6">
        <v>0.38</v>
      </c>
      <c r="H6">
        <v>0.02</v>
      </c>
      <c r="J6">
        <v>0.31</v>
      </c>
      <c r="M6">
        <v>0.05</v>
      </c>
      <c r="P6">
        <v>0.74</v>
      </c>
      <c r="Q6">
        <v>0.12</v>
      </c>
      <c r="S6">
        <v>0.5</v>
      </c>
      <c r="U6">
        <v>4</v>
      </c>
      <c r="AA6" s="6" t="s">
        <v>24</v>
      </c>
      <c r="AC6">
        <f t="shared" ref="AC6:AS6" si="7">B139</f>
        <v>0.56000000000000005</v>
      </c>
      <c r="AD6">
        <f t="shared" si="7"/>
        <v>1.69</v>
      </c>
      <c r="AE6">
        <f t="shared" si="7"/>
        <v>0</v>
      </c>
      <c r="AF6">
        <f t="shared" si="7"/>
        <v>1.2</v>
      </c>
      <c r="AG6">
        <f t="shared" si="7"/>
        <v>1.1700000000000002</v>
      </c>
      <c r="AH6">
        <f t="shared" si="7"/>
        <v>0.51</v>
      </c>
      <c r="AI6">
        <f t="shared" si="7"/>
        <v>0.64</v>
      </c>
      <c r="AJ6">
        <f t="shared" si="7"/>
        <v>0.86</v>
      </c>
      <c r="AK6">
        <f t="shared" si="7"/>
        <v>0</v>
      </c>
      <c r="AL6">
        <f t="shared" si="7"/>
        <v>1.1599999999999999</v>
      </c>
      <c r="AM6">
        <f t="shared" si="7"/>
        <v>0.47</v>
      </c>
      <c r="AN6">
        <f t="shared" si="7"/>
        <v>1.29</v>
      </c>
      <c r="AO6">
        <f t="shared" si="7"/>
        <v>0.73</v>
      </c>
      <c r="AP6">
        <f t="shared" si="7"/>
        <v>0.79000000000000015</v>
      </c>
      <c r="AQ6">
        <f t="shared" si="7"/>
        <v>0.9</v>
      </c>
      <c r="AR6">
        <f t="shared" si="7"/>
        <v>1.3200000000000003</v>
      </c>
      <c r="AS6">
        <f t="shared" si="7"/>
        <v>0.91000000000000014</v>
      </c>
      <c r="AT6" s="7">
        <f t="shared" si="1"/>
        <v>0.83529411764705896</v>
      </c>
      <c r="AW6" s="6" t="s">
        <v>32</v>
      </c>
      <c r="AY6">
        <f t="shared" ref="AY6:BO6" si="8">Y139</f>
        <v>0</v>
      </c>
      <c r="AZ6">
        <f t="shared" si="8"/>
        <v>0</v>
      </c>
      <c r="BA6">
        <f t="shared" si="8"/>
        <v>0</v>
      </c>
      <c r="BB6">
        <f t="shared" si="8"/>
        <v>0</v>
      </c>
      <c r="BC6">
        <f t="shared" si="8"/>
        <v>0</v>
      </c>
      <c r="BD6">
        <f t="shared" si="8"/>
        <v>0</v>
      </c>
      <c r="BE6">
        <f t="shared" si="8"/>
        <v>0</v>
      </c>
      <c r="BF6">
        <f t="shared" si="8"/>
        <v>0</v>
      </c>
      <c r="BG6">
        <f t="shared" si="8"/>
        <v>0</v>
      </c>
      <c r="BH6">
        <f t="shared" si="8"/>
        <v>0</v>
      </c>
      <c r="BI6">
        <f t="shared" si="8"/>
        <v>0</v>
      </c>
      <c r="BJ6">
        <f t="shared" si="8"/>
        <v>0</v>
      </c>
      <c r="BK6">
        <f t="shared" si="8"/>
        <v>0</v>
      </c>
      <c r="BL6">
        <f t="shared" si="8"/>
        <v>0</v>
      </c>
      <c r="BM6">
        <f t="shared" si="8"/>
        <v>0</v>
      </c>
      <c r="BN6">
        <f t="shared" si="8"/>
        <v>0</v>
      </c>
      <c r="BO6">
        <f t="shared" si="8"/>
        <v>0</v>
      </c>
    </row>
    <row r="7" spans="1:67" x14ac:dyDescent="0.2">
      <c r="A7">
        <v>5</v>
      </c>
      <c r="U7">
        <v>5</v>
      </c>
      <c r="AA7" s="6" t="s">
        <v>25</v>
      </c>
      <c r="AC7">
        <f t="shared" ref="AC7:AS7" si="9">B174</f>
        <v>2.9000000000000004</v>
      </c>
      <c r="AD7">
        <f t="shared" si="9"/>
        <v>3.41</v>
      </c>
      <c r="AE7">
        <f t="shared" si="9"/>
        <v>3.3899999999999997</v>
      </c>
      <c r="AF7">
        <f t="shared" si="9"/>
        <v>3.24</v>
      </c>
      <c r="AG7">
        <f t="shared" si="9"/>
        <v>2.79</v>
      </c>
      <c r="AH7">
        <f t="shared" si="9"/>
        <v>2.6500000000000004</v>
      </c>
      <c r="AI7">
        <f t="shared" si="9"/>
        <v>2.91</v>
      </c>
      <c r="AJ7">
        <f t="shared" si="9"/>
        <v>4.2700000000000005</v>
      </c>
      <c r="AK7">
        <f t="shared" si="9"/>
        <v>3.7700000000000005</v>
      </c>
      <c r="AL7">
        <f t="shared" si="9"/>
        <v>4.38</v>
      </c>
      <c r="AM7">
        <f t="shared" si="9"/>
        <v>2.81</v>
      </c>
      <c r="AN7">
        <f t="shared" si="9"/>
        <v>3.0600000000000005</v>
      </c>
      <c r="AO7">
        <f t="shared" si="9"/>
        <v>3.16</v>
      </c>
      <c r="AP7">
        <f t="shared" si="9"/>
        <v>2.81</v>
      </c>
      <c r="AQ7">
        <f t="shared" si="9"/>
        <v>3.24</v>
      </c>
      <c r="AR7">
        <f t="shared" si="9"/>
        <v>2.9099999999999997</v>
      </c>
      <c r="AS7">
        <f t="shared" si="9"/>
        <v>3.25</v>
      </c>
      <c r="AT7" s="7">
        <f t="shared" si="1"/>
        <v>3.2323529411764711</v>
      </c>
      <c r="AW7" s="6" t="s">
        <v>21</v>
      </c>
      <c r="AY7">
        <f t="shared" ref="AY7:BO7" si="10">Y174</f>
        <v>0</v>
      </c>
      <c r="AZ7">
        <f t="shared" si="10"/>
        <v>0</v>
      </c>
      <c r="BA7">
        <f t="shared" si="10"/>
        <v>0</v>
      </c>
      <c r="BB7">
        <f t="shared" si="10"/>
        <v>0</v>
      </c>
      <c r="BC7">
        <f t="shared" si="10"/>
        <v>0</v>
      </c>
      <c r="BD7">
        <f t="shared" si="10"/>
        <v>0</v>
      </c>
      <c r="BE7">
        <f t="shared" si="10"/>
        <v>0</v>
      </c>
      <c r="BF7">
        <f t="shared" si="10"/>
        <v>0</v>
      </c>
      <c r="BG7">
        <f t="shared" si="10"/>
        <v>0</v>
      </c>
      <c r="BH7">
        <f t="shared" si="10"/>
        <v>0</v>
      </c>
      <c r="BI7">
        <f t="shared" si="10"/>
        <v>0</v>
      </c>
      <c r="BJ7">
        <f t="shared" si="10"/>
        <v>0</v>
      </c>
      <c r="BK7">
        <f t="shared" si="10"/>
        <v>0</v>
      </c>
      <c r="BL7">
        <f t="shared" si="10"/>
        <v>0</v>
      </c>
      <c r="BM7">
        <f t="shared" si="10"/>
        <v>0</v>
      </c>
      <c r="BN7">
        <f t="shared" si="10"/>
        <v>0</v>
      </c>
      <c r="BO7">
        <f t="shared" si="10"/>
        <v>0</v>
      </c>
    </row>
    <row r="8" spans="1:67" x14ac:dyDescent="0.2">
      <c r="A8">
        <v>6</v>
      </c>
      <c r="U8">
        <v>6</v>
      </c>
      <c r="AA8" s="6" t="s">
        <v>26</v>
      </c>
      <c r="AC8">
        <f t="shared" ref="AC8:AS8" si="11">B209</f>
        <v>0.84000000000000008</v>
      </c>
      <c r="AD8">
        <f t="shared" si="11"/>
        <v>0.72</v>
      </c>
      <c r="AE8">
        <f t="shared" si="11"/>
        <v>0.96</v>
      </c>
      <c r="AF8">
        <f t="shared" si="11"/>
        <v>1.2000000000000002</v>
      </c>
      <c r="AG8">
        <f t="shared" si="11"/>
        <v>1.01</v>
      </c>
      <c r="AH8">
        <f t="shared" si="11"/>
        <v>1.19</v>
      </c>
      <c r="AI8">
        <f t="shared" si="11"/>
        <v>0.83000000000000007</v>
      </c>
      <c r="AJ8">
        <f t="shared" si="11"/>
        <v>0.76</v>
      </c>
      <c r="AK8">
        <f t="shared" si="11"/>
        <v>0.90999999999999992</v>
      </c>
      <c r="AL8">
        <f t="shared" si="11"/>
        <v>0.74</v>
      </c>
      <c r="AM8">
        <f t="shared" si="11"/>
        <v>0.56999999999999995</v>
      </c>
      <c r="AN8">
        <f t="shared" si="11"/>
        <v>0.63</v>
      </c>
      <c r="AO8">
        <f t="shared" si="11"/>
        <v>0.82000000000000006</v>
      </c>
      <c r="AP8">
        <f t="shared" si="11"/>
        <v>0.8</v>
      </c>
      <c r="AQ8">
        <f t="shared" si="11"/>
        <v>1.1499999999999999</v>
      </c>
      <c r="AR8">
        <f t="shared" si="11"/>
        <v>0.65</v>
      </c>
      <c r="AS8">
        <f t="shared" si="11"/>
        <v>0.62</v>
      </c>
      <c r="AT8" s="7">
        <f t="shared" si="1"/>
        <v>0.84705882352941186</v>
      </c>
      <c r="AW8" s="6" t="s">
        <v>22</v>
      </c>
      <c r="AY8">
        <f t="shared" ref="AY8:BO8" si="12">Y209</f>
        <v>0</v>
      </c>
      <c r="AZ8">
        <f t="shared" si="12"/>
        <v>0</v>
      </c>
      <c r="BA8">
        <f t="shared" si="12"/>
        <v>0</v>
      </c>
      <c r="BB8">
        <f t="shared" si="12"/>
        <v>0</v>
      </c>
      <c r="BC8">
        <f t="shared" si="12"/>
        <v>0</v>
      </c>
      <c r="BD8">
        <f t="shared" si="12"/>
        <v>0</v>
      </c>
      <c r="BE8">
        <f t="shared" si="12"/>
        <v>0</v>
      </c>
      <c r="BF8">
        <f t="shared" si="12"/>
        <v>0</v>
      </c>
      <c r="BG8">
        <f t="shared" si="12"/>
        <v>0</v>
      </c>
      <c r="BH8">
        <f t="shared" si="12"/>
        <v>0</v>
      </c>
      <c r="BI8">
        <f t="shared" si="12"/>
        <v>0</v>
      </c>
      <c r="BJ8">
        <f t="shared" si="12"/>
        <v>0</v>
      </c>
      <c r="BK8">
        <f t="shared" si="12"/>
        <v>0</v>
      </c>
      <c r="BL8">
        <f t="shared" si="12"/>
        <v>0</v>
      </c>
      <c r="BM8">
        <f t="shared" si="12"/>
        <v>0</v>
      </c>
      <c r="BN8">
        <f t="shared" si="12"/>
        <v>0</v>
      </c>
      <c r="BO8">
        <f t="shared" si="12"/>
        <v>0</v>
      </c>
    </row>
    <row r="9" spans="1:67" x14ac:dyDescent="0.2">
      <c r="A9">
        <v>7</v>
      </c>
      <c r="F9">
        <v>0.14000000000000001</v>
      </c>
      <c r="H9">
        <v>0.1</v>
      </c>
      <c r="I9">
        <v>0.12</v>
      </c>
      <c r="K9">
        <v>0.16</v>
      </c>
      <c r="L9">
        <v>0.05</v>
      </c>
      <c r="O9">
        <v>0.11</v>
      </c>
      <c r="P9">
        <v>0.1</v>
      </c>
      <c r="U9">
        <v>7</v>
      </c>
      <c r="AA9" s="6" t="s">
        <v>27</v>
      </c>
      <c r="AC9">
        <f t="shared" ref="AC9:AS9" si="13">B244</f>
        <v>0.28000000000000003</v>
      </c>
      <c r="AD9">
        <f t="shared" si="13"/>
        <v>0.18</v>
      </c>
      <c r="AE9">
        <f t="shared" si="13"/>
        <v>0.3</v>
      </c>
      <c r="AF9">
        <f t="shared" si="13"/>
        <v>0.13</v>
      </c>
      <c r="AG9">
        <f t="shared" si="13"/>
        <v>0.13</v>
      </c>
      <c r="AH9">
        <f t="shared" si="13"/>
        <v>0.19</v>
      </c>
      <c r="AI9">
        <f t="shared" si="13"/>
        <v>0.2</v>
      </c>
      <c r="AJ9">
        <f t="shared" si="13"/>
        <v>0.21000000000000002</v>
      </c>
      <c r="AK9">
        <f t="shared" si="13"/>
        <v>0.22</v>
      </c>
      <c r="AL9">
        <f t="shared" si="13"/>
        <v>0.27</v>
      </c>
      <c r="AM9">
        <f t="shared" si="13"/>
        <v>0.23</v>
      </c>
      <c r="AN9">
        <f t="shared" si="13"/>
        <v>0.41000000000000003</v>
      </c>
      <c r="AO9">
        <f t="shared" si="13"/>
        <v>0.23</v>
      </c>
      <c r="AP9">
        <f t="shared" si="13"/>
        <v>0.19</v>
      </c>
      <c r="AQ9">
        <f t="shared" si="13"/>
        <v>0.18</v>
      </c>
      <c r="AR9">
        <f t="shared" si="13"/>
        <v>0.33999999999999997</v>
      </c>
      <c r="AS9">
        <f t="shared" si="13"/>
        <v>0.18</v>
      </c>
      <c r="AT9" s="7">
        <f t="shared" si="1"/>
        <v>0.22764705882352942</v>
      </c>
      <c r="AW9" s="6" t="s">
        <v>23</v>
      </c>
      <c r="AY9">
        <f t="shared" ref="AY9:BO9" si="14">Y244</f>
        <v>0</v>
      </c>
      <c r="AZ9">
        <f t="shared" si="14"/>
        <v>0</v>
      </c>
      <c r="BA9">
        <f t="shared" si="14"/>
        <v>0</v>
      </c>
      <c r="BB9">
        <f t="shared" si="14"/>
        <v>0</v>
      </c>
      <c r="BC9">
        <f t="shared" si="14"/>
        <v>0</v>
      </c>
      <c r="BD9">
        <f t="shared" si="14"/>
        <v>0</v>
      </c>
      <c r="BE9">
        <f t="shared" si="14"/>
        <v>0</v>
      </c>
      <c r="BF9">
        <f t="shared" si="14"/>
        <v>0</v>
      </c>
      <c r="BG9">
        <f t="shared" si="14"/>
        <v>0</v>
      </c>
      <c r="BH9">
        <f t="shared" si="14"/>
        <v>0</v>
      </c>
      <c r="BI9">
        <f t="shared" si="14"/>
        <v>0</v>
      </c>
      <c r="BJ9">
        <f t="shared" si="14"/>
        <v>0</v>
      </c>
      <c r="BK9">
        <f t="shared" si="14"/>
        <v>0</v>
      </c>
      <c r="BL9">
        <f t="shared" si="14"/>
        <v>0</v>
      </c>
      <c r="BM9">
        <f t="shared" si="14"/>
        <v>0</v>
      </c>
      <c r="BN9">
        <f t="shared" si="14"/>
        <v>0</v>
      </c>
      <c r="BO9">
        <f t="shared" si="14"/>
        <v>0</v>
      </c>
    </row>
    <row r="10" spans="1:67" x14ac:dyDescent="0.2">
      <c r="A10">
        <v>8</v>
      </c>
      <c r="B10">
        <v>0.1</v>
      </c>
      <c r="D10">
        <v>0.2</v>
      </c>
      <c r="E10">
        <v>0.12</v>
      </c>
      <c r="G10">
        <v>0.1</v>
      </c>
      <c r="J10">
        <v>0.08</v>
      </c>
      <c r="M10">
        <v>0.11</v>
      </c>
      <c r="P10">
        <v>0.01</v>
      </c>
      <c r="Q10">
        <v>0.1</v>
      </c>
      <c r="U10">
        <v>8</v>
      </c>
      <c r="AA10" s="6" t="s">
        <v>28</v>
      </c>
      <c r="AC10">
        <f t="shared" ref="AC10:AS10" si="15">B279</f>
        <v>0</v>
      </c>
      <c r="AD10">
        <f t="shared" si="15"/>
        <v>0</v>
      </c>
      <c r="AE10">
        <f t="shared" si="15"/>
        <v>0</v>
      </c>
      <c r="AF10">
        <f t="shared" si="15"/>
        <v>0</v>
      </c>
      <c r="AG10">
        <f t="shared" si="15"/>
        <v>0</v>
      </c>
      <c r="AH10">
        <f t="shared" si="15"/>
        <v>0</v>
      </c>
      <c r="AI10">
        <f t="shared" si="15"/>
        <v>0.15</v>
      </c>
      <c r="AJ10">
        <f t="shared" si="15"/>
        <v>0.01</v>
      </c>
      <c r="AK10">
        <f t="shared" si="15"/>
        <v>0.01</v>
      </c>
      <c r="AL10">
        <f t="shared" si="15"/>
        <v>0</v>
      </c>
      <c r="AM10">
        <f t="shared" si="15"/>
        <v>0</v>
      </c>
      <c r="AN10">
        <f t="shared" si="15"/>
        <v>0.03</v>
      </c>
      <c r="AO10">
        <f t="shared" si="15"/>
        <v>0</v>
      </c>
      <c r="AP10">
        <f t="shared" si="15"/>
        <v>0.03</v>
      </c>
      <c r="AQ10">
        <f t="shared" si="15"/>
        <v>0</v>
      </c>
      <c r="AR10">
        <f t="shared" si="15"/>
        <v>0.05</v>
      </c>
      <c r="AS10">
        <f t="shared" si="15"/>
        <v>0</v>
      </c>
      <c r="AT10" s="7">
        <f t="shared" si="1"/>
        <v>1.6470588235294119E-2</v>
      </c>
      <c r="AW10" s="6" t="s">
        <v>24</v>
      </c>
      <c r="AY10">
        <f t="shared" ref="AY10:BO10" si="16">Y279</f>
        <v>0</v>
      </c>
      <c r="AZ10">
        <f t="shared" si="16"/>
        <v>0</v>
      </c>
      <c r="BA10">
        <f t="shared" si="16"/>
        <v>0</v>
      </c>
      <c r="BB10">
        <f t="shared" si="16"/>
        <v>0</v>
      </c>
      <c r="BC10">
        <f t="shared" si="16"/>
        <v>0</v>
      </c>
      <c r="BD10">
        <f t="shared" si="16"/>
        <v>0</v>
      </c>
      <c r="BE10">
        <f t="shared" si="16"/>
        <v>0</v>
      </c>
      <c r="BF10">
        <f t="shared" si="16"/>
        <v>0</v>
      </c>
      <c r="BG10">
        <f t="shared" si="16"/>
        <v>0</v>
      </c>
      <c r="BH10">
        <f t="shared" si="16"/>
        <v>0</v>
      </c>
      <c r="BI10">
        <f t="shared" si="16"/>
        <v>0</v>
      </c>
      <c r="BJ10">
        <f t="shared" si="16"/>
        <v>0</v>
      </c>
      <c r="BK10">
        <f t="shared" si="16"/>
        <v>0</v>
      </c>
      <c r="BL10">
        <f t="shared" si="16"/>
        <v>0</v>
      </c>
      <c r="BM10">
        <f t="shared" si="16"/>
        <v>0</v>
      </c>
      <c r="BN10">
        <f t="shared" si="16"/>
        <v>0</v>
      </c>
      <c r="BO10">
        <f t="shared" si="16"/>
        <v>0</v>
      </c>
    </row>
    <row r="11" spans="1:67" x14ac:dyDescent="0.2">
      <c r="A11">
        <v>9</v>
      </c>
      <c r="B11">
        <v>0.01</v>
      </c>
      <c r="M11">
        <v>0.01</v>
      </c>
      <c r="U11">
        <v>9</v>
      </c>
      <c r="AA11" s="6" t="s">
        <v>29</v>
      </c>
      <c r="AC11">
        <f t="shared" ref="AC11:AS11" si="17">B314</f>
        <v>2.92</v>
      </c>
      <c r="AD11">
        <f t="shared" si="17"/>
        <v>3.0499999999999994</v>
      </c>
      <c r="AE11">
        <f t="shared" si="17"/>
        <v>3.3600000000000003</v>
      </c>
      <c r="AF11">
        <f t="shared" si="17"/>
        <v>2.31</v>
      </c>
      <c r="AG11">
        <f t="shared" si="17"/>
        <v>3.33</v>
      </c>
      <c r="AH11">
        <f t="shared" si="17"/>
        <v>2.17</v>
      </c>
      <c r="AI11">
        <f t="shared" si="17"/>
        <v>2.42</v>
      </c>
      <c r="AJ11">
        <f t="shared" si="17"/>
        <v>2.78</v>
      </c>
      <c r="AK11">
        <f t="shared" si="17"/>
        <v>1.97</v>
      </c>
      <c r="AL11">
        <f t="shared" si="17"/>
        <v>3.2800000000000002</v>
      </c>
      <c r="AM11">
        <f t="shared" si="17"/>
        <v>2.63</v>
      </c>
      <c r="AN11">
        <f t="shared" si="17"/>
        <v>2.2800000000000002</v>
      </c>
      <c r="AO11">
        <f t="shared" si="17"/>
        <v>1.72</v>
      </c>
      <c r="AP11">
        <f t="shared" si="17"/>
        <v>2.83</v>
      </c>
      <c r="AQ11">
        <f t="shared" si="17"/>
        <v>2.4300000000000002</v>
      </c>
      <c r="AR11">
        <f t="shared" si="17"/>
        <v>2.6100000000000003</v>
      </c>
      <c r="AS11">
        <f t="shared" si="17"/>
        <v>2.7800000000000002</v>
      </c>
      <c r="AT11" s="7">
        <f t="shared" si="1"/>
        <v>2.6394117647058821</v>
      </c>
      <c r="AW11" s="6" t="s">
        <v>25</v>
      </c>
      <c r="AY11">
        <f t="shared" ref="AY11:BO11" si="18">Y314</f>
        <v>0</v>
      </c>
      <c r="AZ11">
        <f t="shared" si="18"/>
        <v>0</v>
      </c>
      <c r="BA11">
        <f t="shared" si="18"/>
        <v>0</v>
      </c>
      <c r="BB11">
        <f t="shared" si="18"/>
        <v>0</v>
      </c>
      <c r="BC11">
        <f t="shared" si="18"/>
        <v>0</v>
      </c>
      <c r="BD11">
        <f t="shared" si="18"/>
        <v>0</v>
      </c>
      <c r="BE11">
        <f t="shared" si="18"/>
        <v>0</v>
      </c>
      <c r="BF11">
        <f t="shared" si="18"/>
        <v>0</v>
      </c>
      <c r="BG11">
        <f t="shared" si="18"/>
        <v>0</v>
      </c>
      <c r="BH11">
        <f t="shared" si="18"/>
        <v>0</v>
      </c>
      <c r="BI11">
        <f t="shared" si="18"/>
        <v>0</v>
      </c>
      <c r="BJ11">
        <f t="shared" si="18"/>
        <v>0</v>
      </c>
      <c r="BK11">
        <f t="shared" si="18"/>
        <v>0</v>
      </c>
      <c r="BL11">
        <f t="shared" si="18"/>
        <v>0</v>
      </c>
      <c r="BM11">
        <f t="shared" si="18"/>
        <v>0</v>
      </c>
      <c r="BN11">
        <f t="shared" si="18"/>
        <v>0</v>
      </c>
      <c r="BO11">
        <f t="shared" si="18"/>
        <v>0</v>
      </c>
    </row>
    <row r="12" spans="1:67" x14ac:dyDescent="0.2">
      <c r="A12">
        <v>10</v>
      </c>
      <c r="D12">
        <v>0.13</v>
      </c>
      <c r="E12">
        <v>0.24</v>
      </c>
      <c r="I12">
        <v>0.15</v>
      </c>
      <c r="L12">
        <v>0.12</v>
      </c>
      <c r="M12">
        <v>0.1</v>
      </c>
      <c r="O12">
        <v>0.16</v>
      </c>
      <c r="P12">
        <v>0.19</v>
      </c>
      <c r="Q12">
        <v>0.14000000000000001</v>
      </c>
      <c r="U12">
        <v>10</v>
      </c>
      <c r="AA12" s="6" t="s">
        <v>30</v>
      </c>
      <c r="AC12">
        <f t="shared" ref="AC12:AS12" si="19">B349</f>
        <v>1.23</v>
      </c>
      <c r="AD12">
        <f t="shared" si="19"/>
        <v>0.70000000000000007</v>
      </c>
      <c r="AE12">
        <f t="shared" si="19"/>
        <v>0.83</v>
      </c>
      <c r="AF12">
        <f t="shared" si="19"/>
        <v>2.3699999999999997</v>
      </c>
      <c r="AG12">
        <f t="shared" si="19"/>
        <v>0.8</v>
      </c>
      <c r="AH12">
        <f t="shared" si="19"/>
        <v>0.62999999999999989</v>
      </c>
      <c r="AI12">
        <f t="shared" si="19"/>
        <v>0.71</v>
      </c>
      <c r="AJ12">
        <f t="shared" si="19"/>
        <v>1.42</v>
      </c>
      <c r="AK12">
        <f t="shared" si="19"/>
        <v>1.2100000000000002</v>
      </c>
      <c r="AL12">
        <f t="shared" si="19"/>
        <v>1.49</v>
      </c>
      <c r="AM12">
        <f t="shared" si="19"/>
        <v>0.74</v>
      </c>
      <c r="AN12">
        <f t="shared" si="19"/>
        <v>1.24</v>
      </c>
      <c r="AO12">
        <f t="shared" si="19"/>
        <v>1.3</v>
      </c>
      <c r="AP12">
        <f t="shared" si="19"/>
        <v>0.51</v>
      </c>
      <c r="AQ12">
        <f t="shared" si="19"/>
        <v>2.2799999999999998</v>
      </c>
      <c r="AR12">
        <f t="shared" si="19"/>
        <v>1.2600000000000002</v>
      </c>
      <c r="AS12">
        <f t="shared" si="19"/>
        <v>0.86</v>
      </c>
      <c r="AT12" s="7">
        <f t="shared" si="1"/>
        <v>1.151764705882353</v>
      </c>
      <c r="AW12" s="6" t="s">
        <v>26</v>
      </c>
      <c r="AY12">
        <f t="shared" ref="AY12:BO12" si="20">Y349</f>
        <v>0</v>
      </c>
      <c r="AZ12">
        <f t="shared" si="20"/>
        <v>0</v>
      </c>
      <c r="BA12">
        <f t="shared" si="20"/>
        <v>0</v>
      </c>
      <c r="BB12">
        <f t="shared" si="20"/>
        <v>0</v>
      </c>
      <c r="BC12">
        <f t="shared" si="20"/>
        <v>0</v>
      </c>
      <c r="BD12">
        <f t="shared" si="20"/>
        <v>0</v>
      </c>
      <c r="BE12">
        <f t="shared" si="20"/>
        <v>0</v>
      </c>
      <c r="BF12">
        <f t="shared" si="20"/>
        <v>0</v>
      </c>
      <c r="BG12">
        <f t="shared" si="20"/>
        <v>0</v>
      </c>
      <c r="BH12">
        <f t="shared" si="20"/>
        <v>0</v>
      </c>
      <c r="BI12">
        <f t="shared" si="20"/>
        <v>0</v>
      </c>
      <c r="BJ12">
        <f t="shared" si="20"/>
        <v>0</v>
      </c>
      <c r="BK12">
        <f t="shared" si="20"/>
        <v>0</v>
      </c>
      <c r="BL12">
        <f t="shared" si="20"/>
        <v>0</v>
      </c>
      <c r="BM12">
        <f t="shared" si="20"/>
        <v>0</v>
      </c>
      <c r="BN12">
        <f t="shared" si="20"/>
        <v>0</v>
      </c>
      <c r="BO12">
        <f t="shared" si="20"/>
        <v>0</v>
      </c>
    </row>
    <row r="13" spans="1:67" x14ac:dyDescent="0.2">
      <c r="A13">
        <v>11</v>
      </c>
      <c r="B13">
        <v>0.05</v>
      </c>
      <c r="D13">
        <v>0.15</v>
      </c>
      <c r="G13">
        <v>0.2</v>
      </c>
      <c r="I13">
        <v>0.05</v>
      </c>
      <c r="J13">
        <v>0.13</v>
      </c>
      <c r="M13">
        <v>0.05</v>
      </c>
      <c r="O13">
        <v>0.03</v>
      </c>
      <c r="P13">
        <v>0.08</v>
      </c>
      <c r="Q13">
        <v>0.08</v>
      </c>
      <c r="U13">
        <v>11</v>
      </c>
      <c r="AA13" s="6" t="s">
        <v>31</v>
      </c>
      <c r="AC13">
        <f t="shared" ref="AC13:AS13" si="21">B384</f>
        <v>0.94000000000000017</v>
      </c>
      <c r="AD13">
        <f t="shared" si="21"/>
        <v>0</v>
      </c>
      <c r="AE13">
        <f t="shared" si="21"/>
        <v>1.3600000000000003</v>
      </c>
      <c r="AF13">
        <f t="shared" si="21"/>
        <v>1.7400000000000002</v>
      </c>
      <c r="AG13">
        <f t="shared" si="21"/>
        <v>1.21</v>
      </c>
      <c r="AH13">
        <f t="shared" si="21"/>
        <v>1.28</v>
      </c>
      <c r="AI13">
        <f t="shared" si="21"/>
        <v>1.2500000000000002</v>
      </c>
      <c r="AJ13">
        <f t="shared" si="21"/>
        <v>1.6800000000000004</v>
      </c>
      <c r="AK13">
        <f t="shared" si="21"/>
        <v>1.2100000000000002</v>
      </c>
      <c r="AL13">
        <f t="shared" si="21"/>
        <v>1.3699999999999999</v>
      </c>
      <c r="AM13">
        <f t="shared" si="21"/>
        <v>1.06</v>
      </c>
      <c r="AN13">
        <f t="shared" si="21"/>
        <v>1.4600000000000002</v>
      </c>
      <c r="AO13">
        <f t="shared" si="21"/>
        <v>1.0899999999999999</v>
      </c>
      <c r="AP13">
        <f t="shared" si="21"/>
        <v>1</v>
      </c>
      <c r="AQ13">
        <f t="shared" si="21"/>
        <v>1.8</v>
      </c>
      <c r="AR13">
        <f t="shared" si="21"/>
        <v>1.4400000000000002</v>
      </c>
      <c r="AS13">
        <f t="shared" si="21"/>
        <v>1.2100000000000002</v>
      </c>
      <c r="AT13" s="7">
        <f t="shared" si="1"/>
        <v>1.2411764705882355</v>
      </c>
      <c r="AW13" s="6" t="s">
        <v>27</v>
      </c>
      <c r="AY13">
        <f t="shared" ref="AY13:BO13" si="22">Y384</f>
        <v>0</v>
      </c>
      <c r="AZ13">
        <f t="shared" si="22"/>
        <v>0</v>
      </c>
      <c r="BA13">
        <f t="shared" si="22"/>
        <v>0</v>
      </c>
      <c r="BB13">
        <f t="shared" si="22"/>
        <v>0</v>
      </c>
      <c r="BC13">
        <f t="shared" si="22"/>
        <v>0</v>
      </c>
      <c r="BD13">
        <f t="shared" si="22"/>
        <v>0</v>
      </c>
      <c r="BE13">
        <f t="shared" si="22"/>
        <v>0</v>
      </c>
      <c r="BF13">
        <f t="shared" si="22"/>
        <v>0</v>
      </c>
      <c r="BG13">
        <f t="shared" si="22"/>
        <v>0</v>
      </c>
      <c r="BH13">
        <f t="shared" si="22"/>
        <v>0</v>
      </c>
      <c r="BI13">
        <f t="shared" si="22"/>
        <v>0</v>
      </c>
      <c r="BJ13">
        <f t="shared" si="22"/>
        <v>0</v>
      </c>
      <c r="BK13">
        <f t="shared" si="22"/>
        <v>0</v>
      </c>
      <c r="BL13">
        <f t="shared" si="22"/>
        <v>0</v>
      </c>
      <c r="BM13">
        <f t="shared" si="22"/>
        <v>0</v>
      </c>
      <c r="BN13">
        <f t="shared" si="22"/>
        <v>0</v>
      </c>
      <c r="BO13">
        <f t="shared" si="22"/>
        <v>0</v>
      </c>
    </row>
    <row r="14" spans="1:67" x14ac:dyDescent="0.2">
      <c r="A14">
        <v>12</v>
      </c>
      <c r="H14">
        <v>0.2</v>
      </c>
      <c r="K14">
        <v>0.18</v>
      </c>
      <c r="U14">
        <v>12</v>
      </c>
      <c r="AA14" s="6" t="s">
        <v>32</v>
      </c>
      <c r="AC14">
        <f t="shared" ref="AC14:AS14" si="23">B419</f>
        <v>0.96000000000000019</v>
      </c>
      <c r="AD14">
        <f t="shared" si="23"/>
        <v>0</v>
      </c>
      <c r="AE14">
        <f t="shared" si="23"/>
        <v>2.02</v>
      </c>
      <c r="AF14">
        <f t="shared" si="23"/>
        <v>1.5899999999999999</v>
      </c>
      <c r="AG14">
        <f t="shared" si="23"/>
        <v>1.2600000000000002</v>
      </c>
      <c r="AH14">
        <f t="shared" si="23"/>
        <v>1.68</v>
      </c>
      <c r="AI14">
        <f t="shared" si="23"/>
        <v>1.1200000000000001</v>
      </c>
      <c r="AJ14">
        <f t="shared" si="23"/>
        <v>1.9400000000000002</v>
      </c>
      <c r="AK14">
        <f t="shared" si="23"/>
        <v>1.45</v>
      </c>
      <c r="AL14">
        <f t="shared" si="23"/>
        <v>1.27</v>
      </c>
      <c r="AM14">
        <f t="shared" si="23"/>
        <v>1.2100000000000002</v>
      </c>
      <c r="AN14">
        <f t="shared" si="23"/>
        <v>1.4100000000000001</v>
      </c>
      <c r="AO14">
        <f t="shared" si="23"/>
        <v>0</v>
      </c>
      <c r="AP14">
        <f t="shared" si="23"/>
        <v>1.47</v>
      </c>
      <c r="AQ14">
        <f t="shared" si="23"/>
        <v>1.65</v>
      </c>
      <c r="AR14">
        <f t="shared" si="23"/>
        <v>1.05</v>
      </c>
      <c r="AS14">
        <f t="shared" si="23"/>
        <v>1.3</v>
      </c>
      <c r="AT14" s="7">
        <f t="shared" si="1"/>
        <v>1.2576470588235293</v>
      </c>
      <c r="AW14" s="6" t="s">
        <v>28</v>
      </c>
      <c r="AY14">
        <f t="shared" ref="AY14:BO14" si="24">Y419</f>
        <v>0</v>
      </c>
      <c r="AZ14">
        <f t="shared" si="24"/>
        <v>0</v>
      </c>
      <c r="BA14">
        <f t="shared" si="24"/>
        <v>0</v>
      </c>
      <c r="BB14">
        <f t="shared" si="24"/>
        <v>0</v>
      </c>
      <c r="BC14">
        <f t="shared" si="24"/>
        <v>0</v>
      </c>
      <c r="BD14">
        <f t="shared" si="24"/>
        <v>0</v>
      </c>
      <c r="BE14">
        <f t="shared" si="24"/>
        <v>0</v>
      </c>
      <c r="BF14">
        <f t="shared" si="24"/>
        <v>0</v>
      </c>
      <c r="BG14">
        <f t="shared" si="24"/>
        <v>0</v>
      </c>
      <c r="BH14">
        <f t="shared" si="24"/>
        <v>0</v>
      </c>
      <c r="BI14">
        <f t="shared" si="24"/>
        <v>0</v>
      </c>
      <c r="BJ14">
        <f t="shared" si="24"/>
        <v>0</v>
      </c>
      <c r="BK14">
        <f t="shared" si="24"/>
        <v>0</v>
      </c>
      <c r="BL14">
        <f t="shared" si="24"/>
        <v>0</v>
      </c>
      <c r="BM14">
        <f t="shared" si="24"/>
        <v>0</v>
      </c>
      <c r="BN14">
        <f t="shared" si="24"/>
        <v>0</v>
      </c>
      <c r="BO14">
        <f t="shared" si="24"/>
        <v>0</v>
      </c>
    </row>
    <row r="15" spans="1:67" x14ac:dyDescent="0.2">
      <c r="A15">
        <v>13</v>
      </c>
      <c r="B15">
        <v>0.02</v>
      </c>
      <c r="E15">
        <v>0.16</v>
      </c>
      <c r="H15">
        <v>0.34</v>
      </c>
      <c r="I15">
        <v>0.2</v>
      </c>
      <c r="L15">
        <v>0.28000000000000003</v>
      </c>
      <c r="O15">
        <v>0.11</v>
      </c>
      <c r="P15">
        <v>0.23</v>
      </c>
      <c r="Q15">
        <v>0.02</v>
      </c>
      <c r="U15">
        <v>13</v>
      </c>
      <c r="AA15" s="6"/>
      <c r="AY15" s="1">
        <f t="shared" ref="AY15:BO15" si="25">SUM(AY3:AY14)</f>
        <v>0</v>
      </c>
      <c r="AZ15" s="1">
        <f t="shared" si="25"/>
        <v>0</v>
      </c>
      <c r="BA15" s="1">
        <f t="shared" si="25"/>
        <v>0</v>
      </c>
      <c r="BB15" s="1">
        <f t="shared" si="25"/>
        <v>0</v>
      </c>
      <c r="BC15" s="1">
        <f t="shared" si="25"/>
        <v>0</v>
      </c>
      <c r="BD15" s="1">
        <f t="shared" si="25"/>
        <v>0</v>
      </c>
      <c r="BE15" s="1">
        <f t="shared" si="25"/>
        <v>0</v>
      </c>
      <c r="BF15" s="1">
        <f t="shared" si="25"/>
        <v>0</v>
      </c>
      <c r="BG15" s="1">
        <f t="shared" si="25"/>
        <v>0</v>
      </c>
      <c r="BH15" s="1">
        <f t="shared" si="25"/>
        <v>0</v>
      </c>
      <c r="BI15" s="1">
        <f t="shared" si="25"/>
        <v>0</v>
      </c>
      <c r="BJ15" s="1">
        <f t="shared" si="25"/>
        <v>0</v>
      </c>
      <c r="BK15" s="1">
        <f t="shared" si="25"/>
        <v>0</v>
      </c>
      <c r="BL15" s="1">
        <f t="shared" si="25"/>
        <v>0</v>
      </c>
      <c r="BM15" s="1">
        <f t="shared" si="25"/>
        <v>0</v>
      </c>
      <c r="BN15" s="1">
        <f t="shared" si="25"/>
        <v>0</v>
      </c>
      <c r="BO15" s="1">
        <f t="shared" si="25"/>
        <v>0</v>
      </c>
    </row>
    <row r="16" spans="1:67" x14ac:dyDescent="0.2">
      <c r="A16">
        <v>14</v>
      </c>
      <c r="B16">
        <v>0.33</v>
      </c>
      <c r="D16">
        <v>0.23</v>
      </c>
      <c r="E16">
        <v>0.32</v>
      </c>
      <c r="G16">
        <v>0.1</v>
      </c>
      <c r="H16">
        <v>0.02</v>
      </c>
      <c r="I16">
        <v>0.24</v>
      </c>
      <c r="J16">
        <v>0.41</v>
      </c>
      <c r="K16">
        <v>0.48</v>
      </c>
      <c r="L16">
        <v>0.11</v>
      </c>
      <c r="M16">
        <v>0.15</v>
      </c>
      <c r="O16">
        <v>0.11</v>
      </c>
      <c r="P16">
        <v>0.18</v>
      </c>
      <c r="Q16">
        <v>0.16</v>
      </c>
      <c r="U16">
        <v>14</v>
      </c>
      <c r="AA16" s="6" t="s">
        <v>34</v>
      </c>
      <c r="AC16" s="4">
        <f t="shared" ref="AC16:AS16" si="26">SUM(AC3:AC14)</f>
        <v>16.239999999999998</v>
      </c>
      <c r="AD16" s="4">
        <f t="shared" si="26"/>
        <v>12.299999999999999</v>
      </c>
      <c r="AE16" s="4">
        <f t="shared" si="26"/>
        <v>18.48</v>
      </c>
      <c r="AF16" s="4">
        <f t="shared" si="26"/>
        <v>22.69</v>
      </c>
      <c r="AG16" s="4">
        <f t="shared" si="26"/>
        <v>16.660000000000004</v>
      </c>
      <c r="AH16" s="4">
        <f t="shared" si="26"/>
        <v>16.260000000000002</v>
      </c>
      <c r="AI16" s="4">
        <f t="shared" si="26"/>
        <v>16.23</v>
      </c>
      <c r="AJ16" s="4">
        <f t="shared" si="26"/>
        <v>20.720000000000002</v>
      </c>
      <c r="AK16" s="4">
        <f t="shared" si="26"/>
        <v>16.550000000000004</v>
      </c>
      <c r="AL16" s="4">
        <f t="shared" si="26"/>
        <v>20.32</v>
      </c>
      <c r="AM16" s="4">
        <f t="shared" si="26"/>
        <v>15.89</v>
      </c>
      <c r="AN16" s="4">
        <f t="shared" si="26"/>
        <v>16.470000000000006</v>
      </c>
      <c r="AO16" s="4">
        <f t="shared" si="26"/>
        <v>15.500000000000002</v>
      </c>
      <c r="AP16" s="4">
        <f t="shared" si="26"/>
        <v>15.43</v>
      </c>
      <c r="AQ16" s="4">
        <f t="shared" si="26"/>
        <v>21.740000000000002</v>
      </c>
      <c r="AR16" s="4">
        <f t="shared" si="26"/>
        <v>16.270000000000003</v>
      </c>
      <c r="AS16" s="4">
        <f t="shared" si="26"/>
        <v>15.809999999999999</v>
      </c>
      <c r="AT16" s="7">
        <f>AVERAGE(AC16:AS16)</f>
        <v>17.268235294117648</v>
      </c>
    </row>
    <row r="17" spans="1:57" x14ac:dyDescent="0.2">
      <c r="A17">
        <v>15</v>
      </c>
      <c r="B17">
        <v>0.02</v>
      </c>
      <c r="E17">
        <v>0.04</v>
      </c>
      <c r="H17">
        <v>0.01</v>
      </c>
      <c r="I17">
        <v>0.05</v>
      </c>
      <c r="P17">
        <v>0.02</v>
      </c>
      <c r="U17">
        <v>15</v>
      </c>
      <c r="BB17" s="6" t="s">
        <v>54</v>
      </c>
      <c r="BC17" s="6"/>
      <c r="BD17" s="6" t="s">
        <v>55</v>
      </c>
      <c r="BE17" s="6"/>
    </row>
    <row r="18" spans="1:57" x14ac:dyDescent="0.2">
      <c r="A18">
        <v>16</v>
      </c>
      <c r="B18">
        <v>0.04</v>
      </c>
      <c r="E18">
        <v>0.05</v>
      </c>
      <c r="H18">
        <v>0.09</v>
      </c>
      <c r="I18">
        <v>0.08</v>
      </c>
      <c r="J18">
        <v>7.0000000000000007E-2</v>
      </c>
      <c r="M18">
        <v>0.16</v>
      </c>
      <c r="O18">
        <v>0.02</v>
      </c>
      <c r="P18">
        <v>0.04</v>
      </c>
      <c r="Q18">
        <v>0.17</v>
      </c>
      <c r="S18">
        <v>0.1</v>
      </c>
      <c r="U18">
        <v>16</v>
      </c>
      <c r="AF18" s="6" t="s">
        <v>35</v>
      </c>
      <c r="AG18" s="6"/>
      <c r="AH18" s="6" t="s">
        <v>36</v>
      </c>
      <c r="AI18" s="6"/>
      <c r="BA18" t="s">
        <v>20</v>
      </c>
      <c r="BB18" s="3">
        <f>AVERAGE(AY15:BO15)</f>
        <v>0</v>
      </c>
    </row>
    <row r="19" spans="1:57" x14ac:dyDescent="0.2">
      <c r="A19">
        <v>17</v>
      </c>
      <c r="G19">
        <v>0.2</v>
      </c>
      <c r="U19">
        <v>17</v>
      </c>
    </row>
    <row r="20" spans="1:57" x14ac:dyDescent="0.2">
      <c r="A20">
        <v>18</v>
      </c>
      <c r="U20">
        <v>18</v>
      </c>
    </row>
    <row r="21" spans="1:57" x14ac:dyDescent="0.2">
      <c r="A21">
        <v>19</v>
      </c>
      <c r="H21">
        <v>0.02</v>
      </c>
      <c r="I21">
        <v>0.04</v>
      </c>
      <c r="L21">
        <v>0.15</v>
      </c>
      <c r="O21">
        <v>0.01</v>
      </c>
      <c r="U21">
        <v>19</v>
      </c>
    </row>
    <row r="22" spans="1:57" x14ac:dyDescent="0.2">
      <c r="A22">
        <v>20</v>
      </c>
      <c r="B22">
        <v>0.05</v>
      </c>
      <c r="G22">
        <v>0.05</v>
      </c>
      <c r="M22">
        <v>0.04</v>
      </c>
      <c r="U22">
        <v>20</v>
      </c>
    </row>
    <row r="23" spans="1:57" x14ac:dyDescent="0.2">
      <c r="A23">
        <v>21</v>
      </c>
      <c r="B23">
        <v>0.01</v>
      </c>
      <c r="U23">
        <v>21</v>
      </c>
    </row>
    <row r="24" spans="1:57" x14ac:dyDescent="0.2">
      <c r="A24">
        <v>22</v>
      </c>
      <c r="B24">
        <v>0.01</v>
      </c>
      <c r="E24">
        <v>0.08</v>
      </c>
      <c r="L24">
        <v>0.17</v>
      </c>
      <c r="Q24">
        <v>0.05</v>
      </c>
      <c r="U24">
        <v>22</v>
      </c>
    </row>
    <row r="25" spans="1:57" x14ac:dyDescent="0.2">
      <c r="A25">
        <v>23</v>
      </c>
      <c r="K25">
        <v>0.42</v>
      </c>
      <c r="M25">
        <v>0.01</v>
      </c>
      <c r="Q25">
        <v>0.1</v>
      </c>
      <c r="U25">
        <v>23</v>
      </c>
    </row>
    <row r="26" spans="1:57" x14ac:dyDescent="0.2">
      <c r="A26">
        <v>24</v>
      </c>
      <c r="B26">
        <v>0.01</v>
      </c>
      <c r="D26">
        <v>0.15</v>
      </c>
      <c r="G26">
        <v>0.09</v>
      </c>
      <c r="H26">
        <v>0.15</v>
      </c>
      <c r="I26">
        <v>0.19</v>
      </c>
      <c r="M26">
        <v>0.04</v>
      </c>
      <c r="S26">
        <v>0.42</v>
      </c>
      <c r="U26">
        <v>24</v>
      </c>
    </row>
    <row r="27" spans="1:57" x14ac:dyDescent="0.2">
      <c r="A27">
        <v>25</v>
      </c>
      <c r="B27">
        <v>0.17</v>
      </c>
      <c r="E27">
        <v>0.25</v>
      </c>
      <c r="F27">
        <v>0.63</v>
      </c>
      <c r="H27">
        <v>0.17</v>
      </c>
      <c r="I27">
        <v>0.15</v>
      </c>
      <c r="J27">
        <v>0.25</v>
      </c>
      <c r="L27">
        <v>0.15</v>
      </c>
      <c r="M27">
        <v>0.28000000000000003</v>
      </c>
      <c r="O27">
        <v>0.34</v>
      </c>
      <c r="P27">
        <v>0.35</v>
      </c>
      <c r="Q27">
        <v>0.17</v>
      </c>
      <c r="S27">
        <v>0.12</v>
      </c>
      <c r="U27">
        <v>25</v>
      </c>
    </row>
    <row r="28" spans="1:57" x14ac:dyDescent="0.2">
      <c r="A28">
        <v>26</v>
      </c>
      <c r="B28">
        <v>0.03</v>
      </c>
      <c r="E28">
        <v>0.05</v>
      </c>
      <c r="F28">
        <v>0.11</v>
      </c>
      <c r="G28">
        <v>0.26</v>
      </c>
      <c r="M28">
        <v>0.02</v>
      </c>
      <c r="U28">
        <v>26</v>
      </c>
    </row>
    <row r="29" spans="1:57" x14ac:dyDescent="0.2">
      <c r="A29">
        <v>27</v>
      </c>
      <c r="B29">
        <v>0.01</v>
      </c>
      <c r="N29">
        <v>1.37</v>
      </c>
      <c r="U29">
        <v>27</v>
      </c>
    </row>
    <row r="30" spans="1:57" x14ac:dyDescent="0.2">
      <c r="A30">
        <v>28</v>
      </c>
      <c r="U30">
        <v>28</v>
      </c>
    </row>
    <row r="31" spans="1:57" x14ac:dyDescent="0.2">
      <c r="A31">
        <v>29</v>
      </c>
      <c r="B31">
        <v>0.01</v>
      </c>
      <c r="U31">
        <v>29</v>
      </c>
    </row>
    <row r="32" spans="1:57" x14ac:dyDescent="0.2">
      <c r="A32">
        <v>30</v>
      </c>
      <c r="D32">
        <v>0.05</v>
      </c>
      <c r="F32">
        <v>0.25</v>
      </c>
      <c r="H32">
        <v>0.22</v>
      </c>
      <c r="I32">
        <v>0.32</v>
      </c>
      <c r="L32">
        <v>0.26</v>
      </c>
      <c r="O32">
        <v>0.27</v>
      </c>
      <c r="U32">
        <v>30</v>
      </c>
    </row>
    <row r="33" spans="1:21" x14ac:dyDescent="0.2">
      <c r="A33">
        <v>31</v>
      </c>
      <c r="B33">
        <v>0.31</v>
      </c>
      <c r="D33">
        <v>0.28000000000000003</v>
      </c>
      <c r="E33">
        <v>0.32</v>
      </c>
      <c r="G33">
        <v>0.23</v>
      </c>
      <c r="I33">
        <v>0.03</v>
      </c>
      <c r="J33">
        <v>0.31</v>
      </c>
      <c r="K33">
        <v>0.32</v>
      </c>
      <c r="L33">
        <v>0.02</v>
      </c>
      <c r="M33">
        <v>0.35</v>
      </c>
      <c r="N33">
        <v>0.13</v>
      </c>
      <c r="O33">
        <v>0.06</v>
      </c>
      <c r="P33">
        <v>0.34</v>
      </c>
      <c r="Q33">
        <v>0.25</v>
      </c>
      <c r="S33">
        <v>0.03</v>
      </c>
      <c r="U33">
        <v>31</v>
      </c>
    </row>
    <row r="34" spans="1:21" x14ac:dyDescent="0.2">
      <c r="A34" t="s">
        <v>37</v>
      </c>
      <c r="B34">
        <f t="shared" ref="B34:S34" si="27">SUM(B3:B33)</f>
        <v>1.4100000000000001</v>
      </c>
      <c r="C34">
        <f t="shared" si="27"/>
        <v>0</v>
      </c>
      <c r="D34">
        <f t="shared" si="27"/>
        <v>1.55</v>
      </c>
      <c r="E34">
        <f t="shared" si="27"/>
        <v>2.52</v>
      </c>
      <c r="F34">
        <f t="shared" si="27"/>
        <v>1.53</v>
      </c>
      <c r="G34">
        <f t="shared" si="27"/>
        <v>1.61</v>
      </c>
      <c r="H34">
        <f t="shared" si="27"/>
        <v>1.6600000000000001</v>
      </c>
      <c r="I34">
        <f t="shared" si="27"/>
        <v>2.0699999999999998</v>
      </c>
      <c r="J34">
        <f t="shared" si="27"/>
        <v>1.56</v>
      </c>
      <c r="K34">
        <f t="shared" si="27"/>
        <v>1.84</v>
      </c>
      <c r="L34">
        <f t="shared" si="27"/>
        <v>1.71</v>
      </c>
      <c r="M34">
        <f t="shared" si="27"/>
        <v>1.58</v>
      </c>
      <c r="N34">
        <f t="shared" si="27"/>
        <v>1.5</v>
      </c>
      <c r="O34">
        <f t="shared" si="27"/>
        <v>1.7200000000000002</v>
      </c>
      <c r="P34">
        <f t="shared" si="27"/>
        <v>2.2799999999999998</v>
      </c>
      <c r="Q34">
        <f t="shared" si="27"/>
        <v>1.6400000000000001</v>
      </c>
      <c r="R34">
        <f t="shared" si="27"/>
        <v>0</v>
      </c>
      <c r="S34">
        <f t="shared" si="27"/>
        <v>1.82</v>
      </c>
    </row>
    <row r="36" spans="1:21" x14ac:dyDescent="0.2">
      <c r="A36" s="2" t="s">
        <v>38</v>
      </c>
      <c r="B36" t="s">
        <v>1</v>
      </c>
      <c r="C36" t="s">
        <v>56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17</v>
      </c>
      <c r="R36" t="s">
        <v>39</v>
      </c>
      <c r="S36" t="s">
        <v>19</v>
      </c>
    </row>
    <row r="38" spans="1:21" x14ac:dyDescent="0.2">
      <c r="A38">
        <v>1</v>
      </c>
      <c r="B38">
        <v>0.75</v>
      </c>
      <c r="D38">
        <v>0.72</v>
      </c>
      <c r="E38">
        <v>0.91</v>
      </c>
      <c r="G38">
        <v>0.1</v>
      </c>
      <c r="H38">
        <v>0.86</v>
      </c>
      <c r="I38">
        <v>0.65</v>
      </c>
      <c r="L38">
        <v>0.77</v>
      </c>
      <c r="M38">
        <v>0.1</v>
      </c>
      <c r="N38">
        <v>0.81</v>
      </c>
      <c r="O38">
        <v>0.63</v>
      </c>
      <c r="P38">
        <v>0.89</v>
      </c>
      <c r="Q38">
        <v>0.32</v>
      </c>
      <c r="U38">
        <v>1</v>
      </c>
    </row>
    <row r="39" spans="1:21" x14ac:dyDescent="0.2">
      <c r="A39">
        <v>2</v>
      </c>
      <c r="B39">
        <v>0.15</v>
      </c>
      <c r="D39">
        <v>0.23</v>
      </c>
      <c r="E39">
        <v>0.33</v>
      </c>
      <c r="F39">
        <v>0.48</v>
      </c>
      <c r="G39">
        <v>0.77</v>
      </c>
      <c r="H39">
        <v>0.04</v>
      </c>
      <c r="I39">
        <v>0.13</v>
      </c>
      <c r="J39">
        <v>0.68</v>
      </c>
      <c r="M39">
        <v>0.32</v>
      </c>
      <c r="O39">
        <v>0.13</v>
      </c>
      <c r="P39">
        <v>0.12</v>
      </c>
      <c r="Q39">
        <v>0.17</v>
      </c>
      <c r="S39">
        <v>0.8</v>
      </c>
      <c r="U39">
        <v>2</v>
      </c>
    </row>
    <row r="40" spans="1:21" x14ac:dyDescent="0.2">
      <c r="A40">
        <v>3</v>
      </c>
      <c r="G40">
        <v>0.12</v>
      </c>
      <c r="K40">
        <v>0.64</v>
      </c>
      <c r="R40">
        <v>0.64</v>
      </c>
      <c r="S40">
        <v>0.15</v>
      </c>
      <c r="U40">
        <v>3</v>
      </c>
    </row>
    <row r="41" spans="1:21" x14ac:dyDescent="0.2">
      <c r="A41">
        <v>4</v>
      </c>
      <c r="B41">
        <v>0.01</v>
      </c>
      <c r="K41">
        <v>0.15</v>
      </c>
      <c r="L41">
        <v>0.11</v>
      </c>
      <c r="R41">
        <v>0.15</v>
      </c>
      <c r="U41">
        <v>4</v>
      </c>
    </row>
    <row r="42" spans="1:21" x14ac:dyDescent="0.2">
      <c r="A42">
        <v>5</v>
      </c>
      <c r="D42">
        <v>0.02</v>
      </c>
      <c r="U42">
        <v>5</v>
      </c>
    </row>
    <row r="43" spans="1:21" x14ac:dyDescent="0.2">
      <c r="A43">
        <v>6</v>
      </c>
      <c r="B43">
        <v>0.01</v>
      </c>
      <c r="K43">
        <v>0.04</v>
      </c>
      <c r="M43">
        <v>0.02</v>
      </c>
      <c r="R43">
        <v>0.04</v>
      </c>
      <c r="U43">
        <v>6</v>
      </c>
    </row>
    <row r="44" spans="1:21" x14ac:dyDescent="0.2">
      <c r="A44">
        <v>7</v>
      </c>
      <c r="B44">
        <v>0.01</v>
      </c>
      <c r="D44">
        <v>0.02</v>
      </c>
      <c r="I44" t="s">
        <v>33</v>
      </c>
      <c r="U44">
        <v>7</v>
      </c>
    </row>
    <row r="45" spans="1:21" x14ac:dyDescent="0.2">
      <c r="A45">
        <v>8</v>
      </c>
      <c r="B45">
        <v>0.04</v>
      </c>
      <c r="D45">
        <v>0.06</v>
      </c>
      <c r="F45">
        <v>0.03</v>
      </c>
      <c r="I45">
        <v>0.1</v>
      </c>
      <c r="K45">
        <v>0.06</v>
      </c>
      <c r="R45">
        <v>0.06</v>
      </c>
      <c r="U45">
        <v>8</v>
      </c>
    </row>
    <row r="46" spans="1:21" x14ac:dyDescent="0.2">
      <c r="A46">
        <v>9</v>
      </c>
      <c r="E46">
        <v>0.03</v>
      </c>
      <c r="G46">
        <v>0.02</v>
      </c>
      <c r="I46" t="s">
        <v>33</v>
      </c>
      <c r="M46">
        <v>0.01</v>
      </c>
      <c r="U46">
        <v>9</v>
      </c>
    </row>
    <row r="47" spans="1:21" x14ac:dyDescent="0.2">
      <c r="A47">
        <v>10</v>
      </c>
      <c r="D47">
        <v>0.3</v>
      </c>
      <c r="I47">
        <v>0.38</v>
      </c>
      <c r="L47">
        <v>0.05</v>
      </c>
      <c r="O47">
        <v>0.18</v>
      </c>
      <c r="U47">
        <v>10</v>
      </c>
    </row>
    <row r="48" spans="1:21" x14ac:dyDescent="0.2">
      <c r="A48">
        <v>11</v>
      </c>
      <c r="B48">
        <v>0.12</v>
      </c>
      <c r="C48">
        <v>0.14000000000000001</v>
      </c>
      <c r="E48">
        <v>0.4</v>
      </c>
      <c r="F48">
        <v>0.32</v>
      </c>
      <c r="G48">
        <v>0.3</v>
      </c>
      <c r="H48">
        <v>0.11</v>
      </c>
      <c r="I48" t="s">
        <v>33</v>
      </c>
      <c r="J48">
        <v>0.27</v>
      </c>
      <c r="L48">
        <v>0.33</v>
      </c>
      <c r="M48">
        <v>0.31</v>
      </c>
      <c r="P48">
        <v>0.32</v>
      </c>
      <c r="Q48">
        <v>0.12</v>
      </c>
      <c r="S48">
        <v>0.35</v>
      </c>
      <c r="U48">
        <v>11</v>
      </c>
    </row>
    <row r="49" spans="1:21" x14ac:dyDescent="0.2">
      <c r="A49">
        <v>12</v>
      </c>
      <c r="B49">
        <v>0.1</v>
      </c>
      <c r="E49">
        <v>0.25</v>
      </c>
      <c r="F49">
        <v>7.0000000000000007E-2</v>
      </c>
      <c r="H49">
        <v>0.18</v>
      </c>
      <c r="I49">
        <v>0.12</v>
      </c>
      <c r="K49">
        <v>0.32</v>
      </c>
      <c r="M49">
        <v>0.02</v>
      </c>
      <c r="P49">
        <v>0.16</v>
      </c>
      <c r="Q49">
        <v>0.1</v>
      </c>
      <c r="U49">
        <v>12</v>
      </c>
    </row>
    <row r="50" spans="1:21" x14ac:dyDescent="0.2">
      <c r="A50">
        <v>13</v>
      </c>
      <c r="B50">
        <v>0.1</v>
      </c>
      <c r="C50">
        <v>0.03</v>
      </c>
      <c r="D50">
        <v>0.23</v>
      </c>
      <c r="H50">
        <v>0.2</v>
      </c>
      <c r="I50">
        <v>0.23</v>
      </c>
      <c r="L50">
        <v>0.09</v>
      </c>
      <c r="O50">
        <v>0.33</v>
      </c>
      <c r="Q50">
        <v>0.03</v>
      </c>
      <c r="R50">
        <v>0.59</v>
      </c>
      <c r="U50">
        <v>13</v>
      </c>
    </row>
    <row r="51" spans="1:21" x14ac:dyDescent="0.2">
      <c r="A51">
        <v>14</v>
      </c>
      <c r="B51">
        <v>0.41</v>
      </c>
      <c r="C51">
        <v>0.57999999999999996</v>
      </c>
      <c r="D51">
        <v>0.35</v>
      </c>
      <c r="E51">
        <v>0.39</v>
      </c>
      <c r="F51">
        <v>0.33</v>
      </c>
      <c r="G51">
        <v>0.25</v>
      </c>
      <c r="H51">
        <v>0.38</v>
      </c>
      <c r="I51">
        <v>0.37</v>
      </c>
      <c r="J51">
        <v>0.37</v>
      </c>
      <c r="K51">
        <v>0.98</v>
      </c>
      <c r="L51">
        <v>0.23</v>
      </c>
      <c r="M51">
        <v>0.56999999999999995</v>
      </c>
      <c r="P51">
        <v>0.47</v>
      </c>
      <c r="Q51">
        <v>0.75</v>
      </c>
      <c r="R51">
        <v>0.44</v>
      </c>
      <c r="U51">
        <v>14</v>
      </c>
    </row>
    <row r="52" spans="1:21" x14ac:dyDescent="0.2">
      <c r="A52">
        <v>15</v>
      </c>
      <c r="E52">
        <v>0.24</v>
      </c>
      <c r="G52">
        <v>0.31</v>
      </c>
      <c r="L52">
        <v>0.24</v>
      </c>
      <c r="M52">
        <v>0.03</v>
      </c>
      <c r="U52">
        <v>15</v>
      </c>
    </row>
    <row r="53" spans="1:21" x14ac:dyDescent="0.2">
      <c r="A53">
        <v>16</v>
      </c>
      <c r="S53">
        <v>1.1000000000000001</v>
      </c>
      <c r="U53">
        <v>16</v>
      </c>
    </row>
    <row r="54" spans="1:21" x14ac:dyDescent="0.2">
      <c r="A54">
        <v>17</v>
      </c>
      <c r="N54">
        <v>0.65</v>
      </c>
      <c r="U54">
        <v>17</v>
      </c>
    </row>
    <row r="55" spans="1:21" x14ac:dyDescent="0.2">
      <c r="A55">
        <v>18</v>
      </c>
      <c r="U55">
        <v>18</v>
      </c>
    </row>
    <row r="56" spans="1:21" x14ac:dyDescent="0.2">
      <c r="A56">
        <v>19</v>
      </c>
      <c r="U56">
        <v>19</v>
      </c>
    </row>
    <row r="57" spans="1:21" x14ac:dyDescent="0.2">
      <c r="A57">
        <v>20</v>
      </c>
      <c r="D57">
        <v>0.03</v>
      </c>
      <c r="I57" t="s">
        <v>33</v>
      </c>
      <c r="O57">
        <v>0.05</v>
      </c>
      <c r="U57">
        <v>20</v>
      </c>
    </row>
    <row r="58" spans="1:21" x14ac:dyDescent="0.2">
      <c r="A58">
        <v>21</v>
      </c>
      <c r="B58">
        <v>0.08</v>
      </c>
      <c r="C58">
        <v>0.26</v>
      </c>
      <c r="H58">
        <v>0.05</v>
      </c>
      <c r="I58">
        <v>0.1</v>
      </c>
      <c r="M58">
        <v>0.15</v>
      </c>
      <c r="P58">
        <v>7.0000000000000007E-2</v>
      </c>
      <c r="Q58">
        <v>0.13</v>
      </c>
      <c r="R58">
        <v>0.08</v>
      </c>
      <c r="U58">
        <v>21</v>
      </c>
    </row>
    <row r="59" spans="1:21" x14ac:dyDescent="0.2">
      <c r="A59">
        <v>22</v>
      </c>
      <c r="B59">
        <v>0.03</v>
      </c>
      <c r="C59">
        <v>0.2</v>
      </c>
      <c r="D59">
        <v>0.32</v>
      </c>
      <c r="E59">
        <v>0.15</v>
      </c>
      <c r="G59">
        <v>0.05</v>
      </c>
      <c r="H59">
        <v>0.05</v>
      </c>
      <c r="I59">
        <v>0.17</v>
      </c>
      <c r="J59">
        <v>0.14000000000000001</v>
      </c>
      <c r="L59">
        <v>0.22</v>
      </c>
      <c r="M59">
        <v>0.12</v>
      </c>
      <c r="O59">
        <v>0.15</v>
      </c>
      <c r="R59">
        <v>0.05</v>
      </c>
      <c r="U59">
        <v>22</v>
      </c>
    </row>
    <row r="60" spans="1:21" x14ac:dyDescent="0.2">
      <c r="A60">
        <v>23</v>
      </c>
      <c r="B60">
        <v>0.3</v>
      </c>
      <c r="C60">
        <v>0.25</v>
      </c>
      <c r="D60">
        <v>0.21</v>
      </c>
      <c r="E60">
        <v>0.5</v>
      </c>
      <c r="G60">
        <v>0.1</v>
      </c>
      <c r="I60">
        <v>0.26</v>
      </c>
      <c r="J60">
        <v>0.34</v>
      </c>
      <c r="L60">
        <v>0.15</v>
      </c>
      <c r="M60">
        <v>0.22</v>
      </c>
      <c r="P60">
        <v>0.59</v>
      </c>
      <c r="Q60">
        <v>0.22</v>
      </c>
      <c r="R60">
        <v>0.31</v>
      </c>
      <c r="S60">
        <v>0.2</v>
      </c>
      <c r="U60">
        <v>23</v>
      </c>
    </row>
    <row r="61" spans="1:21" x14ac:dyDescent="0.2">
      <c r="A61">
        <v>24</v>
      </c>
      <c r="F61">
        <v>0.45</v>
      </c>
      <c r="G61">
        <v>0.2</v>
      </c>
      <c r="I61" t="s">
        <v>33</v>
      </c>
      <c r="K61">
        <v>0.34</v>
      </c>
      <c r="O61">
        <v>0.19</v>
      </c>
      <c r="U61">
        <v>24</v>
      </c>
    </row>
    <row r="62" spans="1:21" x14ac:dyDescent="0.2">
      <c r="A62">
        <v>25</v>
      </c>
      <c r="B62">
        <v>0.01</v>
      </c>
      <c r="C62">
        <v>0.18</v>
      </c>
      <c r="D62">
        <v>0.15</v>
      </c>
      <c r="H62">
        <v>0.1</v>
      </c>
      <c r="I62">
        <v>0.05</v>
      </c>
      <c r="L62">
        <v>0.05</v>
      </c>
      <c r="N62">
        <v>0.28999999999999998</v>
      </c>
      <c r="O62">
        <v>0.16</v>
      </c>
      <c r="P62">
        <v>0.39</v>
      </c>
      <c r="R62">
        <v>0.06</v>
      </c>
      <c r="U62">
        <v>25</v>
      </c>
    </row>
    <row r="63" spans="1:21" x14ac:dyDescent="0.2">
      <c r="A63">
        <v>26</v>
      </c>
      <c r="B63">
        <v>0.15</v>
      </c>
      <c r="F63">
        <v>7.0000000000000007E-2</v>
      </c>
      <c r="H63">
        <v>0.12</v>
      </c>
      <c r="I63">
        <v>0.12</v>
      </c>
      <c r="J63">
        <v>0.09</v>
      </c>
      <c r="L63">
        <v>0.14000000000000001</v>
      </c>
      <c r="O63">
        <v>0.1</v>
      </c>
      <c r="Q63">
        <v>0.04</v>
      </c>
      <c r="R63">
        <v>0.08</v>
      </c>
      <c r="U63">
        <v>26</v>
      </c>
    </row>
    <row r="64" spans="1:21" x14ac:dyDescent="0.2">
      <c r="A64">
        <v>27</v>
      </c>
      <c r="B64">
        <v>0.09</v>
      </c>
      <c r="D64">
        <v>0.16</v>
      </c>
      <c r="E64">
        <v>0.38</v>
      </c>
      <c r="F64">
        <v>0.03</v>
      </c>
      <c r="G64">
        <v>0.25</v>
      </c>
      <c r="H64">
        <v>0.01</v>
      </c>
      <c r="I64">
        <v>0.02</v>
      </c>
      <c r="J64">
        <v>0.11</v>
      </c>
      <c r="L64">
        <v>0.03</v>
      </c>
      <c r="M64">
        <v>0.1</v>
      </c>
      <c r="O64">
        <v>0.05</v>
      </c>
      <c r="P64">
        <v>0.09</v>
      </c>
      <c r="Q64">
        <v>0.01</v>
      </c>
      <c r="R64">
        <v>0.02</v>
      </c>
      <c r="S64">
        <v>0.15</v>
      </c>
      <c r="U64">
        <v>27</v>
      </c>
    </row>
    <row r="65" spans="1:21" x14ac:dyDescent="0.2">
      <c r="A65">
        <v>28</v>
      </c>
      <c r="D65">
        <v>0.06</v>
      </c>
      <c r="I65" t="s">
        <v>33</v>
      </c>
      <c r="J65">
        <v>0.01</v>
      </c>
      <c r="K65">
        <v>0.05</v>
      </c>
      <c r="L65">
        <v>0.09</v>
      </c>
      <c r="M65">
        <v>0.01</v>
      </c>
      <c r="U65">
        <v>28</v>
      </c>
    </row>
    <row r="66" spans="1:21" x14ac:dyDescent="0.2">
      <c r="A66">
        <v>29</v>
      </c>
      <c r="C66">
        <v>0.05</v>
      </c>
      <c r="E66">
        <v>0.18</v>
      </c>
      <c r="F66">
        <v>0.04</v>
      </c>
      <c r="H66">
        <v>0.11</v>
      </c>
      <c r="I66">
        <v>0.05</v>
      </c>
      <c r="J66">
        <v>0.09</v>
      </c>
      <c r="K66">
        <v>0.14000000000000001</v>
      </c>
      <c r="M66">
        <v>0.04</v>
      </c>
      <c r="N66">
        <v>0.56999999999999995</v>
      </c>
      <c r="O66">
        <v>0.05</v>
      </c>
      <c r="P66">
        <v>0.05</v>
      </c>
      <c r="Q66">
        <v>0.01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U68">
        <v>31</v>
      </c>
    </row>
    <row r="69" spans="1:21" x14ac:dyDescent="0.2">
      <c r="A69" t="s">
        <v>37</v>
      </c>
      <c r="B69">
        <f t="shared" ref="B69:S69" si="28">SUM(B38:B68)</f>
        <v>2.36</v>
      </c>
      <c r="C69">
        <f t="shared" si="28"/>
        <v>1.69</v>
      </c>
      <c r="D69">
        <f t="shared" si="28"/>
        <v>2.8600000000000003</v>
      </c>
      <c r="E69">
        <f t="shared" si="28"/>
        <v>3.76</v>
      </c>
      <c r="F69">
        <f t="shared" si="28"/>
        <v>1.8200000000000003</v>
      </c>
      <c r="G69">
        <f t="shared" si="28"/>
        <v>2.4700000000000002</v>
      </c>
      <c r="H69">
        <f t="shared" si="28"/>
        <v>2.21</v>
      </c>
      <c r="I69">
        <f t="shared" si="28"/>
        <v>2.7499999999999996</v>
      </c>
      <c r="J69">
        <f t="shared" si="28"/>
        <v>2.0999999999999996</v>
      </c>
      <c r="K69">
        <f t="shared" si="28"/>
        <v>2.72</v>
      </c>
      <c r="L69">
        <f t="shared" si="28"/>
        <v>2.4999999999999996</v>
      </c>
      <c r="M69">
        <f t="shared" si="28"/>
        <v>2.02</v>
      </c>
      <c r="N69">
        <f t="shared" si="28"/>
        <v>2.3199999999999998</v>
      </c>
      <c r="O69">
        <f t="shared" si="28"/>
        <v>2.02</v>
      </c>
      <c r="P69">
        <f t="shared" si="28"/>
        <v>3.1499999999999995</v>
      </c>
      <c r="Q69">
        <f t="shared" si="28"/>
        <v>1.9000000000000001</v>
      </c>
      <c r="R69">
        <f t="shared" si="28"/>
        <v>2.52</v>
      </c>
      <c r="S69">
        <f t="shared" si="28"/>
        <v>2.7500000000000004</v>
      </c>
    </row>
    <row r="71" spans="1:21" x14ac:dyDescent="0.2">
      <c r="A71" s="2" t="s">
        <v>40</v>
      </c>
      <c r="B71" t="s">
        <v>1</v>
      </c>
      <c r="C71" t="s">
        <v>56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17</v>
      </c>
      <c r="R71" t="s">
        <v>18</v>
      </c>
      <c r="S71" t="s">
        <v>19</v>
      </c>
    </row>
    <row r="73" spans="1:21" x14ac:dyDescent="0.2">
      <c r="A73">
        <v>1</v>
      </c>
      <c r="U73">
        <v>1</v>
      </c>
    </row>
    <row r="74" spans="1:21" x14ac:dyDescent="0.2">
      <c r="A74">
        <v>2</v>
      </c>
      <c r="D74">
        <v>0.05</v>
      </c>
      <c r="F74">
        <v>0.03</v>
      </c>
      <c r="I74">
        <v>0.03</v>
      </c>
      <c r="J74">
        <v>0.03</v>
      </c>
      <c r="K74">
        <v>0.06</v>
      </c>
      <c r="M74">
        <v>0.01</v>
      </c>
      <c r="Q74">
        <v>0.03</v>
      </c>
      <c r="R74">
        <v>0.03</v>
      </c>
      <c r="U74">
        <v>2</v>
      </c>
    </row>
    <row r="75" spans="1:21" x14ac:dyDescent="0.2">
      <c r="A75">
        <v>3</v>
      </c>
      <c r="B75" t="s">
        <v>33</v>
      </c>
      <c r="F75">
        <v>0.02</v>
      </c>
      <c r="O75">
        <v>0.02</v>
      </c>
      <c r="U75">
        <v>3</v>
      </c>
    </row>
    <row r="76" spans="1:21" x14ac:dyDescent="0.2">
      <c r="A76">
        <v>4</v>
      </c>
      <c r="B76">
        <v>0.33</v>
      </c>
      <c r="D76">
        <v>0.36</v>
      </c>
      <c r="E76">
        <v>0.14000000000000001</v>
      </c>
      <c r="F76">
        <v>0.35</v>
      </c>
      <c r="H76">
        <v>0.35</v>
      </c>
      <c r="I76">
        <v>0.4</v>
      </c>
      <c r="L76">
        <v>0.57999999999999996</v>
      </c>
      <c r="M76">
        <v>0.02</v>
      </c>
      <c r="N76">
        <v>0.05</v>
      </c>
      <c r="O76">
        <v>0.4</v>
      </c>
      <c r="P76">
        <v>0.47</v>
      </c>
      <c r="Q76">
        <v>0.14000000000000001</v>
      </c>
      <c r="R76">
        <v>0.37</v>
      </c>
      <c r="U76">
        <v>4</v>
      </c>
    </row>
    <row r="77" spans="1:21" x14ac:dyDescent="0.2">
      <c r="A77">
        <v>5</v>
      </c>
      <c r="B77">
        <v>0.45</v>
      </c>
      <c r="C77">
        <v>0.56000000000000005</v>
      </c>
      <c r="D77">
        <v>0.54</v>
      </c>
      <c r="E77">
        <v>0.43</v>
      </c>
      <c r="F77">
        <v>0.23</v>
      </c>
      <c r="G77">
        <v>0.4</v>
      </c>
      <c r="H77">
        <v>0.51</v>
      </c>
      <c r="I77">
        <v>0.63</v>
      </c>
      <c r="J77">
        <v>0.55000000000000004</v>
      </c>
      <c r="K77">
        <v>0.33</v>
      </c>
      <c r="L77">
        <v>0.3</v>
      </c>
      <c r="M77">
        <v>0.23</v>
      </c>
      <c r="O77">
        <v>0.28000000000000003</v>
      </c>
      <c r="Q77">
        <v>0.5</v>
      </c>
      <c r="R77">
        <v>0.23</v>
      </c>
      <c r="S77">
        <v>0.5</v>
      </c>
      <c r="U77">
        <v>5</v>
      </c>
    </row>
    <row r="78" spans="1:21" x14ac:dyDescent="0.2">
      <c r="A78">
        <v>6</v>
      </c>
      <c r="D78">
        <v>0.01</v>
      </c>
      <c r="E78">
        <v>0.49</v>
      </c>
      <c r="F78">
        <v>0.05</v>
      </c>
      <c r="G78">
        <v>0.51</v>
      </c>
      <c r="H78">
        <v>7.0000000000000007E-2</v>
      </c>
      <c r="I78">
        <v>7.0000000000000007E-2</v>
      </c>
      <c r="J78">
        <v>0.57999999999999996</v>
      </c>
      <c r="K78">
        <v>0.5</v>
      </c>
      <c r="L78">
        <v>0.31</v>
      </c>
      <c r="M78">
        <v>0.36</v>
      </c>
      <c r="N78">
        <v>1.1000000000000001</v>
      </c>
      <c r="O78">
        <v>0.06</v>
      </c>
      <c r="P78">
        <v>0.72</v>
      </c>
      <c r="Q78">
        <v>0.01</v>
      </c>
      <c r="R78">
        <v>0.47</v>
      </c>
      <c r="S78">
        <v>0.5</v>
      </c>
      <c r="U78">
        <v>6</v>
      </c>
    </row>
    <row r="79" spans="1:21" x14ac:dyDescent="0.2">
      <c r="A79">
        <v>7</v>
      </c>
      <c r="B79">
        <v>0.2</v>
      </c>
      <c r="G79">
        <v>0.05</v>
      </c>
      <c r="J79">
        <v>0.02</v>
      </c>
      <c r="M79">
        <v>0.02</v>
      </c>
      <c r="U79">
        <v>7</v>
      </c>
    </row>
    <row r="80" spans="1:21" x14ac:dyDescent="0.2">
      <c r="A80">
        <v>8</v>
      </c>
      <c r="U80">
        <v>8</v>
      </c>
    </row>
    <row r="81" spans="1:21" x14ac:dyDescent="0.2">
      <c r="A81">
        <v>9</v>
      </c>
      <c r="L81">
        <v>0.12</v>
      </c>
      <c r="U81">
        <v>9</v>
      </c>
    </row>
    <row r="82" spans="1:21" x14ac:dyDescent="0.2">
      <c r="A82">
        <v>10</v>
      </c>
      <c r="B82">
        <v>0.04</v>
      </c>
      <c r="H82">
        <v>0.2</v>
      </c>
      <c r="I82">
        <v>0.16</v>
      </c>
      <c r="O82">
        <v>0.15</v>
      </c>
      <c r="P82">
        <v>0.28999999999999998</v>
      </c>
      <c r="U82">
        <v>10</v>
      </c>
    </row>
    <row r="83" spans="1:21" x14ac:dyDescent="0.2">
      <c r="A83">
        <v>11</v>
      </c>
      <c r="B83">
        <v>0.11</v>
      </c>
      <c r="D83">
        <v>0.13</v>
      </c>
      <c r="E83">
        <v>0.28999999999999998</v>
      </c>
      <c r="F83">
        <v>0.12</v>
      </c>
      <c r="G83">
        <v>0.12</v>
      </c>
      <c r="J83">
        <v>0.19</v>
      </c>
      <c r="K83">
        <v>0.18</v>
      </c>
      <c r="M83">
        <v>0.04</v>
      </c>
      <c r="N83">
        <v>0.24</v>
      </c>
      <c r="R83">
        <v>0.23</v>
      </c>
      <c r="U83">
        <v>11</v>
      </c>
    </row>
    <row r="84" spans="1:21" x14ac:dyDescent="0.2">
      <c r="A84">
        <v>12</v>
      </c>
      <c r="U84">
        <v>12</v>
      </c>
    </row>
    <row r="85" spans="1:21" x14ac:dyDescent="0.2">
      <c r="A85">
        <v>13</v>
      </c>
      <c r="B85">
        <v>0.05</v>
      </c>
      <c r="C85">
        <v>0.12</v>
      </c>
      <c r="D85">
        <v>7.0000000000000007E-2</v>
      </c>
      <c r="F85">
        <v>0.09</v>
      </c>
      <c r="I85">
        <v>0.05</v>
      </c>
      <c r="L85">
        <v>7.0000000000000007E-2</v>
      </c>
      <c r="O85">
        <v>0.05</v>
      </c>
      <c r="P85">
        <v>0.14000000000000001</v>
      </c>
      <c r="Q85">
        <v>0.05</v>
      </c>
      <c r="U85">
        <v>13</v>
      </c>
    </row>
    <row r="86" spans="1:21" x14ac:dyDescent="0.2">
      <c r="A86">
        <v>14</v>
      </c>
      <c r="B86">
        <v>0.01</v>
      </c>
      <c r="D86">
        <v>0.02</v>
      </c>
      <c r="E86">
        <v>0.18</v>
      </c>
      <c r="G86">
        <v>0.04</v>
      </c>
      <c r="J86">
        <v>0.06</v>
      </c>
      <c r="K86">
        <v>0.06</v>
      </c>
      <c r="M86">
        <v>0.05</v>
      </c>
      <c r="N86">
        <v>0.17</v>
      </c>
      <c r="P86">
        <v>0.03</v>
      </c>
      <c r="R86">
        <v>0.09</v>
      </c>
      <c r="S86">
        <v>0.1</v>
      </c>
      <c r="U86">
        <v>14</v>
      </c>
    </row>
    <row r="87" spans="1:21" x14ac:dyDescent="0.2">
      <c r="A87">
        <v>15</v>
      </c>
      <c r="L87">
        <v>0.2</v>
      </c>
      <c r="U87">
        <v>15</v>
      </c>
    </row>
    <row r="88" spans="1:21" x14ac:dyDescent="0.2">
      <c r="A88">
        <v>16</v>
      </c>
      <c r="B88">
        <v>0.28999999999999998</v>
      </c>
      <c r="D88">
        <v>0.22</v>
      </c>
      <c r="E88">
        <v>0.47</v>
      </c>
      <c r="F88">
        <v>0.28999999999999998</v>
      </c>
      <c r="H88">
        <v>0.41</v>
      </c>
      <c r="I88">
        <v>0.27</v>
      </c>
      <c r="J88">
        <v>0.33</v>
      </c>
      <c r="K88">
        <v>0.28000000000000003</v>
      </c>
      <c r="M88">
        <v>0.12</v>
      </c>
      <c r="P88">
        <v>0.39</v>
      </c>
      <c r="Q88">
        <v>0.15</v>
      </c>
      <c r="R88">
        <v>0.37</v>
      </c>
      <c r="U88">
        <v>16</v>
      </c>
    </row>
    <row r="89" spans="1:21" x14ac:dyDescent="0.2">
      <c r="A89">
        <v>17</v>
      </c>
      <c r="E89">
        <v>0.03</v>
      </c>
      <c r="F89">
        <v>0.03</v>
      </c>
      <c r="G89">
        <v>0.42</v>
      </c>
      <c r="J89">
        <v>0.02</v>
      </c>
      <c r="N89">
        <v>0.41</v>
      </c>
      <c r="P89">
        <v>0.05</v>
      </c>
      <c r="Q89">
        <v>0.01</v>
      </c>
      <c r="R89">
        <v>0.04</v>
      </c>
      <c r="S89">
        <v>0.3</v>
      </c>
      <c r="U89">
        <v>17</v>
      </c>
    </row>
    <row r="90" spans="1:21" x14ac:dyDescent="0.2">
      <c r="A90">
        <v>18</v>
      </c>
      <c r="B90">
        <v>0.15</v>
      </c>
      <c r="D90">
        <v>0.03</v>
      </c>
      <c r="E90">
        <v>0.16</v>
      </c>
      <c r="F90">
        <v>0.15</v>
      </c>
      <c r="H90">
        <v>0.14000000000000001</v>
      </c>
      <c r="I90">
        <v>0.18</v>
      </c>
      <c r="J90">
        <v>7.0000000000000007E-2</v>
      </c>
      <c r="K90">
        <v>0.24</v>
      </c>
      <c r="L90">
        <v>0.09</v>
      </c>
      <c r="M90">
        <v>0.06</v>
      </c>
      <c r="P90">
        <v>0.2</v>
      </c>
      <c r="Q90">
        <v>0.1</v>
      </c>
      <c r="R90">
        <v>0.14000000000000001</v>
      </c>
      <c r="U90">
        <v>18</v>
      </c>
    </row>
    <row r="91" spans="1:21" x14ac:dyDescent="0.2">
      <c r="A91">
        <v>19</v>
      </c>
      <c r="C91">
        <v>0.11</v>
      </c>
      <c r="D91">
        <v>0.18</v>
      </c>
      <c r="E91">
        <v>7.0000000000000007E-2</v>
      </c>
      <c r="F91">
        <v>0.13</v>
      </c>
      <c r="G91">
        <v>0.12</v>
      </c>
      <c r="J91">
        <v>0.09</v>
      </c>
      <c r="O91">
        <v>0.2</v>
      </c>
      <c r="P91">
        <v>0.05</v>
      </c>
      <c r="Q91">
        <v>0.01</v>
      </c>
      <c r="S91">
        <v>0.25</v>
      </c>
      <c r="U91">
        <v>19</v>
      </c>
    </row>
    <row r="92" spans="1:21" x14ac:dyDescent="0.2">
      <c r="A92">
        <v>20</v>
      </c>
      <c r="C92">
        <v>7.0000000000000007E-2</v>
      </c>
      <c r="D92">
        <v>0.1</v>
      </c>
      <c r="G92">
        <v>7.0000000000000007E-2</v>
      </c>
      <c r="M92">
        <v>0.09</v>
      </c>
      <c r="N92">
        <v>0.21</v>
      </c>
      <c r="U92">
        <v>20</v>
      </c>
    </row>
    <row r="93" spans="1:21" x14ac:dyDescent="0.2">
      <c r="A93">
        <v>21</v>
      </c>
      <c r="U93">
        <v>21</v>
      </c>
    </row>
    <row r="94" spans="1:21" x14ac:dyDescent="0.2">
      <c r="A94">
        <v>22</v>
      </c>
      <c r="B94">
        <v>0.17</v>
      </c>
      <c r="D94">
        <v>0.14000000000000001</v>
      </c>
      <c r="E94">
        <v>0.37</v>
      </c>
      <c r="F94">
        <v>0.12</v>
      </c>
      <c r="H94">
        <v>0.45</v>
      </c>
      <c r="I94">
        <v>0.18</v>
      </c>
      <c r="K94">
        <v>0.15</v>
      </c>
      <c r="L94">
        <v>0.28999999999999998</v>
      </c>
      <c r="O94">
        <v>0.1</v>
      </c>
      <c r="P94">
        <v>0.34</v>
      </c>
      <c r="Q94">
        <v>0.1</v>
      </c>
      <c r="R94">
        <v>0.21</v>
      </c>
      <c r="U94">
        <v>22</v>
      </c>
    </row>
    <row r="95" spans="1:21" x14ac:dyDescent="0.2">
      <c r="A95">
        <v>23</v>
      </c>
      <c r="B95">
        <v>0.04</v>
      </c>
      <c r="G95">
        <v>0.15</v>
      </c>
      <c r="J95">
        <v>0.2</v>
      </c>
      <c r="M95">
        <v>0.06</v>
      </c>
      <c r="N95">
        <v>0.45</v>
      </c>
      <c r="U95">
        <v>23</v>
      </c>
    </row>
    <row r="96" spans="1:21" x14ac:dyDescent="0.2">
      <c r="A96">
        <v>24</v>
      </c>
      <c r="S96">
        <v>0.3</v>
      </c>
      <c r="U96">
        <v>24</v>
      </c>
    </row>
    <row r="97" spans="1:21" x14ac:dyDescent="0.2">
      <c r="A97">
        <v>25</v>
      </c>
      <c r="U97">
        <v>25</v>
      </c>
    </row>
    <row r="98" spans="1:21" x14ac:dyDescent="0.2">
      <c r="A98">
        <v>26</v>
      </c>
      <c r="U98">
        <v>26</v>
      </c>
    </row>
    <row r="99" spans="1:21" x14ac:dyDescent="0.2">
      <c r="A99">
        <v>27</v>
      </c>
      <c r="U99">
        <v>27</v>
      </c>
    </row>
    <row r="100" spans="1:21" x14ac:dyDescent="0.2">
      <c r="A100">
        <v>28</v>
      </c>
      <c r="U100">
        <v>28</v>
      </c>
    </row>
    <row r="101" spans="1:21" x14ac:dyDescent="0.2">
      <c r="A101">
        <v>29</v>
      </c>
      <c r="U101">
        <v>29</v>
      </c>
    </row>
    <row r="102" spans="1:21" x14ac:dyDescent="0.2">
      <c r="A102">
        <v>30</v>
      </c>
      <c r="U102">
        <v>30</v>
      </c>
    </row>
    <row r="103" spans="1:21" x14ac:dyDescent="0.2">
      <c r="A103">
        <v>31</v>
      </c>
      <c r="U103">
        <v>31</v>
      </c>
    </row>
    <row r="104" spans="1:21" x14ac:dyDescent="0.2">
      <c r="A104" t="s">
        <v>37</v>
      </c>
      <c r="B104">
        <f t="shared" ref="B104:S104" si="29">SUM(B73:B103)</f>
        <v>1.84</v>
      </c>
      <c r="C104">
        <f t="shared" si="29"/>
        <v>0.8600000000000001</v>
      </c>
      <c r="D104">
        <f t="shared" si="29"/>
        <v>1.85</v>
      </c>
      <c r="E104">
        <f t="shared" si="29"/>
        <v>2.63</v>
      </c>
      <c r="F104">
        <f t="shared" si="29"/>
        <v>1.6099999999999999</v>
      </c>
      <c r="G104">
        <f t="shared" si="29"/>
        <v>1.8800000000000001</v>
      </c>
      <c r="H104">
        <f t="shared" si="29"/>
        <v>2.13</v>
      </c>
      <c r="I104">
        <f t="shared" si="29"/>
        <v>1.97</v>
      </c>
      <c r="J104">
        <f t="shared" si="29"/>
        <v>2.1400000000000006</v>
      </c>
      <c r="K104">
        <f t="shared" si="29"/>
        <v>1.8</v>
      </c>
      <c r="L104">
        <f t="shared" si="29"/>
        <v>1.9600000000000002</v>
      </c>
      <c r="M104">
        <f t="shared" si="29"/>
        <v>1.0600000000000003</v>
      </c>
      <c r="N104">
        <f t="shared" si="29"/>
        <v>2.6300000000000003</v>
      </c>
      <c r="O104">
        <f t="shared" si="29"/>
        <v>1.2600000000000002</v>
      </c>
      <c r="P104">
        <f t="shared" si="29"/>
        <v>2.6799999999999997</v>
      </c>
      <c r="Q104">
        <f t="shared" si="29"/>
        <v>1.1000000000000001</v>
      </c>
      <c r="R104">
        <f t="shared" si="29"/>
        <v>2.1800000000000002</v>
      </c>
      <c r="S104">
        <f t="shared" si="29"/>
        <v>1.9500000000000002</v>
      </c>
    </row>
    <row r="106" spans="1:21" x14ac:dyDescent="0.2">
      <c r="A106" s="2" t="s">
        <v>41</v>
      </c>
      <c r="B106" t="s">
        <v>1</v>
      </c>
      <c r="C106" t="s">
        <v>56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17</v>
      </c>
      <c r="R106" t="s">
        <v>39</v>
      </c>
      <c r="S106" t="s">
        <v>19</v>
      </c>
    </row>
    <row r="108" spans="1:21" x14ac:dyDescent="0.2">
      <c r="A108">
        <v>1</v>
      </c>
      <c r="U108">
        <v>1</v>
      </c>
    </row>
    <row r="109" spans="1:21" x14ac:dyDescent="0.2">
      <c r="A109">
        <v>2</v>
      </c>
      <c r="U109">
        <v>2</v>
      </c>
    </row>
    <row r="110" spans="1:21" x14ac:dyDescent="0.2">
      <c r="A110">
        <v>3</v>
      </c>
      <c r="U110">
        <v>3</v>
      </c>
    </row>
    <row r="111" spans="1:21" x14ac:dyDescent="0.2">
      <c r="A111">
        <v>4</v>
      </c>
      <c r="I111">
        <v>0.01</v>
      </c>
      <c r="U111">
        <v>4</v>
      </c>
    </row>
    <row r="112" spans="1:21" x14ac:dyDescent="0.2">
      <c r="A112">
        <v>5</v>
      </c>
      <c r="I112">
        <v>0.02</v>
      </c>
      <c r="U112">
        <v>5</v>
      </c>
    </row>
    <row r="113" spans="1:21" x14ac:dyDescent="0.2">
      <c r="A113">
        <v>6</v>
      </c>
      <c r="B113">
        <v>0.02</v>
      </c>
      <c r="F113">
        <v>0.03</v>
      </c>
      <c r="H113">
        <v>0.03</v>
      </c>
      <c r="I113">
        <v>0.04</v>
      </c>
      <c r="K113">
        <v>0.05</v>
      </c>
      <c r="O113">
        <v>0.05</v>
      </c>
      <c r="Q113">
        <v>0.08</v>
      </c>
      <c r="R113">
        <v>0.09</v>
      </c>
      <c r="U113">
        <v>6</v>
      </c>
    </row>
    <row r="114" spans="1:21" x14ac:dyDescent="0.2">
      <c r="A114">
        <v>7</v>
      </c>
      <c r="E114">
        <v>0.06</v>
      </c>
      <c r="N114">
        <v>0.04</v>
      </c>
      <c r="S114">
        <v>0.15</v>
      </c>
      <c r="U114">
        <v>7</v>
      </c>
    </row>
    <row r="115" spans="1:21" x14ac:dyDescent="0.2">
      <c r="A115">
        <v>8</v>
      </c>
      <c r="K115">
        <v>0.28999999999999998</v>
      </c>
      <c r="U115">
        <v>8</v>
      </c>
    </row>
    <row r="116" spans="1:21" x14ac:dyDescent="0.2">
      <c r="A116">
        <v>9</v>
      </c>
      <c r="U116">
        <v>9</v>
      </c>
    </row>
    <row r="117" spans="1:21" x14ac:dyDescent="0.2">
      <c r="A117">
        <v>10</v>
      </c>
      <c r="U117">
        <v>10</v>
      </c>
    </row>
    <row r="118" spans="1:21" x14ac:dyDescent="0.2">
      <c r="A118">
        <v>11</v>
      </c>
      <c r="U118">
        <v>11</v>
      </c>
    </row>
    <row r="119" spans="1:21" x14ac:dyDescent="0.2">
      <c r="A119">
        <v>12</v>
      </c>
      <c r="F119">
        <v>0.02</v>
      </c>
      <c r="L119">
        <v>0.02</v>
      </c>
      <c r="U119">
        <v>12</v>
      </c>
    </row>
    <row r="120" spans="1:21" x14ac:dyDescent="0.2">
      <c r="A120">
        <v>13</v>
      </c>
      <c r="B120">
        <v>0.17</v>
      </c>
      <c r="C120">
        <v>0.14000000000000001</v>
      </c>
      <c r="E120">
        <v>0.26</v>
      </c>
      <c r="F120">
        <v>0.24</v>
      </c>
      <c r="H120">
        <v>0.53</v>
      </c>
      <c r="I120">
        <v>0.32</v>
      </c>
      <c r="L120">
        <v>0.25</v>
      </c>
      <c r="M120">
        <v>0.16</v>
      </c>
      <c r="O120">
        <v>0.2</v>
      </c>
      <c r="P120">
        <v>0.44</v>
      </c>
      <c r="Q120">
        <v>0.17</v>
      </c>
      <c r="R120">
        <v>0.34</v>
      </c>
      <c r="S120">
        <v>0.22500000000000001</v>
      </c>
      <c r="U120">
        <v>13</v>
      </c>
    </row>
    <row r="121" spans="1:21" x14ac:dyDescent="0.2">
      <c r="A121">
        <v>14</v>
      </c>
      <c r="B121">
        <v>0.08</v>
      </c>
      <c r="E121">
        <v>0.28999999999999998</v>
      </c>
      <c r="F121">
        <v>0.2</v>
      </c>
      <c r="G121">
        <v>0.21</v>
      </c>
      <c r="H121">
        <v>0.08</v>
      </c>
      <c r="I121">
        <v>0.05</v>
      </c>
      <c r="K121">
        <v>0.09</v>
      </c>
      <c r="L121">
        <v>0.04</v>
      </c>
      <c r="M121">
        <v>0.03</v>
      </c>
      <c r="O121">
        <v>0.05</v>
      </c>
      <c r="R121">
        <v>0.03</v>
      </c>
      <c r="U121">
        <v>14</v>
      </c>
    </row>
    <row r="122" spans="1:21" x14ac:dyDescent="0.2">
      <c r="A122">
        <v>15</v>
      </c>
      <c r="B122">
        <v>0.05</v>
      </c>
      <c r="C122">
        <v>0.56000000000000005</v>
      </c>
      <c r="E122">
        <v>0.22</v>
      </c>
      <c r="F122">
        <v>0.28999999999999998</v>
      </c>
      <c r="G122">
        <v>0.04</v>
      </c>
      <c r="I122">
        <v>0.04</v>
      </c>
      <c r="K122">
        <v>0.21</v>
      </c>
      <c r="M122">
        <v>0.48</v>
      </c>
      <c r="N122">
        <v>0.44</v>
      </c>
      <c r="P122">
        <v>0.18</v>
      </c>
      <c r="Q122">
        <v>0.46</v>
      </c>
      <c r="R122">
        <v>0.03</v>
      </c>
      <c r="S122">
        <v>0.05</v>
      </c>
      <c r="U122">
        <v>15</v>
      </c>
    </row>
    <row r="123" spans="1:21" x14ac:dyDescent="0.2">
      <c r="A123">
        <v>16</v>
      </c>
      <c r="B123">
        <v>0.12</v>
      </c>
      <c r="C123">
        <v>0.13</v>
      </c>
      <c r="E123">
        <v>0.13</v>
      </c>
      <c r="F123">
        <v>0.16</v>
      </c>
      <c r="I123">
        <v>0.13</v>
      </c>
      <c r="M123">
        <v>0.22</v>
      </c>
      <c r="N123">
        <v>0.1</v>
      </c>
      <c r="O123">
        <v>0.28000000000000003</v>
      </c>
      <c r="P123">
        <v>0.06</v>
      </c>
      <c r="Q123">
        <v>0.1</v>
      </c>
      <c r="R123">
        <v>0.15</v>
      </c>
      <c r="S123">
        <v>0.2</v>
      </c>
      <c r="U123">
        <v>16</v>
      </c>
    </row>
    <row r="124" spans="1:21" x14ac:dyDescent="0.2">
      <c r="A124">
        <v>17</v>
      </c>
      <c r="G124">
        <v>0.12</v>
      </c>
      <c r="S124">
        <v>0.2</v>
      </c>
      <c r="U124">
        <v>17</v>
      </c>
    </row>
    <row r="125" spans="1:21" x14ac:dyDescent="0.2">
      <c r="A125">
        <v>18</v>
      </c>
      <c r="U125">
        <v>18</v>
      </c>
    </row>
    <row r="126" spans="1:21" x14ac:dyDescent="0.2">
      <c r="A126">
        <v>19</v>
      </c>
      <c r="K126">
        <v>0.12</v>
      </c>
      <c r="U126">
        <v>19</v>
      </c>
    </row>
    <row r="127" spans="1:21" x14ac:dyDescent="0.2">
      <c r="A127">
        <v>20</v>
      </c>
      <c r="F127">
        <v>0.01</v>
      </c>
      <c r="I127">
        <v>0.02</v>
      </c>
      <c r="K127">
        <v>0.1</v>
      </c>
      <c r="M127">
        <v>0.02</v>
      </c>
      <c r="O127">
        <v>0.05</v>
      </c>
      <c r="Q127">
        <v>0.04</v>
      </c>
      <c r="U127">
        <v>20</v>
      </c>
    </row>
    <row r="128" spans="1:21" x14ac:dyDescent="0.2">
      <c r="A128">
        <v>21</v>
      </c>
      <c r="B128">
        <v>0.02</v>
      </c>
      <c r="F128">
        <v>0.03</v>
      </c>
      <c r="G128">
        <v>0.03</v>
      </c>
      <c r="I128">
        <v>7.0000000000000007E-2</v>
      </c>
      <c r="K128">
        <v>0.02</v>
      </c>
      <c r="L128">
        <v>7.0000000000000007E-2</v>
      </c>
      <c r="M128">
        <v>0.17</v>
      </c>
      <c r="Q128">
        <v>0.16</v>
      </c>
      <c r="R128">
        <v>0.08</v>
      </c>
      <c r="S128">
        <v>0.15</v>
      </c>
      <c r="U128">
        <v>21</v>
      </c>
    </row>
    <row r="129" spans="1:21" x14ac:dyDescent="0.2">
      <c r="A129">
        <v>22</v>
      </c>
      <c r="B129">
        <v>0.01</v>
      </c>
      <c r="G129">
        <v>0.01</v>
      </c>
      <c r="P129">
        <v>0.05</v>
      </c>
      <c r="S129">
        <v>0.05</v>
      </c>
      <c r="U129">
        <v>22</v>
      </c>
    </row>
    <row r="130" spans="1:21" x14ac:dyDescent="0.2">
      <c r="A130">
        <v>23</v>
      </c>
      <c r="C130">
        <v>0.15</v>
      </c>
      <c r="E130">
        <v>0.05</v>
      </c>
      <c r="I130">
        <v>0.02</v>
      </c>
      <c r="M130">
        <v>0.03</v>
      </c>
      <c r="O130">
        <v>0.02</v>
      </c>
      <c r="Q130">
        <v>0.13</v>
      </c>
      <c r="R130">
        <v>0.05</v>
      </c>
      <c r="U130">
        <v>23</v>
      </c>
    </row>
    <row r="131" spans="1:21" x14ac:dyDescent="0.2">
      <c r="A131">
        <v>24</v>
      </c>
      <c r="C131">
        <v>0.11</v>
      </c>
      <c r="F131">
        <v>0.05</v>
      </c>
      <c r="K131">
        <v>0.04</v>
      </c>
      <c r="M131">
        <v>0.03</v>
      </c>
      <c r="S131">
        <v>0.12</v>
      </c>
      <c r="U131">
        <v>24</v>
      </c>
    </row>
    <row r="132" spans="1:21" x14ac:dyDescent="0.2">
      <c r="A132">
        <v>25</v>
      </c>
      <c r="B132">
        <v>0.08</v>
      </c>
      <c r="E132">
        <v>0.14000000000000001</v>
      </c>
      <c r="F132">
        <v>0.11</v>
      </c>
      <c r="G132">
        <v>0.1</v>
      </c>
      <c r="I132">
        <v>0.1</v>
      </c>
      <c r="K132">
        <v>0.18</v>
      </c>
      <c r="L132">
        <v>0.09</v>
      </c>
      <c r="M132">
        <v>7.0000000000000007E-2</v>
      </c>
      <c r="O132">
        <v>0.14000000000000001</v>
      </c>
      <c r="P132">
        <v>0.14000000000000001</v>
      </c>
      <c r="Q132">
        <v>0.08</v>
      </c>
      <c r="R132">
        <v>0.11</v>
      </c>
      <c r="U132">
        <v>25</v>
      </c>
    </row>
    <row r="133" spans="1:21" x14ac:dyDescent="0.2">
      <c r="A133">
        <v>26</v>
      </c>
      <c r="K133">
        <v>0.02</v>
      </c>
      <c r="S133">
        <v>0.15</v>
      </c>
      <c r="U133">
        <v>26</v>
      </c>
    </row>
    <row r="134" spans="1:21" x14ac:dyDescent="0.2">
      <c r="A134">
        <v>27</v>
      </c>
      <c r="F134">
        <v>0.03</v>
      </c>
      <c r="I134">
        <v>0.04</v>
      </c>
      <c r="U134">
        <v>27</v>
      </c>
    </row>
    <row r="135" spans="1:21" x14ac:dyDescent="0.2">
      <c r="A135">
        <v>28</v>
      </c>
      <c r="B135">
        <v>0.01</v>
      </c>
      <c r="E135">
        <v>0.05</v>
      </c>
      <c r="K135">
        <v>0.04</v>
      </c>
      <c r="M135">
        <v>0.08</v>
      </c>
      <c r="N135">
        <v>0.15</v>
      </c>
      <c r="P135">
        <v>0.03</v>
      </c>
      <c r="Q135">
        <v>0.1</v>
      </c>
      <c r="R135">
        <v>0.03</v>
      </c>
      <c r="U135">
        <v>28</v>
      </c>
    </row>
    <row r="136" spans="1:21" x14ac:dyDescent="0.2">
      <c r="A136">
        <v>29</v>
      </c>
      <c r="C136">
        <v>0.6</v>
      </c>
      <c r="U136">
        <v>29</v>
      </c>
    </row>
    <row r="137" spans="1:21" x14ac:dyDescent="0.2">
      <c r="A137">
        <v>30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 t="shared" ref="B139:S139" si="30">SUM(B108:B138)</f>
        <v>0.56000000000000005</v>
      </c>
      <c r="C139">
        <f t="shared" si="30"/>
        <v>1.69</v>
      </c>
      <c r="D139">
        <f t="shared" si="30"/>
        <v>0</v>
      </c>
      <c r="E139">
        <f t="shared" si="30"/>
        <v>1.2</v>
      </c>
      <c r="F139">
        <f t="shared" si="30"/>
        <v>1.1700000000000002</v>
      </c>
      <c r="G139">
        <f t="shared" si="30"/>
        <v>0.51</v>
      </c>
      <c r="H139">
        <f t="shared" si="30"/>
        <v>0.64</v>
      </c>
      <c r="I139">
        <f t="shared" si="30"/>
        <v>0.86</v>
      </c>
      <c r="J139">
        <f t="shared" si="30"/>
        <v>0</v>
      </c>
      <c r="K139">
        <f t="shared" si="30"/>
        <v>1.1599999999999999</v>
      </c>
      <c r="L139">
        <f t="shared" si="30"/>
        <v>0.47</v>
      </c>
      <c r="M139">
        <f t="shared" si="30"/>
        <v>1.29</v>
      </c>
      <c r="N139">
        <f t="shared" si="30"/>
        <v>0.73</v>
      </c>
      <c r="O139">
        <f t="shared" si="30"/>
        <v>0.79000000000000015</v>
      </c>
      <c r="P139">
        <f t="shared" si="30"/>
        <v>0.9</v>
      </c>
      <c r="Q139">
        <f t="shared" si="30"/>
        <v>1.3200000000000003</v>
      </c>
      <c r="R139" s="3">
        <f t="shared" si="30"/>
        <v>0.91000000000000014</v>
      </c>
      <c r="S139" s="3">
        <f t="shared" si="30"/>
        <v>1.2949999999999999</v>
      </c>
    </row>
    <row r="141" spans="1:21" x14ac:dyDescent="0.2">
      <c r="A141" s="2" t="s">
        <v>42</v>
      </c>
      <c r="B141" t="s">
        <v>1</v>
      </c>
      <c r="C141" t="s">
        <v>56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17</v>
      </c>
      <c r="R141" t="s">
        <v>39</v>
      </c>
      <c r="S141" t="s">
        <v>19</v>
      </c>
    </row>
    <row r="143" spans="1:21" x14ac:dyDescent="0.2">
      <c r="A143">
        <v>1</v>
      </c>
      <c r="D143">
        <v>0.27</v>
      </c>
      <c r="F143">
        <v>0.24</v>
      </c>
      <c r="G143">
        <v>0.26</v>
      </c>
      <c r="H143">
        <v>0.34</v>
      </c>
      <c r="I143">
        <v>0.37</v>
      </c>
      <c r="K143">
        <v>0.31</v>
      </c>
      <c r="L143">
        <v>0.26</v>
      </c>
      <c r="O143">
        <v>0.24</v>
      </c>
      <c r="P143">
        <v>0.39</v>
      </c>
      <c r="R143">
        <v>0.31</v>
      </c>
      <c r="U143">
        <v>1</v>
      </c>
    </row>
    <row r="144" spans="1:21" x14ac:dyDescent="0.2">
      <c r="A144">
        <v>2</v>
      </c>
      <c r="B144">
        <v>0.33</v>
      </c>
      <c r="C144">
        <v>0.25</v>
      </c>
      <c r="E144">
        <v>0.38</v>
      </c>
      <c r="F144">
        <v>0.01</v>
      </c>
      <c r="J144">
        <v>0.32</v>
      </c>
      <c r="M144">
        <v>0.19</v>
      </c>
      <c r="Q144">
        <v>0.2</v>
      </c>
      <c r="S144">
        <v>0.3</v>
      </c>
      <c r="U144">
        <v>2</v>
      </c>
    </row>
    <row r="145" spans="1:21" x14ac:dyDescent="0.2">
      <c r="A145">
        <v>3</v>
      </c>
      <c r="B145">
        <v>0.05</v>
      </c>
      <c r="C145">
        <v>0.13</v>
      </c>
      <c r="D145">
        <v>0.12</v>
      </c>
      <c r="F145">
        <v>0.11</v>
      </c>
      <c r="G145">
        <v>0.1</v>
      </c>
      <c r="H145">
        <v>0.09</v>
      </c>
      <c r="I145">
        <v>0.08</v>
      </c>
      <c r="J145">
        <v>0.06</v>
      </c>
      <c r="K145">
        <v>0.11</v>
      </c>
      <c r="M145">
        <v>0.1</v>
      </c>
      <c r="N145">
        <v>0.33</v>
      </c>
      <c r="O145">
        <v>0.1</v>
      </c>
      <c r="Q145">
        <v>0.15</v>
      </c>
      <c r="R145">
        <v>0.09</v>
      </c>
      <c r="U145">
        <v>3</v>
      </c>
    </row>
    <row r="146" spans="1:21" x14ac:dyDescent="0.2">
      <c r="A146">
        <v>4</v>
      </c>
      <c r="B146">
        <v>0.02</v>
      </c>
      <c r="C146">
        <v>0.05</v>
      </c>
      <c r="D146">
        <v>0.04</v>
      </c>
      <c r="J146">
        <v>0.02</v>
      </c>
      <c r="K146">
        <v>0.05</v>
      </c>
      <c r="M146">
        <v>0.02</v>
      </c>
      <c r="O146">
        <v>0.02</v>
      </c>
      <c r="Q146">
        <v>0.04</v>
      </c>
      <c r="R146" t="s">
        <v>33</v>
      </c>
      <c r="S146">
        <v>0.35</v>
      </c>
      <c r="U146">
        <v>4</v>
      </c>
    </row>
    <row r="147" spans="1:21" x14ac:dyDescent="0.2">
      <c r="A147">
        <v>5</v>
      </c>
      <c r="C147">
        <v>0.1</v>
      </c>
      <c r="E147">
        <v>0.14000000000000001</v>
      </c>
      <c r="K147">
        <v>0.1</v>
      </c>
      <c r="M147">
        <v>0.05</v>
      </c>
      <c r="Q147">
        <v>0.1</v>
      </c>
      <c r="S147">
        <v>0.1</v>
      </c>
      <c r="U147">
        <v>5</v>
      </c>
    </row>
    <row r="148" spans="1:21" x14ac:dyDescent="0.2">
      <c r="A148">
        <v>6</v>
      </c>
      <c r="U148">
        <v>6</v>
      </c>
    </row>
    <row r="149" spans="1:21" x14ac:dyDescent="0.2">
      <c r="A149">
        <v>7</v>
      </c>
      <c r="K149">
        <v>0.1</v>
      </c>
      <c r="U149">
        <v>7</v>
      </c>
    </row>
    <row r="150" spans="1:21" x14ac:dyDescent="0.2">
      <c r="A150">
        <v>8</v>
      </c>
      <c r="B150">
        <v>0.03</v>
      </c>
      <c r="D150">
        <v>0.05</v>
      </c>
      <c r="F150">
        <v>0.05</v>
      </c>
      <c r="I150">
        <v>7.0000000000000007E-2</v>
      </c>
      <c r="J150">
        <v>0.08</v>
      </c>
      <c r="L150">
        <v>0.22</v>
      </c>
      <c r="M150">
        <v>0.02</v>
      </c>
      <c r="R150">
        <v>7.0000000000000007E-2</v>
      </c>
      <c r="U150">
        <v>8</v>
      </c>
    </row>
    <row r="151" spans="1:21" x14ac:dyDescent="0.2">
      <c r="A151">
        <v>9</v>
      </c>
      <c r="B151">
        <v>0.18</v>
      </c>
      <c r="C151">
        <v>0.34</v>
      </c>
      <c r="D151">
        <v>0.14000000000000001</v>
      </c>
      <c r="E151">
        <v>0.26</v>
      </c>
      <c r="F151">
        <v>0.09</v>
      </c>
      <c r="G151">
        <v>0.05</v>
      </c>
      <c r="H151">
        <v>0.24</v>
      </c>
      <c r="I151">
        <v>0.2</v>
      </c>
      <c r="J151">
        <v>0.24</v>
      </c>
      <c r="K151">
        <v>0.26</v>
      </c>
      <c r="L151">
        <v>0.17</v>
      </c>
      <c r="M151">
        <v>0.27</v>
      </c>
      <c r="N151">
        <v>0.2</v>
      </c>
      <c r="O151">
        <v>0.19</v>
      </c>
      <c r="P151">
        <v>0.18</v>
      </c>
      <c r="Q151">
        <v>0.11</v>
      </c>
      <c r="R151">
        <v>0.28000000000000003</v>
      </c>
      <c r="S151">
        <v>0.05</v>
      </c>
      <c r="U151">
        <v>9</v>
      </c>
    </row>
    <row r="152" spans="1:21" x14ac:dyDescent="0.2">
      <c r="A152">
        <v>10</v>
      </c>
      <c r="E152">
        <v>0.05</v>
      </c>
      <c r="F152">
        <v>0.1</v>
      </c>
      <c r="G152">
        <v>0.16</v>
      </c>
      <c r="H152">
        <v>0.23</v>
      </c>
      <c r="I152">
        <v>0.16</v>
      </c>
      <c r="L152">
        <v>0.06</v>
      </c>
      <c r="M152">
        <v>0.01</v>
      </c>
      <c r="O152">
        <v>0.08</v>
      </c>
      <c r="P152">
        <v>0.14000000000000001</v>
      </c>
      <c r="S152">
        <v>0.3</v>
      </c>
      <c r="U152">
        <v>10</v>
      </c>
    </row>
    <row r="153" spans="1:21" x14ac:dyDescent="0.2">
      <c r="A153">
        <v>11</v>
      </c>
      <c r="B153">
        <v>0.1</v>
      </c>
      <c r="D153">
        <v>0.15</v>
      </c>
      <c r="E153">
        <v>0.19</v>
      </c>
      <c r="F153">
        <v>0.02</v>
      </c>
      <c r="G153">
        <v>0.15</v>
      </c>
      <c r="I153">
        <v>0.1</v>
      </c>
      <c r="J153">
        <v>0.24</v>
      </c>
      <c r="K153">
        <v>0.11</v>
      </c>
      <c r="M153">
        <v>0.08</v>
      </c>
      <c r="N153">
        <v>0.12</v>
      </c>
      <c r="O153">
        <v>0.02</v>
      </c>
      <c r="P153">
        <v>0.03</v>
      </c>
      <c r="Q153">
        <v>0.3</v>
      </c>
      <c r="R153">
        <v>0.26</v>
      </c>
      <c r="U153">
        <v>11</v>
      </c>
    </row>
    <row r="154" spans="1:21" x14ac:dyDescent="0.2">
      <c r="A154">
        <v>12</v>
      </c>
      <c r="C154">
        <v>0.13</v>
      </c>
      <c r="D154">
        <v>7.0000000000000007E-2</v>
      </c>
      <c r="E154">
        <v>0.04</v>
      </c>
      <c r="J154">
        <v>0.03</v>
      </c>
      <c r="M154">
        <v>0.19</v>
      </c>
      <c r="Q154">
        <v>0.13</v>
      </c>
      <c r="S154">
        <v>0.35</v>
      </c>
      <c r="U154">
        <v>12</v>
      </c>
    </row>
    <row r="155" spans="1:21" x14ac:dyDescent="0.2">
      <c r="A155">
        <v>13</v>
      </c>
      <c r="U155">
        <v>13</v>
      </c>
    </row>
    <row r="156" spans="1:21" x14ac:dyDescent="0.2">
      <c r="A156">
        <v>14</v>
      </c>
      <c r="I156">
        <v>0.02</v>
      </c>
      <c r="K156">
        <v>0.53</v>
      </c>
      <c r="Q156">
        <v>0.03</v>
      </c>
      <c r="S156">
        <v>0.4</v>
      </c>
      <c r="U156">
        <v>14</v>
      </c>
    </row>
    <row r="157" spans="1:21" x14ac:dyDescent="0.2">
      <c r="A157">
        <v>15</v>
      </c>
      <c r="U157">
        <v>15</v>
      </c>
    </row>
    <row r="158" spans="1:21" x14ac:dyDescent="0.2">
      <c r="A158">
        <v>16</v>
      </c>
      <c r="U158">
        <v>16</v>
      </c>
    </row>
    <row r="159" spans="1:21" x14ac:dyDescent="0.2">
      <c r="A159">
        <v>17</v>
      </c>
      <c r="U159">
        <v>17</v>
      </c>
    </row>
    <row r="160" spans="1:21" x14ac:dyDescent="0.2">
      <c r="A160">
        <v>18</v>
      </c>
      <c r="F160">
        <v>0.01</v>
      </c>
      <c r="I160">
        <v>0.01</v>
      </c>
      <c r="P160">
        <v>0.03</v>
      </c>
      <c r="U160">
        <v>18</v>
      </c>
    </row>
    <row r="161" spans="1:21" x14ac:dyDescent="0.2">
      <c r="A161">
        <v>19</v>
      </c>
      <c r="E161">
        <v>0.03</v>
      </c>
      <c r="N161">
        <v>0.02</v>
      </c>
      <c r="R161">
        <v>0.02</v>
      </c>
      <c r="U161">
        <v>19</v>
      </c>
    </row>
    <row r="162" spans="1:21" x14ac:dyDescent="0.2">
      <c r="A162">
        <v>20</v>
      </c>
      <c r="U162">
        <v>20</v>
      </c>
    </row>
    <row r="163" spans="1:21" x14ac:dyDescent="0.2">
      <c r="A163">
        <v>21</v>
      </c>
      <c r="U163">
        <v>21</v>
      </c>
    </row>
    <row r="164" spans="1:21" x14ac:dyDescent="0.2">
      <c r="A164">
        <v>22</v>
      </c>
      <c r="U164">
        <v>22</v>
      </c>
    </row>
    <row r="165" spans="1:21" x14ac:dyDescent="0.2">
      <c r="A165">
        <v>23</v>
      </c>
      <c r="U165">
        <v>23</v>
      </c>
    </row>
    <row r="166" spans="1:21" x14ac:dyDescent="0.2">
      <c r="A166">
        <v>24</v>
      </c>
      <c r="U166">
        <v>24</v>
      </c>
    </row>
    <row r="167" spans="1:21" x14ac:dyDescent="0.2">
      <c r="A167">
        <v>25</v>
      </c>
      <c r="U167">
        <v>25</v>
      </c>
    </row>
    <row r="168" spans="1:21" x14ac:dyDescent="0.2">
      <c r="A168">
        <v>26</v>
      </c>
      <c r="F168">
        <v>0.03</v>
      </c>
      <c r="M168">
        <v>0.02</v>
      </c>
      <c r="U168">
        <v>26</v>
      </c>
    </row>
    <row r="169" spans="1:21" x14ac:dyDescent="0.2">
      <c r="A169">
        <v>27</v>
      </c>
      <c r="B169">
        <v>0.38</v>
      </c>
      <c r="C169">
        <v>0.45</v>
      </c>
      <c r="D169">
        <v>0.35</v>
      </c>
      <c r="E169">
        <v>0.35</v>
      </c>
      <c r="F169">
        <v>0.32</v>
      </c>
      <c r="G169">
        <v>0.63</v>
      </c>
      <c r="H169">
        <v>0.21</v>
      </c>
      <c r="I169">
        <v>0.44</v>
      </c>
      <c r="J169">
        <v>0.33</v>
      </c>
      <c r="K169">
        <v>0.6</v>
      </c>
      <c r="L169">
        <v>0.34</v>
      </c>
      <c r="M169">
        <v>0.47</v>
      </c>
      <c r="N169">
        <v>0.08</v>
      </c>
      <c r="O169">
        <v>0.47</v>
      </c>
      <c r="P169">
        <v>0.39</v>
      </c>
      <c r="Q169">
        <v>0.45</v>
      </c>
      <c r="R169">
        <v>0.46</v>
      </c>
      <c r="S169">
        <v>0.45</v>
      </c>
      <c r="U169">
        <v>27</v>
      </c>
    </row>
    <row r="170" spans="1:21" x14ac:dyDescent="0.2">
      <c r="A170">
        <v>28</v>
      </c>
      <c r="N170">
        <v>0.16</v>
      </c>
      <c r="U170">
        <v>28</v>
      </c>
    </row>
    <row r="171" spans="1:21" x14ac:dyDescent="0.2">
      <c r="A171">
        <v>29</v>
      </c>
      <c r="H171" t="s">
        <v>33</v>
      </c>
      <c r="U171">
        <v>29</v>
      </c>
    </row>
    <row r="172" spans="1:21" x14ac:dyDescent="0.2">
      <c r="A172">
        <v>30</v>
      </c>
      <c r="B172">
        <v>0.7</v>
      </c>
      <c r="D172">
        <v>2.0499999999999998</v>
      </c>
      <c r="E172">
        <v>0.75</v>
      </c>
      <c r="F172">
        <v>1.54</v>
      </c>
      <c r="H172">
        <v>1.5</v>
      </c>
      <c r="I172">
        <v>2</v>
      </c>
      <c r="L172">
        <v>1.45</v>
      </c>
      <c r="M172">
        <v>0.31</v>
      </c>
      <c r="O172">
        <v>1.35</v>
      </c>
      <c r="P172">
        <v>1.61</v>
      </c>
      <c r="Q172">
        <v>0.8</v>
      </c>
      <c r="R172">
        <v>1.57</v>
      </c>
      <c r="S172">
        <v>1.3</v>
      </c>
      <c r="U172">
        <v>30</v>
      </c>
    </row>
    <row r="173" spans="1:21" x14ac:dyDescent="0.2">
      <c r="A173">
        <v>31</v>
      </c>
      <c r="B173">
        <v>1.1100000000000001</v>
      </c>
      <c r="C173">
        <v>1.96</v>
      </c>
      <c r="D173">
        <v>0.15</v>
      </c>
      <c r="E173">
        <v>1.05</v>
      </c>
      <c r="F173">
        <v>0.27</v>
      </c>
      <c r="G173">
        <v>1.3</v>
      </c>
      <c r="H173">
        <v>0.3</v>
      </c>
      <c r="I173">
        <v>0.82</v>
      </c>
      <c r="J173">
        <v>2.4500000000000002</v>
      </c>
      <c r="K173">
        <v>2.21</v>
      </c>
      <c r="L173">
        <v>0.31</v>
      </c>
      <c r="M173">
        <v>1.33</v>
      </c>
      <c r="N173">
        <v>2.25</v>
      </c>
      <c r="O173">
        <v>0.34</v>
      </c>
      <c r="P173">
        <v>0.47</v>
      </c>
      <c r="Q173">
        <v>0.6</v>
      </c>
      <c r="R173">
        <v>0.19</v>
      </c>
      <c r="U173">
        <v>31</v>
      </c>
    </row>
    <row r="174" spans="1:21" x14ac:dyDescent="0.2">
      <c r="A174" t="s">
        <v>37</v>
      </c>
      <c r="B174">
        <f t="shared" ref="B174:S174" si="31">SUM(B143:B173)</f>
        <v>2.9000000000000004</v>
      </c>
      <c r="C174">
        <f t="shared" si="31"/>
        <v>3.41</v>
      </c>
      <c r="D174">
        <f t="shared" si="31"/>
        <v>3.3899999999999997</v>
      </c>
      <c r="E174">
        <f t="shared" si="31"/>
        <v>3.24</v>
      </c>
      <c r="F174">
        <f t="shared" si="31"/>
        <v>2.79</v>
      </c>
      <c r="G174">
        <f t="shared" si="31"/>
        <v>2.6500000000000004</v>
      </c>
      <c r="H174">
        <f t="shared" si="31"/>
        <v>2.91</v>
      </c>
      <c r="I174">
        <f t="shared" si="31"/>
        <v>4.2700000000000005</v>
      </c>
      <c r="J174">
        <f t="shared" si="31"/>
        <v>3.7700000000000005</v>
      </c>
      <c r="K174">
        <f t="shared" si="31"/>
        <v>4.38</v>
      </c>
      <c r="L174">
        <f t="shared" si="31"/>
        <v>2.81</v>
      </c>
      <c r="M174">
        <f t="shared" si="31"/>
        <v>3.0600000000000005</v>
      </c>
      <c r="N174">
        <f t="shared" si="31"/>
        <v>3.16</v>
      </c>
      <c r="O174">
        <f t="shared" si="31"/>
        <v>2.81</v>
      </c>
      <c r="P174">
        <f t="shared" si="31"/>
        <v>3.24</v>
      </c>
      <c r="Q174">
        <f t="shared" si="31"/>
        <v>2.9099999999999997</v>
      </c>
      <c r="R174">
        <f t="shared" si="31"/>
        <v>3.25</v>
      </c>
      <c r="S174" s="3">
        <f t="shared" si="31"/>
        <v>3.5999999999999996</v>
      </c>
    </row>
    <row r="176" spans="1:21" x14ac:dyDescent="0.2">
      <c r="A176" s="2" t="s">
        <v>43</v>
      </c>
      <c r="B176" t="s">
        <v>1</v>
      </c>
      <c r="C176" t="s">
        <v>56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17</v>
      </c>
      <c r="R176" t="s">
        <v>39</v>
      </c>
      <c r="S176" t="s">
        <v>19</v>
      </c>
    </row>
    <row r="178" spans="1:21" x14ac:dyDescent="0.2">
      <c r="A178">
        <v>1</v>
      </c>
      <c r="G178">
        <v>0.38</v>
      </c>
      <c r="H178">
        <v>0.02</v>
      </c>
      <c r="K178">
        <v>0.04</v>
      </c>
      <c r="M178">
        <v>0.01</v>
      </c>
      <c r="S178">
        <v>0.35</v>
      </c>
      <c r="U178">
        <v>1</v>
      </c>
    </row>
    <row r="179" spans="1:21" x14ac:dyDescent="0.2">
      <c r="A179">
        <v>2</v>
      </c>
      <c r="U179">
        <v>2</v>
      </c>
    </row>
    <row r="180" spans="1:21" x14ac:dyDescent="0.2">
      <c r="A180">
        <v>3</v>
      </c>
      <c r="G180">
        <v>0.05</v>
      </c>
      <c r="U180">
        <v>3</v>
      </c>
    </row>
    <row r="181" spans="1:21" x14ac:dyDescent="0.2">
      <c r="A181">
        <v>4</v>
      </c>
      <c r="U181">
        <v>4</v>
      </c>
    </row>
    <row r="182" spans="1:21" x14ac:dyDescent="0.2">
      <c r="A182">
        <v>5</v>
      </c>
      <c r="U182">
        <v>5</v>
      </c>
    </row>
    <row r="183" spans="1:21" x14ac:dyDescent="0.2">
      <c r="A183">
        <v>6</v>
      </c>
      <c r="U183">
        <v>6</v>
      </c>
    </row>
    <row r="184" spans="1:21" x14ac:dyDescent="0.2">
      <c r="A184">
        <v>7</v>
      </c>
      <c r="I184">
        <v>0.04</v>
      </c>
      <c r="K184">
        <v>0.39</v>
      </c>
      <c r="L184">
        <v>0.04</v>
      </c>
      <c r="U184">
        <v>7</v>
      </c>
    </row>
    <row r="185" spans="1:21" x14ac:dyDescent="0.2">
      <c r="A185">
        <v>8</v>
      </c>
      <c r="B185">
        <v>0.37</v>
      </c>
      <c r="D185">
        <v>0.35</v>
      </c>
      <c r="E185">
        <v>0.45</v>
      </c>
      <c r="F185">
        <v>0.3</v>
      </c>
      <c r="G185">
        <v>0.34</v>
      </c>
      <c r="H185">
        <v>0.3</v>
      </c>
      <c r="I185">
        <v>0.32</v>
      </c>
      <c r="J185">
        <v>0.37</v>
      </c>
      <c r="L185">
        <v>0.34</v>
      </c>
      <c r="M185">
        <v>0.17</v>
      </c>
      <c r="O185">
        <v>0.33</v>
      </c>
      <c r="P185">
        <v>0.46</v>
      </c>
      <c r="Q185">
        <v>0.28000000000000003</v>
      </c>
      <c r="R185">
        <v>0.27</v>
      </c>
      <c r="U185">
        <v>8</v>
      </c>
    </row>
    <row r="186" spans="1:21" x14ac:dyDescent="0.2">
      <c r="A186">
        <v>9</v>
      </c>
      <c r="C186">
        <v>0.26</v>
      </c>
      <c r="D186">
        <v>0.08</v>
      </c>
      <c r="F186">
        <v>0.18</v>
      </c>
      <c r="M186">
        <v>0.01</v>
      </c>
      <c r="N186">
        <v>0.38</v>
      </c>
      <c r="S186">
        <v>0.25</v>
      </c>
      <c r="U186">
        <v>9</v>
      </c>
    </row>
    <row r="187" spans="1:21" x14ac:dyDescent="0.2">
      <c r="A187">
        <v>10</v>
      </c>
      <c r="B187">
        <v>0.02</v>
      </c>
      <c r="C187">
        <v>0.16</v>
      </c>
      <c r="E187">
        <v>0.21</v>
      </c>
      <c r="F187">
        <v>0.05</v>
      </c>
      <c r="M187">
        <v>0.18</v>
      </c>
      <c r="N187">
        <v>0.05</v>
      </c>
      <c r="P187">
        <v>0.17</v>
      </c>
      <c r="Q187">
        <v>0.18</v>
      </c>
      <c r="U187">
        <v>10</v>
      </c>
    </row>
    <row r="188" spans="1:21" x14ac:dyDescent="0.2">
      <c r="A188">
        <v>11</v>
      </c>
      <c r="B188">
        <v>0.03</v>
      </c>
      <c r="D188">
        <v>0.52</v>
      </c>
      <c r="F188">
        <v>0.23</v>
      </c>
      <c r="J188">
        <v>0.06</v>
      </c>
      <c r="K188">
        <v>0.03</v>
      </c>
      <c r="L188">
        <v>0.11</v>
      </c>
      <c r="O188">
        <v>0.21</v>
      </c>
      <c r="R188">
        <v>0.19</v>
      </c>
      <c r="S188">
        <v>0.3</v>
      </c>
      <c r="U188">
        <v>11</v>
      </c>
    </row>
    <row r="189" spans="1:21" x14ac:dyDescent="0.2">
      <c r="A189">
        <v>12</v>
      </c>
      <c r="B189">
        <v>0.42</v>
      </c>
      <c r="C189">
        <v>0.3</v>
      </c>
      <c r="D189">
        <v>0.01</v>
      </c>
      <c r="E189">
        <v>0.54</v>
      </c>
      <c r="F189">
        <v>0.25</v>
      </c>
      <c r="G189">
        <v>0.42</v>
      </c>
      <c r="H189">
        <v>0.51</v>
      </c>
      <c r="I189">
        <v>0.4</v>
      </c>
      <c r="J189">
        <v>0.48</v>
      </c>
      <c r="K189">
        <v>0.28000000000000003</v>
      </c>
      <c r="L189">
        <v>0.08</v>
      </c>
      <c r="M189">
        <v>0.26</v>
      </c>
      <c r="O189">
        <v>0.26</v>
      </c>
      <c r="P189">
        <v>0.52</v>
      </c>
      <c r="Q189">
        <v>0.19</v>
      </c>
      <c r="R189">
        <v>0.16</v>
      </c>
      <c r="U189">
        <v>12</v>
      </c>
    </row>
    <row r="190" spans="1:21" x14ac:dyDescent="0.2">
      <c r="A190">
        <v>13</v>
      </c>
      <c r="N190">
        <v>0.39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U192">
        <v>15</v>
      </c>
    </row>
    <row r="193" spans="1:21" x14ac:dyDescent="0.2">
      <c r="A193">
        <v>16</v>
      </c>
      <c r="U193">
        <v>16</v>
      </c>
    </row>
    <row r="194" spans="1:21" x14ac:dyDescent="0.2">
      <c r="A194">
        <v>17</v>
      </c>
      <c r="U194">
        <v>17</v>
      </c>
    </row>
    <row r="195" spans="1:21" x14ac:dyDescent="0.2">
      <c r="A195">
        <v>18</v>
      </c>
      <c r="U195">
        <v>18</v>
      </c>
    </row>
    <row r="196" spans="1:21" x14ac:dyDescent="0.2">
      <c r="A196">
        <v>19</v>
      </c>
      <c r="U196">
        <v>19</v>
      </c>
    </row>
    <row r="197" spans="1:21" x14ac:dyDescent="0.2">
      <c r="A197">
        <v>20</v>
      </c>
      <c r="U197">
        <v>20</v>
      </c>
    </row>
    <row r="198" spans="1:21" x14ac:dyDescent="0.2">
      <c r="A198">
        <v>21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U200">
        <v>23</v>
      </c>
    </row>
    <row r="201" spans="1:21" x14ac:dyDescent="0.2">
      <c r="A201">
        <v>24</v>
      </c>
      <c r="U201">
        <v>24</v>
      </c>
    </row>
    <row r="202" spans="1:21" x14ac:dyDescent="0.2">
      <c r="A202">
        <v>25</v>
      </c>
      <c r="U202">
        <v>25</v>
      </c>
    </row>
    <row r="203" spans="1:21" x14ac:dyDescent="0.2">
      <c r="A203">
        <v>26</v>
      </c>
      <c r="U203">
        <v>26</v>
      </c>
    </row>
    <row r="204" spans="1:21" x14ac:dyDescent="0.2">
      <c r="A204">
        <v>27</v>
      </c>
      <c r="U204">
        <v>27</v>
      </c>
    </row>
    <row r="205" spans="1:21" x14ac:dyDescent="0.2">
      <c r="A205">
        <v>28</v>
      </c>
      <c r="U205">
        <v>28</v>
      </c>
    </row>
    <row r="206" spans="1:21" x14ac:dyDescent="0.2">
      <c r="A206">
        <v>29</v>
      </c>
      <c r="U206">
        <v>29</v>
      </c>
    </row>
    <row r="207" spans="1:21" x14ac:dyDescent="0.2">
      <c r="A207">
        <v>30</v>
      </c>
      <c r="U207">
        <v>30</v>
      </c>
    </row>
    <row r="208" spans="1:21" x14ac:dyDescent="0.2">
      <c r="A208">
        <v>31</v>
      </c>
      <c r="U208">
        <v>31</v>
      </c>
    </row>
    <row r="209" spans="1:21" x14ac:dyDescent="0.2">
      <c r="A209" t="s">
        <v>37</v>
      </c>
      <c r="B209">
        <f t="shared" ref="B209:S209" si="32">SUM(B178:B208)</f>
        <v>0.84000000000000008</v>
      </c>
      <c r="C209">
        <f t="shared" si="32"/>
        <v>0.72</v>
      </c>
      <c r="D209">
        <f t="shared" si="32"/>
        <v>0.96</v>
      </c>
      <c r="E209">
        <f t="shared" si="32"/>
        <v>1.2000000000000002</v>
      </c>
      <c r="F209">
        <f t="shared" si="32"/>
        <v>1.01</v>
      </c>
      <c r="G209">
        <f t="shared" si="32"/>
        <v>1.19</v>
      </c>
      <c r="H209">
        <f t="shared" si="32"/>
        <v>0.83000000000000007</v>
      </c>
      <c r="I209">
        <f t="shared" si="32"/>
        <v>0.76</v>
      </c>
      <c r="J209">
        <f t="shared" si="32"/>
        <v>0.90999999999999992</v>
      </c>
      <c r="K209">
        <f t="shared" si="32"/>
        <v>0.74</v>
      </c>
      <c r="L209">
        <f t="shared" si="32"/>
        <v>0.56999999999999995</v>
      </c>
      <c r="M209">
        <f t="shared" si="32"/>
        <v>0.63</v>
      </c>
      <c r="N209">
        <f t="shared" si="32"/>
        <v>0.82000000000000006</v>
      </c>
      <c r="O209">
        <f t="shared" si="32"/>
        <v>0.8</v>
      </c>
      <c r="P209">
        <f t="shared" si="32"/>
        <v>1.1499999999999999</v>
      </c>
      <c r="Q209">
        <f t="shared" si="32"/>
        <v>0.65</v>
      </c>
      <c r="R209">
        <f t="shared" si="32"/>
        <v>0.62</v>
      </c>
      <c r="S209">
        <f t="shared" si="32"/>
        <v>0.89999999999999991</v>
      </c>
    </row>
    <row r="211" spans="1:21" x14ac:dyDescent="0.2">
      <c r="A211" s="2" t="s">
        <v>45</v>
      </c>
      <c r="B211" t="s">
        <v>1</v>
      </c>
      <c r="C211" t="s">
        <v>56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17</v>
      </c>
      <c r="R211" t="s">
        <v>39</v>
      </c>
      <c r="S211" t="s">
        <v>19</v>
      </c>
    </row>
    <row r="213" spans="1:21" x14ac:dyDescent="0.2">
      <c r="A213">
        <v>1</v>
      </c>
      <c r="U213">
        <v>1</v>
      </c>
    </row>
    <row r="214" spans="1:21" x14ac:dyDescent="0.2">
      <c r="A214">
        <v>2</v>
      </c>
      <c r="U214">
        <v>2</v>
      </c>
    </row>
    <row r="215" spans="1:21" x14ac:dyDescent="0.2">
      <c r="A215">
        <v>3</v>
      </c>
      <c r="J215">
        <v>0.03</v>
      </c>
      <c r="M215">
        <v>0.01</v>
      </c>
      <c r="P215">
        <v>0.18</v>
      </c>
      <c r="U215">
        <v>3</v>
      </c>
    </row>
    <row r="216" spans="1:21" x14ac:dyDescent="0.2">
      <c r="A216">
        <v>4</v>
      </c>
      <c r="E216">
        <v>0.02</v>
      </c>
      <c r="U216">
        <v>4</v>
      </c>
    </row>
    <row r="217" spans="1:21" x14ac:dyDescent="0.2">
      <c r="A217">
        <v>5</v>
      </c>
      <c r="H217">
        <v>0.09</v>
      </c>
      <c r="I217">
        <v>0.04</v>
      </c>
      <c r="L217">
        <v>0.23</v>
      </c>
      <c r="O217">
        <v>0.1</v>
      </c>
      <c r="U217">
        <v>5</v>
      </c>
    </row>
    <row r="218" spans="1:21" x14ac:dyDescent="0.2">
      <c r="A218">
        <v>6</v>
      </c>
      <c r="B218">
        <v>0.28000000000000003</v>
      </c>
      <c r="C218">
        <v>0.18</v>
      </c>
      <c r="D218">
        <v>0.28999999999999998</v>
      </c>
      <c r="E218">
        <v>0.11</v>
      </c>
      <c r="F218">
        <v>0.06</v>
      </c>
      <c r="G218">
        <v>0.19</v>
      </c>
      <c r="H218">
        <v>0.11</v>
      </c>
      <c r="I218">
        <v>0.17</v>
      </c>
      <c r="J218">
        <v>0.19</v>
      </c>
      <c r="K218">
        <v>0.27</v>
      </c>
      <c r="M218">
        <v>0.2</v>
      </c>
      <c r="O218">
        <v>0.09</v>
      </c>
      <c r="Q218">
        <v>0.1</v>
      </c>
      <c r="R218">
        <v>0.18</v>
      </c>
      <c r="S218">
        <v>0.1</v>
      </c>
      <c r="U218">
        <v>6</v>
      </c>
    </row>
    <row r="219" spans="1:21" x14ac:dyDescent="0.2">
      <c r="A219">
        <v>7</v>
      </c>
      <c r="D219">
        <v>0.01</v>
      </c>
      <c r="F219">
        <v>7.0000000000000007E-2</v>
      </c>
      <c r="N219">
        <v>0.23</v>
      </c>
      <c r="S219">
        <v>0.17499999999999999</v>
      </c>
      <c r="U219">
        <v>7</v>
      </c>
    </row>
    <row r="220" spans="1:21" x14ac:dyDescent="0.2">
      <c r="A220">
        <v>8</v>
      </c>
      <c r="M220">
        <v>0.2</v>
      </c>
      <c r="Q220">
        <v>0.24</v>
      </c>
      <c r="U220">
        <v>8</v>
      </c>
    </row>
    <row r="221" spans="1:21" x14ac:dyDescent="0.2">
      <c r="A221">
        <v>9</v>
      </c>
      <c r="U221">
        <v>9</v>
      </c>
    </row>
    <row r="222" spans="1:21" x14ac:dyDescent="0.2">
      <c r="A222">
        <v>10</v>
      </c>
      <c r="U222">
        <v>10</v>
      </c>
    </row>
    <row r="223" spans="1:21" x14ac:dyDescent="0.2">
      <c r="A223">
        <v>11</v>
      </c>
      <c r="U223">
        <v>11</v>
      </c>
    </row>
    <row r="224" spans="1:21" x14ac:dyDescent="0.2">
      <c r="A224">
        <v>12</v>
      </c>
      <c r="U224">
        <v>12</v>
      </c>
    </row>
    <row r="225" spans="1:21" x14ac:dyDescent="0.2">
      <c r="A225">
        <v>13</v>
      </c>
      <c r="U225">
        <v>13</v>
      </c>
    </row>
    <row r="226" spans="1:21" x14ac:dyDescent="0.2">
      <c r="A226">
        <v>14</v>
      </c>
      <c r="U226">
        <v>14</v>
      </c>
    </row>
    <row r="227" spans="1:21" x14ac:dyDescent="0.2">
      <c r="A227">
        <v>15</v>
      </c>
      <c r="U227">
        <v>15</v>
      </c>
    </row>
    <row r="228" spans="1:21" x14ac:dyDescent="0.2">
      <c r="A228">
        <v>16</v>
      </c>
      <c r="U228">
        <v>16</v>
      </c>
    </row>
    <row r="229" spans="1:21" x14ac:dyDescent="0.2">
      <c r="A229">
        <v>17</v>
      </c>
      <c r="U229">
        <v>17</v>
      </c>
    </row>
    <row r="230" spans="1:21" x14ac:dyDescent="0.2">
      <c r="A230">
        <v>18</v>
      </c>
      <c r="U230">
        <v>18</v>
      </c>
    </row>
    <row r="231" spans="1:21" x14ac:dyDescent="0.2">
      <c r="A231">
        <v>19</v>
      </c>
      <c r="U231">
        <v>19</v>
      </c>
    </row>
    <row r="232" spans="1:21" x14ac:dyDescent="0.2">
      <c r="A232">
        <v>20</v>
      </c>
      <c r="U232">
        <v>20</v>
      </c>
    </row>
    <row r="233" spans="1:21" x14ac:dyDescent="0.2">
      <c r="A233">
        <v>21</v>
      </c>
      <c r="U233">
        <v>21</v>
      </c>
    </row>
    <row r="234" spans="1:21" x14ac:dyDescent="0.2">
      <c r="A234">
        <v>22</v>
      </c>
      <c r="U234">
        <v>22</v>
      </c>
    </row>
    <row r="235" spans="1:21" x14ac:dyDescent="0.2">
      <c r="A235">
        <v>23</v>
      </c>
      <c r="U235">
        <v>23</v>
      </c>
    </row>
    <row r="236" spans="1:21" x14ac:dyDescent="0.2">
      <c r="A236">
        <v>24</v>
      </c>
      <c r="U236">
        <v>24</v>
      </c>
    </row>
    <row r="237" spans="1:21" x14ac:dyDescent="0.2">
      <c r="A237">
        <v>25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U242">
        <v>30</v>
      </c>
    </row>
    <row r="243" spans="1:21" x14ac:dyDescent="0.2">
      <c r="A243">
        <v>31</v>
      </c>
      <c r="U243">
        <v>31</v>
      </c>
    </row>
    <row r="244" spans="1:21" x14ac:dyDescent="0.2">
      <c r="A244" t="s">
        <v>37</v>
      </c>
      <c r="B244">
        <f t="shared" ref="B244:S244" si="33">SUM(B213:B243)</f>
        <v>0.28000000000000003</v>
      </c>
      <c r="C244">
        <f t="shared" si="33"/>
        <v>0.18</v>
      </c>
      <c r="D244">
        <f t="shared" si="33"/>
        <v>0.3</v>
      </c>
      <c r="E244">
        <f t="shared" si="33"/>
        <v>0.13</v>
      </c>
      <c r="F244">
        <f t="shared" si="33"/>
        <v>0.13</v>
      </c>
      <c r="G244">
        <f t="shared" si="33"/>
        <v>0.19</v>
      </c>
      <c r="H244">
        <f t="shared" si="33"/>
        <v>0.2</v>
      </c>
      <c r="I244">
        <f t="shared" si="33"/>
        <v>0.21000000000000002</v>
      </c>
      <c r="J244">
        <f t="shared" si="33"/>
        <v>0.22</v>
      </c>
      <c r="K244">
        <f t="shared" si="33"/>
        <v>0.27</v>
      </c>
      <c r="L244">
        <f t="shared" si="33"/>
        <v>0.23</v>
      </c>
      <c r="M244">
        <f t="shared" si="33"/>
        <v>0.41000000000000003</v>
      </c>
      <c r="N244">
        <f t="shared" si="33"/>
        <v>0.23</v>
      </c>
      <c r="O244">
        <f t="shared" si="33"/>
        <v>0.19</v>
      </c>
      <c r="P244">
        <f t="shared" si="33"/>
        <v>0.18</v>
      </c>
      <c r="Q244">
        <f t="shared" si="33"/>
        <v>0.33999999999999997</v>
      </c>
      <c r="R244">
        <f t="shared" si="33"/>
        <v>0.18</v>
      </c>
      <c r="S244" s="3">
        <f t="shared" si="33"/>
        <v>0.27500000000000002</v>
      </c>
    </row>
    <row r="246" spans="1:21" x14ac:dyDescent="0.2">
      <c r="A246" s="2" t="s">
        <v>46</v>
      </c>
      <c r="B246" t="s">
        <v>1</v>
      </c>
      <c r="C246" t="s">
        <v>56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17</v>
      </c>
      <c r="R246" t="s">
        <v>39</v>
      </c>
      <c r="S246" t="s">
        <v>19</v>
      </c>
    </row>
    <row r="248" spans="1:21" x14ac:dyDescent="0.2">
      <c r="A248">
        <v>1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K248">
        <v>0</v>
      </c>
      <c r="L248">
        <v>0</v>
      </c>
      <c r="N248">
        <v>0</v>
      </c>
      <c r="P248">
        <v>0</v>
      </c>
      <c r="R248">
        <v>0</v>
      </c>
      <c r="S248">
        <v>0</v>
      </c>
      <c r="U248">
        <v>1</v>
      </c>
    </row>
    <row r="249" spans="1:21" x14ac:dyDescent="0.2">
      <c r="A249">
        <v>2</v>
      </c>
      <c r="U249">
        <v>2</v>
      </c>
    </row>
    <row r="250" spans="1:21" x14ac:dyDescent="0.2">
      <c r="A250">
        <v>3</v>
      </c>
      <c r="U250">
        <v>3</v>
      </c>
    </row>
    <row r="251" spans="1:21" x14ac:dyDescent="0.2">
      <c r="A251">
        <v>4</v>
      </c>
      <c r="U251">
        <v>4</v>
      </c>
    </row>
    <row r="252" spans="1:21" x14ac:dyDescent="0.2">
      <c r="A252">
        <v>5</v>
      </c>
      <c r="U252">
        <v>5</v>
      </c>
    </row>
    <row r="253" spans="1:21" x14ac:dyDescent="0.2">
      <c r="A253">
        <v>6</v>
      </c>
      <c r="U253">
        <v>6</v>
      </c>
    </row>
    <row r="254" spans="1:21" x14ac:dyDescent="0.2">
      <c r="A254">
        <v>7</v>
      </c>
      <c r="U254">
        <v>7</v>
      </c>
    </row>
    <row r="255" spans="1:21" x14ac:dyDescent="0.2">
      <c r="A255">
        <v>8</v>
      </c>
      <c r="U255">
        <v>8</v>
      </c>
    </row>
    <row r="256" spans="1:21" x14ac:dyDescent="0.2">
      <c r="A256">
        <v>9</v>
      </c>
      <c r="U256">
        <v>9</v>
      </c>
    </row>
    <row r="257" spans="1:21" x14ac:dyDescent="0.2">
      <c r="A257">
        <v>10</v>
      </c>
      <c r="I257">
        <v>0.01</v>
      </c>
      <c r="J257">
        <v>0.01</v>
      </c>
      <c r="M257">
        <v>0.02</v>
      </c>
      <c r="Q257">
        <v>0.05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U259">
        <v>12</v>
      </c>
    </row>
    <row r="260" spans="1:21" x14ac:dyDescent="0.2">
      <c r="A260">
        <v>13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K262">
        <v>0</v>
      </c>
      <c r="L262">
        <v>0</v>
      </c>
      <c r="N262">
        <v>0</v>
      </c>
      <c r="P262">
        <v>0</v>
      </c>
      <c r="R262">
        <v>0</v>
      </c>
      <c r="S262">
        <v>0</v>
      </c>
      <c r="U262">
        <v>15</v>
      </c>
    </row>
    <row r="263" spans="1:21" x14ac:dyDescent="0.2">
      <c r="A263">
        <v>16</v>
      </c>
      <c r="U263">
        <v>16</v>
      </c>
    </row>
    <row r="264" spans="1:21" x14ac:dyDescent="0.2">
      <c r="A264">
        <v>17</v>
      </c>
      <c r="U264">
        <v>17</v>
      </c>
    </row>
    <row r="265" spans="1:21" x14ac:dyDescent="0.2">
      <c r="A265">
        <v>18</v>
      </c>
      <c r="U265">
        <v>18</v>
      </c>
    </row>
    <row r="266" spans="1:21" x14ac:dyDescent="0.2">
      <c r="A266">
        <v>19</v>
      </c>
      <c r="U266">
        <v>19</v>
      </c>
    </row>
    <row r="267" spans="1:21" x14ac:dyDescent="0.2">
      <c r="A267">
        <v>20</v>
      </c>
      <c r="U267">
        <v>20</v>
      </c>
    </row>
    <row r="268" spans="1:21" x14ac:dyDescent="0.2">
      <c r="A268">
        <v>21</v>
      </c>
      <c r="U268">
        <v>21</v>
      </c>
    </row>
    <row r="269" spans="1:21" x14ac:dyDescent="0.2">
      <c r="A269">
        <v>22</v>
      </c>
      <c r="U269">
        <v>22</v>
      </c>
    </row>
    <row r="270" spans="1:21" x14ac:dyDescent="0.2">
      <c r="A270">
        <v>23</v>
      </c>
      <c r="U270">
        <v>23</v>
      </c>
    </row>
    <row r="271" spans="1:21" x14ac:dyDescent="0.2">
      <c r="A271">
        <v>24</v>
      </c>
      <c r="U271">
        <v>24</v>
      </c>
    </row>
    <row r="272" spans="1:21" x14ac:dyDescent="0.2">
      <c r="A272">
        <v>25</v>
      </c>
      <c r="U272">
        <v>25</v>
      </c>
    </row>
    <row r="273" spans="1:21" x14ac:dyDescent="0.2">
      <c r="A273">
        <v>26</v>
      </c>
      <c r="U273">
        <v>26</v>
      </c>
    </row>
    <row r="274" spans="1:21" x14ac:dyDescent="0.2">
      <c r="A274">
        <v>27</v>
      </c>
      <c r="U274">
        <v>27</v>
      </c>
    </row>
    <row r="275" spans="1:21" x14ac:dyDescent="0.2">
      <c r="A275">
        <v>28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U277">
        <v>30</v>
      </c>
    </row>
    <row r="278" spans="1:21" x14ac:dyDescent="0.2">
      <c r="A278">
        <v>31</v>
      </c>
      <c r="D278" t="s">
        <v>33</v>
      </c>
      <c r="H278">
        <v>0.15</v>
      </c>
      <c r="M278">
        <v>0.01</v>
      </c>
      <c r="O278">
        <v>0.03</v>
      </c>
      <c r="U278">
        <v>31</v>
      </c>
    </row>
    <row r="279" spans="1:21" x14ac:dyDescent="0.2">
      <c r="A279" t="s">
        <v>37</v>
      </c>
      <c r="B279">
        <f t="shared" ref="B279:S279" si="34">SUM(B248:B278)</f>
        <v>0</v>
      </c>
      <c r="C279">
        <f t="shared" si="34"/>
        <v>0</v>
      </c>
      <c r="D279">
        <f t="shared" si="34"/>
        <v>0</v>
      </c>
      <c r="E279">
        <f t="shared" si="34"/>
        <v>0</v>
      </c>
      <c r="F279">
        <f t="shared" si="34"/>
        <v>0</v>
      </c>
      <c r="G279">
        <f t="shared" si="34"/>
        <v>0</v>
      </c>
      <c r="H279">
        <f t="shared" si="34"/>
        <v>0.15</v>
      </c>
      <c r="I279">
        <f t="shared" si="34"/>
        <v>0.01</v>
      </c>
      <c r="J279">
        <f t="shared" si="34"/>
        <v>0.01</v>
      </c>
      <c r="K279">
        <f t="shared" si="34"/>
        <v>0</v>
      </c>
      <c r="L279">
        <f t="shared" si="34"/>
        <v>0</v>
      </c>
      <c r="M279">
        <f t="shared" si="34"/>
        <v>0.03</v>
      </c>
      <c r="N279">
        <f t="shared" si="34"/>
        <v>0</v>
      </c>
      <c r="O279">
        <f t="shared" si="34"/>
        <v>0.03</v>
      </c>
      <c r="P279">
        <f t="shared" si="34"/>
        <v>0</v>
      </c>
      <c r="Q279">
        <f t="shared" si="34"/>
        <v>0.05</v>
      </c>
      <c r="R279">
        <f t="shared" si="34"/>
        <v>0</v>
      </c>
      <c r="S279">
        <f t="shared" si="34"/>
        <v>0</v>
      </c>
    </row>
    <row r="281" spans="1:21" x14ac:dyDescent="0.2">
      <c r="A281" s="2" t="s">
        <v>47</v>
      </c>
      <c r="B281" t="s">
        <v>1</v>
      </c>
      <c r="C281" t="s">
        <v>56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17</v>
      </c>
      <c r="R281" t="s">
        <v>39</v>
      </c>
      <c r="S281" t="s">
        <v>19</v>
      </c>
    </row>
    <row r="283" spans="1:21" x14ac:dyDescent="0.2">
      <c r="A283">
        <v>1</v>
      </c>
      <c r="D283">
        <v>0.13</v>
      </c>
      <c r="E283">
        <v>0.04</v>
      </c>
      <c r="G283">
        <v>0.01</v>
      </c>
      <c r="H283">
        <v>0.26</v>
      </c>
      <c r="I283">
        <v>0.2</v>
      </c>
      <c r="J283">
        <v>0.12</v>
      </c>
      <c r="M283">
        <v>0.05</v>
      </c>
      <c r="U283">
        <v>1</v>
      </c>
    </row>
    <row r="284" spans="1:21" x14ac:dyDescent="0.2">
      <c r="A284">
        <v>2</v>
      </c>
      <c r="B284">
        <v>0.44</v>
      </c>
      <c r="C284">
        <v>0.4</v>
      </c>
      <c r="D284">
        <v>0.08</v>
      </c>
      <c r="E284">
        <v>0.26</v>
      </c>
      <c r="F284">
        <v>0.5</v>
      </c>
      <c r="H284">
        <v>0.15</v>
      </c>
      <c r="I284">
        <v>0.23</v>
      </c>
      <c r="J284">
        <v>0.34</v>
      </c>
      <c r="K284">
        <v>0.33</v>
      </c>
      <c r="L284">
        <v>0.36</v>
      </c>
      <c r="M284">
        <v>0.27</v>
      </c>
      <c r="Q284">
        <v>0.38</v>
      </c>
      <c r="R284">
        <v>0.41</v>
      </c>
      <c r="S284">
        <v>0.1</v>
      </c>
      <c r="U284">
        <v>2</v>
      </c>
    </row>
    <row r="285" spans="1:21" x14ac:dyDescent="0.2">
      <c r="A285">
        <v>3</v>
      </c>
      <c r="B285">
        <v>0.09</v>
      </c>
      <c r="D285">
        <v>0.16</v>
      </c>
      <c r="G285">
        <v>0.32</v>
      </c>
      <c r="I285">
        <v>0.08</v>
      </c>
      <c r="J285">
        <v>0.03</v>
      </c>
      <c r="K285">
        <v>0.17</v>
      </c>
      <c r="L285">
        <v>0.09</v>
      </c>
      <c r="M285">
        <v>0.01</v>
      </c>
      <c r="P285">
        <v>0.47</v>
      </c>
      <c r="Q285">
        <v>0.1</v>
      </c>
      <c r="R285">
        <v>7.0000000000000007E-2</v>
      </c>
      <c r="S285">
        <v>0.2</v>
      </c>
      <c r="U285">
        <v>3</v>
      </c>
    </row>
    <row r="286" spans="1:21" x14ac:dyDescent="0.2">
      <c r="A286">
        <v>4</v>
      </c>
      <c r="B286">
        <v>0.01</v>
      </c>
      <c r="E286">
        <v>0.05</v>
      </c>
      <c r="L286">
        <v>0.02</v>
      </c>
      <c r="M286">
        <v>0.05</v>
      </c>
      <c r="O286">
        <v>0.3</v>
      </c>
      <c r="S286">
        <v>0.25</v>
      </c>
      <c r="U286">
        <v>4</v>
      </c>
    </row>
    <row r="287" spans="1:21" x14ac:dyDescent="0.2">
      <c r="A287">
        <v>5</v>
      </c>
      <c r="K287">
        <v>0.04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U289">
        <v>7</v>
      </c>
    </row>
    <row r="290" spans="1:21" x14ac:dyDescent="0.2">
      <c r="A290">
        <v>8</v>
      </c>
      <c r="B290">
        <v>0.03</v>
      </c>
      <c r="D290">
        <v>0.04</v>
      </c>
      <c r="E290">
        <v>0.04</v>
      </c>
      <c r="H290">
        <v>0.05</v>
      </c>
      <c r="I290">
        <v>0.05</v>
      </c>
      <c r="J290">
        <v>0.06</v>
      </c>
      <c r="K290">
        <v>0.16</v>
      </c>
      <c r="M290">
        <v>0.11</v>
      </c>
      <c r="P290">
        <v>0.05</v>
      </c>
      <c r="Q290">
        <v>0.14000000000000001</v>
      </c>
      <c r="R290">
        <v>0.19</v>
      </c>
      <c r="U290">
        <v>8</v>
      </c>
    </row>
    <row r="291" spans="1:21" x14ac:dyDescent="0.2">
      <c r="A291">
        <v>9</v>
      </c>
      <c r="B291">
        <v>0.01</v>
      </c>
      <c r="D291">
        <v>0.4</v>
      </c>
      <c r="G291">
        <v>0.02</v>
      </c>
      <c r="H291">
        <v>0.2</v>
      </c>
      <c r="I291">
        <v>0.4</v>
      </c>
      <c r="M291">
        <v>0.01</v>
      </c>
      <c r="N291">
        <v>0.5</v>
      </c>
      <c r="S291">
        <v>0.15</v>
      </c>
      <c r="U291">
        <v>9</v>
      </c>
    </row>
    <row r="292" spans="1:21" x14ac:dyDescent="0.2">
      <c r="A292">
        <v>10</v>
      </c>
      <c r="B292">
        <v>1.36</v>
      </c>
      <c r="C292">
        <v>0.94</v>
      </c>
      <c r="D292">
        <v>0.48</v>
      </c>
      <c r="E292">
        <v>1.03</v>
      </c>
      <c r="F292">
        <v>1.25</v>
      </c>
      <c r="G292">
        <v>0.84</v>
      </c>
      <c r="H292">
        <v>0.45</v>
      </c>
      <c r="I292">
        <v>0.85</v>
      </c>
      <c r="J292">
        <v>0.73</v>
      </c>
      <c r="L292">
        <v>0.92</v>
      </c>
      <c r="M292">
        <v>0.81</v>
      </c>
      <c r="O292">
        <v>1.17</v>
      </c>
      <c r="P292">
        <v>1.1100000000000001</v>
      </c>
      <c r="Q292">
        <v>0.8</v>
      </c>
      <c r="R292">
        <v>0.71</v>
      </c>
      <c r="S292">
        <v>0.35</v>
      </c>
      <c r="U292">
        <v>10</v>
      </c>
    </row>
    <row r="293" spans="1:21" x14ac:dyDescent="0.2">
      <c r="A293">
        <v>11</v>
      </c>
      <c r="C293">
        <v>0.42</v>
      </c>
      <c r="D293">
        <v>0.49</v>
      </c>
      <c r="E293">
        <v>0.12</v>
      </c>
      <c r="G293">
        <v>0.22</v>
      </c>
      <c r="K293">
        <v>1.24</v>
      </c>
      <c r="M293">
        <v>0.22</v>
      </c>
      <c r="N293">
        <v>0.84</v>
      </c>
      <c r="R293">
        <v>0.02</v>
      </c>
      <c r="S293">
        <v>0.85</v>
      </c>
      <c r="U293">
        <v>11</v>
      </c>
    </row>
    <row r="294" spans="1:21" x14ac:dyDescent="0.2">
      <c r="A294">
        <v>12</v>
      </c>
      <c r="D294">
        <v>0.01</v>
      </c>
      <c r="U294">
        <v>12</v>
      </c>
    </row>
    <row r="295" spans="1:21" x14ac:dyDescent="0.2">
      <c r="A295">
        <v>13</v>
      </c>
      <c r="U295">
        <v>13</v>
      </c>
    </row>
    <row r="296" spans="1:21" x14ac:dyDescent="0.2">
      <c r="A296">
        <v>14</v>
      </c>
      <c r="U296">
        <v>14</v>
      </c>
    </row>
    <row r="297" spans="1:21" x14ac:dyDescent="0.2">
      <c r="A297">
        <v>15</v>
      </c>
      <c r="U297">
        <v>15</v>
      </c>
    </row>
    <row r="298" spans="1:21" x14ac:dyDescent="0.2">
      <c r="A298">
        <v>16</v>
      </c>
      <c r="U298">
        <v>16</v>
      </c>
    </row>
    <row r="299" spans="1:21" x14ac:dyDescent="0.2">
      <c r="A299">
        <v>17</v>
      </c>
      <c r="D299">
        <v>0.02</v>
      </c>
      <c r="U299">
        <v>17</v>
      </c>
    </row>
    <row r="300" spans="1:21" x14ac:dyDescent="0.2">
      <c r="A300">
        <v>18</v>
      </c>
      <c r="U300">
        <v>18</v>
      </c>
    </row>
    <row r="301" spans="1:21" x14ac:dyDescent="0.2">
      <c r="A301">
        <v>19</v>
      </c>
      <c r="U301">
        <v>19</v>
      </c>
    </row>
    <row r="302" spans="1:21" x14ac:dyDescent="0.2">
      <c r="A302">
        <v>20</v>
      </c>
      <c r="B302">
        <v>0.28999999999999998</v>
      </c>
      <c r="D302">
        <v>0.28999999999999998</v>
      </c>
      <c r="E302">
        <v>0.26</v>
      </c>
      <c r="F302">
        <v>0.28999999999999998</v>
      </c>
      <c r="H302">
        <v>0.37</v>
      </c>
      <c r="I302">
        <v>0.3</v>
      </c>
      <c r="K302">
        <v>0.31</v>
      </c>
      <c r="L302">
        <v>0.26</v>
      </c>
      <c r="M302">
        <v>0.25</v>
      </c>
      <c r="N302">
        <v>0.28000000000000003</v>
      </c>
      <c r="P302">
        <v>0.33</v>
      </c>
      <c r="Q302">
        <v>0.28000000000000003</v>
      </c>
      <c r="R302">
        <v>0.28999999999999998</v>
      </c>
      <c r="U302">
        <v>20</v>
      </c>
    </row>
    <row r="303" spans="1:21" x14ac:dyDescent="0.2">
      <c r="A303">
        <v>21</v>
      </c>
      <c r="B303">
        <v>0.35</v>
      </c>
      <c r="C303">
        <v>0.3</v>
      </c>
      <c r="D303">
        <v>0.14000000000000001</v>
      </c>
      <c r="E303">
        <v>0.06</v>
      </c>
      <c r="F303">
        <v>7.0000000000000007E-2</v>
      </c>
      <c r="G303">
        <v>0.46</v>
      </c>
      <c r="H303">
        <v>0.03</v>
      </c>
      <c r="I303">
        <v>0.32</v>
      </c>
      <c r="J303">
        <v>0.35</v>
      </c>
      <c r="K303">
        <v>0.49</v>
      </c>
      <c r="L303">
        <v>0.04</v>
      </c>
      <c r="M303">
        <v>0.05</v>
      </c>
      <c r="O303">
        <v>0.34</v>
      </c>
      <c r="P303">
        <v>0.12</v>
      </c>
      <c r="Q303">
        <v>0.5</v>
      </c>
      <c r="R303">
        <v>7.0000000000000007E-2</v>
      </c>
      <c r="S303">
        <v>0.27500000000000002</v>
      </c>
      <c r="U303">
        <v>21</v>
      </c>
    </row>
    <row r="304" spans="1:21" x14ac:dyDescent="0.2">
      <c r="A304">
        <v>22</v>
      </c>
      <c r="C304">
        <v>0.11</v>
      </c>
      <c r="O304">
        <v>0.13</v>
      </c>
      <c r="S304">
        <v>0.65</v>
      </c>
      <c r="U304">
        <v>22</v>
      </c>
    </row>
    <row r="305" spans="1:21" x14ac:dyDescent="0.2">
      <c r="A305">
        <v>23</v>
      </c>
      <c r="J305" t="s">
        <v>33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U309">
        <v>27</v>
      </c>
    </row>
    <row r="310" spans="1:21" x14ac:dyDescent="0.2">
      <c r="A310">
        <v>28</v>
      </c>
      <c r="U310">
        <v>28</v>
      </c>
    </row>
    <row r="311" spans="1:21" x14ac:dyDescent="0.2">
      <c r="A311">
        <v>29</v>
      </c>
      <c r="U311">
        <v>29</v>
      </c>
    </row>
    <row r="312" spans="1:21" x14ac:dyDescent="0.2">
      <c r="A312">
        <v>30</v>
      </c>
      <c r="B312">
        <v>0.34</v>
      </c>
      <c r="C312">
        <v>0.88</v>
      </c>
      <c r="D312">
        <v>1.1200000000000001</v>
      </c>
      <c r="E312">
        <v>0.45</v>
      </c>
      <c r="F312">
        <v>1.22</v>
      </c>
      <c r="H312">
        <v>0.91</v>
      </c>
      <c r="I312">
        <v>0.35</v>
      </c>
      <c r="J312">
        <v>0.34</v>
      </c>
      <c r="K312">
        <v>0.54</v>
      </c>
      <c r="L312">
        <v>0.94</v>
      </c>
      <c r="M312">
        <v>0.45</v>
      </c>
      <c r="N312">
        <v>0.1</v>
      </c>
      <c r="O312">
        <v>0.89</v>
      </c>
      <c r="P312">
        <v>0.35</v>
      </c>
      <c r="R312">
        <v>1.02</v>
      </c>
      <c r="U312">
        <v>30</v>
      </c>
    </row>
    <row r="313" spans="1:21" x14ac:dyDescent="0.2">
      <c r="A313">
        <v>31</v>
      </c>
      <c r="G313">
        <v>0.3</v>
      </c>
      <c r="Q313">
        <v>0.41</v>
      </c>
      <c r="U313">
        <v>31</v>
      </c>
    </row>
    <row r="314" spans="1:21" x14ac:dyDescent="0.2">
      <c r="A314" t="s">
        <v>37</v>
      </c>
      <c r="B314">
        <f t="shared" ref="B314:S314" si="35">SUM(B283:B313)</f>
        <v>2.92</v>
      </c>
      <c r="C314">
        <f t="shared" si="35"/>
        <v>3.0499999999999994</v>
      </c>
      <c r="D314">
        <f t="shared" si="35"/>
        <v>3.3600000000000003</v>
      </c>
      <c r="E314">
        <f t="shared" si="35"/>
        <v>2.31</v>
      </c>
      <c r="F314">
        <f t="shared" si="35"/>
        <v>3.33</v>
      </c>
      <c r="G314">
        <f t="shared" si="35"/>
        <v>2.17</v>
      </c>
      <c r="H314">
        <f t="shared" si="35"/>
        <v>2.42</v>
      </c>
      <c r="I314">
        <f t="shared" si="35"/>
        <v>2.78</v>
      </c>
      <c r="J314">
        <f t="shared" si="35"/>
        <v>1.97</v>
      </c>
      <c r="K314">
        <f t="shared" si="35"/>
        <v>3.2800000000000002</v>
      </c>
      <c r="L314">
        <f t="shared" si="35"/>
        <v>2.63</v>
      </c>
      <c r="M314">
        <f t="shared" si="35"/>
        <v>2.2800000000000002</v>
      </c>
      <c r="N314">
        <f t="shared" si="35"/>
        <v>1.72</v>
      </c>
      <c r="O314">
        <f t="shared" si="35"/>
        <v>2.83</v>
      </c>
      <c r="P314">
        <f t="shared" si="35"/>
        <v>2.4300000000000002</v>
      </c>
      <c r="Q314">
        <f t="shared" si="35"/>
        <v>2.6100000000000003</v>
      </c>
      <c r="R314">
        <f t="shared" si="35"/>
        <v>2.7800000000000002</v>
      </c>
      <c r="S314">
        <f t="shared" si="35"/>
        <v>2.8249999999999997</v>
      </c>
    </row>
    <row r="316" spans="1:21" x14ac:dyDescent="0.2">
      <c r="A316" s="2" t="s">
        <v>48</v>
      </c>
      <c r="B316" t="s">
        <v>1</v>
      </c>
      <c r="C316" t="s">
        <v>56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17</v>
      </c>
      <c r="R316" t="s">
        <v>39</v>
      </c>
      <c r="S316" t="s">
        <v>19</v>
      </c>
    </row>
    <row r="318" spans="1:21" x14ac:dyDescent="0.2">
      <c r="A318">
        <v>1</v>
      </c>
      <c r="B318">
        <v>0.6</v>
      </c>
      <c r="D318">
        <v>0.04</v>
      </c>
      <c r="E318">
        <v>1.45</v>
      </c>
      <c r="I318">
        <v>0.77</v>
      </c>
      <c r="J318">
        <v>0.52</v>
      </c>
      <c r="K318">
        <v>0.46</v>
      </c>
      <c r="M318">
        <v>0.46</v>
      </c>
      <c r="N318">
        <v>0.6</v>
      </c>
      <c r="O318">
        <v>0.01</v>
      </c>
      <c r="P318">
        <v>1.39</v>
      </c>
      <c r="Q318">
        <v>0.4</v>
      </c>
      <c r="S318">
        <v>1</v>
      </c>
      <c r="U318">
        <v>1</v>
      </c>
    </row>
    <row r="319" spans="1:21" x14ac:dyDescent="0.2">
      <c r="A319">
        <v>2</v>
      </c>
      <c r="U319">
        <v>2</v>
      </c>
    </row>
    <row r="320" spans="1:21" x14ac:dyDescent="0.2">
      <c r="A320">
        <v>3</v>
      </c>
      <c r="U320">
        <v>3</v>
      </c>
    </row>
    <row r="321" spans="1:21" x14ac:dyDescent="0.2">
      <c r="A321">
        <v>4</v>
      </c>
      <c r="U321">
        <v>4</v>
      </c>
    </row>
    <row r="322" spans="1:21" x14ac:dyDescent="0.2">
      <c r="A322">
        <v>5</v>
      </c>
      <c r="U322">
        <v>5</v>
      </c>
    </row>
    <row r="323" spans="1:21" x14ac:dyDescent="0.2">
      <c r="A323">
        <v>6</v>
      </c>
      <c r="U323">
        <v>6</v>
      </c>
    </row>
    <row r="324" spans="1:21" x14ac:dyDescent="0.2">
      <c r="A324">
        <v>7</v>
      </c>
      <c r="U324">
        <v>7</v>
      </c>
    </row>
    <row r="325" spans="1:21" x14ac:dyDescent="0.2">
      <c r="A325">
        <v>8</v>
      </c>
      <c r="U325">
        <v>8</v>
      </c>
    </row>
    <row r="326" spans="1:21" x14ac:dyDescent="0.2">
      <c r="A326">
        <v>9</v>
      </c>
      <c r="I326">
        <v>0.05</v>
      </c>
      <c r="K326">
        <v>0.09</v>
      </c>
      <c r="U326">
        <v>9</v>
      </c>
    </row>
    <row r="327" spans="1:21" x14ac:dyDescent="0.2">
      <c r="A327">
        <v>10</v>
      </c>
      <c r="B327">
        <v>0.04</v>
      </c>
      <c r="C327">
        <v>7.0000000000000007E-2</v>
      </c>
      <c r="F327">
        <v>0.02</v>
      </c>
      <c r="J327">
        <v>0.04</v>
      </c>
      <c r="K327">
        <v>0.02</v>
      </c>
      <c r="L327">
        <v>0.04</v>
      </c>
      <c r="M327">
        <v>0.01</v>
      </c>
      <c r="O327">
        <v>0.02</v>
      </c>
      <c r="Q327">
        <v>0.03</v>
      </c>
      <c r="R327">
        <v>0.06</v>
      </c>
      <c r="U327">
        <v>10</v>
      </c>
    </row>
    <row r="328" spans="1:21" x14ac:dyDescent="0.2">
      <c r="A328">
        <v>11</v>
      </c>
      <c r="G328">
        <v>0.03</v>
      </c>
      <c r="M328">
        <v>7.0000000000000007E-2</v>
      </c>
      <c r="Q328">
        <v>7.0000000000000007E-2</v>
      </c>
      <c r="S328">
        <v>0.1</v>
      </c>
      <c r="U328">
        <v>11</v>
      </c>
    </row>
    <row r="329" spans="1:21" x14ac:dyDescent="0.2">
      <c r="A329">
        <v>12</v>
      </c>
      <c r="M329">
        <v>0.01</v>
      </c>
      <c r="U329">
        <v>12</v>
      </c>
    </row>
    <row r="330" spans="1:21" x14ac:dyDescent="0.2">
      <c r="A330">
        <v>13</v>
      </c>
      <c r="U330">
        <v>13</v>
      </c>
    </row>
    <row r="331" spans="1:21" x14ac:dyDescent="0.2">
      <c r="A331">
        <v>14</v>
      </c>
      <c r="M331">
        <v>0.02</v>
      </c>
      <c r="U331">
        <v>14</v>
      </c>
    </row>
    <row r="332" spans="1:21" x14ac:dyDescent="0.2">
      <c r="A332">
        <v>15</v>
      </c>
      <c r="Q332">
        <v>0.01</v>
      </c>
      <c r="U332">
        <v>15</v>
      </c>
    </row>
    <row r="333" spans="1:21" x14ac:dyDescent="0.2">
      <c r="A333">
        <v>16</v>
      </c>
      <c r="U333">
        <v>16</v>
      </c>
    </row>
    <row r="334" spans="1:21" x14ac:dyDescent="0.2">
      <c r="A334">
        <v>17</v>
      </c>
      <c r="D334">
        <v>0.02</v>
      </c>
      <c r="I334">
        <v>0.01</v>
      </c>
      <c r="O334">
        <v>0.01</v>
      </c>
      <c r="U334">
        <v>17</v>
      </c>
    </row>
    <row r="335" spans="1:21" x14ac:dyDescent="0.2">
      <c r="A335">
        <v>18</v>
      </c>
      <c r="B335">
        <v>0.01</v>
      </c>
      <c r="J335">
        <v>0.02</v>
      </c>
      <c r="M335">
        <v>0.02</v>
      </c>
      <c r="N335">
        <v>0.03</v>
      </c>
      <c r="Q335">
        <v>0.03</v>
      </c>
      <c r="U335">
        <v>18</v>
      </c>
    </row>
    <row r="336" spans="1:21" x14ac:dyDescent="0.2">
      <c r="A336">
        <v>19</v>
      </c>
      <c r="I336">
        <v>0.25</v>
      </c>
      <c r="U336">
        <v>19</v>
      </c>
    </row>
    <row r="337" spans="1:21" x14ac:dyDescent="0.2">
      <c r="A337">
        <v>20</v>
      </c>
      <c r="B337">
        <v>0.28000000000000003</v>
      </c>
      <c r="D337">
        <v>0.35</v>
      </c>
      <c r="E337">
        <v>0.49</v>
      </c>
      <c r="F337">
        <v>0.39</v>
      </c>
      <c r="H337">
        <v>0.5</v>
      </c>
      <c r="K337">
        <v>0.35</v>
      </c>
      <c r="L337">
        <v>0.38</v>
      </c>
      <c r="M337">
        <v>0.18</v>
      </c>
      <c r="N337">
        <v>0.46</v>
      </c>
      <c r="P337">
        <v>0.46</v>
      </c>
      <c r="Q337">
        <v>0.25</v>
      </c>
      <c r="U337">
        <v>20</v>
      </c>
    </row>
    <row r="338" spans="1:21" x14ac:dyDescent="0.2">
      <c r="A338">
        <v>21</v>
      </c>
      <c r="C338">
        <v>0.23</v>
      </c>
      <c r="D338">
        <v>0.03</v>
      </c>
      <c r="E338">
        <v>0.15</v>
      </c>
      <c r="F338">
        <v>0.05</v>
      </c>
      <c r="G338">
        <v>0.33</v>
      </c>
      <c r="J338">
        <v>0.32</v>
      </c>
      <c r="M338">
        <v>0.02</v>
      </c>
      <c r="O338">
        <v>0.28000000000000003</v>
      </c>
      <c r="P338">
        <v>0.14000000000000001</v>
      </c>
      <c r="R338">
        <v>0.35</v>
      </c>
      <c r="S338">
        <v>0.5</v>
      </c>
      <c r="U338">
        <v>21</v>
      </c>
    </row>
    <row r="339" spans="1:21" x14ac:dyDescent="0.2">
      <c r="A339">
        <v>22</v>
      </c>
      <c r="D339">
        <v>0.02</v>
      </c>
      <c r="U339">
        <v>22</v>
      </c>
    </row>
    <row r="340" spans="1:21" x14ac:dyDescent="0.2">
      <c r="A340">
        <v>23</v>
      </c>
      <c r="U340">
        <v>23</v>
      </c>
    </row>
    <row r="341" spans="1:21" x14ac:dyDescent="0.2">
      <c r="A341">
        <v>24</v>
      </c>
      <c r="U341">
        <v>24</v>
      </c>
    </row>
    <row r="342" spans="1:21" x14ac:dyDescent="0.2">
      <c r="A342">
        <v>25</v>
      </c>
      <c r="U342">
        <v>25</v>
      </c>
    </row>
    <row r="343" spans="1:21" x14ac:dyDescent="0.2">
      <c r="A343">
        <v>26</v>
      </c>
      <c r="B343">
        <v>0.03</v>
      </c>
      <c r="D343">
        <v>0.04</v>
      </c>
      <c r="I343" t="s">
        <v>33</v>
      </c>
      <c r="L343">
        <v>0.16</v>
      </c>
      <c r="O343">
        <v>0.06</v>
      </c>
      <c r="U343">
        <v>26</v>
      </c>
    </row>
    <row r="344" spans="1:21" x14ac:dyDescent="0.2">
      <c r="A344">
        <v>27</v>
      </c>
      <c r="B344">
        <v>0.12</v>
      </c>
      <c r="C344">
        <v>0.03</v>
      </c>
      <c r="D344">
        <v>0.05</v>
      </c>
      <c r="E344">
        <v>0.05</v>
      </c>
      <c r="I344">
        <f>0.15</f>
        <v>0.15</v>
      </c>
      <c r="K344">
        <v>0.2</v>
      </c>
      <c r="M344">
        <v>0.09</v>
      </c>
      <c r="P344">
        <v>0.06</v>
      </c>
      <c r="Q344">
        <v>0.14000000000000001</v>
      </c>
      <c r="S344">
        <v>0.15</v>
      </c>
      <c r="U344">
        <v>27</v>
      </c>
    </row>
    <row r="345" spans="1:21" x14ac:dyDescent="0.2">
      <c r="A345">
        <v>28</v>
      </c>
      <c r="B345">
        <v>0.13</v>
      </c>
      <c r="E345">
        <v>0.23</v>
      </c>
      <c r="H345">
        <v>0.21</v>
      </c>
      <c r="I345" t="s">
        <v>33</v>
      </c>
      <c r="J345">
        <v>0.31</v>
      </c>
      <c r="K345">
        <v>0.21</v>
      </c>
      <c r="L345">
        <v>0.12</v>
      </c>
      <c r="M345">
        <v>0.15</v>
      </c>
      <c r="N345">
        <v>0.21</v>
      </c>
      <c r="P345">
        <v>0.2</v>
      </c>
      <c r="Q345">
        <v>0.16</v>
      </c>
      <c r="R345">
        <v>0.45</v>
      </c>
      <c r="U345">
        <v>28</v>
      </c>
    </row>
    <row r="346" spans="1:21" x14ac:dyDescent="0.2">
      <c r="A346">
        <v>29</v>
      </c>
      <c r="B346">
        <v>0.01</v>
      </c>
      <c r="C346">
        <v>0.15</v>
      </c>
      <c r="D346">
        <v>0.15</v>
      </c>
      <c r="F346">
        <v>0.34</v>
      </c>
      <c r="G346">
        <v>0.21</v>
      </c>
      <c r="I346">
        <v>0.15</v>
      </c>
      <c r="K346">
        <v>0.16</v>
      </c>
      <c r="L346">
        <v>0.04</v>
      </c>
      <c r="M346">
        <v>0.21</v>
      </c>
      <c r="Q346">
        <v>0.1</v>
      </c>
      <c r="S346">
        <v>0.2</v>
      </c>
      <c r="U346">
        <v>29</v>
      </c>
    </row>
    <row r="347" spans="1:21" x14ac:dyDescent="0.2">
      <c r="A347">
        <v>30</v>
      </c>
      <c r="C347">
        <v>0.22</v>
      </c>
      <c r="D347">
        <v>0.13</v>
      </c>
      <c r="G347">
        <v>0.06</v>
      </c>
      <c r="I347">
        <v>0.04</v>
      </c>
      <c r="O347">
        <v>0.13</v>
      </c>
      <c r="U347">
        <v>30</v>
      </c>
    </row>
    <row r="348" spans="1:21" x14ac:dyDescent="0.2">
      <c r="A348">
        <v>31</v>
      </c>
      <c r="B348">
        <v>0.01</v>
      </c>
      <c r="P348">
        <v>0.03</v>
      </c>
      <c r="Q348">
        <v>7.0000000000000007E-2</v>
      </c>
      <c r="U348">
        <v>31</v>
      </c>
    </row>
    <row r="349" spans="1:21" x14ac:dyDescent="0.2">
      <c r="A349" t="s">
        <v>37</v>
      </c>
      <c r="B349">
        <f t="shared" ref="B349:S349" si="36">SUM(B318:B348)</f>
        <v>1.23</v>
      </c>
      <c r="C349">
        <f t="shared" si="36"/>
        <v>0.70000000000000007</v>
      </c>
      <c r="D349">
        <f t="shared" si="36"/>
        <v>0.83</v>
      </c>
      <c r="E349">
        <f t="shared" si="36"/>
        <v>2.3699999999999997</v>
      </c>
      <c r="F349">
        <f t="shared" si="36"/>
        <v>0.8</v>
      </c>
      <c r="G349">
        <f t="shared" si="36"/>
        <v>0.62999999999999989</v>
      </c>
      <c r="H349">
        <f t="shared" si="36"/>
        <v>0.71</v>
      </c>
      <c r="I349">
        <f t="shared" si="36"/>
        <v>1.42</v>
      </c>
      <c r="J349">
        <f t="shared" si="36"/>
        <v>1.2100000000000002</v>
      </c>
      <c r="K349">
        <f t="shared" si="36"/>
        <v>1.49</v>
      </c>
      <c r="L349">
        <f t="shared" si="36"/>
        <v>0.74</v>
      </c>
      <c r="M349">
        <f t="shared" si="36"/>
        <v>1.24</v>
      </c>
      <c r="N349">
        <f t="shared" si="36"/>
        <v>1.3</v>
      </c>
      <c r="O349">
        <f t="shared" si="36"/>
        <v>0.51</v>
      </c>
      <c r="P349">
        <f t="shared" si="36"/>
        <v>2.2799999999999998</v>
      </c>
      <c r="Q349">
        <f t="shared" si="36"/>
        <v>1.2600000000000002</v>
      </c>
      <c r="R349">
        <f t="shared" si="36"/>
        <v>0.86</v>
      </c>
      <c r="S349">
        <f t="shared" si="36"/>
        <v>1.95</v>
      </c>
    </row>
    <row r="351" spans="1:21" x14ac:dyDescent="0.2">
      <c r="A351" s="2" t="s">
        <v>49</v>
      </c>
      <c r="B351" t="s">
        <v>1</v>
      </c>
      <c r="C351" t="s">
        <v>56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10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17</v>
      </c>
      <c r="R351" t="s">
        <v>39</v>
      </c>
      <c r="S351" t="s">
        <v>19</v>
      </c>
    </row>
    <row r="353" spans="1:21" x14ac:dyDescent="0.2">
      <c r="A353">
        <v>1</v>
      </c>
      <c r="C353">
        <v>0</v>
      </c>
      <c r="M353">
        <v>0.02</v>
      </c>
      <c r="U353">
        <v>1</v>
      </c>
    </row>
    <row r="354" spans="1:21" x14ac:dyDescent="0.2">
      <c r="A354">
        <v>2</v>
      </c>
      <c r="U354">
        <v>2</v>
      </c>
    </row>
    <row r="355" spans="1:21" x14ac:dyDescent="0.2">
      <c r="A355">
        <v>3</v>
      </c>
      <c r="U355">
        <v>3</v>
      </c>
    </row>
    <row r="356" spans="1:21" x14ac:dyDescent="0.2">
      <c r="A356">
        <v>4</v>
      </c>
      <c r="B356">
        <v>0.25</v>
      </c>
      <c r="D356">
        <v>0.33</v>
      </c>
      <c r="E356">
        <v>0.3</v>
      </c>
      <c r="F356">
        <v>0.35</v>
      </c>
      <c r="G356">
        <v>0.25</v>
      </c>
      <c r="H356">
        <v>0.2</v>
      </c>
      <c r="I356">
        <v>0.33</v>
      </c>
      <c r="J356">
        <v>0.19</v>
      </c>
      <c r="K356">
        <v>0.51</v>
      </c>
      <c r="L356">
        <v>0.2</v>
      </c>
      <c r="M356">
        <v>0.55000000000000004</v>
      </c>
      <c r="O356">
        <v>0.23</v>
      </c>
      <c r="P356">
        <v>0.27</v>
      </c>
      <c r="Q356">
        <v>0.56999999999999995</v>
      </c>
      <c r="R356">
        <v>0.39</v>
      </c>
      <c r="U356">
        <v>4</v>
      </c>
    </row>
    <row r="357" spans="1:21" x14ac:dyDescent="0.2">
      <c r="A357">
        <v>5</v>
      </c>
      <c r="B357">
        <v>0.01</v>
      </c>
      <c r="D357">
        <v>7.0000000000000007E-2</v>
      </c>
      <c r="I357">
        <v>0.06</v>
      </c>
      <c r="S357">
        <v>0.65</v>
      </c>
      <c r="U357">
        <v>5</v>
      </c>
    </row>
    <row r="358" spans="1:21" x14ac:dyDescent="0.2">
      <c r="A358">
        <v>6</v>
      </c>
      <c r="B358">
        <v>0.01</v>
      </c>
      <c r="M358">
        <v>0.24</v>
      </c>
      <c r="Q358">
        <v>0.04</v>
      </c>
      <c r="U358">
        <v>6</v>
      </c>
    </row>
    <row r="359" spans="1:21" x14ac:dyDescent="0.2">
      <c r="A359">
        <v>7</v>
      </c>
      <c r="D359">
        <v>0.2</v>
      </c>
      <c r="E359" t="s">
        <v>33</v>
      </c>
      <c r="F359">
        <v>0.2</v>
      </c>
      <c r="H359">
        <v>0.2</v>
      </c>
      <c r="I359">
        <v>0.3</v>
      </c>
      <c r="L359">
        <v>0.27</v>
      </c>
      <c r="U359">
        <v>7</v>
      </c>
    </row>
    <row r="360" spans="1:21" x14ac:dyDescent="0.2">
      <c r="A360">
        <v>8</v>
      </c>
      <c r="B360">
        <v>0.22</v>
      </c>
      <c r="D360">
        <v>0.38</v>
      </c>
      <c r="E360">
        <v>0.98</v>
      </c>
      <c r="F360">
        <v>0.41</v>
      </c>
      <c r="G360">
        <v>0.18</v>
      </c>
      <c r="H360">
        <v>0.6</v>
      </c>
      <c r="I360">
        <v>0.62</v>
      </c>
      <c r="K360">
        <v>0.39</v>
      </c>
      <c r="L360">
        <v>0.41</v>
      </c>
      <c r="M360">
        <v>0.43</v>
      </c>
      <c r="O360">
        <v>0.52</v>
      </c>
      <c r="P360">
        <v>1.1100000000000001</v>
      </c>
      <c r="Q360">
        <v>0.4</v>
      </c>
      <c r="R360">
        <v>0.54</v>
      </c>
      <c r="S360">
        <v>0.65</v>
      </c>
      <c r="U360">
        <v>8</v>
      </c>
    </row>
    <row r="361" spans="1:21" x14ac:dyDescent="0.2">
      <c r="A361">
        <v>9</v>
      </c>
      <c r="B361">
        <v>0.17</v>
      </c>
      <c r="G361">
        <v>0.56000000000000005</v>
      </c>
      <c r="J361">
        <v>0.82</v>
      </c>
      <c r="U361">
        <v>9</v>
      </c>
    </row>
    <row r="362" spans="1:21" x14ac:dyDescent="0.2">
      <c r="A362">
        <v>10</v>
      </c>
      <c r="N362">
        <v>0.97</v>
      </c>
      <c r="U362">
        <v>10</v>
      </c>
    </row>
    <row r="363" spans="1:21" x14ac:dyDescent="0.2">
      <c r="A363">
        <v>11</v>
      </c>
      <c r="U363">
        <v>11</v>
      </c>
    </row>
    <row r="364" spans="1:21" x14ac:dyDescent="0.2">
      <c r="A364">
        <v>12</v>
      </c>
      <c r="U364">
        <v>12</v>
      </c>
    </row>
    <row r="365" spans="1:21" x14ac:dyDescent="0.2">
      <c r="A365">
        <v>13</v>
      </c>
      <c r="E365" t="s">
        <v>33</v>
      </c>
      <c r="U365">
        <v>13</v>
      </c>
    </row>
    <row r="366" spans="1:21" x14ac:dyDescent="0.2">
      <c r="A366">
        <v>14</v>
      </c>
      <c r="B366">
        <v>0.01</v>
      </c>
      <c r="E366" t="s">
        <v>33</v>
      </c>
      <c r="U366">
        <v>14</v>
      </c>
    </row>
    <row r="367" spans="1:21" x14ac:dyDescent="0.2">
      <c r="A367">
        <v>15</v>
      </c>
      <c r="C367">
        <v>0</v>
      </c>
      <c r="U367">
        <v>15</v>
      </c>
    </row>
    <row r="368" spans="1:21" x14ac:dyDescent="0.2">
      <c r="A368">
        <v>16</v>
      </c>
      <c r="U368">
        <v>16</v>
      </c>
    </row>
    <row r="369" spans="1:21" x14ac:dyDescent="0.2">
      <c r="A369">
        <v>17</v>
      </c>
      <c r="U369">
        <v>17</v>
      </c>
    </row>
    <row r="370" spans="1:21" x14ac:dyDescent="0.2">
      <c r="A370">
        <v>18</v>
      </c>
      <c r="U370">
        <v>18</v>
      </c>
    </row>
    <row r="371" spans="1:21" x14ac:dyDescent="0.2">
      <c r="A371">
        <v>19</v>
      </c>
      <c r="U371">
        <v>19</v>
      </c>
    </row>
    <row r="372" spans="1:21" x14ac:dyDescent="0.2">
      <c r="A372">
        <v>20</v>
      </c>
      <c r="B372">
        <v>0.01</v>
      </c>
      <c r="U372">
        <v>20</v>
      </c>
    </row>
    <row r="373" spans="1:21" x14ac:dyDescent="0.2">
      <c r="A373">
        <v>21</v>
      </c>
      <c r="U373">
        <v>21</v>
      </c>
    </row>
    <row r="374" spans="1:21" x14ac:dyDescent="0.2">
      <c r="A374">
        <v>22</v>
      </c>
      <c r="E374" t="s">
        <v>33</v>
      </c>
      <c r="U374">
        <v>22</v>
      </c>
    </row>
    <row r="375" spans="1:21" x14ac:dyDescent="0.2">
      <c r="A375">
        <v>23</v>
      </c>
      <c r="E375" t="s">
        <v>33</v>
      </c>
      <c r="I375">
        <v>7.0000000000000007E-2</v>
      </c>
      <c r="L375">
        <v>0.09</v>
      </c>
      <c r="M375">
        <v>0.03</v>
      </c>
      <c r="U375">
        <v>23</v>
      </c>
    </row>
    <row r="376" spans="1:21" x14ac:dyDescent="0.2">
      <c r="A376">
        <v>24</v>
      </c>
      <c r="B376">
        <v>0.02</v>
      </c>
      <c r="J376">
        <v>0.03</v>
      </c>
      <c r="K376">
        <v>0.3</v>
      </c>
      <c r="U376">
        <v>24</v>
      </c>
    </row>
    <row r="377" spans="1:21" x14ac:dyDescent="0.2">
      <c r="A377">
        <v>25</v>
      </c>
      <c r="B377">
        <v>0.16</v>
      </c>
      <c r="E377">
        <v>0.25</v>
      </c>
      <c r="H377">
        <v>0.12</v>
      </c>
      <c r="I377">
        <v>0.13</v>
      </c>
      <c r="Q377">
        <v>0.3</v>
      </c>
      <c r="R377">
        <v>0.05</v>
      </c>
      <c r="U377">
        <v>25</v>
      </c>
    </row>
    <row r="378" spans="1:21" x14ac:dyDescent="0.2">
      <c r="A378">
        <v>26</v>
      </c>
      <c r="D378">
        <v>0.26</v>
      </c>
      <c r="H378">
        <v>0.02</v>
      </c>
      <c r="I378">
        <v>0.03</v>
      </c>
      <c r="J378">
        <v>0.1</v>
      </c>
      <c r="M378">
        <v>0.09</v>
      </c>
      <c r="O378">
        <v>0.18</v>
      </c>
      <c r="P378">
        <v>0.26</v>
      </c>
      <c r="R378">
        <v>0.14000000000000001</v>
      </c>
      <c r="S378">
        <v>0.15</v>
      </c>
      <c r="U378">
        <v>26</v>
      </c>
    </row>
    <row r="379" spans="1:21" x14ac:dyDescent="0.2">
      <c r="A379">
        <v>27</v>
      </c>
      <c r="B379">
        <v>0.02</v>
      </c>
      <c r="D379">
        <v>0.03</v>
      </c>
      <c r="E379">
        <v>0.1</v>
      </c>
      <c r="G379">
        <v>0.2</v>
      </c>
      <c r="J379">
        <v>0.04</v>
      </c>
      <c r="Q379">
        <v>0.08</v>
      </c>
      <c r="S379">
        <v>0.22500000000000001</v>
      </c>
      <c r="U379">
        <v>27</v>
      </c>
    </row>
    <row r="380" spans="1:21" x14ac:dyDescent="0.2">
      <c r="A380">
        <v>28</v>
      </c>
      <c r="I380">
        <v>0.05</v>
      </c>
      <c r="P380">
        <v>0.16</v>
      </c>
      <c r="Q380">
        <v>0.02</v>
      </c>
      <c r="R380">
        <v>0.03</v>
      </c>
      <c r="U380">
        <v>28</v>
      </c>
    </row>
    <row r="381" spans="1:21" x14ac:dyDescent="0.2">
      <c r="A381">
        <v>29</v>
      </c>
      <c r="B381">
        <v>0.03</v>
      </c>
      <c r="D381">
        <v>0.09</v>
      </c>
      <c r="E381">
        <v>0.11</v>
      </c>
      <c r="H381">
        <v>0.11</v>
      </c>
      <c r="I381">
        <v>7.0000000000000007E-2</v>
      </c>
      <c r="J381">
        <v>0.03</v>
      </c>
      <c r="K381">
        <v>0.17</v>
      </c>
      <c r="M381">
        <v>7.0000000000000007E-2</v>
      </c>
      <c r="N381">
        <v>0.12</v>
      </c>
      <c r="O381">
        <v>7.0000000000000007E-2</v>
      </c>
      <c r="Q381">
        <v>0.03</v>
      </c>
      <c r="R381">
        <v>0.06</v>
      </c>
      <c r="U381">
        <v>29</v>
      </c>
    </row>
    <row r="382" spans="1:21" x14ac:dyDescent="0.2">
      <c r="A382">
        <v>30</v>
      </c>
      <c r="B382">
        <v>0.03</v>
      </c>
      <c r="F382">
        <v>0.25</v>
      </c>
      <c r="G382">
        <v>0.09</v>
      </c>
      <c r="I382">
        <v>0.02</v>
      </c>
      <c r="L382">
        <v>0.09</v>
      </c>
      <c r="M382">
        <v>0.03</v>
      </c>
      <c r="U382">
        <v>30</v>
      </c>
    </row>
    <row r="383" spans="1:21" x14ac:dyDescent="0.2">
      <c r="A383">
        <v>31</v>
      </c>
      <c r="C383">
        <v>0</v>
      </c>
      <c r="U383">
        <v>31</v>
      </c>
    </row>
    <row r="384" spans="1:21" x14ac:dyDescent="0.2">
      <c r="A384" t="s">
        <v>37</v>
      </c>
      <c r="B384">
        <f t="shared" ref="B384:S384" si="37">SUM(B353:B383)</f>
        <v>0.94000000000000017</v>
      </c>
      <c r="C384">
        <f t="shared" si="37"/>
        <v>0</v>
      </c>
      <c r="D384">
        <f t="shared" si="37"/>
        <v>1.3600000000000003</v>
      </c>
      <c r="E384">
        <f t="shared" si="37"/>
        <v>1.7400000000000002</v>
      </c>
      <c r="F384">
        <f t="shared" si="37"/>
        <v>1.21</v>
      </c>
      <c r="G384">
        <f t="shared" si="37"/>
        <v>1.28</v>
      </c>
      <c r="H384">
        <f t="shared" si="37"/>
        <v>1.2500000000000002</v>
      </c>
      <c r="I384">
        <f t="shared" si="37"/>
        <v>1.6800000000000004</v>
      </c>
      <c r="J384">
        <f t="shared" si="37"/>
        <v>1.2100000000000002</v>
      </c>
      <c r="K384">
        <f t="shared" si="37"/>
        <v>1.3699999999999999</v>
      </c>
      <c r="L384">
        <f t="shared" si="37"/>
        <v>1.06</v>
      </c>
      <c r="M384">
        <f t="shared" si="37"/>
        <v>1.4600000000000002</v>
      </c>
      <c r="N384">
        <f t="shared" si="37"/>
        <v>1.0899999999999999</v>
      </c>
      <c r="O384">
        <f t="shared" si="37"/>
        <v>1</v>
      </c>
      <c r="P384">
        <f t="shared" si="37"/>
        <v>1.8</v>
      </c>
      <c r="Q384">
        <f t="shared" si="37"/>
        <v>1.4400000000000002</v>
      </c>
      <c r="R384">
        <f t="shared" si="37"/>
        <v>1.2100000000000002</v>
      </c>
      <c r="S384" s="3">
        <f t="shared" si="37"/>
        <v>1.675</v>
      </c>
    </row>
    <row r="385" spans="1:21" x14ac:dyDescent="0.2">
      <c r="C385" s="8" t="s">
        <v>57</v>
      </c>
    </row>
    <row r="386" spans="1:21" x14ac:dyDescent="0.2">
      <c r="A386" s="2" t="s">
        <v>50</v>
      </c>
      <c r="B386" t="s">
        <v>1</v>
      </c>
      <c r="C386" t="s">
        <v>56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17</v>
      </c>
      <c r="R386" t="s">
        <v>39</v>
      </c>
      <c r="S386" t="s">
        <v>19</v>
      </c>
    </row>
    <row r="388" spans="1:21" x14ac:dyDescent="0.2">
      <c r="A388">
        <v>1</v>
      </c>
      <c r="C388">
        <v>0</v>
      </c>
      <c r="U388">
        <v>1</v>
      </c>
    </row>
    <row r="389" spans="1:21" x14ac:dyDescent="0.2">
      <c r="A389">
        <v>2</v>
      </c>
      <c r="U389">
        <v>2</v>
      </c>
    </row>
    <row r="390" spans="1:21" x14ac:dyDescent="0.2">
      <c r="A390">
        <v>3</v>
      </c>
      <c r="B390">
        <v>0.01</v>
      </c>
      <c r="U390">
        <v>3</v>
      </c>
    </row>
    <row r="391" spans="1:21" x14ac:dyDescent="0.2">
      <c r="A391">
        <v>4</v>
      </c>
      <c r="B391">
        <v>0.01</v>
      </c>
      <c r="M391">
        <v>0.01</v>
      </c>
      <c r="U391">
        <v>4</v>
      </c>
    </row>
    <row r="392" spans="1:21" x14ac:dyDescent="0.2">
      <c r="A392">
        <v>5</v>
      </c>
      <c r="M392">
        <v>0.01</v>
      </c>
      <c r="U392">
        <v>5</v>
      </c>
    </row>
    <row r="393" spans="1:21" x14ac:dyDescent="0.2">
      <c r="A393">
        <v>6</v>
      </c>
      <c r="U393">
        <v>6</v>
      </c>
    </row>
    <row r="394" spans="1:21" x14ac:dyDescent="0.2">
      <c r="A394">
        <v>7</v>
      </c>
      <c r="E394">
        <v>0.1</v>
      </c>
      <c r="L394">
        <v>0.04</v>
      </c>
      <c r="M394">
        <v>0.01</v>
      </c>
      <c r="U394">
        <v>7</v>
      </c>
    </row>
    <row r="395" spans="1:21" x14ac:dyDescent="0.2">
      <c r="A395">
        <v>8</v>
      </c>
      <c r="J395">
        <v>0.04</v>
      </c>
      <c r="U395">
        <v>8</v>
      </c>
    </row>
    <row r="396" spans="1:21" x14ac:dyDescent="0.2">
      <c r="A396">
        <v>9</v>
      </c>
      <c r="D396">
        <v>0.15</v>
      </c>
      <c r="F396">
        <v>0.25</v>
      </c>
      <c r="H396">
        <v>0.08</v>
      </c>
      <c r="I396">
        <v>0.28000000000000003</v>
      </c>
      <c r="K396">
        <v>0.25</v>
      </c>
      <c r="M396">
        <v>0.02</v>
      </c>
      <c r="R396">
        <v>7.0000000000000007E-2</v>
      </c>
      <c r="U396">
        <v>9</v>
      </c>
    </row>
    <row r="397" spans="1:21" x14ac:dyDescent="0.2">
      <c r="A397">
        <v>10</v>
      </c>
      <c r="B397">
        <v>0.01</v>
      </c>
      <c r="F397">
        <v>0.05</v>
      </c>
      <c r="G397">
        <v>0.3</v>
      </c>
      <c r="I397">
        <v>0.17</v>
      </c>
      <c r="J397">
        <v>0.1</v>
      </c>
      <c r="K397">
        <v>0.05</v>
      </c>
      <c r="M397">
        <v>0.1</v>
      </c>
      <c r="O397">
        <v>0.26</v>
      </c>
      <c r="P397">
        <v>0.31</v>
      </c>
      <c r="R397">
        <v>7.0000000000000007E-2</v>
      </c>
      <c r="U397">
        <v>10</v>
      </c>
    </row>
    <row r="398" spans="1:21" x14ac:dyDescent="0.2">
      <c r="A398">
        <v>11</v>
      </c>
      <c r="D398">
        <v>0.33</v>
      </c>
      <c r="G398">
        <v>0.05</v>
      </c>
      <c r="U398">
        <v>11</v>
      </c>
    </row>
    <row r="399" spans="1:21" x14ac:dyDescent="0.2">
      <c r="A399">
        <v>12</v>
      </c>
      <c r="O399">
        <v>0.03</v>
      </c>
      <c r="U399">
        <v>12</v>
      </c>
    </row>
    <row r="400" spans="1:21" x14ac:dyDescent="0.2">
      <c r="A400">
        <v>13</v>
      </c>
      <c r="E400">
        <v>0.35</v>
      </c>
      <c r="H400">
        <v>0.2</v>
      </c>
      <c r="I400">
        <v>0.2</v>
      </c>
      <c r="L400">
        <v>0.51</v>
      </c>
      <c r="M400">
        <v>0.11</v>
      </c>
      <c r="P400">
        <v>0.22</v>
      </c>
      <c r="U400">
        <v>13</v>
      </c>
    </row>
    <row r="401" spans="1:21" x14ac:dyDescent="0.2">
      <c r="A401">
        <v>14</v>
      </c>
      <c r="B401">
        <v>0.16</v>
      </c>
      <c r="D401">
        <v>0.23</v>
      </c>
      <c r="E401">
        <v>0.2</v>
      </c>
      <c r="F401">
        <v>0.25</v>
      </c>
      <c r="G401">
        <v>0.38</v>
      </c>
      <c r="H401">
        <v>0.21</v>
      </c>
      <c r="I401">
        <v>0.25</v>
      </c>
      <c r="J401">
        <v>0.38</v>
      </c>
      <c r="K401">
        <v>0.25</v>
      </c>
      <c r="M401">
        <v>0.2</v>
      </c>
      <c r="O401">
        <v>0.19</v>
      </c>
      <c r="R401">
        <v>0.36</v>
      </c>
      <c r="U401">
        <v>14</v>
      </c>
    </row>
    <row r="402" spans="1:21" x14ac:dyDescent="0.2">
      <c r="A402">
        <v>15</v>
      </c>
      <c r="C402">
        <v>0</v>
      </c>
      <c r="U402">
        <v>15</v>
      </c>
    </row>
    <row r="403" spans="1:21" x14ac:dyDescent="0.2">
      <c r="A403">
        <v>16</v>
      </c>
      <c r="B403">
        <v>7.0000000000000007E-2</v>
      </c>
      <c r="D403">
        <v>0.34</v>
      </c>
      <c r="H403">
        <v>0.05</v>
      </c>
      <c r="I403">
        <v>0.12</v>
      </c>
      <c r="M403">
        <v>7.0000000000000007E-2</v>
      </c>
      <c r="R403">
        <v>0.24</v>
      </c>
      <c r="U403">
        <v>16</v>
      </c>
    </row>
    <row r="404" spans="1:21" x14ac:dyDescent="0.2">
      <c r="A404">
        <v>17</v>
      </c>
      <c r="G404">
        <v>0.1</v>
      </c>
      <c r="M404">
        <v>0.1</v>
      </c>
      <c r="U404">
        <v>17</v>
      </c>
    </row>
    <row r="405" spans="1:21" x14ac:dyDescent="0.2">
      <c r="A405">
        <v>18</v>
      </c>
      <c r="D405">
        <v>0.03</v>
      </c>
      <c r="H405">
        <v>0.15</v>
      </c>
      <c r="I405">
        <v>0.08</v>
      </c>
      <c r="U405">
        <v>18</v>
      </c>
    </row>
    <row r="406" spans="1:21" x14ac:dyDescent="0.2">
      <c r="A406">
        <v>19</v>
      </c>
      <c r="B406">
        <v>0.02</v>
      </c>
      <c r="D406">
        <v>0.02</v>
      </c>
      <c r="H406" t="s">
        <v>33</v>
      </c>
      <c r="I406">
        <v>0.06</v>
      </c>
      <c r="M406">
        <v>0.09</v>
      </c>
      <c r="O406">
        <v>0.25</v>
      </c>
      <c r="Q406">
        <v>0.5</v>
      </c>
      <c r="R406">
        <v>0.1</v>
      </c>
      <c r="U406">
        <v>19</v>
      </c>
    </row>
    <row r="407" spans="1:21" x14ac:dyDescent="0.2">
      <c r="A407">
        <v>20</v>
      </c>
      <c r="U407">
        <v>20</v>
      </c>
    </row>
    <row r="408" spans="1:21" x14ac:dyDescent="0.2">
      <c r="A408">
        <v>21</v>
      </c>
      <c r="I408">
        <v>0.05</v>
      </c>
      <c r="M408">
        <v>0.01</v>
      </c>
      <c r="O408">
        <v>0.04</v>
      </c>
      <c r="R408">
        <v>0.1</v>
      </c>
      <c r="U408">
        <v>21</v>
      </c>
    </row>
    <row r="409" spans="1:21" x14ac:dyDescent="0.2">
      <c r="A409">
        <v>22</v>
      </c>
      <c r="B409">
        <v>0.33</v>
      </c>
      <c r="D409">
        <v>0.46</v>
      </c>
      <c r="E409">
        <v>0.32</v>
      </c>
      <c r="F409">
        <v>0.35</v>
      </c>
      <c r="G409">
        <v>0.12</v>
      </c>
      <c r="I409">
        <v>0.3</v>
      </c>
      <c r="K409">
        <v>0.35</v>
      </c>
      <c r="M409">
        <v>0.28999999999999998</v>
      </c>
      <c r="Q409">
        <v>0.5</v>
      </c>
      <c r="R409">
        <v>0.16</v>
      </c>
      <c r="U409">
        <v>22</v>
      </c>
    </row>
    <row r="410" spans="1:21" x14ac:dyDescent="0.2">
      <c r="A410">
        <v>23</v>
      </c>
      <c r="B410">
        <v>0.28000000000000003</v>
      </c>
      <c r="D410">
        <v>0.32</v>
      </c>
      <c r="E410">
        <v>0.39</v>
      </c>
      <c r="F410">
        <v>0.23</v>
      </c>
      <c r="G410">
        <v>0.32</v>
      </c>
      <c r="I410">
        <v>0.25</v>
      </c>
      <c r="J410">
        <v>0.5</v>
      </c>
      <c r="K410">
        <v>0.23</v>
      </c>
      <c r="M410">
        <v>0.1</v>
      </c>
      <c r="O410">
        <v>0.54</v>
      </c>
      <c r="Q410">
        <v>0.02</v>
      </c>
      <c r="R410">
        <v>0.13</v>
      </c>
      <c r="U410">
        <v>23</v>
      </c>
    </row>
    <row r="411" spans="1:21" x14ac:dyDescent="0.2">
      <c r="A411">
        <v>24</v>
      </c>
      <c r="B411">
        <v>0.01</v>
      </c>
      <c r="G411">
        <v>0.25</v>
      </c>
      <c r="J411">
        <v>0.25</v>
      </c>
      <c r="L411">
        <v>0.56999999999999995</v>
      </c>
      <c r="M411">
        <v>0.12</v>
      </c>
      <c r="U411">
        <v>24</v>
      </c>
    </row>
    <row r="412" spans="1:21" x14ac:dyDescent="0.2">
      <c r="A412">
        <v>25</v>
      </c>
      <c r="B412">
        <v>0.01</v>
      </c>
      <c r="H412">
        <v>0.3</v>
      </c>
      <c r="P412">
        <v>0.94</v>
      </c>
      <c r="U412">
        <v>25</v>
      </c>
    </row>
    <row r="413" spans="1:21" x14ac:dyDescent="0.2">
      <c r="A413">
        <v>26</v>
      </c>
      <c r="H413">
        <v>0.02</v>
      </c>
      <c r="I413">
        <v>0.01</v>
      </c>
      <c r="U413">
        <v>26</v>
      </c>
    </row>
    <row r="414" spans="1:21" x14ac:dyDescent="0.2">
      <c r="A414">
        <v>27</v>
      </c>
      <c r="I414">
        <v>0.02</v>
      </c>
      <c r="M414">
        <v>0.02</v>
      </c>
      <c r="Q414">
        <v>0.03</v>
      </c>
      <c r="U414">
        <v>27</v>
      </c>
    </row>
    <row r="415" spans="1:21" x14ac:dyDescent="0.2">
      <c r="A415">
        <v>28</v>
      </c>
      <c r="B415">
        <v>0.01</v>
      </c>
      <c r="P415">
        <v>0.18</v>
      </c>
      <c r="U415">
        <v>28</v>
      </c>
    </row>
    <row r="416" spans="1:21" x14ac:dyDescent="0.2">
      <c r="A416">
        <v>29</v>
      </c>
      <c r="D416">
        <v>0.04</v>
      </c>
      <c r="H416">
        <v>0.11</v>
      </c>
      <c r="L416">
        <v>0.09</v>
      </c>
      <c r="U416">
        <v>29</v>
      </c>
    </row>
    <row r="417" spans="1:21" x14ac:dyDescent="0.2">
      <c r="A417">
        <v>30</v>
      </c>
      <c r="B417">
        <v>0.04</v>
      </c>
      <c r="D417">
        <v>0.1</v>
      </c>
      <c r="E417">
        <v>0.23</v>
      </c>
      <c r="F417">
        <v>0.13</v>
      </c>
      <c r="G417">
        <v>0.16</v>
      </c>
      <c r="I417">
        <v>0.15</v>
      </c>
      <c r="J417">
        <v>0.18</v>
      </c>
      <c r="K417">
        <v>0.14000000000000001</v>
      </c>
      <c r="M417">
        <v>0.15</v>
      </c>
      <c r="O417">
        <v>0.16</v>
      </c>
      <c r="R417">
        <v>7.0000000000000007E-2</v>
      </c>
      <c r="U417">
        <v>30</v>
      </c>
    </row>
    <row r="418" spans="1:21" x14ac:dyDescent="0.2">
      <c r="A418">
        <v>31</v>
      </c>
      <c r="C418">
        <v>0</v>
      </c>
      <c r="U418">
        <v>31</v>
      </c>
    </row>
    <row r="419" spans="1:21" x14ac:dyDescent="0.2">
      <c r="A419" t="s">
        <v>37</v>
      </c>
      <c r="B419">
        <f t="shared" ref="B419:S419" si="38">SUM(B388:B418)</f>
        <v>0.96000000000000019</v>
      </c>
      <c r="C419">
        <f t="shared" si="38"/>
        <v>0</v>
      </c>
      <c r="D419">
        <f t="shared" si="38"/>
        <v>2.02</v>
      </c>
      <c r="E419">
        <f t="shared" si="38"/>
        <v>1.5899999999999999</v>
      </c>
      <c r="F419">
        <f t="shared" si="38"/>
        <v>1.2600000000000002</v>
      </c>
      <c r="G419">
        <f t="shared" si="38"/>
        <v>1.68</v>
      </c>
      <c r="H419">
        <f t="shared" si="38"/>
        <v>1.1200000000000001</v>
      </c>
      <c r="I419">
        <f t="shared" si="38"/>
        <v>1.9400000000000002</v>
      </c>
      <c r="J419">
        <f t="shared" si="38"/>
        <v>1.45</v>
      </c>
      <c r="K419">
        <f t="shared" si="38"/>
        <v>1.27</v>
      </c>
      <c r="L419">
        <f t="shared" si="38"/>
        <v>1.2100000000000002</v>
      </c>
      <c r="M419">
        <f t="shared" si="38"/>
        <v>1.4100000000000001</v>
      </c>
      <c r="N419">
        <f t="shared" si="38"/>
        <v>0</v>
      </c>
      <c r="O419">
        <f t="shared" si="38"/>
        <v>1.47</v>
      </c>
      <c r="P419">
        <f t="shared" si="38"/>
        <v>1.65</v>
      </c>
      <c r="Q419">
        <f t="shared" si="38"/>
        <v>1.05</v>
      </c>
      <c r="R419">
        <f t="shared" si="38"/>
        <v>1.3</v>
      </c>
      <c r="S419" s="3">
        <f t="shared" si="38"/>
        <v>0</v>
      </c>
    </row>
    <row r="420" spans="1:21" x14ac:dyDescent="0.2">
      <c r="C420" s="8" t="s">
        <v>57</v>
      </c>
    </row>
    <row r="424" spans="1:21" x14ac:dyDescent="0.2">
      <c r="A424">
        <v>2000</v>
      </c>
    </row>
    <row r="425" spans="1:21" x14ac:dyDescent="0.2">
      <c r="A425" t="s">
        <v>0</v>
      </c>
      <c r="B425">
        <f t="shared" ref="B425:S425" si="39">B34</f>
        <v>1.4100000000000001</v>
      </c>
      <c r="C425">
        <f t="shared" si="39"/>
        <v>0</v>
      </c>
      <c r="D425">
        <f t="shared" si="39"/>
        <v>1.55</v>
      </c>
      <c r="E425">
        <f t="shared" si="39"/>
        <v>2.52</v>
      </c>
      <c r="F425">
        <f t="shared" si="39"/>
        <v>1.53</v>
      </c>
      <c r="G425">
        <f t="shared" si="39"/>
        <v>1.61</v>
      </c>
      <c r="H425">
        <f t="shared" si="39"/>
        <v>1.6600000000000001</v>
      </c>
      <c r="I425">
        <f t="shared" si="39"/>
        <v>2.0699999999999998</v>
      </c>
      <c r="J425">
        <f t="shared" si="39"/>
        <v>1.56</v>
      </c>
      <c r="K425">
        <f t="shared" si="39"/>
        <v>1.84</v>
      </c>
      <c r="L425">
        <f t="shared" si="39"/>
        <v>1.71</v>
      </c>
      <c r="M425">
        <f t="shared" si="39"/>
        <v>1.58</v>
      </c>
      <c r="N425">
        <f t="shared" si="39"/>
        <v>1.5</v>
      </c>
      <c r="O425">
        <f t="shared" si="39"/>
        <v>1.7200000000000002</v>
      </c>
      <c r="P425">
        <f t="shared" si="39"/>
        <v>2.2799999999999998</v>
      </c>
      <c r="Q425">
        <f t="shared" si="39"/>
        <v>1.6400000000000001</v>
      </c>
      <c r="R425">
        <f t="shared" si="39"/>
        <v>0</v>
      </c>
      <c r="S425">
        <f t="shared" si="39"/>
        <v>1.82</v>
      </c>
    </row>
    <row r="426" spans="1:21" x14ac:dyDescent="0.2">
      <c r="A426" t="s">
        <v>38</v>
      </c>
      <c r="B426">
        <f t="shared" ref="B426:S426" si="40">B69</f>
        <v>2.36</v>
      </c>
      <c r="C426">
        <f t="shared" si="40"/>
        <v>1.69</v>
      </c>
      <c r="D426">
        <f t="shared" si="40"/>
        <v>2.8600000000000003</v>
      </c>
      <c r="E426">
        <f t="shared" si="40"/>
        <v>3.76</v>
      </c>
      <c r="F426">
        <f t="shared" si="40"/>
        <v>1.8200000000000003</v>
      </c>
      <c r="G426">
        <f t="shared" si="40"/>
        <v>2.4700000000000002</v>
      </c>
      <c r="H426">
        <f t="shared" si="40"/>
        <v>2.21</v>
      </c>
      <c r="I426">
        <f t="shared" si="40"/>
        <v>2.7499999999999996</v>
      </c>
      <c r="J426">
        <f t="shared" si="40"/>
        <v>2.0999999999999996</v>
      </c>
      <c r="K426">
        <f t="shared" si="40"/>
        <v>2.72</v>
      </c>
      <c r="L426">
        <f t="shared" si="40"/>
        <v>2.4999999999999996</v>
      </c>
      <c r="M426">
        <f t="shared" si="40"/>
        <v>2.02</v>
      </c>
      <c r="N426">
        <f t="shared" si="40"/>
        <v>2.3199999999999998</v>
      </c>
      <c r="O426">
        <f t="shared" si="40"/>
        <v>2.02</v>
      </c>
      <c r="P426">
        <f t="shared" si="40"/>
        <v>3.1499999999999995</v>
      </c>
      <c r="Q426">
        <f t="shared" si="40"/>
        <v>1.9000000000000001</v>
      </c>
      <c r="R426">
        <f t="shared" si="40"/>
        <v>2.52</v>
      </c>
      <c r="S426">
        <f t="shared" si="40"/>
        <v>2.7500000000000004</v>
      </c>
    </row>
    <row r="427" spans="1:21" x14ac:dyDescent="0.2">
      <c r="A427" t="s">
        <v>40</v>
      </c>
      <c r="B427">
        <f t="shared" ref="B427:S427" si="41">B104</f>
        <v>1.84</v>
      </c>
      <c r="C427">
        <f t="shared" si="41"/>
        <v>0.8600000000000001</v>
      </c>
      <c r="D427">
        <f t="shared" si="41"/>
        <v>1.85</v>
      </c>
      <c r="E427">
        <f t="shared" si="41"/>
        <v>2.63</v>
      </c>
      <c r="F427">
        <f t="shared" si="41"/>
        <v>1.6099999999999999</v>
      </c>
      <c r="G427">
        <f t="shared" si="41"/>
        <v>1.8800000000000001</v>
      </c>
      <c r="H427">
        <f t="shared" si="41"/>
        <v>2.13</v>
      </c>
      <c r="I427">
        <f t="shared" si="41"/>
        <v>1.97</v>
      </c>
      <c r="J427">
        <f t="shared" si="41"/>
        <v>2.1400000000000006</v>
      </c>
      <c r="K427">
        <f t="shared" si="41"/>
        <v>1.8</v>
      </c>
      <c r="L427">
        <f t="shared" si="41"/>
        <v>1.9600000000000002</v>
      </c>
      <c r="M427">
        <f t="shared" si="41"/>
        <v>1.0600000000000003</v>
      </c>
      <c r="N427">
        <f t="shared" si="41"/>
        <v>2.6300000000000003</v>
      </c>
      <c r="O427">
        <f t="shared" si="41"/>
        <v>1.2600000000000002</v>
      </c>
      <c r="P427">
        <f t="shared" si="41"/>
        <v>2.6799999999999997</v>
      </c>
      <c r="Q427">
        <f t="shared" si="41"/>
        <v>1.1000000000000001</v>
      </c>
      <c r="R427">
        <f t="shared" si="41"/>
        <v>2.1800000000000002</v>
      </c>
      <c r="S427">
        <f t="shared" si="41"/>
        <v>1.9500000000000002</v>
      </c>
    </row>
    <row r="428" spans="1:21" x14ac:dyDescent="0.2">
      <c r="A428" t="s">
        <v>41</v>
      </c>
      <c r="B428">
        <f t="shared" ref="B428:S428" si="42">B139</f>
        <v>0.56000000000000005</v>
      </c>
      <c r="C428">
        <f t="shared" si="42"/>
        <v>1.69</v>
      </c>
      <c r="D428">
        <f t="shared" si="42"/>
        <v>0</v>
      </c>
      <c r="E428">
        <f t="shared" si="42"/>
        <v>1.2</v>
      </c>
      <c r="F428">
        <f t="shared" si="42"/>
        <v>1.1700000000000002</v>
      </c>
      <c r="G428">
        <f t="shared" si="42"/>
        <v>0.51</v>
      </c>
      <c r="H428">
        <f t="shared" si="42"/>
        <v>0.64</v>
      </c>
      <c r="I428">
        <f t="shared" si="42"/>
        <v>0.86</v>
      </c>
      <c r="J428">
        <f t="shared" si="42"/>
        <v>0</v>
      </c>
      <c r="K428">
        <f t="shared" si="42"/>
        <v>1.1599999999999999</v>
      </c>
      <c r="L428">
        <f t="shared" si="42"/>
        <v>0.47</v>
      </c>
      <c r="M428">
        <f t="shared" si="42"/>
        <v>1.29</v>
      </c>
      <c r="N428">
        <f t="shared" si="42"/>
        <v>0.73</v>
      </c>
      <c r="O428">
        <f t="shared" si="42"/>
        <v>0.79000000000000015</v>
      </c>
      <c r="P428">
        <f t="shared" si="42"/>
        <v>0.9</v>
      </c>
      <c r="Q428">
        <f t="shared" si="42"/>
        <v>1.3200000000000003</v>
      </c>
      <c r="R428">
        <f t="shared" si="42"/>
        <v>0.91000000000000014</v>
      </c>
      <c r="S428">
        <f t="shared" si="42"/>
        <v>1.2949999999999999</v>
      </c>
    </row>
    <row r="429" spans="1:21" x14ac:dyDescent="0.2">
      <c r="A429" t="s">
        <v>42</v>
      </c>
      <c r="B429">
        <f t="shared" ref="B429:S429" si="43">B174</f>
        <v>2.9000000000000004</v>
      </c>
      <c r="C429">
        <f t="shared" si="43"/>
        <v>3.41</v>
      </c>
      <c r="D429">
        <f t="shared" si="43"/>
        <v>3.3899999999999997</v>
      </c>
      <c r="E429">
        <f t="shared" si="43"/>
        <v>3.24</v>
      </c>
      <c r="F429">
        <f t="shared" si="43"/>
        <v>2.79</v>
      </c>
      <c r="G429">
        <f t="shared" si="43"/>
        <v>2.6500000000000004</v>
      </c>
      <c r="H429">
        <f t="shared" si="43"/>
        <v>2.91</v>
      </c>
      <c r="I429">
        <f t="shared" si="43"/>
        <v>4.2700000000000005</v>
      </c>
      <c r="J429">
        <f t="shared" si="43"/>
        <v>3.7700000000000005</v>
      </c>
      <c r="K429">
        <f t="shared" si="43"/>
        <v>4.38</v>
      </c>
      <c r="L429">
        <f t="shared" si="43"/>
        <v>2.81</v>
      </c>
      <c r="M429">
        <f t="shared" si="43"/>
        <v>3.0600000000000005</v>
      </c>
      <c r="N429">
        <f t="shared" si="43"/>
        <v>3.16</v>
      </c>
      <c r="O429">
        <f t="shared" si="43"/>
        <v>2.81</v>
      </c>
      <c r="P429">
        <f t="shared" si="43"/>
        <v>3.24</v>
      </c>
      <c r="Q429">
        <f t="shared" si="43"/>
        <v>2.9099999999999997</v>
      </c>
      <c r="R429">
        <f t="shared" si="43"/>
        <v>3.25</v>
      </c>
      <c r="S429">
        <f t="shared" si="43"/>
        <v>3.5999999999999996</v>
      </c>
    </row>
    <row r="430" spans="1:21" x14ac:dyDescent="0.2">
      <c r="A430" t="s">
        <v>43</v>
      </c>
      <c r="B430">
        <f t="shared" ref="B430:S430" si="44">B209</f>
        <v>0.84000000000000008</v>
      </c>
      <c r="C430">
        <f t="shared" si="44"/>
        <v>0.72</v>
      </c>
      <c r="D430">
        <f t="shared" si="44"/>
        <v>0.96</v>
      </c>
      <c r="E430">
        <f t="shared" si="44"/>
        <v>1.2000000000000002</v>
      </c>
      <c r="F430">
        <f t="shared" si="44"/>
        <v>1.01</v>
      </c>
      <c r="G430">
        <f t="shared" si="44"/>
        <v>1.19</v>
      </c>
      <c r="H430">
        <f t="shared" si="44"/>
        <v>0.83000000000000007</v>
      </c>
      <c r="I430">
        <f t="shared" si="44"/>
        <v>0.76</v>
      </c>
      <c r="J430">
        <f t="shared" si="44"/>
        <v>0.90999999999999992</v>
      </c>
      <c r="K430">
        <f t="shared" si="44"/>
        <v>0.74</v>
      </c>
      <c r="L430">
        <f t="shared" si="44"/>
        <v>0.56999999999999995</v>
      </c>
      <c r="M430">
        <f t="shared" si="44"/>
        <v>0.63</v>
      </c>
      <c r="N430">
        <f t="shared" si="44"/>
        <v>0.82000000000000006</v>
      </c>
      <c r="O430">
        <f t="shared" si="44"/>
        <v>0.8</v>
      </c>
      <c r="P430">
        <f t="shared" si="44"/>
        <v>1.1499999999999999</v>
      </c>
      <c r="Q430">
        <f t="shared" si="44"/>
        <v>0.65</v>
      </c>
      <c r="R430">
        <f t="shared" si="44"/>
        <v>0.62</v>
      </c>
      <c r="S430">
        <f t="shared" si="44"/>
        <v>0.89999999999999991</v>
      </c>
    </row>
    <row r="431" spans="1:21" x14ac:dyDescent="0.2">
      <c r="A431" t="s">
        <v>45</v>
      </c>
      <c r="B431">
        <f t="shared" ref="B431:S431" si="45">B244</f>
        <v>0.28000000000000003</v>
      </c>
      <c r="C431">
        <f t="shared" si="45"/>
        <v>0.18</v>
      </c>
      <c r="D431">
        <f t="shared" si="45"/>
        <v>0.3</v>
      </c>
      <c r="E431">
        <f t="shared" si="45"/>
        <v>0.13</v>
      </c>
      <c r="F431">
        <f t="shared" si="45"/>
        <v>0.13</v>
      </c>
      <c r="G431">
        <f t="shared" si="45"/>
        <v>0.19</v>
      </c>
      <c r="H431">
        <f t="shared" si="45"/>
        <v>0.2</v>
      </c>
      <c r="I431">
        <f t="shared" si="45"/>
        <v>0.21000000000000002</v>
      </c>
      <c r="J431">
        <f t="shared" si="45"/>
        <v>0.22</v>
      </c>
      <c r="K431">
        <f t="shared" si="45"/>
        <v>0.27</v>
      </c>
      <c r="L431">
        <f t="shared" si="45"/>
        <v>0.23</v>
      </c>
      <c r="M431">
        <f t="shared" si="45"/>
        <v>0.41000000000000003</v>
      </c>
      <c r="N431">
        <f t="shared" si="45"/>
        <v>0.23</v>
      </c>
      <c r="O431">
        <f t="shared" si="45"/>
        <v>0.19</v>
      </c>
      <c r="P431">
        <f t="shared" si="45"/>
        <v>0.18</v>
      </c>
      <c r="Q431">
        <f t="shared" si="45"/>
        <v>0.33999999999999997</v>
      </c>
      <c r="R431">
        <f t="shared" si="45"/>
        <v>0.18</v>
      </c>
      <c r="S431">
        <f t="shared" si="45"/>
        <v>0.27500000000000002</v>
      </c>
    </row>
    <row r="432" spans="1:21" x14ac:dyDescent="0.2">
      <c r="A432" t="s">
        <v>58</v>
      </c>
      <c r="B432">
        <f t="shared" ref="B432:S432" si="46">B279</f>
        <v>0</v>
      </c>
      <c r="C432">
        <f t="shared" si="46"/>
        <v>0</v>
      </c>
      <c r="D432">
        <f t="shared" si="46"/>
        <v>0</v>
      </c>
      <c r="E432">
        <f t="shared" si="46"/>
        <v>0</v>
      </c>
      <c r="F432">
        <f t="shared" si="46"/>
        <v>0</v>
      </c>
      <c r="G432">
        <f t="shared" si="46"/>
        <v>0</v>
      </c>
      <c r="H432">
        <f t="shared" si="46"/>
        <v>0.15</v>
      </c>
      <c r="I432">
        <f t="shared" si="46"/>
        <v>0.01</v>
      </c>
      <c r="J432">
        <f t="shared" si="46"/>
        <v>0.01</v>
      </c>
      <c r="K432">
        <f t="shared" si="46"/>
        <v>0</v>
      </c>
      <c r="L432">
        <f t="shared" si="46"/>
        <v>0</v>
      </c>
      <c r="M432">
        <f t="shared" si="46"/>
        <v>0.03</v>
      </c>
      <c r="N432">
        <f t="shared" si="46"/>
        <v>0</v>
      </c>
      <c r="O432">
        <f t="shared" si="46"/>
        <v>0.03</v>
      </c>
      <c r="P432">
        <f t="shared" si="46"/>
        <v>0</v>
      </c>
      <c r="Q432">
        <f t="shared" si="46"/>
        <v>0.05</v>
      </c>
      <c r="R432">
        <f t="shared" si="46"/>
        <v>0</v>
      </c>
      <c r="S432">
        <f t="shared" si="46"/>
        <v>0</v>
      </c>
    </row>
    <row r="433" spans="1:26" x14ac:dyDescent="0.2">
      <c r="A433" t="s">
        <v>59</v>
      </c>
      <c r="B433">
        <f t="shared" ref="B433:S433" si="47">B314</f>
        <v>2.92</v>
      </c>
      <c r="C433">
        <f t="shared" si="47"/>
        <v>3.0499999999999994</v>
      </c>
      <c r="D433">
        <f t="shared" si="47"/>
        <v>3.3600000000000003</v>
      </c>
      <c r="E433">
        <f t="shared" si="47"/>
        <v>2.31</v>
      </c>
      <c r="F433">
        <f t="shared" si="47"/>
        <v>3.33</v>
      </c>
      <c r="G433">
        <f t="shared" si="47"/>
        <v>2.17</v>
      </c>
      <c r="H433">
        <f t="shared" si="47"/>
        <v>2.42</v>
      </c>
      <c r="I433">
        <f t="shared" si="47"/>
        <v>2.78</v>
      </c>
      <c r="J433">
        <f t="shared" si="47"/>
        <v>1.97</v>
      </c>
      <c r="K433">
        <f t="shared" si="47"/>
        <v>3.2800000000000002</v>
      </c>
      <c r="L433">
        <f t="shared" si="47"/>
        <v>2.63</v>
      </c>
      <c r="M433">
        <f t="shared" si="47"/>
        <v>2.2800000000000002</v>
      </c>
      <c r="N433">
        <f t="shared" si="47"/>
        <v>1.72</v>
      </c>
      <c r="O433">
        <f t="shared" si="47"/>
        <v>2.83</v>
      </c>
      <c r="P433">
        <f t="shared" si="47"/>
        <v>2.4300000000000002</v>
      </c>
      <c r="Q433">
        <f t="shared" si="47"/>
        <v>2.6100000000000003</v>
      </c>
      <c r="R433">
        <f t="shared" si="47"/>
        <v>2.7800000000000002</v>
      </c>
      <c r="S433">
        <f t="shared" si="47"/>
        <v>2.8249999999999997</v>
      </c>
    </row>
    <row r="434" spans="1:26" x14ac:dyDescent="0.2">
      <c r="A434" t="s">
        <v>60</v>
      </c>
      <c r="B434">
        <f t="shared" ref="B434:S434" si="48">B349</f>
        <v>1.23</v>
      </c>
      <c r="C434">
        <f t="shared" si="48"/>
        <v>0.70000000000000007</v>
      </c>
      <c r="D434">
        <f t="shared" si="48"/>
        <v>0.83</v>
      </c>
      <c r="E434">
        <f t="shared" si="48"/>
        <v>2.3699999999999997</v>
      </c>
      <c r="F434">
        <f t="shared" si="48"/>
        <v>0.8</v>
      </c>
      <c r="G434">
        <f t="shared" si="48"/>
        <v>0.62999999999999989</v>
      </c>
      <c r="H434">
        <f t="shared" si="48"/>
        <v>0.71</v>
      </c>
      <c r="I434">
        <f t="shared" si="48"/>
        <v>1.42</v>
      </c>
      <c r="J434">
        <f t="shared" si="48"/>
        <v>1.2100000000000002</v>
      </c>
      <c r="K434">
        <f t="shared" si="48"/>
        <v>1.49</v>
      </c>
      <c r="L434">
        <f t="shared" si="48"/>
        <v>0.74</v>
      </c>
      <c r="M434">
        <f t="shared" si="48"/>
        <v>1.24</v>
      </c>
      <c r="N434">
        <f t="shared" si="48"/>
        <v>1.3</v>
      </c>
      <c r="O434">
        <f t="shared" si="48"/>
        <v>0.51</v>
      </c>
      <c r="P434">
        <f t="shared" si="48"/>
        <v>2.2799999999999998</v>
      </c>
      <c r="Q434">
        <f t="shared" si="48"/>
        <v>1.2600000000000002</v>
      </c>
      <c r="R434">
        <f t="shared" si="48"/>
        <v>0.86</v>
      </c>
      <c r="S434">
        <f t="shared" si="48"/>
        <v>1.95</v>
      </c>
    </row>
    <row r="435" spans="1:26" x14ac:dyDescent="0.2">
      <c r="A435" t="s">
        <v>61</v>
      </c>
      <c r="B435">
        <f t="shared" ref="B435:S435" si="49">B384</f>
        <v>0.94000000000000017</v>
      </c>
      <c r="C435">
        <f t="shared" si="49"/>
        <v>0</v>
      </c>
      <c r="D435">
        <f t="shared" si="49"/>
        <v>1.3600000000000003</v>
      </c>
      <c r="E435">
        <f t="shared" si="49"/>
        <v>1.7400000000000002</v>
      </c>
      <c r="F435">
        <f t="shared" si="49"/>
        <v>1.21</v>
      </c>
      <c r="G435">
        <f t="shared" si="49"/>
        <v>1.28</v>
      </c>
      <c r="H435">
        <f t="shared" si="49"/>
        <v>1.2500000000000002</v>
      </c>
      <c r="I435">
        <f t="shared" si="49"/>
        <v>1.6800000000000004</v>
      </c>
      <c r="J435">
        <f t="shared" si="49"/>
        <v>1.2100000000000002</v>
      </c>
      <c r="K435">
        <f t="shared" si="49"/>
        <v>1.3699999999999999</v>
      </c>
      <c r="L435">
        <f t="shared" si="49"/>
        <v>1.06</v>
      </c>
      <c r="M435">
        <f t="shared" si="49"/>
        <v>1.4600000000000002</v>
      </c>
      <c r="N435">
        <f t="shared" si="49"/>
        <v>1.0899999999999999</v>
      </c>
      <c r="O435">
        <f t="shared" si="49"/>
        <v>1</v>
      </c>
      <c r="P435">
        <f t="shared" si="49"/>
        <v>1.8</v>
      </c>
      <c r="Q435">
        <f t="shared" si="49"/>
        <v>1.4400000000000002</v>
      </c>
      <c r="R435">
        <f t="shared" si="49"/>
        <v>1.2100000000000002</v>
      </c>
      <c r="S435">
        <f t="shared" si="49"/>
        <v>1.675</v>
      </c>
    </row>
    <row r="436" spans="1:26" x14ac:dyDescent="0.2">
      <c r="A436" t="s">
        <v>62</v>
      </c>
      <c r="B436">
        <f t="shared" ref="B436:S436" si="50">B419</f>
        <v>0.96000000000000019</v>
      </c>
      <c r="C436">
        <f t="shared" si="50"/>
        <v>0</v>
      </c>
      <c r="D436">
        <f t="shared" si="50"/>
        <v>2.02</v>
      </c>
      <c r="E436">
        <f t="shared" si="50"/>
        <v>1.5899999999999999</v>
      </c>
      <c r="F436">
        <f t="shared" si="50"/>
        <v>1.2600000000000002</v>
      </c>
      <c r="G436">
        <f t="shared" si="50"/>
        <v>1.68</v>
      </c>
      <c r="H436">
        <f t="shared" si="50"/>
        <v>1.1200000000000001</v>
      </c>
      <c r="I436">
        <f t="shared" si="50"/>
        <v>1.9400000000000002</v>
      </c>
      <c r="J436">
        <f t="shared" si="50"/>
        <v>1.45</v>
      </c>
      <c r="K436">
        <f t="shared" si="50"/>
        <v>1.27</v>
      </c>
      <c r="L436">
        <f t="shared" si="50"/>
        <v>1.2100000000000002</v>
      </c>
      <c r="M436">
        <f t="shared" si="50"/>
        <v>1.4100000000000001</v>
      </c>
      <c r="N436">
        <f t="shared" si="50"/>
        <v>0</v>
      </c>
      <c r="O436">
        <f t="shared" si="50"/>
        <v>1.47</v>
      </c>
      <c r="P436">
        <f t="shared" si="50"/>
        <v>1.65</v>
      </c>
      <c r="Q436">
        <f t="shared" si="50"/>
        <v>1.05</v>
      </c>
      <c r="R436">
        <f t="shared" si="50"/>
        <v>1.3</v>
      </c>
      <c r="S436">
        <f t="shared" si="50"/>
        <v>0</v>
      </c>
    </row>
    <row r="438" spans="1:26" x14ac:dyDescent="0.2">
      <c r="B438">
        <f t="shared" ref="B438:S438" si="51">SUM(B425:B436)</f>
        <v>16.239999999999998</v>
      </c>
      <c r="C438">
        <f t="shared" si="51"/>
        <v>12.299999999999999</v>
      </c>
      <c r="D438">
        <f t="shared" si="51"/>
        <v>18.48</v>
      </c>
      <c r="E438">
        <f t="shared" si="51"/>
        <v>22.69</v>
      </c>
      <c r="F438">
        <f t="shared" si="51"/>
        <v>16.660000000000004</v>
      </c>
      <c r="G438">
        <f t="shared" si="51"/>
        <v>16.260000000000002</v>
      </c>
      <c r="H438">
        <f t="shared" si="51"/>
        <v>16.23</v>
      </c>
      <c r="I438">
        <f t="shared" si="51"/>
        <v>20.720000000000002</v>
      </c>
      <c r="J438">
        <f t="shared" si="51"/>
        <v>16.550000000000004</v>
      </c>
      <c r="K438">
        <f t="shared" si="51"/>
        <v>20.32</v>
      </c>
      <c r="L438">
        <f t="shared" si="51"/>
        <v>15.89</v>
      </c>
      <c r="M438">
        <f t="shared" si="51"/>
        <v>16.470000000000006</v>
      </c>
      <c r="N438">
        <f t="shared" si="51"/>
        <v>15.500000000000002</v>
      </c>
      <c r="O438">
        <f t="shared" si="51"/>
        <v>15.43</v>
      </c>
      <c r="P438">
        <f t="shared" si="51"/>
        <v>21.740000000000002</v>
      </c>
      <c r="Q438">
        <f t="shared" si="51"/>
        <v>16.270000000000003</v>
      </c>
      <c r="R438">
        <f t="shared" si="51"/>
        <v>15.809999999999999</v>
      </c>
      <c r="S438">
        <f t="shared" si="51"/>
        <v>19.04</v>
      </c>
    </row>
    <row r="440" spans="1:26" x14ac:dyDescent="0.2">
      <c r="A440" t="s">
        <v>163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'1999'!B433</f>
        <v>0.02</v>
      </c>
      <c r="C442">
        <f>'1999'!C433</f>
        <v>0</v>
      </c>
      <c r="D442">
        <f>'1999'!D433</f>
        <v>0.02</v>
      </c>
      <c r="E442">
        <f>'1999'!E433</f>
        <v>0.04</v>
      </c>
      <c r="F442">
        <f>'1999'!F433</f>
        <v>0.06</v>
      </c>
      <c r="G442">
        <f>'1999'!G433</f>
        <v>0</v>
      </c>
      <c r="H442">
        <f>'1999'!H433</f>
        <v>0.01</v>
      </c>
      <c r="I442">
        <f>'1999'!I433</f>
        <v>0.01</v>
      </c>
      <c r="J442">
        <f>'1999'!J433</f>
        <v>0</v>
      </c>
      <c r="K442">
        <f>'1999'!K433</f>
        <v>0.03</v>
      </c>
      <c r="L442">
        <f>'1999'!L433</f>
        <v>0.03</v>
      </c>
      <c r="M442">
        <f>'1999'!M433</f>
        <v>0</v>
      </c>
      <c r="N442">
        <f>'1999'!N433</f>
        <v>0.09</v>
      </c>
      <c r="O442">
        <f>'1999'!O433</f>
        <v>0</v>
      </c>
      <c r="P442">
        <f>'1999'!P433</f>
        <v>0.08</v>
      </c>
      <c r="Q442">
        <f>'1999'!Q433</f>
        <v>0.02</v>
      </c>
      <c r="R442">
        <f>'1999'!R433</f>
        <v>0.03</v>
      </c>
      <c r="S442">
        <f>'1999'!S433</f>
        <v>0</v>
      </c>
      <c r="T442">
        <f>'1999'!T433</f>
        <v>0</v>
      </c>
      <c r="U442">
        <f>'1999'!U433</f>
        <v>0</v>
      </c>
      <c r="V442">
        <f>'1999'!V433</f>
        <v>0</v>
      </c>
      <c r="W442">
        <f>'1999'!W433</f>
        <v>0</v>
      </c>
      <c r="X442">
        <f>'1999'!X433</f>
        <v>0</v>
      </c>
      <c r="Y442">
        <f>'1999'!Y433</f>
        <v>0</v>
      </c>
      <c r="Z442">
        <f>'1999'!Z433</f>
        <v>0</v>
      </c>
    </row>
    <row r="443" spans="1:26" x14ac:dyDescent="0.2">
      <c r="A443" t="s">
        <v>104</v>
      </c>
      <c r="B443">
        <f>'1999'!B434</f>
        <v>1.96</v>
      </c>
      <c r="C443">
        <f>'1999'!C434</f>
        <v>0</v>
      </c>
      <c r="D443">
        <f>'1999'!D434</f>
        <v>1.46</v>
      </c>
      <c r="E443">
        <f>'1999'!E434</f>
        <v>1.5599999999999998</v>
      </c>
      <c r="F443">
        <f>'1999'!F434</f>
        <v>1.27</v>
      </c>
      <c r="G443">
        <f>'1999'!G434</f>
        <v>1.46</v>
      </c>
      <c r="H443">
        <f>'1999'!H434</f>
        <v>1.6600000000000001</v>
      </c>
      <c r="I443">
        <f>'1999'!I434</f>
        <v>1.77</v>
      </c>
      <c r="J443">
        <f>'1999'!J434</f>
        <v>1.4000000000000001</v>
      </c>
      <c r="K443">
        <f>'1999'!K434</f>
        <v>1.78</v>
      </c>
      <c r="L443">
        <f>'1999'!L434</f>
        <v>1.77</v>
      </c>
      <c r="M443">
        <f>'1999'!M434</f>
        <v>0.9</v>
      </c>
      <c r="N443">
        <f>'1999'!N434</f>
        <v>1.1599999999999999</v>
      </c>
      <c r="O443">
        <f>'1999'!O434</f>
        <v>1.55</v>
      </c>
      <c r="P443">
        <f>'1999'!P434</f>
        <v>1.7</v>
      </c>
      <c r="Q443">
        <f>'1999'!Q434</f>
        <v>1.1200000000000001</v>
      </c>
      <c r="R443">
        <f>'1999'!R434</f>
        <v>1.22</v>
      </c>
      <c r="S443">
        <f>'1999'!S434</f>
        <v>0</v>
      </c>
      <c r="T443">
        <f>'1999'!T434</f>
        <v>0</v>
      </c>
      <c r="U443">
        <f>'1999'!U434</f>
        <v>0</v>
      </c>
      <c r="V443">
        <f>'1999'!V434</f>
        <v>0</v>
      </c>
      <c r="W443">
        <f>'1999'!W434</f>
        <v>0</v>
      </c>
      <c r="X443">
        <f>'1999'!X434</f>
        <v>0</v>
      </c>
      <c r="Y443">
        <f>'1999'!Y434</f>
        <v>0</v>
      </c>
      <c r="Z443">
        <f>'1999'!Z434</f>
        <v>0</v>
      </c>
    </row>
    <row r="444" spans="1:26" x14ac:dyDescent="0.2">
      <c r="A444" t="s">
        <v>61</v>
      </c>
      <c r="B444">
        <f>'1999'!B435</f>
        <v>1.59</v>
      </c>
      <c r="C444">
        <f>'1999'!C435</f>
        <v>0</v>
      </c>
      <c r="D444">
        <f>'1999'!D435</f>
        <v>1.8900000000000001</v>
      </c>
      <c r="E444">
        <f>'1999'!E435</f>
        <v>2.52</v>
      </c>
      <c r="F444">
        <f>'1999'!F435</f>
        <v>1.76</v>
      </c>
      <c r="G444">
        <f>'1999'!G435</f>
        <v>1.4700000000000002</v>
      </c>
      <c r="H444">
        <f>'1999'!H435</f>
        <v>1.32</v>
      </c>
      <c r="I444">
        <f>'1999'!I435</f>
        <v>1.6300000000000001</v>
      </c>
      <c r="J444">
        <f>'1999'!J435</f>
        <v>1.6900000000000002</v>
      </c>
      <c r="K444">
        <f>'1999'!K435</f>
        <v>2.3699999999999997</v>
      </c>
      <c r="L444">
        <f>'1999'!L435</f>
        <v>1.23</v>
      </c>
      <c r="M444">
        <f>'1999'!M435</f>
        <v>1.82</v>
      </c>
      <c r="N444">
        <f>'1999'!N435</f>
        <v>1.76</v>
      </c>
      <c r="O444">
        <f>'1999'!O435</f>
        <v>1.4400000000000002</v>
      </c>
      <c r="P444">
        <f>'1999'!P435</f>
        <v>2.3199999999999998</v>
      </c>
      <c r="Q444">
        <f>'1999'!Q435</f>
        <v>2.17</v>
      </c>
      <c r="R444">
        <f>'1999'!R435</f>
        <v>0</v>
      </c>
      <c r="S444">
        <f>'1999'!S435</f>
        <v>2.39</v>
      </c>
      <c r="T444">
        <f>'1999'!T435</f>
        <v>0</v>
      </c>
      <c r="U444">
        <f>'1999'!U435</f>
        <v>0</v>
      </c>
      <c r="V444">
        <f>'1999'!V435</f>
        <v>0</v>
      </c>
      <c r="W444">
        <f>'1999'!W435</f>
        <v>0</v>
      </c>
      <c r="X444">
        <f>'1999'!X435</f>
        <v>0</v>
      </c>
      <c r="Y444">
        <f>'1999'!Y435</f>
        <v>0</v>
      </c>
      <c r="Z444">
        <f>'1999'!Z435</f>
        <v>0</v>
      </c>
    </row>
    <row r="445" spans="1:26" x14ac:dyDescent="0.2">
      <c r="A445" t="s">
        <v>62</v>
      </c>
      <c r="B445">
        <f>'1999'!B436</f>
        <v>1.53</v>
      </c>
      <c r="C445">
        <f>'1999'!C436</f>
        <v>0</v>
      </c>
      <c r="D445">
        <f>'1999'!D436</f>
        <v>1.5700000000000003</v>
      </c>
      <c r="E445">
        <f>'1999'!E436</f>
        <v>2.87</v>
      </c>
      <c r="F445">
        <f>'1999'!F436</f>
        <v>1.9899999999999998</v>
      </c>
      <c r="G445">
        <f>'1999'!G436</f>
        <v>1.54</v>
      </c>
      <c r="H445">
        <f>'1999'!H436</f>
        <v>1.44</v>
      </c>
      <c r="I445">
        <f>'1999'!I436</f>
        <v>1.44</v>
      </c>
      <c r="J445">
        <f>'1999'!J436</f>
        <v>1.38</v>
      </c>
      <c r="K445">
        <f>'1999'!K436</f>
        <v>1.76</v>
      </c>
      <c r="L445">
        <f>'1999'!L436</f>
        <v>1.0100000000000002</v>
      </c>
      <c r="M445">
        <f>'1999'!M436</f>
        <v>1.9200000000000004</v>
      </c>
      <c r="N445">
        <f>'1999'!N436</f>
        <v>1.97</v>
      </c>
      <c r="O445">
        <f>'1999'!O436</f>
        <v>1.8</v>
      </c>
      <c r="P445">
        <f>'1999'!P436</f>
        <v>2.4</v>
      </c>
      <c r="Q445">
        <f>'1999'!Q436</f>
        <v>2.1500000000000004</v>
      </c>
      <c r="R445">
        <f>'1999'!R436</f>
        <v>0</v>
      </c>
      <c r="S445">
        <f>'1999'!S436</f>
        <v>2.63</v>
      </c>
      <c r="T445">
        <f>'1999'!T436</f>
        <v>0</v>
      </c>
      <c r="U445">
        <f>'1999'!U436</f>
        <v>0</v>
      </c>
      <c r="V445">
        <f>'1999'!V436</f>
        <v>0</v>
      </c>
      <c r="W445">
        <f>'1999'!W436</f>
        <v>0</v>
      </c>
      <c r="X445">
        <f>'1999'!X436</f>
        <v>0</v>
      </c>
      <c r="Y445">
        <f>'1999'!Y436</f>
        <v>0</v>
      </c>
      <c r="Z445">
        <f>'1999'!Z436</f>
        <v>0</v>
      </c>
    </row>
    <row r="446" spans="1:26" x14ac:dyDescent="0.2">
      <c r="A446" t="s">
        <v>98</v>
      </c>
      <c r="B446">
        <f>B425</f>
        <v>1.4100000000000001</v>
      </c>
      <c r="C446">
        <f>C425</f>
        <v>0</v>
      </c>
      <c r="D446">
        <f t="shared" ref="D446:R446" si="52">D425</f>
        <v>1.55</v>
      </c>
      <c r="E446">
        <f t="shared" si="52"/>
        <v>2.52</v>
      </c>
      <c r="F446">
        <f t="shared" si="52"/>
        <v>1.53</v>
      </c>
      <c r="G446">
        <f t="shared" si="52"/>
        <v>1.61</v>
      </c>
      <c r="H446">
        <f t="shared" si="52"/>
        <v>1.6600000000000001</v>
      </c>
      <c r="I446">
        <f t="shared" si="52"/>
        <v>2.0699999999999998</v>
      </c>
      <c r="J446">
        <f t="shared" si="52"/>
        <v>1.56</v>
      </c>
      <c r="K446">
        <f t="shared" si="52"/>
        <v>1.84</v>
      </c>
      <c r="L446">
        <f t="shared" si="52"/>
        <v>1.71</v>
      </c>
      <c r="M446">
        <f t="shared" si="52"/>
        <v>1.58</v>
      </c>
      <c r="N446">
        <f t="shared" si="52"/>
        <v>1.5</v>
      </c>
      <c r="O446">
        <f t="shared" si="52"/>
        <v>1.7200000000000002</v>
      </c>
      <c r="P446">
        <f t="shared" si="52"/>
        <v>2.2799999999999998</v>
      </c>
      <c r="Q446">
        <f t="shared" si="52"/>
        <v>1.6400000000000001</v>
      </c>
      <c r="R446">
        <f t="shared" si="52"/>
        <v>0</v>
      </c>
    </row>
    <row r="447" spans="1:26" x14ac:dyDescent="0.2">
      <c r="A447" t="s">
        <v>103</v>
      </c>
      <c r="B447">
        <f t="shared" ref="B447:R453" si="53">B426</f>
        <v>2.36</v>
      </c>
      <c r="C447">
        <f t="shared" si="53"/>
        <v>1.69</v>
      </c>
      <c r="D447">
        <f t="shared" si="53"/>
        <v>2.8600000000000003</v>
      </c>
      <c r="E447">
        <f t="shared" si="53"/>
        <v>3.76</v>
      </c>
      <c r="F447">
        <f t="shared" si="53"/>
        <v>1.8200000000000003</v>
      </c>
      <c r="G447">
        <f t="shared" si="53"/>
        <v>2.4700000000000002</v>
      </c>
      <c r="H447">
        <f t="shared" si="53"/>
        <v>2.21</v>
      </c>
      <c r="I447">
        <f t="shared" si="53"/>
        <v>2.7499999999999996</v>
      </c>
      <c r="J447">
        <f t="shared" si="53"/>
        <v>2.0999999999999996</v>
      </c>
      <c r="K447">
        <f t="shared" si="53"/>
        <v>2.72</v>
      </c>
      <c r="L447">
        <f t="shared" si="53"/>
        <v>2.4999999999999996</v>
      </c>
      <c r="M447">
        <f t="shared" si="53"/>
        <v>2.02</v>
      </c>
      <c r="N447">
        <f t="shared" si="53"/>
        <v>2.3199999999999998</v>
      </c>
      <c r="O447">
        <f t="shared" si="53"/>
        <v>2.02</v>
      </c>
      <c r="P447">
        <f t="shared" si="53"/>
        <v>3.1499999999999995</v>
      </c>
      <c r="Q447">
        <f t="shared" si="53"/>
        <v>1.9000000000000001</v>
      </c>
      <c r="R447">
        <f t="shared" si="53"/>
        <v>2.52</v>
      </c>
    </row>
    <row r="448" spans="1:26" x14ac:dyDescent="0.2">
      <c r="A448" t="s">
        <v>139</v>
      </c>
      <c r="B448">
        <f t="shared" si="53"/>
        <v>1.84</v>
      </c>
      <c r="C448">
        <f t="shared" si="53"/>
        <v>0.8600000000000001</v>
      </c>
      <c r="D448">
        <f t="shared" si="53"/>
        <v>1.85</v>
      </c>
      <c r="E448">
        <f t="shared" si="53"/>
        <v>2.63</v>
      </c>
      <c r="F448">
        <f t="shared" si="53"/>
        <v>1.6099999999999999</v>
      </c>
      <c r="G448">
        <f t="shared" si="53"/>
        <v>1.8800000000000001</v>
      </c>
      <c r="H448">
        <f t="shared" si="53"/>
        <v>2.13</v>
      </c>
      <c r="I448">
        <f t="shared" si="53"/>
        <v>1.97</v>
      </c>
      <c r="J448">
        <f t="shared" si="53"/>
        <v>2.1400000000000006</v>
      </c>
      <c r="K448">
        <f t="shared" si="53"/>
        <v>1.8</v>
      </c>
      <c r="L448">
        <f t="shared" si="53"/>
        <v>1.9600000000000002</v>
      </c>
      <c r="M448">
        <f t="shared" si="53"/>
        <v>1.0600000000000003</v>
      </c>
      <c r="N448">
        <f t="shared" si="53"/>
        <v>2.6300000000000003</v>
      </c>
      <c r="O448">
        <f t="shared" si="53"/>
        <v>1.2600000000000002</v>
      </c>
      <c r="P448">
        <f t="shared" si="53"/>
        <v>2.6799999999999997</v>
      </c>
      <c r="Q448">
        <f t="shared" si="53"/>
        <v>1.1000000000000001</v>
      </c>
      <c r="R448">
        <f t="shared" si="53"/>
        <v>2.1800000000000002</v>
      </c>
    </row>
    <row r="449" spans="1:18" x14ac:dyDescent="0.2">
      <c r="A449" t="s">
        <v>41</v>
      </c>
      <c r="B449">
        <f t="shared" si="53"/>
        <v>0.56000000000000005</v>
      </c>
      <c r="C449">
        <f t="shared" si="53"/>
        <v>1.69</v>
      </c>
      <c r="D449">
        <f t="shared" si="53"/>
        <v>0</v>
      </c>
      <c r="E449">
        <f t="shared" si="53"/>
        <v>1.2</v>
      </c>
      <c r="F449">
        <f t="shared" si="53"/>
        <v>1.1700000000000002</v>
      </c>
      <c r="G449">
        <f t="shared" si="53"/>
        <v>0.51</v>
      </c>
      <c r="H449">
        <f t="shared" si="53"/>
        <v>0.64</v>
      </c>
      <c r="I449">
        <f t="shared" si="53"/>
        <v>0.86</v>
      </c>
      <c r="J449">
        <f t="shared" si="53"/>
        <v>0</v>
      </c>
      <c r="K449">
        <f t="shared" si="53"/>
        <v>1.1599999999999999</v>
      </c>
      <c r="L449">
        <f t="shared" si="53"/>
        <v>0.47</v>
      </c>
      <c r="M449">
        <f t="shared" si="53"/>
        <v>1.29</v>
      </c>
      <c r="N449">
        <f t="shared" si="53"/>
        <v>0.73</v>
      </c>
      <c r="O449">
        <f t="shared" si="53"/>
        <v>0.79000000000000015</v>
      </c>
      <c r="P449">
        <f t="shared" si="53"/>
        <v>0.9</v>
      </c>
      <c r="Q449">
        <f t="shared" si="53"/>
        <v>1.3200000000000003</v>
      </c>
      <c r="R449">
        <f t="shared" si="53"/>
        <v>0.91000000000000014</v>
      </c>
    </row>
    <row r="450" spans="1:18" x14ac:dyDescent="0.2">
      <c r="A450" t="s">
        <v>42</v>
      </c>
      <c r="B450">
        <f t="shared" si="53"/>
        <v>2.9000000000000004</v>
      </c>
      <c r="C450">
        <f t="shared" si="53"/>
        <v>3.41</v>
      </c>
      <c r="D450">
        <f t="shared" si="53"/>
        <v>3.3899999999999997</v>
      </c>
      <c r="E450">
        <f t="shared" si="53"/>
        <v>3.24</v>
      </c>
      <c r="F450">
        <f t="shared" si="53"/>
        <v>2.79</v>
      </c>
      <c r="G450">
        <f t="shared" si="53"/>
        <v>2.6500000000000004</v>
      </c>
      <c r="H450">
        <f t="shared" si="53"/>
        <v>2.91</v>
      </c>
      <c r="I450">
        <f t="shared" si="53"/>
        <v>4.2700000000000005</v>
      </c>
      <c r="J450">
        <f t="shared" si="53"/>
        <v>3.7700000000000005</v>
      </c>
      <c r="K450">
        <f t="shared" si="53"/>
        <v>4.38</v>
      </c>
      <c r="L450">
        <f t="shared" si="53"/>
        <v>2.81</v>
      </c>
      <c r="M450">
        <f t="shared" si="53"/>
        <v>3.0600000000000005</v>
      </c>
      <c r="N450">
        <f t="shared" si="53"/>
        <v>3.16</v>
      </c>
      <c r="O450">
        <f t="shared" si="53"/>
        <v>2.81</v>
      </c>
      <c r="P450">
        <f t="shared" si="53"/>
        <v>3.24</v>
      </c>
      <c r="Q450">
        <f t="shared" si="53"/>
        <v>2.9099999999999997</v>
      </c>
      <c r="R450">
        <f t="shared" si="53"/>
        <v>3.25</v>
      </c>
    </row>
    <row r="451" spans="1:18" x14ac:dyDescent="0.2">
      <c r="A451" t="s">
        <v>43</v>
      </c>
      <c r="B451">
        <f t="shared" si="53"/>
        <v>0.84000000000000008</v>
      </c>
      <c r="C451">
        <f t="shared" si="53"/>
        <v>0.72</v>
      </c>
      <c r="D451">
        <f t="shared" si="53"/>
        <v>0.96</v>
      </c>
      <c r="E451">
        <f t="shared" si="53"/>
        <v>1.2000000000000002</v>
      </c>
      <c r="F451">
        <f t="shared" si="53"/>
        <v>1.01</v>
      </c>
      <c r="G451">
        <f t="shared" si="53"/>
        <v>1.19</v>
      </c>
      <c r="H451">
        <f t="shared" si="53"/>
        <v>0.83000000000000007</v>
      </c>
      <c r="I451">
        <f t="shared" si="53"/>
        <v>0.76</v>
      </c>
      <c r="J451">
        <f t="shared" si="53"/>
        <v>0.90999999999999992</v>
      </c>
      <c r="K451">
        <f t="shared" si="53"/>
        <v>0.74</v>
      </c>
      <c r="L451">
        <f t="shared" si="53"/>
        <v>0.56999999999999995</v>
      </c>
      <c r="M451">
        <f t="shared" si="53"/>
        <v>0.63</v>
      </c>
      <c r="N451">
        <f t="shared" si="53"/>
        <v>0.82000000000000006</v>
      </c>
      <c r="O451">
        <f t="shared" si="53"/>
        <v>0.8</v>
      </c>
      <c r="P451">
        <f t="shared" si="53"/>
        <v>1.1499999999999999</v>
      </c>
      <c r="Q451">
        <f t="shared" si="53"/>
        <v>0.65</v>
      </c>
      <c r="R451">
        <f t="shared" si="53"/>
        <v>0.62</v>
      </c>
    </row>
    <row r="452" spans="1:18" x14ac:dyDescent="0.2">
      <c r="A452" t="s">
        <v>45</v>
      </c>
      <c r="B452">
        <f t="shared" si="53"/>
        <v>0.28000000000000003</v>
      </c>
      <c r="C452">
        <f t="shared" si="53"/>
        <v>0.18</v>
      </c>
      <c r="D452">
        <f t="shared" si="53"/>
        <v>0.3</v>
      </c>
      <c r="E452">
        <f t="shared" si="53"/>
        <v>0.13</v>
      </c>
      <c r="F452">
        <f t="shared" si="53"/>
        <v>0.13</v>
      </c>
      <c r="G452">
        <f t="shared" si="53"/>
        <v>0.19</v>
      </c>
      <c r="H452">
        <f t="shared" si="53"/>
        <v>0.2</v>
      </c>
      <c r="I452">
        <f t="shared" si="53"/>
        <v>0.21000000000000002</v>
      </c>
      <c r="J452">
        <f t="shared" si="53"/>
        <v>0.22</v>
      </c>
      <c r="K452">
        <f t="shared" si="53"/>
        <v>0.27</v>
      </c>
      <c r="L452">
        <f t="shared" si="53"/>
        <v>0.23</v>
      </c>
      <c r="M452">
        <f t="shared" si="53"/>
        <v>0.41000000000000003</v>
      </c>
      <c r="N452">
        <f t="shared" si="53"/>
        <v>0.23</v>
      </c>
      <c r="O452">
        <f t="shared" si="53"/>
        <v>0.19</v>
      </c>
      <c r="P452">
        <f t="shared" si="53"/>
        <v>0.18</v>
      </c>
      <c r="Q452">
        <f t="shared" si="53"/>
        <v>0.33999999999999997</v>
      </c>
      <c r="R452">
        <f t="shared" si="53"/>
        <v>0.18</v>
      </c>
    </row>
    <row r="453" spans="1:18" x14ac:dyDescent="0.2">
      <c r="A453" t="s">
        <v>106</v>
      </c>
      <c r="B453">
        <f t="shared" si="53"/>
        <v>0</v>
      </c>
      <c r="C453">
        <f t="shared" si="53"/>
        <v>0</v>
      </c>
      <c r="D453">
        <f t="shared" si="53"/>
        <v>0</v>
      </c>
      <c r="E453">
        <f t="shared" si="53"/>
        <v>0</v>
      </c>
      <c r="F453">
        <f t="shared" si="53"/>
        <v>0</v>
      </c>
      <c r="G453">
        <f t="shared" si="53"/>
        <v>0</v>
      </c>
      <c r="H453">
        <f t="shared" si="53"/>
        <v>0.15</v>
      </c>
      <c r="I453">
        <f t="shared" si="53"/>
        <v>0.01</v>
      </c>
      <c r="J453">
        <f t="shared" si="53"/>
        <v>0.01</v>
      </c>
      <c r="K453">
        <f t="shared" si="53"/>
        <v>0</v>
      </c>
      <c r="L453">
        <f t="shared" si="53"/>
        <v>0</v>
      </c>
      <c r="M453">
        <f t="shared" si="53"/>
        <v>0.03</v>
      </c>
      <c r="N453">
        <f t="shared" si="53"/>
        <v>0</v>
      </c>
      <c r="O453">
        <f t="shared" si="53"/>
        <v>0.03</v>
      </c>
      <c r="P453">
        <f t="shared" si="53"/>
        <v>0</v>
      </c>
      <c r="Q453">
        <f t="shared" si="53"/>
        <v>0.05</v>
      </c>
      <c r="R453">
        <f t="shared" si="53"/>
        <v>0</v>
      </c>
    </row>
    <row r="455" spans="1:18" x14ac:dyDescent="0.2">
      <c r="B455">
        <f>SUM(B442:B454)</f>
        <v>15.290000000000001</v>
      </c>
      <c r="C455">
        <f>SUM(C442:C454)</f>
        <v>8.5500000000000007</v>
      </c>
      <c r="D455">
        <f t="shared" ref="D455:R455" si="54">SUM(D442:D454)</f>
        <v>15.850000000000001</v>
      </c>
      <c r="E455">
        <f t="shared" si="54"/>
        <v>21.669999999999995</v>
      </c>
      <c r="F455">
        <f t="shared" si="54"/>
        <v>15.14</v>
      </c>
      <c r="G455">
        <f t="shared" si="54"/>
        <v>14.97</v>
      </c>
      <c r="H455">
        <f t="shared" si="54"/>
        <v>15.16</v>
      </c>
      <c r="I455">
        <f t="shared" si="54"/>
        <v>17.750000000000004</v>
      </c>
      <c r="J455">
        <f t="shared" si="54"/>
        <v>15.180000000000003</v>
      </c>
      <c r="K455">
        <f t="shared" si="54"/>
        <v>18.849999999999998</v>
      </c>
      <c r="L455">
        <f t="shared" si="54"/>
        <v>14.290000000000003</v>
      </c>
      <c r="M455">
        <f t="shared" si="54"/>
        <v>14.72</v>
      </c>
      <c r="N455">
        <f t="shared" si="54"/>
        <v>16.37</v>
      </c>
      <c r="O455">
        <f t="shared" si="54"/>
        <v>14.41</v>
      </c>
      <c r="P455">
        <f t="shared" si="54"/>
        <v>20.079999999999998</v>
      </c>
      <c r="Q455">
        <f t="shared" si="54"/>
        <v>15.370000000000003</v>
      </c>
      <c r="R455">
        <f t="shared" si="54"/>
        <v>10.909999999999998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D455"/>
  <sheetViews>
    <sheetView topLeftCell="A422" workbookViewId="0">
      <selection activeCell="F447" sqref="F447"/>
    </sheetView>
  </sheetViews>
  <sheetFormatPr defaultColWidth="10.28515625" defaultRowHeight="12.75" x14ac:dyDescent="0.2"/>
  <cols>
    <col min="1" max="1" width="11.7109375" customWidth="1"/>
  </cols>
  <sheetData>
    <row r="1" spans="1:48" x14ac:dyDescent="0.2">
      <c r="A1" s="2" t="s">
        <v>0</v>
      </c>
      <c r="B1" t="s">
        <v>1</v>
      </c>
      <c r="C1" t="s">
        <v>53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Z1">
        <v>2001</v>
      </c>
      <c r="AB1" t="s">
        <v>1</v>
      </c>
      <c r="AC1" t="s">
        <v>53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17</v>
      </c>
      <c r="AR1" t="s">
        <v>18</v>
      </c>
      <c r="AS1" t="s">
        <v>19</v>
      </c>
      <c r="AT1" s="9" t="s">
        <v>20</v>
      </c>
    </row>
    <row r="2" spans="1:48" x14ac:dyDescent="0.2">
      <c r="A2">
        <v>2001</v>
      </c>
      <c r="AT2" s="9"/>
    </row>
    <row r="3" spans="1:48" x14ac:dyDescent="0.2">
      <c r="A3">
        <v>1</v>
      </c>
      <c r="B3">
        <v>0.03</v>
      </c>
      <c r="T3">
        <v>1</v>
      </c>
      <c r="Z3" s="6" t="s">
        <v>21</v>
      </c>
      <c r="AB3">
        <f t="shared" ref="AB3:AS3" si="0">B34</f>
        <v>1.2200000000000002</v>
      </c>
      <c r="AC3" t="str">
        <f t="shared" si="0"/>
        <v>X</v>
      </c>
      <c r="AD3">
        <f t="shared" si="0"/>
        <v>1.59</v>
      </c>
      <c r="AE3">
        <f t="shared" si="0"/>
        <v>2.3400000000000003</v>
      </c>
      <c r="AF3">
        <f t="shared" si="0"/>
        <v>1.17</v>
      </c>
      <c r="AG3">
        <f t="shared" si="0"/>
        <v>1.7400000000000002</v>
      </c>
      <c r="AH3">
        <f t="shared" si="0"/>
        <v>1.43</v>
      </c>
      <c r="AI3">
        <f t="shared" si="0"/>
        <v>1.4500000000000002</v>
      </c>
      <c r="AJ3">
        <f t="shared" si="0"/>
        <v>1.4600000000000002</v>
      </c>
      <c r="AK3">
        <f t="shared" si="0"/>
        <v>1.1500000000000001</v>
      </c>
      <c r="AL3">
        <f t="shared" si="0"/>
        <v>0.51</v>
      </c>
      <c r="AM3">
        <f t="shared" si="0"/>
        <v>1.1600000000000001</v>
      </c>
      <c r="AN3">
        <f t="shared" si="0"/>
        <v>1.08</v>
      </c>
      <c r="AO3">
        <f t="shared" si="0"/>
        <v>1.57</v>
      </c>
      <c r="AP3">
        <f t="shared" si="0"/>
        <v>2.3000000000000003</v>
      </c>
      <c r="AQ3">
        <f t="shared" si="0"/>
        <v>1.1100000000000001</v>
      </c>
      <c r="AR3">
        <f t="shared" si="0"/>
        <v>1.66</v>
      </c>
      <c r="AS3">
        <f t="shared" si="0"/>
        <v>1.8999999999999997</v>
      </c>
      <c r="AT3" s="7">
        <f t="shared" ref="AT3:AT14" si="1">AVERAGE(AB3:AS3)</f>
        <v>1.4611764705882355</v>
      </c>
      <c r="AV3" s="6"/>
    </row>
    <row r="4" spans="1:48" x14ac:dyDescent="0.2">
      <c r="A4">
        <v>2</v>
      </c>
      <c r="B4" t="s">
        <v>33</v>
      </c>
      <c r="T4">
        <v>2</v>
      </c>
      <c r="Z4" s="6" t="s">
        <v>22</v>
      </c>
      <c r="AB4">
        <f t="shared" ref="AB4:AS4" si="2">B69</f>
        <v>1.02</v>
      </c>
      <c r="AC4" t="str">
        <f t="shared" si="2"/>
        <v>X</v>
      </c>
      <c r="AD4">
        <f t="shared" si="2"/>
        <v>1.2000000000000002</v>
      </c>
      <c r="AE4">
        <f t="shared" si="2"/>
        <v>2.2999999999999998</v>
      </c>
      <c r="AF4">
        <f t="shared" si="2"/>
        <v>0.93000000000000016</v>
      </c>
      <c r="AG4">
        <f t="shared" si="2"/>
        <v>0.91</v>
      </c>
      <c r="AH4">
        <f t="shared" si="2"/>
        <v>1.03</v>
      </c>
      <c r="AI4">
        <f t="shared" si="2"/>
        <v>1.1000000000000003</v>
      </c>
      <c r="AJ4">
        <f t="shared" si="2"/>
        <v>0.89</v>
      </c>
      <c r="AK4">
        <f t="shared" si="2"/>
        <v>1.24</v>
      </c>
      <c r="AL4">
        <f t="shared" si="2"/>
        <v>1</v>
      </c>
      <c r="AM4">
        <f t="shared" si="2"/>
        <v>1.2600000000000002</v>
      </c>
      <c r="AN4">
        <f t="shared" si="2"/>
        <v>0.38</v>
      </c>
      <c r="AO4">
        <f t="shared" si="2"/>
        <v>0.85000000000000009</v>
      </c>
      <c r="AP4">
        <f t="shared" si="2"/>
        <v>1</v>
      </c>
      <c r="AQ4">
        <f t="shared" si="2"/>
        <v>1.0900000000000001</v>
      </c>
      <c r="AR4">
        <f t="shared" si="2"/>
        <v>0.98</v>
      </c>
      <c r="AS4">
        <f t="shared" si="2"/>
        <v>1.65</v>
      </c>
      <c r="AT4" s="7">
        <f t="shared" si="1"/>
        <v>1.1076470588235294</v>
      </c>
      <c r="AV4" s="6"/>
    </row>
    <row r="5" spans="1:48" x14ac:dyDescent="0.2">
      <c r="A5">
        <v>3</v>
      </c>
      <c r="B5">
        <v>0.06</v>
      </c>
      <c r="R5">
        <v>0.02</v>
      </c>
      <c r="T5">
        <v>3</v>
      </c>
      <c r="Z5" s="6" t="s">
        <v>23</v>
      </c>
      <c r="AB5">
        <f t="shared" ref="AB5:AS5" si="3">B104</f>
        <v>1.2800000000000002</v>
      </c>
      <c r="AC5" t="str">
        <f t="shared" si="3"/>
        <v>X</v>
      </c>
      <c r="AD5">
        <f t="shared" si="3"/>
        <v>1.6500000000000001</v>
      </c>
      <c r="AE5">
        <f t="shared" si="3"/>
        <v>2.0200000000000005</v>
      </c>
      <c r="AF5">
        <f t="shared" si="3"/>
        <v>1.3199999999999998</v>
      </c>
      <c r="AG5">
        <f t="shared" si="3"/>
        <v>1.1800000000000002</v>
      </c>
      <c r="AH5">
        <f t="shared" si="3"/>
        <v>1.1700000000000002</v>
      </c>
      <c r="AI5">
        <f t="shared" si="3"/>
        <v>1.72</v>
      </c>
      <c r="AJ5">
        <f t="shared" si="3"/>
        <v>1.17</v>
      </c>
      <c r="AK5">
        <f t="shared" si="3"/>
        <v>1.5000000000000002</v>
      </c>
      <c r="AL5">
        <f t="shared" si="3"/>
        <v>1.62</v>
      </c>
      <c r="AM5">
        <f t="shared" si="3"/>
        <v>1.38</v>
      </c>
      <c r="AN5">
        <f t="shared" si="3"/>
        <v>1.7400000000000002</v>
      </c>
      <c r="AO5">
        <f t="shared" si="3"/>
        <v>0.96</v>
      </c>
      <c r="AP5">
        <f t="shared" si="3"/>
        <v>1.62</v>
      </c>
      <c r="AQ5">
        <f t="shared" si="3"/>
        <v>1.23</v>
      </c>
      <c r="AR5">
        <f t="shared" si="3"/>
        <v>1.3800000000000001</v>
      </c>
      <c r="AS5">
        <f t="shared" si="3"/>
        <v>1.8499999999999999</v>
      </c>
      <c r="AT5" s="7">
        <f t="shared" si="1"/>
        <v>1.4582352941176473</v>
      </c>
      <c r="AV5" s="6"/>
    </row>
    <row r="6" spans="1:48" x14ac:dyDescent="0.2">
      <c r="A6">
        <v>4</v>
      </c>
      <c r="B6">
        <v>0.04</v>
      </c>
      <c r="T6">
        <v>4</v>
      </c>
      <c r="Z6" s="6" t="s">
        <v>24</v>
      </c>
      <c r="AB6">
        <f t="shared" ref="AB6:AJ6" si="4">B139</f>
        <v>2.79</v>
      </c>
      <c r="AC6" t="str">
        <f t="shared" si="4"/>
        <v>X</v>
      </c>
      <c r="AD6">
        <f t="shared" si="4"/>
        <v>2.3200000000000003</v>
      </c>
      <c r="AE6">
        <f t="shared" si="4"/>
        <v>3.4699999999999998</v>
      </c>
      <c r="AF6">
        <f t="shared" si="4"/>
        <v>3.12</v>
      </c>
      <c r="AG6">
        <f t="shared" si="4"/>
        <v>2.46</v>
      </c>
      <c r="AH6">
        <f t="shared" si="4"/>
        <v>1.9000000000000001</v>
      </c>
      <c r="AI6">
        <f t="shared" si="4"/>
        <v>3.1</v>
      </c>
      <c r="AJ6">
        <f t="shared" si="4"/>
        <v>2.63</v>
      </c>
      <c r="AK6">
        <f>J139</f>
        <v>2.63</v>
      </c>
      <c r="AL6">
        <f t="shared" ref="AL6:AS6" si="5">L139</f>
        <v>2.0099999999999998</v>
      </c>
      <c r="AM6">
        <f t="shared" si="5"/>
        <v>2.33</v>
      </c>
      <c r="AN6">
        <f t="shared" si="5"/>
        <v>2.5300000000000002</v>
      </c>
      <c r="AO6">
        <f t="shared" si="5"/>
        <v>2.7</v>
      </c>
      <c r="AP6">
        <f t="shared" si="5"/>
        <v>4.2399999999999993</v>
      </c>
      <c r="AQ6">
        <f t="shared" si="5"/>
        <v>2.72</v>
      </c>
      <c r="AR6">
        <f t="shared" si="5"/>
        <v>3.0300000000000002</v>
      </c>
      <c r="AS6">
        <f t="shared" si="5"/>
        <v>3.3</v>
      </c>
      <c r="AT6" s="7">
        <f t="shared" si="1"/>
        <v>2.7811764705882354</v>
      </c>
      <c r="AV6" s="6"/>
    </row>
    <row r="7" spans="1:48" x14ac:dyDescent="0.2">
      <c r="A7">
        <v>5</v>
      </c>
      <c r="H7">
        <v>0.03</v>
      </c>
      <c r="Q7">
        <v>0.01</v>
      </c>
      <c r="T7">
        <v>5</v>
      </c>
      <c r="Z7" s="6" t="s">
        <v>25</v>
      </c>
      <c r="AB7">
        <f t="shared" ref="AB7:AS7" si="6">B174</f>
        <v>0.96</v>
      </c>
      <c r="AC7" t="str">
        <f t="shared" si="6"/>
        <v>X</v>
      </c>
      <c r="AD7">
        <f t="shared" si="6"/>
        <v>0.9</v>
      </c>
      <c r="AE7">
        <f t="shared" si="6"/>
        <v>1.1600000000000001</v>
      </c>
      <c r="AF7">
        <f t="shared" si="6"/>
        <v>0.90999999999999992</v>
      </c>
      <c r="AG7">
        <f t="shared" si="6"/>
        <v>0.97</v>
      </c>
      <c r="AH7">
        <f t="shared" si="6"/>
        <v>0.51</v>
      </c>
      <c r="AI7">
        <f t="shared" si="6"/>
        <v>1.03</v>
      </c>
      <c r="AJ7">
        <f t="shared" si="6"/>
        <v>0.79999999999999993</v>
      </c>
      <c r="AK7">
        <f t="shared" si="6"/>
        <v>1.24</v>
      </c>
      <c r="AL7">
        <f t="shared" si="6"/>
        <v>0.57999999999999996</v>
      </c>
      <c r="AM7">
        <f t="shared" si="6"/>
        <v>0.73000000000000009</v>
      </c>
      <c r="AN7">
        <f t="shared" si="6"/>
        <v>0.89999999999999991</v>
      </c>
      <c r="AO7">
        <f t="shared" si="6"/>
        <v>0.95</v>
      </c>
      <c r="AP7">
        <f t="shared" si="6"/>
        <v>1.1100000000000001</v>
      </c>
      <c r="AQ7">
        <f t="shared" si="6"/>
        <v>1.1000000000000001</v>
      </c>
      <c r="AR7">
        <f t="shared" si="6"/>
        <v>1.29</v>
      </c>
      <c r="AS7">
        <f t="shared" si="6"/>
        <v>2.39</v>
      </c>
      <c r="AT7" s="7">
        <f t="shared" si="1"/>
        <v>1.0311764705882351</v>
      </c>
      <c r="AV7" s="6"/>
    </row>
    <row r="8" spans="1:48" x14ac:dyDescent="0.2">
      <c r="A8">
        <v>6</v>
      </c>
      <c r="T8">
        <v>6</v>
      </c>
      <c r="Z8" s="6" t="s">
        <v>26</v>
      </c>
      <c r="AB8">
        <f t="shared" ref="AB8:AS8" si="7">B209</f>
        <v>0.97000000000000008</v>
      </c>
      <c r="AC8" t="str">
        <f t="shared" si="7"/>
        <v>X</v>
      </c>
      <c r="AD8">
        <f t="shared" si="7"/>
        <v>1.35</v>
      </c>
      <c r="AE8">
        <f t="shared" si="7"/>
        <v>1.4500000000000002</v>
      </c>
      <c r="AF8">
        <f t="shared" si="7"/>
        <v>1.2500000000000002</v>
      </c>
      <c r="AG8">
        <f t="shared" si="7"/>
        <v>1.47</v>
      </c>
      <c r="AH8">
        <f t="shared" si="7"/>
        <v>0.74</v>
      </c>
      <c r="AI8">
        <f t="shared" si="7"/>
        <v>1.27</v>
      </c>
      <c r="AJ8">
        <f t="shared" si="7"/>
        <v>1.27</v>
      </c>
      <c r="AK8">
        <f t="shared" si="7"/>
        <v>1.7199999999999998</v>
      </c>
      <c r="AL8">
        <f t="shared" si="7"/>
        <v>1.1299999999999999</v>
      </c>
      <c r="AM8">
        <f t="shared" si="7"/>
        <v>1.08</v>
      </c>
      <c r="AN8">
        <f t="shared" si="7"/>
        <v>0.91999999999999993</v>
      </c>
      <c r="AO8">
        <f t="shared" si="7"/>
        <v>1.48</v>
      </c>
      <c r="AP8">
        <f t="shared" si="7"/>
        <v>1.26</v>
      </c>
      <c r="AQ8">
        <f t="shared" si="7"/>
        <v>1.33</v>
      </c>
      <c r="AR8">
        <f t="shared" si="7"/>
        <v>1.02</v>
      </c>
      <c r="AS8">
        <f t="shared" si="7"/>
        <v>1.7799999999999998</v>
      </c>
      <c r="AT8" s="7">
        <f t="shared" si="1"/>
        <v>1.2641176470588233</v>
      </c>
      <c r="AV8" s="6"/>
    </row>
    <row r="9" spans="1:48" x14ac:dyDescent="0.2">
      <c r="A9">
        <v>7</v>
      </c>
      <c r="T9">
        <v>7</v>
      </c>
      <c r="Z9" s="6" t="s">
        <v>27</v>
      </c>
      <c r="AB9">
        <f t="shared" ref="AB9:AS9" si="8">B244</f>
        <v>0.77</v>
      </c>
      <c r="AC9" t="str">
        <f t="shared" si="8"/>
        <v>X</v>
      </c>
      <c r="AD9">
        <f t="shared" si="8"/>
        <v>0.44</v>
      </c>
      <c r="AE9">
        <f t="shared" si="8"/>
        <v>0.58000000000000007</v>
      </c>
      <c r="AF9">
        <f t="shared" si="8"/>
        <v>0.33999999999999997</v>
      </c>
      <c r="AG9">
        <f t="shared" si="8"/>
        <v>0.53</v>
      </c>
      <c r="AH9">
        <f t="shared" si="8"/>
        <v>0.22</v>
      </c>
      <c r="AI9">
        <f t="shared" si="8"/>
        <v>0.77999999999999992</v>
      </c>
      <c r="AJ9">
        <f t="shared" si="8"/>
        <v>0.34</v>
      </c>
      <c r="AK9">
        <f t="shared" si="8"/>
        <v>0.4</v>
      </c>
      <c r="AL9">
        <f t="shared" si="8"/>
        <v>0.32000000000000006</v>
      </c>
      <c r="AM9">
        <f t="shared" si="8"/>
        <v>0.52000000000000013</v>
      </c>
      <c r="AN9">
        <f t="shared" si="8"/>
        <v>0.24000000000000002</v>
      </c>
      <c r="AO9">
        <f t="shared" si="8"/>
        <v>0.36999999999999994</v>
      </c>
      <c r="AP9">
        <f t="shared" si="8"/>
        <v>0.59000000000000008</v>
      </c>
      <c r="AQ9">
        <f t="shared" si="8"/>
        <v>0.45</v>
      </c>
      <c r="AR9">
        <f t="shared" si="8"/>
        <v>0.47000000000000003</v>
      </c>
      <c r="AS9">
        <f t="shared" si="8"/>
        <v>0.45</v>
      </c>
      <c r="AT9" s="7">
        <f t="shared" si="1"/>
        <v>0.45941176470588241</v>
      </c>
      <c r="AV9" s="6"/>
    </row>
    <row r="10" spans="1:48" x14ac:dyDescent="0.2">
      <c r="A10">
        <v>8</v>
      </c>
      <c r="B10">
        <v>0.01</v>
      </c>
      <c r="T10">
        <v>8</v>
      </c>
      <c r="Z10" s="6" t="s">
        <v>28</v>
      </c>
      <c r="AB10">
        <f t="shared" ref="AB10:AS10" si="9">B279</f>
        <v>0.03</v>
      </c>
      <c r="AC10" t="str">
        <f t="shared" si="9"/>
        <v>X</v>
      </c>
      <c r="AD10">
        <f t="shared" si="9"/>
        <v>0.03</v>
      </c>
      <c r="AE10">
        <f t="shared" si="9"/>
        <v>0.08</v>
      </c>
      <c r="AF10">
        <f t="shared" si="9"/>
        <v>0.13</v>
      </c>
      <c r="AG10">
        <f t="shared" si="9"/>
        <v>0.1</v>
      </c>
      <c r="AH10">
        <f t="shared" si="9"/>
        <v>0</v>
      </c>
      <c r="AI10">
        <f t="shared" si="9"/>
        <v>0.06</v>
      </c>
      <c r="AJ10">
        <f t="shared" si="9"/>
        <v>7.0000000000000007E-2</v>
      </c>
      <c r="AK10">
        <f t="shared" si="9"/>
        <v>0.05</v>
      </c>
      <c r="AL10">
        <f t="shared" si="9"/>
        <v>0.02</v>
      </c>
      <c r="AM10">
        <f t="shared" si="9"/>
        <v>0.28000000000000003</v>
      </c>
      <c r="AN10">
        <f t="shared" si="9"/>
        <v>0.02</v>
      </c>
      <c r="AO10">
        <f t="shared" si="9"/>
        <v>0</v>
      </c>
      <c r="AP10">
        <f t="shared" si="9"/>
        <v>9.0000000000000011E-2</v>
      </c>
      <c r="AQ10">
        <f t="shared" si="9"/>
        <v>0.55000000000000004</v>
      </c>
      <c r="AR10">
        <f t="shared" si="9"/>
        <v>0.03</v>
      </c>
      <c r="AS10">
        <f t="shared" si="9"/>
        <v>0.2</v>
      </c>
      <c r="AT10" s="7">
        <f t="shared" si="1"/>
        <v>0.1023529411764706</v>
      </c>
      <c r="AV10" s="6"/>
    </row>
    <row r="11" spans="1:48" x14ac:dyDescent="0.2">
      <c r="A11">
        <v>9</v>
      </c>
      <c r="D11">
        <v>0.03</v>
      </c>
      <c r="G11">
        <v>0.02</v>
      </c>
      <c r="I11">
        <v>0.05</v>
      </c>
      <c r="T11">
        <v>9</v>
      </c>
      <c r="Z11" s="6" t="s">
        <v>29</v>
      </c>
      <c r="AB11">
        <f t="shared" ref="AB11:AS11" si="10">B314</f>
        <v>0.36</v>
      </c>
      <c r="AC11" t="str">
        <f t="shared" si="10"/>
        <v>X</v>
      </c>
      <c r="AD11">
        <f t="shared" si="10"/>
        <v>0.32</v>
      </c>
      <c r="AE11">
        <f t="shared" si="10"/>
        <v>0.35</v>
      </c>
      <c r="AF11">
        <f t="shared" si="10"/>
        <v>0.33999999999999997</v>
      </c>
      <c r="AG11">
        <f t="shared" si="10"/>
        <v>0.35</v>
      </c>
      <c r="AH11">
        <f t="shared" si="10"/>
        <v>0.21</v>
      </c>
      <c r="AI11">
        <f t="shared" si="10"/>
        <v>0.37</v>
      </c>
      <c r="AJ11">
        <f t="shared" si="10"/>
        <v>0.35000000000000003</v>
      </c>
      <c r="AK11">
        <f t="shared" si="10"/>
        <v>0.43999999999999995</v>
      </c>
      <c r="AL11">
        <f t="shared" si="10"/>
        <v>0.4</v>
      </c>
      <c r="AM11">
        <f t="shared" si="10"/>
        <v>0.37</v>
      </c>
      <c r="AN11">
        <f t="shared" si="10"/>
        <v>0.31</v>
      </c>
      <c r="AO11">
        <f t="shared" si="10"/>
        <v>0.3</v>
      </c>
      <c r="AP11">
        <f t="shared" si="10"/>
        <v>0.39</v>
      </c>
      <c r="AQ11">
        <f t="shared" si="10"/>
        <v>0.43</v>
      </c>
      <c r="AR11">
        <f t="shared" si="10"/>
        <v>0.42000000000000004</v>
      </c>
      <c r="AS11">
        <f t="shared" si="10"/>
        <v>0.43000000000000005</v>
      </c>
      <c r="AT11" s="7">
        <f t="shared" si="1"/>
        <v>0.36117647058823521</v>
      </c>
      <c r="AV11" s="6"/>
    </row>
    <row r="12" spans="1:48" x14ac:dyDescent="0.2">
      <c r="A12">
        <v>10</v>
      </c>
      <c r="B12">
        <v>0.02</v>
      </c>
      <c r="D12">
        <v>0.03</v>
      </c>
      <c r="E12">
        <v>0.05</v>
      </c>
      <c r="G12">
        <v>0.01</v>
      </c>
      <c r="M12">
        <v>0.03</v>
      </c>
      <c r="T12">
        <v>10</v>
      </c>
      <c r="Z12" s="6" t="s">
        <v>30</v>
      </c>
      <c r="AB12">
        <f t="shared" ref="AB12:AS12" si="11">B349</f>
        <v>1.36</v>
      </c>
      <c r="AC12" t="str">
        <f t="shared" si="11"/>
        <v>X</v>
      </c>
      <c r="AD12">
        <f t="shared" si="11"/>
        <v>1.9500000000000002</v>
      </c>
      <c r="AE12">
        <f t="shared" si="11"/>
        <v>2.31</v>
      </c>
      <c r="AF12">
        <f t="shared" si="11"/>
        <v>2.2800000000000002</v>
      </c>
      <c r="AG12">
        <f t="shared" si="11"/>
        <v>1.71</v>
      </c>
      <c r="AH12">
        <f t="shared" si="11"/>
        <v>1.6799999999999997</v>
      </c>
      <c r="AI12">
        <f t="shared" si="11"/>
        <v>2.09</v>
      </c>
      <c r="AJ12">
        <f t="shared" si="11"/>
        <v>1.6199999999999999</v>
      </c>
      <c r="AK12">
        <f t="shared" si="11"/>
        <v>2.3000000000000003</v>
      </c>
      <c r="AL12">
        <f t="shared" si="11"/>
        <v>1.56</v>
      </c>
      <c r="AM12">
        <f t="shared" si="11"/>
        <v>1.98</v>
      </c>
      <c r="AN12">
        <f t="shared" si="11"/>
        <v>1.5999999999999999</v>
      </c>
      <c r="AO12">
        <f t="shared" si="11"/>
        <v>1.61</v>
      </c>
      <c r="AP12">
        <f t="shared" si="11"/>
        <v>2.27</v>
      </c>
      <c r="AQ12">
        <f t="shared" si="11"/>
        <v>2.15</v>
      </c>
      <c r="AR12">
        <f t="shared" si="11"/>
        <v>1.99</v>
      </c>
      <c r="AS12">
        <f t="shared" si="11"/>
        <v>2.4700000000000002</v>
      </c>
      <c r="AT12" s="7">
        <f t="shared" si="1"/>
        <v>1.9370588235294117</v>
      </c>
      <c r="AV12" s="6"/>
    </row>
    <row r="13" spans="1:48" x14ac:dyDescent="0.2">
      <c r="A13">
        <v>11</v>
      </c>
      <c r="D13">
        <v>0.15</v>
      </c>
      <c r="H13">
        <v>0.18</v>
      </c>
      <c r="I13">
        <v>0.23</v>
      </c>
      <c r="M13">
        <v>0.02</v>
      </c>
      <c r="T13">
        <v>11</v>
      </c>
      <c r="Z13" s="6" t="s">
        <v>31</v>
      </c>
      <c r="AB13">
        <f t="shared" ref="AB13:AS13" si="12">B384</f>
        <v>1.1700000000000002</v>
      </c>
      <c r="AC13" t="str">
        <f t="shared" si="12"/>
        <v>X</v>
      </c>
      <c r="AD13">
        <f t="shared" si="12"/>
        <v>1.5100000000000002</v>
      </c>
      <c r="AE13">
        <f t="shared" si="12"/>
        <v>2.9800000000000004</v>
      </c>
      <c r="AF13">
        <f t="shared" si="12"/>
        <v>1.6400000000000001</v>
      </c>
      <c r="AG13">
        <f t="shared" si="12"/>
        <v>1.31</v>
      </c>
      <c r="AH13">
        <f t="shared" si="12"/>
        <v>1.6300000000000001</v>
      </c>
      <c r="AI13">
        <f t="shared" si="12"/>
        <v>1.74</v>
      </c>
      <c r="AJ13">
        <f t="shared" si="12"/>
        <v>1.53</v>
      </c>
      <c r="AK13">
        <f t="shared" si="12"/>
        <v>1.32</v>
      </c>
      <c r="AL13">
        <f t="shared" si="12"/>
        <v>1.46</v>
      </c>
      <c r="AM13">
        <f t="shared" si="12"/>
        <v>1.33</v>
      </c>
      <c r="AN13">
        <f t="shared" si="12"/>
        <v>2.33</v>
      </c>
      <c r="AO13">
        <f t="shared" si="12"/>
        <v>1.1800000000000002</v>
      </c>
      <c r="AP13">
        <f t="shared" si="12"/>
        <v>2.2800000000000002</v>
      </c>
      <c r="AQ13">
        <f t="shared" si="12"/>
        <v>1.2300000000000002</v>
      </c>
      <c r="AR13">
        <f t="shared" si="12"/>
        <v>1.9500000000000002</v>
      </c>
      <c r="AS13">
        <f t="shared" si="12"/>
        <v>2.72</v>
      </c>
      <c r="AT13" s="7">
        <f t="shared" si="1"/>
        <v>1.7241176470588238</v>
      </c>
      <c r="AV13" s="6"/>
    </row>
    <row r="14" spans="1:48" x14ac:dyDescent="0.2">
      <c r="A14">
        <v>12</v>
      </c>
      <c r="B14">
        <v>0.16</v>
      </c>
      <c r="D14">
        <v>0.4</v>
      </c>
      <c r="G14">
        <v>0.68</v>
      </c>
      <c r="I14">
        <v>0.46</v>
      </c>
      <c r="M14">
        <v>0.25</v>
      </c>
      <c r="Q14">
        <v>0.35</v>
      </c>
      <c r="R14">
        <v>0.6</v>
      </c>
      <c r="S14">
        <v>0.35</v>
      </c>
      <c r="T14">
        <v>12</v>
      </c>
      <c r="Z14" s="6" t="s">
        <v>32</v>
      </c>
      <c r="AB14">
        <f t="shared" ref="AB14:AS14" si="13">B419</f>
        <v>0.94000000000000017</v>
      </c>
      <c r="AC14" t="str">
        <f t="shared" si="13"/>
        <v>X</v>
      </c>
      <c r="AD14">
        <f t="shared" si="13"/>
        <v>1.3</v>
      </c>
      <c r="AE14">
        <f t="shared" si="13"/>
        <v>2.4599999999999995</v>
      </c>
      <c r="AF14">
        <f t="shared" si="13"/>
        <v>1.38</v>
      </c>
      <c r="AG14">
        <f t="shared" si="13"/>
        <v>1.6099999999999999</v>
      </c>
      <c r="AH14">
        <f t="shared" si="13"/>
        <v>1.4500000000000002</v>
      </c>
      <c r="AI14">
        <f t="shared" si="13"/>
        <v>2.0599999999999996</v>
      </c>
      <c r="AJ14">
        <f t="shared" si="13"/>
        <v>1.41</v>
      </c>
      <c r="AK14">
        <f t="shared" si="13"/>
        <v>1.73</v>
      </c>
      <c r="AL14">
        <f t="shared" si="13"/>
        <v>1.4100000000000001</v>
      </c>
      <c r="AM14">
        <f t="shared" si="13"/>
        <v>1.5</v>
      </c>
      <c r="AN14">
        <f t="shared" si="13"/>
        <v>2.15</v>
      </c>
      <c r="AO14">
        <f t="shared" si="13"/>
        <v>1.4300000000000002</v>
      </c>
      <c r="AP14">
        <f t="shared" si="13"/>
        <v>2</v>
      </c>
      <c r="AQ14">
        <f t="shared" si="13"/>
        <v>1.65</v>
      </c>
      <c r="AR14">
        <f t="shared" si="13"/>
        <v>2</v>
      </c>
      <c r="AS14">
        <f t="shared" si="13"/>
        <v>2.77</v>
      </c>
      <c r="AT14" s="7">
        <f t="shared" si="1"/>
        <v>1.7205882352941175</v>
      </c>
      <c r="AV14" s="6"/>
    </row>
    <row r="15" spans="1:48" x14ac:dyDescent="0.2">
      <c r="A15">
        <v>13</v>
      </c>
      <c r="B15">
        <v>0.35</v>
      </c>
      <c r="D15">
        <v>0.38</v>
      </c>
      <c r="H15">
        <v>0.7</v>
      </c>
      <c r="I15">
        <v>0.08</v>
      </c>
      <c r="J15">
        <v>0.41</v>
      </c>
      <c r="M15">
        <v>0.25</v>
      </c>
      <c r="N15">
        <v>0.48</v>
      </c>
      <c r="O15">
        <v>0.6</v>
      </c>
      <c r="Q15">
        <v>0.12</v>
      </c>
      <c r="R15">
        <v>0.53</v>
      </c>
      <c r="S15">
        <v>0.3</v>
      </c>
      <c r="T15">
        <v>13</v>
      </c>
      <c r="Z15" s="6"/>
    </row>
    <row r="16" spans="1:48" x14ac:dyDescent="0.2">
      <c r="A16">
        <v>14</v>
      </c>
      <c r="B16">
        <v>0.1</v>
      </c>
      <c r="E16">
        <v>1.64</v>
      </c>
      <c r="G16">
        <v>0.45</v>
      </c>
      <c r="H16">
        <v>0.04</v>
      </c>
      <c r="J16">
        <v>0.55000000000000004</v>
      </c>
      <c r="K16">
        <v>0.56000000000000005</v>
      </c>
      <c r="L16">
        <v>0.08</v>
      </c>
      <c r="O16">
        <v>0.43</v>
      </c>
      <c r="P16">
        <v>1.58</v>
      </c>
      <c r="Q16">
        <v>0.25</v>
      </c>
      <c r="S16">
        <v>0.4</v>
      </c>
      <c r="T16">
        <v>14</v>
      </c>
      <c r="Z16" s="6" t="s">
        <v>34</v>
      </c>
      <c r="AB16" s="4">
        <f t="shared" ref="AB16:AS16" si="14">SUM(AB3:AB14)</f>
        <v>12.869999999999997</v>
      </c>
      <c r="AC16" s="4">
        <f t="shared" si="14"/>
        <v>0</v>
      </c>
      <c r="AD16" s="4">
        <f t="shared" si="14"/>
        <v>14.56</v>
      </c>
      <c r="AE16" s="4">
        <f t="shared" si="14"/>
        <v>21.500000000000004</v>
      </c>
      <c r="AF16" s="4">
        <f t="shared" si="14"/>
        <v>14.810000000000002</v>
      </c>
      <c r="AG16" s="4">
        <f t="shared" si="14"/>
        <v>14.339999999999998</v>
      </c>
      <c r="AH16" s="4">
        <f t="shared" si="14"/>
        <v>11.970000000000002</v>
      </c>
      <c r="AI16" s="4">
        <f t="shared" si="14"/>
        <v>16.77</v>
      </c>
      <c r="AJ16" s="4">
        <f t="shared" si="14"/>
        <v>13.54</v>
      </c>
      <c r="AK16" s="4">
        <f t="shared" si="14"/>
        <v>15.720000000000002</v>
      </c>
      <c r="AL16" s="4">
        <f t="shared" si="14"/>
        <v>12.02</v>
      </c>
      <c r="AM16" s="4">
        <f t="shared" si="14"/>
        <v>13.92</v>
      </c>
      <c r="AN16" s="4">
        <f t="shared" si="14"/>
        <v>14.200000000000001</v>
      </c>
      <c r="AO16" s="4">
        <f t="shared" si="14"/>
        <v>13.399999999999999</v>
      </c>
      <c r="AP16" s="4">
        <f t="shared" si="14"/>
        <v>19.149999999999999</v>
      </c>
      <c r="AQ16" s="4">
        <f t="shared" si="14"/>
        <v>15.040000000000001</v>
      </c>
      <c r="AR16" s="4">
        <f t="shared" si="14"/>
        <v>16.22</v>
      </c>
      <c r="AS16" s="4">
        <f t="shared" si="14"/>
        <v>21.909999999999997</v>
      </c>
      <c r="AT16" s="7">
        <f>AVERAGE(AB16:AS16)</f>
        <v>14.552222222222222</v>
      </c>
    </row>
    <row r="17" spans="1:56" x14ac:dyDescent="0.2">
      <c r="A17">
        <v>15</v>
      </c>
      <c r="B17">
        <v>0.03</v>
      </c>
      <c r="F17">
        <v>0.92</v>
      </c>
      <c r="J17">
        <v>7.0000000000000007E-2</v>
      </c>
      <c r="M17">
        <v>0.13</v>
      </c>
      <c r="S17">
        <v>0.2</v>
      </c>
      <c r="T17">
        <v>15</v>
      </c>
      <c r="BA17" s="6"/>
      <c r="BB17" s="6"/>
      <c r="BC17" s="6"/>
      <c r="BD17" s="6"/>
    </row>
    <row r="18" spans="1:56" x14ac:dyDescent="0.2">
      <c r="A18">
        <v>16</v>
      </c>
      <c r="B18">
        <v>0.01</v>
      </c>
      <c r="T18">
        <v>16</v>
      </c>
      <c r="AE18" s="6" t="s">
        <v>35</v>
      </c>
      <c r="AF18" s="6"/>
      <c r="AG18" s="6" t="s">
        <v>36</v>
      </c>
      <c r="AH18" s="6"/>
      <c r="BA18" s="3"/>
    </row>
    <row r="19" spans="1:56" x14ac:dyDescent="0.2">
      <c r="A19">
        <v>17</v>
      </c>
      <c r="I19">
        <v>0.02</v>
      </c>
      <c r="T19">
        <v>17</v>
      </c>
    </row>
    <row r="20" spans="1:56" x14ac:dyDescent="0.2">
      <c r="A20">
        <v>18</v>
      </c>
      <c r="B20">
        <v>0.01</v>
      </c>
      <c r="I20">
        <v>0.26</v>
      </c>
      <c r="M20">
        <v>0.02</v>
      </c>
      <c r="T20">
        <v>18</v>
      </c>
    </row>
    <row r="21" spans="1:56" x14ac:dyDescent="0.2">
      <c r="A21">
        <v>19</v>
      </c>
      <c r="B21">
        <v>0.01</v>
      </c>
      <c r="D21">
        <v>0.27</v>
      </c>
      <c r="E21">
        <v>0.3</v>
      </c>
      <c r="G21">
        <v>0.35</v>
      </c>
      <c r="H21">
        <v>0.28000000000000003</v>
      </c>
      <c r="J21">
        <v>0.26</v>
      </c>
      <c r="K21">
        <v>0.04</v>
      </c>
      <c r="L21">
        <v>0.24</v>
      </c>
      <c r="M21">
        <v>0.21</v>
      </c>
      <c r="P21">
        <v>0.49</v>
      </c>
      <c r="Q21">
        <v>0.12</v>
      </c>
      <c r="R21">
        <v>0.2</v>
      </c>
      <c r="T21">
        <v>19</v>
      </c>
    </row>
    <row r="22" spans="1:56" x14ac:dyDescent="0.2">
      <c r="A22">
        <v>20</v>
      </c>
      <c r="S22">
        <v>0.2</v>
      </c>
      <c r="T22">
        <v>20</v>
      </c>
    </row>
    <row r="23" spans="1:56" x14ac:dyDescent="0.2">
      <c r="A23">
        <v>21</v>
      </c>
      <c r="B23">
        <v>0.21</v>
      </c>
      <c r="D23">
        <v>0.13</v>
      </c>
      <c r="E23">
        <v>0.17</v>
      </c>
      <c r="F23">
        <v>0.25</v>
      </c>
      <c r="G23">
        <v>0.02</v>
      </c>
      <c r="I23">
        <v>0.1</v>
      </c>
      <c r="J23">
        <v>0.08</v>
      </c>
      <c r="L23">
        <v>0.08</v>
      </c>
      <c r="M23">
        <v>0.1</v>
      </c>
      <c r="O23">
        <v>0.33</v>
      </c>
      <c r="P23">
        <v>0.11</v>
      </c>
      <c r="Q23">
        <v>0.2</v>
      </c>
      <c r="R23">
        <v>0.06</v>
      </c>
      <c r="S23" t="s">
        <v>33</v>
      </c>
      <c r="T23">
        <v>21</v>
      </c>
    </row>
    <row r="24" spans="1:56" x14ac:dyDescent="0.2">
      <c r="A24">
        <v>22</v>
      </c>
      <c r="B24">
        <v>0.01</v>
      </c>
      <c r="M24">
        <v>0.02</v>
      </c>
      <c r="S24">
        <v>0.15</v>
      </c>
      <c r="T24">
        <v>22</v>
      </c>
    </row>
    <row r="25" spans="1:56" x14ac:dyDescent="0.2">
      <c r="A25">
        <v>23</v>
      </c>
      <c r="T25">
        <v>23</v>
      </c>
    </row>
    <row r="26" spans="1:56" x14ac:dyDescent="0.2">
      <c r="A26">
        <v>24</v>
      </c>
      <c r="B26">
        <v>0.05</v>
      </c>
      <c r="D26">
        <v>0.2</v>
      </c>
      <c r="E26">
        <v>0.18</v>
      </c>
      <c r="G26">
        <v>0.21</v>
      </c>
      <c r="H26">
        <v>0.2</v>
      </c>
      <c r="I26">
        <v>0.25</v>
      </c>
      <c r="K26">
        <v>0.55000000000000004</v>
      </c>
      <c r="L26">
        <v>0.11</v>
      </c>
      <c r="M26">
        <v>0.11</v>
      </c>
      <c r="O26">
        <v>0.21</v>
      </c>
      <c r="Q26">
        <v>0.06</v>
      </c>
      <c r="T26">
        <v>24</v>
      </c>
    </row>
    <row r="27" spans="1:56" x14ac:dyDescent="0.2">
      <c r="A27">
        <v>25</v>
      </c>
      <c r="B27">
        <v>7.0000000000000007E-2</v>
      </c>
      <c r="J27">
        <v>0.09</v>
      </c>
      <c r="R27">
        <v>0.25</v>
      </c>
      <c r="S27">
        <v>0.3</v>
      </c>
      <c r="T27">
        <v>25</v>
      </c>
    </row>
    <row r="28" spans="1:56" x14ac:dyDescent="0.2">
      <c r="A28">
        <v>26</v>
      </c>
      <c r="B28">
        <v>0.03</v>
      </c>
      <c r="J28" t="s">
        <v>33</v>
      </c>
      <c r="T28">
        <v>26</v>
      </c>
    </row>
    <row r="29" spans="1:56" x14ac:dyDescent="0.2">
      <c r="A29">
        <v>27</v>
      </c>
      <c r="B29">
        <v>0.01</v>
      </c>
      <c r="M29">
        <v>0.02</v>
      </c>
      <c r="T29">
        <v>27</v>
      </c>
    </row>
    <row r="30" spans="1:56" x14ac:dyDescent="0.2">
      <c r="A30">
        <v>28</v>
      </c>
      <c r="P30">
        <v>0.12</v>
      </c>
      <c r="T30">
        <v>28</v>
      </c>
    </row>
    <row r="31" spans="1:56" x14ac:dyDescent="0.2">
      <c r="A31">
        <v>29</v>
      </c>
      <c r="T31">
        <v>29</v>
      </c>
    </row>
    <row r="32" spans="1:56" x14ac:dyDescent="0.2">
      <c r="A32">
        <v>30</v>
      </c>
      <c r="B32">
        <v>0.01</v>
      </c>
      <c r="T32">
        <v>30</v>
      </c>
    </row>
    <row r="33" spans="1:20" x14ac:dyDescent="0.2">
      <c r="A33">
        <v>31</v>
      </c>
      <c r="N33">
        <v>0.6</v>
      </c>
      <c r="T33">
        <v>31</v>
      </c>
    </row>
    <row r="34" spans="1:20" x14ac:dyDescent="0.2">
      <c r="A34" t="s">
        <v>37</v>
      </c>
      <c r="B34">
        <f>SUM(B3:B33)</f>
        <v>1.2200000000000002</v>
      </c>
      <c r="C34" s="10" t="s">
        <v>63</v>
      </c>
      <c r="D34">
        <f t="shared" ref="D34:S34" si="15">SUM(D3:D33)</f>
        <v>1.59</v>
      </c>
      <c r="E34">
        <f t="shared" si="15"/>
        <v>2.3400000000000003</v>
      </c>
      <c r="F34">
        <f t="shared" si="15"/>
        <v>1.17</v>
      </c>
      <c r="G34">
        <f t="shared" si="15"/>
        <v>1.7400000000000002</v>
      </c>
      <c r="H34">
        <f t="shared" si="15"/>
        <v>1.43</v>
      </c>
      <c r="I34">
        <f t="shared" si="15"/>
        <v>1.4500000000000002</v>
      </c>
      <c r="J34">
        <f t="shared" si="15"/>
        <v>1.4600000000000002</v>
      </c>
      <c r="K34">
        <f t="shared" si="15"/>
        <v>1.1500000000000001</v>
      </c>
      <c r="L34">
        <f t="shared" si="15"/>
        <v>0.51</v>
      </c>
      <c r="M34">
        <f t="shared" si="15"/>
        <v>1.1600000000000001</v>
      </c>
      <c r="N34">
        <f t="shared" si="15"/>
        <v>1.08</v>
      </c>
      <c r="O34">
        <f t="shared" si="15"/>
        <v>1.57</v>
      </c>
      <c r="P34">
        <f t="shared" si="15"/>
        <v>2.3000000000000003</v>
      </c>
      <c r="Q34">
        <f t="shared" si="15"/>
        <v>1.1100000000000001</v>
      </c>
      <c r="R34">
        <f t="shared" si="15"/>
        <v>1.66</v>
      </c>
      <c r="S34">
        <f t="shared" si="15"/>
        <v>1.8999999999999997</v>
      </c>
    </row>
    <row r="36" spans="1:20" x14ac:dyDescent="0.2">
      <c r="A36" s="2" t="s">
        <v>38</v>
      </c>
      <c r="B36" t="s">
        <v>1</v>
      </c>
      <c r="C36" t="s">
        <v>56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17</v>
      </c>
      <c r="R36" t="s">
        <v>39</v>
      </c>
      <c r="S36" t="s">
        <v>19</v>
      </c>
    </row>
    <row r="38" spans="1:20" x14ac:dyDescent="0.2">
      <c r="A38">
        <v>1</v>
      </c>
      <c r="D38">
        <v>0.33</v>
      </c>
      <c r="I38">
        <v>7.0000000000000007E-2</v>
      </c>
      <c r="L38">
        <v>0.04</v>
      </c>
      <c r="O38">
        <v>0.08</v>
      </c>
      <c r="T38">
        <v>1</v>
      </c>
    </row>
    <row r="39" spans="1:20" x14ac:dyDescent="0.2">
      <c r="A39">
        <v>2</v>
      </c>
      <c r="B39">
        <v>0.28000000000000003</v>
      </c>
      <c r="E39">
        <v>0.42</v>
      </c>
      <c r="F39">
        <v>0.34</v>
      </c>
      <c r="G39">
        <v>0.45</v>
      </c>
      <c r="H39">
        <v>0.32</v>
      </c>
      <c r="I39">
        <v>0.22</v>
      </c>
      <c r="J39">
        <v>0.28999999999999998</v>
      </c>
      <c r="K39">
        <v>0.21</v>
      </c>
      <c r="L39">
        <v>0.14000000000000001</v>
      </c>
      <c r="M39">
        <v>0.35</v>
      </c>
      <c r="O39">
        <v>0.21</v>
      </c>
      <c r="P39">
        <v>0.33</v>
      </c>
      <c r="Q39">
        <v>0.06</v>
      </c>
      <c r="S39">
        <v>0.15</v>
      </c>
      <c r="T39">
        <v>2</v>
      </c>
    </row>
    <row r="40" spans="1:20" x14ac:dyDescent="0.2">
      <c r="A40">
        <v>3</v>
      </c>
      <c r="D40">
        <v>0.4</v>
      </c>
      <c r="F40">
        <v>0.25</v>
      </c>
      <c r="H40">
        <v>0.27</v>
      </c>
      <c r="I40">
        <v>0.3</v>
      </c>
      <c r="L40">
        <v>0.31</v>
      </c>
      <c r="R40">
        <v>0.51</v>
      </c>
      <c r="S40">
        <v>0.3</v>
      </c>
      <c r="T40">
        <v>3</v>
      </c>
    </row>
    <row r="41" spans="1:20" x14ac:dyDescent="0.2">
      <c r="A41">
        <v>4</v>
      </c>
      <c r="B41">
        <v>0.61</v>
      </c>
      <c r="D41">
        <v>0.3</v>
      </c>
      <c r="E41">
        <v>0.31</v>
      </c>
      <c r="F41">
        <v>0.24</v>
      </c>
      <c r="G41">
        <v>0.21</v>
      </c>
      <c r="H41">
        <v>0.14000000000000001</v>
      </c>
      <c r="I41">
        <v>0.33</v>
      </c>
      <c r="K41">
        <v>0.72</v>
      </c>
      <c r="L41">
        <v>0.15</v>
      </c>
      <c r="M41">
        <v>0.68</v>
      </c>
      <c r="N41">
        <v>0.23</v>
      </c>
      <c r="O41">
        <v>0.46</v>
      </c>
      <c r="P41">
        <v>0.5</v>
      </c>
      <c r="Q41">
        <v>0.9</v>
      </c>
      <c r="R41">
        <v>0.36</v>
      </c>
      <c r="S41">
        <v>0.35</v>
      </c>
      <c r="T41">
        <v>4</v>
      </c>
    </row>
    <row r="42" spans="1:20" x14ac:dyDescent="0.2">
      <c r="A42">
        <v>5</v>
      </c>
      <c r="I42">
        <v>0.02</v>
      </c>
      <c r="J42">
        <v>0.42</v>
      </c>
      <c r="M42">
        <v>0.06</v>
      </c>
      <c r="S42">
        <v>0.6</v>
      </c>
      <c r="T42">
        <v>5</v>
      </c>
    </row>
    <row r="43" spans="1:20" x14ac:dyDescent="0.2">
      <c r="A43">
        <v>6</v>
      </c>
      <c r="T43">
        <v>6</v>
      </c>
    </row>
    <row r="44" spans="1:20" x14ac:dyDescent="0.2">
      <c r="A44">
        <v>7</v>
      </c>
      <c r="T44">
        <v>7</v>
      </c>
    </row>
    <row r="45" spans="1:20" x14ac:dyDescent="0.2">
      <c r="A45">
        <v>8</v>
      </c>
      <c r="P45">
        <v>0.08</v>
      </c>
      <c r="T45">
        <v>8</v>
      </c>
    </row>
    <row r="46" spans="1:20" x14ac:dyDescent="0.2">
      <c r="A46">
        <v>9</v>
      </c>
      <c r="B46">
        <v>0.01</v>
      </c>
      <c r="D46">
        <v>0.05</v>
      </c>
      <c r="G46">
        <v>0.04</v>
      </c>
      <c r="I46">
        <v>0.06</v>
      </c>
      <c r="J46">
        <v>0.05</v>
      </c>
      <c r="M46">
        <v>0.06</v>
      </c>
      <c r="Q46">
        <v>0.02</v>
      </c>
      <c r="T46">
        <v>9</v>
      </c>
    </row>
    <row r="47" spans="1:20" x14ac:dyDescent="0.2">
      <c r="A47">
        <v>10</v>
      </c>
      <c r="B47">
        <v>0.01</v>
      </c>
      <c r="E47">
        <v>0.24</v>
      </c>
      <c r="G47">
        <v>0.08</v>
      </c>
      <c r="I47">
        <v>0.02</v>
      </c>
      <c r="M47">
        <v>0.02</v>
      </c>
      <c r="Q47">
        <v>0.02</v>
      </c>
      <c r="S47">
        <v>0.1</v>
      </c>
      <c r="T47">
        <v>10</v>
      </c>
    </row>
    <row r="48" spans="1:20" x14ac:dyDescent="0.2">
      <c r="A48">
        <v>11</v>
      </c>
      <c r="F48">
        <v>0.05</v>
      </c>
      <c r="L48">
        <v>0.17</v>
      </c>
      <c r="T48">
        <v>11</v>
      </c>
    </row>
    <row r="49" spans="1:20" x14ac:dyDescent="0.2">
      <c r="A49">
        <v>12</v>
      </c>
      <c r="T49">
        <v>12</v>
      </c>
    </row>
    <row r="50" spans="1:20" x14ac:dyDescent="0.2">
      <c r="A50">
        <v>13</v>
      </c>
      <c r="T50">
        <v>13</v>
      </c>
    </row>
    <row r="51" spans="1:20" x14ac:dyDescent="0.2">
      <c r="A51">
        <v>14</v>
      </c>
      <c r="I51">
        <v>0.03</v>
      </c>
      <c r="T51">
        <v>14</v>
      </c>
    </row>
    <row r="52" spans="1:20" x14ac:dyDescent="0.2">
      <c r="A52">
        <v>15</v>
      </c>
      <c r="B52">
        <v>0.02</v>
      </c>
      <c r="D52">
        <v>7.0000000000000007E-2</v>
      </c>
      <c r="H52">
        <v>0.15</v>
      </c>
      <c r="J52">
        <v>0.04</v>
      </c>
      <c r="M52">
        <v>0.05</v>
      </c>
      <c r="O52">
        <v>7.0000000000000007E-2</v>
      </c>
      <c r="Q52">
        <v>0.08</v>
      </c>
      <c r="T52">
        <v>15</v>
      </c>
    </row>
    <row r="53" spans="1:20" x14ac:dyDescent="0.2">
      <c r="A53">
        <v>16</v>
      </c>
      <c r="B53">
        <v>0.01</v>
      </c>
      <c r="E53">
        <v>0.09</v>
      </c>
      <c r="F53">
        <v>0.05</v>
      </c>
      <c r="G53">
        <v>0.08</v>
      </c>
      <c r="I53">
        <v>0.03</v>
      </c>
      <c r="K53">
        <v>0.27</v>
      </c>
      <c r="M53">
        <v>0.03</v>
      </c>
      <c r="Q53">
        <v>0.01</v>
      </c>
      <c r="R53">
        <v>0.08</v>
      </c>
      <c r="T53">
        <v>16</v>
      </c>
    </row>
    <row r="54" spans="1:20" x14ac:dyDescent="0.2">
      <c r="A54">
        <v>17</v>
      </c>
      <c r="B54">
        <v>0.01</v>
      </c>
      <c r="T54">
        <v>17</v>
      </c>
    </row>
    <row r="55" spans="1:20" x14ac:dyDescent="0.2">
      <c r="A55">
        <v>18</v>
      </c>
      <c r="B55">
        <v>0.01</v>
      </c>
      <c r="P55">
        <v>0.03</v>
      </c>
      <c r="T55">
        <v>18</v>
      </c>
    </row>
    <row r="56" spans="1:20" x14ac:dyDescent="0.2">
      <c r="A56">
        <v>19</v>
      </c>
      <c r="T56">
        <v>19</v>
      </c>
    </row>
    <row r="57" spans="1:20" x14ac:dyDescent="0.2">
      <c r="A57">
        <v>20</v>
      </c>
      <c r="B57">
        <v>0.01</v>
      </c>
      <c r="K57">
        <v>0.04</v>
      </c>
      <c r="T57">
        <v>20</v>
      </c>
    </row>
    <row r="58" spans="1:20" x14ac:dyDescent="0.2">
      <c r="A58">
        <v>21</v>
      </c>
      <c r="B58">
        <v>0.02</v>
      </c>
      <c r="D58">
        <v>0.05</v>
      </c>
      <c r="E58">
        <v>0.09</v>
      </c>
      <c r="H58">
        <v>0.15</v>
      </c>
      <c r="I58">
        <v>0.02</v>
      </c>
      <c r="L58">
        <v>0.16</v>
      </c>
      <c r="M58">
        <v>0.01</v>
      </c>
      <c r="O58">
        <v>0.03</v>
      </c>
      <c r="P58">
        <v>0.06</v>
      </c>
      <c r="R58">
        <v>0.03</v>
      </c>
      <c r="T58">
        <v>21</v>
      </c>
    </row>
    <row r="59" spans="1:20" x14ac:dyDescent="0.2">
      <c r="A59">
        <v>22</v>
      </c>
      <c r="B59">
        <v>0.02</v>
      </c>
      <c r="G59">
        <v>0.05</v>
      </c>
      <c r="J59">
        <v>0.09</v>
      </c>
      <c r="L59">
        <v>0.03</v>
      </c>
      <c r="S59">
        <v>0.15</v>
      </c>
      <c r="T59">
        <v>22</v>
      </c>
    </row>
    <row r="60" spans="1:20" x14ac:dyDescent="0.2">
      <c r="A60">
        <v>23</v>
      </c>
      <c r="B60">
        <v>0.01</v>
      </c>
      <c r="N60">
        <v>0.15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T62">
        <v>25</v>
      </c>
    </row>
    <row r="63" spans="1:20" x14ac:dyDescent="0.2">
      <c r="A63">
        <v>26</v>
      </c>
      <c r="T63">
        <v>26</v>
      </c>
    </row>
    <row r="64" spans="1:20" x14ac:dyDescent="0.2">
      <c r="A64">
        <v>27</v>
      </c>
      <c r="T64">
        <v>27</v>
      </c>
    </row>
    <row r="65" spans="1:20" x14ac:dyDescent="0.2">
      <c r="A65">
        <v>28</v>
      </c>
      <c r="T65">
        <v>28</v>
      </c>
    </row>
    <row r="66" spans="1:20" x14ac:dyDescent="0.2">
      <c r="A66">
        <v>29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E68">
        <v>1.1499999999999999</v>
      </c>
      <c r="T68">
        <v>31</v>
      </c>
    </row>
    <row r="69" spans="1:20" x14ac:dyDescent="0.2">
      <c r="A69" t="s">
        <v>37</v>
      </c>
      <c r="B69">
        <f>SUM(B38:B68)</f>
        <v>1.02</v>
      </c>
      <c r="C69" s="10" t="s">
        <v>63</v>
      </c>
      <c r="D69">
        <f t="shared" ref="D69:S69" si="16">SUM(D38:D68)</f>
        <v>1.2000000000000002</v>
      </c>
      <c r="E69">
        <f t="shared" si="16"/>
        <v>2.2999999999999998</v>
      </c>
      <c r="F69">
        <f t="shared" si="16"/>
        <v>0.93000000000000016</v>
      </c>
      <c r="G69">
        <f t="shared" si="16"/>
        <v>0.91</v>
      </c>
      <c r="H69">
        <f t="shared" si="16"/>
        <v>1.03</v>
      </c>
      <c r="I69">
        <f t="shared" si="16"/>
        <v>1.1000000000000003</v>
      </c>
      <c r="J69">
        <f t="shared" si="16"/>
        <v>0.89</v>
      </c>
      <c r="K69">
        <f t="shared" si="16"/>
        <v>1.24</v>
      </c>
      <c r="L69">
        <f t="shared" si="16"/>
        <v>1</v>
      </c>
      <c r="M69">
        <f t="shared" si="16"/>
        <v>1.2600000000000002</v>
      </c>
      <c r="N69">
        <f t="shared" si="16"/>
        <v>0.38</v>
      </c>
      <c r="O69">
        <f t="shared" si="16"/>
        <v>0.85000000000000009</v>
      </c>
      <c r="P69">
        <f t="shared" si="16"/>
        <v>1</v>
      </c>
      <c r="Q69">
        <f t="shared" si="16"/>
        <v>1.0900000000000001</v>
      </c>
      <c r="R69">
        <f t="shared" si="16"/>
        <v>0.98</v>
      </c>
      <c r="S69">
        <f t="shared" si="16"/>
        <v>1.65</v>
      </c>
    </row>
    <row r="71" spans="1:20" x14ac:dyDescent="0.2">
      <c r="A71" s="2" t="s">
        <v>40</v>
      </c>
      <c r="B71" t="s">
        <v>1</v>
      </c>
      <c r="C71" t="s">
        <v>56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17</v>
      </c>
      <c r="R71" t="s">
        <v>18</v>
      </c>
      <c r="S71" t="s">
        <v>19</v>
      </c>
    </row>
    <row r="73" spans="1:20" x14ac:dyDescent="0.2">
      <c r="A73">
        <v>1</v>
      </c>
      <c r="D73">
        <v>7.0000000000000007E-2</v>
      </c>
      <c r="I73">
        <v>0.11</v>
      </c>
      <c r="L73">
        <v>7.0000000000000007E-2</v>
      </c>
      <c r="M73">
        <v>0.03</v>
      </c>
      <c r="T73">
        <v>1</v>
      </c>
    </row>
    <row r="74" spans="1:20" x14ac:dyDescent="0.2">
      <c r="A74">
        <v>2</v>
      </c>
      <c r="B74">
        <v>0.05</v>
      </c>
      <c r="E74">
        <v>0.17</v>
      </c>
      <c r="J74">
        <v>0.04</v>
      </c>
      <c r="Q74">
        <v>0.03</v>
      </c>
      <c r="R74">
        <v>0.19</v>
      </c>
      <c r="T74">
        <v>2</v>
      </c>
    </row>
    <row r="75" spans="1:20" x14ac:dyDescent="0.2">
      <c r="A75">
        <v>3</v>
      </c>
      <c r="T75">
        <v>3</v>
      </c>
    </row>
    <row r="76" spans="1:20" x14ac:dyDescent="0.2">
      <c r="A76">
        <v>4</v>
      </c>
      <c r="M76">
        <v>0.01</v>
      </c>
      <c r="T76">
        <v>4</v>
      </c>
    </row>
    <row r="77" spans="1:20" x14ac:dyDescent="0.2">
      <c r="A77">
        <v>5</v>
      </c>
      <c r="T77">
        <v>5</v>
      </c>
    </row>
    <row r="78" spans="1:20" x14ac:dyDescent="0.2">
      <c r="A78">
        <v>6</v>
      </c>
      <c r="T78">
        <v>6</v>
      </c>
    </row>
    <row r="79" spans="1:20" x14ac:dyDescent="0.2">
      <c r="A79">
        <v>7</v>
      </c>
      <c r="K79">
        <v>0.03</v>
      </c>
      <c r="M79">
        <v>7.0000000000000007E-2</v>
      </c>
      <c r="T79">
        <v>7</v>
      </c>
    </row>
    <row r="80" spans="1:20" x14ac:dyDescent="0.2">
      <c r="A80">
        <v>8</v>
      </c>
      <c r="B80">
        <v>0.06</v>
      </c>
      <c r="E80">
        <v>0.13</v>
      </c>
      <c r="F80">
        <v>0.09</v>
      </c>
      <c r="I80">
        <v>0.12</v>
      </c>
      <c r="J80">
        <v>0.16</v>
      </c>
      <c r="L80">
        <v>0.17</v>
      </c>
      <c r="N80">
        <v>0.32</v>
      </c>
      <c r="P80">
        <v>0.16</v>
      </c>
      <c r="Q80">
        <v>0.08</v>
      </c>
      <c r="R80">
        <v>0.1</v>
      </c>
      <c r="S80">
        <v>0.15</v>
      </c>
      <c r="T80">
        <v>8</v>
      </c>
    </row>
    <row r="81" spans="1:20" x14ac:dyDescent="0.2">
      <c r="A81">
        <v>9</v>
      </c>
      <c r="D81">
        <v>0.11</v>
      </c>
      <c r="H81">
        <v>0.2</v>
      </c>
      <c r="T81">
        <v>9</v>
      </c>
    </row>
    <row r="82" spans="1:20" x14ac:dyDescent="0.2">
      <c r="A82">
        <v>10</v>
      </c>
      <c r="B82">
        <v>0.03</v>
      </c>
      <c r="E82">
        <v>0.13</v>
      </c>
      <c r="F82">
        <v>7.0000000000000007E-2</v>
      </c>
      <c r="G82">
        <v>0.1</v>
      </c>
      <c r="I82">
        <v>0.04</v>
      </c>
      <c r="M82">
        <v>0.14000000000000001</v>
      </c>
      <c r="P82">
        <v>0.06</v>
      </c>
      <c r="T82">
        <v>10</v>
      </c>
    </row>
    <row r="83" spans="1:20" x14ac:dyDescent="0.2">
      <c r="A83">
        <v>11</v>
      </c>
      <c r="G83">
        <v>0.03</v>
      </c>
      <c r="J83">
        <v>0.02</v>
      </c>
      <c r="R83">
        <v>0.01</v>
      </c>
      <c r="T83">
        <v>11</v>
      </c>
    </row>
    <row r="84" spans="1:20" x14ac:dyDescent="0.2">
      <c r="A84">
        <v>12</v>
      </c>
      <c r="M84">
        <v>0.03</v>
      </c>
      <c r="T84">
        <v>12</v>
      </c>
    </row>
    <row r="85" spans="1:20" x14ac:dyDescent="0.2">
      <c r="A85">
        <v>13</v>
      </c>
      <c r="Q85">
        <v>0.01</v>
      </c>
      <c r="T85">
        <v>13</v>
      </c>
    </row>
    <row r="86" spans="1:20" x14ac:dyDescent="0.2">
      <c r="A86">
        <v>14</v>
      </c>
      <c r="M86">
        <v>0.12</v>
      </c>
      <c r="N86">
        <v>0.14000000000000001</v>
      </c>
      <c r="T86">
        <v>14</v>
      </c>
    </row>
    <row r="87" spans="1:20" x14ac:dyDescent="0.2">
      <c r="A87">
        <v>15</v>
      </c>
      <c r="B87">
        <v>0.27</v>
      </c>
      <c r="D87">
        <v>0.4</v>
      </c>
      <c r="F87">
        <v>0.28999999999999998</v>
      </c>
      <c r="I87">
        <v>0.45</v>
      </c>
      <c r="J87">
        <v>0.33</v>
      </c>
      <c r="K87">
        <v>0.31</v>
      </c>
      <c r="L87">
        <v>0.61</v>
      </c>
      <c r="M87">
        <v>0.1</v>
      </c>
      <c r="O87">
        <v>0.37</v>
      </c>
      <c r="P87">
        <v>0.51</v>
      </c>
      <c r="Q87">
        <v>0.18</v>
      </c>
      <c r="R87">
        <v>0.28999999999999998</v>
      </c>
      <c r="S87">
        <v>0.35</v>
      </c>
      <c r="T87">
        <v>15</v>
      </c>
    </row>
    <row r="88" spans="1:20" x14ac:dyDescent="0.2">
      <c r="A88">
        <v>16</v>
      </c>
      <c r="B88">
        <v>0.1</v>
      </c>
      <c r="E88">
        <v>0.54</v>
      </c>
      <c r="G88">
        <v>0.46</v>
      </c>
      <c r="H88">
        <v>0.33</v>
      </c>
      <c r="M88">
        <v>0.09</v>
      </c>
      <c r="N88">
        <v>0.48</v>
      </c>
      <c r="T88">
        <v>16</v>
      </c>
    </row>
    <row r="89" spans="1:20" x14ac:dyDescent="0.2">
      <c r="A89">
        <v>17</v>
      </c>
      <c r="B89">
        <v>0.01</v>
      </c>
      <c r="E89">
        <v>0.02</v>
      </c>
      <c r="F89">
        <v>0.08</v>
      </c>
      <c r="I89">
        <v>0.03</v>
      </c>
      <c r="K89">
        <v>0.1</v>
      </c>
      <c r="M89">
        <v>0.02</v>
      </c>
      <c r="P89">
        <v>0.02</v>
      </c>
      <c r="Q89">
        <v>0.08</v>
      </c>
      <c r="R89">
        <v>0.03</v>
      </c>
      <c r="S89">
        <v>0.1</v>
      </c>
      <c r="T89">
        <v>17</v>
      </c>
    </row>
    <row r="90" spans="1:20" x14ac:dyDescent="0.2">
      <c r="A90">
        <v>18</v>
      </c>
      <c r="B90">
        <v>0.04</v>
      </c>
      <c r="H90">
        <v>0.03</v>
      </c>
      <c r="I90">
        <v>0.11</v>
      </c>
      <c r="J90">
        <v>0.08</v>
      </c>
      <c r="L90">
        <v>0.09</v>
      </c>
      <c r="M90">
        <v>0.04</v>
      </c>
      <c r="P90">
        <v>0.09</v>
      </c>
      <c r="Q90">
        <v>0.01</v>
      </c>
      <c r="R90">
        <v>0.09</v>
      </c>
      <c r="S90">
        <v>0.1</v>
      </c>
      <c r="T90">
        <v>18</v>
      </c>
    </row>
    <row r="91" spans="1:20" x14ac:dyDescent="0.2">
      <c r="A91">
        <v>19</v>
      </c>
      <c r="B91">
        <v>0.04</v>
      </c>
      <c r="D91">
        <v>0.2</v>
      </c>
      <c r="E91">
        <v>0.17</v>
      </c>
      <c r="F91">
        <v>0.08</v>
      </c>
      <c r="G91">
        <v>7.0000000000000007E-2</v>
      </c>
      <c r="I91">
        <v>0.05</v>
      </c>
      <c r="K91">
        <v>0.2</v>
      </c>
      <c r="N91">
        <v>0.08</v>
      </c>
      <c r="P91">
        <v>0.01</v>
      </c>
      <c r="Q91">
        <v>0.09</v>
      </c>
      <c r="R91">
        <v>0.04</v>
      </c>
      <c r="S91">
        <v>0.1</v>
      </c>
      <c r="T91">
        <v>19</v>
      </c>
    </row>
    <row r="92" spans="1:20" x14ac:dyDescent="0.2">
      <c r="A92">
        <v>20</v>
      </c>
      <c r="D92">
        <v>0.02</v>
      </c>
      <c r="T92">
        <v>20</v>
      </c>
    </row>
    <row r="93" spans="1:20" x14ac:dyDescent="0.2">
      <c r="A93">
        <v>21</v>
      </c>
      <c r="T93">
        <v>21</v>
      </c>
    </row>
    <row r="94" spans="1:20" x14ac:dyDescent="0.2">
      <c r="A94">
        <v>22</v>
      </c>
      <c r="T94">
        <v>22</v>
      </c>
    </row>
    <row r="95" spans="1:20" x14ac:dyDescent="0.2">
      <c r="A95">
        <v>23</v>
      </c>
      <c r="T95">
        <v>23</v>
      </c>
    </row>
    <row r="96" spans="1:20" x14ac:dyDescent="0.2">
      <c r="A96">
        <v>24</v>
      </c>
      <c r="E96">
        <v>0.05</v>
      </c>
      <c r="H96">
        <v>0.06</v>
      </c>
      <c r="T96">
        <v>24</v>
      </c>
    </row>
    <row r="97" spans="1:20" x14ac:dyDescent="0.2">
      <c r="A97">
        <v>25</v>
      </c>
      <c r="E97">
        <v>0.08</v>
      </c>
      <c r="L97">
        <v>0.1</v>
      </c>
      <c r="N97">
        <v>0.12</v>
      </c>
      <c r="P97">
        <v>0.02</v>
      </c>
      <c r="T97">
        <v>25</v>
      </c>
    </row>
    <row r="98" spans="1:20" x14ac:dyDescent="0.2">
      <c r="A98">
        <v>26</v>
      </c>
      <c r="E98">
        <v>0.27</v>
      </c>
      <c r="M98" t="s">
        <v>33</v>
      </c>
      <c r="N98">
        <v>0.06</v>
      </c>
      <c r="P98">
        <v>0.01</v>
      </c>
      <c r="S98">
        <v>0.05</v>
      </c>
      <c r="T98">
        <v>26</v>
      </c>
    </row>
    <row r="99" spans="1:20" x14ac:dyDescent="0.2">
      <c r="A99">
        <v>27</v>
      </c>
      <c r="B99">
        <v>0.28999999999999998</v>
      </c>
      <c r="D99">
        <v>0.32</v>
      </c>
      <c r="E99">
        <v>0.09</v>
      </c>
      <c r="F99">
        <v>0.27</v>
      </c>
      <c r="I99">
        <v>0.32</v>
      </c>
      <c r="L99">
        <v>0.25</v>
      </c>
      <c r="M99">
        <v>0.08</v>
      </c>
      <c r="O99">
        <v>0.26</v>
      </c>
      <c r="P99">
        <v>0.28000000000000003</v>
      </c>
      <c r="Q99">
        <v>0.27</v>
      </c>
      <c r="R99">
        <v>0.24</v>
      </c>
      <c r="S99">
        <v>0.3</v>
      </c>
      <c r="T99">
        <v>27</v>
      </c>
    </row>
    <row r="100" spans="1:20" x14ac:dyDescent="0.2">
      <c r="A100">
        <v>28</v>
      </c>
      <c r="B100">
        <v>7.0000000000000007E-2</v>
      </c>
      <c r="D100">
        <v>7.0000000000000007E-2</v>
      </c>
      <c r="F100">
        <v>0.02</v>
      </c>
      <c r="G100">
        <v>0.26</v>
      </c>
      <c r="H100">
        <v>0.25</v>
      </c>
      <c r="I100">
        <v>0.03</v>
      </c>
      <c r="J100">
        <v>0.28999999999999998</v>
      </c>
      <c r="K100">
        <v>0.34</v>
      </c>
      <c r="L100">
        <v>0.04</v>
      </c>
      <c r="M100">
        <v>0.21</v>
      </c>
      <c r="N100">
        <v>0.27</v>
      </c>
      <c r="O100">
        <v>0.04</v>
      </c>
      <c r="P100">
        <v>0.08</v>
      </c>
      <c r="Q100">
        <v>0.1</v>
      </c>
      <c r="R100">
        <v>0.12</v>
      </c>
      <c r="S100">
        <v>0.2</v>
      </c>
      <c r="T100">
        <v>28</v>
      </c>
    </row>
    <row r="101" spans="1:20" x14ac:dyDescent="0.2">
      <c r="A101">
        <v>29</v>
      </c>
      <c r="G101">
        <v>7.0000000000000007E-2</v>
      </c>
      <c r="K101">
        <v>0.14000000000000001</v>
      </c>
      <c r="M101">
        <v>0.05</v>
      </c>
      <c r="R101">
        <v>0.02</v>
      </c>
      <c r="S101">
        <v>0.05</v>
      </c>
      <c r="T101">
        <v>29</v>
      </c>
    </row>
    <row r="102" spans="1:20" x14ac:dyDescent="0.2">
      <c r="A102">
        <v>30</v>
      </c>
      <c r="D102">
        <v>0.05</v>
      </c>
      <c r="G102">
        <v>0.19</v>
      </c>
      <c r="K102">
        <v>0.04</v>
      </c>
      <c r="M102">
        <v>0.03</v>
      </c>
      <c r="Q102">
        <v>0.03</v>
      </c>
      <c r="T102">
        <v>30</v>
      </c>
    </row>
    <row r="103" spans="1:20" x14ac:dyDescent="0.2">
      <c r="A103">
        <v>31</v>
      </c>
      <c r="B103">
        <v>0.32</v>
      </c>
      <c r="D103">
        <v>0.41</v>
      </c>
      <c r="E103">
        <v>0.37</v>
      </c>
      <c r="F103">
        <v>0.42</v>
      </c>
      <c r="H103">
        <v>0.3</v>
      </c>
      <c r="I103">
        <v>0.46</v>
      </c>
      <c r="J103">
        <v>0.25</v>
      </c>
      <c r="K103">
        <v>0.34</v>
      </c>
      <c r="L103">
        <v>0.28999999999999998</v>
      </c>
      <c r="M103">
        <v>0.36</v>
      </c>
      <c r="N103">
        <v>0.27</v>
      </c>
      <c r="O103">
        <v>0.28999999999999998</v>
      </c>
      <c r="P103">
        <v>0.38</v>
      </c>
      <c r="Q103">
        <v>0.35</v>
      </c>
      <c r="R103">
        <v>0.25</v>
      </c>
      <c r="S103">
        <v>0.45</v>
      </c>
      <c r="T103">
        <v>31</v>
      </c>
    </row>
    <row r="104" spans="1:20" x14ac:dyDescent="0.2">
      <c r="A104" t="s">
        <v>37</v>
      </c>
      <c r="B104">
        <f>SUM(B73:B103)</f>
        <v>1.2800000000000002</v>
      </c>
      <c r="C104" s="10" t="s">
        <v>63</v>
      </c>
      <c r="D104">
        <f t="shared" ref="D104:S104" si="17">SUM(D73:D103)</f>
        <v>1.6500000000000001</v>
      </c>
      <c r="E104">
        <f t="shared" si="17"/>
        <v>2.0200000000000005</v>
      </c>
      <c r="F104">
        <f t="shared" si="17"/>
        <v>1.3199999999999998</v>
      </c>
      <c r="G104">
        <f t="shared" si="17"/>
        <v>1.1800000000000002</v>
      </c>
      <c r="H104">
        <f t="shared" si="17"/>
        <v>1.1700000000000002</v>
      </c>
      <c r="I104">
        <f t="shared" si="17"/>
        <v>1.72</v>
      </c>
      <c r="J104">
        <f t="shared" si="17"/>
        <v>1.17</v>
      </c>
      <c r="K104">
        <f t="shared" si="17"/>
        <v>1.5000000000000002</v>
      </c>
      <c r="L104">
        <f t="shared" si="17"/>
        <v>1.62</v>
      </c>
      <c r="M104">
        <f t="shared" si="17"/>
        <v>1.38</v>
      </c>
      <c r="N104">
        <f t="shared" si="17"/>
        <v>1.7400000000000002</v>
      </c>
      <c r="O104">
        <f t="shared" si="17"/>
        <v>0.96</v>
      </c>
      <c r="P104">
        <f t="shared" si="17"/>
        <v>1.62</v>
      </c>
      <c r="Q104">
        <f t="shared" si="17"/>
        <v>1.23</v>
      </c>
      <c r="R104">
        <f t="shared" si="17"/>
        <v>1.3800000000000001</v>
      </c>
      <c r="S104">
        <f t="shared" si="17"/>
        <v>1.8499999999999999</v>
      </c>
    </row>
    <row r="106" spans="1:20" x14ac:dyDescent="0.2">
      <c r="A106" s="2" t="s">
        <v>41</v>
      </c>
      <c r="B106" t="s">
        <v>1</v>
      </c>
      <c r="C106" t="s">
        <v>56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17</v>
      </c>
      <c r="R106" t="s">
        <v>39</v>
      </c>
      <c r="S106" t="s">
        <v>19</v>
      </c>
    </row>
    <row r="108" spans="1:20" x14ac:dyDescent="0.2">
      <c r="A108">
        <v>1</v>
      </c>
      <c r="D108">
        <v>0.03</v>
      </c>
      <c r="G108">
        <v>0.03</v>
      </c>
      <c r="H108">
        <v>0.02</v>
      </c>
      <c r="I108">
        <v>0.02</v>
      </c>
      <c r="M108">
        <v>0.01</v>
      </c>
      <c r="O108">
        <v>0.02</v>
      </c>
      <c r="S108">
        <v>0.45</v>
      </c>
      <c r="T108">
        <v>1</v>
      </c>
    </row>
    <row r="109" spans="1:20" x14ac:dyDescent="0.2">
      <c r="A109">
        <v>2</v>
      </c>
      <c r="B109">
        <v>0.05</v>
      </c>
      <c r="D109">
        <v>0.09</v>
      </c>
      <c r="E109">
        <v>0.24</v>
      </c>
      <c r="F109">
        <v>0.13</v>
      </c>
      <c r="H109">
        <v>0.09</v>
      </c>
      <c r="I109">
        <v>0.31</v>
      </c>
      <c r="J109">
        <v>0.12</v>
      </c>
      <c r="M109">
        <v>0.03</v>
      </c>
      <c r="N109">
        <v>0.18</v>
      </c>
      <c r="O109">
        <v>0.12</v>
      </c>
      <c r="P109">
        <v>0.28000000000000003</v>
      </c>
      <c r="Q109">
        <v>0.04</v>
      </c>
      <c r="R109">
        <v>0.11</v>
      </c>
      <c r="S109">
        <v>0.15</v>
      </c>
      <c r="T109">
        <v>2</v>
      </c>
    </row>
    <row r="110" spans="1:20" x14ac:dyDescent="0.2">
      <c r="A110">
        <v>3</v>
      </c>
      <c r="B110">
        <v>0.13</v>
      </c>
      <c r="D110">
        <v>0.1</v>
      </c>
      <c r="E110">
        <v>0.28999999999999998</v>
      </c>
      <c r="F110">
        <v>0.12</v>
      </c>
      <c r="I110">
        <v>0.04</v>
      </c>
      <c r="J110">
        <v>0.13</v>
      </c>
      <c r="K110">
        <v>0.41</v>
      </c>
      <c r="M110">
        <v>7.0000000000000007E-2</v>
      </c>
      <c r="N110">
        <v>0.25</v>
      </c>
      <c r="Q110">
        <v>0.19</v>
      </c>
      <c r="R110">
        <v>0.09</v>
      </c>
      <c r="S110">
        <v>0.05</v>
      </c>
      <c r="T110">
        <v>3</v>
      </c>
    </row>
    <row r="111" spans="1:20" x14ac:dyDescent="0.2">
      <c r="A111">
        <v>4</v>
      </c>
      <c r="N111">
        <v>0.1</v>
      </c>
      <c r="S111">
        <v>0.35</v>
      </c>
      <c r="T111">
        <v>4</v>
      </c>
    </row>
    <row r="112" spans="1:20" x14ac:dyDescent="0.2">
      <c r="A112">
        <v>5</v>
      </c>
      <c r="D112">
        <v>0.05</v>
      </c>
      <c r="F112">
        <v>0.04</v>
      </c>
      <c r="H112">
        <v>0.02</v>
      </c>
      <c r="I112">
        <v>0.02</v>
      </c>
      <c r="T112">
        <v>5</v>
      </c>
    </row>
    <row r="113" spans="1:20" x14ac:dyDescent="0.2">
      <c r="A113">
        <v>6</v>
      </c>
      <c r="B113">
        <v>0.01</v>
      </c>
      <c r="E113">
        <v>0.15</v>
      </c>
      <c r="F113">
        <v>0.02</v>
      </c>
      <c r="I113">
        <v>0.01</v>
      </c>
      <c r="J113">
        <v>0.03</v>
      </c>
      <c r="M113">
        <v>0.03</v>
      </c>
      <c r="N113">
        <v>0.05</v>
      </c>
      <c r="P113">
        <v>0.56999999999999995</v>
      </c>
      <c r="Q113">
        <v>0.01</v>
      </c>
      <c r="T113">
        <v>6</v>
      </c>
    </row>
    <row r="114" spans="1:20" x14ac:dyDescent="0.2">
      <c r="A114">
        <v>7</v>
      </c>
      <c r="D114">
        <v>0.08</v>
      </c>
      <c r="E114">
        <v>0.06</v>
      </c>
      <c r="F114">
        <v>0.03</v>
      </c>
      <c r="K114">
        <v>7.0000000000000007E-2</v>
      </c>
      <c r="M114">
        <v>0.03</v>
      </c>
      <c r="P114">
        <v>0.7</v>
      </c>
      <c r="Q114">
        <v>0.09</v>
      </c>
      <c r="T114">
        <v>7</v>
      </c>
    </row>
    <row r="115" spans="1:20" x14ac:dyDescent="0.2">
      <c r="A115">
        <v>8</v>
      </c>
      <c r="N115">
        <v>0.03</v>
      </c>
      <c r="S115">
        <v>0.15</v>
      </c>
      <c r="T115">
        <v>8</v>
      </c>
    </row>
    <row r="116" spans="1:20" x14ac:dyDescent="0.2">
      <c r="A116">
        <v>9</v>
      </c>
      <c r="T116">
        <v>9</v>
      </c>
    </row>
    <row r="117" spans="1:20" x14ac:dyDescent="0.2">
      <c r="A117">
        <v>10</v>
      </c>
      <c r="B117">
        <v>0.45</v>
      </c>
      <c r="D117">
        <v>0.62</v>
      </c>
      <c r="F117">
        <v>0.42</v>
      </c>
      <c r="H117">
        <v>0.68</v>
      </c>
      <c r="I117">
        <v>0.82</v>
      </c>
      <c r="L117">
        <v>0.57999999999999996</v>
      </c>
      <c r="M117">
        <v>0.05</v>
      </c>
      <c r="O117">
        <v>0.62</v>
      </c>
      <c r="Q117">
        <v>0.32</v>
      </c>
      <c r="R117">
        <v>0.25</v>
      </c>
      <c r="T117">
        <v>10</v>
      </c>
    </row>
    <row r="118" spans="1:20" x14ac:dyDescent="0.2">
      <c r="A118">
        <v>11</v>
      </c>
      <c r="B118">
        <v>0.52</v>
      </c>
      <c r="D118">
        <v>0.17</v>
      </c>
      <c r="E118">
        <v>0.71</v>
      </c>
      <c r="F118">
        <v>7.0000000000000007E-2</v>
      </c>
      <c r="G118">
        <v>0.72</v>
      </c>
      <c r="H118">
        <v>0.02</v>
      </c>
      <c r="I118">
        <v>0.12</v>
      </c>
      <c r="J118">
        <v>0.82</v>
      </c>
      <c r="K118">
        <v>1.32</v>
      </c>
      <c r="L118">
        <v>0.15</v>
      </c>
      <c r="M118">
        <v>0.45</v>
      </c>
      <c r="N118">
        <v>0.69</v>
      </c>
      <c r="O118">
        <v>0.11</v>
      </c>
      <c r="P118">
        <v>0.75</v>
      </c>
      <c r="Q118">
        <v>0.2</v>
      </c>
      <c r="R118">
        <v>0.62</v>
      </c>
      <c r="S118">
        <v>0.75</v>
      </c>
      <c r="T118">
        <v>11</v>
      </c>
    </row>
    <row r="119" spans="1:20" x14ac:dyDescent="0.2">
      <c r="A119">
        <v>12</v>
      </c>
      <c r="E119">
        <v>0.01</v>
      </c>
      <c r="M119">
        <v>0.01</v>
      </c>
      <c r="T119">
        <v>12</v>
      </c>
    </row>
    <row r="120" spans="1:20" x14ac:dyDescent="0.2">
      <c r="A120">
        <v>13</v>
      </c>
      <c r="T120">
        <v>13</v>
      </c>
    </row>
    <row r="121" spans="1:20" x14ac:dyDescent="0.2">
      <c r="A121">
        <v>14</v>
      </c>
      <c r="T121">
        <v>14</v>
      </c>
    </row>
    <row r="122" spans="1:20" x14ac:dyDescent="0.2">
      <c r="A122">
        <v>15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D124">
        <v>0.14000000000000001</v>
      </c>
      <c r="F124">
        <v>0.13</v>
      </c>
      <c r="H124">
        <v>7.0000000000000007E-2</v>
      </c>
      <c r="I124">
        <v>0.12</v>
      </c>
      <c r="L124">
        <v>0.06</v>
      </c>
      <c r="O124">
        <v>0.1</v>
      </c>
      <c r="R124">
        <v>0.16</v>
      </c>
      <c r="T124">
        <v>17</v>
      </c>
    </row>
    <row r="125" spans="1:20" x14ac:dyDescent="0.2">
      <c r="A125">
        <v>18</v>
      </c>
      <c r="B125">
        <v>0.3</v>
      </c>
      <c r="D125">
        <v>0.26</v>
      </c>
      <c r="E125">
        <v>0.34</v>
      </c>
      <c r="F125">
        <v>0.28999999999999998</v>
      </c>
      <c r="H125">
        <v>0.08</v>
      </c>
      <c r="I125">
        <v>0.25</v>
      </c>
      <c r="J125">
        <v>0.25</v>
      </c>
      <c r="K125">
        <v>0.64</v>
      </c>
      <c r="L125">
        <v>0.14000000000000001</v>
      </c>
      <c r="M125">
        <v>0.36</v>
      </c>
      <c r="O125">
        <v>0.32</v>
      </c>
      <c r="P125">
        <v>0.47</v>
      </c>
      <c r="Q125">
        <v>0.48</v>
      </c>
      <c r="R125">
        <v>0.36</v>
      </c>
      <c r="S125">
        <v>0.35</v>
      </c>
      <c r="T125">
        <v>18</v>
      </c>
    </row>
    <row r="126" spans="1:20" x14ac:dyDescent="0.2">
      <c r="A126">
        <v>19</v>
      </c>
      <c r="S126">
        <v>0.3</v>
      </c>
      <c r="T126">
        <v>19</v>
      </c>
    </row>
    <row r="127" spans="1:20" x14ac:dyDescent="0.2">
      <c r="A127">
        <v>20</v>
      </c>
      <c r="B127">
        <v>0.05</v>
      </c>
      <c r="D127">
        <v>0.13</v>
      </c>
      <c r="E127">
        <v>0.09</v>
      </c>
      <c r="F127">
        <v>0.12</v>
      </c>
      <c r="I127">
        <v>0.08</v>
      </c>
      <c r="J127">
        <v>0.04</v>
      </c>
      <c r="K127">
        <v>0.16</v>
      </c>
      <c r="M127">
        <v>0.06</v>
      </c>
      <c r="N127">
        <v>0.31</v>
      </c>
      <c r="P127">
        <v>0.12</v>
      </c>
      <c r="Q127">
        <v>0.17</v>
      </c>
      <c r="R127">
        <v>7.0000000000000007E-2</v>
      </c>
      <c r="T127">
        <v>20</v>
      </c>
    </row>
    <row r="128" spans="1:20" x14ac:dyDescent="0.2">
      <c r="A128">
        <v>21</v>
      </c>
      <c r="S128">
        <v>0.2</v>
      </c>
      <c r="T128">
        <v>21</v>
      </c>
    </row>
    <row r="129" spans="1:20" x14ac:dyDescent="0.2">
      <c r="A129">
        <v>22</v>
      </c>
      <c r="T129">
        <v>22</v>
      </c>
    </row>
    <row r="130" spans="1:20" x14ac:dyDescent="0.2">
      <c r="A130">
        <v>23</v>
      </c>
      <c r="F130">
        <v>0.02</v>
      </c>
      <c r="Q130">
        <v>0.04</v>
      </c>
      <c r="T130">
        <v>23</v>
      </c>
    </row>
    <row r="131" spans="1:20" x14ac:dyDescent="0.2">
      <c r="A131">
        <v>24</v>
      </c>
      <c r="T131">
        <v>24</v>
      </c>
    </row>
    <row r="132" spans="1:20" x14ac:dyDescent="0.2">
      <c r="A132">
        <v>25</v>
      </c>
      <c r="T132">
        <v>25</v>
      </c>
    </row>
    <row r="133" spans="1:20" x14ac:dyDescent="0.2">
      <c r="A133">
        <v>26</v>
      </c>
      <c r="T133">
        <v>26</v>
      </c>
    </row>
    <row r="134" spans="1:20" x14ac:dyDescent="0.2">
      <c r="A134">
        <v>27</v>
      </c>
      <c r="B134">
        <v>0.08</v>
      </c>
      <c r="D134">
        <v>0.53</v>
      </c>
      <c r="E134">
        <v>0.1</v>
      </c>
      <c r="F134">
        <v>0.8</v>
      </c>
      <c r="H134">
        <v>0.1</v>
      </c>
      <c r="I134">
        <v>0.33</v>
      </c>
      <c r="L134">
        <v>0.08</v>
      </c>
      <c r="M134">
        <v>0.01</v>
      </c>
      <c r="P134">
        <v>7.0000000000000007E-2</v>
      </c>
      <c r="R134">
        <v>0.23</v>
      </c>
      <c r="T134">
        <v>27</v>
      </c>
    </row>
    <row r="135" spans="1:20" x14ac:dyDescent="0.2">
      <c r="A135">
        <v>28</v>
      </c>
      <c r="B135">
        <v>0.26</v>
      </c>
      <c r="E135">
        <v>0.51</v>
      </c>
      <c r="F135">
        <v>0.02</v>
      </c>
      <c r="G135">
        <v>0.82</v>
      </c>
      <c r="I135">
        <v>7.0000000000000007E-2</v>
      </c>
      <c r="J135">
        <v>0.28000000000000003</v>
      </c>
      <c r="K135">
        <v>0.5</v>
      </c>
      <c r="L135">
        <v>0.16</v>
      </c>
      <c r="M135">
        <v>0.39</v>
      </c>
      <c r="N135">
        <v>0.2</v>
      </c>
      <c r="O135">
        <v>0.37</v>
      </c>
      <c r="P135">
        <v>0.35</v>
      </c>
      <c r="Q135">
        <v>0.35</v>
      </c>
      <c r="R135">
        <v>7.0000000000000007E-2</v>
      </c>
      <c r="S135">
        <v>0.35</v>
      </c>
      <c r="T135">
        <v>28</v>
      </c>
    </row>
    <row r="136" spans="1:20" x14ac:dyDescent="0.2">
      <c r="A136">
        <v>29</v>
      </c>
      <c r="D136">
        <v>0.12</v>
      </c>
      <c r="E136">
        <v>0.05</v>
      </c>
      <c r="F136">
        <v>0.11</v>
      </c>
      <c r="H136">
        <v>0.02</v>
      </c>
      <c r="M136">
        <v>0.02</v>
      </c>
      <c r="O136">
        <v>0.2</v>
      </c>
      <c r="P136">
        <v>0.04</v>
      </c>
      <c r="R136">
        <v>0.1</v>
      </c>
      <c r="S136">
        <v>0.05</v>
      </c>
      <c r="T136">
        <v>29</v>
      </c>
    </row>
    <row r="137" spans="1:20" x14ac:dyDescent="0.2">
      <c r="A137">
        <v>30</v>
      </c>
      <c r="B137">
        <v>0.94</v>
      </c>
      <c r="E137">
        <v>0.92</v>
      </c>
      <c r="F137">
        <v>0.8</v>
      </c>
      <c r="G137">
        <v>0.89</v>
      </c>
      <c r="H137">
        <v>0.8</v>
      </c>
      <c r="I137">
        <v>0.91</v>
      </c>
      <c r="J137">
        <v>0.96</v>
      </c>
      <c r="K137">
        <v>1.1000000000000001</v>
      </c>
      <c r="L137">
        <v>0.84</v>
      </c>
      <c r="M137">
        <v>0.81</v>
      </c>
      <c r="N137">
        <v>0.72</v>
      </c>
      <c r="O137">
        <v>0.84</v>
      </c>
      <c r="P137">
        <v>0.89</v>
      </c>
      <c r="Q137">
        <v>0.83</v>
      </c>
      <c r="R137">
        <v>0.97</v>
      </c>
      <c r="S137">
        <v>0.15</v>
      </c>
      <c r="T137">
        <v>30</v>
      </c>
    </row>
    <row r="138" spans="1:20" x14ac:dyDescent="0.2">
      <c r="A138">
        <v>31</v>
      </c>
      <c r="P138" t="s">
        <v>33</v>
      </c>
      <c r="T138">
        <v>31</v>
      </c>
    </row>
    <row r="139" spans="1:20" x14ac:dyDescent="0.2">
      <c r="A139" t="s">
        <v>37</v>
      </c>
      <c r="B139">
        <f>SUM(B108:B138)</f>
        <v>2.79</v>
      </c>
      <c r="C139" s="10" t="s">
        <v>63</v>
      </c>
      <c r="D139">
        <f t="shared" ref="D139:S139" si="18">SUM(D108:D138)</f>
        <v>2.3200000000000003</v>
      </c>
      <c r="E139">
        <f t="shared" si="18"/>
        <v>3.4699999999999998</v>
      </c>
      <c r="F139">
        <f t="shared" si="18"/>
        <v>3.12</v>
      </c>
      <c r="G139">
        <f t="shared" si="18"/>
        <v>2.46</v>
      </c>
      <c r="H139">
        <f t="shared" si="18"/>
        <v>1.9000000000000001</v>
      </c>
      <c r="I139">
        <f t="shared" si="18"/>
        <v>3.1</v>
      </c>
      <c r="J139">
        <f t="shared" si="18"/>
        <v>2.63</v>
      </c>
      <c r="K139">
        <f t="shared" si="18"/>
        <v>4.2</v>
      </c>
      <c r="L139">
        <f t="shared" si="18"/>
        <v>2.0099999999999998</v>
      </c>
      <c r="M139">
        <f t="shared" si="18"/>
        <v>2.33</v>
      </c>
      <c r="N139">
        <f t="shared" si="18"/>
        <v>2.5300000000000002</v>
      </c>
      <c r="O139">
        <f t="shared" si="18"/>
        <v>2.7</v>
      </c>
      <c r="P139">
        <f t="shared" si="18"/>
        <v>4.2399999999999993</v>
      </c>
      <c r="Q139">
        <f t="shared" si="18"/>
        <v>2.72</v>
      </c>
      <c r="R139" s="3">
        <f t="shared" si="18"/>
        <v>3.0300000000000002</v>
      </c>
      <c r="S139" s="3">
        <f t="shared" si="18"/>
        <v>3.3</v>
      </c>
    </row>
    <row r="141" spans="1:20" x14ac:dyDescent="0.2">
      <c r="A141" s="2" t="s">
        <v>42</v>
      </c>
      <c r="B141" t="s">
        <v>1</v>
      </c>
      <c r="C141" t="s">
        <v>56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17</v>
      </c>
      <c r="R141" t="s">
        <v>39</v>
      </c>
      <c r="S141" t="s">
        <v>19</v>
      </c>
    </row>
    <row r="143" spans="1:20" x14ac:dyDescent="0.2">
      <c r="A143">
        <v>1</v>
      </c>
      <c r="K143">
        <v>0.05</v>
      </c>
      <c r="M143">
        <v>0.02</v>
      </c>
      <c r="Q143">
        <v>0.05</v>
      </c>
      <c r="R143">
        <v>0.08</v>
      </c>
      <c r="S143">
        <v>1</v>
      </c>
      <c r="T143">
        <v>1</v>
      </c>
    </row>
    <row r="144" spans="1:20" x14ac:dyDescent="0.2">
      <c r="A144">
        <v>2</v>
      </c>
      <c r="Q144">
        <v>0.03</v>
      </c>
      <c r="S144">
        <v>0.1</v>
      </c>
      <c r="T144">
        <v>2</v>
      </c>
    </row>
    <row r="145" spans="1:20" x14ac:dyDescent="0.2">
      <c r="A145">
        <v>3</v>
      </c>
      <c r="T145">
        <v>3</v>
      </c>
    </row>
    <row r="146" spans="1:20" x14ac:dyDescent="0.2">
      <c r="A146">
        <v>4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T153">
        <v>11</v>
      </c>
    </row>
    <row r="154" spans="1:20" x14ac:dyDescent="0.2">
      <c r="A154">
        <v>12</v>
      </c>
      <c r="R154">
        <v>0.04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B156">
        <v>0.62</v>
      </c>
      <c r="E156">
        <v>0.92</v>
      </c>
      <c r="F156">
        <v>0.69</v>
      </c>
      <c r="G156">
        <v>0.74</v>
      </c>
      <c r="H156">
        <v>0.31</v>
      </c>
      <c r="I156">
        <v>0.61</v>
      </c>
      <c r="K156">
        <v>0.72</v>
      </c>
      <c r="L156">
        <v>0.3</v>
      </c>
      <c r="M156">
        <v>0.34</v>
      </c>
      <c r="N156">
        <v>0.6</v>
      </c>
      <c r="O156">
        <v>0.79</v>
      </c>
      <c r="P156">
        <v>0.79</v>
      </c>
      <c r="Q156">
        <v>0.45</v>
      </c>
      <c r="R156">
        <v>0.72</v>
      </c>
      <c r="S156">
        <v>0.72</v>
      </c>
      <c r="T156">
        <v>14</v>
      </c>
    </row>
    <row r="157" spans="1:20" x14ac:dyDescent="0.2">
      <c r="A157">
        <v>15</v>
      </c>
      <c r="B157">
        <v>0.14000000000000001</v>
      </c>
      <c r="D157">
        <v>0.67</v>
      </c>
      <c r="E157">
        <v>0.14000000000000001</v>
      </c>
      <c r="F157">
        <v>0.12</v>
      </c>
      <c r="G157">
        <v>0.1</v>
      </c>
      <c r="I157">
        <v>0.16</v>
      </c>
      <c r="J157">
        <v>0.48</v>
      </c>
      <c r="K157">
        <v>0.23</v>
      </c>
      <c r="L157">
        <v>0.04</v>
      </c>
      <c r="M157">
        <v>0.03</v>
      </c>
      <c r="O157">
        <v>0.1</v>
      </c>
      <c r="P157">
        <v>0.16</v>
      </c>
      <c r="Q157">
        <v>0.36</v>
      </c>
      <c r="R157">
        <v>0.18</v>
      </c>
      <c r="S157">
        <v>0.35</v>
      </c>
      <c r="T157">
        <v>15</v>
      </c>
    </row>
    <row r="158" spans="1:20" x14ac:dyDescent="0.2">
      <c r="A158">
        <v>16</v>
      </c>
      <c r="D158">
        <v>0.15</v>
      </c>
      <c r="J158">
        <v>0.09</v>
      </c>
      <c r="M158">
        <v>0.14000000000000001</v>
      </c>
      <c r="T158">
        <v>16</v>
      </c>
    </row>
    <row r="159" spans="1:20" x14ac:dyDescent="0.2">
      <c r="A159">
        <v>17</v>
      </c>
      <c r="N159">
        <v>0.06</v>
      </c>
      <c r="T159">
        <v>17</v>
      </c>
    </row>
    <row r="160" spans="1:20" x14ac:dyDescent="0.2">
      <c r="A160">
        <v>18</v>
      </c>
      <c r="T160">
        <v>18</v>
      </c>
    </row>
    <row r="161" spans="1:20" x14ac:dyDescent="0.2">
      <c r="A161">
        <v>19</v>
      </c>
      <c r="T161">
        <v>19</v>
      </c>
    </row>
    <row r="162" spans="1:20" x14ac:dyDescent="0.2">
      <c r="A162">
        <v>20</v>
      </c>
      <c r="T162">
        <v>20</v>
      </c>
    </row>
    <row r="163" spans="1:20" x14ac:dyDescent="0.2">
      <c r="A163">
        <v>21</v>
      </c>
      <c r="T163">
        <v>21</v>
      </c>
    </row>
    <row r="164" spans="1:20" x14ac:dyDescent="0.2">
      <c r="A164">
        <v>22</v>
      </c>
      <c r="T164">
        <v>22</v>
      </c>
    </row>
    <row r="165" spans="1:20" x14ac:dyDescent="0.2">
      <c r="A165">
        <v>23</v>
      </c>
      <c r="B165">
        <v>0.01</v>
      </c>
      <c r="E165">
        <v>0.03</v>
      </c>
      <c r="I165">
        <v>0.02</v>
      </c>
      <c r="Q165">
        <v>0.01</v>
      </c>
      <c r="T165">
        <v>23</v>
      </c>
    </row>
    <row r="166" spans="1:20" x14ac:dyDescent="0.2">
      <c r="A166">
        <v>24</v>
      </c>
      <c r="T166">
        <v>24</v>
      </c>
    </row>
    <row r="167" spans="1:20" x14ac:dyDescent="0.2">
      <c r="A167">
        <v>25</v>
      </c>
      <c r="T167">
        <v>25</v>
      </c>
    </row>
    <row r="168" spans="1:20" x14ac:dyDescent="0.2">
      <c r="A168">
        <v>26</v>
      </c>
      <c r="G168">
        <v>0.13</v>
      </c>
      <c r="T168">
        <v>26</v>
      </c>
    </row>
    <row r="169" spans="1:20" x14ac:dyDescent="0.2">
      <c r="A169">
        <v>27</v>
      </c>
      <c r="B169">
        <v>0.18</v>
      </c>
      <c r="D169">
        <v>0.08</v>
      </c>
      <c r="E169">
        <v>7.0000000000000007E-2</v>
      </c>
      <c r="F169">
        <v>0.1</v>
      </c>
      <c r="I169">
        <v>0.24</v>
      </c>
      <c r="K169">
        <v>0.24</v>
      </c>
      <c r="L169">
        <v>0.24</v>
      </c>
      <c r="M169">
        <v>0.17</v>
      </c>
      <c r="N169">
        <v>0.24</v>
      </c>
      <c r="O169">
        <v>0.06</v>
      </c>
      <c r="P169">
        <v>0.16</v>
      </c>
      <c r="Q169">
        <v>0.2</v>
      </c>
      <c r="R169">
        <v>0.27</v>
      </c>
      <c r="S169">
        <v>0.22</v>
      </c>
      <c r="T169">
        <v>27</v>
      </c>
    </row>
    <row r="170" spans="1:20" x14ac:dyDescent="0.2">
      <c r="A170">
        <v>28</v>
      </c>
      <c r="B170">
        <v>0.01</v>
      </c>
      <c r="H170">
        <v>0.2</v>
      </c>
      <c r="J170">
        <v>0.23</v>
      </c>
      <c r="M170">
        <v>0.03</v>
      </c>
      <c r="T170">
        <v>28</v>
      </c>
    </row>
    <row r="171" spans="1:20" x14ac:dyDescent="0.2">
      <c r="A171">
        <v>29</v>
      </c>
      <c r="T171">
        <v>29</v>
      </c>
    </row>
    <row r="172" spans="1:20" x14ac:dyDescent="0.2">
      <c r="A172">
        <v>30</v>
      </c>
      <c r="T172">
        <v>30</v>
      </c>
    </row>
    <row r="173" spans="1:20" x14ac:dyDescent="0.2">
      <c r="A173">
        <v>31</v>
      </c>
      <c r="T173">
        <v>31</v>
      </c>
    </row>
    <row r="174" spans="1:20" x14ac:dyDescent="0.2">
      <c r="A174" t="s">
        <v>37</v>
      </c>
      <c r="B174">
        <f>SUM(B143:B173)</f>
        <v>0.96</v>
      </c>
      <c r="C174" s="10" t="s">
        <v>63</v>
      </c>
      <c r="D174">
        <f t="shared" ref="D174:S174" si="19">SUM(D143:D173)</f>
        <v>0.9</v>
      </c>
      <c r="E174">
        <f t="shared" si="19"/>
        <v>1.1600000000000001</v>
      </c>
      <c r="F174">
        <f t="shared" si="19"/>
        <v>0.90999999999999992</v>
      </c>
      <c r="G174">
        <f t="shared" si="19"/>
        <v>0.97</v>
      </c>
      <c r="H174">
        <f t="shared" si="19"/>
        <v>0.51</v>
      </c>
      <c r="I174">
        <f t="shared" si="19"/>
        <v>1.03</v>
      </c>
      <c r="J174">
        <f t="shared" si="19"/>
        <v>0.79999999999999993</v>
      </c>
      <c r="K174">
        <f t="shared" si="19"/>
        <v>1.24</v>
      </c>
      <c r="L174">
        <f t="shared" si="19"/>
        <v>0.57999999999999996</v>
      </c>
      <c r="M174">
        <f t="shared" si="19"/>
        <v>0.73000000000000009</v>
      </c>
      <c r="N174">
        <f t="shared" si="19"/>
        <v>0.89999999999999991</v>
      </c>
      <c r="O174">
        <f t="shared" si="19"/>
        <v>0.95</v>
      </c>
      <c r="P174">
        <f t="shared" si="19"/>
        <v>1.1100000000000001</v>
      </c>
      <c r="Q174">
        <f t="shared" si="19"/>
        <v>1.1000000000000001</v>
      </c>
      <c r="R174">
        <f t="shared" si="19"/>
        <v>1.29</v>
      </c>
      <c r="S174" s="3">
        <f t="shared" si="19"/>
        <v>2.39</v>
      </c>
    </row>
    <row r="176" spans="1:20" x14ac:dyDescent="0.2">
      <c r="A176" s="2" t="s">
        <v>43</v>
      </c>
      <c r="B176" t="s">
        <v>1</v>
      </c>
      <c r="C176" t="s">
        <v>56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17</v>
      </c>
      <c r="R176" t="s">
        <v>39</v>
      </c>
      <c r="S176" t="s">
        <v>19</v>
      </c>
    </row>
    <row r="178" spans="1:20" x14ac:dyDescent="0.2">
      <c r="A178">
        <v>1</v>
      </c>
      <c r="B178">
        <v>0.01</v>
      </c>
      <c r="D178">
        <v>0.03</v>
      </c>
      <c r="E178">
        <v>0.03</v>
      </c>
      <c r="F178">
        <v>0.03</v>
      </c>
      <c r="I178">
        <v>0.23</v>
      </c>
      <c r="K178">
        <v>0.09</v>
      </c>
      <c r="L178">
        <v>0.02</v>
      </c>
      <c r="M178">
        <v>0.06</v>
      </c>
      <c r="Q178">
        <v>0.08</v>
      </c>
      <c r="T178">
        <v>1</v>
      </c>
    </row>
    <row r="179" spans="1:20" x14ac:dyDescent="0.2">
      <c r="A179">
        <v>2</v>
      </c>
      <c r="N179">
        <v>0.02</v>
      </c>
      <c r="S179">
        <v>0.05</v>
      </c>
      <c r="T179">
        <v>2</v>
      </c>
    </row>
    <row r="180" spans="1:20" x14ac:dyDescent="0.2">
      <c r="A180">
        <v>3</v>
      </c>
      <c r="B180">
        <v>0.01</v>
      </c>
      <c r="E180">
        <v>0.04</v>
      </c>
      <c r="F180">
        <v>0.01</v>
      </c>
      <c r="M180">
        <v>0.02</v>
      </c>
      <c r="T180">
        <v>3</v>
      </c>
    </row>
    <row r="181" spans="1:20" x14ac:dyDescent="0.2">
      <c r="A181">
        <v>4</v>
      </c>
      <c r="T181">
        <v>4</v>
      </c>
    </row>
    <row r="182" spans="1:20" x14ac:dyDescent="0.2">
      <c r="A182">
        <v>5</v>
      </c>
      <c r="B182">
        <v>0.11</v>
      </c>
      <c r="D182">
        <v>0.18</v>
      </c>
      <c r="E182">
        <v>0.14000000000000001</v>
      </c>
      <c r="F182">
        <v>0.14000000000000001</v>
      </c>
      <c r="G182">
        <v>0.16</v>
      </c>
      <c r="I182">
        <v>0.17</v>
      </c>
      <c r="J182">
        <v>0.15</v>
      </c>
      <c r="K182">
        <v>0.26</v>
      </c>
      <c r="L182">
        <v>0.22</v>
      </c>
      <c r="M182">
        <v>0.08</v>
      </c>
      <c r="N182">
        <v>0.19</v>
      </c>
      <c r="O182">
        <v>0.18</v>
      </c>
      <c r="Q182">
        <v>0.18</v>
      </c>
      <c r="R182">
        <v>0.17</v>
      </c>
      <c r="T182">
        <v>5</v>
      </c>
    </row>
    <row r="183" spans="1:20" x14ac:dyDescent="0.2">
      <c r="A183">
        <v>6</v>
      </c>
      <c r="B183">
        <v>0.02</v>
      </c>
      <c r="D183">
        <v>0.03</v>
      </c>
      <c r="E183">
        <v>0.01</v>
      </c>
      <c r="F183">
        <v>0.01</v>
      </c>
      <c r="G183">
        <v>0.04</v>
      </c>
      <c r="H183">
        <v>0.14000000000000001</v>
      </c>
      <c r="I183">
        <v>0.04</v>
      </c>
      <c r="M183">
        <v>0.02</v>
      </c>
      <c r="O183">
        <v>0.03</v>
      </c>
      <c r="Q183">
        <v>7.0000000000000007E-2</v>
      </c>
      <c r="R183">
        <v>0.02</v>
      </c>
      <c r="S183">
        <v>0.25</v>
      </c>
      <c r="T183">
        <v>6</v>
      </c>
    </row>
    <row r="184" spans="1:20" x14ac:dyDescent="0.2">
      <c r="A184">
        <v>7</v>
      </c>
      <c r="M184">
        <v>0.02</v>
      </c>
      <c r="Q184">
        <v>0.04</v>
      </c>
      <c r="S184">
        <v>0.05</v>
      </c>
      <c r="T184">
        <v>7</v>
      </c>
    </row>
    <row r="185" spans="1:20" x14ac:dyDescent="0.2">
      <c r="A185">
        <v>8</v>
      </c>
      <c r="F185">
        <v>0.05</v>
      </c>
      <c r="L185">
        <v>0.04</v>
      </c>
      <c r="M185">
        <v>0.02</v>
      </c>
      <c r="P185">
        <v>0.24</v>
      </c>
      <c r="Q185">
        <v>7.0000000000000007E-2</v>
      </c>
      <c r="T185">
        <v>8</v>
      </c>
    </row>
    <row r="186" spans="1:20" x14ac:dyDescent="0.2">
      <c r="A186">
        <v>9</v>
      </c>
      <c r="E186">
        <v>0.02</v>
      </c>
      <c r="K186">
        <v>0.06</v>
      </c>
      <c r="T186">
        <v>9</v>
      </c>
    </row>
    <row r="187" spans="1:20" x14ac:dyDescent="0.2">
      <c r="A187">
        <v>10</v>
      </c>
      <c r="D187">
        <v>0.01</v>
      </c>
      <c r="T187">
        <v>10</v>
      </c>
    </row>
    <row r="188" spans="1:20" x14ac:dyDescent="0.2">
      <c r="A188">
        <v>11</v>
      </c>
      <c r="B188">
        <v>0.05</v>
      </c>
      <c r="D188">
        <v>0.03</v>
      </c>
      <c r="E188">
        <v>7.0000000000000007E-2</v>
      </c>
      <c r="F188">
        <v>0.02</v>
      </c>
      <c r="G188">
        <v>0.03</v>
      </c>
      <c r="H188">
        <v>0.15</v>
      </c>
      <c r="I188">
        <v>7.0000000000000007E-2</v>
      </c>
      <c r="K188">
        <v>0.16</v>
      </c>
      <c r="M188">
        <v>0.01</v>
      </c>
      <c r="O188">
        <v>0.05</v>
      </c>
      <c r="P188">
        <v>0.08</v>
      </c>
      <c r="Q188">
        <v>0.01</v>
      </c>
      <c r="R188">
        <v>0.15</v>
      </c>
      <c r="T188">
        <v>11</v>
      </c>
    </row>
    <row r="189" spans="1:20" x14ac:dyDescent="0.2">
      <c r="A189">
        <v>12</v>
      </c>
      <c r="B189">
        <v>0.08</v>
      </c>
      <c r="D189">
        <v>7.0000000000000007E-2</v>
      </c>
      <c r="E189">
        <v>0.02</v>
      </c>
      <c r="F189">
        <v>0.01</v>
      </c>
      <c r="G189">
        <v>0.09</v>
      </c>
      <c r="I189">
        <v>0.15</v>
      </c>
      <c r="J189">
        <v>0.09</v>
      </c>
      <c r="K189">
        <v>0.09</v>
      </c>
      <c r="L189">
        <v>0.19</v>
      </c>
      <c r="N189">
        <v>0.12</v>
      </c>
      <c r="O189">
        <v>0.06</v>
      </c>
      <c r="P189">
        <v>0.02</v>
      </c>
      <c r="Q189">
        <v>0.09</v>
      </c>
      <c r="S189">
        <v>0.25</v>
      </c>
      <c r="T189">
        <v>12</v>
      </c>
    </row>
    <row r="190" spans="1:20" x14ac:dyDescent="0.2">
      <c r="A190">
        <v>13</v>
      </c>
      <c r="B190">
        <v>0.01</v>
      </c>
      <c r="E190">
        <v>0.03</v>
      </c>
      <c r="L190">
        <v>0.09</v>
      </c>
      <c r="N190">
        <v>0.04</v>
      </c>
      <c r="S190">
        <v>0.05</v>
      </c>
      <c r="T190">
        <v>13</v>
      </c>
    </row>
    <row r="191" spans="1:20" x14ac:dyDescent="0.2">
      <c r="A191">
        <v>14</v>
      </c>
      <c r="T191">
        <v>14</v>
      </c>
    </row>
    <row r="192" spans="1:20" x14ac:dyDescent="0.2">
      <c r="A192">
        <v>15</v>
      </c>
      <c r="T192">
        <v>15</v>
      </c>
    </row>
    <row r="193" spans="1:20" x14ac:dyDescent="0.2">
      <c r="A193">
        <v>16</v>
      </c>
      <c r="T193">
        <v>16</v>
      </c>
    </row>
    <row r="194" spans="1:20" x14ac:dyDescent="0.2">
      <c r="A194">
        <v>17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T198">
        <v>21</v>
      </c>
    </row>
    <row r="199" spans="1:20" x14ac:dyDescent="0.2">
      <c r="A199">
        <v>22</v>
      </c>
      <c r="T199">
        <v>22</v>
      </c>
    </row>
    <row r="200" spans="1:20" x14ac:dyDescent="0.2">
      <c r="A200">
        <v>23</v>
      </c>
      <c r="T200">
        <v>23</v>
      </c>
    </row>
    <row r="201" spans="1:20" x14ac:dyDescent="0.2">
      <c r="A201">
        <v>24</v>
      </c>
      <c r="E201">
        <v>0.03</v>
      </c>
      <c r="I201">
        <v>0.02</v>
      </c>
      <c r="K201">
        <v>0.08</v>
      </c>
      <c r="O201">
        <v>0.01</v>
      </c>
      <c r="Q201">
        <v>0.05</v>
      </c>
      <c r="R201">
        <v>0.06</v>
      </c>
      <c r="T201">
        <v>24</v>
      </c>
    </row>
    <row r="202" spans="1:20" x14ac:dyDescent="0.2">
      <c r="A202">
        <v>25</v>
      </c>
      <c r="J202">
        <v>0.04</v>
      </c>
      <c r="M202">
        <v>0.02</v>
      </c>
      <c r="S202">
        <v>0.1</v>
      </c>
      <c r="T202">
        <v>25</v>
      </c>
    </row>
    <row r="203" spans="1:20" x14ac:dyDescent="0.2">
      <c r="A203">
        <v>26</v>
      </c>
      <c r="D203">
        <v>0.35</v>
      </c>
      <c r="F203">
        <v>0.36</v>
      </c>
      <c r="H203">
        <v>0.1</v>
      </c>
      <c r="I203">
        <v>0.25</v>
      </c>
      <c r="L203">
        <v>0.05</v>
      </c>
      <c r="M203">
        <v>0.01</v>
      </c>
      <c r="O203">
        <v>0.22</v>
      </c>
      <c r="Q203">
        <v>0.03</v>
      </c>
      <c r="T203">
        <v>26</v>
      </c>
    </row>
    <row r="204" spans="1:20" x14ac:dyDescent="0.2">
      <c r="A204">
        <v>27</v>
      </c>
      <c r="B204">
        <v>0.67</v>
      </c>
      <c r="D204">
        <v>0.4</v>
      </c>
      <c r="E204">
        <v>1.03</v>
      </c>
      <c r="F204">
        <v>0.56000000000000005</v>
      </c>
      <c r="G204">
        <v>1.1499999999999999</v>
      </c>
      <c r="H204">
        <v>0.35</v>
      </c>
      <c r="I204">
        <v>0.33</v>
      </c>
      <c r="J204">
        <v>0.49</v>
      </c>
      <c r="L204">
        <v>0.52</v>
      </c>
      <c r="M204">
        <v>0.78</v>
      </c>
      <c r="N204">
        <v>0.55000000000000004</v>
      </c>
      <c r="O204">
        <v>0.93</v>
      </c>
      <c r="P204">
        <v>0.92</v>
      </c>
      <c r="Q204">
        <v>0.61</v>
      </c>
      <c r="R204">
        <v>0.59</v>
      </c>
      <c r="S204">
        <v>0.28000000000000003</v>
      </c>
      <c r="T204">
        <v>27</v>
      </c>
    </row>
    <row r="205" spans="1:20" x14ac:dyDescent="0.2">
      <c r="A205">
        <v>28</v>
      </c>
      <c r="D205">
        <v>0.2</v>
      </c>
      <c r="E205">
        <v>0.03</v>
      </c>
      <c r="F205">
        <v>0.06</v>
      </c>
      <c r="J205">
        <v>0.5</v>
      </c>
      <c r="M205">
        <v>0.04</v>
      </c>
      <c r="Q205">
        <v>0.1</v>
      </c>
      <c r="R205">
        <v>0.03</v>
      </c>
      <c r="S205">
        <v>0.6</v>
      </c>
      <c r="T205">
        <v>28</v>
      </c>
    </row>
    <row r="206" spans="1:20" x14ac:dyDescent="0.2">
      <c r="A206">
        <v>29</v>
      </c>
      <c r="D206">
        <v>0.05</v>
      </c>
      <c r="K206">
        <v>0.96</v>
      </c>
      <c r="S206">
        <v>0.15</v>
      </c>
      <c r="T206">
        <v>29</v>
      </c>
    </row>
    <row r="207" spans="1:20" x14ac:dyDescent="0.2">
      <c r="A207">
        <v>30</v>
      </c>
      <c r="B207">
        <v>0.01</v>
      </c>
      <c r="I207">
        <v>0.01</v>
      </c>
      <c r="K207">
        <v>0.02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t="s">
        <v>37</v>
      </c>
      <c r="B209">
        <f>SUM(B178:B208)</f>
        <v>0.97000000000000008</v>
      </c>
      <c r="C209" s="10" t="s">
        <v>63</v>
      </c>
      <c r="D209">
        <f t="shared" ref="D209:S209" si="20">SUM(D178:D208)</f>
        <v>1.35</v>
      </c>
      <c r="E209">
        <f t="shared" si="20"/>
        <v>1.4500000000000002</v>
      </c>
      <c r="F209">
        <f t="shared" si="20"/>
        <v>1.2500000000000002</v>
      </c>
      <c r="G209">
        <f t="shared" si="20"/>
        <v>1.47</v>
      </c>
      <c r="H209">
        <f t="shared" si="20"/>
        <v>0.74</v>
      </c>
      <c r="I209">
        <f t="shared" si="20"/>
        <v>1.27</v>
      </c>
      <c r="J209">
        <f t="shared" si="20"/>
        <v>1.27</v>
      </c>
      <c r="K209">
        <f t="shared" si="20"/>
        <v>1.7199999999999998</v>
      </c>
      <c r="L209">
        <f t="shared" si="20"/>
        <v>1.1299999999999999</v>
      </c>
      <c r="M209">
        <f t="shared" si="20"/>
        <v>1.08</v>
      </c>
      <c r="N209">
        <f t="shared" si="20"/>
        <v>0.91999999999999993</v>
      </c>
      <c r="O209">
        <f t="shared" si="20"/>
        <v>1.48</v>
      </c>
      <c r="P209">
        <f t="shared" si="20"/>
        <v>1.26</v>
      </c>
      <c r="Q209">
        <f t="shared" si="20"/>
        <v>1.33</v>
      </c>
      <c r="R209">
        <f t="shared" si="20"/>
        <v>1.02</v>
      </c>
      <c r="S209">
        <f t="shared" si="20"/>
        <v>1.7799999999999998</v>
      </c>
    </row>
    <row r="211" spans="1:20" x14ac:dyDescent="0.2">
      <c r="A211" s="2" t="s">
        <v>45</v>
      </c>
      <c r="B211" t="s">
        <v>1</v>
      </c>
      <c r="C211" t="s">
        <v>56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17</v>
      </c>
      <c r="R211" t="s">
        <v>39</v>
      </c>
      <c r="S211" t="s">
        <v>19</v>
      </c>
    </row>
    <row r="213" spans="1:20" x14ac:dyDescent="0.2">
      <c r="A213">
        <v>1</v>
      </c>
      <c r="K213">
        <v>0.16</v>
      </c>
      <c r="T213">
        <v>1</v>
      </c>
    </row>
    <row r="214" spans="1:20" x14ac:dyDescent="0.2">
      <c r="A214">
        <v>2</v>
      </c>
      <c r="T214">
        <v>2</v>
      </c>
    </row>
    <row r="215" spans="1:20" x14ac:dyDescent="0.2">
      <c r="A215">
        <v>3</v>
      </c>
      <c r="T215">
        <v>3</v>
      </c>
    </row>
    <row r="216" spans="1:20" x14ac:dyDescent="0.2">
      <c r="A216">
        <v>4</v>
      </c>
      <c r="F216">
        <v>0.02</v>
      </c>
      <c r="T216">
        <v>4</v>
      </c>
    </row>
    <row r="217" spans="1:20" x14ac:dyDescent="0.2">
      <c r="A217">
        <v>5</v>
      </c>
      <c r="M217">
        <v>0.03</v>
      </c>
      <c r="O217">
        <v>0.02</v>
      </c>
      <c r="S217">
        <v>0.05</v>
      </c>
      <c r="T217">
        <v>5</v>
      </c>
    </row>
    <row r="218" spans="1:20" x14ac:dyDescent="0.2">
      <c r="A218">
        <v>6</v>
      </c>
      <c r="B218">
        <v>0.39</v>
      </c>
      <c r="D218">
        <v>0.09</v>
      </c>
      <c r="E218">
        <v>0.41</v>
      </c>
      <c r="F218">
        <v>0.04</v>
      </c>
      <c r="G218">
        <v>0.25</v>
      </c>
      <c r="H218">
        <v>0.22</v>
      </c>
      <c r="I218">
        <v>0.42</v>
      </c>
      <c r="J218">
        <v>0.19</v>
      </c>
      <c r="L218">
        <v>0.27</v>
      </c>
      <c r="M218">
        <v>0.02</v>
      </c>
      <c r="N218">
        <v>0.2</v>
      </c>
      <c r="O218">
        <v>0.21</v>
      </c>
      <c r="P218">
        <v>0.4</v>
      </c>
      <c r="R218">
        <v>0.33</v>
      </c>
      <c r="S218">
        <v>0.1</v>
      </c>
      <c r="T218">
        <v>6</v>
      </c>
    </row>
    <row r="219" spans="1:20" x14ac:dyDescent="0.2">
      <c r="A219">
        <v>7</v>
      </c>
      <c r="T219">
        <v>7</v>
      </c>
    </row>
    <row r="220" spans="1:20" x14ac:dyDescent="0.2">
      <c r="A220">
        <v>8</v>
      </c>
      <c r="T220">
        <v>8</v>
      </c>
    </row>
    <row r="221" spans="1:20" x14ac:dyDescent="0.2">
      <c r="A221">
        <v>9</v>
      </c>
      <c r="T221">
        <v>9</v>
      </c>
    </row>
    <row r="222" spans="1:20" x14ac:dyDescent="0.2">
      <c r="A222">
        <v>10</v>
      </c>
      <c r="T222">
        <v>10</v>
      </c>
    </row>
    <row r="223" spans="1:20" x14ac:dyDescent="0.2">
      <c r="A223">
        <v>11</v>
      </c>
      <c r="T223">
        <v>11</v>
      </c>
    </row>
    <row r="224" spans="1:20" x14ac:dyDescent="0.2">
      <c r="A224">
        <v>12</v>
      </c>
      <c r="B224">
        <v>0.08</v>
      </c>
      <c r="F224">
        <v>0.02</v>
      </c>
      <c r="I224">
        <v>0.03</v>
      </c>
      <c r="K224">
        <v>0.05</v>
      </c>
      <c r="M224">
        <v>0.05</v>
      </c>
      <c r="Q224">
        <v>0.08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D227">
        <v>0.13</v>
      </c>
      <c r="F227">
        <v>0.21</v>
      </c>
      <c r="I227">
        <v>0.09</v>
      </c>
      <c r="K227">
        <v>0.12</v>
      </c>
      <c r="T227">
        <v>15</v>
      </c>
    </row>
    <row r="228" spans="1:20" x14ac:dyDescent="0.2">
      <c r="A228">
        <v>16</v>
      </c>
      <c r="B228">
        <v>7.0000000000000007E-2</v>
      </c>
      <c r="D228">
        <v>0.09</v>
      </c>
      <c r="E228">
        <v>0.08</v>
      </c>
      <c r="F228">
        <v>0.02</v>
      </c>
      <c r="G228">
        <v>0.12</v>
      </c>
      <c r="I228">
        <v>0.02</v>
      </c>
      <c r="J228">
        <v>0.04</v>
      </c>
      <c r="L228">
        <v>0.02</v>
      </c>
      <c r="M228">
        <v>0.34</v>
      </c>
      <c r="O228">
        <v>0.09</v>
      </c>
      <c r="P228">
        <v>0.12</v>
      </c>
      <c r="Q228">
        <v>0.23</v>
      </c>
      <c r="R228">
        <v>0.04</v>
      </c>
      <c r="S228">
        <v>0.2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B232">
        <v>0.1</v>
      </c>
      <c r="D232">
        <v>7.0000000000000007E-2</v>
      </c>
      <c r="E232">
        <v>0.04</v>
      </c>
      <c r="G232">
        <v>0.05</v>
      </c>
      <c r="I232">
        <v>0.1</v>
      </c>
      <c r="J232">
        <v>0.05</v>
      </c>
      <c r="L232">
        <v>0.03</v>
      </c>
      <c r="M232">
        <v>0.03</v>
      </c>
      <c r="N232">
        <v>0.04</v>
      </c>
      <c r="Q232">
        <v>0.05</v>
      </c>
      <c r="R232">
        <v>0.08</v>
      </c>
      <c r="T232">
        <v>20</v>
      </c>
    </row>
    <row r="233" spans="1:20" x14ac:dyDescent="0.2">
      <c r="A233">
        <v>21</v>
      </c>
      <c r="S233">
        <v>0.05</v>
      </c>
      <c r="T233">
        <v>21</v>
      </c>
    </row>
    <row r="234" spans="1:20" x14ac:dyDescent="0.2">
      <c r="A234">
        <v>22</v>
      </c>
      <c r="F234">
        <v>0.03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D241">
        <v>0.01</v>
      </c>
      <c r="K241">
        <v>0.02</v>
      </c>
      <c r="M241">
        <v>0.03</v>
      </c>
      <c r="Q241">
        <v>0.03</v>
      </c>
      <c r="R241">
        <v>0.02</v>
      </c>
      <c r="T241">
        <v>29</v>
      </c>
    </row>
    <row r="242" spans="1:20" x14ac:dyDescent="0.2">
      <c r="A242">
        <v>30</v>
      </c>
      <c r="B242">
        <v>0.11</v>
      </c>
      <c r="D242">
        <v>0.05</v>
      </c>
      <c r="G242">
        <v>0.11</v>
      </c>
      <c r="I242">
        <v>0.12</v>
      </c>
      <c r="O242">
        <v>0.05</v>
      </c>
      <c r="S242">
        <v>0.05</v>
      </c>
      <c r="T242">
        <v>30</v>
      </c>
    </row>
    <row r="243" spans="1:20" x14ac:dyDescent="0.2">
      <c r="A243">
        <v>31</v>
      </c>
      <c r="B243">
        <v>0.02</v>
      </c>
      <c r="E243">
        <v>0.05</v>
      </c>
      <c r="J243">
        <v>0.06</v>
      </c>
      <c r="K243">
        <v>0.05</v>
      </c>
      <c r="M243">
        <v>0.02</v>
      </c>
      <c r="P243">
        <v>7.0000000000000007E-2</v>
      </c>
      <c r="Q243">
        <v>0.06</v>
      </c>
      <c r="T243">
        <v>31</v>
      </c>
    </row>
    <row r="244" spans="1:20" x14ac:dyDescent="0.2">
      <c r="A244" t="s">
        <v>37</v>
      </c>
      <c r="B244">
        <f>SUM(B213:B243)</f>
        <v>0.77</v>
      </c>
      <c r="C244" s="10" t="s">
        <v>63</v>
      </c>
      <c r="D244">
        <f t="shared" ref="D244:S244" si="21">SUM(D213:D243)</f>
        <v>0.44</v>
      </c>
      <c r="E244">
        <f t="shared" si="21"/>
        <v>0.58000000000000007</v>
      </c>
      <c r="F244">
        <f t="shared" si="21"/>
        <v>0.33999999999999997</v>
      </c>
      <c r="G244">
        <f t="shared" si="21"/>
        <v>0.53</v>
      </c>
      <c r="H244">
        <f t="shared" si="21"/>
        <v>0.22</v>
      </c>
      <c r="I244">
        <f t="shared" si="21"/>
        <v>0.77999999999999992</v>
      </c>
      <c r="J244">
        <f t="shared" si="21"/>
        <v>0.34</v>
      </c>
      <c r="K244">
        <f t="shared" si="21"/>
        <v>0.4</v>
      </c>
      <c r="L244">
        <f t="shared" si="21"/>
        <v>0.32000000000000006</v>
      </c>
      <c r="M244">
        <f t="shared" si="21"/>
        <v>0.52000000000000013</v>
      </c>
      <c r="N244">
        <f t="shared" si="21"/>
        <v>0.24000000000000002</v>
      </c>
      <c r="O244">
        <f t="shared" si="21"/>
        <v>0.36999999999999994</v>
      </c>
      <c r="P244">
        <f t="shared" si="21"/>
        <v>0.59000000000000008</v>
      </c>
      <c r="Q244">
        <f t="shared" si="21"/>
        <v>0.45</v>
      </c>
      <c r="R244">
        <f t="shared" si="21"/>
        <v>0.47000000000000003</v>
      </c>
      <c r="S244" s="3">
        <f t="shared" si="21"/>
        <v>0.45</v>
      </c>
    </row>
    <row r="246" spans="1:20" x14ac:dyDescent="0.2">
      <c r="A246" s="2" t="s">
        <v>46</v>
      </c>
      <c r="B246" t="s">
        <v>1</v>
      </c>
      <c r="C246" t="s">
        <v>56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17</v>
      </c>
      <c r="R246" t="s">
        <v>39</v>
      </c>
      <c r="S246" t="s">
        <v>19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B251">
        <v>0.01</v>
      </c>
      <c r="D251">
        <v>0.03</v>
      </c>
      <c r="E251">
        <v>0.02</v>
      </c>
      <c r="F251">
        <v>0.08</v>
      </c>
      <c r="I251">
        <v>0.01</v>
      </c>
      <c r="J251">
        <v>0.04</v>
      </c>
      <c r="M251">
        <v>0.11</v>
      </c>
      <c r="Q251">
        <v>0.27</v>
      </c>
      <c r="R251">
        <v>0.03</v>
      </c>
      <c r="T251">
        <v>4</v>
      </c>
    </row>
    <row r="252" spans="1:20" x14ac:dyDescent="0.2">
      <c r="A252">
        <v>5</v>
      </c>
      <c r="S252">
        <v>0.125</v>
      </c>
      <c r="T252">
        <v>5</v>
      </c>
    </row>
    <row r="253" spans="1:20" x14ac:dyDescent="0.2">
      <c r="A253">
        <v>6</v>
      </c>
      <c r="H253" t="s">
        <v>33</v>
      </c>
      <c r="T253">
        <v>6</v>
      </c>
    </row>
    <row r="254" spans="1:20" x14ac:dyDescent="0.2">
      <c r="A254">
        <v>7</v>
      </c>
      <c r="P254">
        <v>7.0000000000000007E-2</v>
      </c>
      <c r="T254">
        <v>7</v>
      </c>
    </row>
    <row r="255" spans="1:20" x14ac:dyDescent="0.2">
      <c r="A255">
        <v>8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N258">
        <v>0.02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E260">
        <v>0.01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T268">
        <v>21</v>
      </c>
    </row>
    <row r="269" spans="1:20" x14ac:dyDescent="0.2">
      <c r="A269">
        <v>22</v>
      </c>
      <c r="I269">
        <v>0.02</v>
      </c>
      <c r="J269">
        <v>0.03</v>
      </c>
      <c r="Q269">
        <v>0.03</v>
      </c>
      <c r="T269">
        <v>22</v>
      </c>
    </row>
    <row r="270" spans="1:20" x14ac:dyDescent="0.2">
      <c r="A270">
        <v>23</v>
      </c>
      <c r="B270">
        <v>0.02</v>
      </c>
      <c r="E270">
        <v>0.02</v>
      </c>
      <c r="F270">
        <v>0.05</v>
      </c>
      <c r="I270">
        <v>0.03</v>
      </c>
      <c r="K270">
        <v>0.05</v>
      </c>
      <c r="L270">
        <v>0.02</v>
      </c>
      <c r="M270">
        <v>0.17</v>
      </c>
      <c r="Q270">
        <v>0.22</v>
      </c>
      <c r="T270">
        <v>23</v>
      </c>
    </row>
    <row r="271" spans="1:20" x14ac:dyDescent="0.2">
      <c r="A271">
        <v>24</v>
      </c>
      <c r="Q271">
        <v>0.03</v>
      </c>
      <c r="S271">
        <v>7.4999999999999997E-2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G274">
        <v>0.1</v>
      </c>
      <c r="T274">
        <v>27</v>
      </c>
    </row>
    <row r="275" spans="1:20" x14ac:dyDescent="0.2">
      <c r="A275">
        <v>28</v>
      </c>
      <c r="E275">
        <v>0.03</v>
      </c>
      <c r="P275">
        <v>0.02</v>
      </c>
      <c r="T275">
        <v>28</v>
      </c>
    </row>
    <row r="276" spans="1:20" x14ac:dyDescent="0.2">
      <c r="A276">
        <v>29</v>
      </c>
      <c r="T276">
        <v>29</v>
      </c>
    </row>
    <row r="277" spans="1:20" x14ac:dyDescent="0.2">
      <c r="A277">
        <v>30</v>
      </c>
      <c r="H277">
        <v>0</v>
      </c>
      <c r="O277">
        <v>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t="s">
        <v>37</v>
      </c>
      <c r="B279">
        <f>SUM(B248:B278)</f>
        <v>0.03</v>
      </c>
      <c r="C279" s="10" t="s">
        <v>63</v>
      </c>
      <c r="D279">
        <f t="shared" ref="D279:S279" si="22">SUM(D248:D278)</f>
        <v>0.03</v>
      </c>
      <c r="E279">
        <f t="shared" si="22"/>
        <v>0.08</v>
      </c>
      <c r="F279">
        <f t="shared" si="22"/>
        <v>0.13</v>
      </c>
      <c r="G279">
        <f t="shared" si="22"/>
        <v>0.1</v>
      </c>
      <c r="H279">
        <f t="shared" si="22"/>
        <v>0</v>
      </c>
      <c r="I279">
        <f t="shared" si="22"/>
        <v>0.06</v>
      </c>
      <c r="J279">
        <f t="shared" si="22"/>
        <v>7.0000000000000007E-2</v>
      </c>
      <c r="K279">
        <f t="shared" si="22"/>
        <v>0.05</v>
      </c>
      <c r="L279">
        <f t="shared" si="22"/>
        <v>0.02</v>
      </c>
      <c r="M279">
        <f t="shared" si="22"/>
        <v>0.28000000000000003</v>
      </c>
      <c r="N279">
        <f t="shared" si="22"/>
        <v>0.02</v>
      </c>
      <c r="O279">
        <f t="shared" si="22"/>
        <v>0</v>
      </c>
      <c r="P279">
        <f t="shared" si="22"/>
        <v>9.0000000000000011E-2</v>
      </c>
      <c r="Q279">
        <f t="shared" si="22"/>
        <v>0.55000000000000004</v>
      </c>
      <c r="R279">
        <f t="shared" si="22"/>
        <v>0.03</v>
      </c>
      <c r="S279">
        <f t="shared" si="22"/>
        <v>0.2</v>
      </c>
    </row>
    <row r="281" spans="1:20" x14ac:dyDescent="0.2">
      <c r="A281" s="2" t="s">
        <v>47</v>
      </c>
      <c r="B281" t="s">
        <v>1</v>
      </c>
      <c r="C281" t="s">
        <v>56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17</v>
      </c>
      <c r="R281" t="s">
        <v>39</v>
      </c>
      <c r="S281" t="s">
        <v>19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T285">
        <v>3</v>
      </c>
    </row>
    <row r="286" spans="1:20" x14ac:dyDescent="0.2">
      <c r="A286">
        <v>4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T306">
        <v>24</v>
      </c>
    </row>
    <row r="307" spans="1:20" x14ac:dyDescent="0.2">
      <c r="A307">
        <v>25</v>
      </c>
      <c r="B307">
        <v>0.03</v>
      </c>
      <c r="E307">
        <v>0.06</v>
      </c>
      <c r="I307">
        <v>0.01</v>
      </c>
      <c r="J307" t="s">
        <v>33</v>
      </c>
      <c r="L307">
        <v>0.1</v>
      </c>
      <c r="M307">
        <v>0.01</v>
      </c>
      <c r="O307">
        <v>0.01</v>
      </c>
      <c r="P307">
        <v>0.05</v>
      </c>
      <c r="R307">
        <v>0.08</v>
      </c>
      <c r="T307">
        <v>25</v>
      </c>
    </row>
    <row r="308" spans="1:20" x14ac:dyDescent="0.2">
      <c r="A308">
        <v>26</v>
      </c>
      <c r="B308">
        <v>0.03</v>
      </c>
      <c r="D308">
        <v>0.04</v>
      </c>
      <c r="E308">
        <v>0.04</v>
      </c>
      <c r="F308">
        <v>0.04</v>
      </c>
      <c r="G308">
        <v>0.03</v>
      </c>
      <c r="I308">
        <v>0.08</v>
      </c>
      <c r="J308">
        <v>0.05</v>
      </c>
      <c r="K308">
        <v>0.09</v>
      </c>
      <c r="O308">
        <v>0.04</v>
      </c>
      <c r="P308">
        <v>0.02</v>
      </c>
      <c r="R308">
        <v>7.0000000000000007E-2</v>
      </c>
      <c r="T308">
        <v>26</v>
      </c>
    </row>
    <row r="309" spans="1:20" x14ac:dyDescent="0.2">
      <c r="A309">
        <v>27</v>
      </c>
      <c r="B309">
        <v>0.3</v>
      </c>
      <c r="D309">
        <v>0.28000000000000003</v>
      </c>
      <c r="E309">
        <v>0.25</v>
      </c>
      <c r="F309">
        <v>0.3</v>
      </c>
      <c r="G309">
        <v>7.0000000000000007E-2</v>
      </c>
      <c r="I309">
        <v>0.28000000000000003</v>
      </c>
      <c r="J309">
        <v>0.02</v>
      </c>
      <c r="K309">
        <v>0.35</v>
      </c>
      <c r="L309">
        <v>0.3</v>
      </c>
      <c r="M309">
        <v>7.0000000000000007E-2</v>
      </c>
      <c r="N309">
        <v>0.31</v>
      </c>
      <c r="O309">
        <v>0.25</v>
      </c>
      <c r="P309">
        <v>0.32</v>
      </c>
      <c r="Q309">
        <v>0.43</v>
      </c>
      <c r="R309">
        <v>0.27</v>
      </c>
      <c r="S309">
        <v>0.1</v>
      </c>
      <c r="T309">
        <v>27</v>
      </c>
    </row>
    <row r="310" spans="1:20" x14ac:dyDescent="0.2">
      <c r="A310">
        <v>28</v>
      </c>
      <c r="G310">
        <v>0.25</v>
      </c>
      <c r="H310">
        <v>0.21</v>
      </c>
      <c r="J310">
        <v>0.28000000000000003</v>
      </c>
      <c r="M310">
        <v>0.28999999999999998</v>
      </c>
      <c r="S310">
        <v>0.33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H312" t="s">
        <v>33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t="s">
        <v>37</v>
      </c>
      <c r="B314">
        <f>SUM(B283:B313)</f>
        <v>0.36</v>
      </c>
      <c r="C314" s="10" t="s">
        <v>63</v>
      </c>
      <c r="D314">
        <f t="shared" ref="D314:S314" si="23">SUM(D283:D313)</f>
        <v>0.32</v>
      </c>
      <c r="E314">
        <f t="shared" si="23"/>
        <v>0.35</v>
      </c>
      <c r="F314">
        <f t="shared" si="23"/>
        <v>0.33999999999999997</v>
      </c>
      <c r="G314">
        <f t="shared" si="23"/>
        <v>0.35</v>
      </c>
      <c r="H314">
        <f t="shared" si="23"/>
        <v>0.21</v>
      </c>
      <c r="I314">
        <f t="shared" si="23"/>
        <v>0.37</v>
      </c>
      <c r="J314">
        <f t="shared" si="23"/>
        <v>0.35000000000000003</v>
      </c>
      <c r="K314">
        <f t="shared" si="23"/>
        <v>0.43999999999999995</v>
      </c>
      <c r="L314">
        <f t="shared" si="23"/>
        <v>0.4</v>
      </c>
      <c r="M314">
        <f t="shared" si="23"/>
        <v>0.37</v>
      </c>
      <c r="N314">
        <f t="shared" si="23"/>
        <v>0.31</v>
      </c>
      <c r="O314">
        <f t="shared" si="23"/>
        <v>0.3</v>
      </c>
      <c r="P314">
        <f t="shared" si="23"/>
        <v>0.39</v>
      </c>
      <c r="Q314">
        <f t="shared" si="23"/>
        <v>0.43</v>
      </c>
      <c r="R314">
        <f t="shared" si="23"/>
        <v>0.42000000000000004</v>
      </c>
      <c r="S314">
        <f t="shared" si="23"/>
        <v>0.43000000000000005</v>
      </c>
    </row>
    <row r="316" spans="1:20" x14ac:dyDescent="0.2">
      <c r="A316" s="2" t="s">
        <v>48</v>
      </c>
      <c r="B316" t="s">
        <v>1</v>
      </c>
      <c r="C316" t="s">
        <v>56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17</v>
      </c>
      <c r="R316" t="s">
        <v>39</v>
      </c>
      <c r="S316" t="s">
        <v>19</v>
      </c>
    </row>
    <row r="318" spans="1:20" x14ac:dyDescent="0.2">
      <c r="A318">
        <v>1</v>
      </c>
      <c r="T318">
        <v>1</v>
      </c>
    </row>
    <row r="319" spans="1:20" x14ac:dyDescent="0.2">
      <c r="A319">
        <v>2</v>
      </c>
      <c r="T319">
        <v>2</v>
      </c>
    </row>
    <row r="320" spans="1:20" x14ac:dyDescent="0.2">
      <c r="A320">
        <v>3</v>
      </c>
      <c r="T320">
        <v>3</v>
      </c>
    </row>
    <row r="321" spans="1:20" x14ac:dyDescent="0.2">
      <c r="A321">
        <v>4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G324">
        <v>0.01</v>
      </c>
      <c r="I324">
        <v>0.04</v>
      </c>
      <c r="T324">
        <v>7</v>
      </c>
    </row>
    <row r="325" spans="1:20" x14ac:dyDescent="0.2">
      <c r="A325">
        <v>8</v>
      </c>
      <c r="B325">
        <v>7.0000000000000007E-2</v>
      </c>
      <c r="D325">
        <v>0.12</v>
      </c>
      <c r="E325">
        <v>0.14000000000000001</v>
      </c>
      <c r="F325">
        <v>0.14000000000000001</v>
      </c>
      <c r="G325">
        <v>0.05</v>
      </c>
      <c r="H325">
        <v>0.09</v>
      </c>
      <c r="I325">
        <v>0.12</v>
      </c>
      <c r="J325">
        <v>0.05</v>
      </c>
      <c r="K325">
        <v>0.21</v>
      </c>
      <c r="L325">
        <v>0.15</v>
      </c>
      <c r="M325">
        <v>0.1</v>
      </c>
      <c r="O325">
        <v>0.1</v>
      </c>
      <c r="P325">
        <v>7.0000000000000007E-2</v>
      </c>
      <c r="Q325">
        <v>0.05</v>
      </c>
      <c r="R325">
        <v>0.13</v>
      </c>
      <c r="T325">
        <v>8</v>
      </c>
    </row>
    <row r="326" spans="1:20" x14ac:dyDescent="0.2">
      <c r="A326">
        <v>9</v>
      </c>
      <c r="D326">
        <v>0.4</v>
      </c>
      <c r="S326">
        <v>0.05</v>
      </c>
      <c r="T326">
        <v>9</v>
      </c>
    </row>
    <row r="327" spans="1:20" x14ac:dyDescent="0.2">
      <c r="A327">
        <v>10</v>
      </c>
      <c r="B327">
        <v>0.27</v>
      </c>
      <c r="G327">
        <v>0.45</v>
      </c>
      <c r="H327">
        <v>0.31</v>
      </c>
      <c r="I327">
        <v>0.63</v>
      </c>
      <c r="L327">
        <v>0.28000000000000003</v>
      </c>
      <c r="M327">
        <v>0.03</v>
      </c>
      <c r="N327">
        <v>0.35</v>
      </c>
      <c r="O327">
        <v>0.35</v>
      </c>
      <c r="P327">
        <v>0.13</v>
      </c>
      <c r="R327">
        <v>0.43</v>
      </c>
      <c r="T327">
        <v>10</v>
      </c>
    </row>
    <row r="328" spans="1:20" x14ac:dyDescent="0.2">
      <c r="A328">
        <v>11</v>
      </c>
      <c r="B328">
        <v>0.09</v>
      </c>
      <c r="D328">
        <v>0.1</v>
      </c>
      <c r="E328">
        <v>0.4</v>
      </c>
      <c r="H328">
        <v>0.1</v>
      </c>
      <c r="I328">
        <v>0.05</v>
      </c>
      <c r="J328">
        <v>0.42</v>
      </c>
      <c r="K328">
        <v>0.6</v>
      </c>
      <c r="L328">
        <v>0.1</v>
      </c>
      <c r="M328">
        <v>0.35</v>
      </c>
      <c r="Q328">
        <v>0.57999999999999996</v>
      </c>
      <c r="S328">
        <v>0.8</v>
      </c>
      <c r="T328">
        <v>11</v>
      </c>
    </row>
    <row r="329" spans="1:20" x14ac:dyDescent="0.2">
      <c r="A329">
        <v>12</v>
      </c>
      <c r="B329">
        <v>0.05</v>
      </c>
      <c r="E329">
        <v>0.14000000000000001</v>
      </c>
      <c r="G329">
        <v>0.09</v>
      </c>
      <c r="I329">
        <v>0.04</v>
      </c>
      <c r="J329">
        <v>0.1</v>
      </c>
      <c r="K329">
        <v>0.06</v>
      </c>
      <c r="M329">
        <v>0.08</v>
      </c>
      <c r="O329">
        <v>0.08</v>
      </c>
      <c r="P329">
        <v>0.3</v>
      </c>
      <c r="Q329">
        <v>7.0000000000000007E-2</v>
      </c>
      <c r="R329">
        <v>0.08</v>
      </c>
      <c r="S329">
        <v>0.1</v>
      </c>
      <c r="T329">
        <v>12</v>
      </c>
    </row>
    <row r="330" spans="1:20" x14ac:dyDescent="0.2">
      <c r="A330">
        <v>13</v>
      </c>
      <c r="F330">
        <v>0.96</v>
      </c>
      <c r="H330">
        <v>0.18</v>
      </c>
      <c r="I330">
        <v>0.18</v>
      </c>
      <c r="L330">
        <v>0.17</v>
      </c>
      <c r="P330">
        <v>0.1</v>
      </c>
      <c r="T330">
        <v>13</v>
      </c>
    </row>
    <row r="331" spans="1:20" x14ac:dyDescent="0.2">
      <c r="A331">
        <v>14</v>
      </c>
      <c r="B331">
        <v>0.1</v>
      </c>
      <c r="D331">
        <v>0.25</v>
      </c>
      <c r="E331">
        <v>0.41</v>
      </c>
      <c r="F331">
        <v>0.08</v>
      </c>
      <c r="G331">
        <v>0.21</v>
      </c>
      <c r="I331">
        <v>0.04</v>
      </c>
      <c r="J331">
        <v>0.08</v>
      </c>
      <c r="K331">
        <v>7.0000000000000007E-2</v>
      </c>
      <c r="M331">
        <v>0.26</v>
      </c>
      <c r="N331">
        <v>0.23</v>
      </c>
      <c r="O331">
        <v>0.2</v>
      </c>
      <c r="P331">
        <v>0.37</v>
      </c>
      <c r="Q331">
        <v>0.17</v>
      </c>
      <c r="R331">
        <v>0.12</v>
      </c>
      <c r="S331">
        <v>0.15</v>
      </c>
      <c r="T331">
        <v>14</v>
      </c>
    </row>
    <row r="332" spans="1:20" x14ac:dyDescent="0.2">
      <c r="A332">
        <v>15</v>
      </c>
      <c r="O332">
        <v>0.02</v>
      </c>
      <c r="T332">
        <v>15</v>
      </c>
    </row>
    <row r="333" spans="1:20" x14ac:dyDescent="0.2">
      <c r="A333">
        <v>16</v>
      </c>
      <c r="G333">
        <v>0.01</v>
      </c>
      <c r="I333">
        <v>0.01</v>
      </c>
      <c r="R333">
        <v>0.04</v>
      </c>
      <c r="T333">
        <v>16</v>
      </c>
    </row>
    <row r="334" spans="1:20" x14ac:dyDescent="0.2">
      <c r="A334">
        <v>17</v>
      </c>
      <c r="S334">
        <v>0.05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E336">
        <v>0.09</v>
      </c>
      <c r="M336">
        <v>0.01</v>
      </c>
      <c r="N336">
        <v>0.05</v>
      </c>
      <c r="P336">
        <v>7.0000000000000007E-2</v>
      </c>
      <c r="T336">
        <v>19</v>
      </c>
    </row>
    <row r="337" spans="1:20" x14ac:dyDescent="0.2">
      <c r="A337">
        <v>20</v>
      </c>
      <c r="F337">
        <v>0.03</v>
      </c>
      <c r="T337">
        <v>20</v>
      </c>
    </row>
    <row r="338" spans="1:20" x14ac:dyDescent="0.2">
      <c r="A338">
        <v>21</v>
      </c>
      <c r="B338">
        <v>7.0000000000000007E-2</v>
      </c>
      <c r="D338">
        <v>0.08</v>
      </c>
      <c r="E338">
        <v>0.1</v>
      </c>
      <c r="F338">
        <v>0.05</v>
      </c>
      <c r="H338">
        <v>0.24</v>
      </c>
      <c r="I338">
        <v>0.12</v>
      </c>
      <c r="J338">
        <v>0.13</v>
      </c>
      <c r="L338">
        <v>0.14000000000000001</v>
      </c>
      <c r="M338">
        <v>0.01</v>
      </c>
      <c r="O338">
        <v>0.04</v>
      </c>
      <c r="P338">
        <v>0.08</v>
      </c>
      <c r="Q338">
        <v>0.02</v>
      </c>
      <c r="R338">
        <v>0.09</v>
      </c>
      <c r="T338">
        <v>21</v>
      </c>
    </row>
    <row r="339" spans="1:20" x14ac:dyDescent="0.2">
      <c r="A339">
        <v>22</v>
      </c>
      <c r="B339">
        <v>0.22</v>
      </c>
      <c r="D339">
        <v>0.3</v>
      </c>
      <c r="E339">
        <v>0.2</v>
      </c>
      <c r="F339">
        <v>0.23</v>
      </c>
      <c r="G339">
        <v>0.27</v>
      </c>
      <c r="I339">
        <v>0.18</v>
      </c>
      <c r="K339">
        <v>0.1</v>
      </c>
      <c r="L339">
        <v>0.04</v>
      </c>
      <c r="M339">
        <v>0.23</v>
      </c>
      <c r="O339">
        <v>0.19</v>
      </c>
      <c r="P339">
        <v>0.21</v>
      </c>
      <c r="Q339">
        <v>0.06</v>
      </c>
      <c r="R339">
        <v>0.13</v>
      </c>
      <c r="S339">
        <v>0.12</v>
      </c>
      <c r="T339">
        <v>22</v>
      </c>
    </row>
    <row r="340" spans="1:20" x14ac:dyDescent="0.2">
      <c r="A340">
        <v>23</v>
      </c>
      <c r="H340">
        <v>0.13</v>
      </c>
      <c r="J340">
        <v>0.18</v>
      </c>
      <c r="K340">
        <v>0.19</v>
      </c>
      <c r="M340">
        <v>0.15</v>
      </c>
      <c r="Q340">
        <v>0.18</v>
      </c>
      <c r="S340">
        <v>0.25</v>
      </c>
      <c r="T340">
        <v>23</v>
      </c>
    </row>
    <row r="341" spans="1:20" x14ac:dyDescent="0.2">
      <c r="A341">
        <v>24</v>
      </c>
      <c r="M341">
        <v>0.02</v>
      </c>
      <c r="N341">
        <v>0.21</v>
      </c>
      <c r="T341">
        <v>24</v>
      </c>
    </row>
    <row r="342" spans="1:20" x14ac:dyDescent="0.2">
      <c r="A342">
        <v>25</v>
      </c>
      <c r="T342">
        <v>25</v>
      </c>
    </row>
    <row r="343" spans="1:20" x14ac:dyDescent="0.2">
      <c r="A343">
        <v>26</v>
      </c>
      <c r="T343">
        <v>26</v>
      </c>
    </row>
    <row r="344" spans="1:20" x14ac:dyDescent="0.2">
      <c r="A344">
        <v>27</v>
      </c>
      <c r="B344">
        <v>0.17</v>
      </c>
      <c r="D344">
        <v>0.12</v>
      </c>
      <c r="E344">
        <v>0.3</v>
      </c>
      <c r="G344">
        <v>0.13</v>
      </c>
      <c r="I344">
        <v>0.23</v>
      </c>
      <c r="K344">
        <v>0.2</v>
      </c>
      <c r="L344">
        <v>0.28999999999999998</v>
      </c>
      <c r="M344">
        <v>0.01</v>
      </c>
      <c r="N344">
        <v>0.31</v>
      </c>
      <c r="O344">
        <v>0.12</v>
      </c>
      <c r="P344">
        <v>0.3</v>
      </c>
      <c r="Q344">
        <v>0.14000000000000001</v>
      </c>
      <c r="R344">
        <v>0.19</v>
      </c>
      <c r="T344">
        <v>27</v>
      </c>
    </row>
    <row r="345" spans="1:20" x14ac:dyDescent="0.2">
      <c r="A345">
        <v>28</v>
      </c>
      <c r="D345">
        <v>0.01</v>
      </c>
      <c r="F345">
        <v>0.12</v>
      </c>
      <c r="I345">
        <v>0.02</v>
      </c>
      <c r="J345">
        <v>0.22</v>
      </c>
      <c r="M345">
        <v>0.03</v>
      </c>
      <c r="R345">
        <v>0.02</v>
      </c>
      <c r="S345">
        <v>0.28000000000000003</v>
      </c>
      <c r="T345">
        <v>28</v>
      </c>
    </row>
    <row r="346" spans="1:20" x14ac:dyDescent="0.2">
      <c r="A346">
        <v>29</v>
      </c>
      <c r="B346">
        <v>7.0000000000000007E-2</v>
      </c>
      <c r="D346">
        <v>0.21</v>
      </c>
      <c r="E346">
        <v>0.17</v>
      </c>
      <c r="F346">
        <v>0.21</v>
      </c>
      <c r="G346">
        <v>0.11</v>
      </c>
      <c r="H346">
        <v>0.43</v>
      </c>
      <c r="I346">
        <v>0.12</v>
      </c>
      <c r="K346">
        <v>0.11</v>
      </c>
      <c r="L346">
        <v>0.15</v>
      </c>
      <c r="M346">
        <v>0.11</v>
      </c>
      <c r="O346">
        <v>0.15</v>
      </c>
      <c r="P346">
        <v>0.19</v>
      </c>
      <c r="Q346">
        <v>0.02</v>
      </c>
      <c r="R346">
        <v>0.12</v>
      </c>
      <c r="T346">
        <v>29</v>
      </c>
    </row>
    <row r="347" spans="1:20" x14ac:dyDescent="0.2">
      <c r="A347">
        <v>30</v>
      </c>
      <c r="B347">
        <v>0.22</v>
      </c>
      <c r="D347">
        <v>0.26</v>
      </c>
      <c r="E347">
        <v>0.17</v>
      </c>
      <c r="F347">
        <v>0.36</v>
      </c>
      <c r="G347">
        <v>0.31</v>
      </c>
      <c r="H347">
        <v>0.2</v>
      </c>
      <c r="I347">
        <v>0.27</v>
      </c>
      <c r="J347">
        <v>0.15</v>
      </c>
      <c r="K347">
        <v>0.14000000000000001</v>
      </c>
      <c r="L347">
        <v>0.24</v>
      </c>
      <c r="M347">
        <v>0.21</v>
      </c>
      <c r="O347">
        <v>0.31</v>
      </c>
      <c r="P347">
        <v>0.41</v>
      </c>
      <c r="Q347">
        <v>0.51</v>
      </c>
      <c r="R347">
        <v>0.45</v>
      </c>
      <c r="S347">
        <v>0.22</v>
      </c>
      <c r="T347">
        <v>30</v>
      </c>
    </row>
    <row r="348" spans="1:20" x14ac:dyDescent="0.2">
      <c r="A348">
        <v>31</v>
      </c>
      <c r="B348">
        <v>0.03</v>
      </c>
      <c r="D348">
        <v>0.1</v>
      </c>
      <c r="E348">
        <v>0.19</v>
      </c>
      <c r="F348">
        <v>0.1</v>
      </c>
      <c r="G348">
        <v>7.0000000000000007E-2</v>
      </c>
      <c r="I348">
        <v>0.04</v>
      </c>
      <c r="J348">
        <v>0.28999999999999998</v>
      </c>
      <c r="K348">
        <v>0.62</v>
      </c>
      <c r="M348">
        <v>0.38</v>
      </c>
      <c r="N348">
        <v>0.45</v>
      </c>
      <c r="O348">
        <v>0.05</v>
      </c>
      <c r="P348">
        <v>0.04</v>
      </c>
      <c r="Q348">
        <v>0.35</v>
      </c>
      <c r="R348">
        <v>0.19</v>
      </c>
      <c r="S348">
        <v>0.45</v>
      </c>
      <c r="T348">
        <v>31</v>
      </c>
    </row>
    <row r="349" spans="1:20" x14ac:dyDescent="0.2">
      <c r="A349" t="s">
        <v>37</v>
      </c>
      <c r="B349">
        <f>SUM(B318:B348)</f>
        <v>1.36</v>
      </c>
      <c r="C349" s="10" t="s">
        <v>63</v>
      </c>
      <c r="D349">
        <f t="shared" ref="D349:S349" si="24">SUM(D318:D348)</f>
        <v>1.9500000000000002</v>
      </c>
      <c r="E349">
        <f t="shared" si="24"/>
        <v>2.31</v>
      </c>
      <c r="F349">
        <f t="shared" si="24"/>
        <v>2.2800000000000002</v>
      </c>
      <c r="G349">
        <f t="shared" si="24"/>
        <v>1.71</v>
      </c>
      <c r="H349">
        <f t="shared" si="24"/>
        <v>1.6799999999999997</v>
      </c>
      <c r="I349">
        <f t="shared" si="24"/>
        <v>2.09</v>
      </c>
      <c r="J349">
        <f t="shared" si="24"/>
        <v>1.6199999999999999</v>
      </c>
      <c r="K349">
        <f t="shared" si="24"/>
        <v>2.3000000000000003</v>
      </c>
      <c r="L349">
        <f t="shared" si="24"/>
        <v>1.56</v>
      </c>
      <c r="M349">
        <f t="shared" si="24"/>
        <v>1.98</v>
      </c>
      <c r="N349">
        <f t="shared" si="24"/>
        <v>1.5999999999999999</v>
      </c>
      <c r="O349">
        <f t="shared" si="24"/>
        <v>1.61</v>
      </c>
      <c r="P349">
        <f t="shared" si="24"/>
        <v>2.27</v>
      </c>
      <c r="Q349">
        <f t="shared" si="24"/>
        <v>2.15</v>
      </c>
      <c r="R349">
        <f t="shared" si="24"/>
        <v>1.99</v>
      </c>
      <c r="S349">
        <f t="shared" si="24"/>
        <v>2.4700000000000002</v>
      </c>
    </row>
    <row r="351" spans="1:20" x14ac:dyDescent="0.2">
      <c r="A351" s="2" t="s">
        <v>49</v>
      </c>
      <c r="B351" t="s">
        <v>1</v>
      </c>
      <c r="C351" t="s">
        <v>56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10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17</v>
      </c>
      <c r="R351" t="s">
        <v>39</v>
      </c>
      <c r="S351" t="s">
        <v>19</v>
      </c>
    </row>
    <row r="353" spans="1:20" x14ac:dyDescent="0.2">
      <c r="A353">
        <v>1</v>
      </c>
      <c r="D353">
        <v>7.0000000000000007E-2</v>
      </c>
      <c r="G353">
        <v>0.03</v>
      </c>
      <c r="I353">
        <v>0.05</v>
      </c>
      <c r="K353">
        <v>0.06</v>
      </c>
      <c r="L353">
        <v>0.02</v>
      </c>
      <c r="M353">
        <v>0.02</v>
      </c>
      <c r="O353">
        <v>0.05</v>
      </c>
      <c r="Q353">
        <v>0.02</v>
      </c>
      <c r="R353">
        <v>0.02</v>
      </c>
      <c r="S353">
        <v>0.45</v>
      </c>
      <c r="T353">
        <v>1</v>
      </c>
    </row>
    <row r="354" spans="1:20" x14ac:dyDescent="0.2">
      <c r="A354">
        <v>2</v>
      </c>
      <c r="D354">
        <v>0.02</v>
      </c>
      <c r="E354">
        <v>0.17</v>
      </c>
      <c r="F354">
        <v>0.06</v>
      </c>
      <c r="G354">
        <v>0.01</v>
      </c>
      <c r="M354">
        <v>0.02</v>
      </c>
      <c r="P354">
        <v>0.02</v>
      </c>
      <c r="T354">
        <v>2</v>
      </c>
    </row>
    <row r="355" spans="1:20" x14ac:dyDescent="0.2">
      <c r="A355">
        <v>3</v>
      </c>
      <c r="T355">
        <v>3</v>
      </c>
    </row>
    <row r="356" spans="1:20" x14ac:dyDescent="0.2">
      <c r="A356">
        <v>4</v>
      </c>
      <c r="D356">
        <v>0.04</v>
      </c>
      <c r="H356">
        <v>0.08</v>
      </c>
      <c r="T356">
        <v>4</v>
      </c>
    </row>
    <row r="357" spans="1:20" x14ac:dyDescent="0.2">
      <c r="A357">
        <v>5</v>
      </c>
      <c r="B357">
        <v>0.04</v>
      </c>
      <c r="G357">
        <v>0.01</v>
      </c>
      <c r="I357">
        <v>0.06</v>
      </c>
      <c r="L357">
        <v>0.02</v>
      </c>
      <c r="O357">
        <v>0.05</v>
      </c>
      <c r="Q357">
        <v>0.03</v>
      </c>
      <c r="T357">
        <v>5</v>
      </c>
    </row>
    <row r="358" spans="1:20" x14ac:dyDescent="0.2">
      <c r="A358">
        <v>6</v>
      </c>
      <c r="S358">
        <v>0.08</v>
      </c>
      <c r="T358">
        <v>6</v>
      </c>
    </row>
    <row r="359" spans="1:20" x14ac:dyDescent="0.2">
      <c r="A359">
        <v>7</v>
      </c>
      <c r="F359">
        <v>7.0000000000000007E-2</v>
      </c>
      <c r="R359">
        <v>7.0000000000000007E-2</v>
      </c>
      <c r="T359">
        <v>7</v>
      </c>
    </row>
    <row r="360" spans="1:20" x14ac:dyDescent="0.2">
      <c r="A360">
        <v>8</v>
      </c>
      <c r="T360">
        <v>8</v>
      </c>
    </row>
    <row r="361" spans="1:20" x14ac:dyDescent="0.2">
      <c r="A361">
        <v>9</v>
      </c>
      <c r="T361">
        <v>9</v>
      </c>
    </row>
    <row r="362" spans="1:20" x14ac:dyDescent="0.2">
      <c r="A362">
        <v>10</v>
      </c>
      <c r="T362">
        <v>10</v>
      </c>
    </row>
    <row r="363" spans="1:20" x14ac:dyDescent="0.2">
      <c r="A363">
        <v>11</v>
      </c>
      <c r="T363">
        <v>11</v>
      </c>
    </row>
    <row r="364" spans="1:20" x14ac:dyDescent="0.2">
      <c r="A364">
        <v>12</v>
      </c>
      <c r="I364">
        <v>0.08</v>
      </c>
      <c r="T364">
        <v>12</v>
      </c>
    </row>
    <row r="365" spans="1:20" x14ac:dyDescent="0.2">
      <c r="A365">
        <v>13</v>
      </c>
      <c r="B365">
        <v>0.11</v>
      </c>
      <c r="E365">
        <v>0.03</v>
      </c>
      <c r="F365">
        <v>0.25</v>
      </c>
      <c r="I365">
        <v>0.22</v>
      </c>
      <c r="L365">
        <v>0.09</v>
      </c>
      <c r="M365">
        <v>0.03</v>
      </c>
      <c r="O365">
        <v>0.21</v>
      </c>
      <c r="Q365">
        <v>0.02</v>
      </c>
      <c r="T365">
        <v>13</v>
      </c>
    </row>
    <row r="366" spans="1:20" x14ac:dyDescent="0.2">
      <c r="A366">
        <v>14</v>
      </c>
      <c r="B366">
        <v>0.12</v>
      </c>
      <c r="E366">
        <v>0.5</v>
      </c>
      <c r="F366">
        <v>0.11</v>
      </c>
      <c r="G366">
        <v>0.28999999999999998</v>
      </c>
      <c r="H366">
        <v>0.19</v>
      </c>
      <c r="J366">
        <v>0.33</v>
      </c>
      <c r="M366">
        <v>0.1</v>
      </c>
      <c r="O366">
        <v>0.08</v>
      </c>
      <c r="P366">
        <v>0.53</v>
      </c>
      <c r="Q366">
        <v>0.02</v>
      </c>
      <c r="R366">
        <v>0.06</v>
      </c>
      <c r="S366">
        <v>0.05</v>
      </c>
      <c r="T366">
        <v>14</v>
      </c>
    </row>
    <row r="367" spans="1:20" x14ac:dyDescent="0.2">
      <c r="A367">
        <v>15</v>
      </c>
      <c r="D367">
        <v>0.35</v>
      </c>
      <c r="H367">
        <v>0.01</v>
      </c>
      <c r="I367">
        <v>0.02</v>
      </c>
      <c r="L367">
        <v>0.02</v>
      </c>
      <c r="M367">
        <v>0.01</v>
      </c>
      <c r="O367">
        <v>0.02</v>
      </c>
      <c r="R367">
        <v>0.02</v>
      </c>
      <c r="T367">
        <v>15</v>
      </c>
    </row>
    <row r="368" spans="1:20" x14ac:dyDescent="0.2">
      <c r="A368">
        <v>16</v>
      </c>
      <c r="B368">
        <v>0.14000000000000001</v>
      </c>
      <c r="D368">
        <v>0.2</v>
      </c>
      <c r="F368">
        <v>0.16</v>
      </c>
      <c r="H368">
        <v>0.4</v>
      </c>
      <c r="I368">
        <v>0.28999999999999998</v>
      </c>
      <c r="L368">
        <v>0.43</v>
      </c>
      <c r="M368">
        <v>0.05</v>
      </c>
      <c r="O368">
        <v>0.27</v>
      </c>
      <c r="Q368">
        <v>0.1</v>
      </c>
      <c r="R368">
        <v>0.18</v>
      </c>
      <c r="S368">
        <v>0.05</v>
      </c>
      <c r="T368">
        <v>16</v>
      </c>
    </row>
    <row r="369" spans="1:20" x14ac:dyDescent="0.2">
      <c r="A369">
        <v>17</v>
      </c>
      <c r="B369">
        <v>0.16</v>
      </c>
      <c r="D369">
        <v>0.03</v>
      </c>
      <c r="E369">
        <v>0.56000000000000005</v>
      </c>
      <c r="F369">
        <v>0.02</v>
      </c>
      <c r="H369">
        <v>0.06</v>
      </c>
      <c r="I369">
        <v>0.02</v>
      </c>
      <c r="J369">
        <v>0.35</v>
      </c>
      <c r="K369">
        <v>0.28000000000000003</v>
      </c>
      <c r="M369">
        <v>0.03</v>
      </c>
      <c r="O369">
        <v>0.02</v>
      </c>
      <c r="P369">
        <v>0.55000000000000004</v>
      </c>
      <c r="S369">
        <v>0.15</v>
      </c>
      <c r="T369">
        <v>17</v>
      </c>
    </row>
    <row r="370" spans="1:20" x14ac:dyDescent="0.2">
      <c r="A370">
        <v>18</v>
      </c>
      <c r="G370">
        <v>0.28000000000000003</v>
      </c>
      <c r="P370">
        <v>0.02</v>
      </c>
      <c r="S370">
        <v>0.05</v>
      </c>
      <c r="T370">
        <v>18</v>
      </c>
    </row>
    <row r="371" spans="1:20" x14ac:dyDescent="0.2">
      <c r="A371">
        <v>19</v>
      </c>
      <c r="D371">
        <v>0.01</v>
      </c>
      <c r="G371">
        <v>0.01</v>
      </c>
      <c r="I371" t="s">
        <v>33</v>
      </c>
      <c r="L371">
        <v>0.02</v>
      </c>
      <c r="N371">
        <v>0.91</v>
      </c>
      <c r="P371">
        <v>0.02</v>
      </c>
      <c r="T371">
        <v>19</v>
      </c>
    </row>
    <row r="372" spans="1:20" x14ac:dyDescent="0.2">
      <c r="A372">
        <v>20</v>
      </c>
      <c r="B372">
        <v>0.06</v>
      </c>
      <c r="F372">
        <v>0.26</v>
      </c>
      <c r="G372">
        <v>0.18</v>
      </c>
      <c r="H372">
        <v>0.18</v>
      </c>
      <c r="I372">
        <v>0.17</v>
      </c>
      <c r="K372">
        <v>0.33</v>
      </c>
      <c r="L372">
        <v>0.17</v>
      </c>
      <c r="M372">
        <v>0.05</v>
      </c>
      <c r="O372">
        <v>0.15</v>
      </c>
      <c r="P372">
        <v>0.18</v>
      </c>
      <c r="R372">
        <v>0.28999999999999998</v>
      </c>
      <c r="T372">
        <v>20</v>
      </c>
    </row>
    <row r="373" spans="1:20" x14ac:dyDescent="0.2">
      <c r="A373">
        <v>21</v>
      </c>
      <c r="B373">
        <v>0.12</v>
      </c>
      <c r="F373">
        <v>0.08</v>
      </c>
      <c r="G373">
        <v>0.06</v>
      </c>
      <c r="I373">
        <v>7.0000000000000007E-2</v>
      </c>
      <c r="J373">
        <v>0.18</v>
      </c>
      <c r="M373">
        <v>0.18</v>
      </c>
      <c r="P373">
        <v>0.08</v>
      </c>
      <c r="Q373">
        <v>0.26</v>
      </c>
      <c r="R373">
        <v>0.1</v>
      </c>
      <c r="S373">
        <v>0.42</v>
      </c>
      <c r="T373">
        <v>21</v>
      </c>
    </row>
    <row r="374" spans="1:20" x14ac:dyDescent="0.2">
      <c r="A374">
        <v>22</v>
      </c>
      <c r="B374">
        <v>0.15</v>
      </c>
      <c r="D374">
        <v>0.38</v>
      </c>
      <c r="E374">
        <v>0.55000000000000004</v>
      </c>
      <c r="F374">
        <v>0.08</v>
      </c>
      <c r="G374">
        <v>0.09</v>
      </c>
      <c r="I374">
        <v>0.25</v>
      </c>
      <c r="J374">
        <v>0.1</v>
      </c>
      <c r="K374">
        <v>0.13</v>
      </c>
      <c r="L374">
        <v>0.18</v>
      </c>
      <c r="M374">
        <v>0.2</v>
      </c>
      <c r="O374">
        <v>0.09</v>
      </c>
      <c r="P374">
        <v>0.13</v>
      </c>
      <c r="Q374">
        <v>0.4</v>
      </c>
      <c r="R374">
        <v>0.82</v>
      </c>
      <c r="S374">
        <v>0.11</v>
      </c>
      <c r="T374">
        <v>22</v>
      </c>
    </row>
    <row r="375" spans="1:20" x14ac:dyDescent="0.2">
      <c r="A375">
        <v>23</v>
      </c>
      <c r="B375">
        <v>0.04</v>
      </c>
      <c r="I375" t="s">
        <v>33</v>
      </c>
      <c r="J375">
        <v>0.2</v>
      </c>
      <c r="K375">
        <v>0.41</v>
      </c>
      <c r="M375">
        <v>7.0000000000000007E-2</v>
      </c>
      <c r="N375">
        <v>0.49</v>
      </c>
      <c r="Q375">
        <v>0.01</v>
      </c>
      <c r="R375">
        <v>0.03</v>
      </c>
      <c r="S375">
        <v>0.75</v>
      </c>
      <c r="T375">
        <v>23</v>
      </c>
    </row>
    <row r="376" spans="1:20" x14ac:dyDescent="0.2">
      <c r="A376">
        <v>24</v>
      </c>
      <c r="B376">
        <v>0.16</v>
      </c>
      <c r="H376">
        <v>0.32</v>
      </c>
      <c r="I376">
        <v>0.1</v>
      </c>
      <c r="M376">
        <v>0.08</v>
      </c>
      <c r="O376">
        <v>0.24</v>
      </c>
      <c r="R376">
        <v>0.05</v>
      </c>
      <c r="T376">
        <v>24</v>
      </c>
    </row>
    <row r="377" spans="1:20" x14ac:dyDescent="0.2">
      <c r="A377">
        <v>25</v>
      </c>
      <c r="D377">
        <v>0.32</v>
      </c>
      <c r="E377">
        <v>0.76</v>
      </c>
      <c r="F377">
        <v>0.51</v>
      </c>
      <c r="G377" t="s">
        <v>33</v>
      </c>
      <c r="H377">
        <v>0.1</v>
      </c>
      <c r="I377">
        <v>0.16</v>
      </c>
      <c r="L377">
        <v>7.0000000000000007E-2</v>
      </c>
      <c r="M377">
        <v>0.19</v>
      </c>
      <c r="N377">
        <v>0.26</v>
      </c>
      <c r="P377">
        <v>0.56000000000000005</v>
      </c>
      <c r="Q377">
        <v>0.3</v>
      </c>
      <c r="R377">
        <v>0.1</v>
      </c>
      <c r="S377">
        <v>0.15</v>
      </c>
      <c r="T377">
        <v>25</v>
      </c>
    </row>
    <row r="378" spans="1:20" x14ac:dyDescent="0.2">
      <c r="A378">
        <v>26</v>
      </c>
      <c r="G378">
        <v>0.2</v>
      </c>
      <c r="J378">
        <v>0.22</v>
      </c>
      <c r="M378">
        <v>0.22</v>
      </c>
      <c r="Q378">
        <v>0.06</v>
      </c>
      <c r="S378">
        <v>0.15</v>
      </c>
      <c r="T378">
        <v>26</v>
      </c>
    </row>
    <row r="379" spans="1:20" x14ac:dyDescent="0.2">
      <c r="A379">
        <v>27</v>
      </c>
      <c r="I379" t="s">
        <v>33</v>
      </c>
      <c r="T379">
        <v>27</v>
      </c>
    </row>
    <row r="380" spans="1:20" x14ac:dyDescent="0.2">
      <c r="A380">
        <v>28</v>
      </c>
      <c r="B380">
        <v>0.03</v>
      </c>
      <c r="D380">
        <v>0.03</v>
      </c>
      <c r="E380">
        <v>0.22</v>
      </c>
      <c r="F380">
        <v>0.04</v>
      </c>
      <c r="H380">
        <v>0.18</v>
      </c>
      <c r="I380">
        <v>0.15</v>
      </c>
      <c r="J380">
        <v>0.06</v>
      </c>
      <c r="L380">
        <v>0.28000000000000003</v>
      </c>
      <c r="M380">
        <v>0.06</v>
      </c>
      <c r="P380">
        <v>0.19</v>
      </c>
      <c r="Q380">
        <v>0.01</v>
      </c>
      <c r="R380">
        <v>7.0000000000000007E-2</v>
      </c>
      <c r="T380">
        <v>28</v>
      </c>
    </row>
    <row r="381" spans="1:20" x14ac:dyDescent="0.2">
      <c r="A381">
        <v>29</v>
      </c>
      <c r="B381">
        <v>0.04</v>
      </c>
      <c r="D381">
        <v>0.04</v>
      </c>
      <c r="G381" t="s">
        <v>33</v>
      </c>
      <c r="H381">
        <v>0.1</v>
      </c>
      <c r="I381">
        <v>0.08</v>
      </c>
      <c r="J381">
        <v>7.0000000000000007E-2</v>
      </c>
      <c r="K381">
        <v>0.11</v>
      </c>
      <c r="M381">
        <v>0.02</v>
      </c>
      <c r="R381">
        <v>0.14000000000000001</v>
      </c>
      <c r="S381">
        <v>0.15</v>
      </c>
      <c r="T381">
        <v>29</v>
      </c>
    </row>
    <row r="382" spans="1:20" x14ac:dyDescent="0.2">
      <c r="A382">
        <v>30</v>
      </c>
      <c r="D382">
        <v>0.02</v>
      </c>
      <c r="E382">
        <v>0.19</v>
      </c>
      <c r="G382">
        <v>0.15</v>
      </c>
      <c r="H382">
        <v>0.01</v>
      </c>
      <c r="I382">
        <v>0.02</v>
      </c>
      <c r="J382">
        <v>0.02</v>
      </c>
      <c r="L382">
        <v>0.16</v>
      </c>
      <c r="N382">
        <v>0.67</v>
      </c>
      <c r="S382">
        <v>0.16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t="s">
        <v>37</v>
      </c>
      <c r="B384">
        <f>SUM(B353:B383)</f>
        <v>1.1700000000000002</v>
      </c>
      <c r="C384" s="10" t="s">
        <v>63</v>
      </c>
      <c r="D384">
        <f t="shared" ref="D384:S384" si="25">SUM(D353:D383)</f>
        <v>1.5100000000000002</v>
      </c>
      <c r="E384">
        <f t="shared" si="25"/>
        <v>2.9800000000000004</v>
      </c>
      <c r="F384">
        <f t="shared" si="25"/>
        <v>1.6400000000000001</v>
      </c>
      <c r="G384">
        <f t="shared" si="25"/>
        <v>1.31</v>
      </c>
      <c r="H384">
        <f t="shared" si="25"/>
        <v>1.6300000000000001</v>
      </c>
      <c r="I384">
        <f t="shared" si="25"/>
        <v>1.74</v>
      </c>
      <c r="J384">
        <f t="shared" si="25"/>
        <v>1.53</v>
      </c>
      <c r="K384">
        <f t="shared" si="25"/>
        <v>1.32</v>
      </c>
      <c r="L384">
        <f t="shared" si="25"/>
        <v>1.46</v>
      </c>
      <c r="M384">
        <f t="shared" si="25"/>
        <v>1.33</v>
      </c>
      <c r="N384">
        <f t="shared" si="25"/>
        <v>2.33</v>
      </c>
      <c r="O384">
        <f t="shared" si="25"/>
        <v>1.1800000000000002</v>
      </c>
      <c r="P384">
        <f t="shared" si="25"/>
        <v>2.2800000000000002</v>
      </c>
      <c r="Q384">
        <f t="shared" si="25"/>
        <v>1.2300000000000002</v>
      </c>
      <c r="R384">
        <f t="shared" si="25"/>
        <v>1.9500000000000002</v>
      </c>
      <c r="S384" s="3">
        <f t="shared" si="25"/>
        <v>2.72</v>
      </c>
    </row>
    <row r="386" spans="1:20" x14ac:dyDescent="0.2">
      <c r="A386" s="2" t="s">
        <v>50</v>
      </c>
      <c r="B386" t="s">
        <v>1</v>
      </c>
      <c r="C386" t="s">
        <v>56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17</v>
      </c>
      <c r="R386" t="s">
        <v>39</v>
      </c>
      <c r="S386" t="s">
        <v>19</v>
      </c>
    </row>
    <row r="388" spans="1:20" x14ac:dyDescent="0.2">
      <c r="A388">
        <v>1</v>
      </c>
      <c r="B388">
        <v>0.02</v>
      </c>
      <c r="F388">
        <v>0.06</v>
      </c>
      <c r="H388">
        <v>7.0000000000000007E-2</v>
      </c>
      <c r="I388">
        <v>0.04</v>
      </c>
      <c r="M388">
        <v>0.01</v>
      </c>
      <c r="P388">
        <v>0.19</v>
      </c>
      <c r="S388">
        <v>0.06</v>
      </c>
      <c r="T388">
        <v>1</v>
      </c>
    </row>
    <row r="389" spans="1:20" x14ac:dyDescent="0.2">
      <c r="A389">
        <v>2</v>
      </c>
      <c r="D389">
        <v>0.09</v>
      </c>
      <c r="F389">
        <v>7.0000000000000007E-2</v>
      </c>
      <c r="G389">
        <v>0.06</v>
      </c>
      <c r="H389">
        <v>0.08</v>
      </c>
      <c r="I389">
        <v>0.15</v>
      </c>
      <c r="L389">
        <v>0.11</v>
      </c>
      <c r="O389">
        <v>7.0000000000000007E-2</v>
      </c>
      <c r="R389">
        <v>0.28000000000000003</v>
      </c>
      <c r="T389">
        <v>2</v>
      </c>
    </row>
    <row r="390" spans="1:20" x14ac:dyDescent="0.2">
      <c r="A390">
        <v>3</v>
      </c>
      <c r="B390">
        <v>7.0000000000000007E-2</v>
      </c>
      <c r="E390">
        <v>0.21</v>
      </c>
      <c r="I390">
        <v>0.03</v>
      </c>
      <c r="J390">
        <v>0.16</v>
      </c>
      <c r="K390">
        <v>0.13</v>
      </c>
      <c r="M390">
        <v>0.04</v>
      </c>
      <c r="P390">
        <v>0.16</v>
      </c>
      <c r="R390">
        <v>0.04</v>
      </c>
      <c r="S390">
        <v>0.15</v>
      </c>
      <c r="T390">
        <v>3</v>
      </c>
    </row>
    <row r="391" spans="1:20" x14ac:dyDescent="0.2">
      <c r="A391">
        <v>4</v>
      </c>
      <c r="D391">
        <v>0.03</v>
      </c>
      <c r="E391">
        <v>0.11</v>
      </c>
      <c r="F391">
        <v>7.0000000000000007E-2</v>
      </c>
      <c r="H391">
        <v>0.11</v>
      </c>
      <c r="I391">
        <v>0.1</v>
      </c>
      <c r="J391">
        <v>0.02</v>
      </c>
      <c r="K391">
        <v>0.24</v>
      </c>
      <c r="L391">
        <v>0.08</v>
      </c>
      <c r="M391">
        <v>0.01</v>
      </c>
      <c r="O391">
        <v>0.02</v>
      </c>
      <c r="P391">
        <v>0.03</v>
      </c>
      <c r="S391">
        <v>7.0000000000000007E-2</v>
      </c>
      <c r="T391">
        <v>4</v>
      </c>
    </row>
    <row r="392" spans="1:20" x14ac:dyDescent="0.2">
      <c r="A392">
        <v>5</v>
      </c>
      <c r="B392">
        <v>0.01</v>
      </c>
      <c r="D392">
        <v>0.13</v>
      </c>
      <c r="E392">
        <v>0.25</v>
      </c>
      <c r="G392">
        <v>0.28999999999999998</v>
      </c>
      <c r="I392">
        <v>0.22</v>
      </c>
      <c r="J392">
        <v>0.16</v>
      </c>
      <c r="L392">
        <v>0.19</v>
      </c>
      <c r="M392">
        <v>0.03</v>
      </c>
      <c r="N392">
        <v>0.68</v>
      </c>
      <c r="O392">
        <v>0.13</v>
      </c>
      <c r="P392">
        <v>0.2</v>
      </c>
      <c r="R392">
        <v>0.31</v>
      </c>
      <c r="S392">
        <v>0.1</v>
      </c>
      <c r="T392">
        <v>5</v>
      </c>
    </row>
    <row r="393" spans="1:20" x14ac:dyDescent="0.2">
      <c r="A393">
        <v>6</v>
      </c>
      <c r="B393">
        <v>0.03</v>
      </c>
      <c r="E393">
        <v>0.24</v>
      </c>
      <c r="J393">
        <v>0.11</v>
      </c>
      <c r="M393">
        <v>0.21</v>
      </c>
      <c r="O393">
        <v>0.22</v>
      </c>
      <c r="P393">
        <v>0.16</v>
      </c>
      <c r="S393">
        <v>0.22</v>
      </c>
      <c r="T393">
        <v>6</v>
      </c>
    </row>
    <row r="394" spans="1:20" x14ac:dyDescent="0.2">
      <c r="A394">
        <v>7</v>
      </c>
      <c r="N394">
        <v>0.25</v>
      </c>
      <c r="T394">
        <v>7</v>
      </c>
    </row>
    <row r="395" spans="1:20" x14ac:dyDescent="0.2">
      <c r="A395">
        <v>8</v>
      </c>
      <c r="T395">
        <v>8</v>
      </c>
    </row>
    <row r="396" spans="1:20" x14ac:dyDescent="0.2">
      <c r="A396">
        <v>9</v>
      </c>
      <c r="I396">
        <v>0.04</v>
      </c>
      <c r="T396">
        <v>9</v>
      </c>
    </row>
    <row r="397" spans="1:20" x14ac:dyDescent="0.2">
      <c r="A397">
        <v>10</v>
      </c>
      <c r="B397">
        <v>0.1</v>
      </c>
      <c r="D397">
        <v>0.04</v>
      </c>
      <c r="I397">
        <v>0.12</v>
      </c>
      <c r="J397">
        <v>0.02</v>
      </c>
      <c r="K397">
        <v>0.11</v>
      </c>
      <c r="M397">
        <v>0.02</v>
      </c>
      <c r="O397">
        <v>0.12</v>
      </c>
      <c r="T397">
        <v>10</v>
      </c>
    </row>
    <row r="398" spans="1:20" x14ac:dyDescent="0.2">
      <c r="A398">
        <v>11</v>
      </c>
      <c r="B398">
        <v>0.09</v>
      </c>
      <c r="D398">
        <v>0.1</v>
      </c>
      <c r="E398">
        <v>0.25</v>
      </c>
      <c r="F398">
        <v>0.1</v>
      </c>
      <c r="I398">
        <v>0.18</v>
      </c>
      <c r="J398">
        <v>0.25</v>
      </c>
      <c r="K398">
        <v>0.16</v>
      </c>
      <c r="M398">
        <v>0.2</v>
      </c>
      <c r="O398">
        <v>0.12</v>
      </c>
      <c r="P398">
        <v>0.23</v>
      </c>
      <c r="Q398">
        <v>7.0000000000000007E-2</v>
      </c>
      <c r="R398">
        <v>0.1</v>
      </c>
      <c r="S398">
        <v>0.1</v>
      </c>
      <c r="T398">
        <v>11</v>
      </c>
    </row>
    <row r="399" spans="1:20" x14ac:dyDescent="0.2">
      <c r="A399">
        <v>12</v>
      </c>
      <c r="B399">
        <v>0.25</v>
      </c>
      <c r="D399">
        <v>0.33</v>
      </c>
      <c r="F399">
        <v>0.45</v>
      </c>
      <c r="H399">
        <v>0.5</v>
      </c>
      <c r="I399">
        <v>0.35</v>
      </c>
      <c r="K399">
        <v>0.24</v>
      </c>
      <c r="M399">
        <v>0.03</v>
      </c>
      <c r="O399">
        <v>0.22</v>
      </c>
      <c r="R399">
        <v>0.31</v>
      </c>
      <c r="S399">
        <v>0.15</v>
      </c>
      <c r="T399">
        <v>12</v>
      </c>
    </row>
    <row r="400" spans="1:20" x14ac:dyDescent="0.2">
      <c r="A400">
        <v>13</v>
      </c>
      <c r="B400">
        <v>0.23</v>
      </c>
      <c r="D400">
        <v>0.22</v>
      </c>
      <c r="E400">
        <v>0.79</v>
      </c>
      <c r="G400">
        <v>0.86</v>
      </c>
      <c r="H400">
        <v>0.15</v>
      </c>
      <c r="I400">
        <v>0.4</v>
      </c>
      <c r="K400">
        <v>0.39</v>
      </c>
      <c r="L400">
        <v>0.7</v>
      </c>
      <c r="M400">
        <v>0.43</v>
      </c>
      <c r="N400">
        <v>0.86</v>
      </c>
      <c r="O400">
        <v>0.21</v>
      </c>
      <c r="P400">
        <v>0.68</v>
      </c>
      <c r="Q400">
        <v>0.6</v>
      </c>
      <c r="R400">
        <v>0.47</v>
      </c>
      <c r="S400">
        <v>0.35</v>
      </c>
      <c r="T400">
        <v>13</v>
      </c>
    </row>
    <row r="401" spans="1:20" x14ac:dyDescent="0.2">
      <c r="A401">
        <v>14</v>
      </c>
      <c r="B401">
        <v>0.05</v>
      </c>
      <c r="F401">
        <v>0.25</v>
      </c>
      <c r="H401">
        <v>0.22</v>
      </c>
      <c r="I401">
        <v>0.01</v>
      </c>
      <c r="J401">
        <v>0.39</v>
      </c>
      <c r="M401">
        <v>0.05</v>
      </c>
      <c r="S401">
        <v>0.75</v>
      </c>
      <c r="T401">
        <v>14</v>
      </c>
    </row>
    <row r="402" spans="1:20" x14ac:dyDescent="0.2">
      <c r="A402">
        <v>15</v>
      </c>
      <c r="E402">
        <v>0.06</v>
      </c>
      <c r="I402">
        <v>0.02</v>
      </c>
      <c r="P402">
        <v>0.05</v>
      </c>
      <c r="R402">
        <v>7.0000000000000007E-2</v>
      </c>
      <c r="S402">
        <v>7.0000000000000007E-2</v>
      </c>
      <c r="T402">
        <v>15</v>
      </c>
    </row>
    <row r="403" spans="1:20" x14ac:dyDescent="0.2">
      <c r="A403">
        <v>16</v>
      </c>
      <c r="B403">
        <v>0.01</v>
      </c>
      <c r="E403">
        <v>0.11</v>
      </c>
      <c r="J403">
        <v>0.02</v>
      </c>
      <c r="N403">
        <v>0.17</v>
      </c>
      <c r="P403">
        <v>0.04</v>
      </c>
      <c r="T403">
        <v>16</v>
      </c>
    </row>
    <row r="404" spans="1:20" x14ac:dyDescent="0.2">
      <c r="A404">
        <v>17</v>
      </c>
      <c r="B404">
        <v>0.01</v>
      </c>
      <c r="Q404">
        <v>0.3</v>
      </c>
      <c r="S404">
        <v>0.25</v>
      </c>
      <c r="T404">
        <v>17</v>
      </c>
    </row>
    <row r="405" spans="1:20" x14ac:dyDescent="0.2">
      <c r="A405">
        <v>18</v>
      </c>
      <c r="B405">
        <v>0.02</v>
      </c>
      <c r="E405">
        <v>0.03</v>
      </c>
      <c r="L405">
        <v>0.04</v>
      </c>
      <c r="M405">
        <v>7.0000000000000007E-2</v>
      </c>
      <c r="R405">
        <v>0.02</v>
      </c>
      <c r="T405">
        <v>18</v>
      </c>
    </row>
    <row r="406" spans="1:20" x14ac:dyDescent="0.2">
      <c r="A406">
        <v>19</v>
      </c>
      <c r="J406">
        <v>0.06</v>
      </c>
      <c r="S406">
        <v>7.0000000000000007E-2</v>
      </c>
      <c r="T406">
        <v>19</v>
      </c>
    </row>
    <row r="407" spans="1:20" x14ac:dyDescent="0.2">
      <c r="A407">
        <v>20</v>
      </c>
      <c r="D407">
        <v>0.11</v>
      </c>
      <c r="E407">
        <v>0.03</v>
      </c>
      <c r="F407">
        <v>0.03</v>
      </c>
      <c r="M407">
        <v>0.02</v>
      </c>
      <c r="O407">
        <v>0.02</v>
      </c>
      <c r="R407">
        <v>0.02</v>
      </c>
      <c r="T407">
        <v>20</v>
      </c>
    </row>
    <row r="408" spans="1:20" x14ac:dyDescent="0.2">
      <c r="A408">
        <v>21</v>
      </c>
      <c r="B408">
        <v>0.01</v>
      </c>
      <c r="I408">
        <v>7.0000000000000007E-2</v>
      </c>
      <c r="J408">
        <v>0.02</v>
      </c>
      <c r="M408">
        <v>0.03</v>
      </c>
      <c r="T408">
        <v>21</v>
      </c>
    </row>
    <row r="409" spans="1:20" x14ac:dyDescent="0.2">
      <c r="A409">
        <v>22</v>
      </c>
      <c r="K409">
        <v>0.13</v>
      </c>
      <c r="T409">
        <v>22</v>
      </c>
    </row>
    <row r="410" spans="1:20" x14ac:dyDescent="0.2">
      <c r="A410">
        <v>23</v>
      </c>
      <c r="T410">
        <v>23</v>
      </c>
    </row>
    <row r="411" spans="1:20" x14ac:dyDescent="0.2">
      <c r="A411">
        <v>24</v>
      </c>
      <c r="T411">
        <v>24</v>
      </c>
    </row>
    <row r="412" spans="1:20" x14ac:dyDescent="0.2">
      <c r="A412">
        <v>25</v>
      </c>
      <c r="T412">
        <v>25</v>
      </c>
    </row>
    <row r="413" spans="1:20" x14ac:dyDescent="0.2">
      <c r="A413">
        <v>26</v>
      </c>
      <c r="T413">
        <v>26</v>
      </c>
    </row>
    <row r="414" spans="1:20" x14ac:dyDescent="0.2">
      <c r="A414">
        <v>27</v>
      </c>
      <c r="F414">
        <v>0.35</v>
      </c>
      <c r="I414">
        <v>0.3</v>
      </c>
      <c r="K414">
        <v>0.33</v>
      </c>
      <c r="L414">
        <v>0.28999999999999998</v>
      </c>
      <c r="O414">
        <v>0.3</v>
      </c>
      <c r="S414">
        <v>0.43</v>
      </c>
      <c r="T414">
        <v>27</v>
      </c>
    </row>
    <row r="415" spans="1:20" x14ac:dyDescent="0.2">
      <c r="A415">
        <v>28</v>
      </c>
      <c r="B415">
        <v>0.02</v>
      </c>
      <c r="D415">
        <v>0.25</v>
      </c>
      <c r="E415">
        <v>0.38</v>
      </c>
      <c r="G415">
        <v>0.4</v>
      </c>
      <c r="I415">
        <v>0.03</v>
      </c>
      <c r="J415">
        <v>0.2</v>
      </c>
      <c r="M415">
        <v>0.35</v>
      </c>
      <c r="N415">
        <v>0.19</v>
      </c>
      <c r="P415">
        <v>0.26</v>
      </c>
      <c r="Q415">
        <v>0.68</v>
      </c>
      <c r="R415">
        <v>0.38</v>
      </c>
      <c r="T415">
        <v>28</v>
      </c>
    </row>
    <row r="416" spans="1:20" x14ac:dyDescent="0.2">
      <c r="A416">
        <v>29</v>
      </c>
      <c r="B416">
        <v>0.01</v>
      </c>
      <c r="T416">
        <v>29</v>
      </c>
    </row>
    <row r="417" spans="1:20" x14ac:dyDescent="0.2">
      <c r="A417">
        <v>30</v>
      </c>
      <c r="T417">
        <v>30</v>
      </c>
    </row>
    <row r="418" spans="1:20" x14ac:dyDescent="0.2">
      <c r="A418">
        <v>31</v>
      </c>
      <c r="B418">
        <v>0.01</v>
      </c>
      <c r="H418">
        <v>0.32</v>
      </c>
      <c r="T418">
        <v>31</v>
      </c>
    </row>
    <row r="419" spans="1:20" x14ac:dyDescent="0.2">
      <c r="A419" t="s">
        <v>37</v>
      </c>
      <c r="B419">
        <f>SUM(B388:B418)</f>
        <v>0.94000000000000017</v>
      </c>
      <c r="C419" s="10" t="s">
        <v>63</v>
      </c>
      <c r="D419">
        <f t="shared" ref="D419:S419" si="26">SUM(D388:D418)</f>
        <v>1.3</v>
      </c>
      <c r="E419">
        <f t="shared" si="26"/>
        <v>2.4599999999999995</v>
      </c>
      <c r="F419">
        <f t="shared" si="26"/>
        <v>1.38</v>
      </c>
      <c r="G419">
        <f t="shared" si="26"/>
        <v>1.6099999999999999</v>
      </c>
      <c r="H419">
        <f t="shared" si="26"/>
        <v>1.4500000000000002</v>
      </c>
      <c r="I419">
        <f t="shared" si="26"/>
        <v>2.0599999999999996</v>
      </c>
      <c r="J419">
        <f t="shared" si="26"/>
        <v>1.41</v>
      </c>
      <c r="K419">
        <f t="shared" si="26"/>
        <v>1.73</v>
      </c>
      <c r="L419">
        <f t="shared" si="26"/>
        <v>1.4100000000000001</v>
      </c>
      <c r="M419">
        <f t="shared" si="26"/>
        <v>1.5</v>
      </c>
      <c r="N419">
        <f t="shared" si="26"/>
        <v>2.15</v>
      </c>
      <c r="O419">
        <f t="shared" si="26"/>
        <v>1.4300000000000002</v>
      </c>
      <c r="P419">
        <f t="shared" si="26"/>
        <v>2</v>
      </c>
      <c r="Q419">
        <f t="shared" si="26"/>
        <v>1.65</v>
      </c>
      <c r="R419">
        <f t="shared" si="26"/>
        <v>2</v>
      </c>
      <c r="S419" s="3">
        <f t="shared" si="26"/>
        <v>2.77</v>
      </c>
    </row>
    <row r="424" spans="1:20" x14ac:dyDescent="0.2">
      <c r="A424">
        <v>2001</v>
      </c>
    </row>
    <row r="425" spans="1:20" x14ac:dyDescent="0.2">
      <c r="A425" t="s">
        <v>0</v>
      </c>
      <c r="B425">
        <f t="shared" ref="B425:S425" si="27">B34</f>
        <v>1.2200000000000002</v>
      </c>
      <c r="C425" t="str">
        <f t="shared" si="27"/>
        <v>X</v>
      </c>
      <c r="D425">
        <f t="shared" si="27"/>
        <v>1.59</v>
      </c>
      <c r="E425">
        <f t="shared" si="27"/>
        <v>2.3400000000000003</v>
      </c>
      <c r="F425">
        <f t="shared" si="27"/>
        <v>1.17</v>
      </c>
      <c r="G425">
        <f t="shared" si="27"/>
        <v>1.7400000000000002</v>
      </c>
      <c r="H425">
        <f t="shared" si="27"/>
        <v>1.43</v>
      </c>
      <c r="I425">
        <f t="shared" si="27"/>
        <v>1.4500000000000002</v>
      </c>
      <c r="J425">
        <f t="shared" si="27"/>
        <v>1.4600000000000002</v>
      </c>
      <c r="K425">
        <f t="shared" si="27"/>
        <v>1.1500000000000001</v>
      </c>
      <c r="L425">
        <f t="shared" si="27"/>
        <v>0.51</v>
      </c>
      <c r="M425">
        <f t="shared" si="27"/>
        <v>1.1600000000000001</v>
      </c>
      <c r="N425">
        <f t="shared" si="27"/>
        <v>1.08</v>
      </c>
      <c r="O425">
        <f t="shared" si="27"/>
        <v>1.57</v>
      </c>
      <c r="P425">
        <f t="shared" si="27"/>
        <v>2.3000000000000003</v>
      </c>
      <c r="Q425">
        <f t="shared" si="27"/>
        <v>1.1100000000000001</v>
      </c>
      <c r="R425">
        <f t="shared" si="27"/>
        <v>1.66</v>
      </c>
      <c r="S425">
        <f t="shared" si="27"/>
        <v>1.8999999999999997</v>
      </c>
    </row>
    <row r="426" spans="1:20" x14ac:dyDescent="0.2">
      <c r="A426" t="s">
        <v>38</v>
      </c>
      <c r="B426">
        <f t="shared" ref="B426:S426" si="28">B69</f>
        <v>1.02</v>
      </c>
      <c r="C426" t="str">
        <f t="shared" si="28"/>
        <v>X</v>
      </c>
      <c r="D426">
        <f t="shared" si="28"/>
        <v>1.2000000000000002</v>
      </c>
      <c r="E426">
        <f t="shared" si="28"/>
        <v>2.2999999999999998</v>
      </c>
      <c r="F426">
        <f t="shared" si="28"/>
        <v>0.93000000000000016</v>
      </c>
      <c r="G426">
        <f t="shared" si="28"/>
        <v>0.91</v>
      </c>
      <c r="H426">
        <f t="shared" si="28"/>
        <v>1.03</v>
      </c>
      <c r="I426">
        <f t="shared" si="28"/>
        <v>1.1000000000000003</v>
      </c>
      <c r="J426">
        <f t="shared" si="28"/>
        <v>0.89</v>
      </c>
      <c r="K426">
        <f t="shared" si="28"/>
        <v>1.24</v>
      </c>
      <c r="L426">
        <f t="shared" si="28"/>
        <v>1</v>
      </c>
      <c r="M426">
        <f t="shared" si="28"/>
        <v>1.2600000000000002</v>
      </c>
      <c r="N426">
        <f t="shared" si="28"/>
        <v>0.38</v>
      </c>
      <c r="O426">
        <f t="shared" si="28"/>
        <v>0.85000000000000009</v>
      </c>
      <c r="P426">
        <f t="shared" si="28"/>
        <v>1</v>
      </c>
      <c r="Q426">
        <f t="shared" si="28"/>
        <v>1.0900000000000001</v>
      </c>
      <c r="R426">
        <f t="shared" si="28"/>
        <v>0.98</v>
      </c>
      <c r="S426">
        <f t="shared" si="28"/>
        <v>1.65</v>
      </c>
    </row>
    <row r="427" spans="1:20" x14ac:dyDescent="0.2">
      <c r="A427" t="s">
        <v>40</v>
      </c>
      <c r="B427">
        <f t="shared" ref="B427:S427" si="29">B104</f>
        <v>1.2800000000000002</v>
      </c>
      <c r="C427" t="str">
        <f t="shared" si="29"/>
        <v>X</v>
      </c>
      <c r="D427">
        <f t="shared" si="29"/>
        <v>1.6500000000000001</v>
      </c>
      <c r="E427">
        <f t="shared" si="29"/>
        <v>2.0200000000000005</v>
      </c>
      <c r="F427">
        <f t="shared" si="29"/>
        <v>1.3199999999999998</v>
      </c>
      <c r="G427">
        <f t="shared" si="29"/>
        <v>1.1800000000000002</v>
      </c>
      <c r="H427">
        <f t="shared" si="29"/>
        <v>1.1700000000000002</v>
      </c>
      <c r="I427">
        <f t="shared" si="29"/>
        <v>1.72</v>
      </c>
      <c r="J427">
        <f t="shared" si="29"/>
        <v>1.17</v>
      </c>
      <c r="K427">
        <f t="shared" si="29"/>
        <v>1.5000000000000002</v>
      </c>
      <c r="L427">
        <f t="shared" si="29"/>
        <v>1.62</v>
      </c>
      <c r="M427">
        <f t="shared" si="29"/>
        <v>1.38</v>
      </c>
      <c r="N427">
        <f t="shared" si="29"/>
        <v>1.7400000000000002</v>
      </c>
      <c r="O427">
        <f t="shared" si="29"/>
        <v>0.96</v>
      </c>
      <c r="P427">
        <f t="shared" si="29"/>
        <v>1.62</v>
      </c>
      <c r="Q427">
        <f t="shared" si="29"/>
        <v>1.23</v>
      </c>
      <c r="R427">
        <f t="shared" si="29"/>
        <v>1.3800000000000001</v>
      </c>
      <c r="S427">
        <f t="shared" si="29"/>
        <v>1.8499999999999999</v>
      </c>
    </row>
    <row r="428" spans="1:20" x14ac:dyDescent="0.2">
      <c r="A428" t="s">
        <v>41</v>
      </c>
      <c r="B428">
        <f t="shared" ref="B428:S428" si="30">B139</f>
        <v>2.79</v>
      </c>
      <c r="C428" t="str">
        <f t="shared" si="30"/>
        <v>X</v>
      </c>
      <c r="D428">
        <f t="shared" si="30"/>
        <v>2.3200000000000003</v>
      </c>
      <c r="E428">
        <f t="shared" si="30"/>
        <v>3.4699999999999998</v>
      </c>
      <c r="F428">
        <f t="shared" si="30"/>
        <v>3.12</v>
      </c>
      <c r="G428">
        <f t="shared" si="30"/>
        <v>2.46</v>
      </c>
      <c r="H428">
        <f t="shared" si="30"/>
        <v>1.9000000000000001</v>
      </c>
      <c r="I428">
        <f t="shared" si="30"/>
        <v>3.1</v>
      </c>
      <c r="J428">
        <f t="shared" si="30"/>
        <v>2.63</v>
      </c>
      <c r="K428">
        <f t="shared" si="30"/>
        <v>4.2</v>
      </c>
      <c r="L428">
        <f t="shared" si="30"/>
        <v>2.0099999999999998</v>
      </c>
      <c r="M428">
        <f t="shared" si="30"/>
        <v>2.33</v>
      </c>
      <c r="N428">
        <f t="shared" si="30"/>
        <v>2.5300000000000002</v>
      </c>
      <c r="O428">
        <f t="shared" si="30"/>
        <v>2.7</v>
      </c>
      <c r="P428">
        <f t="shared" si="30"/>
        <v>4.2399999999999993</v>
      </c>
      <c r="Q428">
        <f t="shared" si="30"/>
        <v>2.72</v>
      </c>
      <c r="R428">
        <f t="shared" si="30"/>
        <v>3.0300000000000002</v>
      </c>
      <c r="S428">
        <f t="shared" si="30"/>
        <v>3.3</v>
      </c>
    </row>
    <row r="429" spans="1:20" x14ac:dyDescent="0.2">
      <c r="A429" t="s">
        <v>42</v>
      </c>
      <c r="B429">
        <f t="shared" ref="B429:S429" si="31">B174</f>
        <v>0.96</v>
      </c>
      <c r="C429" t="str">
        <f t="shared" si="31"/>
        <v>X</v>
      </c>
      <c r="D429">
        <f t="shared" si="31"/>
        <v>0.9</v>
      </c>
      <c r="E429">
        <f t="shared" si="31"/>
        <v>1.1600000000000001</v>
      </c>
      <c r="F429">
        <f t="shared" si="31"/>
        <v>0.90999999999999992</v>
      </c>
      <c r="G429">
        <f t="shared" si="31"/>
        <v>0.97</v>
      </c>
      <c r="H429">
        <f t="shared" si="31"/>
        <v>0.51</v>
      </c>
      <c r="I429">
        <f t="shared" si="31"/>
        <v>1.03</v>
      </c>
      <c r="J429">
        <f t="shared" si="31"/>
        <v>0.79999999999999993</v>
      </c>
      <c r="K429">
        <f t="shared" si="31"/>
        <v>1.24</v>
      </c>
      <c r="L429">
        <f t="shared" si="31"/>
        <v>0.57999999999999996</v>
      </c>
      <c r="M429">
        <f t="shared" si="31"/>
        <v>0.73000000000000009</v>
      </c>
      <c r="N429">
        <f t="shared" si="31"/>
        <v>0.89999999999999991</v>
      </c>
      <c r="O429">
        <f t="shared" si="31"/>
        <v>0.95</v>
      </c>
      <c r="P429">
        <f t="shared" si="31"/>
        <v>1.1100000000000001</v>
      </c>
      <c r="Q429">
        <f t="shared" si="31"/>
        <v>1.1000000000000001</v>
      </c>
      <c r="R429">
        <f t="shared" si="31"/>
        <v>1.29</v>
      </c>
      <c r="S429">
        <f t="shared" si="31"/>
        <v>2.39</v>
      </c>
    </row>
    <row r="430" spans="1:20" x14ac:dyDescent="0.2">
      <c r="A430" t="s">
        <v>43</v>
      </c>
      <c r="B430">
        <f t="shared" ref="B430:S430" si="32">B209</f>
        <v>0.97000000000000008</v>
      </c>
      <c r="C430" t="str">
        <f t="shared" si="32"/>
        <v>X</v>
      </c>
      <c r="D430">
        <f t="shared" si="32"/>
        <v>1.35</v>
      </c>
      <c r="E430">
        <f t="shared" si="32"/>
        <v>1.4500000000000002</v>
      </c>
      <c r="F430">
        <f t="shared" si="32"/>
        <v>1.2500000000000002</v>
      </c>
      <c r="G430">
        <f t="shared" si="32"/>
        <v>1.47</v>
      </c>
      <c r="H430">
        <f t="shared" si="32"/>
        <v>0.74</v>
      </c>
      <c r="I430">
        <f t="shared" si="32"/>
        <v>1.27</v>
      </c>
      <c r="J430">
        <f t="shared" si="32"/>
        <v>1.27</v>
      </c>
      <c r="K430">
        <f t="shared" si="32"/>
        <v>1.7199999999999998</v>
      </c>
      <c r="L430">
        <f t="shared" si="32"/>
        <v>1.1299999999999999</v>
      </c>
      <c r="M430">
        <f t="shared" si="32"/>
        <v>1.08</v>
      </c>
      <c r="N430">
        <f t="shared" si="32"/>
        <v>0.91999999999999993</v>
      </c>
      <c r="O430">
        <f t="shared" si="32"/>
        <v>1.48</v>
      </c>
      <c r="P430">
        <f t="shared" si="32"/>
        <v>1.26</v>
      </c>
      <c r="Q430">
        <f t="shared" si="32"/>
        <v>1.33</v>
      </c>
      <c r="R430">
        <f t="shared" si="32"/>
        <v>1.02</v>
      </c>
      <c r="S430">
        <f t="shared" si="32"/>
        <v>1.7799999999999998</v>
      </c>
    </row>
    <row r="431" spans="1:20" x14ac:dyDescent="0.2">
      <c r="A431" t="s">
        <v>45</v>
      </c>
      <c r="B431">
        <f t="shared" ref="B431:S431" si="33">B244</f>
        <v>0.77</v>
      </c>
      <c r="C431" t="str">
        <f t="shared" si="33"/>
        <v>X</v>
      </c>
      <c r="D431">
        <f t="shared" si="33"/>
        <v>0.44</v>
      </c>
      <c r="E431">
        <f t="shared" si="33"/>
        <v>0.58000000000000007</v>
      </c>
      <c r="F431">
        <f t="shared" si="33"/>
        <v>0.33999999999999997</v>
      </c>
      <c r="G431">
        <f t="shared" si="33"/>
        <v>0.53</v>
      </c>
      <c r="H431">
        <f t="shared" si="33"/>
        <v>0.22</v>
      </c>
      <c r="I431">
        <f t="shared" si="33"/>
        <v>0.77999999999999992</v>
      </c>
      <c r="J431">
        <f t="shared" si="33"/>
        <v>0.34</v>
      </c>
      <c r="K431">
        <f t="shared" si="33"/>
        <v>0.4</v>
      </c>
      <c r="L431">
        <f t="shared" si="33"/>
        <v>0.32000000000000006</v>
      </c>
      <c r="M431">
        <f t="shared" si="33"/>
        <v>0.52000000000000013</v>
      </c>
      <c r="N431">
        <f t="shared" si="33"/>
        <v>0.24000000000000002</v>
      </c>
      <c r="O431">
        <f t="shared" si="33"/>
        <v>0.36999999999999994</v>
      </c>
      <c r="P431">
        <f t="shared" si="33"/>
        <v>0.59000000000000008</v>
      </c>
      <c r="Q431">
        <f t="shared" si="33"/>
        <v>0.45</v>
      </c>
      <c r="R431">
        <f t="shared" si="33"/>
        <v>0.47000000000000003</v>
      </c>
      <c r="S431">
        <f t="shared" si="33"/>
        <v>0.45</v>
      </c>
    </row>
    <row r="432" spans="1:20" x14ac:dyDescent="0.2">
      <c r="A432" t="s">
        <v>58</v>
      </c>
      <c r="B432">
        <f t="shared" ref="B432:S432" si="34">B279</f>
        <v>0.03</v>
      </c>
      <c r="C432" t="str">
        <f t="shared" si="34"/>
        <v>X</v>
      </c>
      <c r="D432">
        <f t="shared" si="34"/>
        <v>0.03</v>
      </c>
      <c r="E432">
        <f t="shared" si="34"/>
        <v>0.08</v>
      </c>
      <c r="F432">
        <f t="shared" si="34"/>
        <v>0.13</v>
      </c>
      <c r="G432">
        <f t="shared" si="34"/>
        <v>0.1</v>
      </c>
      <c r="H432">
        <f t="shared" si="34"/>
        <v>0</v>
      </c>
      <c r="I432">
        <f t="shared" si="34"/>
        <v>0.06</v>
      </c>
      <c r="J432">
        <f t="shared" si="34"/>
        <v>7.0000000000000007E-2</v>
      </c>
      <c r="K432">
        <f t="shared" si="34"/>
        <v>0.05</v>
      </c>
      <c r="L432">
        <f t="shared" si="34"/>
        <v>0.02</v>
      </c>
      <c r="M432">
        <f t="shared" si="34"/>
        <v>0.28000000000000003</v>
      </c>
      <c r="N432">
        <f t="shared" si="34"/>
        <v>0.02</v>
      </c>
      <c r="O432">
        <f t="shared" si="34"/>
        <v>0</v>
      </c>
      <c r="P432">
        <f t="shared" si="34"/>
        <v>9.0000000000000011E-2</v>
      </c>
      <c r="Q432">
        <f t="shared" si="34"/>
        <v>0.55000000000000004</v>
      </c>
      <c r="R432">
        <f t="shared" si="34"/>
        <v>0.03</v>
      </c>
      <c r="S432">
        <f t="shared" si="34"/>
        <v>0.2</v>
      </c>
    </row>
    <row r="433" spans="1:26" x14ac:dyDescent="0.2">
      <c r="A433" t="s">
        <v>59</v>
      </c>
      <c r="B433">
        <f t="shared" ref="B433:S433" si="35">B314</f>
        <v>0.36</v>
      </c>
      <c r="C433" t="str">
        <f t="shared" si="35"/>
        <v>X</v>
      </c>
      <c r="D433">
        <f t="shared" si="35"/>
        <v>0.32</v>
      </c>
      <c r="E433">
        <f t="shared" si="35"/>
        <v>0.35</v>
      </c>
      <c r="F433">
        <f t="shared" si="35"/>
        <v>0.33999999999999997</v>
      </c>
      <c r="G433">
        <f t="shared" si="35"/>
        <v>0.35</v>
      </c>
      <c r="H433">
        <f t="shared" si="35"/>
        <v>0.21</v>
      </c>
      <c r="I433">
        <f t="shared" si="35"/>
        <v>0.37</v>
      </c>
      <c r="J433">
        <f t="shared" si="35"/>
        <v>0.35000000000000003</v>
      </c>
      <c r="K433">
        <f t="shared" si="35"/>
        <v>0.43999999999999995</v>
      </c>
      <c r="L433">
        <f t="shared" si="35"/>
        <v>0.4</v>
      </c>
      <c r="M433">
        <f t="shared" si="35"/>
        <v>0.37</v>
      </c>
      <c r="N433">
        <f t="shared" si="35"/>
        <v>0.31</v>
      </c>
      <c r="O433">
        <f t="shared" si="35"/>
        <v>0.3</v>
      </c>
      <c r="P433">
        <f t="shared" si="35"/>
        <v>0.39</v>
      </c>
      <c r="Q433">
        <f t="shared" si="35"/>
        <v>0.43</v>
      </c>
      <c r="R433">
        <f t="shared" si="35"/>
        <v>0.42000000000000004</v>
      </c>
      <c r="S433">
        <f t="shared" si="35"/>
        <v>0.43000000000000005</v>
      </c>
    </row>
    <row r="434" spans="1:26" x14ac:dyDescent="0.2">
      <c r="A434" t="s">
        <v>60</v>
      </c>
      <c r="B434">
        <f t="shared" ref="B434:S434" si="36">B349</f>
        <v>1.36</v>
      </c>
      <c r="C434" t="str">
        <f t="shared" si="36"/>
        <v>X</v>
      </c>
      <c r="D434">
        <f t="shared" si="36"/>
        <v>1.9500000000000002</v>
      </c>
      <c r="E434">
        <f t="shared" si="36"/>
        <v>2.31</v>
      </c>
      <c r="F434">
        <f t="shared" si="36"/>
        <v>2.2800000000000002</v>
      </c>
      <c r="G434">
        <f t="shared" si="36"/>
        <v>1.71</v>
      </c>
      <c r="H434">
        <f t="shared" si="36"/>
        <v>1.6799999999999997</v>
      </c>
      <c r="I434">
        <f t="shared" si="36"/>
        <v>2.09</v>
      </c>
      <c r="J434">
        <f t="shared" si="36"/>
        <v>1.6199999999999999</v>
      </c>
      <c r="K434">
        <f t="shared" si="36"/>
        <v>2.3000000000000003</v>
      </c>
      <c r="L434">
        <f t="shared" si="36"/>
        <v>1.56</v>
      </c>
      <c r="M434">
        <f t="shared" si="36"/>
        <v>1.98</v>
      </c>
      <c r="N434">
        <f t="shared" si="36"/>
        <v>1.5999999999999999</v>
      </c>
      <c r="O434">
        <f t="shared" si="36"/>
        <v>1.61</v>
      </c>
      <c r="P434">
        <f t="shared" si="36"/>
        <v>2.27</v>
      </c>
      <c r="Q434">
        <f t="shared" si="36"/>
        <v>2.15</v>
      </c>
      <c r="R434">
        <f t="shared" si="36"/>
        <v>1.99</v>
      </c>
      <c r="S434">
        <f t="shared" si="36"/>
        <v>2.4700000000000002</v>
      </c>
    </row>
    <row r="435" spans="1:26" x14ac:dyDescent="0.2">
      <c r="A435" t="s">
        <v>61</v>
      </c>
      <c r="B435">
        <f t="shared" ref="B435:S435" si="37">B384</f>
        <v>1.1700000000000002</v>
      </c>
      <c r="C435" t="str">
        <f t="shared" si="37"/>
        <v>X</v>
      </c>
      <c r="D435">
        <f t="shared" si="37"/>
        <v>1.5100000000000002</v>
      </c>
      <c r="E435">
        <f t="shared" si="37"/>
        <v>2.9800000000000004</v>
      </c>
      <c r="F435">
        <f t="shared" si="37"/>
        <v>1.6400000000000001</v>
      </c>
      <c r="G435">
        <f t="shared" si="37"/>
        <v>1.31</v>
      </c>
      <c r="H435">
        <f t="shared" si="37"/>
        <v>1.6300000000000001</v>
      </c>
      <c r="I435">
        <f t="shared" si="37"/>
        <v>1.74</v>
      </c>
      <c r="J435">
        <f t="shared" si="37"/>
        <v>1.53</v>
      </c>
      <c r="K435">
        <f t="shared" si="37"/>
        <v>1.32</v>
      </c>
      <c r="L435">
        <f t="shared" si="37"/>
        <v>1.46</v>
      </c>
      <c r="M435">
        <f t="shared" si="37"/>
        <v>1.33</v>
      </c>
      <c r="N435">
        <f t="shared" si="37"/>
        <v>2.33</v>
      </c>
      <c r="O435">
        <f t="shared" si="37"/>
        <v>1.1800000000000002</v>
      </c>
      <c r="P435">
        <f t="shared" si="37"/>
        <v>2.2800000000000002</v>
      </c>
      <c r="Q435">
        <f t="shared" si="37"/>
        <v>1.2300000000000002</v>
      </c>
      <c r="R435">
        <f t="shared" si="37"/>
        <v>1.9500000000000002</v>
      </c>
      <c r="S435">
        <f t="shared" si="37"/>
        <v>2.72</v>
      </c>
    </row>
    <row r="436" spans="1:26" x14ac:dyDescent="0.2">
      <c r="A436" t="s">
        <v>62</v>
      </c>
      <c r="B436">
        <f t="shared" ref="B436:S436" si="38">B419</f>
        <v>0.94000000000000017</v>
      </c>
      <c r="C436" t="str">
        <f t="shared" si="38"/>
        <v>X</v>
      </c>
      <c r="D436">
        <f t="shared" si="38"/>
        <v>1.3</v>
      </c>
      <c r="E436">
        <f t="shared" si="38"/>
        <v>2.4599999999999995</v>
      </c>
      <c r="F436">
        <f t="shared" si="38"/>
        <v>1.38</v>
      </c>
      <c r="G436">
        <f t="shared" si="38"/>
        <v>1.6099999999999999</v>
      </c>
      <c r="H436">
        <f t="shared" si="38"/>
        <v>1.4500000000000002</v>
      </c>
      <c r="I436">
        <f t="shared" si="38"/>
        <v>2.0599999999999996</v>
      </c>
      <c r="J436">
        <f t="shared" si="38"/>
        <v>1.41</v>
      </c>
      <c r="K436">
        <f t="shared" si="38"/>
        <v>1.73</v>
      </c>
      <c r="L436">
        <f t="shared" si="38"/>
        <v>1.4100000000000001</v>
      </c>
      <c r="M436">
        <f t="shared" si="38"/>
        <v>1.5</v>
      </c>
      <c r="N436">
        <f t="shared" si="38"/>
        <v>2.15</v>
      </c>
      <c r="O436">
        <f t="shared" si="38"/>
        <v>1.4300000000000002</v>
      </c>
      <c r="P436">
        <f t="shared" si="38"/>
        <v>2</v>
      </c>
      <c r="Q436">
        <f t="shared" si="38"/>
        <v>1.65</v>
      </c>
      <c r="R436">
        <f t="shared" si="38"/>
        <v>2</v>
      </c>
      <c r="S436">
        <f t="shared" si="38"/>
        <v>2.77</v>
      </c>
    </row>
    <row r="438" spans="1:26" x14ac:dyDescent="0.2">
      <c r="B438">
        <f t="shared" ref="B438:S438" si="39">SUM(B425:B436)</f>
        <v>12.869999999999997</v>
      </c>
      <c r="C438">
        <f t="shared" si="39"/>
        <v>0</v>
      </c>
      <c r="D438">
        <f t="shared" si="39"/>
        <v>14.56</v>
      </c>
      <c r="E438">
        <f t="shared" si="39"/>
        <v>21.500000000000004</v>
      </c>
      <c r="F438">
        <f t="shared" si="39"/>
        <v>14.810000000000002</v>
      </c>
      <c r="G438">
        <f t="shared" si="39"/>
        <v>14.339999999999998</v>
      </c>
      <c r="H438">
        <f t="shared" si="39"/>
        <v>11.970000000000002</v>
      </c>
      <c r="I438">
        <f t="shared" si="39"/>
        <v>16.77</v>
      </c>
      <c r="J438">
        <f t="shared" si="39"/>
        <v>13.54</v>
      </c>
      <c r="K438">
        <f t="shared" si="39"/>
        <v>17.290000000000003</v>
      </c>
      <c r="L438">
        <f t="shared" si="39"/>
        <v>12.02</v>
      </c>
      <c r="M438">
        <f t="shared" si="39"/>
        <v>13.92</v>
      </c>
      <c r="N438">
        <f t="shared" si="39"/>
        <v>14.200000000000001</v>
      </c>
      <c r="O438">
        <f t="shared" si="39"/>
        <v>13.399999999999999</v>
      </c>
      <c r="P438">
        <f t="shared" si="39"/>
        <v>19.149999999999999</v>
      </c>
      <c r="Q438">
        <f t="shared" si="39"/>
        <v>15.040000000000001</v>
      </c>
      <c r="R438">
        <f t="shared" si="39"/>
        <v>16.22</v>
      </c>
      <c r="S438">
        <f t="shared" si="39"/>
        <v>21.909999999999997</v>
      </c>
    </row>
    <row r="440" spans="1:26" x14ac:dyDescent="0.2">
      <c r="A440" t="s">
        <v>164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'2000'!B433</f>
        <v>2.92</v>
      </c>
      <c r="C442">
        <f>'2000'!C433</f>
        <v>3.0499999999999994</v>
      </c>
      <c r="D442">
        <f>'2000'!D433</f>
        <v>3.3600000000000003</v>
      </c>
      <c r="E442">
        <f>'2000'!E433</f>
        <v>2.31</v>
      </c>
      <c r="F442">
        <f>'2000'!F433</f>
        <v>3.33</v>
      </c>
      <c r="G442">
        <f>'2000'!G433</f>
        <v>2.17</v>
      </c>
      <c r="H442">
        <f>'2000'!H433</f>
        <v>2.42</v>
      </c>
      <c r="I442">
        <f>'2000'!I433</f>
        <v>2.78</v>
      </c>
      <c r="J442">
        <f>'2000'!J433</f>
        <v>1.97</v>
      </c>
      <c r="K442">
        <f>'2000'!K433</f>
        <v>3.2800000000000002</v>
      </c>
      <c r="L442">
        <f>'2000'!L433</f>
        <v>2.63</v>
      </c>
      <c r="M442">
        <f>'2000'!M433</f>
        <v>2.2800000000000002</v>
      </c>
      <c r="N442">
        <f>'2000'!N433</f>
        <v>1.72</v>
      </c>
      <c r="O442">
        <f>'2000'!O433</f>
        <v>2.83</v>
      </c>
      <c r="P442">
        <f>'2000'!P433</f>
        <v>2.4300000000000002</v>
      </c>
      <c r="Q442">
        <f>'2000'!Q433</f>
        <v>2.6100000000000003</v>
      </c>
      <c r="R442">
        <f>'2000'!R433</f>
        <v>2.7800000000000002</v>
      </c>
      <c r="S442">
        <f>'2000'!S433</f>
        <v>2.8249999999999997</v>
      </c>
      <c r="T442">
        <f>'2000'!T433</f>
        <v>0</v>
      </c>
      <c r="U442">
        <f>'2000'!U433</f>
        <v>0</v>
      </c>
      <c r="V442">
        <f>'2000'!V433</f>
        <v>0</v>
      </c>
      <c r="W442">
        <f>'2000'!W433</f>
        <v>0</v>
      </c>
      <c r="X442">
        <f>'2000'!X433</f>
        <v>0</v>
      </c>
      <c r="Y442">
        <f>'2000'!Y433</f>
        <v>0</v>
      </c>
      <c r="Z442">
        <f>'2000'!Z433</f>
        <v>0</v>
      </c>
    </row>
    <row r="443" spans="1:26" x14ac:dyDescent="0.2">
      <c r="A443" t="s">
        <v>104</v>
      </c>
      <c r="B443">
        <f>'2000'!B434</f>
        <v>1.23</v>
      </c>
      <c r="C443">
        <f>'2000'!C434</f>
        <v>0.70000000000000007</v>
      </c>
      <c r="D443">
        <f>'2000'!D434</f>
        <v>0.83</v>
      </c>
      <c r="E443">
        <f>'2000'!E434</f>
        <v>2.3699999999999997</v>
      </c>
      <c r="F443">
        <f>'2000'!F434</f>
        <v>0.8</v>
      </c>
      <c r="G443">
        <f>'2000'!G434</f>
        <v>0.62999999999999989</v>
      </c>
      <c r="H443">
        <f>'2000'!H434</f>
        <v>0.71</v>
      </c>
      <c r="I443">
        <f>'2000'!I434</f>
        <v>1.42</v>
      </c>
      <c r="J443">
        <f>'2000'!J434</f>
        <v>1.2100000000000002</v>
      </c>
      <c r="K443">
        <f>'2000'!K434</f>
        <v>1.49</v>
      </c>
      <c r="L443">
        <f>'2000'!L434</f>
        <v>0.74</v>
      </c>
      <c r="M443">
        <f>'2000'!M434</f>
        <v>1.24</v>
      </c>
      <c r="N443">
        <f>'2000'!N434</f>
        <v>1.3</v>
      </c>
      <c r="O443">
        <f>'2000'!O434</f>
        <v>0.51</v>
      </c>
      <c r="P443">
        <f>'2000'!P434</f>
        <v>2.2799999999999998</v>
      </c>
      <c r="Q443">
        <f>'2000'!Q434</f>
        <v>1.2600000000000002</v>
      </c>
      <c r="R443">
        <f>'2000'!R434</f>
        <v>0.86</v>
      </c>
      <c r="S443">
        <f>'2000'!S434</f>
        <v>1.95</v>
      </c>
      <c r="T443">
        <f>'2000'!T434</f>
        <v>0</v>
      </c>
      <c r="U443">
        <f>'2000'!U434</f>
        <v>0</v>
      </c>
      <c r="V443">
        <f>'2000'!V434</f>
        <v>0</v>
      </c>
      <c r="W443">
        <f>'2000'!W434</f>
        <v>0</v>
      </c>
      <c r="X443">
        <f>'2000'!X434</f>
        <v>0</v>
      </c>
      <c r="Y443">
        <f>'2000'!Y434</f>
        <v>0</v>
      </c>
      <c r="Z443">
        <f>'2000'!Z434</f>
        <v>0</v>
      </c>
    </row>
    <row r="444" spans="1:26" x14ac:dyDescent="0.2">
      <c r="A444" t="s">
        <v>61</v>
      </c>
      <c r="B444">
        <f>'2000'!B435</f>
        <v>0.94000000000000017</v>
      </c>
      <c r="C444">
        <f>'2000'!C435</f>
        <v>0</v>
      </c>
      <c r="D444">
        <f>'2000'!D435</f>
        <v>1.3600000000000003</v>
      </c>
      <c r="E444">
        <f>'2000'!E435</f>
        <v>1.7400000000000002</v>
      </c>
      <c r="F444">
        <f>'2000'!F435</f>
        <v>1.21</v>
      </c>
      <c r="G444">
        <f>'2000'!G435</f>
        <v>1.28</v>
      </c>
      <c r="H444">
        <f>'2000'!H435</f>
        <v>1.2500000000000002</v>
      </c>
      <c r="I444">
        <f>'2000'!I435</f>
        <v>1.6800000000000004</v>
      </c>
      <c r="J444">
        <f>'2000'!J435</f>
        <v>1.2100000000000002</v>
      </c>
      <c r="K444">
        <f>'2000'!K435</f>
        <v>1.3699999999999999</v>
      </c>
      <c r="L444">
        <f>'2000'!L435</f>
        <v>1.06</v>
      </c>
      <c r="M444">
        <f>'2000'!M435</f>
        <v>1.4600000000000002</v>
      </c>
      <c r="N444">
        <f>'2000'!N435</f>
        <v>1.0899999999999999</v>
      </c>
      <c r="O444">
        <f>'2000'!O435</f>
        <v>1</v>
      </c>
      <c r="P444">
        <f>'2000'!P435</f>
        <v>1.8</v>
      </c>
      <c r="Q444">
        <f>'2000'!Q435</f>
        <v>1.4400000000000002</v>
      </c>
      <c r="R444">
        <f>'2000'!R435</f>
        <v>1.2100000000000002</v>
      </c>
      <c r="S444">
        <f>'2000'!S435</f>
        <v>1.675</v>
      </c>
      <c r="T444">
        <f>'2000'!T435</f>
        <v>0</v>
      </c>
      <c r="U444">
        <f>'2000'!U435</f>
        <v>0</v>
      </c>
      <c r="V444">
        <f>'2000'!V435</f>
        <v>0</v>
      </c>
      <c r="W444">
        <f>'2000'!W435</f>
        <v>0</v>
      </c>
      <c r="X444">
        <f>'2000'!X435</f>
        <v>0</v>
      </c>
      <c r="Y444">
        <f>'2000'!Y435</f>
        <v>0</v>
      </c>
      <c r="Z444">
        <f>'2000'!Z435</f>
        <v>0</v>
      </c>
    </row>
    <row r="445" spans="1:26" x14ac:dyDescent="0.2">
      <c r="A445" t="s">
        <v>62</v>
      </c>
      <c r="B445">
        <f>'2000'!B436</f>
        <v>0.96000000000000019</v>
      </c>
      <c r="C445">
        <f>'2000'!C436</f>
        <v>0</v>
      </c>
      <c r="D445">
        <f>'2000'!D436</f>
        <v>2.02</v>
      </c>
      <c r="E445">
        <f>'2000'!E436</f>
        <v>1.5899999999999999</v>
      </c>
      <c r="F445">
        <f>'2000'!F436</f>
        <v>1.2600000000000002</v>
      </c>
      <c r="G445">
        <f>'2000'!G436</f>
        <v>1.68</v>
      </c>
      <c r="H445">
        <f>'2000'!H436</f>
        <v>1.1200000000000001</v>
      </c>
      <c r="I445">
        <f>'2000'!I436</f>
        <v>1.9400000000000002</v>
      </c>
      <c r="J445">
        <f>'2000'!J436</f>
        <v>1.45</v>
      </c>
      <c r="K445">
        <f>'2000'!K436</f>
        <v>1.27</v>
      </c>
      <c r="L445">
        <f>'2000'!L436</f>
        <v>1.2100000000000002</v>
      </c>
      <c r="M445">
        <f>'2000'!M436</f>
        <v>1.4100000000000001</v>
      </c>
      <c r="N445">
        <f>'2000'!N436</f>
        <v>0</v>
      </c>
      <c r="O445">
        <f>'2000'!O436</f>
        <v>1.47</v>
      </c>
      <c r="P445">
        <f>'2000'!P436</f>
        <v>1.65</v>
      </c>
      <c r="Q445">
        <f>'2000'!Q436</f>
        <v>1.05</v>
      </c>
      <c r="R445">
        <f>'2000'!R436</f>
        <v>1.3</v>
      </c>
      <c r="S445">
        <f>'2000'!S436</f>
        <v>0</v>
      </c>
      <c r="T445">
        <f>'2000'!T436</f>
        <v>0</v>
      </c>
      <c r="U445">
        <f>'2000'!U436</f>
        <v>0</v>
      </c>
      <c r="V445">
        <f>'2000'!V436</f>
        <v>0</v>
      </c>
      <c r="W445">
        <f>'2000'!W436</f>
        <v>0</v>
      </c>
      <c r="X445">
        <f>'2000'!X436</f>
        <v>0</v>
      </c>
      <c r="Y445">
        <f>'2000'!Y436</f>
        <v>0</v>
      </c>
      <c r="Z445">
        <f>'2000'!Z436</f>
        <v>0</v>
      </c>
    </row>
    <row r="446" spans="1:26" x14ac:dyDescent="0.2">
      <c r="A446" t="s">
        <v>98</v>
      </c>
      <c r="B446">
        <f>B425</f>
        <v>1.2200000000000002</v>
      </c>
      <c r="C446" t="str">
        <f>C425</f>
        <v>X</v>
      </c>
      <c r="D446">
        <f t="shared" ref="D446:R446" si="40">D425</f>
        <v>1.59</v>
      </c>
      <c r="E446">
        <f t="shared" si="40"/>
        <v>2.3400000000000003</v>
      </c>
      <c r="F446">
        <f t="shared" si="40"/>
        <v>1.17</v>
      </c>
      <c r="G446">
        <f t="shared" si="40"/>
        <v>1.7400000000000002</v>
      </c>
      <c r="H446">
        <f t="shared" si="40"/>
        <v>1.43</v>
      </c>
      <c r="I446">
        <f t="shared" si="40"/>
        <v>1.4500000000000002</v>
      </c>
      <c r="J446">
        <f t="shared" si="40"/>
        <v>1.4600000000000002</v>
      </c>
      <c r="K446">
        <f t="shared" si="40"/>
        <v>1.1500000000000001</v>
      </c>
      <c r="L446">
        <f t="shared" si="40"/>
        <v>0.51</v>
      </c>
      <c r="M446">
        <f t="shared" si="40"/>
        <v>1.1600000000000001</v>
      </c>
      <c r="N446">
        <f t="shared" si="40"/>
        <v>1.08</v>
      </c>
      <c r="O446">
        <f t="shared" si="40"/>
        <v>1.57</v>
      </c>
      <c r="P446">
        <f t="shared" si="40"/>
        <v>2.3000000000000003</v>
      </c>
      <c r="Q446">
        <f t="shared" si="40"/>
        <v>1.1100000000000001</v>
      </c>
      <c r="R446">
        <f t="shared" si="40"/>
        <v>1.66</v>
      </c>
    </row>
    <row r="447" spans="1:26" x14ac:dyDescent="0.2">
      <c r="A447" t="s">
        <v>103</v>
      </c>
      <c r="B447">
        <f t="shared" ref="B447:R453" si="41">B426</f>
        <v>1.02</v>
      </c>
      <c r="C447" t="str">
        <f t="shared" si="41"/>
        <v>X</v>
      </c>
      <c r="D447">
        <f t="shared" si="41"/>
        <v>1.2000000000000002</v>
      </c>
      <c r="E447">
        <f t="shared" si="41"/>
        <v>2.2999999999999998</v>
      </c>
      <c r="F447">
        <f t="shared" si="41"/>
        <v>0.93000000000000016</v>
      </c>
      <c r="G447">
        <f t="shared" si="41"/>
        <v>0.91</v>
      </c>
      <c r="H447">
        <f t="shared" si="41"/>
        <v>1.03</v>
      </c>
      <c r="I447">
        <f t="shared" si="41"/>
        <v>1.1000000000000003</v>
      </c>
      <c r="J447">
        <f t="shared" si="41"/>
        <v>0.89</v>
      </c>
      <c r="K447">
        <f t="shared" si="41"/>
        <v>1.24</v>
      </c>
      <c r="L447">
        <f t="shared" si="41"/>
        <v>1</v>
      </c>
      <c r="M447">
        <f t="shared" si="41"/>
        <v>1.2600000000000002</v>
      </c>
      <c r="N447">
        <f t="shared" si="41"/>
        <v>0.38</v>
      </c>
      <c r="O447">
        <f t="shared" si="41"/>
        <v>0.85000000000000009</v>
      </c>
      <c r="P447">
        <f t="shared" si="41"/>
        <v>1</v>
      </c>
      <c r="Q447">
        <f t="shared" si="41"/>
        <v>1.0900000000000001</v>
      </c>
      <c r="R447">
        <f t="shared" si="41"/>
        <v>0.98</v>
      </c>
    </row>
    <row r="448" spans="1:26" x14ac:dyDescent="0.2">
      <c r="A448" t="s">
        <v>139</v>
      </c>
      <c r="B448">
        <f t="shared" si="41"/>
        <v>1.2800000000000002</v>
      </c>
      <c r="C448" t="str">
        <f t="shared" si="41"/>
        <v>X</v>
      </c>
      <c r="D448">
        <f t="shared" si="41"/>
        <v>1.6500000000000001</v>
      </c>
      <c r="E448">
        <f t="shared" si="41"/>
        <v>2.0200000000000005</v>
      </c>
      <c r="F448">
        <f t="shared" si="41"/>
        <v>1.3199999999999998</v>
      </c>
      <c r="G448">
        <f t="shared" si="41"/>
        <v>1.1800000000000002</v>
      </c>
      <c r="H448">
        <f t="shared" si="41"/>
        <v>1.1700000000000002</v>
      </c>
      <c r="I448">
        <f t="shared" si="41"/>
        <v>1.72</v>
      </c>
      <c r="J448">
        <f t="shared" si="41"/>
        <v>1.17</v>
      </c>
      <c r="K448">
        <f t="shared" si="41"/>
        <v>1.5000000000000002</v>
      </c>
      <c r="L448">
        <f t="shared" si="41"/>
        <v>1.62</v>
      </c>
      <c r="M448">
        <f t="shared" si="41"/>
        <v>1.38</v>
      </c>
      <c r="N448">
        <f t="shared" si="41"/>
        <v>1.7400000000000002</v>
      </c>
      <c r="O448">
        <f t="shared" si="41"/>
        <v>0.96</v>
      </c>
      <c r="P448">
        <f t="shared" si="41"/>
        <v>1.62</v>
      </c>
      <c r="Q448">
        <f t="shared" si="41"/>
        <v>1.23</v>
      </c>
      <c r="R448">
        <f t="shared" si="41"/>
        <v>1.3800000000000001</v>
      </c>
    </row>
    <row r="449" spans="1:18" x14ac:dyDescent="0.2">
      <c r="A449" t="s">
        <v>41</v>
      </c>
      <c r="B449">
        <f t="shared" si="41"/>
        <v>2.79</v>
      </c>
      <c r="C449" t="str">
        <f t="shared" si="41"/>
        <v>X</v>
      </c>
      <c r="D449">
        <f t="shared" si="41"/>
        <v>2.3200000000000003</v>
      </c>
      <c r="E449">
        <f t="shared" si="41"/>
        <v>3.4699999999999998</v>
      </c>
      <c r="F449">
        <f t="shared" si="41"/>
        <v>3.12</v>
      </c>
      <c r="G449">
        <f t="shared" si="41"/>
        <v>2.46</v>
      </c>
      <c r="H449">
        <f t="shared" si="41"/>
        <v>1.9000000000000001</v>
      </c>
      <c r="I449">
        <f t="shared" si="41"/>
        <v>3.1</v>
      </c>
      <c r="J449">
        <f t="shared" si="41"/>
        <v>2.63</v>
      </c>
      <c r="K449">
        <f t="shared" si="41"/>
        <v>4.2</v>
      </c>
      <c r="L449">
        <f t="shared" si="41"/>
        <v>2.0099999999999998</v>
      </c>
      <c r="M449">
        <f t="shared" si="41"/>
        <v>2.33</v>
      </c>
      <c r="N449">
        <f t="shared" si="41"/>
        <v>2.5300000000000002</v>
      </c>
      <c r="O449">
        <f t="shared" si="41"/>
        <v>2.7</v>
      </c>
      <c r="P449">
        <f t="shared" si="41"/>
        <v>4.2399999999999993</v>
      </c>
      <c r="Q449">
        <f t="shared" si="41"/>
        <v>2.72</v>
      </c>
      <c r="R449">
        <f t="shared" si="41"/>
        <v>3.0300000000000002</v>
      </c>
    </row>
    <row r="450" spans="1:18" x14ac:dyDescent="0.2">
      <c r="A450" t="s">
        <v>42</v>
      </c>
      <c r="B450">
        <f t="shared" si="41"/>
        <v>0.96</v>
      </c>
      <c r="C450" t="str">
        <f t="shared" si="41"/>
        <v>X</v>
      </c>
      <c r="D450">
        <f t="shared" si="41"/>
        <v>0.9</v>
      </c>
      <c r="E450">
        <f t="shared" si="41"/>
        <v>1.1600000000000001</v>
      </c>
      <c r="F450">
        <f t="shared" si="41"/>
        <v>0.90999999999999992</v>
      </c>
      <c r="G450">
        <f t="shared" si="41"/>
        <v>0.97</v>
      </c>
      <c r="H450">
        <f t="shared" si="41"/>
        <v>0.51</v>
      </c>
      <c r="I450">
        <f t="shared" si="41"/>
        <v>1.03</v>
      </c>
      <c r="J450">
        <f t="shared" si="41"/>
        <v>0.79999999999999993</v>
      </c>
      <c r="K450">
        <f t="shared" si="41"/>
        <v>1.24</v>
      </c>
      <c r="L450">
        <f t="shared" si="41"/>
        <v>0.57999999999999996</v>
      </c>
      <c r="M450">
        <f t="shared" si="41"/>
        <v>0.73000000000000009</v>
      </c>
      <c r="N450">
        <f t="shared" si="41"/>
        <v>0.89999999999999991</v>
      </c>
      <c r="O450">
        <f t="shared" si="41"/>
        <v>0.95</v>
      </c>
      <c r="P450">
        <f t="shared" si="41"/>
        <v>1.1100000000000001</v>
      </c>
      <c r="Q450">
        <f t="shared" si="41"/>
        <v>1.1000000000000001</v>
      </c>
      <c r="R450">
        <f t="shared" si="41"/>
        <v>1.29</v>
      </c>
    </row>
    <row r="451" spans="1:18" x14ac:dyDescent="0.2">
      <c r="A451" t="s">
        <v>43</v>
      </c>
      <c r="B451">
        <f t="shared" si="41"/>
        <v>0.97000000000000008</v>
      </c>
      <c r="C451" t="str">
        <f t="shared" si="41"/>
        <v>X</v>
      </c>
      <c r="D451">
        <f t="shared" si="41"/>
        <v>1.35</v>
      </c>
      <c r="E451">
        <f t="shared" si="41"/>
        <v>1.4500000000000002</v>
      </c>
      <c r="F451">
        <f t="shared" si="41"/>
        <v>1.2500000000000002</v>
      </c>
      <c r="G451">
        <f t="shared" si="41"/>
        <v>1.47</v>
      </c>
      <c r="H451">
        <f t="shared" si="41"/>
        <v>0.74</v>
      </c>
      <c r="I451">
        <f t="shared" si="41"/>
        <v>1.27</v>
      </c>
      <c r="J451">
        <f t="shared" si="41"/>
        <v>1.27</v>
      </c>
      <c r="K451">
        <f t="shared" si="41"/>
        <v>1.7199999999999998</v>
      </c>
      <c r="L451">
        <f t="shared" si="41"/>
        <v>1.1299999999999999</v>
      </c>
      <c r="M451">
        <f t="shared" si="41"/>
        <v>1.08</v>
      </c>
      <c r="N451">
        <f t="shared" si="41"/>
        <v>0.91999999999999993</v>
      </c>
      <c r="O451">
        <f t="shared" si="41"/>
        <v>1.48</v>
      </c>
      <c r="P451">
        <f t="shared" si="41"/>
        <v>1.26</v>
      </c>
      <c r="Q451">
        <f t="shared" si="41"/>
        <v>1.33</v>
      </c>
      <c r="R451">
        <f t="shared" si="41"/>
        <v>1.02</v>
      </c>
    </row>
    <row r="452" spans="1:18" x14ac:dyDescent="0.2">
      <c r="A452" t="s">
        <v>45</v>
      </c>
      <c r="B452">
        <f t="shared" si="41"/>
        <v>0.77</v>
      </c>
      <c r="C452" t="str">
        <f t="shared" si="41"/>
        <v>X</v>
      </c>
      <c r="D452">
        <f t="shared" si="41"/>
        <v>0.44</v>
      </c>
      <c r="E452">
        <f t="shared" si="41"/>
        <v>0.58000000000000007</v>
      </c>
      <c r="F452">
        <f t="shared" si="41"/>
        <v>0.33999999999999997</v>
      </c>
      <c r="G452">
        <f t="shared" si="41"/>
        <v>0.53</v>
      </c>
      <c r="H452">
        <f t="shared" si="41"/>
        <v>0.22</v>
      </c>
      <c r="I452">
        <f t="shared" si="41"/>
        <v>0.77999999999999992</v>
      </c>
      <c r="J452">
        <f t="shared" si="41"/>
        <v>0.34</v>
      </c>
      <c r="K452">
        <f t="shared" si="41"/>
        <v>0.4</v>
      </c>
      <c r="L452">
        <f t="shared" si="41"/>
        <v>0.32000000000000006</v>
      </c>
      <c r="M452">
        <f t="shared" si="41"/>
        <v>0.52000000000000013</v>
      </c>
      <c r="N452">
        <f t="shared" si="41"/>
        <v>0.24000000000000002</v>
      </c>
      <c r="O452">
        <f t="shared" si="41"/>
        <v>0.36999999999999994</v>
      </c>
      <c r="P452">
        <f t="shared" si="41"/>
        <v>0.59000000000000008</v>
      </c>
      <c r="Q452">
        <f t="shared" si="41"/>
        <v>0.45</v>
      </c>
      <c r="R452">
        <f t="shared" si="41"/>
        <v>0.47000000000000003</v>
      </c>
    </row>
    <row r="453" spans="1:18" x14ac:dyDescent="0.2">
      <c r="A453" t="s">
        <v>106</v>
      </c>
      <c r="B453">
        <f t="shared" si="41"/>
        <v>0.03</v>
      </c>
      <c r="C453" t="str">
        <f t="shared" si="41"/>
        <v>X</v>
      </c>
      <c r="D453">
        <f t="shared" si="41"/>
        <v>0.03</v>
      </c>
      <c r="E453">
        <f t="shared" si="41"/>
        <v>0.08</v>
      </c>
      <c r="F453">
        <f t="shared" si="41"/>
        <v>0.13</v>
      </c>
      <c r="G453">
        <f t="shared" si="41"/>
        <v>0.1</v>
      </c>
      <c r="H453">
        <f t="shared" si="41"/>
        <v>0</v>
      </c>
      <c r="I453">
        <f t="shared" si="41"/>
        <v>0.06</v>
      </c>
      <c r="J453">
        <f t="shared" si="41"/>
        <v>7.0000000000000007E-2</v>
      </c>
      <c r="K453">
        <f t="shared" si="41"/>
        <v>0.05</v>
      </c>
      <c r="L453">
        <f t="shared" si="41"/>
        <v>0.02</v>
      </c>
      <c r="M453">
        <f t="shared" si="41"/>
        <v>0.28000000000000003</v>
      </c>
      <c r="N453">
        <f t="shared" si="41"/>
        <v>0.02</v>
      </c>
      <c r="O453">
        <f t="shared" si="41"/>
        <v>0</v>
      </c>
      <c r="P453">
        <f t="shared" si="41"/>
        <v>9.0000000000000011E-2</v>
      </c>
      <c r="Q453">
        <f t="shared" si="41"/>
        <v>0.55000000000000004</v>
      </c>
      <c r="R453">
        <f t="shared" si="41"/>
        <v>0.03</v>
      </c>
    </row>
    <row r="455" spans="1:18" x14ac:dyDescent="0.2">
      <c r="B455">
        <f>SUM(B442:B454)</f>
        <v>15.09</v>
      </c>
      <c r="C455">
        <f>SUM(C442:C454)</f>
        <v>3.7499999999999996</v>
      </c>
      <c r="D455">
        <f t="shared" ref="D455:R455" si="42">SUM(D442:D454)</f>
        <v>17.050000000000004</v>
      </c>
      <c r="E455">
        <f t="shared" si="42"/>
        <v>21.409999999999997</v>
      </c>
      <c r="F455">
        <f t="shared" si="42"/>
        <v>15.770000000000001</v>
      </c>
      <c r="G455">
        <f t="shared" si="42"/>
        <v>15.120000000000001</v>
      </c>
      <c r="H455">
        <f t="shared" si="42"/>
        <v>12.500000000000002</v>
      </c>
      <c r="I455">
        <f t="shared" si="42"/>
        <v>18.329999999999998</v>
      </c>
      <c r="J455">
        <f t="shared" si="42"/>
        <v>14.470000000000002</v>
      </c>
      <c r="K455">
        <f t="shared" si="42"/>
        <v>18.909999999999997</v>
      </c>
      <c r="L455">
        <f t="shared" si="42"/>
        <v>12.829999999999998</v>
      </c>
      <c r="M455">
        <f t="shared" si="42"/>
        <v>15.13</v>
      </c>
      <c r="N455">
        <f t="shared" si="42"/>
        <v>11.92</v>
      </c>
      <c r="O455">
        <f t="shared" si="42"/>
        <v>14.69</v>
      </c>
      <c r="P455">
        <f t="shared" si="42"/>
        <v>20.37</v>
      </c>
      <c r="Q455">
        <f t="shared" si="42"/>
        <v>15.940000000000001</v>
      </c>
      <c r="R455">
        <f t="shared" si="42"/>
        <v>16.010000000000002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F455"/>
  <sheetViews>
    <sheetView topLeftCell="A425" workbookViewId="0">
      <selection activeCell="C443" sqref="C443"/>
    </sheetView>
  </sheetViews>
  <sheetFormatPr defaultColWidth="10.28515625" defaultRowHeight="12.75" x14ac:dyDescent="0.2"/>
  <cols>
    <col min="1" max="8" width="10.28515625" customWidth="1"/>
    <col min="9" max="9" width="9.7109375" customWidth="1"/>
    <col min="10" max="35" width="10.28515625" customWidth="1"/>
    <col min="36" max="36" width="9.7109375" customWidth="1"/>
    <col min="37" max="46" width="10.28515625" customWidth="1"/>
    <col min="47" max="47" width="11" customWidth="1"/>
  </cols>
  <sheetData>
    <row r="1" spans="1:50" x14ac:dyDescent="0.2">
      <c r="A1" s="2" t="s">
        <v>0</v>
      </c>
      <c r="B1" t="s">
        <v>1</v>
      </c>
      <c r="C1" t="s">
        <v>56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AA1">
        <v>2002</v>
      </c>
      <c r="AC1" t="s">
        <v>1</v>
      </c>
      <c r="AD1" t="s">
        <v>53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50" x14ac:dyDescent="0.2">
      <c r="A2">
        <v>2002</v>
      </c>
      <c r="AV2" s="9"/>
    </row>
    <row r="3" spans="1:50" x14ac:dyDescent="0.2">
      <c r="A3">
        <v>1</v>
      </c>
      <c r="B3">
        <v>0.01</v>
      </c>
      <c r="D3">
        <v>0.05</v>
      </c>
      <c r="M3">
        <v>0.04</v>
      </c>
      <c r="U3">
        <v>1</v>
      </c>
      <c r="AA3" s="6" t="s">
        <v>21</v>
      </c>
      <c r="AC3">
        <f t="shared" ref="AC3:AU3" si="0">B34</f>
        <v>0.79</v>
      </c>
      <c r="AD3" t="str">
        <f t="shared" si="0"/>
        <v>X</v>
      </c>
      <c r="AE3">
        <f t="shared" si="0"/>
        <v>1.71</v>
      </c>
      <c r="AF3">
        <f t="shared" si="0"/>
        <v>2.13</v>
      </c>
      <c r="AG3">
        <f t="shared" si="0"/>
        <v>1.33</v>
      </c>
      <c r="AH3">
        <f t="shared" si="0"/>
        <v>0.63</v>
      </c>
      <c r="AI3">
        <f t="shared" si="0"/>
        <v>1</v>
      </c>
      <c r="AJ3">
        <f t="shared" si="0"/>
        <v>2.2399999999999998</v>
      </c>
      <c r="AK3">
        <f t="shared" si="0"/>
        <v>1.7400000000000002</v>
      </c>
      <c r="AL3">
        <f t="shared" si="0"/>
        <v>1.19</v>
      </c>
      <c r="AM3">
        <f t="shared" si="0"/>
        <v>1.4000000000000001</v>
      </c>
      <c r="AN3">
        <f t="shared" si="0"/>
        <v>1.04</v>
      </c>
      <c r="AO3">
        <f t="shared" si="0"/>
        <v>1.1599999999999997</v>
      </c>
      <c r="AP3">
        <f t="shared" si="0"/>
        <v>1.26</v>
      </c>
      <c r="AQ3">
        <f t="shared" si="0"/>
        <v>1.02</v>
      </c>
      <c r="AR3">
        <f t="shared" si="0"/>
        <v>1.3499999999999999</v>
      </c>
      <c r="AS3">
        <f t="shared" si="0"/>
        <v>1.29</v>
      </c>
      <c r="AT3">
        <f t="shared" si="0"/>
        <v>2.0399999999999996</v>
      </c>
      <c r="AU3">
        <f t="shared" si="0"/>
        <v>2.8400000000000003</v>
      </c>
      <c r="AV3" s="7">
        <f t="shared" ref="AV3:AV14" si="1">AVERAGE(AD3:AU3)</f>
        <v>1.4923529411764707</v>
      </c>
      <c r="AX3" s="6"/>
    </row>
    <row r="4" spans="1:50" x14ac:dyDescent="0.2">
      <c r="A4">
        <v>2</v>
      </c>
      <c r="B4">
        <v>0.1</v>
      </c>
      <c r="D4">
        <v>0.2</v>
      </c>
      <c r="E4">
        <v>0.09</v>
      </c>
      <c r="F4">
        <v>0.2</v>
      </c>
      <c r="J4">
        <v>0.17</v>
      </c>
      <c r="L4">
        <v>0.18</v>
      </c>
      <c r="M4">
        <v>0.16</v>
      </c>
      <c r="N4">
        <v>0.15</v>
      </c>
      <c r="P4">
        <v>0.19</v>
      </c>
      <c r="Q4">
        <v>0.14000000000000001</v>
      </c>
      <c r="R4">
        <v>0.1</v>
      </c>
      <c r="S4">
        <v>0.22</v>
      </c>
      <c r="U4">
        <v>2</v>
      </c>
      <c r="AA4" s="6" t="s">
        <v>22</v>
      </c>
      <c r="AC4">
        <f t="shared" ref="AC4:AU4" si="2">B69</f>
        <v>0.77000000000000013</v>
      </c>
      <c r="AD4" t="str">
        <f t="shared" si="2"/>
        <v>X</v>
      </c>
      <c r="AE4">
        <f t="shared" si="2"/>
        <v>0.94</v>
      </c>
      <c r="AF4">
        <f t="shared" si="2"/>
        <v>1.4</v>
      </c>
      <c r="AG4">
        <f t="shared" si="2"/>
        <v>0.73</v>
      </c>
      <c r="AH4">
        <f t="shared" si="2"/>
        <v>0.71</v>
      </c>
      <c r="AI4">
        <f t="shared" si="2"/>
        <v>0.72</v>
      </c>
      <c r="AJ4">
        <f t="shared" si="2"/>
        <v>1.3199999999999998</v>
      </c>
      <c r="AK4">
        <f t="shared" si="2"/>
        <v>1.1100000000000001</v>
      </c>
      <c r="AL4">
        <f t="shared" si="2"/>
        <v>1.1600000000000001</v>
      </c>
      <c r="AM4">
        <f t="shared" si="2"/>
        <v>0.99</v>
      </c>
      <c r="AN4">
        <f t="shared" si="2"/>
        <v>0.90000000000000013</v>
      </c>
      <c r="AO4">
        <f t="shared" si="2"/>
        <v>1.1400000000000001</v>
      </c>
      <c r="AP4">
        <f t="shared" si="2"/>
        <v>0.81</v>
      </c>
      <c r="AQ4">
        <f t="shared" si="2"/>
        <v>0.52</v>
      </c>
      <c r="AR4">
        <f t="shared" si="2"/>
        <v>1.19</v>
      </c>
      <c r="AS4">
        <f t="shared" si="2"/>
        <v>1.86</v>
      </c>
      <c r="AT4">
        <f t="shared" si="2"/>
        <v>1.1000000000000001</v>
      </c>
      <c r="AU4">
        <f t="shared" si="2"/>
        <v>1.7900000000000003</v>
      </c>
      <c r="AV4" s="7">
        <f t="shared" si="1"/>
        <v>1.081764705882353</v>
      </c>
      <c r="AX4" s="6"/>
    </row>
    <row r="5" spans="1:50" x14ac:dyDescent="0.2">
      <c r="A5">
        <v>3</v>
      </c>
      <c r="B5">
        <v>0.08</v>
      </c>
      <c r="J5">
        <v>0.02</v>
      </c>
      <c r="K5">
        <v>0.14000000000000001</v>
      </c>
      <c r="N5">
        <v>0.08</v>
      </c>
      <c r="R5">
        <v>0.05</v>
      </c>
      <c r="U5">
        <v>3</v>
      </c>
      <c r="AA5" s="6" t="s">
        <v>23</v>
      </c>
      <c r="AC5">
        <f t="shared" ref="AC5:AU5" si="3">B104</f>
        <v>1.6099999999999999</v>
      </c>
      <c r="AD5" t="str">
        <f t="shared" si="3"/>
        <v>X</v>
      </c>
      <c r="AE5">
        <f t="shared" si="3"/>
        <v>2.66</v>
      </c>
      <c r="AF5">
        <f t="shared" si="3"/>
        <v>3.18</v>
      </c>
      <c r="AG5">
        <f t="shared" si="3"/>
        <v>2.36</v>
      </c>
      <c r="AH5">
        <f t="shared" si="3"/>
        <v>1.99</v>
      </c>
      <c r="AI5">
        <f t="shared" si="3"/>
        <v>1.8900000000000001</v>
      </c>
      <c r="AJ5">
        <f t="shared" si="3"/>
        <v>1.9000000000000001</v>
      </c>
      <c r="AK5">
        <f t="shared" si="3"/>
        <v>2.4300000000000002</v>
      </c>
      <c r="AL5">
        <f t="shared" si="3"/>
        <v>2.1800000000000002</v>
      </c>
      <c r="AM5">
        <f t="shared" si="3"/>
        <v>2.9499999999999997</v>
      </c>
      <c r="AN5">
        <f t="shared" si="3"/>
        <v>2.21</v>
      </c>
      <c r="AO5">
        <f t="shared" si="3"/>
        <v>2.5300000000000002</v>
      </c>
      <c r="AP5">
        <f t="shared" si="3"/>
        <v>2.06</v>
      </c>
      <c r="AQ5">
        <f t="shared" si="3"/>
        <v>1.9500000000000002</v>
      </c>
      <c r="AR5">
        <f t="shared" si="3"/>
        <v>2.44</v>
      </c>
      <c r="AS5">
        <f t="shared" si="3"/>
        <v>2.1</v>
      </c>
      <c r="AT5">
        <f t="shared" si="3"/>
        <v>3.0800000000000005</v>
      </c>
      <c r="AU5">
        <f t="shared" si="3"/>
        <v>3.37</v>
      </c>
      <c r="AV5" s="7">
        <f t="shared" si="1"/>
        <v>2.4282352941176466</v>
      </c>
      <c r="AX5" s="6"/>
    </row>
    <row r="6" spans="1:50" x14ac:dyDescent="0.2">
      <c r="A6">
        <v>4</v>
      </c>
      <c r="G6">
        <v>0.05</v>
      </c>
      <c r="N6">
        <v>0.01</v>
      </c>
      <c r="U6">
        <v>4</v>
      </c>
      <c r="AA6" s="6" t="s">
        <v>24</v>
      </c>
      <c r="AC6">
        <f t="shared" ref="AC6:AU6" si="4">B139</f>
        <v>1.28</v>
      </c>
      <c r="AD6" t="str">
        <f t="shared" si="4"/>
        <v>X</v>
      </c>
      <c r="AE6">
        <f t="shared" si="4"/>
        <v>1.35</v>
      </c>
      <c r="AF6">
        <f t="shared" si="4"/>
        <v>1.6300000000000001</v>
      </c>
      <c r="AG6">
        <f t="shared" si="4"/>
        <v>1.06</v>
      </c>
      <c r="AH6">
        <f t="shared" si="4"/>
        <v>0.89000000000000012</v>
      </c>
      <c r="AI6">
        <f t="shared" si="4"/>
        <v>1.1599999999999999</v>
      </c>
      <c r="AJ6">
        <f t="shared" si="4"/>
        <v>1.32</v>
      </c>
      <c r="AK6">
        <f t="shared" si="4"/>
        <v>1.26</v>
      </c>
      <c r="AL6">
        <f t="shared" si="4"/>
        <v>1.34</v>
      </c>
      <c r="AM6">
        <f t="shared" si="4"/>
        <v>1.33</v>
      </c>
      <c r="AN6">
        <f t="shared" si="4"/>
        <v>1.03</v>
      </c>
      <c r="AO6">
        <f t="shared" si="4"/>
        <v>0.88</v>
      </c>
      <c r="AP6">
        <f t="shared" si="4"/>
        <v>0.77</v>
      </c>
      <c r="AQ6">
        <f t="shared" si="4"/>
        <v>0.91</v>
      </c>
      <c r="AR6">
        <f t="shared" si="4"/>
        <v>1.73</v>
      </c>
      <c r="AS6">
        <f t="shared" si="4"/>
        <v>1.0899999999999999</v>
      </c>
      <c r="AT6">
        <f t="shared" si="4"/>
        <v>1.07</v>
      </c>
      <c r="AU6">
        <f t="shared" si="4"/>
        <v>1.37</v>
      </c>
      <c r="AV6" s="7">
        <f t="shared" si="1"/>
        <v>1.1876470588235295</v>
      </c>
      <c r="AX6" s="6"/>
    </row>
    <row r="7" spans="1:50" x14ac:dyDescent="0.2">
      <c r="A7">
        <v>5</v>
      </c>
      <c r="G7">
        <v>0.06</v>
      </c>
      <c r="U7">
        <v>5</v>
      </c>
      <c r="AA7" s="6" t="s">
        <v>25</v>
      </c>
      <c r="AC7">
        <f t="shared" ref="AC7:AU7" si="5">B174</f>
        <v>0.76</v>
      </c>
      <c r="AD7" t="str">
        <f t="shared" si="5"/>
        <v>X</v>
      </c>
      <c r="AE7">
        <f t="shared" si="5"/>
        <v>1.02</v>
      </c>
      <c r="AF7">
        <f t="shared" si="5"/>
        <v>1.38</v>
      </c>
      <c r="AG7">
        <f t="shared" si="5"/>
        <v>1.1200000000000001</v>
      </c>
      <c r="AH7">
        <f t="shared" si="5"/>
        <v>0.86</v>
      </c>
      <c r="AI7">
        <f t="shared" si="5"/>
        <v>0.4</v>
      </c>
      <c r="AJ7">
        <f t="shared" si="5"/>
        <v>0.96</v>
      </c>
      <c r="AK7">
        <f t="shared" si="5"/>
        <v>1.0699999999999998</v>
      </c>
      <c r="AL7">
        <f t="shared" si="5"/>
        <v>0.74</v>
      </c>
      <c r="AM7">
        <f t="shared" si="5"/>
        <v>1.1700000000000002</v>
      </c>
      <c r="AN7">
        <f t="shared" si="5"/>
        <v>0.69000000000000006</v>
      </c>
      <c r="AO7">
        <f t="shared" si="5"/>
        <v>1.2100000000000002</v>
      </c>
      <c r="AP7">
        <f t="shared" si="5"/>
        <v>1</v>
      </c>
      <c r="AQ7">
        <f t="shared" si="5"/>
        <v>0.84000000000000008</v>
      </c>
      <c r="AR7">
        <f t="shared" si="5"/>
        <v>1.36</v>
      </c>
      <c r="AS7">
        <f t="shared" si="5"/>
        <v>1.7</v>
      </c>
      <c r="AT7">
        <f t="shared" si="5"/>
        <v>0.90999999999999992</v>
      </c>
      <c r="AU7">
        <f t="shared" si="5"/>
        <v>1.89</v>
      </c>
      <c r="AV7" s="7">
        <f t="shared" si="1"/>
        <v>1.0776470588235294</v>
      </c>
      <c r="AX7" s="6"/>
    </row>
    <row r="8" spans="1:50" x14ac:dyDescent="0.2">
      <c r="A8">
        <v>6</v>
      </c>
      <c r="B8">
        <v>0.05</v>
      </c>
      <c r="D8">
        <v>0.12</v>
      </c>
      <c r="E8">
        <v>0.12</v>
      </c>
      <c r="F8">
        <v>0.05</v>
      </c>
      <c r="G8">
        <v>0.11</v>
      </c>
      <c r="H8">
        <v>0.09</v>
      </c>
      <c r="J8">
        <v>0.05</v>
      </c>
      <c r="M8">
        <v>0.06</v>
      </c>
      <c r="N8">
        <v>0.05</v>
      </c>
      <c r="P8">
        <v>0.04</v>
      </c>
      <c r="Q8">
        <v>0.06</v>
      </c>
      <c r="R8">
        <v>0.02</v>
      </c>
      <c r="U8">
        <v>6</v>
      </c>
      <c r="AA8" s="6" t="s">
        <v>26</v>
      </c>
      <c r="AC8">
        <f t="shared" ref="AC8:AU8" si="6">B209</f>
        <v>1.38</v>
      </c>
      <c r="AD8" t="str">
        <f t="shared" si="6"/>
        <v>X</v>
      </c>
      <c r="AE8">
        <f t="shared" si="6"/>
        <v>1.57</v>
      </c>
      <c r="AF8">
        <f t="shared" si="6"/>
        <v>1.66</v>
      </c>
      <c r="AG8">
        <f t="shared" si="6"/>
        <v>1.9000000000000001</v>
      </c>
      <c r="AH8">
        <f t="shared" si="6"/>
        <v>0.89</v>
      </c>
      <c r="AI8">
        <f t="shared" si="6"/>
        <v>1.18</v>
      </c>
      <c r="AJ8">
        <f t="shared" si="6"/>
        <v>1.9300000000000002</v>
      </c>
      <c r="AK8">
        <f t="shared" si="6"/>
        <v>1.6</v>
      </c>
      <c r="AL8">
        <f t="shared" si="6"/>
        <v>1.36</v>
      </c>
      <c r="AM8">
        <f t="shared" si="6"/>
        <v>2.71</v>
      </c>
      <c r="AN8">
        <f t="shared" si="6"/>
        <v>1.64</v>
      </c>
      <c r="AO8">
        <f t="shared" si="6"/>
        <v>1.54</v>
      </c>
      <c r="AP8">
        <f t="shared" si="6"/>
        <v>0.98</v>
      </c>
      <c r="AQ8">
        <f t="shared" si="6"/>
        <v>1.35</v>
      </c>
      <c r="AR8">
        <f t="shared" si="6"/>
        <v>1.47</v>
      </c>
      <c r="AS8">
        <f t="shared" si="6"/>
        <v>2.0499999999999998</v>
      </c>
      <c r="AT8">
        <f t="shared" si="6"/>
        <v>2</v>
      </c>
      <c r="AU8">
        <f t="shared" si="6"/>
        <v>2.83</v>
      </c>
      <c r="AV8" s="7">
        <f t="shared" si="1"/>
        <v>1.6858823529411762</v>
      </c>
      <c r="AX8" s="6"/>
    </row>
    <row r="9" spans="1:50" x14ac:dyDescent="0.2">
      <c r="A9">
        <v>7</v>
      </c>
      <c r="D9">
        <v>0.06</v>
      </c>
      <c r="E9">
        <v>0.16</v>
      </c>
      <c r="H9">
        <v>0.1</v>
      </c>
      <c r="I9">
        <v>0.38</v>
      </c>
      <c r="J9">
        <v>7.0000000000000007E-2</v>
      </c>
      <c r="K9">
        <v>0.1</v>
      </c>
      <c r="M9">
        <v>7.0000000000000007E-2</v>
      </c>
      <c r="N9">
        <v>0.01</v>
      </c>
      <c r="O9">
        <v>0.45</v>
      </c>
      <c r="P9">
        <v>0.02</v>
      </c>
      <c r="Q9">
        <v>0.11</v>
      </c>
      <c r="S9">
        <v>0.19</v>
      </c>
      <c r="T9">
        <v>0.42</v>
      </c>
      <c r="U9">
        <v>7</v>
      </c>
      <c r="AA9" s="6" t="s">
        <v>27</v>
      </c>
      <c r="AC9">
        <f t="shared" ref="AC9:AU9" si="7">B244</f>
        <v>0.22</v>
      </c>
      <c r="AD9" t="str">
        <f t="shared" si="7"/>
        <v>X</v>
      </c>
      <c r="AE9">
        <f t="shared" si="7"/>
        <v>0.33</v>
      </c>
      <c r="AF9">
        <f t="shared" si="7"/>
        <v>0.18</v>
      </c>
      <c r="AG9">
        <f t="shared" si="7"/>
        <v>0.43</v>
      </c>
      <c r="AH9">
        <f t="shared" si="7"/>
        <v>0.1</v>
      </c>
      <c r="AI9">
        <f t="shared" si="7"/>
        <v>0.18</v>
      </c>
      <c r="AJ9">
        <f t="shared" si="7"/>
        <v>0.32</v>
      </c>
      <c r="AK9">
        <f t="shared" si="7"/>
        <v>0.26</v>
      </c>
      <c r="AL9">
        <f t="shared" si="7"/>
        <v>0.21999999999999997</v>
      </c>
      <c r="AM9">
        <f t="shared" si="7"/>
        <v>0.25</v>
      </c>
      <c r="AN9">
        <f t="shared" si="7"/>
        <v>0.32000000000000006</v>
      </c>
      <c r="AO9">
        <f t="shared" si="7"/>
        <v>0.35</v>
      </c>
      <c r="AP9">
        <f t="shared" si="7"/>
        <v>7.0000000000000007E-2</v>
      </c>
      <c r="AQ9">
        <f t="shared" si="7"/>
        <v>0.17</v>
      </c>
      <c r="AR9">
        <f t="shared" si="7"/>
        <v>0.22999999999999998</v>
      </c>
      <c r="AS9">
        <f t="shared" si="7"/>
        <v>0.82000000000000006</v>
      </c>
      <c r="AT9">
        <f t="shared" si="7"/>
        <v>0.26</v>
      </c>
      <c r="AU9">
        <f t="shared" si="7"/>
        <v>0.7</v>
      </c>
      <c r="AV9" s="7">
        <f t="shared" si="1"/>
        <v>0.30529411764705877</v>
      </c>
      <c r="AX9" s="6"/>
    </row>
    <row r="10" spans="1:50" x14ac:dyDescent="0.2">
      <c r="A10">
        <v>8</v>
      </c>
      <c r="B10">
        <v>0.04</v>
      </c>
      <c r="F10">
        <v>0.08</v>
      </c>
      <c r="N10">
        <v>0.03</v>
      </c>
      <c r="R10">
        <v>0.02</v>
      </c>
      <c r="U10">
        <v>8</v>
      </c>
      <c r="AA10" s="6" t="s">
        <v>28</v>
      </c>
      <c r="AC10">
        <f t="shared" ref="AC10:AU10" si="8">B279</f>
        <v>0.24</v>
      </c>
      <c r="AD10" t="str">
        <f t="shared" si="8"/>
        <v>X</v>
      </c>
      <c r="AE10">
        <f t="shared" si="8"/>
        <v>0.47000000000000003</v>
      </c>
      <c r="AF10">
        <f t="shared" si="8"/>
        <v>0.54</v>
      </c>
      <c r="AG10">
        <f t="shared" si="8"/>
        <v>0.41000000000000003</v>
      </c>
      <c r="AH10">
        <f t="shared" si="8"/>
        <v>0.33999999999999997</v>
      </c>
      <c r="AI10">
        <f t="shared" si="8"/>
        <v>0.12000000000000001</v>
      </c>
      <c r="AJ10">
        <f t="shared" si="8"/>
        <v>0.35</v>
      </c>
      <c r="AK10">
        <f t="shared" si="8"/>
        <v>0.38</v>
      </c>
      <c r="AL10">
        <f t="shared" si="8"/>
        <v>0.24</v>
      </c>
      <c r="AM10">
        <f t="shared" si="8"/>
        <v>0.42000000000000004</v>
      </c>
      <c r="AN10">
        <f t="shared" si="8"/>
        <v>0.05</v>
      </c>
      <c r="AO10">
        <f t="shared" si="8"/>
        <v>0.39</v>
      </c>
      <c r="AP10">
        <f t="shared" si="8"/>
        <v>0.18</v>
      </c>
      <c r="AQ10">
        <f t="shared" si="8"/>
        <v>0.31999999999999995</v>
      </c>
      <c r="AR10">
        <f t="shared" si="8"/>
        <v>0.47</v>
      </c>
      <c r="AS10">
        <f t="shared" si="8"/>
        <v>0.94000000000000006</v>
      </c>
      <c r="AT10">
        <f t="shared" si="8"/>
        <v>0.37</v>
      </c>
      <c r="AU10">
        <f t="shared" si="8"/>
        <v>0.63000000000000012</v>
      </c>
      <c r="AV10" s="7">
        <f t="shared" si="1"/>
        <v>0.38941176470588235</v>
      </c>
      <c r="AX10" s="6"/>
    </row>
    <row r="11" spans="1:50" x14ac:dyDescent="0.2">
      <c r="A11">
        <v>9</v>
      </c>
      <c r="U11">
        <v>9</v>
      </c>
      <c r="AA11" s="6" t="s">
        <v>29</v>
      </c>
      <c r="AC11">
        <f t="shared" ref="AC11:AU11" si="9">B314</f>
        <v>0.32000000000000006</v>
      </c>
      <c r="AD11" t="str">
        <f t="shared" si="9"/>
        <v>X</v>
      </c>
      <c r="AE11">
        <f t="shared" si="9"/>
        <v>0.41000000000000003</v>
      </c>
      <c r="AF11">
        <f t="shared" si="9"/>
        <v>0.72000000000000008</v>
      </c>
      <c r="AG11">
        <f t="shared" si="9"/>
        <v>0.5</v>
      </c>
      <c r="AH11">
        <f t="shared" si="9"/>
        <v>0.37</v>
      </c>
      <c r="AI11">
        <f t="shared" si="9"/>
        <v>0.39</v>
      </c>
      <c r="AJ11">
        <f t="shared" si="9"/>
        <v>0.65999999999999992</v>
      </c>
      <c r="AK11">
        <f t="shared" si="9"/>
        <v>0.49</v>
      </c>
      <c r="AL11">
        <f t="shared" si="9"/>
        <v>0.46</v>
      </c>
      <c r="AM11">
        <f t="shared" si="9"/>
        <v>0.5</v>
      </c>
      <c r="AN11">
        <f t="shared" si="9"/>
        <v>0.30000000000000004</v>
      </c>
      <c r="AO11">
        <f t="shared" si="9"/>
        <v>0.35</v>
      </c>
      <c r="AP11">
        <f t="shared" si="9"/>
        <v>0.32</v>
      </c>
      <c r="AQ11">
        <f t="shared" si="9"/>
        <v>0.51</v>
      </c>
      <c r="AR11">
        <f t="shared" si="9"/>
        <v>0.72</v>
      </c>
      <c r="AS11">
        <f t="shared" si="9"/>
        <v>0.51000000000000012</v>
      </c>
      <c r="AT11">
        <f t="shared" si="9"/>
        <v>0.47000000000000003</v>
      </c>
      <c r="AU11">
        <f t="shared" si="9"/>
        <v>0.67</v>
      </c>
      <c r="AV11" s="7">
        <f t="shared" si="1"/>
        <v>0.49117647058823527</v>
      </c>
      <c r="AX11" s="6"/>
    </row>
    <row r="12" spans="1:50" x14ac:dyDescent="0.2">
      <c r="A12">
        <v>10</v>
      </c>
      <c r="U12">
        <v>10</v>
      </c>
      <c r="AA12" s="6" t="s">
        <v>30</v>
      </c>
      <c r="AC12">
        <f t="shared" ref="AC12:AU12" si="10">B349</f>
        <v>0.44</v>
      </c>
      <c r="AD12" t="str">
        <f t="shared" si="10"/>
        <v>X</v>
      </c>
      <c r="AE12">
        <f t="shared" si="10"/>
        <v>0.66</v>
      </c>
      <c r="AF12">
        <f t="shared" si="10"/>
        <v>0.47</v>
      </c>
      <c r="AG12">
        <f t="shared" si="10"/>
        <v>0.57000000000000006</v>
      </c>
      <c r="AH12">
        <f t="shared" si="10"/>
        <v>1.03</v>
      </c>
      <c r="AI12">
        <f t="shared" si="10"/>
        <v>0.41000000000000003</v>
      </c>
      <c r="AJ12">
        <f t="shared" si="10"/>
        <v>0.81</v>
      </c>
      <c r="AK12">
        <f t="shared" si="10"/>
        <v>0.74</v>
      </c>
      <c r="AL12">
        <f t="shared" si="10"/>
        <v>0.66</v>
      </c>
      <c r="AM12">
        <f t="shared" si="10"/>
        <v>0.83000000000000007</v>
      </c>
      <c r="AN12">
        <f t="shared" si="10"/>
        <v>0.37</v>
      </c>
      <c r="AO12">
        <f t="shared" si="10"/>
        <v>0.57999999999999996</v>
      </c>
      <c r="AP12">
        <f t="shared" si="10"/>
        <v>0.58000000000000007</v>
      </c>
      <c r="AQ12">
        <f t="shared" si="10"/>
        <v>0.67999999999999994</v>
      </c>
      <c r="AR12">
        <f t="shared" si="10"/>
        <v>0.6100000000000001</v>
      </c>
      <c r="AS12">
        <f t="shared" si="10"/>
        <v>0.68</v>
      </c>
      <c r="AT12">
        <f t="shared" si="10"/>
        <v>0.53</v>
      </c>
      <c r="AU12">
        <f t="shared" si="10"/>
        <v>0.89000000000000012</v>
      </c>
      <c r="AV12" s="7">
        <f t="shared" si="1"/>
        <v>0.65294117647058825</v>
      </c>
      <c r="AX12" s="6"/>
    </row>
    <row r="13" spans="1:50" x14ac:dyDescent="0.2">
      <c r="A13">
        <v>11</v>
      </c>
      <c r="G13">
        <v>0.21</v>
      </c>
      <c r="J13">
        <v>0.04</v>
      </c>
      <c r="M13">
        <v>0.03</v>
      </c>
      <c r="N13">
        <v>0.01</v>
      </c>
      <c r="S13">
        <v>0.04</v>
      </c>
      <c r="U13">
        <v>11</v>
      </c>
      <c r="AA13" s="6" t="s">
        <v>31</v>
      </c>
      <c r="AC13">
        <f t="shared" ref="AC13:AU13" si="11">B384</f>
        <v>0.84</v>
      </c>
      <c r="AD13" t="str">
        <f t="shared" si="11"/>
        <v>X</v>
      </c>
      <c r="AE13">
        <f t="shared" si="11"/>
        <v>0.66</v>
      </c>
      <c r="AF13">
        <f t="shared" si="11"/>
        <v>1.25</v>
      </c>
      <c r="AG13">
        <f t="shared" si="11"/>
        <v>0.86</v>
      </c>
      <c r="AH13">
        <f t="shared" si="11"/>
        <v>0.77000000000000013</v>
      </c>
      <c r="AI13">
        <f t="shared" si="11"/>
        <v>1.2700000000000002</v>
      </c>
      <c r="AJ13">
        <f t="shared" si="11"/>
        <v>1.82</v>
      </c>
      <c r="AK13">
        <f t="shared" si="11"/>
        <v>0.94000000000000017</v>
      </c>
      <c r="AL13">
        <f t="shared" si="11"/>
        <v>1.35</v>
      </c>
      <c r="AM13">
        <f t="shared" si="11"/>
        <v>0.9</v>
      </c>
      <c r="AN13">
        <f t="shared" si="11"/>
        <v>1.3</v>
      </c>
      <c r="AO13">
        <f t="shared" si="11"/>
        <v>0.63</v>
      </c>
      <c r="AP13">
        <f t="shared" si="11"/>
        <v>1.32</v>
      </c>
      <c r="AQ13">
        <f t="shared" si="11"/>
        <v>0.63000000000000012</v>
      </c>
      <c r="AR13">
        <f t="shared" si="11"/>
        <v>1.04</v>
      </c>
      <c r="AS13">
        <f t="shared" si="11"/>
        <v>0.45999999999999996</v>
      </c>
      <c r="AT13">
        <f t="shared" si="11"/>
        <v>1.2000000000000002</v>
      </c>
      <c r="AU13">
        <f t="shared" si="11"/>
        <v>0.91999999999999993</v>
      </c>
      <c r="AV13" s="7">
        <f t="shared" si="1"/>
        <v>1.0188235294117651</v>
      </c>
      <c r="AX13" s="6"/>
    </row>
    <row r="14" spans="1:50" x14ac:dyDescent="0.2">
      <c r="A14">
        <v>12</v>
      </c>
      <c r="B14">
        <v>0.02</v>
      </c>
      <c r="D14">
        <v>7.0000000000000007E-2</v>
      </c>
      <c r="H14">
        <v>0.02</v>
      </c>
      <c r="K14">
        <v>0.11</v>
      </c>
      <c r="N14">
        <v>0.05</v>
      </c>
      <c r="T14">
        <v>0.05</v>
      </c>
      <c r="U14">
        <v>12</v>
      </c>
      <c r="AA14" s="6" t="s">
        <v>32</v>
      </c>
      <c r="AC14">
        <f t="shared" ref="AC14:AU14" si="12">B419</f>
        <v>1.27</v>
      </c>
      <c r="AD14" t="str">
        <f t="shared" si="12"/>
        <v>X</v>
      </c>
      <c r="AE14">
        <f t="shared" si="12"/>
        <v>1.7600000000000002</v>
      </c>
      <c r="AF14">
        <f t="shared" si="12"/>
        <v>2.39</v>
      </c>
      <c r="AG14">
        <f t="shared" si="12"/>
        <v>1.25</v>
      </c>
      <c r="AH14">
        <f t="shared" si="12"/>
        <v>2.08</v>
      </c>
      <c r="AI14">
        <f t="shared" si="12"/>
        <v>2.1700000000000004</v>
      </c>
      <c r="AJ14">
        <f t="shared" si="12"/>
        <v>2.9600000000000004</v>
      </c>
      <c r="AK14">
        <f t="shared" si="12"/>
        <v>2.0100000000000002</v>
      </c>
      <c r="AL14">
        <f t="shared" si="12"/>
        <v>2.12</v>
      </c>
      <c r="AM14">
        <f t="shared" si="12"/>
        <v>1.6300000000000003</v>
      </c>
      <c r="AN14">
        <f t="shared" si="12"/>
        <v>2.14</v>
      </c>
      <c r="AO14">
        <f t="shared" si="12"/>
        <v>1.2700000000000005</v>
      </c>
      <c r="AP14">
        <f t="shared" si="12"/>
        <v>1.37</v>
      </c>
      <c r="AQ14">
        <f t="shared" si="12"/>
        <v>1.2600000000000002</v>
      </c>
      <c r="AR14">
        <f t="shared" si="12"/>
        <v>2.33</v>
      </c>
      <c r="AS14">
        <f t="shared" si="12"/>
        <v>1.08</v>
      </c>
      <c r="AT14">
        <f t="shared" si="12"/>
        <v>2.4800000000000004</v>
      </c>
      <c r="AU14">
        <f t="shared" si="12"/>
        <v>2.0999999999999996</v>
      </c>
      <c r="AV14" s="7">
        <f t="shared" si="1"/>
        <v>1.9058823529411764</v>
      </c>
      <c r="AX14" s="6"/>
    </row>
    <row r="15" spans="1:50" x14ac:dyDescent="0.2">
      <c r="A15">
        <v>13</v>
      </c>
      <c r="U15">
        <v>13</v>
      </c>
      <c r="AA15" s="6"/>
    </row>
    <row r="16" spans="1:50" x14ac:dyDescent="0.2">
      <c r="A16">
        <v>14</v>
      </c>
      <c r="U16">
        <v>14</v>
      </c>
      <c r="AA16" s="6" t="s">
        <v>34</v>
      </c>
      <c r="AC16" s="4">
        <f t="shared" ref="AC16:AU16" si="13">SUM(AC3:AC14)</f>
        <v>9.92</v>
      </c>
      <c r="AD16" s="4">
        <f t="shared" si="13"/>
        <v>0</v>
      </c>
      <c r="AE16" s="4">
        <f t="shared" si="13"/>
        <v>13.540000000000001</v>
      </c>
      <c r="AF16" s="4">
        <f t="shared" si="13"/>
        <v>16.93</v>
      </c>
      <c r="AG16" s="4">
        <f t="shared" si="13"/>
        <v>12.52</v>
      </c>
      <c r="AH16" s="4">
        <f t="shared" si="13"/>
        <v>10.66</v>
      </c>
      <c r="AI16" s="4">
        <f t="shared" si="13"/>
        <v>10.89</v>
      </c>
      <c r="AJ16" s="4">
        <f t="shared" si="13"/>
        <v>16.59</v>
      </c>
      <c r="AK16" s="4">
        <f t="shared" si="13"/>
        <v>14.030000000000001</v>
      </c>
      <c r="AL16" s="4">
        <f t="shared" si="13"/>
        <v>13.020000000000003</v>
      </c>
      <c r="AM16" s="4">
        <f t="shared" si="13"/>
        <v>15.080000000000002</v>
      </c>
      <c r="AN16" s="4">
        <f t="shared" si="13"/>
        <v>11.990000000000002</v>
      </c>
      <c r="AO16" s="4">
        <f t="shared" si="13"/>
        <v>12.030000000000001</v>
      </c>
      <c r="AP16" s="4">
        <f t="shared" si="13"/>
        <v>10.720000000000002</v>
      </c>
      <c r="AQ16" s="4">
        <f t="shared" si="13"/>
        <v>10.16</v>
      </c>
      <c r="AR16" s="4">
        <f t="shared" si="13"/>
        <v>14.940000000000003</v>
      </c>
      <c r="AS16" s="4">
        <f t="shared" si="13"/>
        <v>14.58</v>
      </c>
      <c r="AT16" s="4">
        <f t="shared" si="13"/>
        <v>15.510000000000002</v>
      </c>
      <c r="AU16" s="4">
        <f t="shared" si="13"/>
        <v>20.000000000000007</v>
      </c>
      <c r="AV16" s="7">
        <f>AVERAGE(AD16:AU16)</f>
        <v>12.955</v>
      </c>
    </row>
    <row r="17" spans="1:58" x14ac:dyDescent="0.2">
      <c r="A17">
        <v>15</v>
      </c>
      <c r="U17">
        <v>15</v>
      </c>
      <c r="BC17" s="6"/>
      <c r="BD17" s="6"/>
      <c r="BE17" s="6"/>
      <c r="BF17" s="6"/>
    </row>
    <row r="18" spans="1:58" x14ac:dyDescent="0.2">
      <c r="A18">
        <v>16</v>
      </c>
      <c r="H18">
        <v>0.06</v>
      </c>
      <c r="J18">
        <v>0.18</v>
      </c>
      <c r="L18">
        <v>0.21</v>
      </c>
      <c r="M18">
        <v>7.0000000000000007E-2</v>
      </c>
      <c r="N18">
        <v>0.04</v>
      </c>
      <c r="O18" t="s">
        <v>33</v>
      </c>
      <c r="P18">
        <v>0.12</v>
      </c>
      <c r="S18">
        <v>0.06</v>
      </c>
      <c r="U18">
        <v>16</v>
      </c>
      <c r="AF18" s="6" t="s">
        <v>35</v>
      </c>
      <c r="AG18" s="6"/>
      <c r="AH18" s="6" t="s">
        <v>36</v>
      </c>
      <c r="AI18" s="6"/>
      <c r="BC18" s="3"/>
    </row>
    <row r="19" spans="1:58" x14ac:dyDescent="0.2">
      <c r="A19">
        <v>17</v>
      </c>
      <c r="D19">
        <v>0.1</v>
      </c>
      <c r="E19">
        <v>0.15</v>
      </c>
      <c r="J19">
        <v>0.01</v>
      </c>
      <c r="N19">
        <v>0.01</v>
      </c>
      <c r="O19" t="s">
        <v>33</v>
      </c>
      <c r="P19">
        <v>0.02</v>
      </c>
      <c r="T19">
        <v>7.0000000000000007E-2</v>
      </c>
      <c r="U19">
        <v>17</v>
      </c>
    </row>
    <row r="20" spans="1:58" x14ac:dyDescent="0.2">
      <c r="A20">
        <v>18</v>
      </c>
      <c r="B20">
        <v>0.14000000000000001</v>
      </c>
      <c r="D20">
        <v>0.17</v>
      </c>
      <c r="F20">
        <v>0.32</v>
      </c>
      <c r="H20">
        <v>0.08</v>
      </c>
      <c r="J20">
        <v>0.08</v>
      </c>
      <c r="K20">
        <v>0.15</v>
      </c>
      <c r="M20">
        <v>0.03</v>
      </c>
      <c r="T20">
        <v>7.0000000000000007E-2</v>
      </c>
      <c r="U20">
        <v>18</v>
      </c>
    </row>
    <row r="21" spans="1:58" x14ac:dyDescent="0.2">
      <c r="A21">
        <v>19</v>
      </c>
      <c r="B21">
        <v>0.03</v>
      </c>
      <c r="E21">
        <v>0.45</v>
      </c>
      <c r="F21">
        <v>7.0000000000000007E-2</v>
      </c>
      <c r="H21">
        <v>0.02</v>
      </c>
      <c r="I21">
        <v>0.6</v>
      </c>
      <c r="K21">
        <v>0.15</v>
      </c>
      <c r="N21">
        <v>0.08</v>
      </c>
      <c r="T21">
        <v>0.15</v>
      </c>
      <c r="U21">
        <v>19</v>
      </c>
    </row>
    <row r="22" spans="1:58" x14ac:dyDescent="0.2">
      <c r="A22">
        <v>20</v>
      </c>
      <c r="D22">
        <v>0.14000000000000001</v>
      </c>
      <c r="F22">
        <v>0.06</v>
      </c>
      <c r="J22">
        <v>0.13</v>
      </c>
      <c r="N22">
        <v>0.02</v>
      </c>
      <c r="P22">
        <v>7.0000000000000007E-2</v>
      </c>
      <c r="Q22">
        <v>0.37</v>
      </c>
      <c r="T22">
        <v>7.0000000000000007E-2</v>
      </c>
      <c r="U22">
        <v>20</v>
      </c>
    </row>
    <row r="23" spans="1:58" x14ac:dyDescent="0.2">
      <c r="A23">
        <v>21</v>
      </c>
      <c r="B23">
        <v>0.03</v>
      </c>
      <c r="F23">
        <v>0.02</v>
      </c>
      <c r="J23">
        <v>0.01</v>
      </c>
      <c r="N23">
        <v>0.06</v>
      </c>
      <c r="R23">
        <v>1.1000000000000001</v>
      </c>
      <c r="T23">
        <v>0.27</v>
      </c>
      <c r="U23">
        <v>21</v>
      </c>
    </row>
    <row r="24" spans="1:58" x14ac:dyDescent="0.2">
      <c r="A24">
        <v>22</v>
      </c>
      <c r="F24">
        <v>0.01</v>
      </c>
      <c r="T24">
        <v>0.08</v>
      </c>
      <c r="U24">
        <v>22</v>
      </c>
    </row>
    <row r="25" spans="1:58" x14ac:dyDescent="0.2">
      <c r="A25">
        <v>23</v>
      </c>
      <c r="H25">
        <v>0.02</v>
      </c>
      <c r="I25">
        <v>0.46</v>
      </c>
      <c r="Q25">
        <v>7.0000000000000007E-2</v>
      </c>
      <c r="S25">
        <v>0.37</v>
      </c>
      <c r="T25">
        <v>0.12</v>
      </c>
      <c r="U25">
        <v>23</v>
      </c>
    </row>
    <row r="26" spans="1:58" x14ac:dyDescent="0.2">
      <c r="A26">
        <v>24</v>
      </c>
      <c r="B26">
        <v>0.04</v>
      </c>
      <c r="E26">
        <v>0.19</v>
      </c>
      <c r="F26">
        <v>0.1</v>
      </c>
      <c r="J26">
        <v>0.22</v>
      </c>
      <c r="L26">
        <v>0.14000000000000001</v>
      </c>
      <c r="M26">
        <v>0.18</v>
      </c>
      <c r="P26">
        <v>0.05</v>
      </c>
      <c r="S26">
        <v>0.49</v>
      </c>
      <c r="U26">
        <v>24</v>
      </c>
    </row>
    <row r="27" spans="1:58" x14ac:dyDescent="0.2">
      <c r="A27">
        <v>25</v>
      </c>
      <c r="B27">
        <v>0.25</v>
      </c>
      <c r="D27">
        <v>0.31</v>
      </c>
      <c r="E27">
        <v>0.5</v>
      </c>
      <c r="F27">
        <v>0.17</v>
      </c>
      <c r="H27">
        <v>0.49</v>
      </c>
      <c r="J27">
        <v>0.62</v>
      </c>
      <c r="K27">
        <v>0.16</v>
      </c>
      <c r="L27">
        <v>0.5</v>
      </c>
      <c r="M27">
        <v>0.31</v>
      </c>
      <c r="N27">
        <v>0.23</v>
      </c>
      <c r="O27">
        <v>0.73</v>
      </c>
      <c r="Q27">
        <v>0.42</v>
      </c>
      <c r="T27">
        <v>0.57999999999999996</v>
      </c>
      <c r="U27">
        <v>25</v>
      </c>
    </row>
    <row r="28" spans="1:58" x14ac:dyDescent="0.2">
      <c r="A28">
        <v>26</v>
      </c>
      <c r="D28">
        <v>0.23</v>
      </c>
      <c r="I28">
        <v>0.7</v>
      </c>
      <c r="K28">
        <v>0.38</v>
      </c>
      <c r="L28">
        <v>0.28999999999999998</v>
      </c>
      <c r="M28">
        <v>7.0000000000000007E-2</v>
      </c>
      <c r="N28">
        <v>0.2</v>
      </c>
      <c r="P28">
        <v>0.31</v>
      </c>
      <c r="S28">
        <v>0.59</v>
      </c>
      <c r="T28">
        <v>0.85</v>
      </c>
      <c r="U28">
        <v>26</v>
      </c>
    </row>
    <row r="29" spans="1:58" x14ac:dyDescent="0.2">
      <c r="A29">
        <v>27</v>
      </c>
      <c r="U29">
        <v>27</v>
      </c>
    </row>
    <row r="30" spans="1:58" x14ac:dyDescent="0.2">
      <c r="A30">
        <v>28</v>
      </c>
      <c r="I30" t="s">
        <v>33</v>
      </c>
      <c r="P30">
        <v>0.1</v>
      </c>
      <c r="U30">
        <v>28</v>
      </c>
    </row>
    <row r="31" spans="1:58" x14ac:dyDescent="0.2">
      <c r="A31">
        <v>29</v>
      </c>
      <c r="F31">
        <v>0.17</v>
      </c>
      <c r="H31">
        <v>0.1</v>
      </c>
      <c r="J31">
        <v>7.0000000000000007E-2</v>
      </c>
      <c r="U31">
        <v>29</v>
      </c>
    </row>
    <row r="32" spans="1:58" x14ac:dyDescent="0.2">
      <c r="A32">
        <v>30</v>
      </c>
      <c r="D32">
        <v>0.06</v>
      </c>
      <c r="E32">
        <v>0.28999999999999998</v>
      </c>
      <c r="G32">
        <v>0.2</v>
      </c>
      <c r="N32">
        <v>0.13</v>
      </c>
      <c r="O32">
        <v>0.08</v>
      </c>
      <c r="Q32">
        <v>0.18</v>
      </c>
      <c r="S32">
        <v>0.05</v>
      </c>
      <c r="T32">
        <v>0.11</v>
      </c>
      <c r="U32">
        <v>30</v>
      </c>
    </row>
    <row r="33" spans="1:21" x14ac:dyDescent="0.2">
      <c r="A33">
        <v>31</v>
      </c>
      <c r="D33">
        <v>0.2</v>
      </c>
      <c r="E33">
        <v>0.18</v>
      </c>
      <c r="F33">
        <v>0.08</v>
      </c>
      <c r="H33">
        <v>0.02</v>
      </c>
      <c r="I33">
        <v>0.1</v>
      </c>
      <c r="J33">
        <v>7.0000000000000007E-2</v>
      </c>
      <c r="L33">
        <v>0.08</v>
      </c>
      <c r="M33">
        <v>0.02</v>
      </c>
      <c r="P33">
        <v>0.1</v>
      </c>
      <c r="S33">
        <v>0.03</v>
      </c>
      <c r="U33">
        <v>31</v>
      </c>
    </row>
    <row r="34" spans="1:21" x14ac:dyDescent="0.2">
      <c r="A34" t="s">
        <v>37</v>
      </c>
      <c r="B34">
        <f>SUM(B3:B33)</f>
        <v>0.79</v>
      </c>
      <c r="C34" s="10" t="s">
        <v>63</v>
      </c>
      <c r="D34">
        <f t="shared" ref="D34:T34" si="14">SUM(D3:D33)</f>
        <v>1.71</v>
      </c>
      <c r="E34">
        <f t="shared" si="14"/>
        <v>2.13</v>
      </c>
      <c r="F34">
        <f t="shared" si="14"/>
        <v>1.33</v>
      </c>
      <c r="G34">
        <f t="shared" si="14"/>
        <v>0.63</v>
      </c>
      <c r="H34">
        <f t="shared" si="14"/>
        <v>1</v>
      </c>
      <c r="I34">
        <f t="shared" si="14"/>
        <v>2.2399999999999998</v>
      </c>
      <c r="J34">
        <f t="shared" si="14"/>
        <v>1.7400000000000002</v>
      </c>
      <c r="K34">
        <f t="shared" si="14"/>
        <v>1.19</v>
      </c>
      <c r="L34">
        <f t="shared" si="14"/>
        <v>1.4000000000000001</v>
      </c>
      <c r="M34">
        <f t="shared" si="14"/>
        <v>1.04</v>
      </c>
      <c r="N34">
        <f t="shared" si="14"/>
        <v>1.1599999999999997</v>
      </c>
      <c r="O34">
        <f t="shared" si="14"/>
        <v>1.26</v>
      </c>
      <c r="P34">
        <f t="shared" si="14"/>
        <v>1.02</v>
      </c>
      <c r="Q34">
        <f t="shared" si="14"/>
        <v>1.3499999999999999</v>
      </c>
      <c r="R34">
        <f t="shared" si="14"/>
        <v>1.29</v>
      </c>
      <c r="S34">
        <f t="shared" si="14"/>
        <v>2.0399999999999996</v>
      </c>
      <c r="T34">
        <f t="shared" si="14"/>
        <v>2.8400000000000003</v>
      </c>
    </row>
    <row r="36" spans="1:21" x14ac:dyDescent="0.2">
      <c r="A36" s="2" t="s">
        <v>38</v>
      </c>
      <c r="B36" t="s">
        <v>1</v>
      </c>
      <c r="C36" t="s">
        <v>56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21" x14ac:dyDescent="0.2">
      <c r="A38">
        <v>1</v>
      </c>
      <c r="B38">
        <v>0.09</v>
      </c>
      <c r="J38">
        <v>0.03</v>
      </c>
      <c r="K38">
        <v>0.18</v>
      </c>
      <c r="N38">
        <v>0.04</v>
      </c>
      <c r="P38">
        <v>0.03</v>
      </c>
      <c r="Q38">
        <v>0.24</v>
      </c>
      <c r="R38">
        <v>0.01</v>
      </c>
      <c r="U38">
        <v>1</v>
      </c>
    </row>
    <row r="39" spans="1:21" x14ac:dyDescent="0.2">
      <c r="A39">
        <v>2</v>
      </c>
      <c r="U39">
        <v>2</v>
      </c>
    </row>
    <row r="40" spans="1:21" x14ac:dyDescent="0.2">
      <c r="A40">
        <v>3</v>
      </c>
      <c r="D40">
        <v>0.06</v>
      </c>
      <c r="E40">
        <v>0.23</v>
      </c>
      <c r="F40">
        <v>0.02</v>
      </c>
      <c r="J40">
        <v>0.05</v>
      </c>
      <c r="U40">
        <v>3</v>
      </c>
    </row>
    <row r="41" spans="1:21" x14ac:dyDescent="0.2">
      <c r="A41">
        <v>4</v>
      </c>
      <c r="K41">
        <v>0.03</v>
      </c>
      <c r="U41">
        <v>4</v>
      </c>
    </row>
    <row r="42" spans="1:21" x14ac:dyDescent="0.2">
      <c r="A42">
        <v>5</v>
      </c>
      <c r="U42">
        <v>5</v>
      </c>
    </row>
    <row r="43" spans="1:21" x14ac:dyDescent="0.2">
      <c r="A43">
        <v>6</v>
      </c>
      <c r="B43">
        <v>0.04</v>
      </c>
      <c r="D43">
        <v>0.08</v>
      </c>
      <c r="H43">
        <v>0.02</v>
      </c>
      <c r="J43">
        <v>0.08</v>
      </c>
      <c r="S43">
        <v>0.1</v>
      </c>
      <c r="U43">
        <v>6</v>
      </c>
    </row>
    <row r="44" spans="1:21" x14ac:dyDescent="0.2">
      <c r="A44">
        <v>7</v>
      </c>
      <c r="B44">
        <v>0.44</v>
      </c>
      <c r="D44">
        <v>0.48</v>
      </c>
      <c r="E44">
        <v>0.48</v>
      </c>
      <c r="F44">
        <v>0.49</v>
      </c>
      <c r="G44">
        <v>0.46</v>
      </c>
      <c r="H44">
        <v>0.19</v>
      </c>
      <c r="I44">
        <v>0.6</v>
      </c>
      <c r="J44">
        <v>0.62</v>
      </c>
      <c r="K44">
        <v>0.32</v>
      </c>
      <c r="L44">
        <v>0.54</v>
      </c>
      <c r="M44">
        <v>0.2</v>
      </c>
      <c r="N44">
        <v>0.48</v>
      </c>
      <c r="P44">
        <v>0.49</v>
      </c>
      <c r="Q44">
        <v>0.47</v>
      </c>
      <c r="R44">
        <v>0.68</v>
      </c>
      <c r="S44">
        <v>0.48</v>
      </c>
      <c r="T44">
        <v>0.22</v>
      </c>
      <c r="U44">
        <v>7</v>
      </c>
    </row>
    <row r="45" spans="1:21" x14ac:dyDescent="0.2">
      <c r="A45">
        <v>8</v>
      </c>
      <c r="H45">
        <v>0.31</v>
      </c>
      <c r="K45">
        <v>0.33</v>
      </c>
      <c r="M45">
        <v>0.4</v>
      </c>
      <c r="N45">
        <v>0.12</v>
      </c>
      <c r="T45">
        <v>0.62</v>
      </c>
      <c r="U45">
        <v>8</v>
      </c>
    </row>
    <row r="46" spans="1:21" x14ac:dyDescent="0.2">
      <c r="A46">
        <v>9</v>
      </c>
      <c r="O46">
        <v>0.4</v>
      </c>
      <c r="U46">
        <v>9</v>
      </c>
    </row>
    <row r="47" spans="1:21" x14ac:dyDescent="0.2">
      <c r="A47">
        <v>10</v>
      </c>
      <c r="U47">
        <v>10</v>
      </c>
    </row>
    <row r="48" spans="1:21" x14ac:dyDescent="0.2">
      <c r="A48">
        <v>11</v>
      </c>
      <c r="U48">
        <v>11</v>
      </c>
    </row>
    <row r="49" spans="1:21" x14ac:dyDescent="0.2">
      <c r="A49">
        <v>12</v>
      </c>
      <c r="U49">
        <v>12</v>
      </c>
    </row>
    <row r="50" spans="1:21" x14ac:dyDescent="0.2">
      <c r="A50">
        <v>13</v>
      </c>
      <c r="U50">
        <v>13</v>
      </c>
    </row>
    <row r="51" spans="1:21" x14ac:dyDescent="0.2">
      <c r="A51">
        <v>14</v>
      </c>
      <c r="U51">
        <v>14</v>
      </c>
    </row>
    <row r="52" spans="1:21" x14ac:dyDescent="0.2">
      <c r="A52">
        <v>15</v>
      </c>
      <c r="U52">
        <v>15</v>
      </c>
    </row>
    <row r="53" spans="1:21" x14ac:dyDescent="0.2">
      <c r="A53">
        <v>16</v>
      </c>
      <c r="U53">
        <v>16</v>
      </c>
    </row>
    <row r="54" spans="1:21" x14ac:dyDescent="0.2">
      <c r="A54">
        <v>17</v>
      </c>
      <c r="U54">
        <v>17</v>
      </c>
    </row>
    <row r="55" spans="1:21" x14ac:dyDescent="0.2">
      <c r="A55">
        <v>18</v>
      </c>
      <c r="B55">
        <v>0.02</v>
      </c>
      <c r="J55">
        <v>0.02</v>
      </c>
      <c r="U55">
        <v>18</v>
      </c>
    </row>
    <row r="56" spans="1:21" x14ac:dyDescent="0.2">
      <c r="A56">
        <v>19</v>
      </c>
      <c r="B56">
        <v>0.01</v>
      </c>
      <c r="D56">
        <v>0.06</v>
      </c>
      <c r="E56">
        <v>0.02</v>
      </c>
      <c r="J56">
        <v>0.03</v>
      </c>
      <c r="K56">
        <v>0.02</v>
      </c>
      <c r="L56">
        <v>0.08</v>
      </c>
      <c r="M56">
        <v>0.03</v>
      </c>
      <c r="N56">
        <v>0.12</v>
      </c>
      <c r="R56">
        <v>0.04</v>
      </c>
      <c r="S56">
        <v>0.12</v>
      </c>
      <c r="U56">
        <v>19</v>
      </c>
    </row>
    <row r="57" spans="1:21" x14ac:dyDescent="0.2">
      <c r="A57">
        <v>20</v>
      </c>
      <c r="K57">
        <v>0.03</v>
      </c>
      <c r="T57">
        <v>0.15</v>
      </c>
      <c r="U57">
        <v>20</v>
      </c>
    </row>
    <row r="58" spans="1:21" x14ac:dyDescent="0.2">
      <c r="A58">
        <v>21</v>
      </c>
      <c r="D58">
        <v>0.05</v>
      </c>
      <c r="E58">
        <v>0.03</v>
      </c>
      <c r="R58">
        <v>0.4</v>
      </c>
      <c r="U58">
        <v>21</v>
      </c>
    </row>
    <row r="59" spans="1:21" x14ac:dyDescent="0.2">
      <c r="A59">
        <v>22</v>
      </c>
      <c r="D59">
        <v>0.11</v>
      </c>
      <c r="U59">
        <v>22</v>
      </c>
    </row>
    <row r="60" spans="1:21" x14ac:dyDescent="0.2">
      <c r="A60">
        <v>23</v>
      </c>
      <c r="B60">
        <v>0.17</v>
      </c>
      <c r="E60">
        <v>0.46</v>
      </c>
      <c r="G60">
        <v>0.25</v>
      </c>
      <c r="J60">
        <v>0.22</v>
      </c>
      <c r="K60">
        <v>0.15</v>
      </c>
      <c r="M60">
        <v>0.23</v>
      </c>
      <c r="N60">
        <v>0.13</v>
      </c>
      <c r="O60">
        <v>0.11</v>
      </c>
      <c r="Q60">
        <v>0.3</v>
      </c>
      <c r="U60">
        <v>23</v>
      </c>
    </row>
    <row r="61" spans="1:21" x14ac:dyDescent="0.2">
      <c r="A61">
        <v>24</v>
      </c>
      <c r="D61">
        <v>0.1</v>
      </c>
      <c r="E61">
        <v>0.18</v>
      </c>
      <c r="F61">
        <v>0.22</v>
      </c>
      <c r="H61">
        <v>0.2</v>
      </c>
      <c r="I61">
        <v>0.7</v>
      </c>
      <c r="J61">
        <v>0.06</v>
      </c>
      <c r="K61">
        <v>0.1</v>
      </c>
      <c r="M61">
        <v>0.04</v>
      </c>
      <c r="N61">
        <v>0.23</v>
      </c>
      <c r="O61">
        <v>0.3</v>
      </c>
      <c r="Q61">
        <v>0.18</v>
      </c>
      <c r="R61">
        <v>0.72</v>
      </c>
      <c r="S61">
        <v>0.4</v>
      </c>
      <c r="T61">
        <v>0.65</v>
      </c>
      <c r="U61">
        <v>24</v>
      </c>
    </row>
    <row r="62" spans="1:21" x14ac:dyDescent="0.2">
      <c r="A62">
        <v>25</v>
      </c>
      <c r="L62">
        <v>0.37</v>
      </c>
      <c r="T62">
        <v>0.1</v>
      </c>
      <c r="U62">
        <v>25</v>
      </c>
    </row>
    <row r="63" spans="1:21" x14ac:dyDescent="0.2">
      <c r="A63">
        <v>26</v>
      </c>
      <c r="U63">
        <v>26</v>
      </c>
    </row>
    <row r="64" spans="1:21" x14ac:dyDescent="0.2">
      <c r="A64">
        <v>27</v>
      </c>
      <c r="U64">
        <v>27</v>
      </c>
    </row>
    <row r="65" spans="1:21" x14ac:dyDescent="0.2">
      <c r="A65">
        <v>28</v>
      </c>
      <c r="I65">
        <v>0.02</v>
      </c>
      <c r="N65">
        <v>0.02</v>
      </c>
      <c r="R65">
        <v>0.01</v>
      </c>
      <c r="U65">
        <v>28</v>
      </c>
    </row>
    <row r="66" spans="1:21" x14ac:dyDescent="0.2">
      <c r="A66">
        <v>29</v>
      </c>
      <c r="T66">
        <v>0.05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U68">
        <v>31</v>
      </c>
    </row>
    <row r="69" spans="1:21" x14ac:dyDescent="0.2">
      <c r="A69" t="s">
        <v>37</v>
      </c>
      <c r="B69">
        <f>SUM(B38:B68)</f>
        <v>0.77000000000000013</v>
      </c>
      <c r="C69" s="10" t="s">
        <v>63</v>
      </c>
      <c r="D69">
        <f t="shared" ref="D69:T69" si="15">SUM(D38:D68)</f>
        <v>0.94</v>
      </c>
      <c r="E69">
        <f t="shared" si="15"/>
        <v>1.4</v>
      </c>
      <c r="F69">
        <f t="shared" si="15"/>
        <v>0.73</v>
      </c>
      <c r="G69">
        <f t="shared" si="15"/>
        <v>0.71</v>
      </c>
      <c r="H69">
        <f t="shared" si="15"/>
        <v>0.72</v>
      </c>
      <c r="I69">
        <f t="shared" si="15"/>
        <v>1.3199999999999998</v>
      </c>
      <c r="J69">
        <f t="shared" si="15"/>
        <v>1.1100000000000001</v>
      </c>
      <c r="K69">
        <f t="shared" si="15"/>
        <v>1.1600000000000001</v>
      </c>
      <c r="L69">
        <f t="shared" si="15"/>
        <v>0.99</v>
      </c>
      <c r="M69">
        <f t="shared" si="15"/>
        <v>0.90000000000000013</v>
      </c>
      <c r="N69">
        <f t="shared" si="15"/>
        <v>1.1400000000000001</v>
      </c>
      <c r="O69">
        <f t="shared" si="15"/>
        <v>0.81</v>
      </c>
      <c r="P69">
        <f t="shared" si="15"/>
        <v>0.52</v>
      </c>
      <c r="Q69">
        <f t="shared" si="15"/>
        <v>1.19</v>
      </c>
      <c r="R69">
        <f t="shared" si="15"/>
        <v>1.86</v>
      </c>
      <c r="S69">
        <f t="shared" si="15"/>
        <v>1.1000000000000001</v>
      </c>
      <c r="T69">
        <f t="shared" si="15"/>
        <v>1.7900000000000003</v>
      </c>
    </row>
    <row r="71" spans="1:21" x14ac:dyDescent="0.2">
      <c r="A71" s="2" t="s">
        <v>40</v>
      </c>
      <c r="B71" t="s">
        <v>1</v>
      </c>
      <c r="C71" t="s">
        <v>56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21" x14ac:dyDescent="0.2">
      <c r="A73">
        <v>1</v>
      </c>
      <c r="U73">
        <v>1</v>
      </c>
    </row>
    <row r="74" spans="1:21" x14ac:dyDescent="0.2">
      <c r="A74">
        <v>2</v>
      </c>
      <c r="U74">
        <v>2</v>
      </c>
    </row>
    <row r="75" spans="1:21" x14ac:dyDescent="0.2">
      <c r="A75">
        <v>3</v>
      </c>
      <c r="U75">
        <v>3</v>
      </c>
    </row>
    <row r="76" spans="1:21" x14ac:dyDescent="0.2">
      <c r="A76">
        <v>4</v>
      </c>
      <c r="U76">
        <v>4</v>
      </c>
    </row>
    <row r="77" spans="1:21" x14ac:dyDescent="0.2">
      <c r="A77">
        <v>5</v>
      </c>
      <c r="B77">
        <v>0.01</v>
      </c>
      <c r="D77">
        <v>0.33</v>
      </c>
      <c r="F77">
        <v>0.27</v>
      </c>
      <c r="H77">
        <v>0.16</v>
      </c>
      <c r="J77">
        <v>0.27</v>
      </c>
      <c r="M77">
        <v>0.15</v>
      </c>
      <c r="S77">
        <v>0.12</v>
      </c>
      <c r="U77">
        <v>5</v>
      </c>
    </row>
    <row r="78" spans="1:21" x14ac:dyDescent="0.2">
      <c r="A78">
        <v>6</v>
      </c>
      <c r="B78">
        <v>0.35</v>
      </c>
      <c r="D78">
        <v>0.41</v>
      </c>
      <c r="F78">
        <v>0.3</v>
      </c>
      <c r="G78">
        <v>0.75</v>
      </c>
      <c r="H78">
        <v>0.32</v>
      </c>
      <c r="J78">
        <v>0.53</v>
      </c>
      <c r="K78">
        <v>0.55000000000000004</v>
      </c>
      <c r="M78">
        <v>0.44</v>
      </c>
      <c r="N78">
        <v>0.47</v>
      </c>
      <c r="P78">
        <v>0.74</v>
      </c>
      <c r="R78">
        <v>0.05</v>
      </c>
      <c r="T78">
        <v>0.2</v>
      </c>
      <c r="U78">
        <v>6</v>
      </c>
    </row>
    <row r="79" spans="1:21" x14ac:dyDescent="0.2">
      <c r="A79">
        <v>7</v>
      </c>
      <c r="B79">
        <v>0.05</v>
      </c>
      <c r="D79">
        <v>0.09</v>
      </c>
      <c r="E79">
        <v>0.96</v>
      </c>
      <c r="F79">
        <v>0.1</v>
      </c>
      <c r="H79">
        <v>0.02</v>
      </c>
      <c r="I79">
        <v>0.3</v>
      </c>
      <c r="J79">
        <v>0.09</v>
      </c>
      <c r="K79">
        <v>0.12</v>
      </c>
      <c r="M79">
        <v>0.06</v>
      </c>
      <c r="N79">
        <v>0.02</v>
      </c>
      <c r="P79">
        <v>0.08</v>
      </c>
      <c r="Q79">
        <v>0.86</v>
      </c>
      <c r="R79">
        <v>0.21</v>
      </c>
      <c r="S79">
        <v>0.53</v>
      </c>
      <c r="T79">
        <v>0.55000000000000004</v>
      </c>
      <c r="U79">
        <v>7</v>
      </c>
    </row>
    <row r="80" spans="1:21" x14ac:dyDescent="0.2">
      <c r="A80">
        <v>8</v>
      </c>
      <c r="K80">
        <v>0.02</v>
      </c>
      <c r="N80">
        <v>0.05</v>
      </c>
      <c r="R80">
        <v>7.0000000000000007E-2</v>
      </c>
      <c r="T80">
        <v>0.2</v>
      </c>
      <c r="U80">
        <v>8</v>
      </c>
    </row>
    <row r="81" spans="1:21" x14ac:dyDescent="0.2">
      <c r="A81">
        <v>9</v>
      </c>
      <c r="F81">
        <v>0.04</v>
      </c>
      <c r="L81">
        <v>0.98</v>
      </c>
      <c r="U81">
        <v>9</v>
      </c>
    </row>
    <row r="82" spans="1:21" x14ac:dyDescent="0.2">
      <c r="A82">
        <v>10</v>
      </c>
      <c r="P82">
        <v>0.03</v>
      </c>
      <c r="S82">
        <v>0.04</v>
      </c>
      <c r="U82">
        <v>10</v>
      </c>
    </row>
    <row r="83" spans="1:21" x14ac:dyDescent="0.2">
      <c r="A83">
        <v>11</v>
      </c>
      <c r="B83">
        <v>0.27</v>
      </c>
      <c r="E83">
        <v>0.35</v>
      </c>
      <c r="F83">
        <v>0.4</v>
      </c>
      <c r="H83">
        <v>0.12</v>
      </c>
      <c r="J83">
        <v>0.38</v>
      </c>
      <c r="K83">
        <v>0.21</v>
      </c>
      <c r="M83">
        <v>0.32</v>
      </c>
      <c r="N83">
        <v>0.05</v>
      </c>
      <c r="P83">
        <v>0.16</v>
      </c>
      <c r="Q83">
        <v>0.18</v>
      </c>
      <c r="R83">
        <v>0.4</v>
      </c>
      <c r="S83">
        <v>0.74</v>
      </c>
      <c r="U83">
        <v>11</v>
      </c>
    </row>
    <row r="84" spans="1:21" x14ac:dyDescent="0.2">
      <c r="A84">
        <v>12</v>
      </c>
      <c r="D84">
        <v>0.43</v>
      </c>
      <c r="E84">
        <v>0.04</v>
      </c>
      <c r="I84">
        <v>0.5</v>
      </c>
      <c r="L84">
        <v>0.74</v>
      </c>
      <c r="N84">
        <v>0.65</v>
      </c>
      <c r="T84">
        <v>1.2</v>
      </c>
      <c r="U84">
        <v>12</v>
      </c>
    </row>
    <row r="85" spans="1:21" x14ac:dyDescent="0.2">
      <c r="A85">
        <v>13</v>
      </c>
      <c r="S85">
        <v>0.02</v>
      </c>
      <c r="U85">
        <v>13</v>
      </c>
    </row>
    <row r="86" spans="1:21" x14ac:dyDescent="0.2">
      <c r="A86">
        <v>14</v>
      </c>
      <c r="G86">
        <v>0.01</v>
      </c>
      <c r="T86">
        <v>0.08</v>
      </c>
      <c r="U86">
        <v>14</v>
      </c>
    </row>
    <row r="87" spans="1:21" x14ac:dyDescent="0.2">
      <c r="A87">
        <v>15</v>
      </c>
      <c r="H87">
        <v>0.01</v>
      </c>
      <c r="J87">
        <v>0.02</v>
      </c>
      <c r="N87">
        <v>0.01</v>
      </c>
      <c r="O87">
        <v>0.96</v>
      </c>
      <c r="R87">
        <v>0.01</v>
      </c>
      <c r="U87">
        <v>15</v>
      </c>
    </row>
    <row r="88" spans="1:21" x14ac:dyDescent="0.2">
      <c r="A88">
        <v>16</v>
      </c>
      <c r="E88">
        <v>0.12</v>
      </c>
      <c r="F88">
        <v>0.26</v>
      </c>
      <c r="G88">
        <v>0.4</v>
      </c>
      <c r="H88">
        <v>0.08</v>
      </c>
      <c r="J88">
        <v>0.18</v>
      </c>
      <c r="M88">
        <v>0.14000000000000001</v>
      </c>
      <c r="N88">
        <v>0.03</v>
      </c>
      <c r="U88">
        <v>16</v>
      </c>
    </row>
    <row r="89" spans="1:21" x14ac:dyDescent="0.2">
      <c r="A89">
        <v>17</v>
      </c>
      <c r="B89">
        <v>0.11</v>
      </c>
      <c r="E89">
        <v>0.23</v>
      </c>
      <c r="H89">
        <v>0.03</v>
      </c>
      <c r="J89">
        <v>0.03</v>
      </c>
      <c r="K89">
        <v>0.14000000000000001</v>
      </c>
      <c r="M89">
        <v>0.05</v>
      </c>
      <c r="N89">
        <v>0.06</v>
      </c>
      <c r="P89">
        <v>0.22</v>
      </c>
      <c r="T89">
        <v>0.05</v>
      </c>
      <c r="U89">
        <v>17</v>
      </c>
    </row>
    <row r="90" spans="1:21" x14ac:dyDescent="0.2">
      <c r="A90">
        <v>18</v>
      </c>
      <c r="B90">
        <v>0.01</v>
      </c>
      <c r="D90">
        <v>0.4</v>
      </c>
      <c r="E90">
        <v>0.15</v>
      </c>
      <c r="F90">
        <v>0.11</v>
      </c>
      <c r="H90">
        <v>0.09</v>
      </c>
      <c r="I90">
        <v>0.1</v>
      </c>
      <c r="J90">
        <v>0.08</v>
      </c>
      <c r="K90">
        <v>0.08</v>
      </c>
      <c r="L90">
        <v>0.22</v>
      </c>
      <c r="M90">
        <v>0.03</v>
      </c>
      <c r="N90">
        <v>0.22</v>
      </c>
      <c r="P90">
        <v>0.03</v>
      </c>
      <c r="R90">
        <v>0.06</v>
      </c>
      <c r="S90">
        <v>0.14000000000000001</v>
      </c>
      <c r="U90">
        <v>18</v>
      </c>
    </row>
    <row r="91" spans="1:21" x14ac:dyDescent="0.2">
      <c r="A91">
        <v>19</v>
      </c>
      <c r="B91">
        <v>0.06</v>
      </c>
      <c r="D91">
        <v>0.2</v>
      </c>
      <c r="F91">
        <v>0.15</v>
      </c>
      <c r="H91">
        <v>0.19</v>
      </c>
      <c r="I91">
        <v>0.2</v>
      </c>
      <c r="J91">
        <v>0.12</v>
      </c>
      <c r="K91">
        <v>0.15</v>
      </c>
      <c r="M91">
        <v>0.06</v>
      </c>
      <c r="N91">
        <v>0.02</v>
      </c>
      <c r="P91">
        <v>0.05</v>
      </c>
      <c r="Q91">
        <v>0.48</v>
      </c>
      <c r="R91">
        <v>0.56999999999999995</v>
      </c>
      <c r="S91">
        <v>0.8</v>
      </c>
      <c r="U91">
        <v>19</v>
      </c>
    </row>
    <row r="92" spans="1:21" x14ac:dyDescent="0.2">
      <c r="A92">
        <v>20</v>
      </c>
      <c r="B92">
        <v>0.11</v>
      </c>
      <c r="E92">
        <v>0.35</v>
      </c>
      <c r="F92">
        <v>0.04</v>
      </c>
      <c r="H92">
        <v>0.17</v>
      </c>
      <c r="J92">
        <v>0.15</v>
      </c>
      <c r="K92">
        <v>0.33</v>
      </c>
      <c r="M92">
        <v>0.13</v>
      </c>
      <c r="N92">
        <v>0.05</v>
      </c>
      <c r="R92">
        <v>0.02</v>
      </c>
      <c r="T92">
        <v>0.2</v>
      </c>
      <c r="U92">
        <v>20</v>
      </c>
    </row>
    <row r="93" spans="1:21" x14ac:dyDescent="0.2">
      <c r="A93">
        <v>21</v>
      </c>
      <c r="F93">
        <v>0.03</v>
      </c>
      <c r="G93">
        <v>0.4</v>
      </c>
      <c r="T93">
        <v>0.1</v>
      </c>
      <c r="U93">
        <v>21</v>
      </c>
    </row>
    <row r="94" spans="1:21" x14ac:dyDescent="0.2">
      <c r="A94">
        <v>22</v>
      </c>
      <c r="B94">
        <v>0.01</v>
      </c>
      <c r="D94" t="s">
        <v>33</v>
      </c>
      <c r="U94">
        <v>22</v>
      </c>
    </row>
    <row r="95" spans="1:21" x14ac:dyDescent="0.2">
      <c r="A95">
        <v>23</v>
      </c>
      <c r="D95">
        <v>0.68</v>
      </c>
      <c r="F95">
        <v>0.36</v>
      </c>
      <c r="G95">
        <v>0.2</v>
      </c>
      <c r="H95">
        <v>0.1</v>
      </c>
      <c r="J95">
        <v>0.21</v>
      </c>
      <c r="M95">
        <v>0.09</v>
      </c>
      <c r="R95">
        <v>0.48</v>
      </c>
      <c r="U95">
        <v>23</v>
      </c>
    </row>
    <row r="96" spans="1:21" x14ac:dyDescent="0.2">
      <c r="A96">
        <v>24</v>
      </c>
      <c r="B96">
        <v>0.6</v>
      </c>
      <c r="D96">
        <v>0.12</v>
      </c>
      <c r="E96">
        <v>0.9</v>
      </c>
      <c r="F96">
        <v>0.3</v>
      </c>
      <c r="G96">
        <v>0.23</v>
      </c>
      <c r="H96">
        <v>0.6</v>
      </c>
      <c r="J96">
        <v>0.35</v>
      </c>
      <c r="L96">
        <v>0.95</v>
      </c>
      <c r="M96">
        <v>0.74</v>
      </c>
      <c r="N96">
        <v>0.71</v>
      </c>
      <c r="O96">
        <v>1.1000000000000001</v>
      </c>
      <c r="P96">
        <v>0.64</v>
      </c>
      <c r="Q96">
        <v>0.92</v>
      </c>
      <c r="R96">
        <v>0.2</v>
      </c>
      <c r="S96">
        <v>0.69</v>
      </c>
      <c r="T96">
        <v>0.35</v>
      </c>
      <c r="U96">
        <v>24</v>
      </c>
    </row>
    <row r="97" spans="1:21" x14ac:dyDescent="0.2">
      <c r="A97">
        <v>25</v>
      </c>
      <c r="B97">
        <v>0.03</v>
      </c>
      <c r="E97">
        <v>0.08</v>
      </c>
      <c r="J97">
        <v>0.02</v>
      </c>
      <c r="K97">
        <v>0.57999999999999996</v>
      </c>
      <c r="N97">
        <v>0.19</v>
      </c>
      <c r="R97">
        <v>0.03</v>
      </c>
      <c r="T97">
        <v>0.36</v>
      </c>
      <c r="U97">
        <v>25</v>
      </c>
    </row>
    <row r="98" spans="1:21" x14ac:dyDescent="0.2">
      <c r="A98">
        <v>26</v>
      </c>
      <c r="I98">
        <v>0.8</v>
      </c>
      <c r="L98">
        <v>0.06</v>
      </c>
      <c r="U98">
        <v>26</v>
      </c>
    </row>
    <row r="99" spans="1:21" x14ac:dyDescent="0.2">
      <c r="A99">
        <v>27</v>
      </c>
      <c r="T99">
        <v>0.08</v>
      </c>
      <c r="U99">
        <v>27</v>
      </c>
    </row>
    <row r="100" spans="1:21" x14ac:dyDescent="0.2">
      <c r="A100">
        <v>28</v>
      </c>
      <c r="U100">
        <v>28</v>
      </c>
    </row>
    <row r="101" spans="1:21" x14ac:dyDescent="0.2">
      <c r="A101">
        <v>29</v>
      </c>
      <c r="U101">
        <v>29</v>
      </c>
    </row>
    <row r="102" spans="1:21" x14ac:dyDescent="0.2">
      <c r="A102">
        <v>30</v>
      </c>
      <c r="U102">
        <v>30</v>
      </c>
    </row>
    <row r="103" spans="1:21" x14ac:dyDescent="0.2">
      <c r="A103">
        <v>31</v>
      </c>
      <c r="U103">
        <v>31</v>
      </c>
    </row>
    <row r="104" spans="1:21" x14ac:dyDescent="0.2">
      <c r="A104" t="s">
        <v>37</v>
      </c>
      <c r="B104">
        <f>SUM(B73:B103)</f>
        <v>1.6099999999999999</v>
      </c>
      <c r="C104" s="10" t="s">
        <v>63</v>
      </c>
      <c r="D104">
        <f t="shared" ref="D104:T104" si="16">SUM(D73:D103)</f>
        <v>2.66</v>
      </c>
      <c r="E104">
        <f t="shared" si="16"/>
        <v>3.18</v>
      </c>
      <c r="F104">
        <f t="shared" si="16"/>
        <v>2.36</v>
      </c>
      <c r="G104">
        <f t="shared" si="16"/>
        <v>1.99</v>
      </c>
      <c r="H104">
        <f t="shared" si="16"/>
        <v>1.8900000000000001</v>
      </c>
      <c r="I104">
        <f t="shared" si="16"/>
        <v>1.9000000000000001</v>
      </c>
      <c r="J104">
        <f t="shared" si="16"/>
        <v>2.4300000000000002</v>
      </c>
      <c r="K104">
        <f t="shared" si="16"/>
        <v>2.1800000000000002</v>
      </c>
      <c r="L104">
        <f t="shared" si="16"/>
        <v>2.9499999999999997</v>
      </c>
      <c r="M104">
        <f t="shared" si="16"/>
        <v>2.21</v>
      </c>
      <c r="N104">
        <f t="shared" si="16"/>
        <v>2.5300000000000002</v>
      </c>
      <c r="O104">
        <f t="shared" si="16"/>
        <v>2.06</v>
      </c>
      <c r="P104">
        <f t="shared" si="16"/>
        <v>1.9500000000000002</v>
      </c>
      <c r="Q104">
        <f t="shared" si="16"/>
        <v>2.44</v>
      </c>
      <c r="R104">
        <f t="shared" si="16"/>
        <v>2.1</v>
      </c>
      <c r="S104">
        <f t="shared" si="16"/>
        <v>3.0800000000000005</v>
      </c>
      <c r="T104">
        <f t="shared" si="16"/>
        <v>3.37</v>
      </c>
    </row>
    <row r="106" spans="1:21" x14ac:dyDescent="0.2">
      <c r="A106" s="2" t="s">
        <v>41</v>
      </c>
      <c r="B106" t="s">
        <v>1</v>
      </c>
      <c r="C106" t="s">
        <v>56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8" spans="1:21" x14ac:dyDescent="0.2">
      <c r="A108">
        <v>1</v>
      </c>
      <c r="U108">
        <v>1</v>
      </c>
    </row>
    <row r="109" spans="1:21" x14ac:dyDescent="0.2">
      <c r="A109">
        <v>2</v>
      </c>
      <c r="U109">
        <v>2</v>
      </c>
    </row>
    <row r="110" spans="1:21" x14ac:dyDescent="0.2">
      <c r="A110">
        <v>3</v>
      </c>
      <c r="U110">
        <v>3</v>
      </c>
    </row>
    <row r="111" spans="1:21" x14ac:dyDescent="0.2">
      <c r="A111">
        <v>4</v>
      </c>
      <c r="U111">
        <v>4</v>
      </c>
    </row>
    <row r="112" spans="1:21" x14ac:dyDescent="0.2">
      <c r="A112">
        <v>5</v>
      </c>
      <c r="B112">
        <v>0.03</v>
      </c>
      <c r="F112">
        <v>7.0000000000000007E-2</v>
      </c>
      <c r="J112">
        <v>0.02</v>
      </c>
      <c r="L112">
        <v>7.0000000000000007E-2</v>
      </c>
      <c r="N112">
        <v>0.06</v>
      </c>
      <c r="R112">
        <v>0.06</v>
      </c>
      <c r="U112">
        <v>5</v>
      </c>
    </row>
    <row r="113" spans="1:21" x14ac:dyDescent="0.2">
      <c r="A113">
        <v>6</v>
      </c>
      <c r="T113">
        <v>0.05</v>
      </c>
      <c r="U113">
        <v>6</v>
      </c>
    </row>
    <row r="114" spans="1:21" x14ac:dyDescent="0.2">
      <c r="A114">
        <v>7</v>
      </c>
      <c r="U114">
        <v>7</v>
      </c>
    </row>
    <row r="115" spans="1:21" x14ac:dyDescent="0.2">
      <c r="A115">
        <v>8</v>
      </c>
      <c r="U115">
        <v>8</v>
      </c>
    </row>
    <row r="116" spans="1:21" x14ac:dyDescent="0.2">
      <c r="A116">
        <v>9</v>
      </c>
      <c r="B116">
        <v>0.04</v>
      </c>
      <c r="D116">
        <v>0.14000000000000001</v>
      </c>
      <c r="E116">
        <v>0.1</v>
      </c>
      <c r="F116">
        <v>0.05</v>
      </c>
      <c r="J116">
        <v>0.05</v>
      </c>
      <c r="K116">
        <v>0.06</v>
      </c>
      <c r="M116">
        <v>0.03</v>
      </c>
      <c r="N116">
        <v>0.03</v>
      </c>
      <c r="P116">
        <v>0.03</v>
      </c>
      <c r="Q116">
        <v>0.11</v>
      </c>
      <c r="R116">
        <v>0.06</v>
      </c>
      <c r="U116">
        <v>9</v>
      </c>
    </row>
    <row r="117" spans="1:21" x14ac:dyDescent="0.2">
      <c r="A117">
        <v>10</v>
      </c>
      <c r="B117">
        <v>0.03</v>
      </c>
      <c r="D117">
        <v>0.08</v>
      </c>
      <c r="E117">
        <v>0.05</v>
      </c>
      <c r="F117">
        <v>0.06</v>
      </c>
      <c r="I117">
        <v>0.15</v>
      </c>
      <c r="J117">
        <v>0.06</v>
      </c>
      <c r="K117">
        <v>0.03</v>
      </c>
      <c r="L117">
        <v>0.06</v>
      </c>
      <c r="M117">
        <v>0.02</v>
      </c>
      <c r="N117">
        <v>0.03</v>
      </c>
      <c r="P117">
        <v>0.03</v>
      </c>
      <c r="R117">
        <v>0.05</v>
      </c>
      <c r="T117">
        <v>0.2</v>
      </c>
      <c r="U117">
        <v>10</v>
      </c>
    </row>
    <row r="118" spans="1:21" x14ac:dyDescent="0.2">
      <c r="A118">
        <v>11</v>
      </c>
      <c r="B118">
        <v>0.09</v>
      </c>
      <c r="D118">
        <v>0.09</v>
      </c>
      <c r="F118">
        <v>0.1</v>
      </c>
      <c r="J118">
        <v>7.0000000000000007E-2</v>
      </c>
      <c r="L118">
        <v>0.15</v>
      </c>
      <c r="M118">
        <v>0.03</v>
      </c>
      <c r="N118">
        <v>0.05</v>
      </c>
      <c r="P118">
        <v>0.05</v>
      </c>
      <c r="R118">
        <v>0.04</v>
      </c>
      <c r="S118">
        <v>0.04</v>
      </c>
      <c r="T118">
        <v>0.05</v>
      </c>
      <c r="U118">
        <v>11</v>
      </c>
    </row>
    <row r="119" spans="1:21" x14ac:dyDescent="0.2">
      <c r="A119">
        <v>12</v>
      </c>
      <c r="B119">
        <v>0.1</v>
      </c>
      <c r="D119">
        <v>0.1</v>
      </c>
      <c r="E119">
        <v>0.08</v>
      </c>
      <c r="F119">
        <v>7.0000000000000007E-2</v>
      </c>
      <c r="J119">
        <v>0.04</v>
      </c>
      <c r="K119">
        <v>0.05</v>
      </c>
      <c r="M119">
        <v>0.02</v>
      </c>
      <c r="N119">
        <v>7.0000000000000007E-2</v>
      </c>
      <c r="O119">
        <v>0.04</v>
      </c>
      <c r="P119">
        <v>0.4</v>
      </c>
      <c r="Q119">
        <v>7.0000000000000007E-2</v>
      </c>
      <c r="R119">
        <v>0.03</v>
      </c>
      <c r="T119">
        <v>0.05</v>
      </c>
      <c r="U119">
        <v>12</v>
      </c>
    </row>
    <row r="120" spans="1:21" x14ac:dyDescent="0.2">
      <c r="A120">
        <v>13</v>
      </c>
      <c r="B120">
        <v>0.19</v>
      </c>
      <c r="D120">
        <v>0.35</v>
      </c>
      <c r="E120">
        <v>7.0000000000000007E-2</v>
      </c>
      <c r="F120">
        <v>0.37</v>
      </c>
      <c r="G120">
        <v>0.55000000000000004</v>
      </c>
      <c r="H120">
        <v>0.52</v>
      </c>
      <c r="J120">
        <v>0.4</v>
      </c>
      <c r="K120">
        <v>7.0000000000000007E-2</v>
      </c>
      <c r="M120">
        <v>0.44</v>
      </c>
      <c r="N120">
        <v>0.05</v>
      </c>
      <c r="O120">
        <v>7.0000000000000007E-2</v>
      </c>
      <c r="Q120">
        <v>7.0000000000000007E-2</v>
      </c>
      <c r="T120">
        <v>0.05</v>
      </c>
      <c r="U120">
        <v>13</v>
      </c>
    </row>
    <row r="121" spans="1:21" x14ac:dyDescent="0.2">
      <c r="A121">
        <v>14</v>
      </c>
      <c r="B121">
        <v>0.18</v>
      </c>
      <c r="E121">
        <v>0.7</v>
      </c>
      <c r="I121">
        <v>0.72</v>
      </c>
      <c r="K121">
        <v>0.53</v>
      </c>
      <c r="L121">
        <v>0.49</v>
      </c>
      <c r="N121">
        <v>0.31</v>
      </c>
      <c r="O121">
        <v>0.56000000000000005</v>
      </c>
      <c r="Q121">
        <v>0.68</v>
      </c>
      <c r="R121">
        <v>0.46</v>
      </c>
      <c r="S121">
        <v>0.59</v>
      </c>
      <c r="T121">
        <v>0.51</v>
      </c>
      <c r="U121">
        <v>14</v>
      </c>
    </row>
    <row r="122" spans="1:21" x14ac:dyDescent="0.2">
      <c r="A122">
        <v>15</v>
      </c>
      <c r="H122">
        <v>0.01</v>
      </c>
      <c r="N122">
        <v>0.01</v>
      </c>
      <c r="U122">
        <v>15</v>
      </c>
    </row>
    <row r="123" spans="1:21" x14ac:dyDescent="0.2">
      <c r="A123">
        <v>16</v>
      </c>
      <c r="B123">
        <v>0.18</v>
      </c>
      <c r="D123">
        <v>0.11</v>
      </c>
      <c r="E123">
        <v>0.09</v>
      </c>
      <c r="F123">
        <v>0.04</v>
      </c>
      <c r="G123">
        <v>7.0000000000000007E-2</v>
      </c>
      <c r="H123">
        <v>0.2</v>
      </c>
      <c r="J123">
        <v>0.18</v>
      </c>
      <c r="K123">
        <v>0.14000000000000001</v>
      </c>
      <c r="L123">
        <v>0.12</v>
      </c>
      <c r="M123">
        <v>0.24</v>
      </c>
      <c r="N123">
        <v>0.01</v>
      </c>
      <c r="P123">
        <v>0.05</v>
      </c>
      <c r="Q123">
        <v>0.05</v>
      </c>
      <c r="R123">
        <v>0.11</v>
      </c>
      <c r="S123">
        <v>0.14000000000000001</v>
      </c>
      <c r="U123">
        <v>16</v>
      </c>
    </row>
    <row r="124" spans="1:21" x14ac:dyDescent="0.2">
      <c r="A124">
        <v>17</v>
      </c>
      <c r="B124">
        <v>0.05</v>
      </c>
      <c r="D124">
        <v>0.13</v>
      </c>
      <c r="E124">
        <v>0.03</v>
      </c>
      <c r="F124">
        <v>0.11</v>
      </c>
      <c r="G124">
        <v>0.1</v>
      </c>
      <c r="J124">
        <v>0.05</v>
      </c>
      <c r="L124">
        <v>0.06</v>
      </c>
      <c r="P124">
        <v>0.09</v>
      </c>
      <c r="Q124">
        <v>0.18</v>
      </c>
      <c r="S124">
        <v>0.04</v>
      </c>
      <c r="T124">
        <v>0.11</v>
      </c>
      <c r="U124">
        <v>17</v>
      </c>
    </row>
    <row r="125" spans="1:21" x14ac:dyDescent="0.2">
      <c r="A125">
        <v>18</v>
      </c>
      <c r="E125">
        <v>0.08</v>
      </c>
      <c r="K125">
        <v>0.02</v>
      </c>
      <c r="N125">
        <v>0.05</v>
      </c>
      <c r="O125">
        <v>0.1</v>
      </c>
      <c r="R125">
        <v>0.04</v>
      </c>
      <c r="T125">
        <v>0.05</v>
      </c>
      <c r="U125">
        <v>18</v>
      </c>
    </row>
    <row r="126" spans="1:21" x14ac:dyDescent="0.2">
      <c r="A126">
        <v>19</v>
      </c>
      <c r="U126">
        <v>19</v>
      </c>
    </row>
    <row r="127" spans="1:21" x14ac:dyDescent="0.2">
      <c r="A127">
        <v>20</v>
      </c>
      <c r="U127">
        <v>20</v>
      </c>
    </row>
    <row r="128" spans="1:21" x14ac:dyDescent="0.2">
      <c r="A128">
        <v>21</v>
      </c>
      <c r="U128">
        <v>21</v>
      </c>
    </row>
    <row r="129" spans="1:21" x14ac:dyDescent="0.2">
      <c r="A129">
        <v>22</v>
      </c>
      <c r="U129">
        <v>22</v>
      </c>
    </row>
    <row r="130" spans="1:21" x14ac:dyDescent="0.2">
      <c r="A130">
        <v>23</v>
      </c>
      <c r="U130">
        <v>23</v>
      </c>
    </row>
    <row r="131" spans="1:21" x14ac:dyDescent="0.2">
      <c r="A131">
        <v>24</v>
      </c>
      <c r="U131">
        <v>24</v>
      </c>
    </row>
    <row r="132" spans="1:21" x14ac:dyDescent="0.2">
      <c r="A132">
        <v>25</v>
      </c>
      <c r="U132">
        <v>25</v>
      </c>
    </row>
    <row r="133" spans="1:21" x14ac:dyDescent="0.2">
      <c r="A133">
        <v>26</v>
      </c>
      <c r="B133">
        <v>0.08</v>
      </c>
      <c r="D133">
        <v>0.1</v>
      </c>
      <c r="F133">
        <v>0.05</v>
      </c>
      <c r="H133">
        <v>0.12</v>
      </c>
      <c r="J133">
        <v>0.08</v>
      </c>
      <c r="U133">
        <v>26</v>
      </c>
    </row>
    <row r="134" spans="1:21" x14ac:dyDescent="0.2">
      <c r="A134">
        <v>27</v>
      </c>
      <c r="B134">
        <v>0.31</v>
      </c>
      <c r="D134">
        <v>0.25</v>
      </c>
      <c r="E134">
        <v>0.43</v>
      </c>
      <c r="F134">
        <v>0.12</v>
      </c>
      <c r="G134">
        <v>0.17</v>
      </c>
      <c r="H134">
        <v>0.31</v>
      </c>
      <c r="J134">
        <v>0.31</v>
      </c>
      <c r="K134">
        <v>0.44</v>
      </c>
      <c r="L134">
        <v>0.38</v>
      </c>
      <c r="M134">
        <v>0.25</v>
      </c>
      <c r="N134">
        <v>0.21</v>
      </c>
      <c r="P134">
        <v>0.26</v>
      </c>
      <c r="Q134">
        <v>0.56999999999999995</v>
      </c>
      <c r="R134">
        <v>0.24</v>
      </c>
      <c r="S134">
        <v>0.26</v>
      </c>
      <c r="T134">
        <v>0.2</v>
      </c>
      <c r="U134">
        <v>27</v>
      </c>
    </row>
    <row r="135" spans="1:21" x14ac:dyDescent="0.2">
      <c r="A135">
        <v>28</v>
      </c>
      <c r="I135">
        <v>0.45</v>
      </c>
      <c r="T135">
        <v>0.1</v>
      </c>
      <c r="U135">
        <v>28</v>
      </c>
    </row>
    <row r="136" spans="1:21" x14ac:dyDescent="0.2">
      <c r="A136">
        <v>29</v>
      </c>
      <c r="U136">
        <v>29</v>
      </c>
    </row>
    <row r="137" spans="1:21" x14ac:dyDescent="0.2">
      <c r="A137">
        <v>30</v>
      </c>
      <c r="F137">
        <v>0.02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>SUM(B108:B138)</f>
        <v>1.28</v>
      </c>
      <c r="C139" s="10" t="s">
        <v>63</v>
      </c>
      <c r="D139">
        <f t="shared" ref="D139:T139" si="17">SUM(D108:D138)</f>
        <v>1.35</v>
      </c>
      <c r="E139">
        <f t="shared" si="17"/>
        <v>1.6300000000000001</v>
      </c>
      <c r="F139">
        <f t="shared" si="17"/>
        <v>1.06</v>
      </c>
      <c r="G139">
        <f t="shared" si="17"/>
        <v>0.89000000000000012</v>
      </c>
      <c r="H139">
        <f t="shared" si="17"/>
        <v>1.1599999999999999</v>
      </c>
      <c r="I139">
        <f t="shared" si="17"/>
        <v>1.32</v>
      </c>
      <c r="J139">
        <f t="shared" si="17"/>
        <v>1.26</v>
      </c>
      <c r="K139">
        <f t="shared" si="17"/>
        <v>1.34</v>
      </c>
      <c r="L139">
        <f t="shared" si="17"/>
        <v>1.33</v>
      </c>
      <c r="M139">
        <f t="shared" si="17"/>
        <v>1.03</v>
      </c>
      <c r="N139">
        <f t="shared" si="17"/>
        <v>0.88</v>
      </c>
      <c r="O139">
        <f t="shared" si="17"/>
        <v>0.77</v>
      </c>
      <c r="P139">
        <f t="shared" si="17"/>
        <v>0.91</v>
      </c>
      <c r="Q139">
        <f t="shared" si="17"/>
        <v>1.73</v>
      </c>
      <c r="R139">
        <f t="shared" si="17"/>
        <v>1.0899999999999999</v>
      </c>
      <c r="S139" s="3">
        <f t="shared" si="17"/>
        <v>1.07</v>
      </c>
      <c r="T139" s="3">
        <f t="shared" si="17"/>
        <v>1.37</v>
      </c>
    </row>
    <row r="141" spans="1:21" x14ac:dyDescent="0.2">
      <c r="A141" s="2" t="s">
        <v>42</v>
      </c>
      <c r="B141" t="s">
        <v>1</v>
      </c>
      <c r="C141" t="s">
        <v>56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21" x14ac:dyDescent="0.2">
      <c r="A143">
        <v>1</v>
      </c>
      <c r="U143">
        <v>1</v>
      </c>
    </row>
    <row r="144" spans="1:21" x14ac:dyDescent="0.2">
      <c r="A144">
        <v>2</v>
      </c>
      <c r="U144">
        <v>2</v>
      </c>
    </row>
    <row r="145" spans="1:21" x14ac:dyDescent="0.2">
      <c r="A145">
        <v>3</v>
      </c>
      <c r="U145">
        <v>3</v>
      </c>
    </row>
    <row r="146" spans="1:21" x14ac:dyDescent="0.2">
      <c r="A146">
        <v>4</v>
      </c>
      <c r="F146">
        <v>0.03</v>
      </c>
      <c r="J146">
        <v>0.03</v>
      </c>
      <c r="U146">
        <v>4</v>
      </c>
    </row>
    <row r="147" spans="1:21" x14ac:dyDescent="0.2">
      <c r="A147">
        <v>5</v>
      </c>
      <c r="B147">
        <v>0.03</v>
      </c>
      <c r="E147">
        <v>0.06</v>
      </c>
      <c r="F147">
        <v>0.02</v>
      </c>
      <c r="J147">
        <v>0.02</v>
      </c>
      <c r="N147">
        <v>0.03</v>
      </c>
      <c r="P147">
        <v>0.04</v>
      </c>
      <c r="R147">
        <v>0.06</v>
      </c>
      <c r="S147">
        <v>7.0000000000000007E-2</v>
      </c>
      <c r="T147">
        <v>0.05</v>
      </c>
      <c r="U147">
        <v>5</v>
      </c>
    </row>
    <row r="148" spans="1:21" x14ac:dyDescent="0.2">
      <c r="A148">
        <v>6</v>
      </c>
      <c r="D148">
        <v>0.1</v>
      </c>
      <c r="F148">
        <v>0.03</v>
      </c>
      <c r="H148">
        <v>0.08</v>
      </c>
      <c r="J148">
        <v>0.12</v>
      </c>
      <c r="L148">
        <v>0.19</v>
      </c>
      <c r="M148">
        <v>7.0000000000000007E-2</v>
      </c>
      <c r="P148">
        <v>0.06</v>
      </c>
      <c r="R148">
        <v>0.01</v>
      </c>
      <c r="T148">
        <v>0.05</v>
      </c>
      <c r="U148">
        <v>6</v>
      </c>
    </row>
    <row r="149" spans="1:21" x14ac:dyDescent="0.2">
      <c r="A149">
        <v>7</v>
      </c>
      <c r="B149">
        <v>0.04</v>
      </c>
      <c r="D149">
        <v>0.13</v>
      </c>
      <c r="E149">
        <v>0.41</v>
      </c>
      <c r="F149">
        <v>0.16</v>
      </c>
      <c r="G149">
        <v>0.21</v>
      </c>
      <c r="J149">
        <v>0.11</v>
      </c>
      <c r="K149">
        <v>0.19</v>
      </c>
      <c r="M149">
        <v>0.14000000000000001</v>
      </c>
      <c r="N149">
        <v>0.05</v>
      </c>
      <c r="O149">
        <v>0.4</v>
      </c>
      <c r="P149">
        <v>0.03</v>
      </c>
      <c r="Q149">
        <v>0.5</v>
      </c>
      <c r="R149">
        <v>0.06</v>
      </c>
      <c r="S149">
        <v>0.14000000000000001</v>
      </c>
      <c r="U149">
        <v>7</v>
      </c>
    </row>
    <row r="150" spans="1:21" x14ac:dyDescent="0.2">
      <c r="A150">
        <v>8</v>
      </c>
      <c r="T150">
        <v>0.3</v>
      </c>
      <c r="U150">
        <v>8</v>
      </c>
    </row>
    <row r="151" spans="1:21" x14ac:dyDescent="0.2">
      <c r="A151">
        <v>9</v>
      </c>
      <c r="U151">
        <v>9</v>
      </c>
    </row>
    <row r="152" spans="1:21" x14ac:dyDescent="0.2">
      <c r="A152">
        <v>10</v>
      </c>
      <c r="U152">
        <v>10</v>
      </c>
    </row>
    <row r="153" spans="1:21" x14ac:dyDescent="0.2">
      <c r="A153">
        <v>11</v>
      </c>
      <c r="U153">
        <v>11</v>
      </c>
    </row>
    <row r="154" spans="1:21" x14ac:dyDescent="0.2">
      <c r="A154">
        <v>12</v>
      </c>
      <c r="U154">
        <v>12</v>
      </c>
    </row>
    <row r="155" spans="1:21" x14ac:dyDescent="0.2">
      <c r="A155">
        <v>13</v>
      </c>
      <c r="S155">
        <v>0.01</v>
      </c>
      <c r="U155">
        <v>13</v>
      </c>
    </row>
    <row r="156" spans="1:21" x14ac:dyDescent="0.2">
      <c r="A156">
        <v>14</v>
      </c>
      <c r="U156">
        <v>14</v>
      </c>
    </row>
    <row r="157" spans="1:21" x14ac:dyDescent="0.2">
      <c r="A157">
        <v>15</v>
      </c>
      <c r="U157">
        <v>15</v>
      </c>
    </row>
    <row r="158" spans="1:21" x14ac:dyDescent="0.2">
      <c r="A158">
        <v>16</v>
      </c>
      <c r="U158">
        <v>16</v>
      </c>
    </row>
    <row r="159" spans="1:21" x14ac:dyDescent="0.2">
      <c r="A159">
        <v>17</v>
      </c>
      <c r="B159">
        <v>0.04</v>
      </c>
      <c r="E159">
        <v>0.09</v>
      </c>
      <c r="F159">
        <v>7.0000000000000007E-2</v>
      </c>
      <c r="G159">
        <v>0.04</v>
      </c>
      <c r="J159">
        <v>0.12</v>
      </c>
      <c r="K159">
        <v>0.03</v>
      </c>
      <c r="L159">
        <v>0.04</v>
      </c>
      <c r="N159">
        <v>0.01</v>
      </c>
      <c r="O159">
        <v>0.05</v>
      </c>
      <c r="P159">
        <v>0.1</v>
      </c>
      <c r="Q159">
        <v>0.09</v>
      </c>
      <c r="R159">
        <v>0.05</v>
      </c>
      <c r="S159">
        <v>0.04</v>
      </c>
      <c r="U159">
        <v>17</v>
      </c>
    </row>
    <row r="160" spans="1:21" x14ac:dyDescent="0.2">
      <c r="A160">
        <v>18</v>
      </c>
      <c r="B160">
        <v>0.12</v>
      </c>
      <c r="E160">
        <v>0.08</v>
      </c>
      <c r="F160">
        <v>0.02</v>
      </c>
      <c r="G160">
        <v>0.03</v>
      </c>
      <c r="J160">
        <v>0.03</v>
      </c>
      <c r="K160">
        <v>0.03</v>
      </c>
      <c r="L160">
        <v>0.04</v>
      </c>
      <c r="N160">
        <v>0.02</v>
      </c>
      <c r="Q160">
        <v>0.08</v>
      </c>
      <c r="R160">
        <v>0.01</v>
      </c>
      <c r="S160">
        <v>0.1</v>
      </c>
      <c r="T160">
        <v>0.1</v>
      </c>
      <c r="U160">
        <v>18</v>
      </c>
    </row>
    <row r="161" spans="1:21" x14ac:dyDescent="0.2">
      <c r="A161">
        <v>19</v>
      </c>
      <c r="D161">
        <v>0.11</v>
      </c>
      <c r="E161">
        <v>0.02</v>
      </c>
      <c r="F161">
        <v>0.03</v>
      </c>
      <c r="J161">
        <v>0.12</v>
      </c>
      <c r="M161">
        <v>0.05</v>
      </c>
      <c r="P161">
        <v>7.0000000000000007E-2</v>
      </c>
      <c r="T161">
        <v>0.05</v>
      </c>
      <c r="U161">
        <v>19</v>
      </c>
    </row>
    <row r="162" spans="1:21" x14ac:dyDescent="0.2">
      <c r="A162">
        <v>20</v>
      </c>
      <c r="B162">
        <v>0.16</v>
      </c>
      <c r="D162">
        <v>0.2</v>
      </c>
      <c r="E162">
        <v>0.09</v>
      </c>
      <c r="F162">
        <v>0.06</v>
      </c>
      <c r="H162">
        <v>0.02</v>
      </c>
      <c r="K162">
        <v>0.08</v>
      </c>
      <c r="L162">
        <v>0.2</v>
      </c>
      <c r="M162">
        <v>0.02</v>
      </c>
      <c r="N162">
        <v>0.25</v>
      </c>
      <c r="P162">
        <v>0.14000000000000001</v>
      </c>
      <c r="Q162">
        <v>0.14000000000000001</v>
      </c>
      <c r="R162">
        <v>0.4</v>
      </c>
      <c r="S162">
        <v>0.1</v>
      </c>
      <c r="T162">
        <v>0.11</v>
      </c>
      <c r="U162">
        <v>20</v>
      </c>
    </row>
    <row r="163" spans="1:21" x14ac:dyDescent="0.2">
      <c r="A163">
        <v>21</v>
      </c>
      <c r="D163">
        <v>0.25</v>
      </c>
      <c r="E163">
        <v>0.02</v>
      </c>
      <c r="J163">
        <v>0.09</v>
      </c>
      <c r="K163">
        <v>0.02</v>
      </c>
      <c r="N163">
        <v>0.02</v>
      </c>
      <c r="P163">
        <v>0.01</v>
      </c>
      <c r="Q163">
        <v>0.03</v>
      </c>
      <c r="R163">
        <v>0.02</v>
      </c>
      <c r="T163">
        <v>7.0000000000000007E-2</v>
      </c>
      <c r="U163">
        <v>21</v>
      </c>
    </row>
    <row r="164" spans="1:21" x14ac:dyDescent="0.2">
      <c r="A164">
        <v>22</v>
      </c>
      <c r="B164">
        <v>0.17</v>
      </c>
      <c r="E164">
        <v>0.19</v>
      </c>
      <c r="F164">
        <v>0.3</v>
      </c>
      <c r="G164">
        <v>0.42</v>
      </c>
      <c r="L164">
        <v>0.38</v>
      </c>
      <c r="M164">
        <v>0.12</v>
      </c>
      <c r="N164">
        <v>0.18</v>
      </c>
      <c r="O164">
        <v>0.34</v>
      </c>
      <c r="P164">
        <v>0.16</v>
      </c>
      <c r="Q164">
        <v>0.2</v>
      </c>
      <c r="R164">
        <v>0.25</v>
      </c>
      <c r="S164">
        <v>0.24</v>
      </c>
      <c r="U164">
        <v>22</v>
      </c>
    </row>
    <row r="165" spans="1:21" x14ac:dyDescent="0.2">
      <c r="A165">
        <v>23</v>
      </c>
      <c r="F165">
        <v>0.01</v>
      </c>
      <c r="H165">
        <v>0.1</v>
      </c>
      <c r="I165">
        <v>0.42</v>
      </c>
      <c r="J165">
        <v>0.21</v>
      </c>
      <c r="K165">
        <v>0.14000000000000001</v>
      </c>
      <c r="N165">
        <v>0.08</v>
      </c>
      <c r="T165">
        <v>0.4</v>
      </c>
      <c r="U165">
        <v>23</v>
      </c>
    </row>
    <row r="166" spans="1:21" x14ac:dyDescent="0.2">
      <c r="A166">
        <v>24</v>
      </c>
      <c r="L166">
        <v>0.05</v>
      </c>
      <c r="U166">
        <v>24</v>
      </c>
    </row>
    <row r="167" spans="1:21" x14ac:dyDescent="0.2">
      <c r="A167">
        <v>25</v>
      </c>
      <c r="E167">
        <v>0.02</v>
      </c>
      <c r="M167">
        <v>0.02</v>
      </c>
      <c r="Q167">
        <v>0.02</v>
      </c>
      <c r="U167">
        <v>25</v>
      </c>
    </row>
    <row r="168" spans="1:21" x14ac:dyDescent="0.2">
      <c r="A168">
        <v>26</v>
      </c>
      <c r="K168">
        <v>0.02</v>
      </c>
      <c r="N168">
        <v>0.25</v>
      </c>
      <c r="R168">
        <v>0.46</v>
      </c>
      <c r="T168">
        <v>0.38</v>
      </c>
      <c r="U168">
        <v>26</v>
      </c>
    </row>
    <row r="169" spans="1:21" x14ac:dyDescent="0.2">
      <c r="A169">
        <v>27</v>
      </c>
      <c r="B169">
        <v>0.09</v>
      </c>
      <c r="F169">
        <v>0.28999999999999998</v>
      </c>
      <c r="G169">
        <v>0.16</v>
      </c>
      <c r="H169">
        <v>0.18</v>
      </c>
      <c r="I169">
        <v>0.45</v>
      </c>
      <c r="L169">
        <v>0.16</v>
      </c>
      <c r="M169">
        <v>0.23</v>
      </c>
      <c r="N169">
        <v>0.02</v>
      </c>
      <c r="O169">
        <v>0.17</v>
      </c>
      <c r="P169">
        <v>0.19</v>
      </c>
      <c r="Q169">
        <v>0.3</v>
      </c>
      <c r="R169">
        <v>0.23</v>
      </c>
      <c r="S169">
        <v>0.13</v>
      </c>
      <c r="T169">
        <v>0.28000000000000003</v>
      </c>
      <c r="U169">
        <v>27</v>
      </c>
    </row>
    <row r="170" spans="1:21" x14ac:dyDescent="0.2">
      <c r="A170">
        <v>28</v>
      </c>
      <c r="B170">
        <v>0.11</v>
      </c>
      <c r="D170">
        <v>0.23</v>
      </c>
      <c r="E170">
        <v>0.4</v>
      </c>
      <c r="F170">
        <v>0.1</v>
      </c>
      <c r="H170">
        <v>0.02</v>
      </c>
      <c r="I170">
        <v>0.09</v>
      </c>
      <c r="J170">
        <v>0.17</v>
      </c>
      <c r="K170">
        <v>0.17</v>
      </c>
      <c r="M170">
        <v>0.04</v>
      </c>
      <c r="N170">
        <v>0.22</v>
      </c>
      <c r="P170">
        <v>0.04</v>
      </c>
      <c r="R170">
        <v>0.15</v>
      </c>
      <c r="S170">
        <v>0.08</v>
      </c>
      <c r="T170">
        <v>0.1</v>
      </c>
      <c r="U170">
        <v>28</v>
      </c>
    </row>
    <row r="171" spans="1:21" x14ac:dyDescent="0.2">
      <c r="A171">
        <v>29</v>
      </c>
      <c r="J171">
        <v>0.05</v>
      </c>
      <c r="K171">
        <v>0.06</v>
      </c>
      <c r="L171">
        <v>0.11</v>
      </c>
      <c r="N171">
        <v>0.08</v>
      </c>
      <c r="O171">
        <v>0.04</v>
      </c>
      <c r="U171">
        <v>29</v>
      </c>
    </row>
    <row r="172" spans="1:21" x14ac:dyDescent="0.2">
      <c r="A172">
        <v>30</v>
      </c>
      <c r="U172">
        <v>30</v>
      </c>
    </row>
    <row r="173" spans="1:21" x14ac:dyDescent="0.2">
      <c r="A173">
        <v>31</v>
      </c>
      <c r="U173">
        <v>31</v>
      </c>
    </row>
    <row r="174" spans="1:21" x14ac:dyDescent="0.2">
      <c r="A174" t="s">
        <v>37</v>
      </c>
      <c r="B174">
        <f>SUM(B143:B173)</f>
        <v>0.76</v>
      </c>
      <c r="C174" s="10" t="s">
        <v>63</v>
      </c>
      <c r="D174">
        <f t="shared" ref="D174:T174" si="18">SUM(D143:D173)</f>
        <v>1.02</v>
      </c>
      <c r="E174">
        <f t="shared" si="18"/>
        <v>1.38</v>
      </c>
      <c r="F174">
        <f t="shared" si="18"/>
        <v>1.1200000000000001</v>
      </c>
      <c r="G174">
        <f t="shared" si="18"/>
        <v>0.86</v>
      </c>
      <c r="H174">
        <f t="shared" si="18"/>
        <v>0.4</v>
      </c>
      <c r="I174">
        <f t="shared" si="18"/>
        <v>0.96</v>
      </c>
      <c r="J174">
        <f t="shared" si="18"/>
        <v>1.0699999999999998</v>
      </c>
      <c r="K174">
        <f t="shared" si="18"/>
        <v>0.74</v>
      </c>
      <c r="L174">
        <f t="shared" si="18"/>
        <v>1.1700000000000002</v>
      </c>
      <c r="M174">
        <f t="shared" si="18"/>
        <v>0.69000000000000006</v>
      </c>
      <c r="N174">
        <f t="shared" si="18"/>
        <v>1.2100000000000002</v>
      </c>
      <c r="O174">
        <f t="shared" si="18"/>
        <v>1</v>
      </c>
      <c r="P174">
        <f t="shared" si="18"/>
        <v>0.84000000000000008</v>
      </c>
      <c r="Q174">
        <f t="shared" si="18"/>
        <v>1.36</v>
      </c>
      <c r="R174">
        <f t="shared" si="18"/>
        <v>1.7</v>
      </c>
      <c r="S174">
        <f t="shared" si="18"/>
        <v>0.90999999999999992</v>
      </c>
      <c r="T174" s="3">
        <f t="shared" si="18"/>
        <v>1.89</v>
      </c>
    </row>
    <row r="176" spans="1:21" x14ac:dyDescent="0.2">
      <c r="A176" s="2" t="s">
        <v>43</v>
      </c>
      <c r="B176" t="s">
        <v>1</v>
      </c>
      <c r="C176" t="s">
        <v>56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21" x14ac:dyDescent="0.2">
      <c r="A178">
        <v>1</v>
      </c>
      <c r="B178">
        <v>0.02</v>
      </c>
      <c r="F178">
        <v>0.03</v>
      </c>
      <c r="K178">
        <v>0.02</v>
      </c>
      <c r="L178">
        <v>7.0000000000000007E-2</v>
      </c>
      <c r="N178">
        <v>7.0000000000000007E-2</v>
      </c>
      <c r="P178">
        <v>0.01</v>
      </c>
      <c r="Q178">
        <v>0.02</v>
      </c>
      <c r="R178">
        <v>0.1</v>
      </c>
      <c r="U178">
        <v>1</v>
      </c>
    </row>
    <row r="179" spans="1:21" x14ac:dyDescent="0.2">
      <c r="A179">
        <v>2</v>
      </c>
      <c r="T179">
        <v>0.13</v>
      </c>
      <c r="U179">
        <v>2</v>
      </c>
    </row>
    <row r="180" spans="1:21" x14ac:dyDescent="0.2">
      <c r="A180">
        <v>3</v>
      </c>
      <c r="R180">
        <v>0.02</v>
      </c>
      <c r="U180">
        <v>3</v>
      </c>
    </row>
    <row r="181" spans="1:21" x14ac:dyDescent="0.2">
      <c r="A181">
        <v>4</v>
      </c>
      <c r="N181">
        <v>0.01</v>
      </c>
      <c r="U181">
        <v>4</v>
      </c>
    </row>
    <row r="182" spans="1:21" x14ac:dyDescent="0.2">
      <c r="A182">
        <v>5</v>
      </c>
      <c r="U182">
        <v>5</v>
      </c>
    </row>
    <row r="183" spans="1:21" x14ac:dyDescent="0.2">
      <c r="A183">
        <v>6</v>
      </c>
      <c r="U183">
        <v>6</v>
      </c>
    </row>
    <row r="184" spans="1:21" x14ac:dyDescent="0.2">
      <c r="A184">
        <v>7</v>
      </c>
      <c r="L184">
        <v>0.31</v>
      </c>
      <c r="M184">
        <v>0.03</v>
      </c>
      <c r="U184">
        <v>7</v>
      </c>
    </row>
    <row r="185" spans="1:21" x14ac:dyDescent="0.2">
      <c r="A185">
        <v>8</v>
      </c>
      <c r="B185">
        <v>0.02</v>
      </c>
      <c r="D185">
        <v>0.11</v>
      </c>
      <c r="F185">
        <v>0.11</v>
      </c>
      <c r="H185">
        <v>0.12</v>
      </c>
      <c r="I185">
        <v>0.49</v>
      </c>
      <c r="J185">
        <v>0.03</v>
      </c>
      <c r="L185">
        <v>0.32</v>
      </c>
      <c r="M185">
        <v>0.09</v>
      </c>
      <c r="N185">
        <v>0.1</v>
      </c>
      <c r="R185">
        <v>0.19</v>
      </c>
      <c r="T185">
        <v>0.22</v>
      </c>
      <c r="U185">
        <v>8</v>
      </c>
    </row>
    <row r="186" spans="1:21" x14ac:dyDescent="0.2">
      <c r="A186">
        <v>9</v>
      </c>
      <c r="B186">
        <v>0.26</v>
      </c>
      <c r="D186">
        <v>0.37</v>
      </c>
      <c r="E186">
        <v>0.28999999999999998</v>
      </c>
      <c r="F186">
        <v>0.41</v>
      </c>
      <c r="G186">
        <v>0.51</v>
      </c>
      <c r="H186">
        <v>0.2</v>
      </c>
      <c r="I186">
        <v>0.14000000000000001</v>
      </c>
      <c r="J186">
        <v>0.1</v>
      </c>
      <c r="K186">
        <v>0.09</v>
      </c>
      <c r="L186">
        <v>0.12</v>
      </c>
      <c r="M186">
        <v>0.35</v>
      </c>
      <c r="N186">
        <v>0.23</v>
      </c>
      <c r="O186">
        <v>0.3</v>
      </c>
      <c r="P186">
        <v>0.05</v>
      </c>
      <c r="Q186">
        <v>0.44</v>
      </c>
      <c r="R186">
        <v>0.37</v>
      </c>
      <c r="S186">
        <v>0.83</v>
      </c>
      <c r="T186">
        <v>0.15</v>
      </c>
      <c r="U186">
        <v>9</v>
      </c>
    </row>
    <row r="187" spans="1:21" x14ac:dyDescent="0.2">
      <c r="A187">
        <v>10</v>
      </c>
      <c r="B187">
        <v>0.08</v>
      </c>
      <c r="D187">
        <v>0.02</v>
      </c>
      <c r="E187">
        <v>0.24</v>
      </c>
      <c r="F187">
        <v>0.13</v>
      </c>
      <c r="J187">
        <v>0.32</v>
      </c>
      <c r="K187">
        <v>0.26</v>
      </c>
      <c r="L187">
        <v>0.16</v>
      </c>
      <c r="M187">
        <v>0.03</v>
      </c>
      <c r="N187">
        <v>0.08</v>
      </c>
      <c r="P187">
        <v>0.33</v>
      </c>
      <c r="R187">
        <v>0.26</v>
      </c>
      <c r="T187">
        <v>0.57999999999999996</v>
      </c>
      <c r="U187">
        <v>10</v>
      </c>
    </row>
    <row r="188" spans="1:21" x14ac:dyDescent="0.2">
      <c r="A188">
        <v>11</v>
      </c>
      <c r="J188">
        <v>0.04</v>
      </c>
      <c r="U188">
        <v>11</v>
      </c>
    </row>
    <row r="189" spans="1:21" x14ac:dyDescent="0.2">
      <c r="A189">
        <v>12</v>
      </c>
      <c r="U189">
        <v>12</v>
      </c>
    </row>
    <row r="190" spans="1:21" x14ac:dyDescent="0.2">
      <c r="A190">
        <v>13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U192">
        <v>15</v>
      </c>
    </row>
    <row r="193" spans="1:21" x14ac:dyDescent="0.2">
      <c r="A193">
        <v>16</v>
      </c>
      <c r="U193">
        <v>16</v>
      </c>
    </row>
    <row r="194" spans="1:21" x14ac:dyDescent="0.2">
      <c r="A194">
        <v>17</v>
      </c>
      <c r="B194">
        <v>0.19</v>
      </c>
      <c r="D194">
        <v>0.67</v>
      </c>
      <c r="F194">
        <v>0.05</v>
      </c>
      <c r="H194">
        <v>0.4</v>
      </c>
      <c r="I194">
        <v>0.9</v>
      </c>
      <c r="L194">
        <v>0.51</v>
      </c>
      <c r="M194">
        <v>0.72</v>
      </c>
      <c r="N194">
        <v>0.02</v>
      </c>
      <c r="R194">
        <v>0.5</v>
      </c>
      <c r="U194">
        <v>17</v>
      </c>
    </row>
    <row r="195" spans="1:21" x14ac:dyDescent="0.2">
      <c r="A195">
        <v>18</v>
      </c>
      <c r="B195">
        <v>0.44</v>
      </c>
      <c r="E195">
        <v>0.64</v>
      </c>
      <c r="F195">
        <v>0.68</v>
      </c>
      <c r="H195">
        <v>0.04</v>
      </c>
      <c r="J195">
        <v>0.73</v>
      </c>
      <c r="K195">
        <v>0.55000000000000004</v>
      </c>
      <c r="L195">
        <v>0.61</v>
      </c>
      <c r="N195">
        <v>0.48</v>
      </c>
      <c r="O195">
        <v>0.3</v>
      </c>
      <c r="P195">
        <v>0.56999999999999995</v>
      </c>
      <c r="Q195">
        <v>0.54</v>
      </c>
      <c r="R195">
        <v>0.08</v>
      </c>
      <c r="S195">
        <v>0.73</v>
      </c>
      <c r="T195">
        <v>0.75</v>
      </c>
      <c r="U195">
        <v>18</v>
      </c>
    </row>
    <row r="196" spans="1:21" x14ac:dyDescent="0.2">
      <c r="A196">
        <v>19</v>
      </c>
      <c r="J196">
        <v>0.02</v>
      </c>
      <c r="T196">
        <v>0.15</v>
      </c>
      <c r="U196">
        <v>19</v>
      </c>
    </row>
    <row r="197" spans="1:21" x14ac:dyDescent="0.2">
      <c r="A197">
        <v>20</v>
      </c>
      <c r="U197">
        <v>20</v>
      </c>
    </row>
    <row r="198" spans="1:21" x14ac:dyDescent="0.2">
      <c r="A198">
        <v>21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J200" t="s">
        <v>33</v>
      </c>
      <c r="N200">
        <v>0.01</v>
      </c>
      <c r="U200">
        <v>23</v>
      </c>
    </row>
    <row r="201" spans="1:21" x14ac:dyDescent="0.2">
      <c r="A201">
        <v>24</v>
      </c>
      <c r="J201">
        <v>0.01</v>
      </c>
      <c r="U201">
        <v>24</v>
      </c>
    </row>
    <row r="202" spans="1:21" x14ac:dyDescent="0.2">
      <c r="A202">
        <v>25</v>
      </c>
      <c r="U202">
        <v>25</v>
      </c>
    </row>
    <row r="203" spans="1:21" x14ac:dyDescent="0.2">
      <c r="A203">
        <v>26</v>
      </c>
      <c r="L203">
        <v>0.14000000000000001</v>
      </c>
      <c r="S203">
        <v>0.04</v>
      </c>
      <c r="U203">
        <v>26</v>
      </c>
    </row>
    <row r="204" spans="1:21" x14ac:dyDescent="0.2">
      <c r="A204">
        <v>27</v>
      </c>
      <c r="M204">
        <v>0.42</v>
      </c>
      <c r="N204">
        <v>0.01</v>
      </c>
      <c r="T204">
        <v>0.3</v>
      </c>
      <c r="U204">
        <v>27</v>
      </c>
    </row>
    <row r="205" spans="1:21" x14ac:dyDescent="0.2">
      <c r="A205">
        <v>28</v>
      </c>
      <c r="B205">
        <v>0.14000000000000001</v>
      </c>
      <c r="D205">
        <v>0.35</v>
      </c>
      <c r="E205">
        <v>0.02</v>
      </c>
      <c r="F205">
        <v>0.45</v>
      </c>
      <c r="H205">
        <v>0.42</v>
      </c>
      <c r="I205">
        <v>0.4</v>
      </c>
      <c r="J205" t="s">
        <v>33</v>
      </c>
      <c r="P205">
        <v>0.37</v>
      </c>
      <c r="R205">
        <v>0.45</v>
      </c>
      <c r="S205">
        <v>0.4</v>
      </c>
      <c r="U205">
        <v>28</v>
      </c>
    </row>
    <row r="206" spans="1:21" x14ac:dyDescent="0.2">
      <c r="A206">
        <v>29</v>
      </c>
      <c r="B206">
        <v>0.23</v>
      </c>
      <c r="D206">
        <v>0.05</v>
      </c>
      <c r="E206">
        <v>0.47</v>
      </c>
      <c r="F206">
        <v>0.04</v>
      </c>
      <c r="G206">
        <v>0.38</v>
      </c>
      <c r="J206">
        <v>0.32</v>
      </c>
      <c r="K206">
        <v>0.44</v>
      </c>
      <c r="L206">
        <v>0.47</v>
      </c>
      <c r="N206">
        <v>0.53</v>
      </c>
      <c r="P206">
        <v>0.02</v>
      </c>
      <c r="Q206">
        <v>0.47</v>
      </c>
      <c r="R206">
        <v>0.08</v>
      </c>
      <c r="T206">
        <v>0.55000000000000004</v>
      </c>
      <c r="U206">
        <v>29</v>
      </c>
    </row>
    <row r="207" spans="1:21" x14ac:dyDescent="0.2">
      <c r="A207">
        <v>30</v>
      </c>
      <c r="J207">
        <v>0.03</v>
      </c>
      <c r="O207">
        <v>0.38</v>
      </c>
      <c r="U207">
        <v>30</v>
      </c>
    </row>
    <row r="208" spans="1:21" x14ac:dyDescent="0.2">
      <c r="A208">
        <v>31</v>
      </c>
      <c r="U208">
        <v>31</v>
      </c>
    </row>
    <row r="209" spans="1:21" x14ac:dyDescent="0.2">
      <c r="A209" t="s">
        <v>37</v>
      </c>
      <c r="B209">
        <f>SUM(B178:B208)</f>
        <v>1.38</v>
      </c>
      <c r="C209" s="10" t="s">
        <v>63</v>
      </c>
      <c r="D209">
        <f t="shared" ref="D209:T209" si="19">SUM(D178:D208)</f>
        <v>1.57</v>
      </c>
      <c r="E209">
        <f t="shared" si="19"/>
        <v>1.66</v>
      </c>
      <c r="F209">
        <f t="shared" si="19"/>
        <v>1.9000000000000001</v>
      </c>
      <c r="G209">
        <f t="shared" si="19"/>
        <v>0.89</v>
      </c>
      <c r="H209">
        <f t="shared" si="19"/>
        <v>1.18</v>
      </c>
      <c r="I209">
        <f t="shared" si="19"/>
        <v>1.9300000000000002</v>
      </c>
      <c r="J209">
        <f t="shared" si="19"/>
        <v>1.6</v>
      </c>
      <c r="K209">
        <f t="shared" si="19"/>
        <v>1.36</v>
      </c>
      <c r="L209">
        <f t="shared" si="19"/>
        <v>2.71</v>
      </c>
      <c r="M209">
        <f t="shared" si="19"/>
        <v>1.64</v>
      </c>
      <c r="N209">
        <f t="shared" si="19"/>
        <v>1.54</v>
      </c>
      <c r="O209">
        <f t="shared" si="19"/>
        <v>0.98</v>
      </c>
      <c r="P209">
        <f t="shared" si="19"/>
        <v>1.35</v>
      </c>
      <c r="Q209">
        <f t="shared" si="19"/>
        <v>1.47</v>
      </c>
      <c r="R209">
        <f t="shared" si="19"/>
        <v>2.0499999999999998</v>
      </c>
      <c r="S209">
        <f t="shared" si="19"/>
        <v>2</v>
      </c>
      <c r="T209">
        <f t="shared" si="19"/>
        <v>2.83</v>
      </c>
    </row>
    <row r="211" spans="1:21" x14ac:dyDescent="0.2">
      <c r="A211" s="2" t="s">
        <v>45</v>
      </c>
      <c r="B211" t="s">
        <v>1</v>
      </c>
      <c r="C211" t="s">
        <v>56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21" x14ac:dyDescent="0.2">
      <c r="A213">
        <v>1</v>
      </c>
      <c r="U213">
        <v>1</v>
      </c>
    </row>
    <row r="214" spans="1:21" x14ac:dyDescent="0.2">
      <c r="A214">
        <v>2</v>
      </c>
      <c r="U214">
        <v>2</v>
      </c>
    </row>
    <row r="215" spans="1:21" x14ac:dyDescent="0.2">
      <c r="A215">
        <v>3</v>
      </c>
      <c r="U215">
        <v>3</v>
      </c>
    </row>
    <row r="216" spans="1:21" x14ac:dyDescent="0.2">
      <c r="A216">
        <v>4</v>
      </c>
      <c r="S216">
        <v>0.05</v>
      </c>
      <c r="U216">
        <v>4</v>
      </c>
    </row>
    <row r="217" spans="1:21" x14ac:dyDescent="0.2">
      <c r="A217">
        <v>5</v>
      </c>
      <c r="U217">
        <v>5</v>
      </c>
    </row>
    <row r="218" spans="1:21" x14ac:dyDescent="0.2">
      <c r="A218">
        <v>6</v>
      </c>
      <c r="M218">
        <v>0.27</v>
      </c>
      <c r="U218">
        <v>6</v>
      </c>
    </row>
    <row r="219" spans="1:21" x14ac:dyDescent="0.2">
      <c r="A219">
        <v>7</v>
      </c>
      <c r="B219">
        <v>0.02</v>
      </c>
      <c r="D219">
        <v>0.02</v>
      </c>
      <c r="E219">
        <v>0.02</v>
      </c>
      <c r="F219">
        <v>0.11</v>
      </c>
      <c r="H219">
        <v>0.18</v>
      </c>
      <c r="I219">
        <v>0.02</v>
      </c>
      <c r="K219">
        <v>0.02</v>
      </c>
      <c r="L219">
        <v>0.09</v>
      </c>
      <c r="O219">
        <v>0.05</v>
      </c>
      <c r="P219">
        <v>7.0000000000000007E-2</v>
      </c>
      <c r="R219">
        <v>0.09</v>
      </c>
      <c r="T219">
        <v>0.2</v>
      </c>
      <c r="U219">
        <v>7</v>
      </c>
    </row>
    <row r="220" spans="1:21" x14ac:dyDescent="0.2">
      <c r="A220">
        <v>8</v>
      </c>
      <c r="B220">
        <v>0.13</v>
      </c>
      <c r="D220">
        <v>7.0000000000000007E-2</v>
      </c>
      <c r="E220">
        <v>0.05</v>
      </c>
      <c r="G220">
        <v>7.0000000000000007E-2</v>
      </c>
      <c r="I220">
        <v>0.3</v>
      </c>
      <c r="J220">
        <v>0.15</v>
      </c>
      <c r="K220">
        <v>0.15</v>
      </c>
      <c r="N220">
        <v>0.08</v>
      </c>
      <c r="Q220">
        <v>0.12</v>
      </c>
      <c r="R220">
        <v>0.18</v>
      </c>
      <c r="T220" t="s">
        <v>33</v>
      </c>
      <c r="U220">
        <v>8</v>
      </c>
    </row>
    <row r="221" spans="1:21" x14ac:dyDescent="0.2">
      <c r="A221">
        <v>9</v>
      </c>
      <c r="J221">
        <v>0.02</v>
      </c>
      <c r="T221" t="s">
        <v>33</v>
      </c>
      <c r="U221">
        <v>9</v>
      </c>
    </row>
    <row r="222" spans="1:21" x14ac:dyDescent="0.2">
      <c r="A222">
        <v>10</v>
      </c>
      <c r="U222">
        <v>10</v>
      </c>
    </row>
    <row r="223" spans="1:21" x14ac:dyDescent="0.2">
      <c r="A223">
        <v>11</v>
      </c>
      <c r="U223">
        <v>11</v>
      </c>
    </row>
    <row r="224" spans="1:21" x14ac:dyDescent="0.2">
      <c r="A224">
        <v>12</v>
      </c>
      <c r="U224">
        <v>12</v>
      </c>
    </row>
    <row r="225" spans="1:21" x14ac:dyDescent="0.2">
      <c r="A225">
        <v>13</v>
      </c>
      <c r="R225">
        <v>0.05</v>
      </c>
      <c r="U225">
        <v>13</v>
      </c>
    </row>
    <row r="226" spans="1:21" x14ac:dyDescent="0.2">
      <c r="A226">
        <v>14</v>
      </c>
      <c r="N226">
        <v>0.01</v>
      </c>
      <c r="O226">
        <v>0.02</v>
      </c>
      <c r="U226">
        <v>14</v>
      </c>
    </row>
    <row r="227" spans="1:21" x14ac:dyDescent="0.2">
      <c r="A227">
        <v>15</v>
      </c>
      <c r="D227">
        <v>0.04</v>
      </c>
      <c r="U227">
        <v>15</v>
      </c>
    </row>
    <row r="228" spans="1:21" x14ac:dyDescent="0.2">
      <c r="A228">
        <v>16</v>
      </c>
      <c r="M228">
        <v>0.02</v>
      </c>
      <c r="U228">
        <v>16</v>
      </c>
    </row>
    <row r="229" spans="1:21" x14ac:dyDescent="0.2">
      <c r="A229">
        <v>17</v>
      </c>
      <c r="U229">
        <v>17</v>
      </c>
    </row>
    <row r="230" spans="1:21" x14ac:dyDescent="0.2">
      <c r="A230">
        <v>18</v>
      </c>
      <c r="U230">
        <v>18</v>
      </c>
    </row>
    <row r="231" spans="1:21" x14ac:dyDescent="0.2">
      <c r="A231">
        <v>19</v>
      </c>
      <c r="N231">
        <v>0.01</v>
      </c>
      <c r="U231">
        <v>19</v>
      </c>
    </row>
    <row r="232" spans="1:21" x14ac:dyDescent="0.2">
      <c r="A232">
        <v>20</v>
      </c>
      <c r="M232">
        <v>0.03</v>
      </c>
      <c r="U232">
        <v>20</v>
      </c>
    </row>
    <row r="233" spans="1:21" x14ac:dyDescent="0.2">
      <c r="A233">
        <v>21</v>
      </c>
      <c r="U233">
        <v>21</v>
      </c>
    </row>
    <row r="234" spans="1:21" x14ac:dyDescent="0.2">
      <c r="A234">
        <v>22</v>
      </c>
      <c r="S234">
        <v>0.21</v>
      </c>
      <c r="U234">
        <v>22</v>
      </c>
    </row>
    <row r="235" spans="1:21" x14ac:dyDescent="0.2">
      <c r="A235">
        <v>23</v>
      </c>
      <c r="U235">
        <v>23</v>
      </c>
    </row>
    <row r="236" spans="1:21" x14ac:dyDescent="0.2">
      <c r="A236">
        <v>24</v>
      </c>
      <c r="D236">
        <v>0.2</v>
      </c>
      <c r="F236">
        <v>0.32</v>
      </c>
      <c r="L236">
        <v>0.16</v>
      </c>
      <c r="P236">
        <v>0.1</v>
      </c>
      <c r="Q236">
        <v>0.11</v>
      </c>
      <c r="R236">
        <v>0.05</v>
      </c>
      <c r="U236">
        <v>24</v>
      </c>
    </row>
    <row r="237" spans="1:21" x14ac:dyDescent="0.2">
      <c r="A237">
        <v>25</v>
      </c>
      <c r="B237">
        <v>7.0000000000000007E-2</v>
      </c>
      <c r="E237">
        <v>0.11</v>
      </c>
      <c r="G237">
        <v>0.03</v>
      </c>
      <c r="J237">
        <v>0.09</v>
      </c>
      <c r="K237">
        <v>0.05</v>
      </c>
      <c r="N237">
        <v>0.25</v>
      </c>
      <c r="R237">
        <v>0.45</v>
      </c>
      <c r="T237">
        <v>0.5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U242">
        <v>30</v>
      </c>
    </row>
    <row r="243" spans="1:21" x14ac:dyDescent="0.2">
      <c r="A243">
        <v>31</v>
      </c>
      <c r="U243">
        <v>31</v>
      </c>
    </row>
    <row r="244" spans="1:21" x14ac:dyDescent="0.2">
      <c r="A244" t="s">
        <v>37</v>
      </c>
      <c r="B244">
        <f>SUM(B213:B243)</f>
        <v>0.22</v>
      </c>
      <c r="C244" s="10" t="s">
        <v>63</v>
      </c>
      <c r="D244">
        <f t="shared" ref="D244:T244" si="20">SUM(D213:D243)</f>
        <v>0.33</v>
      </c>
      <c r="E244">
        <f t="shared" si="20"/>
        <v>0.18</v>
      </c>
      <c r="F244">
        <f t="shared" si="20"/>
        <v>0.43</v>
      </c>
      <c r="G244">
        <f t="shared" si="20"/>
        <v>0.1</v>
      </c>
      <c r="H244">
        <f t="shared" si="20"/>
        <v>0.18</v>
      </c>
      <c r="I244">
        <f t="shared" si="20"/>
        <v>0.32</v>
      </c>
      <c r="J244">
        <f t="shared" si="20"/>
        <v>0.26</v>
      </c>
      <c r="K244">
        <f t="shared" si="20"/>
        <v>0.21999999999999997</v>
      </c>
      <c r="L244">
        <f t="shared" si="20"/>
        <v>0.25</v>
      </c>
      <c r="M244">
        <f t="shared" si="20"/>
        <v>0.32000000000000006</v>
      </c>
      <c r="N244">
        <f t="shared" si="20"/>
        <v>0.35</v>
      </c>
      <c r="O244">
        <f t="shared" si="20"/>
        <v>7.0000000000000007E-2</v>
      </c>
      <c r="P244">
        <f t="shared" si="20"/>
        <v>0.17</v>
      </c>
      <c r="Q244">
        <f t="shared" si="20"/>
        <v>0.22999999999999998</v>
      </c>
      <c r="R244">
        <f t="shared" si="20"/>
        <v>0.82000000000000006</v>
      </c>
      <c r="S244">
        <f t="shared" si="20"/>
        <v>0.26</v>
      </c>
      <c r="T244" s="3">
        <f t="shared" si="20"/>
        <v>0.7</v>
      </c>
    </row>
    <row r="246" spans="1:21" x14ac:dyDescent="0.2">
      <c r="A246" s="2" t="s">
        <v>46</v>
      </c>
      <c r="B246" t="s">
        <v>1</v>
      </c>
      <c r="C246" t="s">
        <v>56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21" x14ac:dyDescent="0.2">
      <c r="A248">
        <v>1</v>
      </c>
      <c r="M248" t="s">
        <v>33</v>
      </c>
      <c r="U248">
        <v>1</v>
      </c>
    </row>
    <row r="249" spans="1:21" x14ac:dyDescent="0.2">
      <c r="A249">
        <v>2</v>
      </c>
      <c r="U249">
        <v>2</v>
      </c>
    </row>
    <row r="250" spans="1:21" x14ac:dyDescent="0.2">
      <c r="A250">
        <v>3</v>
      </c>
      <c r="U250">
        <v>3</v>
      </c>
    </row>
    <row r="251" spans="1:21" x14ac:dyDescent="0.2">
      <c r="A251">
        <v>4</v>
      </c>
      <c r="D251">
        <v>0.08</v>
      </c>
      <c r="E251">
        <v>0.17</v>
      </c>
      <c r="J251">
        <v>0.01</v>
      </c>
      <c r="K251">
        <v>0.02</v>
      </c>
      <c r="L251">
        <v>0.08</v>
      </c>
      <c r="M251">
        <v>0.05</v>
      </c>
      <c r="N251">
        <v>0.02</v>
      </c>
      <c r="P251">
        <v>0.06</v>
      </c>
      <c r="Q251">
        <v>0.13</v>
      </c>
      <c r="R251">
        <v>0.14000000000000001</v>
      </c>
      <c r="U251">
        <v>4</v>
      </c>
    </row>
    <row r="252" spans="1:21" x14ac:dyDescent="0.2">
      <c r="A252">
        <v>5</v>
      </c>
      <c r="D252">
        <v>0.02</v>
      </c>
      <c r="F252">
        <v>0.14000000000000001</v>
      </c>
      <c r="G252">
        <v>0.05</v>
      </c>
      <c r="J252">
        <v>0.06</v>
      </c>
      <c r="K252">
        <v>0.03</v>
      </c>
      <c r="L252">
        <v>0.08</v>
      </c>
      <c r="N252">
        <v>7.0000000000000007E-2</v>
      </c>
      <c r="P252">
        <v>0.01</v>
      </c>
      <c r="Q252">
        <v>0.02</v>
      </c>
      <c r="R252">
        <v>0.1</v>
      </c>
      <c r="T252">
        <v>0.1</v>
      </c>
      <c r="U252">
        <v>5</v>
      </c>
    </row>
    <row r="253" spans="1:21" x14ac:dyDescent="0.2">
      <c r="A253">
        <v>6</v>
      </c>
      <c r="D253">
        <v>0.13</v>
      </c>
      <c r="E253">
        <v>0.03</v>
      </c>
      <c r="F253">
        <v>0.02</v>
      </c>
      <c r="I253">
        <v>0.15</v>
      </c>
      <c r="J253">
        <v>0.05</v>
      </c>
      <c r="N253">
        <v>0.1</v>
      </c>
      <c r="P253">
        <v>0.01</v>
      </c>
      <c r="R253">
        <v>0.33</v>
      </c>
      <c r="T253">
        <v>0.05</v>
      </c>
      <c r="U253">
        <v>6</v>
      </c>
    </row>
    <row r="254" spans="1:21" x14ac:dyDescent="0.2">
      <c r="A254">
        <v>7</v>
      </c>
      <c r="F254">
        <v>0.03</v>
      </c>
      <c r="J254">
        <v>0.01</v>
      </c>
      <c r="S254">
        <v>0.27</v>
      </c>
      <c r="T254">
        <v>0.15</v>
      </c>
      <c r="U254">
        <v>7</v>
      </c>
    </row>
    <row r="255" spans="1:21" x14ac:dyDescent="0.2">
      <c r="A255">
        <v>8</v>
      </c>
      <c r="S255">
        <v>0.04</v>
      </c>
      <c r="U255">
        <v>8</v>
      </c>
    </row>
    <row r="256" spans="1:21" x14ac:dyDescent="0.2">
      <c r="A256">
        <v>9</v>
      </c>
      <c r="U256">
        <v>9</v>
      </c>
    </row>
    <row r="257" spans="1:21" x14ac:dyDescent="0.2">
      <c r="A257">
        <v>10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U259">
        <v>12</v>
      </c>
    </row>
    <row r="260" spans="1:21" x14ac:dyDescent="0.2">
      <c r="A260">
        <v>13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U262">
        <v>15</v>
      </c>
    </row>
    <row r="263" spans="1:21" x14ac:dyDescent="0.2">
      <c r="A263">
        <v>16</v>
      </c>
      <c r="U263">
        <v>16</v>
      </c>
    </row>
    <row r="264" spans="1:21" x14ac:dyDescent="0.2">
      <c r="A264">
        <v>17</v>
      </c>
      <c r="U264">
        <v>17</v>
      </c>
    </row>
    <row r="265" spans="1:21" x14ac:dyDescent="0.2">
      <c r="A265">
        <v>18</v>
      </c>
      <c r="U265">
        <v>18</v>
      </c>
    </row>
    <row r="266" spans="1:21" x14ac:dyDescent="0.2">
      <c r="A266">
        <v>19</v>
      </c>
      <c r="Q266">
        <v>0.03</v>
      </c>
      <c r="U266">
        <v>19</v>
      </c>
    </row>
    <row r="267" spans="1:21" x14ac:dyDescent="0.2">
      <c r="A267">
        <v>20</v>
      </c>
      <c r="E267">
        <v>0.01</v>
      </c>
      <c r="F267">
        <v>0.03</v>
      </c>
      <c r="I267">
        <v>0.2</v>
      </c>
      <c r="U267">
        <v>20</v>
      </c>
    </row>
    <row r="268" spans="1:21" x14ac:dyDescent="0.2">
      <c r="A268">
        <v>21</v>
      </c>
      <c r="D268">
        <v>0.22</v>
      </c>
      <c r="F268">
        <v>0.19</v>
      </c>
      <c r="G268">
        <v>0.28999999999999998</v>
      </c>
      <c r="N268">
        <v>0.03</v>
      </c>
      <c r="P268">
        <v>0.21</v>
      </c>
      <c r="Q268">
        <v>0.26</v>
      </c>
      <c r="U268">
        <v>21</v>
      </c>
    </row>
    <row r="269" spans="1:21" x14ac:dyDescent="0.2">
      <c r="A269">
        <v>22</v>
      </c>
      <c r="B269">
        <v>0.24</v>
      </c>
      <c r="D269" t="s">
        <v>33</v>
      </c>
      <c r="E269">
        <v>0.27</v>
      </c>
      <c r="H269">
        <v>0.1</v>
      </c>
      <c r="J269">
        <v>0.24</v>
      </c>
      <c r="K269">
        <v>0.19</v>
      </c>
      <c r="L269">
        <v>0.26</v>
      </c>
      <c r="N269">
        <v>0.17</v>
      </c>
      <c r="O269">
        <v>0.18</v>
      </c>
      <c r="T269">
        <v>0.28000000000000003</v>
      </c>
      <c r="U269">
        <v>22</v>
      </c>
    </row>
    <row r="270" spans="1:21" x14ac:dyDescent="0.2">
      <c r="A270">
        <v>23</v>
      </c>
      <c r="H270">
        <v>0.02</v>
      </c>
      <c r="U270">
        <v>23</v>
      </c>
    </row>
    <row r="271" spans="1:21" x14ac:dyDescent="0.2">
      <c r="A271">
        <v>24</v>
      </c>
      <c r="U271">
        <v>24</v>
      </c>
    </row>
    <row r="272" spans="1:21" x14ac:dyDescent="0.2">
      <c r="A272">
        <v>25</v>
      </c>
      <c r="R272">
        <v>0.37</v>
      </c>
      <c r="S272">
        <v>0.06</v>
      </c>
      <c r="U272">
        <v>25</v>
      </c>
    </row>
    <row r="273" spans="1:21" x14ac:dyDescent="0.2">
      <c r="A273">
        <v>26</v>
      </c>
      <c r="D273">
        <v>0.02</v>
      </c>
      <c r="P273">
        <v>0.03</v>
      </c>
      <c r="Q273">
        <v>0.03</v>
      </c>
      <c r="U273">
        <v>26</v>
      </c>
    </row>
    <row r="274" spans="1:21" x14ac:dyDescent="0.2">
      <c r="A274">
        <v>27</v>
      </c>
      <c r="E274">
        <v>0.06</v>
      </c>
      <c r="J274">
        <v>0.01</v>
      </c>
      <c r="U274">
        <v>27</v>
      </c>
    </row>
    <row r="275" spans="1:21" x14ac:dyDescent="0.2">
      <c r="A275">
        <v>28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T277">
        <v>0.05</v>
      </c>
      <c r="U277">
        <v>30</v>
      </c>
    </row>
    <row r="278" spans="1:21" x14ac:dyDescent="0.2">
      <c r="A278">
        <v>31</v>
      </c>
      <c r="U278">
        <v>31</v>
      </c>
    </row>
    <row r="279" spans="1:21" x14ac:dyDescent="0.2">
      <c r="A279" t="s">
        <v>37</v>
      </c>
      <c r="B279">
        <f>SUM(B248:B278)</f>
        <v>0.24</v>
      </c>
      <c r="C279" s="10" t="s">
        <v>63</v>
      </c>
      <c r="D279">
        <f t="shared" ref="D279:T279" si="21">SUM(D248:D278)</f>
        <v>0.47000000000000003</v>
      </c>
      <c r="E279">
        <f t="shared" si="21"/>
        <v>0.54</v>
      </c>
      <c r="F279">
        <f t="shared" si="21"/>
        <v>0.41000000000000003</v>
      </c>
      <c r="G279">
        <f t="shared" si="21"/>
        <v>0.33999999999999997</v>
      </c>
      <c r="H279">
        <f t="shared" si="21"/>
        <v>0.12000000000000001</v>
      </c>
      <c r="I279">
        <f t="shared" si="21"/>
        <v>0.35</v>
      </c>
      <c r="J279">
        <f t="shared" si="21"/>
        <v>0.38</v>
      </c>
      <c r="K279">
        <f t="shared" si="21"/>
        <v>0.24</v>
      </c>
      <c r="L279">
        <f t="shared" si="21"/>
        <v>0.42000000000000004</v>
      </c>
      <c r="M279">
        <f t="shared" si="21"/>
        <v>0.05</v>
      </c>
      <c r="N279">
        <f t="shared" si="21"/>
        <v>0.39</v>
      </c>
      <c r="O279">
        <f t="shared" si="21"/>
        <v>0.18</v>
      </c>
      <c r="P279">
        <f t="shared" si="21"/>
        <v>0.31999999999999995</v>
      </c>
      <c r="Q279">
        <f t="shared" si="21"/>
        <v>0.47</v>
      </c>
      <c r="R279">
        <f t="shared" si="21"/>
        <v>0.94000000000000006</v>
      </c>
      <c r="S279">
        <f t="shared" si="21"/>
        <v>0.37</v>
      </c>
      <c r="T279">
        <f t="shared" si="21"/>
        <v>0.63000000000000012</v>
      </c>
    </row>
    <row r="281" spans="1:21" x14ac:dyDescent="0.2">
      <c r="A281" s="2" t="s">
        <v>47</v>
      </c>
      <c r="B281" t="s">
        <v>1</v>
      </c>
      <c r="C281" t="s">
        <v>56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21" x14ac:dyDescent="0.2">
      <c r="A283">
        <v>1</v>
      </c>
      <c r="M283" t="s">
        <v>33</v>
      </c>
      <c r="U283">
        <v>1</v>
      </c>
    </row>
    <row r="284" spans="1:21" x14ac:dyDescent="0.2">
      <c r="A284">
        <v>2</v>
      </c>
      <c r="U284">
        <v>2</v>
      </c>
    </row>
    <row r="285" spans="1:21" x14ac:dyDescent="0.2">
      <c r="A285">
        <v>3</v>
      </c>
      <c r="R285">
        <v>0.01</v>
      </c>
      <c r="U285">
        <v>3</v>
      </c>
    </row>
    <row r="286" spans="1:21" x14ac:dyDescent="0.2">
      <c r="A286">
        <v>4</v>
      </c>
      <c r="U286">
        <v>4</v>
      </c>
    </row>
    <row r="287" spans="1:21" x14ac:dyDescent="0.2">
      <c r="A287">
        <v>5</v>
      </c>
      <c r="B287">
        <v>0.01</v>
      </c>
      <c r="F287">
        <v>0.03</v>
      </c>
      <c r="L287">
        <v>7.0000000000000007E-2</v>
      </c>
      <c r="M287">
        <v>0.04</v>
      </c>
      <c r="P287">
        <v>0.03</v>
      </c>
      <c r="Q287">
        <v>0.03</v>
      </c>
      <c r="R287">
        <v>0.03</v>
      </c>
      <c r="T287">
        <v>0.1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L289">
        <v>0.09</v>
      </c>
      <c r="N289">
        <v>0.04</v>
      </c>
      <c r="R289">
        <v>0.14000000000000001</v>
      </c>
      <c r="S289">
        <v>0.02</v>
      </c>
      <c r="U289">
        <v>7</v>
      </c>
    </row>
    <row r="290" spans="1:21" x14ac:dyDescent="0.2">
      <c r="A290">
        <v>8</v>
      </c>
      <c r="T290">
        <v>7.0000000000000007E-2</v>
      </c>
      <c r="U290">
        <v>8</v>
      </c>
    </row>
    <row r="291" spans="1:21" x14ac:dyDescent="0.2">
      <c r="A291">
        <v>9</v>
      </c>
      <c r="U291">
        <v>9</v>
      </c>
    </row>
    <row r="292" spans="1:21" x14ac:dyDescent="0.2">
      <c r="A292">
        <v>10</v>
      </c>
      <c r="U292">
        <v>10</v>
      </c>
    </row>
    <row r="293" spans="1:21" x14ac:dyDescent="0.2">
      <c r="A293">
        <v>11</v>
      </c>
      <c r="U293">
        <v>11</v>
      </c>
    </row>
    <row r="294" spans="1:21" x14ac:dyDescent="0.2">
      <c r="A294">
        <v>12</v>
      </c>
      <c r="U294">
        <v>12</v>
      </c>
    </row>
    <row r="295" spans="1:21" x14ac:dyDescent="0.2">
      <c r="A295">
        <v>13</v>
      </c>
      <c r="U295">
        <v>13</v>
      </c>
    </row>
    <row r="296" spans="1:21" x14ac:dyDescent="0.2">
      <c r="A296">
        <v>14</v>
      </c>
      <c r="U296">
        <v>14</v>
      </c>
    </row>
    <row r="297" spans="1:21" x14ac:dyDescent="0.2">
      <c r="A297">
        <v>15</v>
      </c>
      <c r="U297">
        <v>15</v>
      </c>
    </row>
    <row r="298" spans="1:21" x14ac:dyDescent="0.2">
      <c r="A298">
        <v>16</v>
      </c>
      <c r="B298">
        <v>0.02</v>
      </c>
      <c r="D298">
        <v>0.05</v>
      </c>
      <c r="F298">
        <v>0.16</v>
      </c>
      <c r="H298">
        <v>0.02</v>
      </c>
      <c r="P298">
        <v>0.02</v>
      </c>
      <c r="R298">
        <v>0.05</v>
      </c>
      <c r="U298">
        <v>16</v>
      </c>
    </row>
    <row r="299" spans="1:21" x14ac:dyDescent="0.2">
      <c r="A299">
        <v>17</v>
      </c>
      <c r="B299">
        <v>0.27</v>
      </c>
      <c r="D299">
        <v>0.34</v>
      </c>
      <c r="E299">
        <v>0.68</v>
      </c>
      <c r="F299">
        <v>0.28999999999999998</v>
      </c>
      <c r="H299">
        <v>0.36</v>
      </c>
      <c r="I299">
        <v>0.6</v>
      </c>
      <c r="J299">
        <v>0.05</v>
      </c>
      <c r="K299">
        <v>0.44</v>
      </c>
      <c r="L299">
        <v>0.34</v>
      </c>
      <c r="N299">
        <v>0.26</v>
      </c>
      <c r="O299">
        <v>0.3</v>
      </c>
      <c r="P299">
        <v>0.45</v>
      </c>
      <c r="Q299">
        <v>0.69</v>
      </c>
      <c r="R299">
        <v>0.23</v>
      </c>
      <c r="S299">
        <v>0.27</v>
      </c>
      <c r="T299">
        <v>0.45</v>
      </c>
      <c r="U299">
        <v>17</v>
      </c>
    </row>
    <row r="300" spans="1:21" x14ac:dyDescent="0.2">
      <c r="A300">
        <v>18</v>
      </c>
      <c r="G300">
        <v>0.35</v>
      </c>
      <c r="J300">
        <v>0.41</v>
      </c>
      <c r="U300">
        <v>18</v>
      </c>
    </row>
    <row r="301" spans="1:21" x14ac:dyDescent="0.2">
      <c r="A301">
        <v>19</v>
      </c>
      <c r="U301">
        <v>19</v>
      </c>
    </row>
    <row r="302" spans="1:21" x14ac:dyDescent="0.2">
      <c r="A302">
        <v>20</v>
      </c>
      <c r="M302">
        <v>0.23</v>
      </c>
      <c r="U302">
        <v>20</v>
      </c>
    </row>
    <row r="303" spans="1:21" x14ac:dyDescent="0.2">
      <c r="A303">
        <v>21</v>
      </c>
      <c r="U303">
        <v>21</v>
      </c>
    </row>
    <row r="304" spans="1:21" x14ac:dyDescent="0.2">
      <c r="A304">
        <v>22</v>
      </c>
      <c r="B304" t="s">
        <v>33</v>
      </c>
      <c r="U304">
        <v>22</v>
      </c>
    </row>
    <row r="305" spans="1:21" x14ac:dyDescent="0.2">
      <c r="A305">
        <v>23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U309">
        <v>27</v>
      </c>
    </row>
    <row r="310" spans="1:21" x14ac:dyDescent="0.2">
      <c r="A310">
        <v>28</v>
      </c>
      <c r="G310">
        <v>0.01</v>
      </c>
      <c r="O310">
        <v>0.02</v>
      </c>
      <c r="U310">
        <v>28</v>
      </c>
    </row>
    <row r="311" spans="1:21" x14ac:dyDescent="0.2">
      <c r="A311">
        <v>29</v>
      </c>
      <c r="B311">
        <v>0.01</v>
      </c>
      <c r="D311">
        <v>0.02</v>
      </c>
      <c r="E311">
        <v>0.04</v>
      </c>
      <c r="F311">
        <v>0.02</v>
      </c>
      <c r="G311">
        <v>0.01</v>
      </c>
      <c r="I311">
        <v>0.06</v>
      </c>
      <c r="K311">
        <v>0.02</v>
      </c>
      <c r="N311">
        <v>0.05</v>
      </c>
      <c r="R311">
        <v>0.04</v>
      </c>
      <c r="U311">
        <v>29</v>
      </c>
    </row>
    <row r="312" spans="1:21" x14ac:dyDescent="0.2">
      <c r="A312">
        <v>30</v>
      </c>
      <c r="B312">
        <v>0.01</v>
      </c>
      <c r="H312">
        <v>0.01</v>
      </c>
      <c r="J312">
        <v>0.03</v>
      </c>
      <c r="M312">
        <v>0.03</v>
      </c>
      <c r="P312">
        <v>0.01</v>
      </c>
      <c r="R312">
        <v>0.01</v>
      </c>
      <c r="S312">
        <v>0.18</v>
      </c>
      <c r="T312">
        <v>0.05</v>
      </c>
      <c r="U312">
        <v>30</v>
      </c>
    </row>
    <row r="313" spans="1:21" x14ac:dyDescent="0.2">
      <c r="A313">
        <v>31</v>
      </c>
      <c r="M313" t="s">
        <v>33</v>
      </c>
      <c r="U313">
        <v>31</v>
      </c>
    </row>
    <row r="314" spans="1:21" x14ac:dyDescent="0.2">
      <c r="A314" t="s">
        <v>37</v>
      </c>
      <c r="B314">
        <f>SUM(B283:B313)</f>
        <v>0.32000000000000006</v>
      </c>
      <c r="C314" s="10" t="s">
        <v>63</v>
      </c>
      <c r="D314">
        <f t="shared" ref="D314:T314" si="22">SUM(D283:D313)</f>
        <v>0.41000000000000003</v>
      </c>
      <c r="E314">
        <f t="shared" si="22"/>
        <v>0.72000000000000008</v>
      </c>
      <c r="F314">
        <f t="shared" si="22"/>
        <v>0.5</v>
      </c>
      <c r="G314">
        <f t="shared" si="22"/>
        <v>0.37</v>
      </c>
      <c r="H314">
        <f t="shared" si="22"/>
        <v>0.39</v>
      </c>
      <c r="I314">
        <f t="shared" si="22"/>
        <v>0.65999999999999992</v>
      </c>
      <c r="J314">
        <f t="shared" si="22"/>
        <v>0.49</v>
      </c>
      <c r="K314">
        <f t="shared" si="22"/>
        <v>0.46</v>
      </c>
      <c r="L314">
        <f t="shared" si="22"/>
        <v>0.5</v>
      </c>
      <c r="M314">
        <f t="shared" si="22"/>
        <v>0.30000000000000004</v>
      </c>
      <c r="N314">
        <f t="shared" si="22"/>
        <v>0.35</v>
      </c>
      <c r="O314">
        <f t="shared" si="22"/>
        <v>0.32</v>
      </c>
      <c r="P314">
        <f t="shared" si="22"/>
        <v>0.51</v>
      </c>
      <c r="Q314">
        <f t="shared" si="22"/>
        <v>0.72</v>
      </c>
      <c r="R314">
        <f t="shared" si="22"/>
        <v>0.51000000000000012</v>
      </c>
      <c r="S314">
        <f t="shared" si="22"/>
        <v>0.47000000000000003</v>
      </c>
      <c r="T314">
        <f t="shared" si="22"/>
        <v>0.67</v>
      </c>
    </row>
    <row r="316" spans="1:21" x14ac:dyDescent="0.2">
      <c r="A316" s="2" t="s">
        <v>48</v>
      </c>
      <c r="B316" t="s">
        <v>1</v>
      </c>
      <c r="C316" t="s">
        <v>56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21" x14ac:dyDescent="0.2">
      <c r="A318">
        <v>1</v>
      </c>
      <c r="J318">
        <v>0.01</v>
      </c>
      <c r="K318">
        <v>0.02</v>
      </c>
      <c r="L318">
        <v>0.18</v>
      </c>
      <c r="R318">
        <v>0.08</v>
      </c>
      <c r="T318">
        <v>0.2</v>
      </c>
      <c r="U318">
        <v>1</v>
      </c>
    </row>
    <row r="319" spans="1:21" x14ac:dyDescent="0.2">
      <c r="A319">
        <v>2</v>
      </c>
      <c r="B319" t="s">
        <v>33</v>
      </c>
      <c r="P319">
        <v>0.01</v>
      </c>
      <c r="U319">
        <v>2</v>
      </c>
    </row>
    <row r="320" spans="1:21" x14ac:dyDescent="0.2">
      <c r="A320">
        <v>3</v>
      </c>
      <c r="B320">
        <v>0.19</v>
      </c>
      <c r="D320">
        <v>0.33</v>
      </c>
      <c r="F320">
        <v>0.22</v>
      </c>
      <c r="H320">
        <v>0.21</v>
      </c>
      <c r="L320">
        <v>0.6</v>
      </c>
      <c r="M320">
        <v>0.14000000000000001</v>
      </c>
      <c r="N320">
        <v>0.03</v>
      </c>
      <c r="O320">
        <v>0.2</v>
      </c>
      <c r="P320">
        <v>0.32</v>
      </c>
      <c r="Q320">
        <v>0.27</v>
      </c>
      <c r="R320">
        <v>0.28000000000000003</v>
      </c>
      <c r="S320">
        <v>0.31</v>
      </c>
      <c r="U320">
        <v>3</v>
      </c>
    </row>
    <row r="321" spans="1:21" x14ac:dyDescent="0.2">
      <c r="A321">
        <v>4</v>
      </c>
      <c r="B321">
        <v>0.04</v>
      </c>
      <c r="D321">
        <v>0.02</v>
      </c>
      <c r="E321">
        <v>0.15</v>
      </c>
      <c r="F321">
        <v>0.01</v>
      </c>
      <c r="G321">
        <v>0.37</v>
      </c>
      <c r="I321">
        <v>0.3</v>
      </c>
      <c r="J321">
        <v>0.4</v>
      </c>
      <c r="K321">
        <v>0.37</v>
      </c>
      <c r="L321">
        <v>0.05</v>
      </c>
      <c r="N321">
        <v>0.15</v>
      </c>
      <c r="T321">
        <v>0.4</v>
      </c>
      <c r="U321">
        <v>4</v>
      </c>
    </row>
    <row r="322" spans="1:21" x14ac:dyDescent="0.2">
      <c r="A322">
        <v>5</v>
      </c>
      <c r="G322">
        <v>0.26</v>
      </c>
      <c r="J322">
        <v>0.05</v>
      </c>
      <c r="U322">
        <v>5</v>
      </c>
    </row>
    <row r="323" spans="1:21" x14ac:dyDescent="0.2">
      <c r="A323">
        <v>6</v>
      </c>
      <c r="U323">
        <v>6</v>
      </c>
    </row>
    <row r="324" spans="1:21" x14ac:dyDescent="0.2">
      <c r="A324">
        <v>7</v>
      </c>
      <c r="U324">
        <v>7</v>
      </c>
    </row>
    <row r="325" spans="1:21" x14ac:dyDescent="0.2">
      <c r="A325">
        <v>8</v>
      </c>
      <c r="U325">
        <v>8</v>
      </c>
    </row>
    <row r="326" spans="1:21" x14ac:dyDescent="0.2">
      <c r="A326">
        <v>9</v>
      </c>
      <c r="U326">
        <v>9</v>
      </c>
    </row>
    <row r="327" spans="1:21" x14ac:dyDescent="0.2">
      <c r="A327">
        <v>10</v>
      </c>
      <c r="E327">
        <v>0.02</v>
      </c>
      <c r="F327">
        <v>0.06</v>
      </c>
      <c r="K327">
        <v>0.02</v>
      </c>
      <c r="P327">
        <v>0.04</v>
      </c>
      <c r="R327">
        <v>0.06</v>
      </c>
      <c r="U327">
        <v>10</v>
      </c>
    </row>
    <row r="328" spans="1:21" x14ac:dyDescent="0.2">
      <c r="A328">
        <v>11</v>
      </c>
      <c r="I328">
        <v>0.11</v>
      </c>
      <c r="N328">
        <v>0.01</v>
      </c>
      <c r="T328">
        <v>7.0000000000000007E-2</v>
      </c>
      <c r="U328">
        <v>11</v>
      </c>
    </row>
    <row r="329" spans="1:21" x14ac:dyDescent="0.2">
      <c r="A329">
        <v>12</v>
      </c>
      <c r="U329">
        <v>12</v>
      </c>
    </row>
    <row r="330" spans="1:21" x14ac:dyDescent="0.2">
      <c r="A330">
        <v>13</v>
      </c>
      <c r="U330">
        <v>13</v>
      </c>
    </row>
    <row r="331" spans="1:21" x14ac:dyDescent="0.2">
      <c r="A331">
        <v>14</v>
      </c>
      <c r="U331">
        <v>14</v>
      </c>
    </row>
    <row r="332" spans="1:21" x14ac:dyDescent="0.2">
      <c r="A332">
        <v>15</v>
      </c>
      <c r="U332">
        <v>15</v>
      </c>
    </row>
    <row r="333" spans="1:21" x14ac:dyDescent="0.2">
      <c r="A333">
        <v>16</v>
      </c>
      <c r="U333">
        <v>16</v>
      </c>
    </row>
    <row r="334" spans="1:21" x14ac:dyDescent="0.2">
      <c r="A334">
        <v>17</v>
      </c>
      <c r="U334">
        <v>17</v>
      </c>
    </row>
    <row r="335" spans="1:21" x14ac:dyDescent="0.2">
      <c r="A335">
        <v>18</v>
      </c>
      <c r="U335">
        <v>18</v>
      </c>
    </row>
    <row r="336" spans="1:21" x14ac:dyDescent="0.2">
      <c r="A336">
        <v>19</v>
      </c>
      <c r="U336">
        <v>19</v>
      </c>
    </row>
    <row r="337" spans="1:21" x14ac:dyDescent="0.2">
      <c r="A337">
        <v>20</v>
      </c>
      <c r="U337">
        <v>20</v>
      </c>
    </row>
    <row r="338" spans="1:21" x14ac:dyDescent="0.2">
      <c r="A338">
        <v>21</v>
      </c>
      <c r="U338">
        <v>21</v>
      </c>
    </row>
    <row r="339" spans="1:21" x14ac:dyDescent="0.2">
      <c r="A339">
        <v>22</v>
      </c>
      <c r="U339">
        <v>22</v>
      </c>
    </row>
    <row r="340" spans="1:21" x14ac:dyDescent="0.2">
      <c r="A340">
        <v>23</v>
      </c>
      <c r="U340">
        <v>23</v>
      </c>
    </row>
    <row r="341" spans="1:21" x14ac:dyDescent="0.2">
      <c r="A341">
        <v>24</v>
      </c>
      <c r="U341">
        <v>24</v>
      </c>
    </row>
    <row r="342" spans="1:21" x14ac:dyDescent="0.2">
      <c r="A342">
        <v>25</v>
      </c>
      <c r="U342">
        <v>25</v>
      </c>
    </row>
    <row r="343" spans="1:21" x14ac:dyDescent="0.2">
      <c r="A343">
        <v>26</v>
      </c>
      <c r="U343">
        <v>26</v>
      </c>
    </row>
    <row r="344" spans="1:21" x14ac:dyDescent="0.2">
      <c r="A344">
        <v>27</v>
      </c>
      <c r="B344">
        <v>0.02</v>
      </c>
      <c r="D344">
        <v>0.04</v>
      </c>
      <c r="G344">
        <v>0.1</v>
      </c>
      <c r="M344">
        <v>0.03</v>
      </c>
      <c r="P344">
        <v>0.02</v>
      </c>
      <c r="Q344">
        <v>7.0000000000000007E-2</v>
      </c>
      <c r="R344">
        <v>0.04</v>
      </c>
      <c r="S344">
        <v>0.22</v>
      </c>
      <c r="U344">
        <v>27</v>
      </c>
    </row>
    <row r="345" spans="1:21" x14ac:dyDescent="0.2">
      <c r="A345">
        <v>28</v>
      </c>
      <c r="B345">
        <v>0.06</v>
      </c>
      <c r="D345">
        <v>0.27</v>
      </c>
      <c r="E345">
        <v>0.08</v>
      </c>
      <c r="J345">
        <v>0.05</v>
      </c>
      <c r="K345">
        <v>0.02</v>
      </c>
      <c r="M345">
        <v>0.2</v>
      </c>
      <c r="N345">
        <v>0.15</v>
      </c>
      <c r="P345">
        <v>0.28999999999999998</v>
      </c>
      <c r="R345">
        <v>0.2</v>
      </c>
      <c r="T345">
        <v>0.02</v>
      </c>
      <c r="U345">
        <v>28</v>
      </c>
    </row>
    <row r="346" spans="1:21" x14ac:dyDescent="0.2">
      <c r="A346">
        <v>29</v>
      </c>
      <c r="B346">
        <v>0.13</v>
      </c>
      <c r="E346">
        <v>0.22</v>
      </c>
      <c r="F346">
        <v>0.28000000000000003</v>
      </c>
      <c r="G346">
        <v>0.3</v>
      </c>
      <c r="H346">
        <v>0.2</v>
      </c>
      <c r="I346">
        <v>0.4</v>
      </c>
      <c r="J346">
        <v>0.23</v>
      </c>
      <c r="K346">
        <v>0.23</v>
      </c>
      <c r="N346">
        <v>0.24</v>
      </c>
      <c r="O346">
        <v>0.38</v>
      </c>
      <c r="Q346">
        <v>0.27</v>
      </c>
      <c r="R346">
        <v>0.02</v>
      </c>
      <c r="T346">
        <v>0.2</v>
      </c>
      <c r="U346">
        <v>29</v>
      </c>
    </row>
    <row r="347" spans="1:21" x14ac:dyDescent="0.2">
      <c r="A347">
        <v>30</v>
      </c>
      <c r="U347">
        <v>30</v>
      </c>
    </row>
    <row r="348" spans="1:21" x14ac:dyDescent="0.2">
      <c r="A348">
        <v>31</v>
      </c>
      <c r="U348">
        <v>31</v>
      </c>
    </row>
    <row r="349" spans="1:21" x14ac:dyDescent="0.2">
      <c r="A349" t="s">
        <v>37</v>
      </c>
      <c r="B349">
        <f>SUM(B318:B348)</f>
        <v>0.44</v>
      </c>
      <c r="C349" s="10" t="s">
        <v>63</v>
      </c>
      <c r="D349">
        <f t="shared" ref="D349:T349" si="23">SUM(D318:D348)</f>
        <v>0.66</v>
      </c>
      <c r="E349">
        <f t="shared" si="23"/>
        <v>0.47</v>
      </c>
      <c r="F349">
        <f t="shared" si="23"/>
        <v>0.57000000000000006</v>
      </c>
      <c r="G349">
        <f t="shared" si="23"/>
        <v>1.03</v>
      </c>
      <c r="H349">
        <f t="shared" si="23"/>
        <v>0.41000000000000003</v>
      </c>
      <c r="I349">
        <f t="shared" si="23"/>
        <v>0.81</v>
      </c>
      <c r="J349">
        <f t="shared" si="23"/>
        <v>0.74</v>
      </c>
      <c r="K349">
        <f t="shared" si="23"/>
        <v>0.66</v>
      </c>
      <c r="L349">
        <f t="shared" si="23"/>
        <v>0.83000000000000007</v>
      </c>
      <c r="M349">
        <f t="shared" si="23"/>
        <v>0.37</v>
      </c>
      <c r="N349">
        <f t="shared" si="23"/>
        <v>0.57999999999999996</v>
      </c>
      <c r="O349">
        <f t="shared" si="23"/>
        <v>0.58000000000000007</v>
      </c>
      <c r="P349">
        <f t="shared" si="23"/>
        <v>0.67999999999999994</v>
      </c>
      <c r="Q349">
        <f t="shared" si="23"/>
        <v>0.6100000000000001</v>
      </c>
      <c r="R349">
        <f t="shared" si="23"/>
        <v>0.68</v>
      </c>
      <c r="S349">
        <f t="shared" si="23"/>
        <v>0.53</v>
      </c>
      <c r="T349">
        <f t="shared" si="23"/>
        <v>0.89000000000000012</v>
      </c>
    </row>
    <row r="351" spans="1:21" x14ac:dyDescent="0.2">
      <c r="A351" s="2" t="s">
        <v>49</v>
      </c>
      <c r="B351" t="s">
        <v>1</v>
      </c>
      <c r="C351" t="s">
        <v>56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21" x14ac:dyDescent="0.2">
      <c r="A353">
        <v>1</v>
      </c>
      <c r="U353">
        <v>1</v>
      </c>
    </row>
    <row r="354" spans="1:21" x14ac:dyDescent="0.2">
      <c r="A354">
        <v>2</v>
      </c>
      <c r="U354">
        <v>2</v>
      </c>
    </row>
    <row r="355" spans="1:21" x14ac:dyDescent="0.2">
      <c r="A355">
        <v>3</v>
      </c>
      <c r="U355">
        <v>3</v>
      </c>
    </row>
    <row r="356" spans="1:21" x14ac:dyDescent="0.2">
      <c r="A356">
        <v>4</v>
      </c>
      <c r="U356">
        <v>4</v>
      </c>
    </row>
    <row r="357" spans="1:21" x14ac:dyDescent="0.2">
      <c r="A357">
        <v>5</v>
      </c>
      <c r="U357">
        <v>5</v>
      </c>
    </row>
    <row r="358" spans="1:21" x14ac:dyDescent="0.2">
      <c r="A358">
        <v>6</v>
      </c>
      <c r="U358">
        <v>6</v>
      </c>
    </row>
    <row r="359" spans="1:21" x14ac:dyDescent="0.2">
      <c r="A359">
        <v>7</v>
      </c>
      <c r="B359">
        <v>0.01</v>
      </c>
      <c r="D359">
        <v>0.1</v>
      </c>
      <c r="F359">
        <v>7.0000000000000007E-2</v>
      </c>
      <c r="H359">
        <v>0.42</v>
      </c>
      <c r="N359">
        <v>0.01</v>
      </c>
      <c r="P359">
        <v>0.15</v>
      </c>
      <c r="R359">
        <v>0.01</v>
      </c>
      <c r="U359">
        <v>7</v>
      </c>
    </row>
    <row r="360" spans="1:21" x14ac:dyDescent="0.2">
      <c r="A360">
        <v>8</v>
      </c>
      <c r="B360">
        <v>0.26</v>
      </c>
      <c r="F360">
        <v>0.1</v>
      </c>
      <c r="G360">
        <v>0.25</v>
      </c>
      <c r="H360">
        <v>0.09</v>
      </c>
      <c r="I360">
        <v>0.5</v>
      </c>
      <c r="J360">
        <v>0.27</v>
      </c>
      <c r="K360">
        <v>0.31</v>
      </c>
      <c r="L360">
        <v>0.42</v>
      </c>
      <c r="M360">
        <v>0.44</v>
      </c>
      <c r="N360">
        <v>0.05</v>
      </c>
      <c r="O360">
        <v>0.45</v>
      </c>
      <c r="P360">
        <v>0.03</v>
      </c>
      <c r="R360">
        <v>0.13</v>
      </c>
      <c r="T360">
        <v>0.42</v>
      </c>
      <c r="U360">
        <v>8</v>
      </c>
    </row>
    <row r="361" spans="1:21" x14ac:dyDescent="0.2">
      <c r="A361">
        <v>9</v>
      </c>
      <c r="B361">
        <v>0.1</v>
      </c>
      <c r="D361">
        <v>0.11</v>
      </c>
      <c r="E361">
        <v>0.44</v>
      </c>
      <c r="F361">
        <v>0.05</v>
      </c>
      <c r="G361">
        <v>0.16</v>
      </c>
      <c r="H361">
        <v>0.15</v>
      </c>
      <c r="J361">
        <v>7.0000000000000007E-2</v>
      </c>
      <c r="K361">
        <v>0.41</v>
      </c>
      <c r="L361">
        <v>0.08</v>
      </c>
      <c r="M361">
        <v>0.22</v>
      </c>
      <c r="N361">
        <v>7.0000000000000007E-2</v>
      </c>
      <c r="O361">
        <v>0.08</v>
      </c>
      <c r="R361">
        <v>0.02</v>
      </c>
      <c r="S361">
        <v>0.8</v>
      </c>
      <c r="T361">
        <v>0.15</v>
      </c>
      <c r="U361">
        <v>9</v>
      </c>
    </row>
    <row r="362" spans="1:21" x14ac:dyDescent="0.2">
      <c r="A362">
        <v>10</v>
      </c>
      <c r="B362">
        <v>0.03</v>
      </c>
      <c r="D362">
        <v>0.02</v>
      </c>
      <c r="H362">
        <v>0.02</v>
      </c>
      <c r="J362">
        <v>7.0000000000000007E-2</v>
      </c>
      <c r="K362">
        <v>0.15</v>
      </c>
      <c r="M362">
        <v>0.1</v>
      </c>
      <c r="N362">
        <v>0.02</v>
      </c>
      <c r="O362">
        <v>0.23</v>
      </c>
      <c r="P362">
        <v>0.03</v>
      </c>
      <c r="R362">
        <v>0.02</v>
      </c>
      <c r="T362">
        <v>0.08</v>
      </c>
      <c r="U362">
        <v>10</v>
      </c>
    </row>
    <row r="363" spans="1:21" x14ac:dyDescent="0.2">
      <c r="A363">
        <v>11</v>
      </c>
      <c r="D363">
        <v>0.03</v>
      </c>
      <c r="J363">
        <v>0.03</v>
      </c>
      <c r="Q363">
        <v>0.36</v>
      </c>
      <c r="U363">
        <v>11</v>
      </c>
    </row>
    <row r="364" spans="1:21" x14ac:dyDescent="0.2">
      <c r="A364">
        <v>12</v>
      </c>
      <c r="B364">
        <v>0.04</v>
      </c>
      <c r="D364">
        <v>0.05</v>
      </c>
      <c r="E364">
        <v>0.1</v>
      </c>
      <c r="F364">
        <v>0.05</v>
      </c>
      <c r="G364">
        <v>0.15</v>
      </c>
      <c r="H364">
        <v>0.1</v>
      </c>
      <c r="K364">
        <v>7.0000000000000007E-2</v>
      </c>
      <c r="L364">
        <v>0.09</v>
      </c>
      <c r="N364">
        <v>0.05</v>
      </c>
      <c r="P364">
        <v>0.03</v>
      </c>
      <c r="Q364">
        <v>0.11</v>
      </c>
      <c r="R364">
        <v>0.05</v>
      </c>
      <c r="S364">
        <v>0.09</v>
      </c>
      <c r="U364">
        <v>12</v>
      </c>
    </row>
    <row r="365" spans="1:21" x14ac:dyDescent="0.2">
      <c r="A365">
        <v>13</v>
      </c>
      <c r="B365">
        <v>0.01</v>
      </c>
      <c r="D365">
        <v>0.13</v>
      </c>
      <c r="F365">
        <v>0.12</v>
      </c>
      <c r="G365">
        <v>0.05</v>
      </c>
      <c r="H365">
        <v>0.31</v>
      </c>
      <c r="I365">
        <v>0.22</v>
      </c>
      <c r="J365">
        <v>0.1</v>
      </c>
      <c r="N365">
        <v>0.02</v>
      </c>
      <c r="P365">
        <v>0.1</v>
      </c>
      <c r="S365">
        <v>0.13</v>
      </c>
      <c r="T365">
        <v>0.15</v>
      </c>
      <c r="U365">
        <v>13</v>
      </c>
    </row>
    <row r="366" spans="1:21" x14ac:dyDescent="0.2">
      <c r="A366">
        <v>14</v>
      </c>
      <c r="B366">
        <v>0.17</v>
      </c>
      <c r="E366">
        <v>0.24</v>
      </c>
      <c r="J366">
        <v>0.15</v>
      </c>
      <c r="K366">
        <v>0.21</v>
      </c>
      <c r="M366">
        <v>0.22</v>
      </c>
      <c r="N366">
        <v>0.06</v>
      </c>
      <c r="Q366">
        <v>0.2</v>
      </c>
      <c r="R366">
        <v>7.0000000000000007E-2</v>
      </c>
      <c r="T366">
        <v>0.01</v>
      </c>
      <c r="U366">
        <v>14</v>
      </c>
    </row>
    <row r="367" spans="1:21" x14ac:dyDescent="0.2">
      <c r="A367">
        <v>15</v>
      </c>
      <c r="U367">
        <v>15</v>
      </c>
    </row>
    <row r="368" spans="1:21" x14ac:dyDescent="0.2">
      <c r="A368">
        <v>16</v>
      </c>
      <c r="E368">
        <v>0.02</v>
      </c>
      <c r="U368">
        <v>16</v>
      </c>
    </row>
    <row r="369" spans="1:21" x14ac:dyDescent="0.2">
      <c r="A369">
        <v>17</v>
      </c>
      <c r="N369">
        <v>0.01</v>
      </c>
      <c r="U369">
        <v>17</v>
      </c>
    </row>
    <row r="370" spans="1:21" x14ac:dyDescent="0.2">
      <c r="A370">
        <v>18</v>
      </c>
      <c r="D370">
        <v>0.13</v>
      </c>
      <c r="F370">
        <v>0.21</v>
      </c>
      <c r="H370">
        <v>0.1</v>
      </c>
      <c r="P370">
        <v>0.08</v>
      </c>
      <c r="R370">
        <v>0.04</v>
      </c>
      <c r="U370">
        <v>18</v>
      </c>
    </row>
    <row r="371" spans="1:21" x14ac:dyDescent="0.2">
      <c r="A371">
        <v>19</v>
      </c>
      <c r="B371">
        <v>0.08</v>
      </c>
      <c r="D371">
        <v>0.09</v>
      </c>
      <c r="E371">
        <v>0.25</v>
      </c>
      <c r="F371">
        <v>0.11</v>
      </c>
      <c r="J371">
        <v>7.0000000000000007E-2</v>
      </c>
      <c r="L371">
        <v>0.17</v>
      </c>
      <c r="M371">
        <v>0.13</v>
      </c>
      <c r="N371">
        <v>0.09</v>
      </c>
      <c r="O371">
        <v>0.36</v>
      </c>
      <c r="P371">
        <v>0.09</v>
      </c>
      <c r="Q371">
        <v>0.24</v>
      </c>
      <c r="R371">
        <v>0.03</v>
      </c>
      <c r="S371">
        <v>0.11</v>
      </c>
      <c r="T371">
        <v>0.01</v>
      </c>
      <c r="U371">
        <v>19</v>
      </c>
    </row>
    <row r="372" spans="1:21" x14ac:dyDescent="0.2">
      <c r="A372">
        <v>20</v>
      </c>
      <c r="G372">
        <v>0.13</v>
      </c>
      <c r="J372">
        <v>0.05</v>
      </c>
      <c r="K372">
        <v>0.1</v>
      </c>
      <c r="N372">
        <v>0.04</v>
      </c>
      <c r="U372">
        <v>20</v>
      </c>
    </row>
    <row r="373" spans="1:21" x14ac:dyDescent="0.2">
      <c r="A373">
        <v>21</v>
      </c>
      <c r="B373">
        <v>0.02</v>
      </c>
      <c r="I373">
        <v>0.4</v>
      </c>
      <c r="M373">
        <v>0.02</v>
      </c>
      <c r="P373">
        <v>0.02</v>
      </c>
      <c r="U373">
        <v>21</v>
      </c>
    </row>
    <row r="374" spans="1:21" x14ac:dyDescent="0.2">
      <c r="A374">
        <v>22</v>
      </c>
      <c r="B374">
        <v>0.01</v>
      </c>
      <c r="E374">
        <v>0.03</v>
      </c>
      <c r="F374">
        <v>0.05</v>
      </c>
      <c r="J374">
        <v>0.03</v>
      </c>
      <c r="M374">
        <v>0.05</v>
      </c>
      <c r="N374">
        <v>0.01</v>
      </c>
      <c r="R374">
        <v>0.09</v>
      </c>
      <c r="U374">
        <v>22</v>
      </c>
    </row>
    <row r="375" spans="1:21" x14ac:dyDescent="0.2">
      <c r="A375">
        <v>23</v>
      </c>
      <c r="B375">
        <v>0.1</v>
      </c>
      <c r="E375">
        <v>0.13</v>
      </c>
      <c r="F375">
        <v>0.1</v>
      </c>
      <c r="H375">
        <v>0.08</v>
      </c>
      <c r="J375">
        <v>0.03</v>
      </c>
      <c r="L375">
        <v>0.14000000000000001</v>
      </c>
      <c r="M375">
        <v>0.06</v>
      </c>
      <c r="N375">
        <v>0.2</v>
      </c>
      <c r="P375">
        <v>0.06</v>
      </c>
      <c r="Q375">
        <v>0.13</v>
      </c>
      <c r="S375">
        <v>7.0000000000000007E-2</v>
      </c>
      <c r="U375">
        <v>23</v>
      </c>
    </row>
    <row r="376" spans="1:21" x14ac:dyDescent="0.2">
      <c r="A376">
        <v>24</v>
      </c>
      <c r="G376">
        <v>0.01</v>
      </c>
      <c r="I376">
        <v>0.5</v>
      </c>
      <c r="J376">
        <v>7.0000000000000007E-2</v>
      </c>
      <c r="K376">
        <v>0.1</v>
      </c>
      <c r="T376">
        <v>0.1</v>
      </c>
      <c r="U376">
        <v>24</v>
      </c>
    </row>
    <row r="377" spans="1:21" x14ac:dyDescent="0.2">
      <c r="A377">
        <v>25</v>
      </c>
      <c r="U377">
        <v>25</v>
      </c>
    </row>
    <row r="378" spans="1:21" x14ac:dyDescent="0.2">
      <c r="A378">
        <v>26</v>
      </c>
      <c r="G378">
        <v>0.02</v>
      </c>
      <c r="U378">
        <v>26</v>
      </c>
    </row>
    <row r="379" spans="1:21" x14ac:dyDescent="0.2">
      <c r="A379">
        <v>27</v>
      </c>
      <c r="I379">
        <v>0.2</v>
      </c>
      <c r="O379">
        <v>0.2</v>
      </c>
      <c r="U379">
        <v>27</v>
      </c>
    </row>
    <row r="380" spans="1:21" x14ac:dyDescent="0.2">
      <c r="A380">
        <v>28</v>
      </c>
      <c r="U380">
        <v>28</v>
      </c>
    </row>
    <row r="381" spans="1:21" x14ac:dyDescent="0.2">
      <c r="A381">
        <v>29</v>
      </c>
      <c r="B381">
        <v>0.01</v>
      </c>
      <c r="P381">
        <v>0.04</v>
      </c>
      <c r="U381">
        <v>29</v>
      </c>
    </row>
    <row r="382" spans="1:21" x14ac:dyDescent="0.2">
      <c r="A382">
        <v>30</v>
      </c>
      <c r="E382">
        <v>0.04</v>
      </c>
      <c r="U382">
        <v>30</v>
      </c>
    </row>
    <row r="383" spans="1:21" x14ac:dyDescent="0.2">
      <c r="A383">
        <v>31</v>
      </c>
      <c r="M383">
        <v>0.06</v>
      </c>
      <c r="U383">
        <v>31</v>
      </c>
    </row>
    <row r="384" spans="1:21" x14ac:dyDescent="0.2">
      <c r="A384" t="s">
        <v>37</v>
      </c>
      <c r="B384">
        <f>SUM(B353:B383)</f>
        <v>0.84</v>
      </c>
      <c r="C384" s="10" t="s">
        <v>63</v>
      </c>
      <c r="D384">
        <f t="shared" ref="D384:T384" si="24">SUM(D353:D383)</f>
        <v>0.66</v>
      </c>
      <c r="E384">
        <f t="shared" si="24"/>
        <v>1.25</v>
      </c>
      <c r="F384">
        <f t="shared" si="24"/>
        <v>0.86</v>
      </c>
      <c r="G384">
        <f t="shared" si="24"/>
        <v>0.77000000000000013</v>
      </c>
      <c r="H384">
        <f t="shared" si="24"/>
        <v>1.2700000000000002</v>
      </c>
      <c r="I384">
        <f t="shared" si="24"/>
        <v>1.82</v>
      </c>
      <c r="J384">
        <f t="shared" si="24"/>
        <v>0.94000000000000017</v>
      </c>
      <c r="K384">
        <f t="shared" si="24"/>
        <v>1.35</v>
      </c>
      <c r="L384">
        <f t="shared" si="24"/>
        <v>0.9</v>
      </c>
      <c r="M384">
        <f t="shared" si="24"/>
        <v>1.3</v>
      </c>
      <c r="N384">
        <f t="shared" si="24"/>
        <v>0.63</v>
      </c>
      <c r="O384">
        <f t="shared" si="24"/>
        <v>1.32</v>
      </c>
      <c r="P384">
        <f t="shared" si="24"/>
        <v>0.63000000000000012</v>
      </c>
      <c r="Q384">
        <f t="shared" si="24"/>
        <v>1.04</v>
      </c>
      <c r="R384">
        <f t="shared" si="24"/>
        <v>0.45999999999999996</v>
      </c>
      <c r="S384">
        <f t="shared" si="24"/>
        <v>1.2000000000000002</v>
      </c>
      <c r="T384" s="3">
        <f t="shared" si="24"/>
        <v>0.91999999999999993</v>
      </c>
    </row>
    <row r="386" spans="1:21" x14ac:dyDescent="0.2">
      <c r="A386" s="2" t="s">
        <v>50</v>
      </c>
      <c r="B386" t="s">
        <v>1</v>
      </c>
      <c r="C386" t="s">
        <v>56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21" x14ac:dyDescent="0.2">
      <c r="A388">
        <v>1</v>
      </c>
      <c r="B388">
        <v>0.01</v>
      </c>
      <c r="N388">
        <v>0.01</v>
      </c>
      <c r="U388">
        <v>1</v>
      </c>
    </row>
    <row r="389" spans="1:21" x14ac:dyDescent="0.2">
      <c r="A389">
        <v>2</v>
      </c>
      <c r="B389">
        <v>0.01</v>
      </c>
      <c r="F389">
        <v>0.08</v>
      </c>
      <c r="G389">
        <v>0.01</v>
      </c>
      <c r="U389">
        <v>2</v>
      </c>
    </row>
    <row r="390" spans="1:21" x14ac:dyDescent="0.2">
      <c r="A390">
        <v>3</v>
      </c>
      <c r="G390">
        <v>0.01</v>
      </c>
      <c r="J390">
        <v>0.05</v>
      </c>
      <c r="N390">
        <v>0.02</v>
      </c>
      <c r="P390">
        <v>7.0000000000000007E-2</v>
      </c>
      <c r="Q390">
        <v>0.19</v>
      </c>
      <c r="U390">
        <v>3</v>
      </c>
    </row>
    <row r="391" spans="1:21" x14ac:dyDescent="0.2">
      <c r="A391">
        <v>4</v>
      </c>
      <c r="D391">
        <v>0.19</v>
      </c>
      <c r="J391">
        <v>0.03</v>
      </c>
      <c r="M391">
        <v>0.11</v>
      </c>
      <c r="N391">
        <v>0.01</v>
      </c>
      <c r="U391">
        <v>4</v>
      </c>
    </row>
    <row r="392" spans="1:21" x14ac:dyDescent="0.2">
      <c r="A392">
        <v>5</v>
      </c>
      <c r="B392">
        <v>0.01</v>
      </c>
      <c r="E392">
        <v>0.13</v>
      </c>
      <c r="P392">
        <v>0.02</v>
      </c>
      <c r="U392">
        <v>5</v>
      </c>
    </row>
    <row r="393" spans="1:21" x14ac:dyDescent="0.2">
      <c r="A393">
        <v>6</v>
      </c>
      <c r="E393">
        <v>0.05</v>
      </c>
      <c r="J393">
        <v>0.03</v>
      </c>
      <c r="N393">
        <v>0.01</v>
      </c>
      <c r="O393">
        <v>0.13</v>
      </c>
      <c r="U393">
        <v>6</v>
      </c>
    </row>
    <row r="394" spans="1:21" x14ac:dyDescent="0.2">
      <c r="A394">
        <v>7</v>
      </c>
      <c r="B394">
        <v>0.02</v>
      </c>
      <c r="H394">
        <v>0.18</v>
      </c>
      <c r="U394">
        <v>7</v>
      </c>
    </row>
    <row r="395" spans="1:21" x14ac:dyDescent="0.2">
      <c r="A395">
        <v>8</v>
      </c>
      <c r="K395">
        <v>0.19</v>
      </c>
      <c r="U395">
        <v>8</v>
      </c>
    </row>
    <row r="396" spans="1:21" x14ac:dyDescent="0.2">
      <c r="A396">
        <v>9</v>
      </c>
      <c r="H396">
        <v>0.1</v>
      </c>
      <c r="I396">
        <v>0.3</v>
      </c>
      <c r="L396">
        <v>0.06</v>
      </c>
      <c r="P396">
        <v>0.05</v>
      </c>
      <c r="S396">
        <v>0.15</v>
      </c>
      <c r="U396">
        <v>9</v>
      </c>
    </row>
    <row r="397" spans="1:21" x14ac:dyDescent="0.2">
      <c r="A397">
        <v>10</v>
      </c>
      <c r="B397">
        <v>0.09</v>
      </c>
      <c r="D397">
        <v>0.2</v>
      </c>
      <c r="E397">
        <v>0.18</v>
      </c>
      <c r="F397">
        <v>0.17</v>
      </c>
      <c r="G397">
        <v>0.25</v>
      </c>
      <c r="H397">
        <v>0.05</v>
      </c>
      <c r="J397">
        <v>0.04</v>
      </c>
      <c r="M397">
        <v>0.04</v>
      </c>
      <c r="N397">
        <v>0.2</v>
      </c>
      <c r="P397">
        <v>0.04</v>
      </c>
      <c r="Q397">
        <v>0.13</v>
      </c>
      <c r="R397">
        <v>0.14000000000000001</v>
      </c>
      <c r="S397">
        <v>0.25</v>
      </c>
      <c r="U397">
        <v>10</v>
      </c>
    </row>
    <row r="398" spans="1:21" x14ac:dyDescent="0.2">
      <c r="A398">
        <v>11</v>
      </c>
      <c r="B398">
        <v>0.13</v>
      </c>
      <c r="D398">
        <v>0.16</v>
      </c>
      <c r="E398">
        <v>0.19</v>
      </c>
      <c r="F398">
        <v>0.18</v>
      </c>
      <c r="G398">
        <v>0.24</v>
      </c>
      <c r="H398">
        <v>0.2</v>
      </c>
      <c r="I398">
        <v>0.51</v>
      </c>
      <c r="J398">
        <v>0.18</v>
      </c>
      <c r="L398">
        <v>0.34</v>
      </c>
      <c r="M398">
        <v>0.17</v>
      </c>
      <c r="N398">
        <v>0.05</v>
      </c>
      <c r="P398">
        <v>0.12</v>
      </c>
      <c r="Q398">
        <v>0.19</v>
      </c>
      <c r="R398">
        <v>0.21</v>
      </c>
      <c r="S398">
        <v>0.16</v>
      </c>
      <c r="T398">
        <v>0.3</v>
      </c>
      <c r="U398">
        <v>11</v>
      </c>
    </row>
    <row r="399" spans="1:21" x14ac:dyDescent="0.2">
      <c r="A399">
        <v>12</v>
      </c>
      <c r="D399">
        <v>0.15</v>
      </c>
      <c r="F399">
        <v>0.06</v>
      </c>
      <c r="G399">
        <v>0.14000000000000001</v>
      </c>
      <c r="H399">
        <v>0.11</v>
      </c>
      <c r="J399">
        <v>0.17</v>
      </c>
      <c r="K399">
        <v>0.23</v>
      </c>
      <c r="M399">
        <v>0.09</v>
      </c>
      <c r="N399">
        <v>7.0000000000000007E-2</v>
      </c>
      <c r="P399">
        <v>0.04</v>
      </c>
      <c r="S399">
        <v>0.12</v>
      </c>
      <c r="T399">
        <v>0.15</v>
      </c>
      <c r="U399">
        <v>12</v>
      </c>
    </row>
    <row r="400" spans="1:21" x14ac:dyDescent="0.2">
      <c r="A400">
        <v>13</v>
      </c>
      <c r="B400">
        <v>0.1</v>
      </c>
      <c r="D400">
        <v>0.15</v>
      </c>
      <c r="E400">
        <v>0.16</v>
      </c>
      <c r="F400">
        <v>0.25</v>
      </c>
      <c r="G400">
        <v>0.08</v>
      </c>
      <c r="H400">
        <v>0.19</v>
      </c>
      <c r="J400">
        <v>7.0000000000000007E-2</v>
      </c>
      <c r="K400">
        <v>7.0000000000000007E-2</v>
      </c>
      <c r="M400">
        <v>0.2</v>
      </c>
      <c r="N400">
        <v>0.03</v>
      </c>
      <c r="Q400">
        <v>0.11</v>
      </c>
      <c r="S400">
        <v>0.32</v>
      </c>
      <c r="T400">
        <v>0.1</v>
      </c>
      <c r="U400">
        <v>13</v>
      </c>
    </row>
    <row r="401" spans="1:21" x14ac:dyDescent="0.2">
      <c r="A401">
        <v>14</v>
      </c>
      <c r="B401">
        <v>0.25</v>
      </c>
      <c r="D401">
        <v>0.13</v>
      </c>
      <c r="E401">
        <v>0.27</v>
      </c>
      <c r="F401">
        <v>0.04</v>
      </c>
      <c r="G401">
        <v>0.37</v>
      </c>
      <c r="H401">
        <v>7.0000000000000007E-2</v>
      </c>
      <c r="I401">
        <v>0.4</v>
      </c>
      <c r="J401">
        <v>0.23</v>
      </c>
      <c r="K401">
        <v>0.3</v>
      </c>
      <c r="L401">
        <v>0.55000000000000004</v>
      </c>
      <c r="M401">
        <v>0.13</v>
      </c>
      <c r="N401">
        <v>0.2</v>
      </c>
      <c r="P401">
        <v>0.15</v>
      </c>
      <c r="Q401">
        <v>0.32</v>
      </c>
      <c r="R401">
        <v>0.2</v>
      </c>
      <c r="S401">
        <v>0.28000000000000003</v>
      </c>
      <c r="T401">
        <v>0.41</v>
      </c>
      <c r="U401">
        <v>14</v>
      </c>
    </row>
    <row r="402" spans="1:21" x14ac:dyDescent="0.2">
      <c r="A402">
        <v>15</v>
      </c>
      <c r="B402">
        <v>0.02</v>
      </c>
      <c r="E402">
        <v>0.08</v>
      </c>
      <c r="F402">
        <v>0.04</v>
      </c>
      <c r="H402">
        <v>0.02</v>
      </c>
      <c r="J402">
        <v>0.14000000000000001</v>
      </c>
      <c r="K402">
        <v>0.04</v>
      </c>
      <c r="N402">
        <v>0.02</v>
      </c>
      <c r="Q402">
        <v>0.06</v>
      </c>
      <c r="R402">
        <v>0.02</v>
      </c>
      <c r="S402">
        <v>0.13</v>
      </c>
      <c r="T402">
        <v>0.17</v>
      </c>
      <c r="U402">
        <v>15</v>
      </c>
    </row>
    <row r="403" spans="1:21" x14ac:dyDescent="0.2">
      <c r="A403">
        <v>16</v>
      </c>
      <c r="B403">
        <v>0.03</v>
      </c>
      <c r="E403">
        <v>0.02</v>
      </c>
      <c r="F403">
        <v>0.03</v>
      </c>
      <c r="G403">
        <v>0.01</v>
      </c>
      <c r="H403">
        <v>0.02</v>
      </c>
      <c r="M403">
        <v>0.04</v>
      </c>
      <c r="N403">
        <v>0.06</v>
      </c>
      <c r="R403">
        <v>0.03</v>
      </c>
      <c r="S403">
        <v>0.05</v>
      </c>
      <c r="U403">
        <v>16</v>
      </c>
    </row>
    <row r="404" spans="1:21" x14ac:dyDescent="0.2">
      <c r="A404">
        <v>17</v>
      </c>
      <c r="J404">
        <v>0.05</v>
      </c>
      <c r="U404">
        <v>17</v>
      </c>
    </row>
    <row r="405" spans="1:21" x14ac:dyDescent="0.2">
      <c r="A405">
        <v>18</v>
      </c>
      <c r="U405">
        <v>18</v>
      </c>
    </row>
    <row r="406" spans="1:21" x14ac:dyDescent="0.2">
      <c r="A406">
        <v>19</v>
      </c>
      <c r="I406">
        <v>0.25</v>
      </c>
      <c r="U406">
        <v>19</v>
      </c>
    </row>
    <row r="407" spans="1:21" x14ac:dyDescent="0.2">
      <c r="A407">
        <v>20</v>
      </c>
      <c r="K407">
        <v>0.06</v>
      </c>
      <c r="O407">
        <v>0.34</v>
      </c>
      <c r="U407">
        <v>20</v>
      </c>
    </row>
    <row r="408" spans="1:21" x14ac:dyDescent="0.2">
      <c r="A408">
        <v>21</v>
      </c>
      <c r="B408">
        <v>0.05</v>
      </c>
      <c r="D408">
        <v>0.15</v>
      </c>
      <c r="F408">
        <v>0.12</v>
      </c>
      <c r="H408">
        <v>0.11</v>
      </c>
      <c r="J408">
        <v>0.14000000000000001</v>
      </c>
      <c r="K408">
        <v>0.04</v>
      </c>
      <c r="N408">
        <v>0.1</v>
      </c>
      <c r="R408">
        <v>0.05</v>
      </c>
      <c r="S408">
        <v>0.17</v>
      </c>
      <c r="U408">
        <v>21</v>
      </c>
    </row>
    <row r="409" spans="1:21" x14ac:dyDescent="0.2">
      <c r="A409">
        <v>22</v>
      </c>
      <c r="B409">
        <v>0.03</v>
      </c>
      <c r="E409">
        <v>0.14000000000000001</v>
      </c>
      <c r="L409">
        <v>0.17</v>
      </c>
      <c r="N409">
        <v>0.03</v>
      </c>
      <c r="O409">
        <v>0.1</v>
      </c>
      <c r="P409">
        <v>0.17</v>
      </c>
      <c r="Q409">
        <v>0.16</v>
      </c>
      <c r="T409">
        <v>0.3</v>
      </c>
      <c r="U409">
        <v>22</v>
      </c>
    </row>
    <row r="410" spans="1:21" x14ac:dyDescent="0.2">
      <c r="A410">
        <v>23</v>
      </c>
      <c r="I410">
        <v>0.15</v>
      </c>
      <c r="K410">
        <v>7.0000000000000007E-2</v>
      </c>
      <c r="M410">
        <v>0.13</v>
      </c>
      <c r="U410">
        <v>23</v>
      </c>
    </row>
    <row r="411" spans="1:21" x14ac:dyDescent="0.2">
      <c r="A411">
        <v>24</v>
      </c>
      <c r="J411">
        <v>0.03</v>
      </c>
      <c r="K411" t="s">
        <v>33</v>
      </c>
      <c r="M411">
        <v>0.02</v>
      </c>
      <c r="S411">
        <v>0.05</v>
      </c>
      <c r="U411">
        <v>24</v>
      </c>
    </row>
    <row r="412" spans="1:21" x14ac:dyDescent="0.2">
      <c r="A412">
        <v>25</v>
      </c>
      <c r="D412">
        <v>0.06</v>
      </c>
      <c r="F412">
        <v>0.28000000000000003</v>
      </c>
      <c r="G412">
        <v>0.01</v>
      </c>
      <c r="K412" t="s">
        <v>33</v>
      </c>
      <c r="L412">
        <v>0.09</v>
      </c>
      <c r="M412">
        <v>0.36</v>
      </c>
      <c r="O412">
        <v>0.8</v>
      </c>
      <c r="P412">
        <v>0.05</v>
      </c>
      <c r="U412">
        <v>25</v>
      </c>
    </row>
    <row r="413" spans="1:21" x14ac:dyDescent="0.2">
      <c r="A413">
        <v>26</v>
      </c>
      <c r="B413">
        <v>0.16</v>
      </c>
      <c r="D413">
        <v>0.23</v>
      </c>
      <c r="E413">
        <v>0.17</v>
      </c>
      <c r="H413">
        <v>0.25</v>
      </c>
      <c r="I413">
        <v>0.5</v>
      </c>
      <c r="J413">
        <v>0.23</v>
      </c>
      <c r="K413">
        <v>0.06</v>
      </c>
      <c r="L413">
        <v>0.11</v>
      </c>
      <c r="M413">
        <v>0.11</v>
      </c>
      <c r="N413">
        <v>0.05</v>
      </c>
      <c r="R413">
        <v>0.2</v>
      </c>
      <c r="S413">
        <v>0.24</v>
      </c>
      <c r="U413">
        <v>26</v>
      </c>
    </row>
    <row r="414" spans="1:21" x14ac:dyDescent="0.2">
      <c r="A414">
        <v>27</v>
      </c>
      <c r="B414">
        <v>0.13</v>
      </c>
      <c r="D414">
        <v>7.0000000000000007E-2</v>
      </c>
      <c r="E414">
        <v>0.2</v>
      </c>
      <c r="H414">
        <v>0.1</v>
      </c>
      <c r="J414">
        <v>0.08</v>
      </c>
      <c r="K414">
        <v>0.32</v>
      </c>
      <c r="M414">
        <v>0.32</v>
      </c>
      <c r="N414">
        <v>0.13</v>
      </c>
      <c r="R414">
        <v>0.11</v>
      </c>
      <c r="S414">
        <v>0.1</v>
      </c>
      <c r="T414">
        <v>0.22</v>
      </c>
      <c r="U414">
        <v>27</v>
      </c>
    </row>
    <row r="415" spans="1:21" x14ac:dyDescent="0.2">
      <c r="A415">
        <v>28</v>
      </c>
      <c r="B415">
        <v>0.13</v>
      </c>
      <c r="E415">
        <v>0.27</v>
      </c>
      <c r="H415">
        <v>0.5</v>
      </c>
      <c r="I415">
        <v>0.2</v>
      </c>
      <c r="J415">
        <v>0.3</v>
      </c>
      <c r="M415">
        <v>0.27</v>
      </c>
      <c r="N415">
        <v>0.14000000000000001</v>
      </c>
      <c r="S415">
        <v>0.2</v>
      </c>
      <c r="T415">
        <v>0.15</v>
      </c>
      <c r="U415">
        <v>28</v>
      </c>
    </row>
    <row r="416" spans="1:21" x14ac:dyDescent="0.2">
      <c r="A416">
        <v>29</v>
      </c>
      <c r="B416">
        <v>0.02</v>
      </c>
      <c r="E416">
        <v>0.2</v>
      </c>
      <c r="G416">
        <v>0.03</v>
      </c>
      <c r="H416">
        <v>0.15</v>
      </c>
      <c r="I416">
        <v>0.45</v>
      </c>
      <c r="J416">
        <v>0.12</v>
      </c>
      <c r="K416">
        <v>0.42</v>
      </c>
      <c r="L416">
        <v>0.31</v>
      </c>
      <c r="N416">
        <v>0.05</v>
      </c>
      <c r="P416">
        <v>0.47</v>
      </c>
      <c r="Q416">
        <v>0.79</v>
      </c>
      <c r="R416">
        <v>0.1</v>
      </c>
      <c r="S416">
        <v>0.14000000000000001</v>
      </c>
      <c r="T416">
        <v>0.2</v>
      </c>
      <c r="U416">
        <v>29</v>
      </c>
    </row>
    <row r="417" spans="1:21" x14ac:dyDescent="0.2">
      <c r="A417">
        <v>30</v>
      </c>
      <c r="B417">
        <v>0.04</v>
      </c>
      <c r="E417">
        <v>0.15</v>
      </c>
      <c r="G417">
        <v>0.03</v>
      </c>
      <c r="H417">
        <v>0.1</v>
      </c>
      <c r="J417">
        <v>0.09</v>
      </c>
      <c r="K417">
        <v>0.13</v>
      </c>
      <c r="M417">
        <v>0.13</v>
      </c>
      <c r="N417">
        <v>0.06</v>
      </c>
      <c r="Q417">
        <v>0.32</v>
      </c>
      <c r="R417">
        <v>0.02</v>
      </c>
      <c r="S417">
        <v>0.1</v>
      </c>
      <c r="U417">
        <v>30</v>
      </c>
    </row>
    <row r="418" spans="1:21" x14ac:dyDescent="0.2">
      <c r="A418">
        <v>31</v>
      </c>
      <c r="B418">
        <v>0.04</v>
      </c>
      <c r="D418">
        <v>0.27</v>
      </c>
      <c r="E418">
        <v>0.18</v>
      </c>
      <c r="G418">
        <v>0.9</v>
      </c>
      <c r="H418">
        <v>0.02</v>
      </c>
      <c r="I418">
        <v>0.2</v>
      </c>
      <c r="J418">
        <v>0.03</v>
      </c>
      <c r="K418">
        <v>0.19</v>
      </c>
      <c r="M418">
        <v>0.02</v>
      </c>
      <c r="N418">
        <v>0.03</v>
      </c>
      <c r="P418">
        <v>0.08</v>
      </c>
      <c r="Q418">
        <v>0.06</v>
      </c>
      <c r="S418">
        <v>0.02</v>
      </c>
      <c r="T418">
        <v>0.1</v>
      </c>
      <c r="U418">
        <v>31</v>
      </c>
    </row>
    <row r="419" spans="1:21" x14ac:dyDescent="0.2">
      <c r="A419" t="s">
        <v>37</v>
      </c>
      <c r="B419">
        <f>SUM(B388:B418)</f>
        <v>1.27</v>
      </c>
      <c r="C419" s="10" t="s">
        <v>63</v>
      </c>
      <c r="D419">
        <f t="shared" ref="D419:T419" si="25">SUM(D388:D418)</f>
        <v>1.7600000000000002</v>
      </c>
      <c r="E419">
        <f t="shared" si="25"/>
        <v>2.39</v>
      </c>
      <c r="F419">
        <f t="shared" si="25"/>
        <v>1.25</v>
      </c>
      <c r="G419">
        <f t="shared" si="25"/>
        <v>2.08</v>
      </c>
      <c r="H419">
        <f t="shared" si="25"/>
        <v>2.1700000000000004</v>
      </c>
      <c r="I419">
        <f t="shared" si="25"/>
        <v>2.9600000000000004</v>
      </c>
      <c r="J419">
        <f t="shared" si="25"/>
        <v>2.0100000000000002</v>
      </c>
      <c r="K419">
        <f t="shared" si="25"/>
        <v>2.12</v>
      </c>
      <c r="L419">
        <f t="shared" si="25"/>
        <v>1.6300000000000003</v>
      </c>
      <c r="M419">
        <f t="shared" si="25"/>
        <v>2.14</v>
      </c>
      <c r="N419">
        <f t="shared" si="25"/>
        <v>1.2700000000000005</v>
      </c>
      <c r="O419">
        <f t="shared" si="25"/>
        <v>1.37</v>
      </c>
      <c r="P419">
        <f t="shared" si="25"/>
        <v>1.2600000000000002</v>
      </c>
      <c r="Q419">
        <f t="shared" si="25"/>
        <v>2.33</v>
      </c>
      <c r="R419">
        <f t="shared" si="25"/>
        <v>1.08</v>
      </c>
      <c r="S419">
        <f t="shared" si="25"/>
        <v>2.4800000000000004</v>
      </c>
      <c r="T419" s="3">
        <f t="shared" si="25"/>
        <v>2.0999999999999996</v>
      </c>
    </row>
    <row r="424" spans="1:21" x14ac:dyDescent="0.2">
      <c r="A424">
        <v>2002</v>
      </c>
    </row>
    <row r="425" spans="1:21" x14ac:dyDescent="0.2">
      <c r="A425" t="s">
        <v>0</v>
      </c>
      <c r="B425">
        <f t="shared" ref="B425:T425" si="26">B34</f>
        <v>0.79</v>
      </c>
      <c r="C425" t="str">
        <f t="shared" si="26"/>
        <v>X</v>
      </c>
      <c r="D425">
        <f t="shared" si="26"/>
        <v>1.71</v>
      </c>
      <c r="E425">
        <f t="shared" si="26"/>
        <v>2.13</v>
      </c>
      <c r="F425">
        <f t="shared" si="26"/>
        <v>1.33</v>
      </c>
      <c r="G425">
        <f t="shared" si="26"/>
        <v>0.63</v>
      </c>
      <c r="H425">
        <f t="shared" si="26"/>
        <v>1</v>
      </c>
      <c r="I425">
        <f t="shared" si="26"/>
        <v>2.2399999999999998</v>
      </c>
      <c r="J425">
        <f t="shared" si="26"/>
        <v>1.7400000000000002</v>
      </c>
      <c r="K425">
        <f t="shared" si="26"/>
        <v>1.19</v>
      </c>
      <c r="L425">
        <f t="shared" si="26"/>
        <v>1.4000000000000001</v>
      </c>
      <c r="M425">
        <f t="shared" si="26"/>
        <v>1.04</v>
      </c>
      <c r="N425">
        <f t="shared" si="26"/>
        <v>1.1599999999999997</v>
      </c>
      <c r="O425">
        <f t="shared" si="26"/>
        <v>1.26</v>
      </c>
      <c r="P425">
        <f t="shared" si="26"/>
        <v>1.02</v>
      </c>
      <c r="Q425">
        <f t="shared" si="26"/>
        <v>1.3499999999999999</v>
      </c>
      <c r="R425">
        <f t="shared" si="26"/>
        <v>1.29</v>
      </c>
      <c r="S425">
        <f t="shared" si="26"/>
        <v>2.0399999999999996</v>
      </c>
      <c r="T425">
        <f t="shared" si="26"/>
        <v>2.8400000000000003</v>
      </c>
    </row>
    <row r="426" spans="1:21" x14ac:dyDescent="0.2">
      <c r="A426" t="s">
        <v>38</v>
      </c>
      <c r="B426">
        <f t="shared" ref="B426:T426" si="27">B69</f>
        <v>0.77000000000000013</v>
      </c>
      <c r="C426" t="str">
        <f t="shared" si="27"/>
        <v>X</v>
      </c>
      <c r="D426">
        <f t="shared" si="27"/>
        <v>0.94</v>
      </c>
      <c r="E426">
        <f t="shared" si="27"/>
        <v>1.4</v>
      </c>
      <c r="F426">
        <f t="shared" si="27"/>
        <v>0.73</v>
      </c>
      <c r="G426">
        <f t="shared" si="27"/>
        <v>0.71</v>
      </c>
      <c r="H426">
        <f t="shared" si="27"/>
        <v>0.72</v>
      </c>
      <c r="I426">
        <f t="shared" si="27"/>
        <v>1.3199999999999998</v>
      </c>
      <c r="J426">
        <f t="shared" si="27"/>
        <v>1.1100000000000001</v>
      </c>
      <c r="K426">
        <f t="shared" si="27"/>
        <v>1.1600000000000001</v>
      </c>
      <c r="L426">
        <f t="shared" si="27"/>
        <v>0.99</v>
      </c>
      <c r="M426">
        <f t="shared" si="27"/>
        <v>0.90000000000000013</v>
      </c>
      <c r="N426">
        <f t="shared" si="27"/>
        <v>1.1400000000000001</v>
      </c>
      <c r="O426">
        <f t="shared" si="27"/>
        <v>0.81</v>
      </c>
      <c r="P426">
        <f t="shared" si="27"/>
        <v>0.52</v>
      </c>
      <c r="Q426">
        <f t="shared" si="27"/>
        <v>1.19</v>
      </c>
      <c r="R426">
        <f t="shared" si="27"/>
        <v>1.86</v>
      </c>
      <c r="S426">
        <f t="shared" si="27"/>
        <v>1.1000000000000001</v>
      </c>
      <c r="T426">
        <f t="shared" si="27"/>
        <v>1.7900000000000003</v>
      </c>
    </row>
    <row r="427" spans="1:21" x14ac:dyDescent="0.2">
      <c r="A427" t="s">
        <v>40</v>
      </c>
      <c r="B427">
        <f t="shared" ref="B427:T427" si="28">B104</f>
        <v>1.6099999999999999</v>
      </c>
      <c r="C427" t="str">
        <f t="shared" si="28"/>
        <v>X</v>
      </c>
      <c r="D427">
        <f t="shared" si="28"/>
        <v>2.66</v>
      </c>
      <c r="E427">
        <f t="shared" si="28"/>
        <v>3.18</v>
      </c>
      <c r="F427">
        <f t="shared" si="28"/>
        <v>2.36</v>
      </c>
      <c r="G427">
        <f t="shared" si="28"/>
        <v>1.99</v>
      </c>
      <c r="H427">
        <f t="shared" si="28"/>
        <v>1.8900000000000001</v>
      </c>
      <c r="I427">
        <f t="shared" si="28"/>
        <v>1.9000000000000001</v>
      </c>
      <c r="J427">
        <f t="shared" si="28"/>
        <v>2.4300000000000002</v>
      </c>
      <c r="K427">
        <f t="shared" si="28"/>
        <v>2.1800000000000002</v>
      </c>
      <c r="L427">
        <f t="shared" si="28"/>
        <v>2.9499999999999997</v>
      </c>
      <c r="M427">
        <f t="shared" si="28"/>
        <v>2.21</v>
      </c>
      <c r="N427">
        <f t="shared" si="28"/>
        <v>2.5300000000000002</v>
      </c>
      <c r="O427">
        <f t="shared" si="28"/>
        <v>2.06</v>
      </c>
      <c r="P427">
        <f t="shared" si="28"/>
        <v>1.9500000000000002</v>
      </c>
      <c r="Q427">
        <f t="shared" si="28"/>
        <v>2.44</v>
      </c>
      <c r="R427">
        <f t="shared" si="28"/>
        <v>2.1</v>
      </c>
      <c r="S427">
        <f t="shared" si="28"/>
        <v>3.0800000000000005</v>
      </c>
      <c r="T427">
        <f t="shared" si="28"/>
        <v>3.37</v>
      </c>
    </row>
    <row r="428" spans="1:21" x14ac:dyDescent="0.2">
      <c r="A428" t="s">
        <v>41</v>
      </c>
      <c r="B428">
        <f t="shared" ref="B428:T428" si="29">B139</f>
        <v>1.28</v>
      </c>
      <c r="C428" t="str">
        <f t="shared" si="29"/>
        <v>X</v>
      </c>
      <c r="D428">
        <f t="shared" si="29"/>
        <v>1.35</v>
      </c>
      <c r="E428">
        <f t="shared" si="29"/>
        <v>1.6300000000000001</v>
      </c>
      <c r="F428">
        <f t="shared" si="29"/>
        <v>1.06</v>
      </c>
      <c r="G428">
        <f t="shared" si="29"/>
        <v>0.89000000000000012</v>
      </c>
      <c r="H428">
        <f t="shared" si="29"/>
        <v>1.1599999999999999</v>
      </c>
      <c r="I428">
        <f t="shared" si="29"/>
        <v>1.32</v>
      </c>
      <c r="J428">
        <f t="shared" si="29"/>
        <v>1.26</v>
      </c>
      <c r="K428">
        <f t="shared" si="29"/>
        <v>1.34</v>
      </c>
      <c r="L428">
        <f t="shared" si="29"/>
        <v>1.33</v>
      </c>
      <c r="M428">
        <f t="shared" si="29"/>
        <v>1.03</v>
      </c>
      <c r="N428">
        <f t="shared" si="29"/>
        <v>0.88</v>
      </c>
      <c r="O428">
        <f t="shared" si="29"/>
        <v>0.77</v>
      </c>
      <c r="P428">
        <f t="shared" si="29"/>
        <v>0.91</v>
      </c>
      <c r="Q428">
        <f t="shared" si="29"/>
        <v>1.73</v>
      </c>
      <c r="R428">
        <f t="shared" si="29"/>
        <v>1.0899999999999999</v>
      </c>
      <c r="S428">
        <f t="shared" si="29"/>
        <v>1.07</v>
      </c>
      <c r="T428">
        <f t="shared" si="29"/>
        <v>1.37</v>
      </c>
    </row>
    <row r="429" spans="1:21" x14ac:dyDescent="0.2">
      <c r="A429" t="s">
        <v>42</v>
      </c>
      <c r="B429">
        <f t="shared" ref="B429:T429" si="30">B174</f>
        <v>0.76</v>
      </c>
      <c r="C429" t="str">
        <f t="shared" si="30"/>
        <v>X</v>
      </c>
      <c r="D429">
        <f t="shared" si="30"/>
        <v>1.02</v>
      </c>
      <c r="E429">
        <f t="shared" si="30"/>
        <v>1.38</v>
      </c>
      <c r="F429">
        <f t="shared" si="30"/>
        <v>1.1200000000000001</v>
      </c>
      <c r="G429">
        <f t="shared" si="30"/>
        <v>0.86</v>
      </c>
      <c r="H429">
        <f t="shared" si="30"/>
        <v>0.4</v>
      </c>
      <c r="I429">
        <f t="shared" si="30"/>
        <v>0.96</v>
      </c>
      <c r="J429">
        <f t="shared" si="30"/>
        <v>1.0699999999999998</v>
      </c>
      <c r="K429">
        <f t="shared" si="30"/>
        <v>0.74</v>
      </c>
      <c r="L429">
        <f t="shared" si="30"/>
        <v>1.1700000000000002</v>
      </c>
      <c r="M429">
        <f t="shared" si="30"/>
        <v>0.69000000000000006</v>
      </c>
      <c r="N429">
        <f t="shared" si="30"/>
        <v>1.2100000000000002</v>
      </c>
      <c r="O429">
        <f t="shared" si="30"/>
        <v>1</v>
      </c>
      <c r="P429">
        <f t="shared" si="30"/>
        <v>0.84000000000000008</v>
      </c>
      <c r="Q429">
        <f t="shared" si="30"/>
        <v>1.36</v>
      </c>
      <c r="R429">
        <f t="shared" si="30"/>
        <v>1.7</v>
      </c>
      <c r="S429">
        <f t="shared" si="30"/>
        <v>0.90999999999999992</v>
      </c>
      <c r="T429">
        <f t="shared" si="30"/>
        <v>1.89</v>
      </c>
    </row>
    <row r="430" spans="1:21" x14ac:dyDescent="0.2">
      <c r="A430" t="s">
        <v>43</v>
      </c>
      <c r="B430">
        <f t="shared" ref="B430:T430" si="31">B209</f>
        <v>1.38</v>
      </c>
      <c r="C430" t="str">
        <f t="shared" si="31"/>
        <v>X</v>
      </c>
      <c r="D430">
        <f t="shared" si="31"/>
        <v>1.57</v>
      </c>
      <c r="E430">
        <f t="shared" si="31"/>
        <v>1.66</v>
      </c>
      <c r="F430">
        <f t="shared" si="31"/>
        <v>1.9000000000000001</v>
      </c>
      <c r="G430">
        <f t="shared" si="31"/>
        <v>0.89</v>
      </c>
      <c r="H430">
        <f t="shared" si="31"/>
        <v>1.18</v>
      </c>
      <c r="I430">
        <f t="shared" si="31"/>
        <v>1.9300000000000002</v>
      </c>
      <c r="J430">
        <f t="shared" si="31"/>
        <v>1.6</v>
      </c>
      <c r="K430">
        <f t="shared" si="31"/>
        <v>1.36</v>
      </c>
      <c r="L430">
        <f t="shared" si="31"/>
        <v>2.71</v>
      </c>
      <c r="M430">
        <f t="shared" si="31"/>
        <v>1.64</v>
      </c>
      <c r="N430">
        <f t="shared" si="31"/>
        <v>1.54</v>
      </c>
      <c r="O430">
        <f t="shared" si="31"/>
        <v>0.98</v>
      </c>
      <c r="P430">
        <f t="shared" si="31"/>
        <v>1.35</v>
      </c>
      <c r="Q430">
        <f t="shared" si="31"/>
        <v>1.47</v>
      </c>
      <c r="R430">
        <f t="shared" si="31"/>
        <v>2.0499999999999998</v>
      </c>
      <c r="S430">
        <f t="shared" si="31"/>
        <v>2</v>
      </c>
      <c r="T430">
        <f t="shared" si="31"/>
        <v>2.83</v>
      </c>
    </row>
    <row r="431" spans="1:21" x14ac:dyDescent="0.2">
      <c r="A431" t="s">
        <v>45</v>
      </c>
      <c r="B431">
        <f t="shared" ref="B431:T431" si="32">B244</f>
        <v>0.22</v>
      </c>
      <c r="C431" t="str">
        <f t="shared" si="32"/>
        <v>X</v>
      </c>
      <c r="D431">
        <f t="shared" si="32"/>
        <v>0.33</v>
      </c>
      <c r="E431">
        <f t="shared" si="32"/>
        <v>0.18</v>
      </c>
      <c r="F431">
        <f t="shared" si="32"/>
        <v>0.43</v>
      </c>
      <c r="G431">
        <f t="shared" si="32"/>
        <v>0.1</v>
      </c>
      <c r="H431">
        <f t="shared" si="32"/>
        <v>0.18</v>
      </c>
      <c r="I431">
        <f t="shared" si="32"/>
        <v>0.32</v>
      </c>
      <c r="J431">
        <f t="shared" si="32"/>
        <v>0.26</v>
      </c>
      <c r="K431">
        <f t="shared" si="32"/>
        <v>0.21999999999999997</v>
      </c>
      <c r="L431">
        <f t="shared" si="32"/>
        <v>0.25</v>
      </c>
      <c r="M431">
        <f t="shared" si="32"/>
        <v>0.32000000000000006</v>
      </c>
      <c r="N431">
        <f t="shared" si="32"/>
        <v>0.35</v>
      </c>
      <c r="O431">
        <f t="shared" si="32"/>
        <v>7.0000000000000007E-2</v>
      </c>
      <c r="P431">
        <f t="shared" si="32"/>
        <v>0.17</v>
      </c>
      <c r="Q431">
        <f t="shared" si="32"/>
        <v>0.22999999999999998</v>
      </c>
      <c r="R431">
        <f t="shared" si="32"/>
        <v>0.82000000000000006</v>
      </c>
      <c r="S431">
        <f t="shared" si="32"/>
        <v>0.26</v>
      </c>
      <c r="T431">
        <f t="shared" si="32"/>
        <v>0.7</v>
      </c>
    </row>
    <row r="432" spans="1:21" x14ac:dyDescent="0.2">
      <c r="A432" t="s">
        <v>58</v>
      </c>
      <c r="B432">
        <f t="shared" ref="B432:T432" si="33">B279</f>
        <v>0.24</v>
      </c>
      <c r="C432" t="str">
        <f t="shared" si="33"/>
        <v>X</v>
      </c>
      <c r="D432">
        <f t="shared" si="33"/>
        <v>0.47000000000000003</v>
      </c>
      <c r="E432">
        <f t="shared" si="33"/>
        <v>0.54</v>
      </c>
      <c r="F432">
        <f t="shared" si="33"/>
        <v>0.41000000000000003</v>
      </c>
      <c r="G432">
        <f t="shared" si="33"/>
        <v>0.33999999999999997</v>
      </c>
      <c r="H432">
        <f t="shared" si="33"/>
        <v>0.12000000000000001</v>
      </c>
      <c r="I432">
        <f t="shared" si="33"/>
        <v>0.35</v>
      </c>
      <c r="J432">
        <f t="shared" si="33"/>
        <v>0.38</v>
      </c>
      <c r="K432">
        <f t="shared" si="33"/>
        <v>0.24</v>
      </c>
      <c r="L432">
        <f t="shared" si="33"/>
        <v>0.42000000000000004</v>
      </c>
      <c r="M432">
        <f t="shared" si="33"/>
        <v>0.05</v>
      </c>
      <c r="N432">
        <f t="shared" si="33"/>
        <v>0.39</v>
      </c>
      <c r="O432">
        <f t="shared" si="33"/>
        <v>0.18</v>
      </c>
      <c r="P432">
        <f t="shared" si="33"/>
        <v>0.31999999999999995</v>
      </c>
      <c r="Q432">
        <f t="shared" si="33"/>
        <v>0.47</v>
      </c>
      <c r="R432">
        <f t="shared" si="33"/>
        <v>0.94000000000000006</v>
      </c>
      <c r="S432">
        <f t="shared" si="33"/>
        <v>0.37</v>
      </c>
      <c r="T432">
        <f t="shared" si="33"/>
        <v>0.63000000000000012</v>
      </c>
    </row>
    <row r="433" spans="1:26" x14ac:dyDescent="0.2">
      <c r="A433" t="s">
        <v>59</v>
      </c>
      <c r="B433">
        <f t="shared" ref="B433:T433" si="34">B314</f>
        <v>0.32000000000000006</v>
      </c>
      <c r="C433" t="str">
        <f t="shared" si="34"/>
        <v>X</v>
      </c>
      <c r="D433">
        <f t="shared" si="34"/>
        <v>0.41000000000000003</v>
      </c>
      <c r="E433">
        <f t="shared" si="34"/>
        <v>0.72000000000000008</v>
      </c>
      <c r="F433">
        <f t="shared" si="34"/>
        <v>0.5</v>
      </c>
      <c r="G433">
        <f t="shared" si="34"/>
        <v>0.37</v>
      </c>
      <c r="H433">
        <f t="shared" si="34"/>
        <v>0.39</v>
      </c>
      <c r="I433">
        <f t="shared" si="34"/>
        <v>0.65999999999999992</v>
      </c>
      <c r="J433">
        <f t="shared" si="34"/>
        <v>0.49</v>
      </c>
      <c r="K433">
        <f t="shared" si="34"/>
        <v>0.46</v>
      </c>
      <c r="L433">
        <f t="shared" si="34"/>
        <v>0.5</v>
      </c>
      <c r="M433">
        <f t="shared" si="34"/>
        <v>0.30000000000000004</v>
      </c>
      <c r="N433">
        <f t="shared" si="34"/>
        <v>0.35</v>
      </c>
      <c r="O433">
        <f t="shared" si="34"/>
        <v>0.32</v>
      </c>
      <c r="P433">
        <f t="shared" si="34"/>
        <v>0.51</v>
      </c>
      <c r="Q433">
        <f t="shared" si="34"/>
        <v>0.72</v>
      </c>
      <c r="R433">
        <f t="shared" si="34"/>
        <v>0.51000000000000012</v>
      </c>
      <c r="S433">
        <f t="shared" si="34"/>
        <v>0.47000000000000003</v>
      </c>
      <c r="T433">
        <f t="shared" si="34"/>
        <v>0.67</v>
      </c>
    </row>
    <row r="434" spans="1:26" x14ac:dyDescent="0.2">
      <c r="A434" t="s">
        <v>60</v>
      </c>
      <c r="B434">
        <f t="shared" ref="B434:T434" si="35">B349</f>
        <v>0.44</v>
      </c>
      <c r="C434" t="str">
        <f t="shared" si="35"/>
        <v>X</v>
      </c>
      <c r="D434">
        <f t="shared" si="35"/>
        <v>0.66</v>
      </c>
      <c r="E434">
        <f t="shared" si="35"/>
        <v>0.47</v>
      </c>
      <c r="F434">
        <f t="shared" si="35"/>
        <v>0.57000000000000006</v>
      </c>
      <c r="G434">
        <f t="shared" si="35"/>
        <v>1.03</v>
      </c>
      <c r="H434">
        <f t="shared" si="35"/>
        <v>0.41000000000000003</v>
      </c>
      <c r="I434">
        <f t="shared" si="35"/>
        <v>0.81</v>
      </c>
      <c r="J434">
        <f t="shared" si="35"/>
        <v>0.74</v>
      </c>
      <c r="K434">
        <f t="shared" si="35"/>
        <v>0.66</v>
      </c>
      <c r="L434">
        <f t="shared" si="35"/>
        <v>0.83000000000000007</v>
      </c>
      <c r="M434">
        <f t="shared" si="35"/>
        <v>0.37</v>
      </c>
      <c r="N434">
        <f t="shared" si="35"/>
        <v>0.57999999999999996</v>
      </c>
      <c r="O434">
        <f t="shared" si="35"/>
        <v>0.58000000000000007</v>
      </c>
      <c r="P434">
        <f t="shared" si="35"/>
        <v>0.67999999999999994</v>
      </c>
      <c r="Q434">
        <f t="shared" si="35"/>
        <v>0.6100000000000001</v>
      </c>
      <c r="R434">
        <f t="shared" si="35"/>
        <v>0.68</v>
      </c>
      <c r="S434">
        <f t="shared" si="35"/>
        <v>0.53</v>
      </c>
      <c r="T434">
        <f t="shared" si="35"/>
        <v>0.89000000000000012</v>
      </c>
    </row>
    <row r="435" spans="1:26" x14ac:dyDescent="0.2">
      <c r="A435" t="s">
        <v>61</v>
      </c>
      <c r="B435">
        <f t="shared" ref="B435:T435" si="36">B384</f>
        <v>0.84</v>
      </c>
      <c r="C435" t="str">
        <f t="shared" si="36"/>
        <v>X</v>
      </c>
      <c r="D435">
        <f t="shared" si="36"/>
        <v>0.66</v>
      </c>
      <c r="E435">
        <f t="shared" si="36"/>
        <v>1.25</v>
      </c>
      <c r="F435">
        <f t="shared" si="36"/>
        <v>0.86</v>
      </c>
      <c r="G435">
        <f t="shared" si="36"/>
        <v>0.77000000000000013</v>
      </c>
      <c r="H435">
        <f t="shared" si="36"/>
        <v>1.2700000000000002</v>
      </c>
      <c r="I435">
        <f t="shared" si="36"/>
        <v>1.82</v>
      </c>
      <c r="J435">
        <f t="shared" si="36"/>
        <v>0.94000000000000017</v>
      </c>
      <c r="K435">
        <f t="shared" si="36"/>
        <v>1.35</v>
      </c>
      <c r="L435">
        <f t="shared" si="36"/>
        <v>0.9</v>
      </c>
      <c r="M435">
        <f t="shared" si="36"/>
        <v>1.3</v>
      </c>
      <c r="N435">
        <f t="shared" si="36"/>
        <v>0.63</v>
      </c>
      <c r="O435">
        <f t="shared" si="36"/>
        <v>1.32</v>
      </c>
      <c r="P435">
        <f t="shared" si="36"/>
        <v>0.63000000000000012</v>
      </c>
      <c r="Q435">
        <f t="shared" si="36"/>
        <v>1.04</v>
      </c>
      <c r="R435">
        <f t="shared" si="36"/>
        <v>0.45999999999999996</v>
      </c>
      <c r="S435">
        <f t="shared" si="36"/>
        <v>1.2000000000000002</v>
      </c>
      <c r="T435">
        <f t="shared" si="36"/>
        <v>0.91999999999999993</v>
      </c>
    </row>
    <row r="436" spans="1:26" x14ac:dyDescent="0.2">
      <c r="A436" t="s">
        <v>62</v>
      </c>
      <c r="B436">
        <f t="shared" ref="B436:T436" si="37">B419</f>
        <v>1.27</v>
      </c>
      <c r="C436" t="str">
        <f t="shared" si="37"/>
        <v>X</v>
      </c>
      <c r="D436">
        <f t="shared" si="37"/>
        <v>1.7600000000000002</v>
      </c>
      <c r="E436">
        <f t="shared" si="37"/>
        <v>2.39</v>
      </c>
      <c r="F436">
        <f t="shared" si="37"/>
        <v>1.25</v>
      </c>
      <c r="G436">
        <f t="shared" si="37"/>
        <v>2.08</v>
      </c>
      <c r="H436">
        <f t="shared" si="37"/>
        <v>2.1700000000000004</v>
      </c>
      <c r="I436">
        <f t="shared" si="37"/>
        <v>2.9600000000000004</v>
      </c>
      <c r="J436">
        <f t="shared" si="37"/>
        <v>2.0100000000000002</v>
      </c>
      <c r="K436">
        <f t="shared" si="37"/>
        <v>2.12</v>
      </c>
      <c r="L436">
        <f t="shared" si="37"/>
        <v>1.6300000000000003</v>
      </c>
      <c r="M436">
        <f t="shared" si="37"/>
        <v>2.14</v>
      </c>
      <c r="N436">
        <f t="shared" si="37"/>
        <v>1.2700000000000005</v>
      </c>
      <c r="O436">
        <f t="shared" si="37"/>
        <v>1.37</v>
      </c>
      <c r="P436">
        <f t="shared" si="37"/>
        <v>1.2600000000000002</v>
      </c>
      <c r="Q436">
        <f t="shared" si="37"/>
        <v>2.33</v>
      </c>
      <c r="R436">
        <f t="shared" si="37"/>
        <v>1.08</v>
      </c>
      <c r="S436">
        <f t="shared" si="37"/>
        <v>2.4800000000000004</v>
      </c>
      <c r="T436">
        <f t="shared" si="37"/>
        <v>2.0999999999999996</v>
      </c>
    </row>
    <row r="438" spans="1:26" x14ac:dyDescent="0.2">
      <c r="B438">
        <f t="shared" ref="B438:T438" si="38">SUM(B425:B436)</f>
        <v>9.92</v>
      </c>
      <c r="C438">
        <f t="shared" si="38"/>
        <v>0</v>
      </c>
      <c r="D438">
        <f t="shared" si="38"/>
        <v>13.540000000000001</v>
      </c>
      <c r="E438">
        <f t="shared" si="38"/>
        <v>16.93</v>
      </c>
      <c r="F438">
        <f t="shared" si="38"/>
        <v>12.52</v>
      </c>
      <c r="G438">
        <f t="shared" si="38"/>
        <v>10.66</v>
      </c>
      <c r="H438">
        <f t="shared" si="38"/>
        <v>10.89</v>
      </c>
      <c r="I438">
        <f t="shared" si="38"/>
        <v>16.59</v>
      </c>
      <c r="J438">
        <f t="shared" si="38"/>
        <v>14.030000000000001</v>
      </c>
      <c r="K438">
        <f t="shared" si="38"/>
        <v>13.020000000000003</v>
      </c>
      <c r="L438">
        <f t="shared" si="38"/>
        <v>15.080000000000002</v>
      </c>
      <c r="M438">
        <f t="shared" si="38"/>
        <v>11.990000000000002</v>
      </c>
      <c r="N438">
        <f t="shared" si="38"/>
        <v>12.030000000000001</v>
      </c>
      <c r="O438">
        <f t="shared" si="38"/>
        <v>10.720000000000002</v>
      </c>
      <c r="P438">
        <f t="shared" si="38"/>
        <v>10.16</v>
      </c>
      <c r="Q438">
        <f t="shared" si="38"/>
        <v>14.940000000000003</v>
      </c>
      <c r="R438">
        <f t="shared" si="38"/>
        <v>14.58</v>
      </c>
      <c r="S438">
        <f t="shared" si="38"/>
        <v>15.510000000000002</v>
      </c>
      <c r="T438">
        <f t="shared" si="38"/>
        <v>20.000000000000007</v>
      </c>
    </row>
    <row r="440" spans="1:26" x14ac:dyDescent="0.2">
      <c r="A440" t="s">
        <v>165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'2001'!B433</f>
        <v>0.36</v>
      </c>
      <c r="C442" t="str">
        <f>'2001'!C433</f>
        <v>X</v>
      </c>
      <c r="D442">
        <f>'2001'!D433</f>
        <v>0.32</v>
      </c>
      <c r="E442">
        <f>'2001'!E433</f>
        <v>0.35</v>
      </c>
      <c r="F442">
        <f>'2001'!F433</f>
        <v>0.33999999999999997</v>
      </c>
      <c r="G442">
        <f>'2001'!G433</f>
        <v>0.35</v>
      </c>
      <c r="H442">
        <f>'2001'!H433</f>
        <v>0.21</v>
      </c>
      <c r="I442">
        <f>'2001'!I433</f>
        <v>0.37</v>
      </c>
      <c r="J442">
        <f>'2001'!J433</f>
        <v>0.35000000000000003</v>
      </c>
      <c r="K442">
        <f>'2001'!K433</f>
        <v>0.43999999999999995</v>
      </c>
      <c r="L442">
        <f>'2001'!L433</f>
        <v>0.4</v>
      </c>
      <c r="M442">
        <f>'2001'!M433</f>
        <v>0.37</v>
      </c>
      <c r="N442">
        <f>'2001'!N433</f>
        <v>0.31</v>
      </c>
      <c r="O442">
        <f>'2001'!O433</f>
        <v>0.3</v>
      </c>
      <c r="P442">
        <f>'2001'!P433</f>
        <v>0.39</v>
      </c>
      <c r="Q442">
        <f>'2001'!Q433</f>
        <v>0.43</v>
      </c>
      <c r="R442">
        <f>'2001'!R433</f>
        <v>0.42000000000000004</v>
      </c>
      <c r="S442">
        <f>'2001'!S433</f>
        <v>0.43000000000000005</v>
      </c>
      <c r="T442">
        <f>'2001'!T433</f>
        <v>0</v>
      </c>
      <c r="U442">
        <f>'2001'!U433</f>
        <v>0</v>
      </c>
      <c r="V442">
        <f>'2001'!V433</f>
        <v>0</v>
      </c>
      <c r="W442">
        <f>'2001'!W433</f>
        <v>0</v>
      </c>
      <c r="X442">
        <f>'2001'!X433</f>
        <v>0</v>
      </c>
      <c r="Y442">
        <f>'2001'!Y433</f>
        <v>0</v>
      </c>
      <c r="Z442">
        <f>'2001'!Z433</f>
        <v>0</v>
      </c>
    </row>
    <row r="443" spans="1:26" x14ac:dyDescent="0.2">
      <c r="A443" t="s">
        <v>104</v>
      </c>
      <c r="B443">
        <f>'2001'!B434</f>
        <v>1.36</v>
      </c>
      <c r="C443" t="str">
        <f>'2001'!C434</f>
        <v>X</v>
      </c>
      <c r="D443">
        <f>'2001'!D434</f>
        <v>1.9500000000000002</v>
      </c>
      <c r="E443">
        <f>'2001'!E434</f>
        <v>2.31</v>
      </c>
      <c r="F443">
        <f>'2001'!F434</f>
        <v>2.2800000000000002</v>
      </c>
      <c r="G443">
        <f>'2001'!G434</f>
        <v>1.71</v>
      </c>
      <c r="H443">
        <f>'2001'!H434</f>
        <v>1.6799999999999997</v>
      </c>
      <c r="I443">
        <f>'2001'!I434</f>
        <v>2.09</v>
      </c>
      <c r="J443">
        <f>'2001'!J434</f>
        <v>1.6199999999999999</v>
      </c>
      <c r="K443">
        <f>'2001'!K434</f>
        <v>2.3000000000000003</v>
      </c>
      <c r="L443">
        <f>'2001'!L434</f>
        <v>1.56</v>
      </c>
      <c r="M443">
        <f>'2001'!M434</f>
        <v>1.98</v>
      </c>
      <c r="N443">
        <f>'2001'!N434</f>
        <v>1.5999999999999999</v>
      </c>
      <c r="O443">
        <f>'2001'!O434</f>
        <v>1.61</v>
      </c>
      <c r="P443">
        <f>'2001'!P434</f>
        <v>2.27</v>
      </c>
      <c r="Q443">
        <f>'2001'!Q434</f>
        <v>2.15</v>
      </c>
      <c r="R443">
        <f>'2001'!R434</f>
        <v>1.99</v>
      </c>
      <c r="S443">
        <f>'2001'!S434</f>
        <v>2.4700000000000002</v>
      </c>
      <c r="T443">
        <f>'2001'!T434</f>
        <v>0</v>
      </c>
      <c r="U443">
        <f>'2001'!U434</f>
        <v>0</v>
      </c>
      <c r="V443">
        <f>'2001'!V434</f>
        <v>0</v>
      </c>
      <c r="W443">
        <f>'2001'!W434</f>
        <v>0</v>
      </c>
      <c r="X443">
        <f>'2001'!X434</f>
        <v>0</v>
      </c>
      <c r="Y443">
        <f>'2001'!Y434</f>
        <v>0</v>
      </c>
      <c r="Z443">
        <f>'2001'!Z434</f>
        <v>0</v>
      </c>
    </row>
    <row r="444" spans="1:26" x14ac:dyDescent="0.2">
      <c r="A444" t="s">
        <v>61</v>
      </c>
      <c r="B444">
        <f>'2001'!B435</f>
        <v>1.1700000000000002</v>
      </c>
      <c r="C444" t="str">
        <f>'2001'!C435</f>
        <v>X</v>
      </c>
      <c r="D444">
        <f>'2001'!D435</f>
        <v>1.5100000000000002</v>
      </c>
      <c r="E444">
        <f>'2001'!E435</f>
        <v>2.9800000000000004</v>
      </c>
      <c r="F444">
        <f>'2001'!F435</f>
        <v>1.6400000000000001</v>
      </c>
      <c r="G444">
        <f>'2001'!G435</f>
        <v>1.31</v>
      </c>
      <c r="H444">
        <f>'2001'!H435</f>
        <v>1.6300000000000001</v>
      </c>
      <c r="I444">
        <f>'2001'!I435</f>
        <v>1.74</v>
      </c>
      <c r="J444">
        <f>'2001'!J435</f>
        <v>1.53</v>
      </c>
      <c r="K444">
        <f>'2001'!K435</f>
        <v>1.32</v>
      </c>
      <c r="L444">
        <f>'2001'!L435</f>
        <v>1.46</v>
      </c>
      <c r="M444">
        <f>'2001'!M435</f>
        <v>1.33</v>
      </c>
      <c r="N444">
        <f>'2001'!N435</f>
        <v>2.33</v>
      </c>
      <c r="O444">
        <f>'2001'!O435</f>
        <v>1.1800000000000002</v>
      </c>
      <c r="P444">
        <f>'2001'!P435</f>
        <v>2.2800000000000002</v>
      </c>
      <c r="Q444">
        <f>'2001'!Q435</f>
        <v>1.2300000000000002</v>
      </c>
      <c r="R444">
        <f>'2001'!R435</f>
        <v>1.9500000000000002</v>
      </c>
      <c r="S444">
        <f>'2001'!S435</f>
        <v>2.72</v>
      </c>
      <c r="T444">
        <f>'2001'!T435</f>
        <v>0</v>
      </c>
      <c r="U444">
        <f>'2001'!U435</f>
        <v>0</v>
      </c>
      <c r="V444">
        <f>'2001'!V435</f>
        <v>0</v>
      </c>
      <c r="W444">
        <f>'2001'!W435</f>
        <v>0</v>
      </c>
      <c r="X444">
        <f>'2001'!X435</f>
        <v>0</v>
      </c>
      <c r="Y444">
        <f>'2001'!Y435</f>
        <v>0</v>
      </c>
      <c r="Z444">
        <f>'2001'!Z435</f>
        <v>0</v>
      </c>
    </row>
    <row r="445" spans="1:26" x14ac:dyDescent="0.2">
      <c r="A445" t="s">
        <v>62</v>
      </c>
      <c r="B445">
        <f>'2001'!B436</f>
        <v>0.94000000000000017</v>
      </c>
      <c r="C445" t="str">
        <f>'2001'!C436</f>
        <v>X</v>
      </c>
      <c r="D445">
        <f>'2001'!D436</f>
        <v>1.3</v>
      </c>
      <c r="E445">
        <f>'2001'!E436</f>
        <v>2.4599999999999995</v>
      </c>
      <c r="F445">
        <f>'2001'!F436</f>
        <v>1.38</v>
      </c>
      <c r="G445">
        <f>'2001'!G436</f>
        <v>1.6099999999999999</v>
      </c>
      <c r="H445">
        <f>'2001'!H436</f>
        <v>1.4500000000000002</v>
      </c>
      <c r="I445">
        <f>'2001'!I436</f>
        <v>2.0599999999999996</v>
      </c>
      <c r="J445">
        <f>'2001'!J436</f>
        <v>1.41</v>
      </c>
      <c r="K445">
        <f>'2001'!K436</f>
        <v>1.73</v>
      </c>
      <c r="L445">
        <f>'2001'!L436</f>
        <v>1.4100000000000001</v>
      </c>
      <c r="M445">
        <f>'2001'!M436</f>
        <v>1.5</v>
      </c>
      <c r="N445">
        <f>'2001'!N436</f>
        <v>2.15</v>
      </c>
      <c r="O445">
        <f>'2001'!O436</f>
        <v>1.4300000000000002</v>
      </c>
      <c r="P445">
        <f>'2001'!P436</f>
        <v>2</v>
      </c>
      <c r="Q445">
        <f>'2001'!Q436</f>
        <v>1.65</v>
      </c>
      <c r="R445">
        <f>'2001'!R436</f>
        <v>2</v>
      </c>
      <c r="S445">
        <f>'2001'!S436</f>
        <v>2.77</v>
      </c>
      <c r="T445">
        <f>'2001'!T436</f>
        <v>0</v>
      </c>
      <c r="U445">
        <f>'2001'!U436</f>
        <v>0</v>
      </c>
      <c r="V445">
        <f>'2001'!V436</f>
        <v>0</v>
      </c>
      <c r="W445">
        <f>'2001'!W436</f>
        <v>0</v>
      </c>
      <c r="X445">
        <f>'2001'!X436</f>
        <v>0</v>
      </c>
      <c r="Y445">
        <f>'2001'!Y436</f>
        <v>0</v>
      </c>
      <c r="Z445">
        <f>'2001'!Z436</f>
        <v>0</v>
      </c>
    </row>
    <row r="446" spans="1:26" x14ac:dyDescent="0.2">
      <c r="A446" t="s">
        <v>98</v>
      </c>
      <c r="B446">
        <f>B425</f>
        <v>0.79</v>
      </c>
      <c r="C446" t="str">
        <f>C425</f>
        <v>X</v>
      </c>
      <c r="D446">
        <f t="shared" ref="D446:R446" si="39">D425</f>
        <v>1.71</v>
      </c>
      <c r="E446">
        <f t="shared" si="39"/>
        <v>2.13</v>
      </c>
      <c r="F446">
        <f t="shared" si="39"/>
        <v>1.33</v>
      </c>
      <c r="G446">
        <f t="shared" si="39"/>
        <v>0.63</v>
      </c>
      <c r="H446">
        <f t="shared" si="39"/>
        <v>1</v>
      </c>
      <c r="I446">
        <f t="shared" si="39"/>
        <v>2.2399999999999998</v>
      </c>
      <c r="J446">
        <f t="shared" si="39"/>
        <v>1.7400000000000002</v>
      </c>
      <c r="K446">
        <f t="shared" si="39"/>
        <v>1.19</v>
      </c>
      <c r="L446">
        <f t="shared" si="39"/>
        <v>1.4000000000000001</v>
      </c>
      <c r="M446">
        <f t="shared" si="39"/>
        <v>1.04</v>
      </c>
      <c r="N446">
        <f t="shared" si="39"/>
        <v>1.1599999999999997</v>
      </c>
      <c r="O446">
        <f t="shared" si="39"/>
        <v>1.26</v>
      </c>
      <c r="P446">
        <f t="shared" si="39"/>
        <v>1.02</v>
      </c>
      <c r="Q446">
        <f t="shared" si="39"/>
        <v>1.3499999999999999</v>
      </c>
      <c r="R446">
        <f t="shared" si="39"/>
        <v>1.29</v>
      </c>
    </row>
    <row r="447" spans="1:26" x14ac:dyDescent="0.2">
      <c r="A447" t="s">
        <v>103</v>
      </c>
      <c r="B447">
        <f t="shared" ref="B447:R453" si="40">B426</f>
        <v>0.77000000000000013</v>
      </c>
      <c r="C447" t="str">
        <f t="shared" si="40"/>
        <v>X</v>
      </c>
      <c r="D447">
        <f t="shared" si="40"/>
        <v>0.94</v>
      </c>
      <c r="E447">
        <f t="shared" si="40"/>
        <v>1.4</v>
      </c>
      <c r="F447">
        <f t="shared" si="40"/>
        <v>0.73</v>
      </c>
      <c r="G447">
        <f t="shared" si="40"/>
        <v>0.71</v>
      </c>
      <c r="H447">
        <f t="shared" si="40"/>
        <v>0.72</v>
      </c>
      <c r="I447">
        <f t="shared" si="40"/>
        <v>1.3199999999999998</v>
      </c>
      <c r="J447">
        <f t="shared" si="40"/>
        <v>1.1100000000000001</v>
      </c>
      <c r="K447">
        <f t="shared" si="40"/>
        <v>1.1600000000000001</v>
      </c>
      <c r="L447">
        <f t="shared" si="40"/>
        <v>0.99</v>
      </c>
      <c r="M447">
        <f t="shared" si="40"/>
        <v>0.90000000000000013</v>
      </c>
      <c r="N447">
        <f t="shared" si="40"/>
        <v>1.1400000000000001</v>
      </c>
      <c r="O447">
        <f t="shared" si="40"/>
        <v>0.81</v>
      </c>
      <c r="P447">
        <f t="shared" si="40"/>
        <v>0.52</v>
      </c>
      <c r="Q447">
        <f t="shared" si="40"/>
        <v>1.19</v>
      </c>
      <c r="R447">
        <f t="shared" si="40"/>
        <v>1.86</v>
      </c>
    </row>
    <row r="448" spans="1:26" x14ac:dyDescent="0.2">
      <c r="A448" t="s">
        <v>139</v>
      </c>
      <c r="B448">
        <f t="shared" si="40"/>
        <v>1.6099999999999999</v>
      </c>
      <c r="C448" t="str">
        <f t="shared" si="40"/>
        <v>X</v>
      </c>
      <c r="D448">
        <f t="shared" si="40"/>
        <v>2.66</v>
      </c>
      <c r="E448">
        <f t="shared" si="40"/>
        <v>3.18</v>
      </c>
      <c r="F448">
        <f t="shared" si="40"/>
        <v>2.36</v>
      </c>
      <c r="G448">
        <f t="shared" si="40"/>
        <v>1.99</v>
      </c>
      <c r="H448">
        <f t="shared" si="40"/>
        <v>1.8900000000000001</v>
      </c>
      <c r="I448">
        <f t="shared" si="40"/>
        <v>1.9000000000000001</v>
      </c>
      <c r="J448">
        <f t="shared" si="40"/>
        <v>2.4300000000000002</v>
      </c>
      <c r="K448">
        <f t="shared" si="40"/>
        <v>2.1800000000000002</v>
      </c>
      <c r="L448">
        <f t="shared" si="40"/>
        <v>2.9499999999999997</v>
      </c>
      <c r="M448">
        <f t="shared" si="40"/>
        <v>2.21</v>
      </c>
      <c r="N448">
        <f t="shared" si="40"/>
        <v>2.5300000000000002</v>
      </c>
      <c r="O448">
        <f t="shared" si="40"/>
        <v>2.06</v>
      </c>
      <c r="P448">
        <f t="shared" si="40"/>
        <v>1.9500000000000002</v>
      </c>
      <c r="Q448">
        <f t="shared" si="40"/>
        <v>2.44</v>
      </c>
      <c r="R448">
        <f t="shared" si="40"/>
        <v>2.1</v>
      </c>
    </row>
    <row r="449" spans="1:18" x14ac:dyDescent="0.2">
      <c r="A449" t="s">
        <v>41</v>
      </c>
      <c r="B449">
        <f t="shared" si="40"/>
        <v>1.28</v>
      </c>
      <c r="C449" t="str">
        <f t="shared" si="40"/>
        <v>X</v>
      </c>
      <c r="D449">
        <f t="shared" si="40"/>
        <v>1.35</v>
      </c>
      <c r="E449">
        <f t="shared" si="40"/>
        <v>1.6300000000000001</v>
      </c>
      <c r="F449">
        <f t="shared" si="40"/>
        <v>1.06</v>
      </c>
      <c r="G449">
        <f t="shared" si="40"/>
        <v>0.89000000000000012</v>
      </c>
      <c r="H449">
        <f t="shared" si="40"/>
        <v>1.1599999999999999</v>
      </c>
      <c r="I449">
        <f t="shared" si="40"/>
        <v>1.32</v>
      </c>
      <c r="J449">
        <f t="shared" si="40"/>
        <v>1.26</v>
      </c>
      <c r="K449">
        <f t="shared" si="40"/>
        <v>1.34</v>
      </c>
      <c r="L449">
        <f t="shared" si="40"/>
        <v>1.33</v>
      </c>
      <c r="M449">
        <f t="shared" si="40"/>
        <v>1.03</v>
      </c>
      <c r="N449">
        <f t="shared" si="40"/>
        <v>0.88</v>
      </c>
      <c r="O449">
        <f t="shared" si="40"/>
        <v>0.77</v>
      </c>
      <c r="P449">
        <f t="shared" si="40"/>
        <v>0.91</v>
      </c>
      <c r="Q449">
        <f t="shared" si="40"/>
        <v>1.73</v>
      </c>
      <c r="R449">
        <f t="shared" si="40"/>
        <v>1.0899999999999999</v>
      </c>
    </row>
    <row r="450" spans="1:18" x14ac:dyDescent="0.2">
      <c r="A450" t="s">
        <v>42</v>
      </c>
      <c r="B450">
        <f t="shared" si="40"/>
        <v>0.76</v>
      </c>
      <c r="C450" t="str">
        <f t="shared" si="40"/>
        <v>X</v>
      </c>
      <c r="D450">
        <f t="shared" si="40"/>
        <v>1.02</v>
      </c>
      <c r="E450">
        <f t="shared" si="40"/>
        <v>1.38</v>
      </c>
      <c r="F450">
        <f t="shared" si="40"/>
        <v>1.1200000000000001</v>
      </c>
      <c r="G450">
        <f t="shared" si="40"/>
        <v>0.86</v>
      </c>
      <c r="H450">
        <f t="shared" si="40"/>
        <v>0.4</v>
      </c>
      <c r="I450">
        <f t="shared" si="40"/>
        <v>0.96</v>
      </c>
      <c r="J450">
        <f t="shared" si="40"/>
        <v>1.0699999999999998</v>
      </c>
      <c r="K450">
        <f t="shared" si="40"/>
        <v>0.74</v>
      </c>
      <c r="L450">
        <f t="shared" si="40"/>
        <v>1.1700000000000002</v>
      </c>
      <c r="M450">
        <f t="shared" si="40"/>
        <v>0.69000000000000006</v>
      </c>
      <c r="N450">
        <f t="shared" si="40"/>
        <v>1.2100000000000002</v>
      </c>
      <c r="O450">
        <f t="shared" si="40"/>
        <v>1</v>
      </c>
      <c r="P450">
        <f t="shared" si="40"/>
        <v>0.84000000000000008</v>
      </c>
      <c r="Q450">
        <f t="shared" si="40"/>
        <v>1.36</v>
      </c>
      <c r="R450">
        <f t="shared" si="40"/>
        <v>1.7</v>
      </c>
    </row>
    <row r="451" spans="1:18" x14ac:dyDescent="0.2">
      <c r="A451" t="s">
        <v>43</v>
      </c>
      <c r="B451">
        <f t="shared" si="40"/>
        <v>1.38</v>
      </c>
      <c r="C451" t="str">
        <f t="shared" si="40"/>
        <v>X</v>
      </c>
      <c r="D451">
        <f t="shared" si="40"/>
        <v>1.57</v>
      </c>
      <c r="E451">
        <f t="shared" si="40"/>
        <v>1.66</v>
      </c>
      <c r="F451">
        <f t="shared" si="40"/>
        <v>1.9000000000000001</v>
      </c>
      <c r="G451">
        <f t="shared" si="40"/>
        <v>0.89</v>
      </c>
      <c r="H451">
        <f t="shared" si="40"/>
        <v>1.18</v>
      </c>
      <c r="I451">
        <f t="shared" si="40"/>
        <v>1.9300000000000002</v>
      </c>
      <c r="J451">
        <f t="shared" si="40"/>
        <v>1.6</v>
      </c>
      <c r="K451">
        <f t="shared" si="40"/>
        <v>1.36</v>
      </c>
      <c r="L451">
        <f t="shared" si="40"/>
        <v>2.71</v>
      </c>
      <c r="M451">
        <f t="shared" si="40"/>
        <v>1.64</v>
      </c>
      <c r="N451">
        <f t="shared" si="40"/>
        <v>1.54</v>
      </c>
      <c r="O451">
        <f t="shared" si="40"/>
        <v>0.98</v>
      </c>
      <c r="P451">
        <f t="shared" si="40"/>
        <v>1.35</v>
      </c>
      <c r="Q451">
        <f t="shared" si="40"/>
        <v>1.47</v>
      </c>
      <c r="R451">
        <f t="shared" si="40"/>
        <v>2.0499999999999998</v>
      </c>
    </row>
    <row r="452" spans="1:18" x14ac:dyDescent="0.2">
      <c r="A452" t="s">
        <v>45</v>
      </c>
      <c r="B452">
        <f t="shared" si="40"/>
        <v>0.22</v>
      </c>
      <c r="C452" t="str">
        <f t="shared" si="40"/>
        <v>X</v>
      </c>
      <c r="D452">
        <f t="shared" si="40"/>
        <v>0.33</v>
      </c>
      <c r="E452">
        <f t="shared" si="40"/>
        <v>0.18</v>
      </c>
      <c r="F452">
        <f t="shared" si="40"/>
        <v>0.43</v>
      </c>
      <c r="G452">
        <f t="shared" si="40"/>
        <v>0.1</v>
      </c>
      <c r="H452">
        <f t="shared" si="40"/>
        <v>0.18</v>
      </c>
      <c r="I452">
        <f t="shared" si="40"/>
        <v>0.32</v>
      </c>
      <c r="J452">
        <f t="shared" si="40"/>
        <v>0.26</v>
      </c>
      <c r="K452">
        <f t="shared" si="40"/>
        <v>0.21999999999999997</v>
      </c>
      <c r="L452">
        <f t="shared" si="40"/>
        <v>0.25</v>
      </c>
      <c r="M452">
        <f t="shared" si="40"/>
        <v>0.32000000000000006</v>
      </c>
      <c r="N452">
        <f t="shared" si="40"/>
        <v>0.35</v>
      </c>
      <c r="O452">
        <f t="shared" si="40"/>
        <v>7.0000000000000007E-2</v>
      </c>
      <c r="P452">
        <f t="shared" si="40"/>
        <v>0.17</v>
      </c>
      <c r="Q452">
        <f t="shared" si="40"/>
        <v>0.22999999999999998</v>
      </c>
      <c r="R452">
        <f t="shared" si="40"/>
        <v>0.82000000000000006</v>
      </c>
    </row>
    <row r="453" spans="1:18" x14ac:dyDescent="0.2">
      <c r="A453" t="s">
        <v>106</v>
      </c>
      <c r="B453">
        <f t="shared" si="40"/>
        <v>0.24</v>
      </c>
      <c r="C453" t="str">
        <f t="shared" si="40"/>
        <v>X</v>
      </c>
      <c r="D453">
        <f t="shared" si="40"/>
        <v>0.47000000000000003</v>
      </c>
      <c r="E453">
        <f t="shared" si="40"/>
        <v>0.54</v>
      </c>
      <c r="F453">
        <f t="shared" si="40"/>
        <v>0.41000000000000003</v>
      </c>
      <c r="G453">
        <f t="shared" si="40"/>
        <v>0.33999999999999997</v>
      </c>
      <c r="H453">
        <f t="shared" si="40"/>
        <v>0.12000000000000001</v>
      </c>
      <c r="I453">
        <f t="shared" si="40"/>
        <v>0.35</v>
      </c>
      <c r="J453">
        <f t="shared" si="40"/>
        <v>0.38</v>
      </c>
      <c r="K453">
        <f t="shared" si="40"/>
        <v>0.24</v>
      </c>
      <c r="L453">
        <f t="shared" si="40"/>
        <v>0.42000000000000004</v>
      </c>
      <c r="M453">
        <f t="shared" si="40"/>
        <v>0.05</v>
      </c>
      <c r="N453">
        <f t="shared" si="40"/>
        <v>0.39</v>
      </c>
      <c r="O453">
        <f t="shared" si="40"/>
        <v>0.18</v>
      </c>
      <c r="P453">
        <f t="shared" si="40"/>
        <v>0.31999999999999995</v>
      </c>
      <c r="Q453">
        <f t="shared" si="40"/>
        <v>0.47</v>
      </c>
      <c r="R453">
        <f t="shared" si="40"/>
        <v>0.94000000000000006</v>
      </c>
    </row>
    <row r="455" spans="1:18" x14ac:dyDescent="0.2">
      <c r="B455">
        <f>SUM(B442:B454)</f>
        <v>10.880000000000003</v>
      </c>
      <c r="C455">
        <f>SUM(C442:C454)</f>
        <v>0</v>
      </c>
      <c r="D455">
        <f t="shared" ref="D455:R455" si="41">SUM(D442:D454)</f>
        <v>15.13</v>
      </c>
      <c r="E455">
        <f t="shared" si="41"/>
        <v>20.2</v>
      </c>
      <c r="F455">
        <f t="shared" si="41"/>
        <v>14.979999999999999</v>
      </c>
      <c r="G455">
        <f t="shared" si="41"/>
        <v>11.39</v>
      </c>
      <c r="H455">
        <f t="shared" si="41"/>
        <v>11.62</v>
      </c>
      <c r="I455">
        <f t="shared" si="41"/>
        <v>16.600000000000001</v>
      </c>
      <c r="J455">
        <f t="shared" si="41"/>
        <v>14.760000000000002</v>
      </c>
      <c r="K455">
        <f t="shared" si="41"/>
        <v>14.22</v>
      </c>
      <c r="L455">
        <f t="shared" si="41"/>
        <v>16.05</v>
      </c>
      <c r="M455">
        <f t="shared" si="41"/>
        <v>13.06</v>
      </c>
      <c r="N455">
        <f t="shared" si="41"/>
        <v>15.590000000000005</v>
      </c>
      <c r="O455">
        <f t="shared" si="41"/>
        <v>11.65</v>
      </c>
      <c r="P455">
        <f t="shared" si="41"/>
        <v>14.02</v>
      </c>
      <c r="Q455">
        <f t="shared" si="41"/>
        <v>15.700000000000001</v>
      </c>
      <c r="R455">
        <f t="shared" si="41"/>
        <v>18.21</v>
      </c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F455"/>
  <sheetViews>
    <sheetView topLeftCell="H433" workbookViewId="0">
      <selection activeCell="S386" sqref="S386"/>
    </sheetView>
  </sheetViews>
  <sheetFormatPr defaultColWidth="10.28515625" defaultRowHeight="12.75" x14ac:dyDescent="0.2"/>
  <sheetData>
    <row r="1" spans="1:50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AA1">
        <v>2003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50" x14ac:dyDescent="0.2">
      <c r="A2">
        <v>2003</v>
      </c>
      <c r="AV2" s="9"/>
    </row>
    <row r="3" spans="1:50" x14ac:dyDescent="0.2">
      <c r="A3">
        <v>1</v>
      </c>
      <c r="B3">
        <v>0.14000000000000001</v>
      </c>
      <c r="D3">
        <v>0.17</v>
      </c>
      <c r="E3">
        <v>0.15</v>
      </c>
      <c r="G3">
        <v>0.11</v>
      </c>
      <c r="I3">
        <v>0.2</v>
      </c>
      <c r="J3">
        <v>0.17</v>
      </c>
      <c r="M3">
        <v>0.19</v>
      </c>
      <c r="N3">
        <v>0.03</v>
      </c>
      <c r="Q3">
        <v>0.09</v>
      </c>
      <c r="R3">
        <v>0.04</v>
      </c>
      <c r="S3">
        <v>0.11</v>
      </c>
      <c r="U3">
        <v>1</v>
      </c>
      <c r="AA3" s="6" t="s">
        <v>21</v>
      </c>
      <c r="AC3">
        <f t="shared" ref="AC3:AU3" si="0">B34</f>
        <v>3.8</v>
      </c>
      <c r="AD3">
        <f t="shared" si="0"/>
        <v>0</v>
      </c>
      <c r="AE3">
        <f t="shared" si="0"/>
        <v>4.83</v>
      </c>
      <c r="AF3">
        <f t="shared" si="0"/>
        <v>5.84</v>
      </c>
      <c r="AG3">
        <f t="shared" si="0"/>
        <v>4.0199999999999996</v>
      </c>
      <c r="AH3">
        <f t="shared" si="0"/>
        <v>4.33</v>
      </c>
      <c r="AI3">
        <f t="shared" si="0"/>
        <v>4.6900000000000004</v>
      </c>
      <c r="AJ3">
        <f t="shared" si="0"/>
        <v>8.379999999999999</v>
      </c>
      <c r="AK3">
        <f t="shared" si="0"/>
        <v>4.68</v>
      </c>
      <c r="AL3">
        <f t="shared" si="0"/>
        <v>4.1099999999999994</v>
      </c>
      <c r="AM3">
        <f t="shared" si="0"/>
        <v>4.95</v>
      </c>
      <c r="AN3">
        <f t="shared" si="0"/>
        <v>4.05</v>
      </c>
      <c r="AO3">
        <f t="shared" si="0"/>
        <v>3.3400000000000003</v>
      </c>
      <c r="AP3">
        <f t="shared" si="0"/>
        <v>3.54</v>
      </c>
      <c r="AQ3">
        <f t="shared" si="0"/>
        <v>3.79</v>
      </c>
      <c r="AR3">
        <f t="shared" si="0"/>
        <v>5.51</v>
      </c>
      <c r="AS3">
        <f t="shared" si="0"/>
        <v>3.2800000000000002</v>
      </c>
      <c r="AT3">
        <f t="shared" si="0"/>
        <v>4.62</v>
      </c>
      <c r="AU3">
        <f t="shared" si="0"/>
        <v>4.6199999999999992</v>
      </c>
      <c r="AV3" s="7">
        <f t="shared" ref="AV3:AV14" si="1">AVERAGE(AD3:AU3)</f>
        <v>4.3655555555555559</v>
      </c>
      <c r="AX3" s="6"/>
    </row>
    <row r="4" spans="1:50" x14ac:dyDescent="0.2">
      <c r="A4">
        <v>2</v>
      </c>
      <c r="B4">
        <v>0.21</v>
      </c>
      <c r="D4">
        <v>0.33</v>
      </c>
      <c r="G4">
        <v>0.36</v>
      </c>
      <c r="H4">
        <v>0.15</v>
      </c>
      <c r="J4">
        <v>0.3</v>
      </c>
      <c r="K4">
        <v>0.23</v>
      </c>
      <c r="M4">
        <v>0.25</v>
      </c>
      <c r="N4">
        <v>0.05</v>
      </c>
      <c r="P4">
        <v>0.35</v>
      </c>
      <c r="Q4">
        <v>0.6</v>
      </c>
      <c r="R4">
        <v>0.14000000000000001</v>
      </c>
      <c r="S4">
        <v>0.39</v>
      </c>
      <c r="T4">
        <v>0.25</v>
      </c>
      <c r="U4">
        <v>2</v>
      </c>
      <c r="AA4" s="6" t="s">
        <v>22</v>
      </c>
      <c r="AC4">
        <f t="shared" ref="AC4:AU4" si="2">B69</f>
        <v>0.84000000000000008</v>
      </c>
      <c r="AD4">
        <f t="shared" si="2"/>
        <v>1.1600000000000001</v>
      </c>
      <c r="AE4">
        <f t="shared" si="2"/>
        <v>1.05</v>
      </c>
      <c r="AF4">
        <f t="shared" si="2"/>
        <v>2.15</v>
      </c>
      <c r="AG4">
        <f t="shared" si="2"/>
        <v>1.0699999999999998</v>
      </c>
      <c r="AH4">
        <f t="shared" si="2"/>
        <v>0.72000000000000008</v>
      </c>
      <c r="AI4">
        <f t="shared" si="2"/>
        <v>1.1800000000000002</v>
      </c>
      <c r="AJ4">
        <f t="shared" si="2"/>
        <v>2.0099999999999998</v>
      </c>
      <c r="AK4">
        <f t="shared" si="2"/>
        <v>1.0599999999999998</v>
      </c>
      <c r="AL4">
        <f t="shared" si="2"/>
        <v>2</v>
      </c>
      <c r="AM4">
        <f t="shared" si="2"/>
        <v>1.07</v>
      </c>
      <c r="AN4">
        <f t="shared" si="2"/>
        <v>0.88</v>
      </c>
      <c r="AO4">
        <f t="shared" si="2"/>
        <v>1.29</v>
      </c>
      <c r="AP4">
        <f t="shared" si="2"/>
        <v>1.1200000000000001</v>
      </c>
      <c r="AQ4">
        <f t="shared" si="2"/>
        <v>0.90999999999999992</v>
      </c>
      <c r="AR4">
        <f t="shared" si="2"/>
        <v>1.81</v>
      </c>
      <c r="AS4">
        <f t="shared" si="2"/>
        <v>0.84000000000000008</v>
      </c>
      <c r="AT4">
        <f t="shared" si="2"/>
        <v>0.61</v>
      </c>
      <c r="AU4">
        <f t="shared" si="2"/>
        <v>2.7499999999999996</v>
      </c>
      <c r="AV4" s="7">
        <f t="shared" si="1"/>
        <v>1.3155555555555556</v>
      </c>
      <c r="AX4" s="6"/>
    </row>
    <row r="5" spans="1:50" x14ac:dyDescent="0.2">
      <c r="A5">
        <v>3</v>
      </c>
      <c r="B5">
        <v>0.06</v>
      </c>
      <c r="E5">
        <v>0.55000000000000004</v>
      </c>
      <c r="F5">
        <v>0.6</v>
      </c>
      <c r="H5">
        <v>0.4</v>
      </c>
      <c r="K5">
        <v>0.41</v>
      </c>
      <c r="N5">
        <v>0.15</v>
      </c>
      <c r="T5">
        <v>0.45</v>
      </c>
      <c r="U5">
        <v>3</v>
      </c>
      <c r="AA5" s="6" t="s">
        <v>23</v>
      </c>
      <c r="AC5">
        <f t="shared" ref="AC5:AU5" si="3">B104</f>
        <v>3.25</v>
      </c>
      <c r="AD5">
        <f t="shared" si="3"/>
        <v>2.48</v>
      </c>
      <c r="AE5">
        <f t="shared" si="3"/>
        <v>4.1000000000000005</v>
      </c>
      <c r="AF5">
        <f t="shared" si="3"/>
        <v>5.13</v>
      </c>
      <c r="AG5">
        <f t="shared" si="3"/>
        <v>3.5899999999999994</v>
      </c>
      <c r="AH5">
        <f t="shared" si="3"/>
        <v>3.7199999999999998</v>
      </c>
      <c r="AI5">
        <f t="shared" si="3"/>
        <v>2.79</v>
      </c>
      <c r="AJ5">
        <f t="shared" si="3"/>
        <v>3.1500000000000004</v>
      </c>
      <c r="AK5">
        <f t="shared" si="3"/>
        <v>3.9899999999999998</v>
      </c>
      <c r="AL5">
        <f t="shared" si="3"/>
        <v>3.5500000000000007</v>
      </c>
      <c r="AM5">
        <f t="shared" si="3"/>
        <v>3.36</v>
      </c>
      <c r="AN5">
        <f t="shared" si="3"/>
        <v>2.68</v>
      </c>
      <c r="AO5">
        <f t="shared" si="3"/>
        <v>3.3800000000000003</v>
      </c>
      <c r="AP5">
        <f t="shared" si="3"/>
        <v>2.6899999999999995</v>
      </c>
      <c r="AQ5">
        <f t="shared" si="3"/>
        <v>3.3799999999999994</v>
      </c>
      <c r="AR5">
        <f t="shared" si="3"/>
        <v>4.46</v>
      </c>
      <c r="AS5">
        <f t="shared" si="3"/>
        <v>3.2599999999999993</v>
      </c>
      <c r="AT5">
        <f t="shared" si="3"/>
        <v>3.4100000000000006</v>
      </c>
      <c r="AU5">
        <f t="shared" si="3"/>
        <v>5.24</v>
      </c>
      <c r="AV5" s="7">
        <f t="shared" si="1"/>
        <v>3.5755555555555554</v>
      </c>
      <c r="AX5" s="6"/>
    </row>
    <row r="6" spans="1:50" x14ac:dyDescent="0.2">
      <c r="A6">
        <v>4</v>
      </c>
      <c r="B6">
        <v>0.23</v>
      </c>
      <c r="E6">
        <v>0.1</v>
      </c>
      <c r="F6">
        <v>0.09</v>
      </c>
      <c r="G6">
        <v>0.08</v>
      </c>
      <c r="H6">
        <v>0.02</v>
      </c>
      <c r="I6">
        <v>0.81</v>
      </c>
      <c r="J6">
        <v>0.23</v>
      </c>
      <c r="K6">
        <v>0.09</v>
      </c>
      <c r="L6">
        <v>0.67</v>
      </c>
      <c r="M6">
        <v>0.21</v>
      </c>
      <c r="N6">
        <v>0.06</v>
      </c>
      <c r="P6">
        <v>0.05</v>
      </c>
      <c r="Q6">
        <v>0.11</v>
      </c>
      <c r="S6">
        <v>0.16</v>
      </c>
      <c r="U6">
        <v>4</v>
      </c>
      <c r="AA6" s="6" t="s">
        <v>24</v>
      </c>
      <c r="AC6">
        <f t="shared" ref="AC6:AU6" si="4">B139</f>
        <v>1.2400000000000002</v>
      </c>
      <c r="AD6">
        <f t="shared" si="4"/>
        <v>1.6800000000000002</v>
      </c>
      <c r="AE6">
        <f t="shared" si="4"/>
        <v>1.36</v>
      </c>
      <c r="AF6">
        <f t="shared" si="4"/>
        <v>2.16</v>
      </c>
      <c r="AG6">
        <f t="shared" si="4"/>
        <v>1.4400000000000002</v>
      </c>
      <c r="AH6">
        <f t="shared" si="4"/>
        <v>1.33</v>
      </c>
      <c r="AI6">
        <f t="shared" si="4"/>
        <v>1.6</v>
      </c>
      <c r="AJ6">
        <f t="shared" si="4"/>
        <v>1.5699999999999998</v>
      </c>
      <c r="AK6">
        <f t="shared" si="4"/>
        <v>1.8500000000000005</v>
      </c>
      <c r="AL6">
        <f t="shared" si="4"/>
        <v>1.77</v>
      </c>
      <c r="AM6">
        <f t="shared" si="4"/>
        <v>1.58</v>
      </c>
      <c r="AN6">
        <f t="shared" si="4"/>
        <v>1.9600000000000002</v>
      </c>
      <c r="AO6">
        <f t="shared" si="4"/>
        <v>1.3900000000000001</v>
      </c>
      <c r="AP6">
        <f t="shared" si="4"/>
        <v>2.0499999999999998</v>
      </c>
      <c r="AQ6">
        <f t="shared" si="4"/>
        <v>1.2300000000000002</v>
      </c>
      <c r="AR6">
        <f t="shared" si="4"/>
        <v>2.1999999999999997</v>
      </c>
      <c r="AS6">
        <f t="shared" si="4"/>
        <v>2.3199999999999998</v>
      </c>
      <c r="AT6">
        <f t="shared" si="4"/>
        <v>1.8800000000000003</v>
      </c>
      <c r="AU6">
        <f t="shared" si="4"/>
        <v>2.08</v>
      </c>
      <c r="AV6" s="7">
        <f t="shared" si="1"/>
        <v>1.7472222222222225</v>
      </c>
      <c r="AX6" s="6"/>
    </row>
    <row r="7" spans="1:50" x14ac:dyDescent="0.2">
      <c r="A7">
        <v>5</v>
      </c>
      <c r="D7">
        <v>0.2</v>
      </c>
      <c r="G7">
        <v>0.01</v>
      </c>
      <c r="H7">
        <v>0.15</v>
      </c>
      <c r="K7">
        <v>0.09</v>
      </c>
      <c r="N7">
        <v>0.06</v>
      </c>
      <c r="T7">
        <v>0.3</v>
      </c>
      <c r="U7">
        <v>5</v>
      </c>
      <c r="AA7" s="6" t="s">
        <v>25</v>
      </c>
      <c r="AC7">
        <f>F174</f>
        <v>1.07</v>
      </c>
      <c r="AD7">
        <f t="shared" ref="AD7:AU7" si="5">C174</f>
        <v>1.34</v>
      </c>
      <c r="AE7">
        <f t="shared" si="5"/>
        <v>0.83000000000000007</v>
      </c>
      <c r="AF7">
        <f t="shared" si="5"/>
        <v>1.01</v>
      </c>
      <c r="AG7">
        <f t="shared" si="5"/>
        <v>1.07</v>
      </c>
      <c r="AH7">
        <f t="shared" si="5"/>
        <v>0.57000000000000006</v>
      </c>
      <c r="AI7">
        <f t="shared" si="5"/>
        <v>0.29000000000000004</v>
      </c>
      <c r="AJ7">
        <f t="shared" si="5"/>
        <v>0.60000000000000009</v>
      </c>
      <c r="AK7">
        <f t="shared" si="5"/>
        <v>1.27</v>
      </c>
      <c r="AL7">
        <f t="shared" si="5"/>
        <v>1.84</v>
      </c>
      <c r="AM7">
        <f t="shared" si="5"/>
        <v>1.06</v>
      </c>
      <c r="AN7">
        <f t="shared" si="5"/>
        <v>0.52</v>
      </c>
      <c r="AO7">
        <f t="shared" si="5"/>
        <v>0.67</v>
      </c>
      <c r="AP7">
        <f t="shared" si="5"/>
        <v>0.84</v>
      </c>
      <c r="AQ7">
        <f t="shared" si="5"/>
        <v>0.74</v>
      </c>
      <c r="AR7">
        <f t="shared" si="5"/>
        <v>1.23</v>
      </c>
      <c r="AS7">
        <f t="shared" si="5"/>
        <v>1.9700000000000002</v>
      </c>
      <c r="AT7">
        <f t="shared" si="5"/>
        <v>1.02</v>
      </c>
      <c r="AU7">
        <f t="shared" si="5"/>
        <v>1.37</v>
      </c>
      <c r="AV7" s="7">
        <f t="shared" si="1"/>
        <v>1.0133333333333334</v>
      </c>
      <c r="AX7" s="6"/>
    </row>
    <row r="8" spans="1:50" x14ac:dyDescent="0.2">
      <c r="A8">
        <v>6</v>
      </c>
      <c r="D8">
        <v>0.02</v>
      </c>
      <c r="N8">
        <v>0.02</v>
      </c>
      <c r="U8">
        <v>6</v>
      </c>
      <c r="AA8" s="6" t="s">
        <v>26</v>
      </c>
      <c r="AC8">
        <f t="shared" ref="AC8:AU8" si="6">B209</f>
        <v>0.03</v>
      </c>
      <c r="AD8">
        <f t="shared" si="6"/>
        <v>0.06</v>
      </c>
      <c r="AE8">
        <f t="shared" si="6"/>
        <v>0.02</v>
      </c>
      <c r="AF8">
        <f t="shared" si="6"/>
        <v>0.02</v>
      </c>
      <c r="AG8">
        <f t="shared" si="6"/>
        <v>0</v>
      </c>
      <c r="AH8">
        <f t="shared" si="6"/>
        <v>0.02</v>
      </c>
      <c r="AI8">
        <f t="shared" si="6"/>
        <v>0</v>
      </c>
      <c r="AJ8">
        <f t="shared" si="6"/>
        <v>0</v>
      </c>
      <c r="AK8">
        <f t="shared" si="6"/>
        <v>0.13</v>
      </c>
      <c r="AL8">
        <f t="shared" si="6"/>
        <v>0.04</v>
      </c>
      <c r="AM8">
        <f t="shared" si="6"/>
        <v>0.08</v>
      </c>
      <c r="AN8">
        <f t="shared" si="6"/>
        <v>0.18</v>
      </c>
      <c r="AO8">
        <f t="shared" si="6"/>
        <v>7.0000000000000007E-2</v>
      </c>
      <c r="AP8">
        <f t="shared" si="6"/>
        <v>0</v>
      </c>
      <c r="AQ8">
        <f t="shared" si="6"/>
        <v>0.04</v>
      </c>
      <c r="AR8">
        <f t="shared" si="6"/>
        <v>0</v>
      </c>
      <c r="AS8">
        <f t="shared" si="6"/>
        <v>0.13</v>
      </c>
      <c r="AT8">
        <f t="shared" si="6"/>
        <v>0</v>
      </c>
      <c r="AU8">
        <f t="shared" si="6"/>
        <v>0.16999999999999998</v>
      </c>
      <c r="AV8" s="7">
        <f t="shared" si="1"/>
        <v>5.3333333333333344E-2</v>
      </c>
      <c r="AX8" s="6"/>
    </row>
    <row r="9" spans="1:50" x14ac:dyDescent="0.2">
      <c r="A9">
        <v>7</v>
      </c>
      <c r="H9">
        <v>0.03</v>
      </c>
      <c r="P9">
        <v>0.02</v>
      </c>
      <c r="U9">
        <v>7</v>
      </c>
      <c r="AA9" s="6" t="s">
        <v>27</v>
      </c>
      <c r="AC9">
        <f t="shared" ref="AC9:AU9" si="7">B244</f>
        <v>0.02</v>
      </c>
      <c r="AD9">
        <f t="shared" si="7"/>
        <v>0</v>
      </c>
      <c r="AE9">
        <f t="shared" si="7"/>
        <v>0.27</v>
      </c>
      <c r="AF9">
        <f t="shared" si="7"/>
        <v>0.05</v>
      </c>
      <c r="AG9">
        <f t="shared" si="7"/>
        <v>0.13</v>
      </c>
      <c r="AH9">
        <f t="shared" si="7"/>
        <v>0.03</v>
      </c>
      <c r="AI9">
        <f t="shared" si="7"/>
        <v>0.02</v>
      </c>
      <c r="AJ9">
        <f t="shared" si="7"/>
        <v>0.1</v>
      </c>
      <c r="AK9">
        <f t="shared" si="7"/>
        <v>0.05</v>
      </c>
      <c r="AL9">
        <f t="shared" si="7"/>
        <v>0.1</v>
      </c>
      <c r="AM9">
        <f t="shared" si="7"/>
        <v>0.15</v>
      </c>
      <c r="AN9">
        <f t="shared" si="7"/>
        <v>0.1</v>
      </c>
      <c r="AO9">
        <f t="shared" si="7"/>
        <v>0.2</v>
      </c>
      <c r="AP9">
        <f t="shared" si="7"/>
        <v>0</v>
      </c>
      <c r="AQ9">
        <f t="shared" si="7"/>
        <v>0.05</v>
      </c>
      <c r="AR9">
        <f t="shared" si="7"/>
        <v>0.04</v>
      </c>
      <c r="AS9">
        <f t="shared" si="7"/>
        <v>0.23</v>
      </c>
      <c r="AT9">
        <f t="shared" si="7"/>
        <v>0.08</v>
      </c>
      <c r="AU9">
        <f t="shared" si="7"/>
        <v>0</v>
      </c>
      <c r="AV9" s="7">
        <f t="shared" si="1"/>
        <v>8.8888888888888892E-2</v>
      </c>
      <c r="AX9" s="6"/>
    </row>
    <row r="10" spans="1:50" x14ac:dyDescent="0.2">
      <c r="A10">
        <v>8</v>
      </c>
      <c r="D10">
        <v>0.03</v>
      </c>
      <c r="E10">
        <v>0.02</v>
      </c>
      <c r="H10">
        <v>0.01</v>
      </c>
      <c r="J10">
        <v>0.01</v>
      </c>
      <c r="N10">
        <v>0.01</v>
      </c>
      <c r="P10">
        <v>0.01</v>
      </c>
      <c r="U10">
        <v>8</v>
      </c>
      <c r="AA10" s="6" t="s">
        <v>28</v>
      </c>
      <c r="AC10">
        <f t="shared" ref="AC10:AU10" si="8">B279</f>
        <v>0.67</v>
      </c>
      <c r="AD10">
        <f t="shared" si="8"/>
        <v>0.73</v>
      </c>
      <c r="AE10">
        <f t="shared" si="8"/>
        <v>0.69</v>
      </c>
      <c r="AF10">
        <f t="shared" si="8"/>
        <v>0.79</v>
      </c>
      <c r="AG10">
        <f t="shared" si="8"/>
        <v>0.66999999999999993</v>
      </c>
      <c r="AH10">
        <f t="shared" si="8"/>
        <v>0.45</v>
      </c>
      <c r="AI10">
        <f t="shared" si="8"/>
        <v>0.25</v>
      </c>
      <c r="AJ10">
        <f t="shared" si="8"/>
        <v>0.59</v>
      </c>
      <c r="AK10">
        <f t="shared" si="8"/>
        <v>0.6</v>
      </c>
      <c r="AL10">
        <f t="shared" si="8"/>
        <v>0.46</v>
      </c>
      <c r="AM10">
        <f t="shared" si="8"/>
        <v>0.09</v>
      </c>
      <c r="AN10">
        <f t="shared" si="8"/>
        <v>0</v>
      </c>
      <c r="AO10">
        <f t="shared" si="8"/>
        <v>0.6100000000000001</v>
      </c>
      <c r="AP10">
        <f t="shared" si="8"/>
        <v>0.55000000000000004</v>
      </c>
      <c r="AQ10">
        <f t="shared" si="8"/>
        <v>0.59000000000000008</v>
      </c>
      <c r="AR10">
        <f t="shared" si="8"/>
        <v>0.66</v>
      </c>
      <c r="AS10">
        <f t="shared" si="8"/>
        <v>0.88</v>
      </c>
      <c r="AT10">
        <f t="shared" si="8"/>
        <v>0.55999999999999994</v>
      </c>
      <c r="AU10">
        <f t="shared" si="8"/>
        <v>0.6</v>
      </c>
      <c r="AV10" s="7">
        <f t="shared" si="1"/>
        <v>0.5427777777777778</v>
      </c>
      <c r="AX10" s="6"/>
    </row>
    <row r="11" spans="1:50" x14ac:dyDescent="0.2">
      <c r="A11">
        <v>9</v>
      </c>
      <c r="G11">
        <v>0.05</v>
      </c>
      <c r="I11">
        <v>0.21</v>
      </c>
      <c r="N11">
        <v>0.01</v>
      </c>
      <c r="U11">
        <v>9</v>
      </c>
      <c r="AA11" s="6" t="s">
        <v>29</v>
      </c>
      <c r="AC11">
        <f t="shared" ref="AC11:AU11" si="9">B314</f>
        <v>0.56999999999999995</v>
      </c>
      <c r="AD11">
        <f t="shared" si="9"/>
        <v>0.60000000000000009</v>
      </c>
      <c r="AE11">
        <f t="shared" si="9"/>
        <v>0.54</v>
      </c>
      <c r="AF11">
        <f t="shared" si="9"/>
        <v>1.04</v>
      </c>
      <c r="AG11">
        <f t="shared" si="9"/>
        <v>0.99</v>
      </c>
      <c r="AH11">
        <f t="shared" si="9"/>
        <v>0.63</v>
      </c>
      <c r="AI11">
        <f t="shared" si="9"/>
        <v>0.57000000000000006</v>
      </c>
      <c r="AJ11">
        <f t="shared" si="9"/>
        <v>1.28</v>
      </c>
      <c r="AK11">
        <f t="shared" si="9"/>
        <v>0.56000000000000005</v>
      </c>
      <c r="AL11">
        <f t="shared" si="9"/>
        <v>0.59000000000000008</v>
      </c>
      <c r="AM11">
        <f t="shared" si="9"/>
        <v>0.79</v>
      </c>
      <c r="AN11">
        <f t="shared" si="9"/>
        <v>0.86</v>
      </c>
      <c r="AO11">
        <f t="shared" si="9"/>
        <v>0.51</v>
      </c>
      <c r="AP11">
        <f t="shared" si="9"/>
        <v>0.22000000000000003</v>
      </c>
      <c r="AQ11">
        <f t="shared" si="9"/>
        <v>0.6399999999999999</v>
      </c>
      <c r="AR11">
        <f t="shared" si="9"/>
        <v>0.88000000000000012</v>
      </c>
      <c r="AS11">
        <f t="shared" si="9"/>
        <v>0.60000000000000009</v>
      </c>
      <c r="AT11">
        <f t="shared" si="9"/>
        <v>0.69000000000000006</v>
      </c>
      <c r="AU11">
        <f t="shared" si="9"/>
        <v>1.07</v>
      </c>
      <c r="AV11" s="7">
        <f t="shared" si="1"/>
        <v>0.72555555555555573</v>
      </c>
      <c r="AX11" s="6"/>
    </row>
    <row r="12" spans="1:50" x14ac:dyDescent="0.2">
      <c r="A12">
        <v>10</v>
      </c>
      <c r="B12">
        <v>0.01</v>
      </c>
      <c r="G12">
        <v>0.05</v>
      </c>
      <c r="H12">
        <v>0.01</v>
      </c>
      <c r="U12">
        <v>10</v>
      </c>
      <c r="AA12" s="6" t="s">
        <v>30</v>
      </c>
      <c r="AC12">
        <f t="shared" ref="AC12:AU12" si="10">B349</f>
        <v>0.53</v>
      </c>
      <c r="AD12">
        <f t="shared" si="10"/>
        <v>0.45</v>
      </c>
      <c r="AE12">
        <f t="shared" si="10"/>
        <v>0.55000000000000004</v>
      </c>
      <c r="AF12">
        <f t="shared" si="10"/>
        <v>0.78</v>
      </c>
      <c r="AG12">
        <f t="shared" si="10"/>
        <v>0.67</v>
      </c>
      <c r="AH12">
        <f t="shared" si="10"/>
        <v>0.53</v>
      </c>
      <c r="AI12">
        <f t="shared" si="10"/>
        <v>0.56000000000000005</v>
      </c>
      <c r="AJ12">
        <f t="shared" si="10"/>
        <v>0.58000000000000007</v>
      </c>
      <c r="AK12">
        <f t="shared" si="10"/>
        <v>0.62000000000000011</v>
      </c>
      <c r="AL12">
        <f t="shared" si="10"/>
        <v>0.7</v>
      </c>
      <c r="AM12">
        <f t="shared" si="10"/>
        <v>0.65999999999999992</v>
      </c>
      <c r="AN12">
        <f t="shared" si="10"/>
        <v>0.45</v>
      </c>
      <c r="AO12">
        <f t="shared" si="10"/>
        <v>0.39</v>
      </c>
      <c r="AP12">
        <f t="shared" si="10"/>
        <v>0.53</v>
      </c>
      <c r="AQ12">
        <f t="shared" si="10"/>
        <v>0.5</v>
      </c>
      <c r="AR12">
        <f t="shared" si="10"/>
        <v>0.72</v>
      </c>
      <c r="AS12">
        <f t="shared" si="10"/>
        <v>0.72</v>
      </c>
      <c r="AT12">
        <f t="shared" si="10"/>
        <v>0.49</v>
      </c>
      <c r="AU12">
        <f t="shared" si="10"/>
        <v>1.0900000000000001</v>
      </c>
      <c r="AV12" s="7">
        <f t="shared" si="1"/>
        <v>0.61055555555555563</v>
      </c>
      <c r="AX12" s="6"/>
    </row>
    <row r="13" spans="1:50" x14ac:dyDescent="0.2">
      <c r="A13">
        <v>11</v>
      </c>
      <c r="D13">
        <v>0.09</v>
      </c>
      <c r="E13">
        <v>0.03</v>
      </c>
      <c r="F13">
        <v>0.06</v>
      </c>
      <c r="G13">
        <v>0.05</v>
      </c>
      <c r="I13">
        <v>0.18</v>
      </c>
      <c r="J13">
        <v>0.04</v>
      </c>
      <c r="K13">
        <v>7.0000000000000007E-2</v>
      </c>
      <c r="N13">
        <v>0.02</v>
      </c>
      <c r="Q13">
        <v>0.08</v>
      </c>
      <c r="U13">
        <v>11</v>
      </c>
      <c r="AA13" s="6" t="s">
        <v>31</v>
      </c>
      <c r="AC13">
        <f t="shared" ref="AC13:AU13" si="11">B384</f>
        <v>1.22</v>
      </c>
      <c r="AD13">
        <f t="shared" si="11"/>
        <v>1.1400000000000001</v>
      </c>
      <c r="AE13">
        <f t="shared" si="11"/>
        <v>1.4299999999999997</v>
      </c>
      <c r="AF13">
        <f t="shared" si="11"/>
        <v>1.8800000000000003</v>
      </c>
      <c r="AG13">
        <f t="shared" si="11"/>
        <v>1.3800000000000001</v>
      </c>
      <c r="AH13">
        <f t="shared" si="11"/>
        <v>0.78000000000000025</v>
      </c>
      <c r="AI13">
        <f t="shared" si="11"/>
        <v>1.91</v>
      </c>
      <c r="AJ13">
        <f t="shared" si="11"/>
        <v>1.48</v>
      </c>
      <c r="AK13">
        <f t="shared" si="11"/>
        <v>1.7300000000000002</v>
      </c>
      <c r="AL13">
        <f t="shared" si="11"/>
        <v>1.65</v>
      </c>
      <c r="AM13">
        <f t="shared" si="11"/>
        <v>0.99</v>
      </c>
      <c r="AN13">
        <f t="shared" si="11"/>
        <v>1.32</v>
      </c>
      <c r="AO13">
        <f t="shared" si="11"/>
        <v>1.05</v>
      </c>
      <c r="AP13">
        <f t="shared" si="11"/>
        <v>1.2699999999999998</v>
      </c>
      <c r="AQ13">
        <f t="shared" si="11"/>
        <v>1.2900000000000003</v>
      </c>
      <c r="AR13">
        <f t="shared" si="11"/>
        <v>1.7000000000000002</v>
      </c>
      <c r="AS13">
        <f t="shared" si="11"/>
        <v>1.05</v>
      </c>
      <c r="AT13">
        <f t="shared" si="11"/>
        <v>1.56</v>
      </c>
      <c r="AU13">
        <f t="shared" si="11"/>
        <v>2.1500000000000004</v>
      </c>
      <c r="AV13" s="7">
        <f t="shared" si="1"/>
        <v>1.431111111111111</v>
      </c>
      <c r="AX13" s="6"/>
    </row>
    <row r="14" spans="1:50" x14ac:dyDescent="0.2">
      <c r="A14">
        <v>12</v>
      </c>
      <c r="B14">
        <v>7.0000000000000007E-2</v>
      </c>
      <c r="D14">
        <v>0.22</v>
      </c>
      <c r="E14">
        <v>0.06</v>
      </c>
      <c r="F14">
        <v>0.19</v>
      </c>
      <c r="G14">
        <v>0.2</v>
      </c>
      <c r="H14">
        <v>0.23</v>
      </c>
      <c r="J14">
        <v>0.2</v>
      </c>
      <c r="M14">
        <v>0.33</v>
      </c>
      <c r="N14">
        <v>0.03</v>
      </c>
      <c r="P14">
        <v>0.23</v>
      </c>
      <c r="Q14">
        <v>0.23</v>
      </c>
      <c r="R14">
        <v>0.08</v>
      </c>
      <c r="S14">
        <v>0.16</v>
      </c>
      <c r="U14">
        <v>12</v>
      </c>
      <c r="AA14" s="6" t="s">
        <v>32</v>
      </c>
      <c r="AC14">
        <f t="shared" ref="AC14:AU14" si="12">B419</f>
        <v>2.25</v>
      </c>
      <c r="AD14">
        <f t="shared" si="12"/>
        <v>2.08</v>
      </c>
      <c r="AE14">
        <f t="shared" si="12"/>
        <v>2.2999999999999998</v>
      </c>
      <c r="AF14">
        <f t="shared" si="12"/>
        <v>4.07</v>
      </c>
      <c r="AG14">
        <f t="shared" si="12"/>
        <v>2.2999999999999998</v>
      </c>
      <c r="AH14">
        <f t="shared" si="12"/>
        <v>2.7299999999999991</v>
      </c>
      <c r="AI14">
        <f t="shared" si="12"/>
        <v>3.22</v>
      </c>
      <c r="AJ14">
        <f t="shared" si="12"/>
        <v>3.23</v>
      </c>
      <c r="AK14">
        <f t="shared" si="12"/>
        <v>3.17</v>
      </c>
      <c r="AL14">
        <f t="shared" si="12"/>
        <v>3.6299999999999994</v>
      </c>
      <c r="AM14">
        <f t="shared" si="12"/>
        <v>2.5700000000000003</v>
      </c>
      <c r="AN14">
        <f t="shared" si="12"/>
        <v>3.07</v>
      </c>
      <c r="AO14">
        <f t="shared" si="12"/>
        <v>2.0100000000000002</v>
      </c>
      <c r="AP14">
        <f t="shared" si="12"/>
        <v>3.39</v>
      </c>
      <c r="AQ14">
        <f t="shared" si="12"/>
        <v>2.78</v>
      </c>
      <c r="AR14">
        <f t="shared" si="12"/>
        <v>3.77</v>
      </c>
      <c r="AS14">
        <f t="shared" si="12"/>
        <v>1.8200000000000005</v>
      </c>
      <c r="AT14">
        <f t="shared" si="12"/>
        <v>2.6700000000000004</v>
      </c>
      <c r="AU14">
        <f t="shared" si="12"/>
        <v>3.4099999999999993</v>
      </c>
      <c r="AV14" s="7">
        <f t="shared" si="1"/>
        <v>2.9011111111111112</v>
      </c>
      <c r="AX14" s="6"/>
    </row>
    <row r="15" spans="1:50" x14ac:dyDescent="0.2">
      <c r="A15">
        <v>13</v>
      </c>
      <c r="B15">
        <v>0.15</v>
      </c>
      <c r="D15">
        <v>0.15</v>
      </c>
      <c r="E15">
        <v>0.19</v>
      </c>
      <c r="G15">
        <v>0.13</v>
      </c>
      <c r="H15">
        <v>0.13</v>
      </c>
      <c r="J15">
        <v>0.1</v>
      </c>
      <c r="K15">
        <v>0.28000000000000003</v>
      </c>
      <c r="L15">
        <v>0.2</v>
      </c>
      <c r="M15">
        <v>0.11</v>
      </c>
      <c r="N15">
        <v>0.2</v>
      </c>
      <c r="P15">
        <v>0.09</v>
      </c>
      <c r="R15">
        <v>0.3</v>
      </c>
      <c r="S15">
        <v>0.11</v>
      </c>
      <c r="T15">
        <v>0.42</v>
      </c>
      <c r="U15">
        <v>13</v>
      </c>
      <c r="AA15" s="6"/>
    </row>
    <row r="16" spans="1:50" x14ac:dyDescent="0.2">
      <c r="A16">
        <v>14</v>
      </c>
      <c r="B16">
        <v>0.08</v>
      </c>
      <c r="D16">
        <v>0.06</v>
      </c>
      <c r="E16">
        <v>0.1</v>
      </c>
      <c r="J16">
        <v>0.03</v>
      </c>
      <c r="K16">
        <v>0.11</v>
      </c>
      <c r="L16">
        <v>0.25</v>
      </c>
      <c r="N16">
        <v>0.09</v>
      </c>
      <c r="P16">
        <v>0.04</v>
      </c>
      <c r="Q16">
        <v>0.13</v>
      </c>
      <c r="R16">
        <v>0.08</v>
      </c>
      <c r="T16">
        <v>0.15</v>
      </c>
      <c r="U16">
        <v>14</v>
      </c>
      <c r="AA16" s="6" t="s">
        <v>34</v>
      </c>
      <c r="AC16" s="4">
        <f t="shared" ref="AC16:AU16" si="13">SUM(AC3:AC14)</f>
        <v>15.489999999999998</v>
      </c>
      <c r="AD16" s="4">
        <f t="shared" si="13"/>
        <v>11.719999999999999</v>
      </c>
      <c r="AE16" s="4">
        <f t="shared" si="13"/>
        <v>17.97</v>
      </c>
      <c r="AF16" s="4">
        <f t="shared" si="13"/>
        <v>24.92</v>
      </c>
      <c r="AG16" s="4">
        <f t="shared" si="13"/>
        <v>17.330000000000002</v>
      </c>
      <c r="AH16" s="4">
        <f t="shared" si="13"/>
        <v>15.839999999999998</v>
      </c>
      <c r="AI16" s="4">
        <f t="shared" si="13"/>
        <v>17.080000000000002</v>
      </c>
      <c r="AJ16" s="4">
        <f t="shared" si="13"/>
        <v>22.97</v>
      </c>
      <c r="AK16" s="4">
        <f t="shared" si="13"/>
        <v>19.71</v>
      </c>
      <c r="AL16" s="4">
        <f t="shared" si="13"/>
        <v>20.439999999999998</v>
      </c>
      <c r="AM16" s="4">
        <f t="shared" si="13"/>
        <v>17.350000000000001</v>
      </c>
      <c r="AN16" s="4">
        <f t="shared" si="13"/>
        <v>16.069999999999997</v>
      </c>
      <c r="AO16" s="4">
        <f t="shared" si="13"/>
        <v>14.910000000000002</v>
      </c>
      <c r="AP16" s="4">
        <f t="shared" si="13"/>
        <v>16.2</v>
      </c>
      <c r="AQ16" s="4">
        <f t="shared" si="13"/>
        <v>15.940000000000001</v>
      </c>
      <c r="AR16" s="4">
        <f t="shared" si="13"/>
        <v>22.979999999999997</v>
      </c>
      <c r="AS16" s="4">
        <f t="shared" si="13"/>
        <v>17.100000000000005</v>
      </c>
      <c r="AT16" s="4">
        <f t="shared" si="13"/>
        <v>17.590000000000003</v>
      </c>
      <c r="AU16" s="4">
        <f t="shared" si="13"/>
        <v>24.55</v>
      </c>
      <c r="AV16" s="7">
        <f>AVERAGE(AD16:AU16)</f>
        <v>18.370555555555555</v>
      </c>
    </row>
    <row r="17" spans="1:58" x14ac:dyDescent="0.2">
      <c r="A17">
        <v>15</v>
      </c>
      <c r="E17">
        <v>0.02</v>
      </c>
      <c r="U17">
        <v>15</v>
      </c>
      <c r="BC17" s="6"/>
      <c r="BD17" s="6"/>
      <c r="BE17" s="6"/>
      <c r="BF17" s="6"/>
    </row>
    <row r="18" spans="1:58" x14ac:dyDescent="0.2">
      <c r="A18">
        <v>16</v>
      </c>
      <c r="F18">
        <v>0.12</v>
      </c>
      <c r="U18">
        <v>16</v>
      </c>
      <c r="AF18" s="6" t="s">
        <v>35</v>
      </c>
      <c r="AG18" s="6"/>
      <c r="AH18" s="6" t="s">
        <v>36</v>
      </c>
      <c r="AI18" s="6"/>
      <c r="AJ18" s="6"/>
      <c r="BC18" s="3"/>
    </row>
    <row r="19" spans="1:58" x14ac:dyDescent="0.2">
      <c r="A19">
        <v>17</v>
      </c>
      <c r="I19">
        <v>0.72</v>
      </c>
      <c r="U19">
        <v>17</v>
      </c>
    </row>
    <row r="20" spans="1:58" x14ac:dyDescent="0.2">
      <c r="A20">
        <v>18</v>
      </c>
      <c r="H20">
        <v>0.02</v>
      </c>
      <c r="U20">
        <v>18</v>
      </c>
    </row>
    <row r="21" spans="1:58" x14ac:dyDescent="0.2">
      <c r="A21">
        <v>19</v>
      </c>
      <c r="B21">
        <v>0.01</v>
      </c>
      <c r="K21">
        <v>0.04</v>
      </c>
      <c r="U21">
        <v>19</v>
      </c>
    </row>
    <row r="22" spans="1:58" x14ac:dyDescent="0.2">
      <c r="A22">
        <v>20</v>
      </c>
      <c r="G22">
        <v>0.01</v>
      </c>
      <c r="N22">
        <v>0.01</v>
      </c>
      <c r="P22">
        <v>0.03</v>
      </c>
      <c r="Q22">
        <v>0.05</v>
      </c>
      <c r="U22">
        <v>20</v>
      </c>
    </row>
    <row r="23" spans="1:58" x14ac:dyDescent="0.2">
      <c r="A23">
        <v>21</v>
      </c>
      <c r="D23">
        <v>0.38</v>
      </c>
      <c r="E23">
        <v>0.48</v>
      </c>
      <c r="F23">
        <v>0.5</v>
      </c>
      <c r="G23">
        <v>0.31</v>
      </c>
      <c r="H23">
        <v>0.27</v>
      </c>
      <c r="I23">
        <v>0.6</v>
      </c>
      <c r="J23">
        <v>0.47</v>
      </c>
      <c r="M23">
        <v>0.41</v>
      </c>
      <c r="N23">
        <v>0.38</v>
      </c>
      <c r="P23">
        <v>0.45</v>
      </c>
      <c r="Q23">
        <v>0.45</v>
      </c>
      <c r="R23">
        <v>0.05</v>
      </c>
      <c r="U23">
        <v>21</v>
      </c>
    </row>
    <row r="24" spans="1:58" x14ac:dyDescent="0.2">
      <c r="A24">
        <v>22</v>
      </c>
      <c r="B24">
        <v>0.51</v>
      </c>
      <c r="D24">
        <v>0.34</v>
      </c>
      <c r="E24">
        <v>0.4</v>
      </c>
      <c r="F24">
        <v>0.3</v>
      </c>
      <c r="H24">
        <v>0.36</v>
      </c>
      <c r="J24">
        <v>0.37</v>
      </c>
      <c r="K24">
        <v>0.8</v>
      </c>
      <c r="M24">
        <v>0.3</v>
      </c>
      <c r="N24">
        <v>0.28999999999999998</v>
      </c>
      <c r="P24">
        <v>0.27</v>
      </c>
      <c r="Q24">
        <v>0.37</v>
      </c>
      <c r="R24">
        <v>0.62</v>
      </c>
      <c r="S24">
        <v>0.87</v>
      </c>
      <c r="T24">
        <v>0.47</v>
      </c>
      <c r="U24">
        <v>22</v>
      </c>
    </row>
    <row r="25" spans="1:58" x14ac:dyDescent="0.2">
      <c r="A25">
        <v>23</v>
      </c>
      <c r="B25">
        <v>0.12</v>
      </c>
      <c r="D25">
        <v>0.02</v>
      </c>
      <c r="I25">
        <v>0.36</v>
      </c>
      <c r="M25">
        <v>0.1</v>
      </c>
      <c r="T25">
        <v>0.35</v>
      </c>
      <c r="U25">
        <v>23</v>
      </c>
    </row>
    <row r="26" spans="1:58" x14ac:dyDescent="0.2">
      <c r="A26">
        <v>24</v>
      </c>
      <c r="B26">
        <v>0.02</v>
      </c>
      <c r="D26">
        <v>0.14000000000000001</v>
      </c>
      <c r="E26">
        <v>0.08</v>
      </c>
      <c r="F26">
        <v>0.1</v>
      </c>
      <c r="G26">
        <v>0.03</v>
      </c>
      <c r="H26">
        <v>0.06</v>
      </c>
      <c r="J26">
        <v>0.08</v>
      </c>
      <c r="K26">
        <v>0.17</v>
      </c>
      <c r="N26">
        <v>0.09</v>
      </c>
      <c r="P26">
        <v>0.12</v>
      </c>
      <c r="R26">
        <v>0.04</v>
      </c>
      <c r="U26">
        <v>24</v>
      </c>
    </row>
    <row r="27" spans="1:58" x14ac:dyDescent="0.2">
      <c r="A27">
        <v>25</v>
      </c>
      <c r="B27">
        <v>0.06</v>
      </c>
      <c r="D27">
        <v>0.4</v>
      </c>
      <c r="E27">
        <v>0.14000000000000001</v>
      </c>
      <c r="F27">
        <v>0.39</v>
      </c>
      <c r="G27">
        <v>0.03</v>
      </c>
      <c r="H27">
        <v>0.2</v>
      </c>
      <c r="J27">
        <v>0.22</v>
      </c>
      <c r="K27">
        <v>0.05</v>
      </c>
      <c r="M27">
        <v>0.14000000000000001</v>
      </c>
      <c r="N27">
        <v>0.04</v>
      </c>
      <c r="O27">
        <v>1.23</v>
      </c>
      <c r="P27">
        <v>0.24</v>
      </c>
      <c r="Q27">
        <v>0.17</v>
      </c>
      <c r="S27">
        <v>0.16</v>
      </c>
      <c r="T27">
        <v>7.0000000000000007E-2</v>
      </c>
      <c r="U27">
        <v>25</v>
      </c>
    </row>
    <row r="28" spans="1:58" x14ac:dyDescent="0.2">
      <c r="A28">
        <v>26</v>
      </c>
      <c r="B28">
        <v>0.25</v>
      </c>
      <c r="D28">
        <v>0.03</v>
      </c>
      <c r="E28">
        <v>0.42</v>
      </c>
      <c r="G28">
        <v>0.79</v>
      </c>
      <c r="H28">
        <v>0.02</v>
      </c>
      <c r="J28">
        <v>0.05</v>
      </c>
      <c r="K28">
        <v>0.21</v>
      </c>
      <c r="N28">
        <v>0.22</v>
      </c>
      <c r="Q28">
        <v>0.42</v>
      </c>
      <c r="R28">
        <v>0.3</v>
      </c>
      <c r="S28">
        <v>0.25</v>
      </c>
      <c r="T28">
        <v>0.25</v>
      </c>
      <c r="U28">
        <v>26</v>
      </c>
    </row>
    <row r="29" spans="1:58" x14ac:dyDescent="0.2">
      <c r="A29">
        <v>27</v>
      </c>
      <c r="F29">
        <v>0.03</v>
      </c>
      <c r="G29">
        <v>0.01</v>
      </c>
      <c r="K29">
        <v>0.03</v>
      </c>
      <c r="N29">
        <v>0.01</v>
      </c>
      <c r="T29">
        <v>0.18</v>
      </c>
      <c r="U29">
        <v>27</v>
      </c>
    </row>
    <row r="30" spans="1:58" x14ac:dyDescent="0.2">
      <c r="A30">
        <v>28</v>
      </c>
      <c r="I30">
        <v>1.1000000000000001</v>
      </c>
      <c r="L30">
        <v>1.21</v>
      </c>
      <c r="O30">
        <v>2.31</v>
      </c>
      <c r="U30">
        <v>28</v>
      </c>
    </row>
    <row r="31" spans="1:58" x14ac:dyDescent="0.2">
      <c r="A31">
        <v>29</v>
      </c>
      <c r="B31">
        <v>0.3</v>
      </c>
      <c r="D31">
        <v>0.56999999999999995</v>
      </c>
      <c r="E31">
        <v>0.4</v>
      </c>
      <c r="F31">
        <v>0.69</v>
      </c>
      <c r="G31">
        <v>0.47</v>
      </c>
      <c r="H31">
        <v>0.63</v>
      </c>
      <c r="J31">
        <v>0.74</v>
      </c>
      <c r="M31">
        <v>0.48</v>
      </c>
      <c r="N31">
        <v>0.21</v>
      </c>
      <c r="P31">
        <v>0.38</v>
      </c>
      <c r="Q31">
        <v>0.61</v>
      </c>
      <c r="R31">
        <v>0.68</v>
      </c>
      <c r="S31">
        <v>0.7</v>
      </c>
      <c r="U31">
        <v>29</v>
      </c>
    </row>
    <row r="32" spans="1:58" x14ac:dyDescent="0.2">
      <c r="A32">
        <v>30</v>
      </c>
      <c r="B32">
        <v>0.36</v>
      </c>
      <c r="D32">
        <v>0.95</v>
      </c>
      <c r="E32">
        <v>0.65</v>
      </c>
      <c r="F32">
        <v>0.87</v>
      </c>
      <c r="G32">
        <v>0.85</v>
      </c>
      <c r="H32">
        <v>0.9</v>
      </c>
      <c r="I32">
        <v>2.94</v>
      </c>
      <c r="J32">
        <v>0.75</v>
      </c>
      <c r="K32">
        <v>0.48</v>
      </c>
      <c r="M32">
        <v>0.69</v>
      </c>
      <c r="N32">
        <v>0.59</v>
      </c>
      <c r="Q32">
        <v>1.04</v>
      </c>
      <c r="R32">
        <v>0.42</v>
      </c>
      <c r="S32">
        <v>0.6</v>
      </c>
      <c r="T32">
        <v>1.1299999999999999</v>
      </c>
      <c r="U32">
        <v>30</v>
      </c>
    </row>
    <row r="33" spans="1:21" x14ac:dyDescent="0.2">
      <c r="A33">
        <v>31</v>
      </c>
      <c r="B33">
        <v>1.22</v>
      </c>
      <c r="D33">
        <v>0.73</v>
      </c>
      <c r="E33">
        <v>2.0499999999999998</v>
      </c>
      <c r="F33">
        <v>0.08</v>
      </c>
      <c r="G33">
        <v>0.79</v>
      </c>
      <c r="H33">
        <v>1.1000000000000001</v>
      </c>
      <c r="I33">
        <v>1.26</v>
      </c>
      <c r="J33">
        <v>0.92</v>
      </c>
      <c r="K33">
        <v>1.05</v>
      </c>
      <c r="L33">
        <v>2.62</v>
      </c>
      <c r="M33">
        <v>0.84</v>
      </c>
      <c r="N33">
        <v>0.77</v>
      </c>
      <c r="P33">
        <v>1.51</v>
      </c>
      <c r="Q33">
        <v>1.1599999999999999</v>
      </c>
      <c r="R33">
        <v>0.53</v>
      </c>
      <c r="S33">
        <v>1.1100000000000001</v>
      </c>
      <c r="T33">
        <v>0.6</v>
      </c>
      <c r="U33">
        <v>31</v>
      </c>
    </row>
    <row r="34" spans="1:21" x14ac:dyDescent="0.2">
      <c r="A34" t="s">
        <v>37</v>
      </c>
      <c r="B34">
        <f t="shared" ref="B34:T34" si="14">SUM(B3:B33)</f>
        <v>3.8</v>
      </c>
      <c r="C34">
        <f t="shared" si="14"/>
        <v>0</v>
      </c>
      <c r="D34">
        <f t="shared" si="14"/>
        <v>4.83</v>
      </c>
      <c r="E34">
        <f t="shared" si="14"/>
        <v>5.84</v>
      </c>
      <c r="F34">
        <f t="shared" si="14"/>
        <v>4.0199999999999996</v>
      </c>
      <c r="G34">
        <f t="shared" si="14"/>
        <v>4.33</v>
      </c>
      <c r="H34">
        <f t="shared" si="14"/>
        <v>4.6900000000000004</v>
      </c>
      <c r="I34">
        <f t="shared" si="14"/>
        <v>8.379999999999999</v>
      </c>
      <c r="J34">
        <f t="shared" si="14"/>
        <v>4.68</v>
      </c>
      <c r="K34">
        <f t="shared" si="14"/>
        <v>4.1099999999999994</v>
      </c>
      <c r="L34">
        <f t="shared" si="14"/>
        <v>4.95</v>
      </c>
      <c r="M34">
        <f t="shared" si="14"/>
        <v>4.05</v>
      </c>
      <c r="N34">
        <f t="shared" si="14"/>
        <v>3.3400000000000003</v>
      </c>
      <c r="O34">
        <f t="shared" si="14"/>
        <v>3.54</v>
      </c>
      <c r="P34">
        <f t="shared" si="14"/>
        <v>3.79</v>
      </c>
      <c r="Q34">
        <f t="shared" si="14"/>
        <v>5.51</v>
      </c>
      <c r="R34">
        <f t="shared" si="14"/>
        <v>3.2800000000000002</v>
      </c>
      <c r="S34">
        <f t="shared" si="14"/>
        <v>4.62</v>
      </c>
      <c r="T34">
        <f t="shared" si="14"/>
        <v>4.6199999999999992</v>
      </c>
    </row>
    <row r="36" spans="1:21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21" x14ac:dyDescent="0.2">
      <c r="A38">
        <v>1</v>
      </c>
      <c r="B38">
        <v>0.03</v>
      </c>
      <c r="E38">
        <v>0.05</v>
      </c>
      <c r="H38">
        <v>0.1</v>
      </c>
      <c r="J38">
        <v>0.03</v>
      </c>
      <c r="K38">
        <v>0.86</v>
      </c>
      <c r="N38">
        <v>7.0000000000000007E-2</v>
      </c>
      <c r="Q38">
        <v>0.04</v>
      </c>
      <c r="R38">
        <v>0.1</v>
      </c>
      <c r="S38">
        <v>0.02</v>
      </c>
      <c r="T38">
        <v>1.55</v>
      </c>
      <c r="U38">
        <v>1</v>
      </c>
    </row>
    <row r="39" spans="1:21" x14ac:dyDescent="0.2">
      <c r="A39">
        <v>2</v>
      </c>
      <c r="C39">
        <v>0.02</v>
      </c>
      <c r="I39">
        <v>0.38</v>
      </c>
      <c r="J39">
        <v>0.06</v>
      </c>
      <c r="P39">
        <v>0.03</v>
      </c>
      <c r="S39">
        <v>0.04</v>
      </c>
      <c r="U39">
        <v>2</v>
      </c>
    </row>
    <row r="40" spans="1:21" x14ac:dyDescent="0.2">
      <c r="A40">
        <v>3</v>
      </c>
      <c r="B40">
        <v>0.02</v>
      </c>
      <c r="C40">
        <v>0.01</v>
      </c>
      <c r="H40">
        <v>0.2</v>
      </c>
      <c r="K40">
        <v>0.09</v>
      </c>
      <c r="N40">
        <v>0.02</v>
      </c>
      <c r="Q40">
        <v>0.13</v>
      </c>
      <c r="T40">
        <v>0.12</v>
      </c>
      <c r="U40">
        <v>3</v>
      </c>
    </row>
    <row r="41" spans="1:21" x14ac:dyDescent="0.2">
      <c r="A41">
        <v>4</v>
      </c>
      <c r="U41">
        <v>4</v>
      </c>
    </row>
    <row r="42" spans="1:21" x14ac:dyDescent="0.2">
      <c r="A42">
        <v>5</v>
      </c>
      <c r="B42" t="s">
        <v>33</v>
      </c>
      <c r="E42">
        <v>0.22</v>
      </c>
      <c r="U42">
        <v>5</v>
      </c>
    </row>
    <row r="43" spans="1:21" x14ac:dyDescent="0.2">
      <c r="A43">
        <v>6</v>
      </c>
      <c r="U43">
        <v>6</v>
      </c>
    </row>
    <row r="44" spans="1:21" x14ac:dyDescent="0.2">
      <c r="A44">
        <v>7</v>
      </c>
      <c r="U44">
        <v>7</v>
      </c>
    </row>
    <row r="45" spans="1:21" x14ac:dyDescent="0.2">
      <c r="A45">
        <v>8</v>
      </c>
      <c r="U45">
        <v>8</v>
      </c>
    </row>
    <row r="46" spans="1:21" x14ac:dyDescent="0.2">
      <c r="A46">
        <v>9</v>
      </c>
      <c r="I46">
        <v>0.04</v>
      </c>
      <c r="U46">
        <v>9</v>
      </c>
    </row>
    <row r="47" spans="1:21" x14ac:dyDescent="0.2">
      <c r="A47">
        <v>10</v>
      </c>
      <c r="U47">
        <v>10</v>
      </c>
    </row>
    <row r="48" spans="1:21" x14ac:dyDescent="0.2">
      <c r="A48">
        <v>11</v>
      </c>
      <c r="L48">
        <v>0.2</v>
      </c>
      <c r="U48">
        <v>11</v>
      </c>
    </row>
    <row r="49" spans="1:21" x14ac:dyDescent="0.2">
      <c r="A49">
        <v>12</v>
      </c>
      <c r="L49">
        <v>0.12</v>
      </c>
      <c r="Q49">
        <v>0.28000000000000003</v>
      </c>
      <c r="U49">
        <v>12</v>
      </c>
    </row>
    <row r="50" spans="1:21" x14ac:dyDescent="0.2">
      <c r="A50">
        <v>13</v>
      </c>
      <c r="B50">
        <v>0.11</v>
      </c>
      <c r="C50">
        <v>0.25</v>
      </c>
      <c r="D50">
        <v>0.33</v>
      </c>
      <c r="F50">
        <v>0.23</v>
      </c>
      <c r="G50">
        <v>0.22</v>
      </c>
      <c r="H50">
        <v>0.22</v>
      </c>
      <c r="I50">
        <v>0.4</v>
      </c>
      <c r="J50">
        <v>0.25</v>
      </c>
      <c r="M50">
        <v>0.32</v>
      </c>
      <c r="N50">
        <v>0.13</v>
      </c>
      <c r="P50">
        <v>0.21</v>
      </c>
      <c r="R50">
        <v>0.2</v>
      </c>
      <c r="S50">
        <v>0.19</v>
      </c>
      <c r="U50">
        <v>13</v>
      </c>
    </row>
    <row r="51" spans="1:21" x14ac:dyDescent="0.2">
      <c r="A51">
        <v>14</v>
      </c>
      <c r="B51">
        <v>0.12</v>
      </c>
      <c r="C51">
        <v>0.02</v>
      </c>
      <c r="D51">
        <v>0.1</v>
      </c>
      <c r="E51">
        <v>0.23</v>
      </c>
      <c r="F51">
        <v>0.02</v>
      </c>
      <c r="G51">
        <v>0.01</v>
      </c>
      <c r="H51">
        <v>0.02</v>
      </c>
      <c r="K51">
        <v>0.28999999999999998</v>
      </c>
      <c r="N51">
        <v>0.17</v>
      </c>
      <c r="R51">
        <v>0.03</v>
      </c>
      <c r="U51">
        <v>14</v>
      </c>
    </row>
    <row r="52" spans="1:21" x14ac:dyDescent="0.2">
      <c r="A52">
        <v>15</v>
      </c>
      <c r="B52">
        <v>0.03</v>
      </c>
      <c r="F52">
        <v>0.05</v>
      </c>
      <c r="G52">
        <v>0.02</v>
      </c>
      <c r="H52">
        <v>0.02</v>
      </c>
      <c r="J52">
        <v>0.05</v>
      </c>
      <c r="L52">
        <v>0.06</v>
      </c>
      <c r="M52">
        <v>7.0000000000000007E-2</v>
      </c>
      <c r="U52">
        <v>15</v>
      </c>
    </row>
    <row r="53" spans="1:21" x14ac:dyDescent="0.2">
      <c r="A53">
        <v>16</v>
      </c>
      <c r="B53">
        <v>0.03</v>
      </c>
      <c r="C53">
        <v>0.08</v>
      </c>
      <c r="E53">
        <v>0.33</v>
      </c>
      <c r="F53">
        <v>0.02</v>
      </c>
      <c r="H53">
        <v>0.2</v>
      </c>
      <c r="J53">
        <v>7.0000000000000007E-2</v>
      </c>
      <c r="K53">
        <v>0.17</v>
      </c>
      <c r="M53">
        <v>7.0000000000000007E-2</v>
      </c>
      <c r="N53">
        <v>0.03</v>
      </c>
      <c r="P53">
        <v>0.02</v>
      </c>
      <c r="Q53">
        <v>0.16</v>
      </c>
      <c r="S53">
        <v>0.18</v>
      </c>
      <c r="T53">
        <v>0.1</v>
      </c>
      <c r="U53">
        <v>16</v>
      </c>
    </row>
    <row r="54" spans="1:21" x14ac:dyDescent="0.2">
      <c r="A54">
        <v>17</v>
      </c>
      <c r="B54">
        <v>0.11</v>
      </c>
      <c r="C54">
        <v>0.32</v>
      </c>
      <c r="D54">
        <v>0.42</v>
      </c>
      <c r="F54">
        <v>0.35</v>
      </c>
      <c r="G54">
        <v>0.4</v>
      </c>
      <c r="H54">
        <v>0.4</v>
      </c>
      <c r="J54">
        <v>0.35</v>
      </c>
      <c r="K54">
        <v>0.03</v>
      </c>
      <c r="L54">
        <v>0.37</v>
      </c>
      <c r="M54">
        <v>0.27</v>
      </c>
      <c r="N54">
        <v>7.0000000000000007E-2</v>
      </c>
      <c r="P54">
        <v>0.42</v>
      </c>
      <c r="Q54">
        <v>0.52</v>
      </c>
      <c r="R54">
        <v>0.02</v>
      </c>
      <c r="S54">
        <v>0.18</v>
      </c>
      <c r="T54">
        <v>0.2</v>
      </c>
      <c r="U54">
        <v>17</v>
      </c>
    </row>
    <row r="55" spans="1:21" x14ac:dyDescent="0.2">
      <c r="A55">
        <v>18</v>
      </c>
      <c r="B55">
        <v>0.28999999999999998</v>
      </c>
      <c r="E55">
        <v>0.63</v>
      </c>
      <c r="F55">
        <v>0.02</v>
      </c>
      <c r="I55">
        <v>1.19</v>
      </c>
      <c r="J55">
        <v>0.03</v>
      </c>
      <c r="K55">
        <v>0.37</v>
      </c>
      <c r="M55">
        <v>7.0000000000000007E-2</v>
      </c>
      <c r="N55">
        <v>0.27</v>
      </c>
      <c r="Q55">
        <v>0.11</v>
      </c>
      <c r="R55">
        <v>0.2</v>
      </c>
      <c r="T55">
        <v>0.26</v>
      </c>
      <c r="U55">
        <v>18</v>
      </c>
    </row>
    <row r="56" spans="1:21" x14ac:dyDescent="0.2">
      <c r="A56">
        <v>19</v>
      </c>
      <c r="C56">
        <v>0.01</v>
      </c>
      <c r="K56">
        <v>0.01</v>
      </c>
      <c r="U56">
        <v>19</v>
      </c>
    </row>
    <row r="57" spans="1:21" x14ac:dyDescent="0.2">
      <c r="A57">
        <v>20</v>
      </c>
      <c r="B57">
        <v>0.01</v>
      </c>
      <c r="P57">
        <v>0.01</v>
      </c>
      <c r="T57">
        <v>0.05</v>
      </c>
      <c r="U57">
        <v>20</v>
      </c>
    </row>
    <row r="58" spans="1:21" x14ac:dyDescent="0.2">
      <c r="A58">
        <v>21</v>
      </c>
      <c r="B58">
        <v>0.04</v>
      </c>
      <c r="C58">
        <v>0.12</v>
      </c>
      <c r="D58">
        <v>0.2</v>
      </c>
      <c r="E58">
        <v>0.42</v>
      </c>
      <c r="F58">
        <v>0.23</v>
      </c>
      <c r="J58">
        <v>0.06</v>
      </c>
      <c r="N58">
        <v>0.04</v>
      </c>
      <c r="O58">
        <v>0.9</v>
      </c>
      <c r="P58">
        <v>0.2</v>
      </c>
      <c r="Q58">
        <v>0.36</v>
      </c>
      <c r="R58">
        <v>0.03</v>
      </c>
      <c r="U58">
        <v>21</v>
      </c>
    </row>
    <row r="59" spans="1:21" x14ac:dyDescent="0.2">
      <c r="A59">
        <v>22</v>
      </c>
      <c r="C59">
        <v>0.27</v>
      </c>
      <c r="E59">
        <v>0.09</v>
      </c>
      <c r="F59">
        <v>0.02</v>
      </c>
      <c r="K59">
        <v>0.09</v>
      </c>
      <c r="N59">
        <v>0.42</v>
      </c>
      <c r="P59">
        <v>0.02</v>
      </c>
      <c r="Q59">
        <v>0.04</v>
      </c>
      <c r="R59">
        <v>0.1</v>
      </c>
      <c r="T59">
        <v>0.09</v>
      </c>
      <c r="U59">
        <v>22</v>
      </c>
    </row>
    <row r="60" spans="1:21" x14ac:dyDescent="0.2">
      <c r="A60">
        <v>23</v>
      </c>
      <c r="K60">
        <v>0.01</v>
      </c>
      <c r="L60">
        <v>0.32</v>
      </c>
      <c r="N60">
        <v>0.03</v>
      </c>
      <c r="R60">
        <v>0.16</v>
      </c>
      <c r="T60">
        <v>0.38</v>
      </c>
      <c r="U60">
        <v>23</v>
      </c>
    </row>
    <row r="61" spans="1:21" x14ac:dyDescent="0.2">
      <c r="A61">
        <v>24</v>
      </c>
      <c r="G61">
        <v>0.01</v>
      </c>
      <c r="U61">
        <v>24</v>
      </c>
    </row>
    <row r="62" spans="1:21" x14ac:dyDescent="0.2">
      <c r="A62">
        <v>25</v>
      </c>
      <c r="U62">
        <v>25</v>
      </c>
    </row>
    <row r="63" spans="1:21" x14ac:dyDescent="0.2">
      <c r="A63">
        <v>26</v>
      </c>
      <c r="G63">
        <v>0.04</v>
      </c>
      <c r="U63">
        <v>26</v>
      </c>
    </row>
    <row r="64" spans="1:21" x14ac:dyDescent="0.2">
      <c r="A64">
        <v>27</v>
      </c>
      <c r="G64">
        <v>0.01</v>
      </c>
      <c r="H64">
        <v>0.02</v>
      </c>
      <c r="U64">
        <v>27</v>
      </c>
    </row>
    <row r="65" spans="1:21" x14ac:dyDescent="0.2">
      <c r="A65">
        <v>28</v>
      </c>
      <c r="B65">
        <v>0.05</v>
      </c>
      <c r="C65">
        <v>0.06</v>
      </c>
      <c r="E65">
        <v>0.18</v>
      </c>
      <c r="F65">
        <v>0.13</v>
      </c>
      <c r="G65">
        <v>0.01</v>
      </c>
      <c r="J65">
        <v>0.16</v>
      </c>
      <c r="K65">
        <v>0.08</v>
      </c>
      <c r="M65">
        <v>0.08</v>
      </c>
      <c r="N65">
        <v>0.04</v>
      </c>
      <c r="O65">
        <v>0.22</v>
      </c>
      <c r="Q65">
        <v>0.17</v>
      </c>
      <c r="U65">
        <v>28</v>
      </c>
    </row>
    <row r="66" spans="1:21" x14ac:dyDescent="0.2">
      <c r="A66">
        <v>29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U68">
        <v>31</v>
      </c>
    </row>
    <row r="69" spans="1:21" x14ac:dyDescent="0.2">
      <c r="A69" t="s">
        <v>37</v>
      </c>
      <c r="B69">
        <f t="shared" ref="B69:T69" si="15">SUM(B38:B68)</f>
        <v>0.84000000000000008</v>
      </c>
      <c r="C69">
        <f t="shared" si="15"/>
        <v>1.1600000000000001</v>
      </c>
      <c r="D69">
        <f t="shared" si="15"/>
        <v>1.05</v>
      </c>
      <c r="E69">
        <f t="shared" si="15"/>
        <v>2.15</v>
      </c>
      <c r="F69">
        <f t="shared" si="15"/>
        <v>1.0699999999999998</v>
      </c>
      <c r="G69">
        <f t="shared" si="15"/>
        <v>0.72000000000000008</v>
      </c>
      <c r="H69">
        <f t="shared" si="15"/>
        <v>1.1800000000000002</v>
      </c>
      <c r="I69">
        <f t="shared" si="15"/>
        <v>2.0099999999999998</v>
      </c>
      <c r="J69">
        <f t="shared" si="15"/>
        <v>1.0599999999999998</v>
      </c>
      <c r="K69">
        <f t="shared" si="15"/>
        <v>2</v>
      </c>
      <c r="L69">
        <f t="shared" si="15"/>
        <v>1.07</v>
      </c>
      <c r="M69">
        <f t="shared" si="15"/>
        <v>0.88</v>
      </c>
      <c r="N69">
        <f t="shared" si="15"/>
        <v>1.29</v>
      </c>
      <c r="O69">
        <f t="shared" si="15"/>
        <v>1.1200000000000001</v>
      </c>
      <c r="P69">
        <f t="shared" si="15"/>
        <v>0.90999999999999992</v>
      </c>
      <c r="Q69">
        <f t="shared" si="15"/>
        <v>1.81</v>
      </c>
      <c r="R69">
        <f t="shared" si="15"/>
        <v>0.84000000000000008</v>
      </c>
      <c r="S69">
        <f t="shared" si="15"/>
        <v>0.61</v>
      </c>
      <c r="T69">
        <f t="shared" si="15"/>
        <v>2.7499999999999996</v>
      </c>
    </row>
    <row r="71" spans="1:21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21" x14ac:dyDescent="0.2">
      <c r="A73">
        <v>1</v>
      </c>
      <c r="B73">
        <v>0.01</v>
      </c>
      <c r="D73">
        <v>0.28000000000000003</v>
      </c>
      <c r="U73">
        <v>1</v>
      </c>
    </row>
    <row r="74" spans="1:21" x14ac:dyDescent="0.2">
      <c r="A74">
        <v>2</v>
      </c>
      <c r="C74">
        <v>0.06</v>
      </c>
      <c r="J74">
        <v>0.09</v>
      </c>
      <c r="L74">
        <v>0.19</v>
      </c>
      <c r="P74">
        <v>0.19</v>
      </c>
      <c r="Q74">
        <v>0.23</v>
      </c>
      <c r="R74">
        <v>0.04</v>
      </c>
      <c r="U74">
        <v>2</v>
      </c>
    </row>
    <row r="75" spans="1:21" x14ac:dyDescent="0.2">
      <c r="A75">
        <v>3</v>
      </c>
      <c r="B75">
        <v>7.0000000000000007E-2</v>
      </c>
      <c r="C75">
        <v>0.1</v>
      </c>
      <c r="D75">
        <v>0.03</v>
      </c>
      <c r="E75">
        <v>0.3</v>
      </c>
      <c r="G75">
        <v>0.02</v>
      </c>
      <c r="J75">
        <v>0.1</v>
      </c>
      <c r="K75">
        <v>0.08</v>
      </c>
      <c r="M75">
        <v>0.02</v>
      </c>
      <c r="N75">
        <v>0.08</v>
      </c>
      <c r="O75">
        <v>0.09</v>
      </c>
      <c r="R75">
        <v>0.12</v>
      </c>
      <c r="T75">
        <v>0.22</v>
      </c>
      <c r="U75">
        <v>3</v>
      </c>
    </row>
    <row r="76" spans="1:21" x14ac:dyDescent="0.2">
      <c r="A76">
        <v>4</v>
      </c>
      <c r="B76">
        <v>7.0000000000000007E-2</v>
      </c>
      <c r="D76">
        <v>0.03</v>
      </c>
      <c r="N76">
        <v>0.05</v>
      </c>
      <c r="R76">
        <v>0.14000000000000001</v>
      </c>
      <c r="T76">
        <v>0.15</v>
      </c>
      <c r="U76">
        <v>4</v>
      </c>
    </row>
    <row r="77" spans="1:21" x14ac:dyDescent="0.2">
      <c r="A77">
        <v>5</v>
      </c>
      <c r="C77">
        <v>0.04</v>
      </c>
      <c r="G77">
        <v>0.15</v>
      </c>
      <c r="J77">
        <v>0.02</v>
      </c>
      <c r="N77">
        <v>0.12</v>
      </c>
      <c r="P77">
        <v>0.01</v>
      </c>
      <c r="R77">
        <v>0.27</v>
      </c>
      <c r="S77">
        <v>0.04</v>
      </c>
      <c r="U77">
        <v>5</v>
      </c>
    </row>
    <row r="78" spans="1:21" x14ac:dyDescent="0.2">
      <c r="A78">
        <v>6</v>
      </c>
      <c r="C78">
        <v>0.6</v>
      </c>
      <c r="F78">
        <v>1.06</v>
      </c>
      <c r="G78">
        <v>0.5</v>
      </c>
      <c r="I78">
        <v>0.81</v>
      </c>
      <c r="J78">
        <v>0.69</v>
      </c>
      <c r="M78">
        <v>0.36</v>
      </c>
      <c r="N78">
        <v>0.05</v>
      </c>
      <c r="P78">
        <v>0.45</v>
      </c>
      <c r="R78">
        <v>0.25</v>
      </c>
      <c r="S78">
        <v>0.64</v>
      </c>
      <c r="T78">
        <v>0.4</v>
      </c>
      <c r="U78">
        <v>6</v>
      </c>
    </row>
    <row r="79" spans="1:21" x14ac:dyDescent="0.2">
      <c r="A79">
        <v>7</v>
      </c>
      <c r="B79">
        <v>1.01</v>
      </c>
      <c r="C79">
        <v>0.18</v>
      </c>
      <c r="E79">
        <v>1.1499999999999999</v>
      </c>
      <c r="F79">
        <v>0.48</v>
      </c>
      <c r="G79">
        <v>0.65</v>
      </c>
      <c r="H79">
        <v>0.9</v>
      </c>
      <c r="J79">
        <v>0.72</v>
      </c>
      <c r="K79">
        <v>1.1399999999999999</v>
      </c>
      <c r="L79">
        <v>1.28</v>
      </c>
      <c r="M79">
        <v>0.41</v>
      </c>
      <c r="N79">
        <v>1.35</v>
      </c>
      <c r="O79">
        <v>2</v>
      </c>
      <c r="P79">
        <v>0.43</v>
      </c>
      <c r="Q79">
        <v>0.92</v>
      </c>
      <c r="R79">
        <v>1</v>
      </c>
      <c r="S79">
        <v>0.92</v>
      </c>
      <c r="T79">
        <v>1.35</v>
      </c>
      <c r="U79">
        <v>7</v>
      </c>
    </row>
    <row r="80" spans="1:21" x14ac:dyDescent="0.2">
      <c r="A80">
        <v>8</v>
      </c>
      <c r="B80">
        <v>0.42</v>
      </c>
      <c r="C80">
        <v>0.36</v>
      </c>
      <c r="E80">
        <v>0.47</v>
      </c>
      <c r="G80">
        <v>0.37</v>
      </c>
      <c r="H80">
        <v>0.45</v>
      </c>
      <c r="J80">
        <v>0.51</v>
      </c>
      <c r="K80">
        <v>0.25</v>
      </c>
      <c r="L80">
        <v>0.51</v>
      </c>
      <c r="M80">
        <v>0.41</v>
      </c>
      <c r="N80">
        <v>0.4</v>
      </c>
      <c r="Q80">
        <v>0.31</v>
      </c>
      <c r="R80">
        <v>0.43</v>
      </c>
      <c r="T80">
        <v>0.83</v>
      </c>
      <c r="U80">
        <v>8</v>
      </c>
    </row>
    <row r="81" spans="1:21" x14ac:dyDescent="0.2">
      <c r="A81">
        <v>9</v>
      </c>
      <c r="B81">
        <v>0.12</v>
      </c>
      <c r="C81">
        <v>0.02</v>
      </c>
      <c r="D81">
        <v>1</v>
      </c>
      <c r="E81">
        <v>0.14000000000000001</v>
      </c>
      <c r="F81">
        <v>0.04</v>
      </c>
      <c r="G81">
        <v>0.09</v>
      </c>
      <c r="I81">
        <v>1</v>
      </c>
      <c r="J81">
        <v>0.04</v>
      </c>
      <c r="K81">
        <v>0.3</v>
      </c>
      <c r="N81">
        <v>0.22</v>
      </c>
      <c r="P81">
        <v>0.35</v>
      </c>
      <c r="Q81">
        <v>0.22</v>
      </c>
      <c r="S81">
        <v>0.02</v>
      </c>
      <c r="T81">
        <v>0.35</v>
      </c>
      <c r="U81">
        <v>9</v>
      </c>
    </row>
    <row r="82" spans="1:21" x14ac:dyDescent="0.2">
      <c r="A82">
        <v>10</v>
      </c>
      <c r="D82">
        <v>0.65</v>
      </c>
      <c r="N82">
        <v>0.01</v>
      </c>
      <c r="T82">
        <v>0.04</v>
      </c>
      <c r="U82">
        <v>10</v>
      </c>
    </row>
    <row r="83" spans="1:21" x14ac:dyDescent="0.2">
      <c r="A83">
        <v>11</v>
      </c>
      <c r="C83">
        <v>0.05</v>
      </c>
      <c r="F83">
        <v>0.09</v>
      </c>
      <c r="J83">
        <v>0.01</v>
      </c>
      <c r="R83">
        <v>0.25</v>
      </c>
      <c r="S83">
        <v>7.0000000000000007E-2</v>
      </c>
      <c r="U83">
        <v>11</v>
      </c>
    </row>
    <row r="84" spans="1:21" x14ac:dyDescent="0.2">
      <c r="A84">
        <v>12</v>
      </c>
      <c r="B84">
        <v>0.02</v>
      </c>
      <c r="C84">
        <v>0.02</v>
      </c>
      <c r="E84">
        <v>0.08</v>
      </c>
      <c r="H84">
        <v>0.01</v>
      </c>
      <c r="K84">
        <v>0.02</v>
      </c>
      <c r="N84">
        <v>0.04</v>
      </c>
      <c r="Q84">
        <v>7.0000000000000007E-2</v>
      </c>
      <c r="T84">
        <v>0.4</v>
      </c>
      <c r="U84">
        <v>12</v>
      </c>
    </row>
    <row r="85" spans="1:21" x14ac:dyDescent="0.2">
      <c r="A85">
        <v>13</v>
      </c>
      <c r="B85">
        <v>0.01</v>
      </c>
      <c r="C85">
        <v>0.01</v>
      </c>
      <c r="D85">
        <v>0.1</v>
      </c>
      <c r="F85">
        <v>0.1</v>
      </c>
      <c r="U85">
        <v>13</v>
      </c>
    </row>
    <row r="86" spans="1:21" x14ac:dyDescent="0.2">
      <c r="A86">
        <v>14</v>
      </c>
      <c r="C86">
        <v>0.01</v>
      </c>
      <c r="E86">
        <v>0.11</v>
      </c>
      <c r="F86">
        <v>0.04</v>
      </c>
      <c r="H86">
        <v>0.01</v>
      </c>
      <c r="J86">
        <v>7.0000000000000007E-2</v>
      </c>
      <c r="M86">
        <v>0.11</v>
      </c>
      <c r="Q86">
        <v>7.0000000000000007E-2</v>
      </c>
      <c r="U86">
        <v>14</v>
      </c>
    </row>
    <row r="87" spans="1:21" x14ac:dyDescent="0.2">
      <c r="A87">
        <v>15</v>
      </c>
      <c r="B87">
        <v>0.7</v>
      </c>
      <c r="C87">
        <v>0.4</v>
      </c>
      <c r="D87">
        <v>0.75</v>
      </c>
      <c r="E87">
        <v>1.02</v>
      </c>
      <c r="F87">
        <v>0.77</v>
      </c>
      <c r="G87">
        <v>0.04</v>
      </c>
      <c r="H87">
        <v>0.52</v>
      </c>
      <c r="I87">
        <v>0.8</v>
      </c>
      <c r="J87">
        <v>0.68</v>
      </c>
      <c r="K87">
        <v>0.62</v>
      </c>
      <c r="L87">
        <v>0.55000000000000004</v>
      </c>
      <c r="M87">
        <v>0.47</v>
      </c>
      <c r="N87">
        <v>0.37</v>
      </c>
      <c r="Q87">
        <v>0.98</v>
      </c>
      <c r="R87">
        <v>0.35</v>
      </c>
      <c r="S87">
        <v>0.53</v>
      </c>
      <c r="T87">
        <v>0.05</v>
      </c>
      <c r="U87">
        <v>15</v>
      </c>
    </row>
    <row r="88" spans="1:21" x14ac:dyDescent="0.2">
      <c r="A88">
        <v>16</v>
      </c>
      <c r="C88">
        <v>0.03</v>
      </c>
      <c r="D88">
        <v>0.01</v>
      </c>
      <c r="F88">
        <v>0.05</v>
      </c>
      <c r="G88">
        <v>0.81</v>
      </c>
      <c r="K88">
        <v>0.12</v>
      </c>
      <c r="N88">
        <v>0.21</v>
      </c>
      <c r="P88">
        <v>0.92</v>
      </c>
      <c r="T88">
        <v>0.5</v>
      </c>
      <c r="U88">
        <v>16</v>
      </c>
    </row>
    <row r="89" spans="1:21" x14ac:dyDescent="0.2">
      <c r="A89">
        <v>17</v>
      </c>
      <c r="U89">
        <v>17</v>
      </c>
    </row>
    <row r="90" spans="1:21" x14ac:dyDescent="0.2">
      <c r="A90">
        <v>18</v>
      </c>
      <c r="C90">
        <v>0.01</v>
      </c>
      <c r="U90">
        <v>18</v>
      </c>
    </row>
    <row r="91" spans="1:21" x14ac:dyDescent="0.2">
      <c r="A91">
        <v>19</v>
      </c>
      <c r="D91">
        <v>0.02</v>
      </c>
      <c r="F91">
        <v>0.04</v>
      </c>
      <c r="H91">
        <v>0.01</v>
      </c>
      <c r="J91">
        <v>0.06</v>
      </c>
      <c r="Q91">
        <v>0.04</v>
      </c>
      <c r="U91">
        <v>19</v>
      </c>
    </row>
    <row r="92" spans="1:21" x14ac:dyDescent="0.2">
      <c r="A92">
        <v>20</v>
      </c>
      <c r="B92">
        <v>0.06</v>
      </c>
      <c r="C92">
        <v>0.06</v>
      </c>
      <c r="E92">
        <v>7.0000000000000007E-2</v>
      </c>
      <c r="F92">
        <v>0.03</v>
      </c>
      <c r="I92">
        <v>0.25</v>
      </c>
      <c r="K92">
        <v>0.04</v>
      </c>
      <c r="N92">
        <v>0.02</v>
      </c>
      <c r="P92">
        <v>0.04</v>
      </c>
      <c r="R92">
        <v>0.01</v>
      </c>
      <c r="U92">
        <v>20</v>
      </c>
    </row>
    <row r="93" spans="1:21" x14ac:dyDescent="0.2">
      <c r="A93">
        <v>21</v>
      </c>
      <c r="B93">
        <v>0.12</v>
      </c>
      <c r="C93">
        <v>0.16</v>
      </c>
      <c r="D93">
        <v>0.25</v>
      </c>
      <c r="E93">
        <v>0.43</v>
      </c>
      <c r="F93">
        <v>0.31</v>
      </c>
      <c r="H93">
        <v>0.2</v>
      </c>
      <c r="J93">
        <v>0.28999999999999998</v>
      </c>
      <c r="L93">
        <v>0.12</v>
      </c>
      <c r="M93">
        <v>0.24</v>
      </c>
      <c r="N93">
        <v>0.11</v>
      </c>
      <c r="Q93">
        <v>0.64</v>
      </c>
      <c r="R93">
        <v>0.03</v>
      </c>
      <c r="S93">
        <v>0.16</v>
      </c>
      <c r="U93">
        <v>21</v>
      </c>
    </row>
    <row r="94" spans="1:21" x14ac:dyDescent="0.2">
      <c r="A94">
        <v>22</v>
      </c>
      <c r="B94">
        <v>0.46</v>
      </c>
      <c r="C94">
        <v>0.23</v>
      </c>
      <c r="D94">
        <v>0.62</v>
      </c>
      <c r="E94">
        <v>0.65</v>
      </c>
      <c r="F94">
        <v>0.31</v>
      </c>
      <c r="H94">
        <v>0.4</v>
      </c>
      <c r="I94">
        <v>0.28999999999999998</v>
      </c>
      <c r="J94">
        <v>0.4</v>
      </c>
      <c r="K94">
        <v>0.68</v>
      </c>
      <c r="L94">
        <v>0.51</v>
      </c>
      <c r="M94">
        <v>0.42</v>
      </c>
      <c r="N94">
        <v>0.18</v>
      </c>
      <c r="O94">
        <v>0.3</v>
      </c>
      <c r="P94">
        <v>0.32</v>
      </c>
      <c r="Q94">
        <v>0.38</v>
      </c>
      <c r="R94">
        <v>0.25</v>
      </c>
      <c r="S94">
        <v>0.64</v>
      </c>
      <c r="T94">
        <v>0.4</v>
      </c>
      <c r="U94">
        <v>22</v>
      </c>
    </row>
    <row r="95" spans="1:21" x14ac:dyDescent="0.2">
      <c r="A95">
        <v>23</v>
      </c>
      <c r="C95">
        <v>0.05</v>
      </c>
      <c r="F95">
        <v>0.03</v>
      </c>
      <c r="G95">
        <v>0.77</v>
      </c>
      <c r="J95">
        <v>0.02</v>
      </c>
      <c r="K95">
        <v>0.04</v>
      </c>
      <c r="P95">
        <v>0.42</v>
      </c>
      <c r="T95">
        <v>0.25</v>
      </c>
      <c r="U95">
        <v>23</v>
      </c>
    </row>
    <row r="96" spans="1:21" x14ac:dyDescent="0.2">
      <c r="A96">
        <v>24</v>
      </c>
      <c r="H96">
        <v>0.2</v>
      </c>
      <c r="N96">
        <v>0.04</v>
      </c>
      <c r="R96">
        <v>0.01</v>
      </c>
      <c r="U96">
        <v>24</v>
      </c>
    </row>
    <row r="97" spans="1:21" x14ac:dyDescent="0.2">
      <c r="A97">
        <v>25</v>
      </c>
      <c r="B97">
        <v>0.06</v>
      </c>
      <c r="D97">
        <v>0.17</v>
      </c>
      <c r="E97">
        <v>0.28000000000000003</v>
      </c>
      <c r="F97">
        <v>0.19</v>
      </c>
      <c r="J97">
        <v>0.21</v>
      </c>
      <c r="L97">
        <v>0.11</v>
      </c>
      <c r="M97">
        <v>0.14000000000000001</v>
      </c>
      <c r="N97">
        <v>7.0000000000000007E-2</v>
      </c>
      <c r="O97">
        <v>0.3</v>
      </c>
      <c r="P97">
        <v>0.17</v>
      </c>
      <c r="Q97">
        <v>0.51</v>
      </c>
      <c r="R97">
        <v>0.1</v>
      </c>
      <c r="S97">
        <v>0.14000000000000001</v>
      </c>
      <c r="U97">
        <v>25</v>
      </c>
    </row>
    <row r="98" spans="1:21" x14ac:dyDescent="0.2">
      <c r="A98">
        <v>26</v>
      </c>
      <c r="B98">
        <v>0.09</v>
      </c>
      <c r="C98">
        <v>0.06</v>
      </c>
      <c r="D98">
        <v>0.15</v>
      </c>
      <c r="E98">
        <v>0.38</v>
      </c>
      <c r="F98">
        <v>0.03</v>
      </c>
      <c r="H98">
        <v>0.09</v>
      </c>
      <c r="J98">
        <v>0.04</v>
      </c>
      <c r="K98">
        <v>0.26</v>
      </c>
      <c r="N98">
        <v>0.06</v>
      </c>
      <c r="P98">
        <v>0.03</v>
      </c>
      <c r="Q98">
        <v>0.03</v>
      </c>
      <c r="T98">
        <v>0.2</v>
      </c>
      <c r="U98">
        <v>26</v>
      </c>
    </row>
    <row r="99" spans="1:21" x14ac:dyDescent="0.2">
      <c r="A99">
        <v>27</v>
      </c>
      <c r="F99">
        <v>0.02</v>
      </c>
      <c r="P99">
        <v>0.02</v>
      </c>
      <c r="S99">
        <v>7.0000000000000007E-2</v>
      </c>
      <c r="U99">
        <v>27</v>
      </c>
    </row>
    <row r="100" spans="1:21" x14ac:dyDescent="0.2">
      <c r="A100">
        <v>28</v>
      </c>
      <c r="G100">
        <v>0.18</v>
      </c>
      <c r="U100">
        <v>28</v>
      </c>
    </row>
    <row r="101" spans="1:21" x14ac:dyDescent="0.2">
      <c r="A101">
        <v>29</v>
      </c>
      <c r="G101">
        <v>0.09</v>
      </c>
      <c r="U101">
        <v>29</v>
      </c>
    </row>
    <row r="102" spans="1:21" x14ac:dyDescent="0.2">
      <c r="A102">
        <v>30</v>
      </c>
      <c r="D102">
        <v>0.04</v>
      </c>
      <c r="U102">
        <v>30</v>
      </c>
    </row>
    <row r="103" spans="1:21" x14ac:dyDescent="0.2">
      <c r="A103">
        <v>31</v>
      </c>
      <c r="B103">
        <v>0.03</v>
      </c>
      <c r="C103">
        <v>0.03</v>
      </c>
      <c r="E103">
        <v>0.05</v>
      </c>
      <c r="G103">
        <v>0.05</v>
      </c>
      <c r="J103">
        <v>0.04</v>
      </c>
      <c r="L103">
        <v>0.09</v>
      </c>
      <c r="M103">
        <v>0.1</v>
      </c>
      <c r="P103">
        <v>0.03</v>
      </c>
      <c r="Q103">
        <v>0.06</v>
      </c>
      <c r="R103">
        <v>0.01</v>
      </c>
      <c r="S103">
        <v>0.18</v>
      </c>
      <c r="T103">
        <v>0.1</v>
      </c>
      <c r="U103">
        <v>31</v>
      </c>
    </row>
    <row r="104" spans="1:21" x14ac:dyDescent="0.2">
      <c r="A104" t="s">
        <v>37</v>
      </c>
      <c r="B104">
        <f t="shared" ref="B104:T104" si="16">SUM(B73:B103)</f>
        <v>3.25</v>
      </c>
      <c r="C104">
        <f t="shared" si="16"/>
        <v>2.48</v>
      </c>
      <c r="D104">
        <f t="shared" si="16"/>
        <v>4.1000000000000005</v>
      </c>
      <c r="E104">
        <f t="shared" si="16"/>
        <v>5.13</v>
      </c>
      <c r="F104">
        <f t="shared" si="16"/>
        <v>3.5899999999999994</v>
      </c>
      <c r="G104">
        <f t="shared" si="16"/>
        <v>3.7199999999999998</v>
      </c>
      <c r="H104">
        <f t="shared" si="16"/>
        <v>2.79</v>
      </c>
      <c r="I104">
        <f t="shared" si="16"/>
        <v>3.1500000000000004</v>
      </c>
      <c r="J104">
        <f t="shared" si="16"/>
        <v>3.9899999999999998</v>
      </c>
      <c r="K104">
        <f t="shared" si="16"/>
        <v>3.5500000000000007</v>
      </c>
      <c r="L104">
        <f t="shared" si="16"/>
        <v>3.36</v>
      </c>
      <c r="M104">
        <f t="shared" si="16"/>
        <v>2.68</v>
      </c>
      <c r="N104">
        <f t="shared" si="16"/>
        <v>3.3800000000000003</v>
      </c>
      <c r="O104">
        <f t="shared" si="16"/>
        <v>2.6899999999999995</v>
      </c>
      <c r="P104">
        <f t="shared" si="16"/>
        <v>3.3799999999999994</v>
      </c>
      <c r="Q104">
        <f t="shared" si="16"/>
        <v>4.46</v>
      </c>
      <c r="R104">
        <f t="shared" si="16"/>
        <v>3.2599999999999993</v>
      </c>
      <c r="S104">
        <f t="shared" si="16"/>
        <v>3.4100000000000006</v>
      </c>
      <c r="T104">
        <f t="shared" si="16"/>
        <v>5.24</v>
      </c>
    </row>
    <row r="106" spans="1:21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7" spans="1:21" x14ac:dyDescent="0.2">
      <c r="H107" t="s">
        <v>33</v>
      </c>
      <c r="I107" t="s">
        <v>33</v>
      </c>
    </row>
    <row r="108" spans="1:21" x14ac:dyDescent="0.2">
      <c r="A108">
        <v>1</v>
      </c>
      <c r="B108">
        <v>7.0000000000000007E-2</v>
      </c>
      <c r="D108">
        <v>0.1</v>
      </c>
      <c r="F108">
        <v>0.17</v>
      </c>
      <c r="H108">
        <v>0.3</v>
      </c>
      <c r="I108">
        <v>0.17</v>
      </c>
      <c r="J108">
        <v>0.45</v>
      </c>
      <c r="M108">
        <v>0.22</v>
      </c>
      <c r="N108">
        <v>0.01</v>
      </c>
      <c r="P108">
        <v>0.25</v>
      </c>
      <c r="S108">
        <v>0.47</v>
      </c>
      <c r="T108">
        <v>0.1</v>
      </c>
      <c r="U108">
        <v>1</v>
      </c>
    </row>
    <row r="109" spans="1:21" x14ac:dyDescent="0.2">
      <c r="A109">
        <v>2</v>
      </c>
      <c r="B109">
        <v>0.24</v>
      </c>
      <c r="C109">
        <v>0.13</v>
      </c>
      <c r="D109">
        <v>0.12</v>
      </c>
      <c r="E109">
        <v>0.47</v>
      </c>
      <c r="F109">
        <v>0.02</v>
      </c>
      <c r="G109">
        <v>0.25</v>
      </c>
      <c r="I109">
        <v>0.02</v>
      </c>
      <c r="J109">
        <v>0.1</v>
      </c>
      <c r="K109">
        <v>0.47</v>
      </c>
      <c r="L109">
        <v>0.25</v>
      </c>
      <c r="M109">
        <v>0.27</v>
      </c>
      <c r="N109">
        <v>0.08</v>
      </c>
      <c r="P109">
        <v>0.06</v>
      </c>
      <c r="Q109">
        <v>0.39</v>
      </c>
      <c r="R109">
        <v>0.2</v>
      </c>
      <c r="T109">
        <v>0.18</v>
      </c>
      <c r="U109">
        <v>2</v>
      </c>
    </row>
    <row r="110" spans="1:21" x14ac:dyDescent="0.2">
      <c r="A110">
        <v>3</v>
      </c>
      <c r="C110">
        <v>0.01</v>
      </c>
      <c r="G110">
        <v>0.05</v>
      </c>
      <c r="K110">
        <v>0.02</v>
      </c>
      <c r="L110">
        <v>0.05</v>
      </c>
      <c r="U110">
        <v>3</v>
      </c>
    </row>
    <row r="111" spans="1:21" x14ac:dyDescent="0.2">
      <c r="A111">
        <v>4</v>
      </c>
      <c r="B111">
        <v>0.01</v>
      </c>
      <c r="D111">
        <v>0.08</v>
      </c>
      <c r="J111">
        <v>0.03</v>
      </c>
      <c r="M111">
        <v>0.02</v>
      </c>
      <c r="P111">
        <v>0.02</v>
      </c>
      <c r="U111">
        <v>4</v>
      </c>
    </row>
    <row r="112" spans="1:21" x14ac:dyDescent="0.2">
      <c r="A112">
        <v>5</v>
      </c>
      <c r="B112">
        <v>0.01</v>
      </c>
      <c r="C112">
        <v>0.03</v>
      </c>
      <c r="D112">
        <v>0.09</v>
      </c>
      <c r="E112">
        <v>0.03</v>
      </c>
      <c r="G112">
        <v>0.02</v>
      </c>
      <c r="J112">
        <v>0.05</v>
      </c>
      <c r="L112">
        <v>0.15</v>
      </c>
      <c r="M112">
        <v>0.01</v>
      </c>
      <c r="Q112">
        <v>0.39</v>
      </c>
      <c r="U112">
        <v>5</v>
      </c>
    </row>
    <row r="113" spans="1:21" x14ac:dyDescent="0.2">
      <c r="A113">
        <v>6</v>
      </c>
      <c r="B113">
        <v>0.1</v>
      </c>
      <c r="C113">
        <v>0.06</v>
      </c>
      <c r="D113">
        <v>0.12</v>
      </c>
      <c r="E113">
        <v>0.16</v>
      </c>
      <c r="F113">
        <v>0.05</v>
      </c>
      <c r="G113">
        <v>0.09</v>
      </c>
      <c r="H113">
        <v>0.1</v>
      </c>
      <c r="I113">
        <v>0.05</v>
      </c>
      <c r="J113">
        <v>0.15</v>
      </c>
      <c r="K113">
        <v>0.22</v>
      </c>
      <c r="M113">
        <v>0.21</v>
      </c>
      <c r="N113">
        <v>0.11</v>
      </c>
      <c r="R113">
        <v>0.13</v>
      </c>
      <c r="S113">
        <v>0.13</v>
      </c>
      <c r="U113">
        <v>6</v>
      </c>
    </row>
    <row r="114" spans="1:21" x14ac:dyDescent="0.2">
      <c r="A114">
        <v>7</v>
      </c>
      <c r="C114">
        <v>0.01</v>
      </c>
      <c r="H114">
        <v>0.28999999999999998</v>
      </c>
      <c r="K114">
        <v>0.02</v>
      </c>
      <c r="U114">
        <v>7</v>
      </c>
    </row>
    <row r="115" spans="1:21" x14ac:dyDescent="0.2">
      <c r="A115">
        <v>8</v>
      </c>
      <c r="H115">
        <v>0.12</v>
      </c>
      <c r="U115">
        <v>8</v>
      </c>
    </row>
    <row r="116" spans="1:21" x14ac:dyDescent="0.2">
      <c r="A116">
        <v>9</v>
      </c>
      <c r="B116">
        <v>0.03</v>
      </c>
      <c r="C116">
        <v>0.01</v>
      </c>
      <c r="E116">
        <v>0.05</v>
      </c>
      <c r="J116">
        <v>0.05</v>
      </c>
      <c r="K116">
        <v>0.09</v>
      </c>
      <c r="L116">
        <v>0.06</v>
      </c>
      <c r="M116">
        <v>0.15</v>
      </c>
      <c r="P116">
        <v>0.01</v>
      </c>
      <c r="R116">
        <v>0.01</v>
      </c>
      <c r="S116">
        <v>0.1</v>
      </c>
      <c r="U116">
        <v>9</v>
      </c>
    </row>
    <row r="117" spans="1:21" x14ac:dyDescent="0.2">
      <c r="A117">
        <v>10</v>
      </c>
      <c r="U117">
        <v>10</v>
      </c>
    </row>
    <row r="118" spans="1:21" x14ac:dyDescent="0.2">
      <c r="A118">
        <v>11</v>
      </c>
      <c r="C118">
        <v>0.01</v>
      </c>
      <c r="R118">
        <v>0.01</v>
      </c>
      <c r="U118">
        <v>11</v>
      </c>
    </row>
    <row r="119" spans="1:21" x14ac:dyDescent="0.2">
      <c r="A119">
        <v>12</v>
      </c>
      <c r="B119">
        <v>0.1</v>
      </c>
      <c r="C119">
        <v>0.16</v>
      </c>
      <c r="D119">
        <v>0.2</v>
      </c>
      <c r="E119">
        <v>0.18</v>
      </c>
      <c r="F119">
        <v>0.2</v>
      </c>
      <c r="H119">
        <v>0.1</v>
      </c>
      <c r="I119">
        <v>0.2</v>
      </c>
      <c r="J119">
        <v>0.13</v>
      </c>
      <c r="K119">
        <v>0.06</v>
      </c>
      <c r="L119">
        <v>0.14000000000000001</v>
      </c>
      <c r="M119">
        <v>0.17</v>
      </c>
      <c r="N119">
        <v>0.08</v>
      </c>
      <c r="P119">
        <v>0.15</v>
      </c>
      <c r="Q119">
        <v>0.35</v>
      </c>
      <c r="R119">
        <v>0.11</v>
      </c>
      <c r="S119">
        <v>0.04</v>
      </c>
      <c r="U119">
        <v>12</v>
      </c>
    </row>
    <row r="120" spans="1:21" x14ac:dyDescent="0.2">
      <c r="A120">
        <v>13</v>
      </c>
      <c r="C120">
        <v>0.01</v>
      </c>
      <c r="E120">
        <v>0.06</v>
      </c>
      <c r="N120">
        <v>0.03</v>
      </c>
      <c r="S120">
        <v>0.09</v>
      </c>
      <c r="T120">
        <v>0.15</v>
      </c>
      <c r="U120">
        <v>13</v>
      </c>
    </row>
    <row r="121" spans="1:21" x14ac:dyDescent="0.2">
      <c r="A121">
        <v>14</v>
      </c>
      <c r="G121">
        <v>0.02</v>
      </c>
      <c r="K121">
        <v>0.08</v>
      </c>
      <c r="N121">
        <v>0.03</v>
      </c>
      <c r="U121">
        <v>14</v>
      </c>
    </row>
    <row r="122" spans="1:21" x14ac:dyDescent="0.2">
      <c r="A122">
        <v>15</v>
      </c>
      <c r="C122">
        <v>0.35</v>
      </c>
      <c r="D122">
        <v>0.03</v>
      </c>
      <c r="F122">
        <v>0.04</v>
      </c>
      <c r="L122">
        <v>0.1</v>
      </c>
      <c r="N122">
        <v>0.26</v>
      </c>
      <c r="R122">
        <v>0.62</v>
      </c>
      <c r="U122">
        <v>15</v>
      </c>
    </row>
    <row r="123" spans="1:21" x14ac:dyDescent="0.2">
      <c r="A123">
        <v>16</v>
      </c>
      <c r="B123">
        <v>0.1</v>
      </c>
      <c r="C123">
        <v>0.15</v>
      </c>
      <c r="D123">
        <v>0.1</v>
      </c>
      <c r="E123">
        <v>0.06</v>
      </c>
      <c r="F123">
        <v>0.1</v>
      </c>
      <c r="I123">
        <v>0.04</v>
      </c>
      <c r="J123">
        <v>0.13</v>
      </c>
      <c r="L123">
        <v>0.05</v>
      </c>
      <c r="M123">
        <v>7.0000000000000007E-2</v>
      </c>
      <c r="N123">
        <v>0.09</v>
      </c>
      <c r="P123">
        <v>0.2</v>
      </c>
      <c r="Q123">
        <v>0.18</v>
      </c>
      <c r="R123">
        <v>0.31</v>
      </c>
      <c r="S123">
        <v>0.05</v>
      </c>
      <c r="T123">
        <v>0.4</v>
      </c>
      <c r="U123">
        <v>16</v>
      </c>
    </row>
    <row r="124" spans="1:21" x14ac:dyDescent="0.2">
      <c r="A124">
        <v>17</v>
      </c>
      <c r="B124">
        <v>0.05</v>
      </c>
      <c r="C124">
        <v>0.02</v>
      </c>
      <c r="E124">
        <v>0.18</v>
      </c>
      <c r="F124">
        <v>0.02</v>
      </c>
      <c r="G124">
        <v>0.26</v>
      </c>
      <c r="J124">
        <v>0.04</v>
      </c>
      <c r="M124">
        <v>0.02</v>
      </c>
      <c r="N124">
        <v>0.06</v>
      </c>
      <c r="P124">
        <v>0.02</v>
      </c>
      <c r="R124">
        <v>0.06</v>
      </c>
      <c r="S124">
        <v>0.05</v>
      </c>
      <c r="T124">
        <v>0.22</v>
      </c>
      <c r="U124">
        <v>17</v>
      </c>
    </row>
    <row r="125" spans="1:21" x14ac:dyDescent="0.2">
      <c r="A125">
        <v>18</v>
      </c>
      <c r="H125">
        <v>0.02</v>
      </c>
      <c r="I125">
        <v>0.11</v>
      </c>
      <c r="O125">
        <v>1.17</v>
      </c>
      <c r="T125">
        <v>0.08</v>
      </c>
      <c r="U125">
        <v>18</v>
      </c>
    </row>
    <row r="126" spans="1:21" x14ac:dyDescent="0.2">
      <c r="A126">
        <v>19</v>
      </c>
      <c r="U126">
        <v>19</v>
      </c>
    </row>
    <row r="127" spans="1:21" x14ac:dyDescent="0.2">
      <c r="A127">
        <v>20</v>
      </c>
      <c r="U127">
        <v>20</v>
      </c>
    </row>
    <row r="128" spans="1:21" x14ac:dyDescent="0.2">
      <c r="A128">
        <v>21</v>
      </c>
      <c r="B128">
        <v>0.1</v>
      </c>
      <c r="C128">
        <v>0.01</v>
      </c>
      <c r="D128">
        <v>0.08</v>
      </c>
      <c r="F128">
        <v>7.0000000000000007E-2</v>
      </c>
      <c r="H128">
        <v>0.04</v>
      </c>
      <c r="I128">
        <v>0.06</v>
      </c>
      <c r="J128">
        <v>0.12</v>
      </c>
      <c r="M128">
        <v>0.18</v>
      </c>
      <c r="R128">
        <v>0.06</v>
      </c>
      <c r="S128">
        <v>0.09</v>
      </c>
      <c r="U128">
        <v>21</v>
      </c>
    </row>
    <row r="129" spans="1:21" x14ac:dyDescent="0.2">
      <c r="A129">
        <v>22</v>
      </c>
      <c r="C129">
        <v>0.1</v>
      </c>
      <c r="E129">
        <v>7.0000000000000007E-2</v>
      </c>
      <c r="G129">
        <v>0.05</v>
      </c>
      <c r="K129">
        <v>0.2</v>
      </c>
      <c r="L129">
        <v>7.0000000000000007E-2</v>
      </c>
      <c r="N129">
        <v>0.04</v>
      </c>
      <c r="P129">
        <v>0.04</v>
      </c>
      <c r="Q129">
        <v>0.04</v>
      </c>
      <c r="T129">
        <v>7.0000000000000007E-2</v>
      </c>
      <c r="U129">
        <v>22</v>
      </c>
    </row>
    <row r="130" spans="1:21" x14ac:dyDescent="0.2">
      <c r="A130">
        <v>23</v>
      </c>
      <c r="C130">
        <v>0.01</v>
      </c>
      <c r="M130">
        <v>0.03</v>
      </c>
      <c r="S130">
        <v>0.02</v>
      </c>
      <c r="U130">
        <v>23</v>
      </c>
    </row>
    <row r="131" spans="1:21" x14ac:dyDescent="0.2">
      <c r="A131">
        <v>24</v>
      </c>
      <c r="B131">
        <v>0.27</v>
      </c>
      <c r="C131">
        <v>0.22</v>
      </c>
      <c r="D131">
        <v>0.27</v>
      </c>
      <c r="F131">
        <v>0.4</v>
      </c>
      <c r="H131">
        <v>0.3</v>
      </c>
      <c r="J131">
        <v>0.32</v>
      </c>
      <c r="K131">
        <v>0.31</v>
      </c>
      <c r="M131">
        <v>0.36</v>
      </c>
      <c r="N131">
        <v>0.33</v>
      </c>
      <c r="P131">
        <v>0.27</v>
      </c>
      <c r="Q131">
        <v>0.44</v>
      </c>
      <c r="R131">
        <v>0.31</v>
      </c>
      <c r="S131">
        <v>0.27</v>
      </c>
      <c r="U131">
        <v>24</v>
      </c>
    </row>
    <row r="132" spans="1:21" x14ac:dyDescent="0.2">
      <c r="A132">
        <v>25</v>
      </c>
      <c r="B132" t="s">
        <v>33</v>
      </c>
      <c r="C132">
        <v>0.06</v>
      </c>
      <c r="D132">
        <v>0.1</v>
      </c>
      <c r="E132">
        <v>0.48</v>
      </c>
      <c r="F132">
        <v>0.12</v>
      </c>
      <c r="H132">
        <v>0.15</v>
      </c>
      <c r="I132">
        <v>0.4</v>
      </c>
      <c r="J132">
        <v>0.16</v>
      </c>
      <c r="L132">
        <v>0.4</v>
      </c>
      <c r="M132">
        <v>7.0000000000000007E-2</v>
      </c>
      <c r="N132">
        <v>0.03</v>
      </c>
      <c r="P132">
        <v>7.0000000000000007E-2</v>
      </c>
      <c r="R132">
        <v>0.05</v>
      </c>
      <c r="S132">
        <v>0.14000000000000001</v>
      </c>
      <c r="T132">
        <v>0.4</v>
      </c>
      <c r="U132">
        <v>25</v>
      </c>
    </row>
    <row r="133" spans="1:21" x14ac:dyDescent="0.2">
      <c r="A133">
        <v>26</v>
      </c>
      <c r="B133">
        <v>7.0000000000000007E-2</v>
      </c>
      <c r="C133">
        <v>0.02</v>
      </c>
      <c r="E133">
        <v>0.26</v>
      </c>
      <c r="F133">
        <v>0.02</v>
      </c>
      <c r="I133">
        <v>0.28000000000000003</v>
      </c>
      <c r="K133">
        <v>0.21</v>
      </c>
      <c r="L133">
        <v>0.08</v>
      </c>
      <c r="N133">
        <v>7.0000000000000007E-2</v>
      </c>
      <c r="O133">
        <v>0.74</v>
      </c>
      <c r="Q133">
        <v>0.22</v>
      </c>
      <c r="R133">
        <v>0.09</v>
      </c>
      <c r="S133">
        <v>0.02</v>
      </c>
      <c r="T133">
        <v>0.22</v>
      </c>
      <c r="U133">
        <v>26</v>
      </c>
    </row>
    <row r="134" spans="1:21" x14ac:dyDescent="0.2">
      <c r="A134">
        <v>27</v>
      </c>
      <c r="B134">
        <v>0.02</v>
      </c>
      <c r="C134">
        <v>0.03</v>
      </c>
      <c r="F134">
        <v>0.01</v>
      </c>
      <c r="J134">
        <v>0.05</v>
      </c>
      <c r="N134">
        <v>0.03</v>
      </c>
      <c r="R134">
        <v>7.0000000000000007E-2</v>
      </c>
      <c r="U134">
        <v>27</v>
      </c>
    </row>
    <row r="135" spans="1:21" x14ac:dyDescent="0.2">
      <c r="A135">
        <v>28</v>
      </c>
      <c r="D135">
        <v>7.0000000000000007E-2</v>
      </c>
      <c r="F135">
        <v>0.13</v>
      </c>
      <c r="G135">
        <v>0.47</v>
      </c>
      <c r="H135">
        <v>7.0000000000000007E-2</v>
      </c>
      <c r="J135">
        <v>7.0000000000000007E-2</v>
      </c>
      <c r="K135">
        <v>0.01</v>
      </c>
      <c r="M135">
        <v>0.09</v>
      </c>
      <c r="R135">
        <v>0.11</v>
      </c>
      <c r="S135">
        <v>0.26</v>
      </c>
      <c r="T135">
        <v>0.05</v>
      </c>
      <c r="U135">
        <v>28</v>
      </c>
    </row>
    <row r="136" spans="1:21" x14ac:dyDescent="0.2">
      <c r="A136">
        <v>29</v>
      </c>
      <c r="B136">
        <v>0.06</v>
      </c>
      <c r="C136">
        <v>0.25</v>
      </c>
      <c r="E136">
        <v>0.12</v>
      </c>
      <c r="F136">
        <v>0.02</v>
      </c>
      <c r="G136">
        <v>0.12</v>
      </c>
      <c r="K136">
        <v>0.08</v>
      </c>
      <c r="L136">
        <v>0.17</v>
      </c>
      <c r="M136">
        <v>0.04</v>
      </c>
      <c r="N136">
        <v>0.12</v>
      </c>
      <c r="O136">
        <v>0.14000000000000001</v>
      </c>
      <c r="P136">
        <v>7.0000000000000007E-2</v>
      </c>
      <c r="Q136">
        <v>0.1</v>
      </c>
      <c r="R136">
        <v>0.11</v>
      </c>
      <c r="S136">
        <v>0.03</v>
      </c>
      <c r="T136">
        <v>0.11</v>
      </c>
      <c r="U136">
        <v>29</v>
      </c>
    </row>
    <row r="137" spans="1:21" x14ac:dyDescent="0.2">
      <c r="A137">
        <v>30</v>
      </c>
      <c r="B137">
        <v>0.01</v>
      </c>
      <c r="C137">
        <v>0.03</v>
      </c>
      <c r="E137">
        <v>0.04</v>
      </c>
      <c r="F137">
        <v>7.0000000000000007E-2</v>
      </c>
      <c r="H137">
        <v>0.11</v>
      </c>
      <c r="I137">
        <v>0.24</v>
      </c>
      <c r="L137">
        <v>0.06</v>
      </c>
      <c r="M137">
        <v>0.05</v>
      </c>
      <c r="N137">
        <v>0.02</v>
      </c>
      <c r="P137">
        <v>7.0000000000000007E-2</v>
      </c>
      <c r="Q137">
        <v>0.09</v>
      </c>
      <c r="R137">
        <v>7.0000000000000007E-2</v>
      </c>
      <c r="S137">
        <v>0.12</v>
      </c>
      <c r="T137">
        <v>0.1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 t="shared" ref="B139:T139" si="17">SUM(B108:B138)</f>
        <v>1.2400000000000002</v>
      </c>
      <c r="C139">
        <f t="shared" si="17"/>
        <v>1.6800000000000002</v>
      </c>
      <c r="D139">
        <f t="shared" si="17"/>
        <v>1.36</v>
      </c>
      <c r="E139">
        <f t="shared" si="17"/>
        <v>2.16</v>
      </c>
      <c r="F139">
        <f t="shared" si="17"/>
        <v>1.4400000000000002</v>
      </c>
      <c r="G139">
        <f t="shared" si="17"/>
        <v>1.33</v>
      </c>
      <c r="H139">
        <f t="shared" si="17"/>
        <v>1.6</v>
      </c>
      <c r="I139">
        <f t="shared" si="17"/>
        <v>1.5699999999999998</v>
      </c>
      <c r="J139">
        <f t="shared" si="17"/>
        <v>1.8500000000000005</v>
      </c>
      <c r="K139">
        <f t="shared" si="17"/>
        <v>1.77</v>
      </c>
      <c r="L139">
        <f t="shared" si="17"/>
        <v>1.58</v>
      </c>
      <c r="M139">
        <f t="shared" si="17"/>
        <v>1.9600000000000002</v>
      </c>
      <c r="N139">
        <f t="shared" si="17"/>
        <v>1.3900000000000001</v>
      </c>
      <c r="O139">
        <f t="shared" si="17"/>
        <v>2.0499999999999998</v>
      </c>
      <c r="P139">
        <f t="shared" si="17"/>
        <v>1.2300000000000002</v>
      </c>
      <c r="Q139">
        <f t="shared" si="17"/>
        <v>2.1999999999999997</v>
      </c>
      <c r="R139">
        <f t="shared" si="17"/>
        <v>2.3199999999999998</v>
      </c>
      <c r="S139" s="3">
        <f t="shared" si="17"/>
        <v>1.8800000000000003</v>
      </c>
      <c r="T139" s="3">
        <f t="shared" si="17"/>
        <v>2.08</v>
      </c>
    </row>
    <row r="141" spans="1:21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21" x14ac:dyDescent="0.2">
      <c r="A143">
        <v>1</v>
      </c>
      <c r="C143">
        <v>0.34</v>
      </c>
      <c r="J143">
        <v>0.02</v>
      </c>
      <c r="L143">
        <v>7.0000000000000007E-2</v>
      </c>
      <c r="N143">
        <v>0.01</v>
      </c>
      <c r="R143">
        <v>0.73</v>
      </c>
      <c r="T143">
        <v>7.0000000000000007E-2</v>
      </c>
      <c r="U143">
        <v>1</v>
      </c>
    </row>
    <row r="144" spans="1:21" x14ac:dyDescent="0.2">
      <c r="A144">
        <v>2</v>
      </c>
      <c r="C144">
        <v>0.12</v>
      </c>
      <c r="R144">
        <v>0.02</v>
      </c>
      <c r="U144">
        <v>2</v>
      </c>
    </row>
    <row r="145" spans="1:21" x14ac:dyDescent="0.2">
      <c r="A145">
        <v>3</v>
      </c>
      <c r="B145">
        <v>0.05</v>
      </c>
      <c r="D145">
        <v>0.12</v>
      </c>
      <c r="E145">
        <v>0.09</v>
      </c>
      <c r="F145">
        <v>0.11</v>
      </c>
      <c r="G145">
        <v>0.05</v>
      </c>
      <c r="J145">
        <v>0.05</v>
      </c>
      <c r="K145">
        <v>0.03</v>
      </c>
      <c r="L145">
        <v>0.18</v>
      </c>
      <c r="M145">
        <v>0.02</v>
      </c>
      <c r="N145">
        <v>0.04</v>
      </c>
      <c r="O145">
        <v>0.05</v>
      </c>
      <c r="P145">
        <v>0.08</v>
      </c>
      <c r="Q145">
        <v>0.1</v>
      </c>
      <c r="R145">
        <v>0.1</v>
      </c>
      <c r="S145">
        <v>0.11</v>
      </c>
      <c r="U145">
        <v>3</v>
      </c>
    </row>
    <row r="146" spans="1:21" x14ac:dyDescent="0.2">
      <c r="A146">
        <v>4</v>
      </c>
      <c r="B146">
        <v>0.01</v>
      </c>
      <c r="C146">
        <v>0.03</v>
      </c>
      <c r="E146">
        <v>0.08</v>
      </c>
      <c r="G146">
        <v>0.03</v>
      </c>
      <c r="H146">
        <v>0.04</v>
      </c>
      <c r="J146">
        <v>0.02</v>
      </c>
      <c r="M146">
        <v>0.01</v>
      </c>
      <c r="N146">
        <v>0.16</v>
      </c>
      <c r="Q146">
        <v>0.04</v>
      </c>
      <c r="R146">
        <v>0.03</v>
      </c>
      <c r="S146">
        <v>0.02</v>
      </c>
      <c r="T146">
        <v>0.1</v>
      </c>
      <c r="U146">
        <v>4</v>
      </c>
    </row>
    <row r="147" spans="1:21" x14ac:dyDescent="0.2">
      <c r="A147">
        <v>5</v>
      </c>
      <c r="C147">
        <v>0.01</v>
      </c>
      <c r="J147">
        <v>0.02</v>
      </c>
      <c r="R147">
        <v>0.03</v>
      </c>
      <c r="T147">
        <v>0.05</v>
      </c>
      <c r="U147">
        <v>5</v>
      </c>
    </row>
    <row r="148" spans="1:21" x14ac:dyDescent="0.2">
      <c r="A148">
        <v>6</v>
      </c>
      <c r="B148">
        <v>0.01</v>
      </c>
      <c r="C148">
        <v>0.02</v>
      </c>
      <c r="F148">
        <v>0.02</v>
      </c>
      <c r="J148">
        <v>0.03</v>
      </c>
      <c r="N148">
        <v>0.01</v>
      </c>
      <c r="P148">
        <v>0.02</v>
      </c>
      <c r="U148">
        <v>6</v>
      </c>
    </row>
    <row r="149" spans="1:21" x14ac:dyDescent="0.2">
      <c r="A149">
        <v>7</v>
      </c>
      <c r="C149">
        <v>0.02</v>
      </c>
      <c r="R149">
        <v>0.03</v>
      </c>
      <c r="U149">
        <v>7</v>
      </c>
    </row>
    <row r="150" spans="1:21" x14ac:dyDescent="0.2">
      <c r="A150">
        <v>8</v>
      </c>
      <c r="U150">
        <v>8</v>
      </c>
    </row>
    <row r="151" spans="1:21" x14ac:dyDescent="0.2">
      <c r="A151">
        <v>9</v>
      </c>
      <c r="G151">
        <v>0.01</v>
      </c>
      <c r="I151">
        <v>0.09</v>
      </c>
      <c r="U151">
        <v>9</v>
      </c>
    </row>
    <row r="152" spans="1:21" x14ac:dyDescent="0.2">
      <c r="A152">
        <v>10</v>
      </c>
      <c r="U152">
        <v>10</v>
      </c>
    </row>
    <row r="153" spans="1:21" x14ac:dyDescent="0.2">
      <c r="A153">
        <v>11</v>
      </c>
      <c r="C153">
        <v>0.14000000000000001</v>
      </c>
      <c r="D153">
        <v>0.2</v>
      </c>
      <c r="G153">
        <v>0.15</v>
      </c>
      <c r="H153">
        <v>0.16</v>
      </c>
      <c r="J153">
        <v>0.2</v>
      </c>
      <c r="M153">
        <v>0.33</v>
      </c>
      <c r="N153">
        <v>0.02</v>
      </c>
      <c r="R153">
        <v>0.02</v>
      </c>
      <c r="S153">
        <v>0.17</v>
      </c>
      <c r="U153">
        <v>11</v>
      </c>
    </row>
    <row r="154" spans="1:21" x14ac:dyDescent="0.2">
      <c r="A154">
        <v>12</v>
      </c>
      <c r="B154">
        <v>0.38</v>
      </c>
      <c r="C154">
        <v>0.1</v>
      </c>
      <c r="D154">
        <v>0.2</v>
      </c>
      <c r="E154">
        <v>0.32</v>
      </c>
      <c r="G154">
        <v>0.25</v>
      </c>
      <c r="I154">
        <v>0.31</v>
      </c>
      <c r="J154">
        <v>0.18</v>
      </c>
      <c r="N154">
        <v>0.12</v>
      </c>
      <c r="P154">
        <v>0.48</v>
      </c>
      <c r="R154">
        <v>0.26</v>
      </c>
      <c r="S154">
        <v>0.18</v>
      </c>
      <c r="T154">
        <v>0.35</v>
      </c>
      <c r="U154">
        <v>12</v>
      </c>
    </row>
    <row r="155" spans="1:21" x14ac:dyDescent="0.2">
      <c r="A155">
        <v>13</v>
      </c>
      <c r="Q155">
        <v>0.38</v>
      </c>
      <c r="T155">
        <v>7.0000000000000007E-2</v>
      </c>
      <c r="U155">
        <v>13</v>
      </c>
    </row>
    <row r="156" spans="1:21" x14ac:dyDescent="0.2">
      <c r="A156">
        <v>14</v>
      </c>
      <c r="U156">
        <v>14</v>
      </c>
    </row>
    <row r="157" spans="1:21" x14ac:dyDescent="0.2">
      <c r="A157">
        <v>15</v>
      </c>
      <c r="F157">
        <v>0.48</v>
      </c>
      <c r="K157">
        <v>0.52</v>
      </c>
      <c r="U157">
        <v>15</v>
      </c>
    </row>
    <row r="158" spans="1:21" x14ac:dyDescent="0.2">
      <c r="A158">
        <v>16</v>
      </c>
      <c r="O158">
        <v>0.28000000000000003</v>
      </c>
      <c r="Q158">
        <v>0.04</v>
      </c>
      <c r="U158">
        <v>16</v>
      </c>
    </row>
    <row r="159" spans="1:21" x14ac:dyDescent="0.2">
      <c r="A159">
        <v>17</v>
      </c>
      <c r="F159">
        <v>0.03</v>
      </c>
      <c r="J159">
        <v>0.03</v>
      </c>
      <c r="U159">
        <v>17</v>
      </c>
    </row>
    <row r="160" spans="1:21" x14ac:dyDescent="0.2">
      <c r="A160">
        <v>18</v>
      </c>
      <c r="B160">
        <v>0.01</v>
      </c>
      <c r="E160">
        <v>0.04</v>
      </c>
      <c r="N160">
        <v>0.01</v>
      </c>
      <c r="R160">
        <v>0.03</v>
      </c>
      <c r="U160">
        <v>18</v>
      </c>
    </row>
    <row r="161" spans="1:21" x14ac:dyDescent="0.2">
      <c r="A161">
        <v>19</v>
      </c>
      <c r="U161">
        <v>19</v>
      </c>
    </row>
    <row r="162" spans="1:21" x14ac:dyDescent="0.2">
      <c r="A162">
        <v>20</v>
      </c>
      <c r="J162" t="s">
        <v>33</v>
      </c>
      <c r="U162">
        <v>20</v>
      </c>
    </row>
    <row r="163" spans="1:21" x14ac:dyDescent="0.2">
      <c r="A163">
        <v>21</v>
      </c>
      <c r="J163" t="s">
        <v>33</v>
      </c>
      <c r="O163">
        <v>0.05</v>
      </c>
      <c r="U163">
        <v>21</v>
      </c>
    </row>
    <row r="164" spans="1:21" x14ac:dyDescent="0.2">
      <c r="A164">
        <v>22</v>
      </c>
      <c r="U164">
        <v>22</v>
      </c>
    </row>
    <row r="165" spans="1:21" x14ac:dyDescent="0.2">
      <c r="A165">
        <v>23</v>
      </c>
      <c r="G165">
        <v>0.01</v>
      </c>
      <c r="U165">
        <v>23</v>
      </c>
    </row>
    <row r="166" spans="1:21" x14ac:dyDescent="0.2">
      <c r="A166">
        <v>24</v>
      </c>
      <c r="B166">
        <v>0.16</v>
      </c>
      <c r="C166">
        <v>0.11</v>
      </c>
      <c r="E166">
        <v>0.05</v>
      </c>
      <c r="F166">
        <v>0.02</v>
      </c>
      <c r="G166">
        <v>0.05</v>
      </c>
      <c r="J166">
        <v>0.2</v>
      </c>
      <c r="K166">
        <v>0.12</v>
      </c>
      <c r="L166">
        <v>0.12</v>
      </c>
      <c r="M166">
        <v>0.03</v>
      </c>
      <c r="N166">
        <v>0.13</v>
      </c>
      <c r="Q166">
        <v>0.06</v>
      </c>
      <c r="R166">
        <v>0.3</v>
      </c>
      <c r="S166">
        <v>0.16</v>
      </c>
      <c r="U166">
        <v>24</v>
      </c>
    </row>
    <row r="167" spans="1:21" x14ac:dyDescent="0.2">
      <c r="A167">
        <v>25</v>
      </c>
      <c r="B167">
        <v>0.03</v>
      </c>
      <c r="C167">
        <v>0.2</v>
      </c>
      <c r="D167">
        <v>0.2</v>
      </c>
      <c r="E167">
        <v>0.21</v>
      </c>
      <c r="F167">
        <v>0.24</v>
      </c>
      <c r="G167">
        <v>0.02</v>
      </c>
      <c r="J167">
        <v>7.0000000000000007E-2</v>
      </c>
      <c r="K167">
        <v>0.9</v>
      </c>
      <c r="L167">
        <v>0.26</v>
      </c>
      <c r="N167">
        <v>0.15</v>
      </c>
      <c r="O167">
        <v>0.21</v>
      </c>
      <c r="Q167">
        <v>0.18</v>
      </c>
      <c r="R167">
        <v>0.26</v>
      </c>
      <c r="S167">
        <v>0.08</v>
      </c>
      <c r="T167">
        <v>0.2</v>
      </c>
      <c r="U167">
        <v>25</v>
      </c>
    </row>
    <row r="168" spans="1:21" x14ac:dyDescent="0.2">
      <c r="A168">
        <v>26</v>
      </c>
      <c r="B168">
        <v>0.01</v>
      </c>
      <c r="D168">
        <v>0.05</v>
      </c>
      <c r="T168">
        <v>0.23</v>
      </c>
      <c r="U168">
        <v>26</v>
      </c>
    </row>
    <row r="169" spans="1:21" x14ac:dyDescent="0.2">
      <c r="A169">
        <v>27</v>
      </c>
      <c r="U169">
        <v>27</v>
      </c>
    </row>
    <row r="170" spans="1:21" x14ac:dyDescent="0.2">
      <c r="A170">
        <v>28</v>
      </c>
      <c r="U170">
        <v>28</v>
      </c>
    </row>
    <row r="171" spans="1:21" x14ac:dyDescent="0.2">
      <c r="A171">
        <v>29</v>
      </c>
      <c r="H171">
        <v>0.09</v>
      </c>
      <c r="I171">
        <v>0.2</v>
      </c>
      <c r="U171">
        <v>29</v>
      </c>
    </row>
    <row r="172" spans="1:21" x14ac:dyDescent="0.2">
      <c r="A172">
        <v>30</v>
      </c>
      <c r="B172">
        <v>0.39</v>
      </c>
      <c r="C172">
        <v>0.25</v>
      </c>
      <c r="D172">
        <v>0.06</v>
      </c>
      <c r="E172">
        <v>0.22</v>
      </c>
      <c r="F172">
        <v>0.17</v>
      </c>
      <c r="J172">
        <v>0.45</v>
      </c>
      <c r="K172">
        <v>0.27</v>
      </c>
      <c r="L172">
        <v>0.43</v>
      </c>
      <c r="M172">
        <v>0.13</v>
      </c>
      <c r="N172">
        <v>0.02</v>
      </c>
      <c r="O172">
        <v>0.25</v>
      </c>
      <c r="P172">
        <v>0.16</v>
      </c>
      <c r="Q172">
        <v>0.43</v>
      </c>
      <c r="R172">
        <v>0.16</v>
      </c>
      <c r="T172">
        <v>0.3</v>
      </c>
      <c r="U172">
        <v>30</v>
      </c>
    </row>
    <row r="173" spans="1:21" x14ac:dyDescent="0.2">
      <c r="A173">
        <v>31</v>
      </c>
      <c r="S173">
        <v>0.3</v>
      </c>
      <c r="U173">
        <v>31</v>
      </c>
    </row>
    <row r="174" spans="1:21" x14ac:dyDescent="0.2">
      <c r="A174" t="s">
        <v>37</v>
      </c>
      <c r="B174">
        <f t="shared" ref="B174:T174" si="18">SUM(B143:B173)</f>
        <v>1.05</v>
      </c>
      <c r="C174">
        <f t="shared" si="18"/>
        <v>1.34</v>
      </c>
      <c r="D174">
        <f t="shared" si="18"/>
        <v>0.83000000000000007</v>
      </c>
      <c r="E174">
        <f t="shared" si="18"/>
        <v>1.01</v>
      </c>
      <c r="F174">
        <f t="shared" si="18"/>
        <v>1.07</v>
      </c>
      <c r="G174">
        <f t="shared" si="18"/>
        <v>0.57000000000000006</v>
      </c>
      <c r="H174">
        <f t="shared" si="18"/>
        <v>0.29000000000000004</v>
      </c>
      <c r="I174">
        <f t="shared" si="18"/>
        <v>0.60000000000000009</v>
      </c>
      <c r="J174">
        <f t="shared" si="18"/>
        <v>1.27</v>
      </c>
      <c r="K174">
        <f t="shared" si="18"/>
        <v>1.84</v>
      </c>
      <c r="L174">
        <f t="shared" si="18"/>
        <v>1.06</v>
      </c>
      <c r="M174">
        <f t="shared" si="18"/>
        <v>0.52</v>
      </c>
      <c r="N174">
        <f t="shared" si="18"/>
        <v>0.67</v>
      </c>
      <c r="O174">
        <f t="shared" si="18"/>
        <v>0.84</v>
      </c>
      <c r="P174">
        <f t="shared" si="18"/>
        <v>0.74</v>
      </c>
      <c r="Q174">
        <f t="shared" si="18"/>
        <v>1.23</v>
      </c>
      <c r="R174">
        <f t="shared" si="18"/>
        <v>1.9700000000000002</v>
      </c>
      <c r="S174">
        <f t="shared" si="18"/>
        <v>1.02</v>
      </c>
      <c r="T174" s="3">
        <f t="shared" si="18"/>
        <v>1.37</v>
      </c>
    </row>
    <row r="176" spans="1:21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21" x14ac:dyDescent="0.2">
      <c r="A178">
        <v>1</v>
      </c>
      <c r="F178">
        <v>0</v>
      </c>
      <c r="H178">
        <v>0</v>
      </c>
      <c r="I178">
        <v>0</v>
      </c>
      <c r="O178">
        <v>0</v>
      </c>
      <c r="Q178">
        <v>0</v>
      </c>
      <c r="S178">
        <v>0</v>
      </c>
      <c r="U178">
        <v>1</v>
      </c>
    </row>
    <row r="179" spans="1:21" x14ac:dyDescent="0.2">
      <c r="A179">
        <v>2</v>
      </c>
      <c r="U179">
        <v>2</v>
      </c>
    </row>
    <row r="180" spans="1:21" x14ac:dyDescent="0.2">
      <c r="A180">
        <v>3</v>
      </c>
      <c r="G180">
        <v>0.01</v>
      </c>
      <c r="U180">
        <v>3</v>
      </c>
    </row>
    <row r="181" spans="1:21" x14ac:dyDescent="0.2">
      <c r="A181">
        <v>4</v>
      </c>
      <c r="U181">
        <v>4</v>
      </c>
    </row>
    <row r="182" spans="1:21" x14ac:dyDescent="0.2">
      <c r="A182">
        <v>5</v>
      </c>
      <c r="U182">
        <v>5</v>
      </c>
    </row>
    <row r="183" spans="1:21" x14ac:dyDescent="0.2">
      <c r="A183">
        <v>6</v>
      </c>
      <c r="U183">
        <v>6</v>
      </c>
    </row>
    <row r="184" spans="1:21" x14ac:dyDescent="0.2">
      <c r="A184">
        <v>7</v>
      </c>
      <c r="U184">
        <v>7</v>
      </c>
    </row>
    <row r="185" spans="1:21" x14ac:dyDescent="0.2">
      <c r="A185">
        <v>8</v>
      </c>
      <c r="U185">
        <v>8</v>
      </c>
    </row>
    <row r="186" spans="1:21" x14ac:dyDescent="0.2">
      <c r="A186">
        <v>9</v>
      </c>
      <c r="U186">
        <v>9</v>
      </c>
    </row>
    <row r="187" spans="1:21" x14ac:dyDescent="0.2">
      <c r="A187">
        <v>10</v>
      </c>
      <c r="P187">
        <v>0.01</v>
      </c>
      <c r="U187">
        <v>10</v>
      </c>
    </row>
    <row r="188" spans="1:21" x14ac:dyDescent="0.2">
      <c r="A188">
        <v>11</v>
      </c>
      <c r="U188">
        <v>11</v>
      </c>
    </row>
    <row r="189" spans="1:21" x14ac:dyDescent="0.2">
      <c r="A189">
        <v>12</v>
      </c>
      <c r="T189">
        <v>0.06</v>
      </c>
      <c r="U189">
        <v>12</v>
      </c>
    </row>
    <row r="190" spans="1:21" x14ac:dyDescent="0.2">
      <c r="A190">
        <v>13</v>
      </c>
      <c r="C190">
        <v>0.01</v>
      </c>
      <c r="N190">
        <v>7.0000000000000007E-2</v>
      </c>
      <c r="P190">
        <v>0.01</v>
      </c>
      <c r="R190">
        <v>0.12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U192">
        <v>15</v>
      </c>
    </row>
    <row r="193" spans="1:21" x14ac:dyDescent="0.2">
      <c r="A193">
        <v>16</v>
      </c>
      <c r="U193">
        <v>16</v>
      </c>
    </row>
    <row r="194" spans="1:21" x14ac:dyDescent="0.2">
      <c r="A194">
        <v>17</v>
      </c>
      <c r="U194">
        <v>17</v>
      </c>
    </row>
    <row r="195" spans="1:21" x14ac:dyDescent="0.2">
      <c r="A195">
        <v>18</v>
      </c>
      <c r="U195">
        <v>18</v>
      </c>
    </row>
    <row r="196" spans="1:21" x14ac:dyDescent="0.2">
      <c r="A196">
        <v>19</v>
      </c>
      <c r="U196">
        <v>19</v>
      </c>
    </row>
    <row r="197" spans="1:21" x14ac:dyDescent="0.2">
      <c r="A197">
        <v>20</v>
      </c>
      <c r="G197">
        <v>0.01</v>
      </c>
      <c r="T197">
        <v>0.05</v>
      </c>
      <c r="U197">
        <v>20</v>
      </c>
    </row>
    <row r="198" spans="1:21" x14ac:dyDescent="0.2">
      <c r="A198">
        <v>21</v>
      </c>
      <c r="B198">
        <v>0.01</v>
      </c>
      <c r="C198">
        <v>0.02</v>
      </c>
      <c r="J198">
        <v>0.05</v>
      </c>
      <c r="K198">
        <v>0.03</v>
      </c>
      <c r="M198">
        <v>0.18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U200">
        <v>23</v>
      </c>
    </row>
    <row r="201" spans="1:21" x14ac:dyDescent="0.2">
      <c r="A201">
        <v>24</v>
      </c>
      <c r="B201">
        <v>0.01</v>
      </c>
      <c r="C201">
        <v>0.03</v>
      </c>
      <c r="D201">
        <v>0.02</v>
      </c>
      <c r="J201">
        <v>0.01</v>
      </c>
      <c r="L201">
        <v>0.08</v>
      </c>
      <c r="P201">
        <v>0.02</v>
      </c>
      <c r="R201">
        <v>0.01</v>
      </c>
      <c r="T201">
        <v>0.06</v>
      </c>
      <c r="U201">
        <v>24</v>
      </c>
    </row>
    <row r="202" spans="1:21" x14ac:dyDescent="0.2">
      <c r="A202">
        <v>25</v>
      </c>
      <c r="U202">
        <v>25</v>
      </c>
    </row>
    <row r="203" spans="1:21" x14ac:dyDescent="0.2">
      <c r="A203">
        <v>26</v>
      </c>
      <c r="U203">
        <v>26</v>
      </c>
    </row>
    <row r="204" spans="1:21" x14ac:dyDescent="0.2">
      <c r="A204">
        <v>27</v>
      </c>
      <c r="U204">
        <v>27</v>
      </c>
    </row>
    <row r="205" spans="1:21" x14ac:dyDescent="0.2">
      <c r="A205">
        <v>28</v>
      </c>
      <c r="U205">
        <v>28</v>
      </c>
    </row>
    <row r="206" spans="1:21" x14ac:dyDescent="0.2">
      <c r="A206">
        <v>29</v>
      </c>
      <c r="B206">
        <v>0.01</v>
      </c>
      <c r="E206">
        <v>0.02</v>
      </c>
      <c r="J206">
        <v>7.0000000000000007E-2</v>
      </c>
      <c r="K206">
        <v>0.01</v>
      </c>
      <c r="U206">
        <v>29</v>
      </c>
    </row>
    <row r="207" spans="1:21" x14ac:dyDescent="0.2">
      <c r="A207">
        <v>30</v>
      </c>
      <c r="F207">
        <v>0</v>
      </c>
      <c r="H207">
        <v>0</v>
      </c>
      <c r="I207">
        <v>0</v>
      </c>
      <c r="O207">
        <v>0</v>
      </c>
      <c r="Q207">
        <v>0</v>
      </c>
      <c r="S207">
        <v>0</v>
      </c>
      <c r="U207">
        <v>30</v>
      </c>
    </row>
    <row r="208" spans="1:21" x14ac:dyDescent="0.2">
      <c r="A208">
        <v>31</v>
      </c>
      <c r="I208" t="s">
        <v>33</v>
      </c>
      <c r="O208" t="s">
        <v>33</v>
      </c>
      <c r="U208">
        <v>31</v>
      </c>
    </row>
    <row r="209" spans="1:21" x14ac:dyDescent="0.2">
      <c r="A209" t="s">
        <v>37</v>
      </c>
      <c r="B209">
        <f t="shared" ref="B209:T209" si="19">SUM(B178:B208)</f>
        <v>0.03</v>
      </c>
      <c r="C209">
        <f t="shared" si="19"/>
        <v>0.06</v>
      </c>
      <c r="D209">
        <f t="shared" si="19"/>
        <v>0.02</v>
      </c>
      <c r="E209">
        <f t="shared" si="19"/>
        <v>0.02</v>
      </c>
      <c r="F209">
        <f t="shared" si="19"/>
        <v>0</v>
      </c>
      <c r="G209">
        <f t="shared" si="19"/>
        <v>0.02</v>
      </c>
      <c r="H209">
        <f t="shared" si="19"/>
        <v>0</v>
      </c>
      <c r="I209">
        <f t="shared" si="19"/>
        <v>0</v>
      </c>
      <c r="J209">
        <f t="shared" si="19"/>
        <v>0.13</v>
      </c>
      <c r="K209">
        <f t="shared" si="19"/>
        <v>0.04</v>
      </c>
      <c r="L209">
        <f t="shared" si="19"/>
        <v>0.08</v>
      </c>
      <c r="M209">
        <f t="shared" si="19"/>
        <v>0.18</v>
      </c>
      <c r="N209">
        <f t="shared" si="19"/>
        <v>7.0000000000000007E-2</v>
      </c>
      <c r="O209">
        <f t="shared" si="19"/>
        <v>0</v>
      </c>
      <c r="P209">
        <f t="shared" si="19"/>
        <v>0.04</v>
      </c>
      <c r="Q209">
        <f t="shared" si="19"/>
        <v>0</v>
      </c>
      <c r="R209">
        <f t="shared" si="19"/>
        <v>0.13</v>
      </c>
      <c r="S209">
        <f t="shared" si="19"/>
        <v>0</v>
      </c>
      <c r="T209">
        <f t="shared" si="19"/>
        <v>0.16999999999999998</v>
      </c>
    </row>
    <row r="211" spans="1:21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21" x14ac:dyDescent="0.2">
      <c r="A213">
        <v>1</v>
      </c>
      <c r="C213">
        <v>0</v>
      </c>
      <c r="O213">
        <v>0</v>
      </c>
      <c r="T213">
        <v>0</v>
      </c>
      <c r="U213">
        <v>1</v>
      </c>
    </row>
    <row r="214" spans="1:21" x14ac:dyDescent="0.2">
      <c r="A214">
        <v>2</v>
      </c>
      <c r="L214">
        <v>0.02</v>
      </c>
      <c r="U214">
        <v>2</v>
      </c>
    </row>
    <row r="215" spans="1:21" x14ac:dyDescent="0.2">
      <c r="A215">
        <v>3</v>
      </c>
      <c r="U215">
        <v>3</v>
      </c>
    </row>
    <row r="216" spans="1:21" x14ac:dyDescent="0.2">
      <c r="A216">
        <v>4</v>
      </c>
      <c r="U216">
        <v>4</v>
      </c>
    </row>
    <row r="217" spans="1:21" x14ac:dyDescent="0.2">
      <c r="A217">
        <v>5</v>
      </c>
      <c r="U217">
        <v>5</v>
      </c>
    </row>
    <row r="218" spans="1:21" x14ac:dyDescent="0.2">
      <c r="A218">
        <v>6</v>
      </c>
      <c r="U218">
        <v>6</v>
      </c>
    </row>
    <row r="219" spans="1:21" x14ac:dyDescent="0.2">
      <c r="A219">
        <v>7</v>
      </c>
      <c r="D219">
        <v>0.21</v>
      </c>
      <c r="F219">
        <v>0.13</v>
      </c>
      <c r="J219">
        <v>0.05</v>
      </c>
      <c r="P219">
        <v>0.03</v>
      </c>
      <c r="U219">
        <v>7</v>
      </c>
    </row>
    <row r="220" spans="1:21" x14ac:dyDescent="0.2">
      <c r="A220">
        <v>8</v>
      </c>
      <c r="B220">
        <v>0.01</v>
      </c>
      <c r="E220">
        <v>0.03</v>
      </c>
      <c r="I220">
        <v>0.1</v>
      </c>
      <c r="L220">
        <v>0.13</v>
      </c>
      <c r="N220">
        <v>0.2</v>
      </c>
      <c r="R220">
        <v>0.23</v>
      </c>
      <c r="S220">
        <v>0.06</v>
      </c>
      <c r="U220">
        <v>8</v>
      </c>
    </row>
    <row r="221" spans="1:21" x14ac:dyDescent="0.2">
      <c r="A221">
        <v>9</v>
      </c>
      <c r="U221">
        <v>9</v>
      </c>
    </row>
    <row r="222" spans="1:21" x14ac:dyDescent="0.2">
      <c r="A222">
        <v>10</v>
      </c>
      <c r="U222">
        <v>10</v>
      </c>
    </row>
    <row r="223" spans="1:21" x14ac:dyDescent="0.2">
      <c r="A223">
        <v>11</v>
      </c>
      <c r="U223">
        <v>11</v>
      </c>
    </row>
    <row r="224" spans="1:21" x14ac:dyDescent="0.2">
      <c r="A224">
        <v>12</v>
      </c>
      <c r="U224">
        <v>12</v>
      </c>
    </row>
    <row r="225" spans="1:21" x14ac:dyDescent="0.2">
      <c r="A225">
        <v>13</v>
      </c>
      <c r="U225">
        <v>13</v>
      </c>
    </row>
    <row r="226" spans="1:21" x14ac:dyDescent="0.2">
      <c r="A226">
        <v>14</v>
      </c>
      <c r="U226">
        <v>14</v>
      </c>
    </row>
    <row r="227" spans="1:21" x14ac:dyDescent="0.2">
      <c r="A227">
        <v>15</v>
      </c>
      <c r="B227">
        <v>0.01</v>
      </c>
      <c r="E227">
        <v>0.02</v>
      </c>
      <c r="G227">
        <v>0.03</v>
      </c>
      <c r="M227">
        <v>0.1</v>
      </c>
      <c r="P227">
        <v>0.02</v>
      </c>
      <c r="S227">
        <v>0.02</v>
      </c>
      <c r="U227">
        <v>15</v>
      </c>
    </row>
    <row r="228" spans="1:21" x14ac:dyDescent="0.2">
      <c r="A228">
        <v>16</v>
      </c>
      <c r="D228">
        <v>0.06</v>
      </c>
      <c r="H228">
        <v>0.02</v>
      </c>
      <c r="K228">
        <v>0.1</v>
      </c>
      <c r="U228">
        <v>16</v>
      </c>
    </row>
    <row r="229" spans="1:21" x14ac:dyDescent="0.2">
      <c r="A229">
        <v>17</v>
      </c>
      <c r="U229">
        <v>17</v>
      </c>
    </row>
    <row r="230" spans="1:21" x14ac:dyDescent="0.2">
      <c r="A230">
        <v>18</v>
      </c>
      <c r="U230">
        <v>18</v>
      </c>
    </row>
    <row r="231" spans="1:21" x14ac:dyDescent="0.2">
      <c r="A231">
        <v>19</v>
      </c>
      <c r="U231">
        <v>19</v>
      </c>
    </row>
    <row r="232" spans="1:21" x14ac:dyDescent="0.2">
      <c r="A232">
        <v>20</v>
      </c>
      <c r="U232">
        <v>20</v>
      </c>
    </row>
    <row r="233" spans="1:21" x14ac:dyDescent="0.2">
      <c r="A233">
        <v>21</v>
      </c>
      <c r="Q233">
        <v>0.04</v>
      </c>
      <c r="U233">
        <v>21</v>
      </c>
    </row>
    <row r="234" spans="1:21" x14ac:dyDescent="0.2">
      <c r="A234">
        <v>22</v>
      </c>
      <c r="U234">
        <v>22</v>
      </c>
    </row>
    <row r="235" spans="1:21" x14ac:dyDescent="0.2">
      <c r="A235">
        <v>23</v>
      </c>
      <c r="U235">
        <v>23</v>
      </c>
    </row>
    <row r="236" spans="1:21" x14ac:dyDescent="0.2">
      <c r="A236">
        <v>24</v>
      </c>
      <c r="L236" t="s">
        <v>33</v>
      </c>
      <c r="U236">
        <v>24</v>
      </c>
    </row>
    <row r="237" spans="1:21" x14ac:dyDescent="0.2">
      <c r="A237">
        <v>25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C242" t="s">
        <v>33</v>
      </c>
      <c r="U242">
        <v>30</v>
      </c>
    </row>
    <row r="243" spans="1:21" x14ac:dyDescent="0.2">
      <c r="A243">
        <v>31</v>
      </c>
      <c r="C243">
        <v>0</v>
      </c>
      <c r="O243">
        <v>0</v>
      </c>
      <c r="T243">
        <v>0</v>
      </c>
      <c r="U243">
        <v>31</v>
      </c>
    </row>
    <row r="244" spans="1:21" x14ac:dyDescent="0.2">
      <c r="A244" t="s">
        <v>37</v>
      </c>
      <c r="B244">
        <f t="shared" ref="B244:T244" si="20">SUM(B213:B243)</f>
        <v>0.02</v>
      </c>
      <c r="C244">
        <f t="shared" si="20"/>
        <v>0</v>
      </c>
      <c r="D244">
        <f t="shared" si="20"/>
        <v>0.27</v>
      </c>
      <c r="E244">
        <f t="shared" si="20"/>
        <v>0.05</v>
      </c>
      <c r="F244">
        <f t="shared" si="20"/>
        <v>0.13</v>
      </c>
      <c r="G244">
        <f t="shared" si="20"/>
        <v>0.03</v>
      </c>
      <c r="H244">
        <f t="shared" si="20"/>
        <v>0.02</v>
      </c>
      <c r="I244">
        <f t="shared" si="20"/>
        <v>0.1</v>
      </c>
      <c r="J244">
        <f t="shared" si="20"/>
        <v>0.05</v>
      </c>
      <c r="K244">
        <f t="shared" si="20"/>
        <v>0.1</v>
      </c>
      <c r="L244">
        <f t="shared" si="20"/>
        <v>0.15</v>
      </c>
      <c r="M244">
        <f t="shared" si="20"/>
        <v>0.1</v>
      </c>
      <c r="N244">
        <f t="shared" si="20"/>
        <v>0.2</v>
      </c>
      <c r="O244">
        <f t="shared" si="20"/>
        <v>0</v>
      </c>
      <c r="P244">
        <f t="shared" si="20"/>
        <v>0.05</v>
      </c>
      <c r="Q244">
        <f t="shared" si="20"/>
        <v>0.04</v>
      </c>
      <c r="R244">
        <f t="shared" si="20"/>
        <v>0.23</v>
      </c>
      <c r="S244">
        <f t="shared" si="20"/>
        <v>0.08</v>
      </c>
      <c r="T244">
        <f t="shared" si="20"/>
        <v>0</v>
      </c>
    </row>
    <row r="246" spans="1:21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21" x14ac:dyDescent="0.2">
      <c r="A248">
        <v>1</v>
      </c>
      <c r="M248">
        <v>0</v>
      </c>
      <c r="U248">
        <v>1</v>
      </c>
    </row>
    <row r="249" spans="1:21" x14ac:dyDescent="0.2">
      <c r="A249">
        <v>2</v>
      </c>
      <c r="F249">
        <v>0.45</v>
      </c>
      <c r="G249">
        <v>0.45</v>
      </c>
      <c r="J249">
        <v>0.22</v>
      </c>
      <c r="U249">
        <v>2</v>
      </c>
    </row>
    <row r="250" spans="1:21" x14ac:dyDescent="0.2">
      <c r="A250">
        <v>3</v>
      </c>
      <c r="B250">
        <v>0.25</v>
      </c>
      <c r="C250">
        <v>0.57999999999999996</v>
      </c>
      <c r="D250">
        <v>0.5</v>
      </c>
      <c r="E250">
        <v>0.66</v>
      </c>
      <c r="F250">
        <v>0.15</v>
      </c>
      <c r="H250">
        <v>0.1</v>
      </c>
      <c r="I250">
        <v>0.59</v>
      </c>
      <c r="J250">
        <v>0.24</v>
      </c>
      <c r="K250">
        <v>0.38</v>
      </c>
      <c r="N250">
        <v>0.54</v>
      </c>
      <c r="P250">
        <v>0.51</v>
      </c>
      <c r="Q250">
        <v>0.62</v>
      </c>
      <c r="R250">
        <v>0.78</v>
      </c>
      <c r="S250">
        <v>0.41</v>
      </c>
      <c r="T250">
        <v>0.5</v>
      </c>
      <c r="U250">
        <v>3</v>
      </c>
    </row>
    <row r="251" spans="1:21" x14ac:dyDescent="0.2">
      <c r="A251">
        <v>4</v>
      </c>
      <c r="H251">
        <v>0.15</v>
      </c>
      <c r="O251">
        <v>0.53</v>
      </c>
      <c r="U251">
        <v>4</v>
      </c>
    </row>
    <row r="252" spans="1:21" x14ac:dyDescent="0.2">
      <c r="A252">
        <v>5</v>
      </c>
      <c r="B252">
        <v>0.2</v>
      </c>
      <c r="C252">
        <v>0.03</v>
      </c>
      <c r="D252">
        <v>0.09</v>
      </c>
      <c r="E252">
        <v>0.08</v>
      </c>
      <c r="J252">
        <v>0.14000000000000001</v>
      </c>
      <c r="K252">
        <v>0.08</v>
      </c>
      <c r="N252">
        <v>0.02</v>
      </c>
      <c r="P252">
        <v>0.05</v>
      </c>
      <c r="R252">
        <v>0.02</v>
      </c>
      <c r="S252">
        <v>0.15</v>
      </c>
      <c r="U252">
        <v>5</v>
      </c>
    </row>
    <row r="253" spans="1:21" x14ac:dyDescent="0.2">
      <c r="A253">
        <v>6</v>
      </c>
      <c r="B253">
        <v>0.19</v>
      </c>
      <c r="U253">
        <v>6</v>
      </c>
    </row>
    <row r="254" spans="1:21" x14ac:dyDescent="0.2">
      <c r="A254">
        <v>7</v>
      </c>
      <c r="U254">
        <v>7</v>
      </c>
    </row>
    <row r="255" spans="1:21" x14ac:dyDescent="0.2">
      <c r="A255">
        <v>8</v>
      </c>
      <c r="U255">
        <v>8</v>
      </c>
    </row>
    <row r="256" spans="1:21" x14ac:dyDescent="0.2">
      <c r="A256">
        <v>9</v>
      </c>
      <c r="L256">
        <v>0.09</v>
      </c>
      <c r="U256">
        <v>9</v>
      </c>
    </row>
    <row r="257" spans="1:21" x14ac:dyDescent="0.2">
      <c r="A257">
        <v>10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U259">
        <v>12</v>
      </c>
    </row>
    <row r="260" spans="1:21" x14ac:dyDescent="0.2">
      <c r="A260">
        <v>13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U262">
        <v>15</v>
      </c>
    </row>
    <row r="263" spans="1:21" x14ac:dyDescent="0.2">
      <c r="A263">
        <v>16</v>
      </c>
      <c r="U263">
        <v>16</v>
      </c>
    </row>
    <row r="264" spans="1:21" x14ac:dyDescent="0.2">
      <c r="A264">
        <v>17</v>
      </c>
      <c r="U264">
        <v>17</v>
      </c>
    </row>
    <row r="265" spans="1:21" x14ac:dyDescent="0.2">
      <c r="A265">
        <v>18</v>
      </c>
      <c r="U265">
        <v>18</v>
      </c>
    </row>
    <row r="266" spans="1:21" x14ac:dyDescent="0.2">
      <c r="A266">
        <v>19</v>
      </c>
      <c r="U266">
        <v>19</v>
      </c>
    </row>
    <row r="267" spans="1:21" x14ac:dyDescent="0.2">
      <c r="A267">
        <v>20</v>
      </c>
      <c r="U267">
        <v>20</v>
      </c>
    </row>
    <row r="268" spans="1:21" x14ac:dyDescent="0.2">
      <c r="A268">
        <v>21</v>
      </c>
      <c r="N268">
        <v>0.01</v>
      </c>
      <c r="U268">
        <v>21</v>
      </c>
    </row>
    <row r="269" spans="1:21" x14ac:dyDescent="0.2">
      <c r="A269">
        <v>22</v>
      </c>
      <c r="B269">
        <v>0.03</v>
      </c>
      <c r="C269">
        <v>0.12</v>
      </c>
      <c r="D269">
        <v>0.1</v>
      </c>
      <c r="F269">
        <v>7.0000000000000007E-2</v>
      </c>
      <c r="N269">
        <v>0.04</v>
      </c>
      <c r="U269">
        <v>22</v>
      </c>
    </row>
    <row r="270" spans="1:21" x14ac:dyDescent="0.2">
      <c r="A270">
        <v>23</v>
      </c>
      <c r="E270">
        <v>0.05</v>
      </c>
      <c r="P270">
        <v>0.03</v>
      </c>
      <c r="Q270">
        <v>0.04</v>
      </c>
      <c r="R270">
        <v>0.08</v>
      </c>
      <c r="T270">
        <v>0.1</v>
      </c>
      <c r="U270">
        <v>23</v>
      </c>
    </row>
    <row r="271" spans="1:21" x14ac:dyDescent="0.2">
      <c r="A271">
        <v>24</v>
      </c>
      <c r="O271">
        <v>0.02</v>
      </c>
      <c r="U271">
        <v>24</v>
      </c>
    </row>
    <row r="272" spans="1:21" x14ac:dyDescent="0.2">
      <c r="A272">
        <v>25</v>
      </c>
      <c r="U272">
        <v>25</v>
      </c>
    </row>
    <row r="273" spans="1:21" x14ac:dyDescent="0.2">
      <c r="A273">
        <v>26</v>
      </c>
      <c r="U273">
        <v>26</v>
      </c>
    </row>
    <row r="274" spans="1:21" x14ac:dyDescent="0.2">
      <c r="A274">
        <v>27</v>
      </c>
      <c r="U274">
        <v>27</v>
      </c>
    </row>
    <row r="275" spans="1:21" x14ac:dyDescent="0.2">
      <c r="A275">
        <v>28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U277">
        <v>30</v>
      </c>
    </row>
    <row r="278" spans="1:21" x14ac:dyDescent="0.2">
      <c r="A278">
        <v>31</v>
      </c>
      <c r="M278">
        <v>0</v>
      </c>
      <c r="U278">
        <v>31</v>
      </c>
    </row>
    <row r="279" spans="1:21" x14ac:dyDescent="0.2">
      <c r="A279" t="s">
        <v>37</v>
      </c>
      <c r="B279">
        <f t="shared" ref="B279:T279" si="21">SUM(B248:B278)</f>
        <v>0.67</v>
      </c>
      <c r="C279">
        <f t="shared" si="21"/>
        <v>0.73</v>
      </c>
      <c r="D279">
        <f t="shared" si="21"/>
        <v>0.69</v>
      </c>
      <c r="E279">
        <f t="shared" si="21"/>
        <v>0.79</v>
      </c>
      <c r="F279">
        <f t="shared" si="21"/>
        <v>0.66999999999999993</v>
      </c>
      <c r="G279">
        <f t="shared" si="21"/>
        <v>0.45</v>
      </c>
      <c r="H279">
        <f t="shared" si="21"/>
        <v>0.25</v>
      </c>
      <c r="I279">
        <f t="shared" si="21"/>
        <v>0.59</v>
      </c>
      <c r="J279">
        <f t="shared" si="21"/>
        <v>0.6</v>
      </c>
      <c r="K279">
        <f t="shared" si="21"/>
        <v>0.46</v>
      </c>
      <c r="L279">
        <f t="shared" si="21"/>
        <v>0.09</v>
      </c>
      <c r="M279">
        <f t="shared" si="21"/>
        <v>0</v>
      </c>
      <c r="N279">
        <f t="shared" si="21"/>
        <v>0.6100000000000001</v>
      </c>
      <c r="O279">
        <f t="shared" si="21"/>
        <v>0.55000000000000004</v>
      </c>
      <c r="P279">
        <f t="shared" si="21"/>
        <v>0.59000000000000008</v>
      </c>
      <c r="Q279">
        <f t="shared" si="21"/>
        <v>0.66</v>
      </c>
      <c r="R279">
        <f t="shared" si="21"/>
        <v>0.88</v>
      </c>
      <c r="S279">
        <f t="shared" si="21"/>
        <v>0.55999999999999994</v>
      </c>
      <c r="T279">
        <f t="shared" si="21"/>
        <v>0.6</v>
      </c>
    </row>
    <row r="281" spans="1:21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21" x14ac:dyDescent="0.2">
      <c r="A283">
        <v>1</v>
      </c>
      <c r="U283">
        <v>1</v>
      </c>
    </row>
    <row r="284" spans="1:21" x14ac:dyDescent="0.2">
      <c r="A284">
        <v>2</v>
      </c>
      <c r="U284">
        <v>2</v>
      </c>
    </row>
    <row r="285" spans="1:21" x14ac:dyDescent="0.2">
      <c r="A285">
        <v>3</v>
      </c>
      <c r="U285">
        <v>3</v>
      </c>
    </row>
    <row r="286" spans="1:21" x14ac:dyDescent="0.2">
      <c r="A286">
        <v>4</v>
      </c>
      <c r="U286">
        <v>4</v>
      </c>
    </row>
    <row r="287" spans="1:21" x14ac:dyDescent="0.2">
      <c r="A287">
        <v>5</v>
      </c>
      <c r="N287">
        <v>0.01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B289">
        <v>0.09</v>
      </c>
      <c r="C289">
        <v>0.3</v>
      </c>
      <c r="D289">
        <v>0.3</v>
      </c>
      <c r="F289">
        <v>0.45</v>
      </c>
      <c r="G289">
        <v>7.0000000000000007E-2</v>
      </c>
      <c r="H289">
        <v>0.31</v>
      </c>
      <c r="J289">
        <v>0.17</v>
      </c>
      <c r="P289">
        <v>0.28999999999999998</v>
      </c>
      <c r="Q289">
        <v>0.33</v>
      </c>
      <c r="R289">
        <v>0.39</v>
      </c>
      <c r="U289">
        <v>7</v>
      </c>
    </row>
    <row r="290" spans="1:21" x14ac:dyDescent="0.2">
      <c r="A290">
        <v>8</v>
      </c>
      <c r="B290">
        <v>0.39</v>
      </c>
      <c r="C290">
        <v>0.1</v>
      </c>
      <c r="D290">
        <v>0.11</v>
      </c>
      <c r="E290">
        <v>0.99</v>
      </c>
      <c r="F290">
        <v>0.21</v>
      </c>
      <c r="G290">
        <v>0.3</v>
      </c>
      <c r="H290">
        <v>0.22</v>
      </c>
      <c r="I290">
        <v>1</v>
      </c>
      <c r="J290">
        <v>0.33</v>
      </c>
      <c r="K290">
        <v>0.52</v>
      </c>
      <c r="N290">
        <v>0.46</v>
      </c>
      <c r="P290">
        <v>0.15</v>
      </c>
      <c r="Q290">
        <v>0.55000000000000004</v>
      </c>
      <c r="R290">
        <v>0.02</v>
      </c>
      <c r="S290">
        <v>0.34</v>
      </c>
      <c r="T290">
        <v>0.75</v>
      </c>
      <c r="U290">
        <v>8</v>
      </c>
    </row>
    <row r="291" spans="1:21" x14ac:dyDescent="0.2">
      <c r="A291">
        <v>9</v>
      </c>
      <c r="C291">
        <v>0.03</v>
      </c>
      <c r="F291">
        <v>0.04</v>
      </c>
      <c r="G291">
        <v>0.03</v>
      </c>
      <c r="H291">
        <v>0.02</v>
      </c>
      <c r="I291">
        <v>0.08</v>
      </c>
      <c r="L291">
        <v>0.6</v>
      </c>
      <c r="M291">
        <v>0.75</v>
      </c>
      <c r="R291">
        <v>7.0000000000000007E-2</v>
      </c>
      <c r="T291">
        <v>0.02</v>
      </c>
      <c r="U291">
        <v>9</v>
      </c>
    </row>
    <row r="292" spans="1:21" x14ac:dyDescent="0.2">
      <c r="A292">
        <v>10</v>
      </c>
      <c r="P292">
        <v>0.02</v>
      </c>
      <c r="S292">
        <v>0.02</v>
      </c>
      <c r="T292">
        <v>0.1</v>
      </c>
      <c r="U292">
        <v>10</v>
      </c>
    </row>
    <row r="293" spans="1:21" x14ac:dyDescent="0.2">
      <c r="A293">
        <v>11</v>
      </c>
      <c r="O293">
        <v>0.14000000000000001</v>
      </c>
      <c r="U293">
        <v>11</v>
      </c>
    </row>
    <row r="294" spans="1:21" x14ac:dyDescent="0.2">
      <c r="A294">
        <v>12</v>
      </c>
      <c r="U294">
        <v>12</v>
      </c>
    </row>
    <row r="295" spans="1:21" x14ac:dyDescent="0.2">
      <c r="A295">
        <v>13</v>
      </c>
      <c r="U295">
        <v>13</v>
      </c>
    </row>
    <row r="296" spans="1:21" x14ac:dyDescent="0.2">
      <c r="A296">
        <v>14</v>
      </c>
      <c r="U296">
        <v>14</v>
      </c>
    </row>
    <row r="297" spans="1:21" x14ac:dyDescent="0.2">
      <c r="A297">
        <v>15</v>
      </c>
      <c r="D297">
        <v>0.13</v>
      </c>
      <c r="U297">
        <v>15</v>
      </c>
    </row>
    <row r="298" spans="1:21" x14ac:dyDescent="0.2">
      <c r="A298">
        <v>16</v>
      </c>
      <c r="B298">
        <v>0.09</v>
      </c>
      <c r="C298">
        <v>0.17</v>
      </c>
      <c r="E298">
        <v>0.05</v>
      </c>
      <c r="F298">
        <v>0.28999999999999998</v>
      </c>
      <c r="G298">
        <v>0.22</v>
      </c>
      <c r="H298">
        <v>0.02</v>
      </c>
      <c r="I298">
        <v>0.2</v>
      </c>
      <c r="J298">
        <v>0.06</v>
      </c>
      <c r="K298">
        <v>7.0000000000000007E-2</v>
      </c>
      <c r="M298">
        <v>0.11</v>
      </c>
      <c r="N298">
        <v>0.01</v>
      </c>
      <c r="P298">
        <v>0.18</v>
      </c>
      <c r="R298">
        <v>0.1</v>
      </c>
      <c r="S298">
        <v>0.09</v>
      </c>
      <c r="U298">
        <v>16</v>
      </c>
    </row>
    <row r="299" spans="1:21" x14ac:dyDescent="0.2">
      <c r="A299">
        <v>17</v>
      </c>
      <c r="G299">
        <v>0.01</v>
      </c>
      <c r="L299">
        <v>0.19</v>
      </c>
      <c r="N299">
        <v>0.03</v>
      </c>
      <c r="R299">
        <v>0.02</v>
      </c>
      <c r="T299">
        <v>0.2</v>
      </c>
      <c r="U299">
        <v>17</v>
      </c>
    </row>
    <row r="300" spans="1:21" x14ac:dyDescent="0.2">
      <c r="A300">
        <v>18</v>
      </c>
      <c r="U300">
        <v>18</v>
      </c>
    </row>
    <row r="301" spans="1:21" x14ac:dyDescent="0.2">
      <c r="A301">
        <v>19</v>
      </c>
      <c r="O301">
        <v>0.08</v>
      </c>
      <c r="U301">
        <v>19</v>
      </c>
    </row>
    <row r="302" spans="1:21" x14ac:dyDescent="0.2">
      <c r="A302">
        <v>20</v>
      </c>
      <c r="U302">
        <v>20</v>
      </c>
    </row>
    <row r="303" spans="1:21" x14ac:dyDescent="0.2">
      <c r="A303">
        <v>21</v>
      </c>
      <c r="U303">
        <v>21</v>
      </c>
    </row>
    <row r="304" spans="1:21" x14ac:dyDescent="0.2">
      <c r="A304">
        <v>22</v>
      </c>
      <c r="U304">
        <v>22</v>
      </c>
    </row>
    <row r="305" spans="1:21" x14ac:dyDescent="0.2">
      <c r="A305">
        <v>23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S309">
        <v>0.24</v>
      </c>
      <c r="U309">
        <v>27</v>
      </c>
    </row>
    <row r="310" spans="1:21" x14ac:dyDescent="0.2">
      <c r="A310">
        <v>28</v>
      </c>
      <c r="U310">
        <v>28</v>
      </c>
    </row>
    <row r="311" spans="1:21" x14ac:dyDescent="0.2">
      <c r="A311">
        <v>29</v>
      </c>
      <c r="U311">
        <v>29</v>
      </c>
    </row>
    <row r="312" spans="1:21" x14ac:dyDescent="0.2">
      <c r="A312">
        <v>30</v>
      </c>
      <c r="U312">
        <v>30</v>
      </c>
    </row>
    <row r="313" spans="1:21" x14ac:dyDescent="0.2">
      <c r="A313">
        <v>31</v>
      </c>
      <c r="U313">
        <v>31</v>
      </c>
    </row>
    <row r="314" spans="1:21" x14ac:dyDescent="0.2">
      <c r="A314" t="s">
        <v>37</v>
      </c>
      <c r="B314">
        <f t="shared" ref="B314:T314" si="22">SUM(B283:B313)</f>
        <v>0.56999999999999995</v>
      </c>
      <c r="C314">
        <f t="shared" si="22"/>
        <v>0.60000000000000009</v>
      </c>
      <c r="D314">
        <f t="shared" si="22"/>
        <v>0.54</v>
      </c>
      <c r="E314">
        <f t="shared" si="22"/>
        <v>1.04</v>
      </c>
      <c r="F314">
        <f t="shared" si="22"/>
        <v>0.99</v>
      </c>
      <c r="G314">
        <f t="shared" si="22"/>
        <v>0.63</v>
      </c>
      <c r="H314">
        <f t="shared" si="22"/>
        <v>0.57000000000000006</v>
      </c>
      <c r="I314">
        <f t="shared" si="22"/>
        <v>1.28</v>
      </c>
      <c r="J314">
        <f t="shared" si="22"/>
        <v>0.56000000000000005</v>
      </c>
      <c r="K314">
        <f t="shared" si="22"/>
        <v>0.59000000000000008</v>
      </c>
      <c r="L314">
        <f t="shared" si="22"/>
        <v>0.79</v>
      </c>
      <c r="M314">
        <f t="shared" si="22"/>
        <v>0.86</v>
      </c>
      <c r="N314">
        <f t="shared" si="22"/>
        <v>0.51</v>
      </c>
      <c r="O314">
        <f t="shared" si="22"/>
        <v>0.22000000000000003</v>
      </c>
      <c r="P314">
        <f t="shared" si="22"/>
        <v>0.6399999999999999</v>
      </c>
      <c r="Q314">
        <f t="shared" si="22"/>
        <v>0.88000000000000012</v>
      </c>
      <c r="R314">
        <f t="shared" si="22"/>
        <v>0.60000000000000009</v>
      </c>
      <c r="S314">
        <f t="shared" si="22"/>
        <v>0.69000000000000006</v>
      </c>
      <c r="T314">
        <f t="shared" si="22"/>
        <v>1.07</v>
      </c>
    </row>
    <row r="316" spans="1:21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21" x14ac:dyDescent="0.2">
      <c r="A318">
        <v>1</v>
      </c>
      <c r="U318">
        <v>1</v>
      </c>
    </row>
    <row r="319" spans="1:21" x14ac:dyDescent="0.2">
      <c r="A319">
        <v>2</v>
      </c>
      <c r="U319">
        <v>2</v>
      </c>
    </row>
    <row r="320" spans="1:21" x14ac:dyDescent="0.2">
      <c r="A320">
        <v>3</v>
      </c>
      <c r="U320">
        <v>3</v>
      </c>
    </row>
    <row r="321" spans="1:21" x14ac:dyDescent="0.2">
      <c r="A321">
        <v>4</v>
      </c>
      <c r="U321">
        <v>4</v>
      </c>
    </row>
    <row r="322" spans="1:21" x14ac:dyDescent="0.2">
      <c r="A322">
        <v>5</v>
      </c>
      <c r="U322">
        <v>5</v>
      </c>
    </row>
    <row r="323" spans="1:21" x14ac:dyDescent="0.2">
      <c r="A323">
        <v>6</v>
      </c>
      <c r="U323">
        <v>6</v>
      </c>
    </row>
    <row r="324" spans="1:21" x14ac:dyDescent="0.2">
      <c r="A324">
        <v>7</v>
      </c>
      <c r="C324">
        <v>0.02</v>
      </c>
      <c r="U324">
        <v>7</v>
      </c>
    </row>
    <row r="325" spans="1:21" x14ac:dyDescent="0.2">
      <c r="A325">
        <v>8</v>
      </c>
      <c r="U325">
        <v>8</v>
      </c>
    </row>
    <row r="326" spans="1:21" x14ac:dyDescent="0.2">
      <c r="A326">
        <v>9</v>
      </c>
      <c r="U326">
        <v>9</v>
      </c>
    </row>
    <row r="327" spans="1:21" x14ac:dyDescent="0.2">
      <c r="A327">
        <v>10</v>
      </c>
      <c r="U327">
        <v>10</v>
      </c>
    </row>
    <row r="328" spans="1:21" x14ac:dyDescent="0.2">
      <c r="A328">
        <v>11</v>
      </c>
      <c r="B328">
        <v>0.04</v>
      </c>
      <c r="C328">
        <v>0.1</v>
      </c>
      <c r="E328">
        <v>0.06</v>
      </c>
      <c r="F328">
        <v>0.09</v>
      </c>
      <c r="G328">
        <v>0.06</v>
      </c>
      <c r="J328">
        <v>0.05</v>
      </c>
      <c r="K328">
        <v>0.05</v>
      </c>
      <c r="L328">
        <v>0.13</v>
      </c>
      <c r="O328">
        <v>0.05</v>
      </c>
      <c r="Q328">
        <v>0.04</v>
      </c>
      <c r="R328">
        <v>0.15</v>
      </c>
      <c r="U328">
        <v>11</v>
      </c>
    </row>
    <row r="329" spans="1:21" x14ac:dyDescent="0.2">
      <c r="A329">
        <v>12</v>
      </c>
      <c r="D329">
        <v>0.08</v>
      </c>
      <c r="G329">
        <v>0.02</v>
      </c>
      <c r="J329">
        <v>0.01</v>
      </c>
      <c r="M329">
        <v>0.02</v>
      </c>
      <c r="N329">
        <v>0.05</v>
      </c>
      <c r="P329">
        <v>0.05</v>
      </c>
      <c r="S329">
        <v>0.13</v>
      </c>
      <c r="T329">
        <v>0.25</v>
      </c>
      <c r="U329">
        <v>12</v>
      </c>
    </row>
    <row r="330" spans="1:21" x14ac:dyDescent="0.2">
      <c r="A330">
        <v>13</v>
      </c>
      <c r="G330">
        <v>0.04</v>
      </c>
      <c r="M330">
        <v>0.01</v>
      </c>
      <c r="U330">
        <v>13</v>
      </c>
    </row>
    <row r="331" spans="1:21" x14ac:dyDescent="0.2">
      <c r="A331">
        <v>14</v>
      </c>
      <c r="B331">
        <v>0.02</v>
      </c>
      <c r="C331">
        <v>0.02</v>
      </c>
      <c r="E331">
        <v>0.04</v>
      </c>
      <c r="F331">
        <v>0.04</v>
      </c>
      <c r="I331">
        <v>0.1</v>
      </c>
      <c r="J331">
        <v>0.02</v>
      </c>
      <c r="K331">
        <v>0.04</v>
      </c>
      <c r="L331">
        <v>0.05</v>
      </c>
      <c r="M331" t="s">
        <v>33</v>
      </c>
      <c r="R331">
        <v>0.03</v>
      </c>
      <c r="U331">
        <v>14</v>
      </c>
    </row>
    <row r="332" spans="1:21" x14ac:dyDescent="0.2">
      <c r="A332">
        <v>15</v>
      </c>
      <c r="B332">
        <v>0.22</v>
      </c>
      <c r="C332">
        <v>0.17</v>
      </c>
      <c r="D332">
        <v>0.25</v>
      </c>
      <c r="E332">
        <v>0.3</v>
      </c>
      <c r="F332">
        <v>0.28000000000000003</v>
      </c>
      <c r="G332">
        <v>0.25</v>
      </c>
      <c r="H332">
        <v>0.28999999999999998</v>
      </c>
      <c r="J332">
        <v>0.24</v>
      </c>
      <c r="K332">
        <v>0.28999999999999998</v>
      </c>
      <c r="M332">
        <v>0.23</v>
      </c>
      <c r="N332">
        <v>0.2</v>
      </c>
      <c r="P332">
        <v>0.28000000000000003</v>
      </c>
      <c r="Q332">
        <v>0.3</v>
      </c>
      <c r="R332">
        <v>0.14000000000000001</v>
      </c>
      <c r="S332">
        <v>0.27</v>
      </c>
      <c r="U332">
        <v>15</v>
      </c>
    </row>
    <row r="333" spans="1:21" x14ac:dyDescent="0.2">
      <c r="A333">
        <v>16</v>
      </c>
      <c r="B333">
        <v>0.21</v>
      </c>
      <c r="C333">
        <v>0.09</v>
      </c>
      <c r="D333">
        <v>0.2</v>
      </c>
      <c r="E333">
        <v>0.15</v>
      </c>
      <c r="F333">
        <v>0.15</v>
      </c>
      <c r="H333">
        <v>0.27</v>
      </c>
      <c r="I333">
        <v>0.42</v>
      </c>
      <c r="J333">
        <v>0.25</v>
      </c>
      <c r="K333">
        <v>0.21</v>
      </c>
      <c r="L333">
        <v>0.28999999999999998</v>
      </c>
      <c r="M333">
        <v>0.19</v>
      </c>
      <c r="N333">
        <v>7.0000000000000007E-2</v>
      </c>
      <c r="O333">
        <v>0.4</v>
      </c>
      <c r="P333">
        <v>0.12</v>
      </c>
      <c r="Q333">
        <v>0.14000000000000001</v>
      </c>
      <c r="R333">
        <v>0.03</v>
      </c>
      <c r="S333">
        <v>0.09</v>
      </c>
      <c r="T333">
        <v>0.37</v>
      </c>
      <c r="U333">
        <v>16</v>
      </c>
    </row>
    <row r="334" spans="1:21" x14ac:dyDescent="0.2">
      <c r="A334">
        <v>17</v>
      </c>
      <c r="M334" t="s">
        <v>33</v>
      </c>
      <c r="T334">
        <v>0.05</v>
      </c>
      <c r="U334">
        <v>17</v>
      </c>
    </row>
    <row r="335" spans="1:21" x14ac:dyDescent="0.2">
      <c r="A335">
        <v>18</v>
      </c>
      <c r="M335" t="s">
        <v>33</v>
      </c>
      <c r="U335">
        <v>18</v>
      </c>
    </row>
    <row r="336" spans="1:21" x14ac:dyDescent="0.2">
      <c r="A336">
        <v>19</v>
      </c>
      <c r="D336">
        <v>0.02</v>
      </c>
      <c r="M336" t="s">
        <v>33</v>
      </c>
      <c r="U336">
        <v>19</v>
      </c>
    </row>
    <row r="337" spans="1:21" x14ac:dyDescent="0.2">
      <c r="A337">
        <v>20</v>
      </c>
      <c r="T337">
        <v>0.02</v>
      </c>
      <c r="U337">
        <v>20</v>
      </c>
    </row>
    <row r="338" spans="1:21" x14ac:dyDescent="0.2">
      <c r="A338">
        <v>21</v>
      </c>
      <c r="U338">
        <v>21</v>
      </c>
    </row>
    <row r="339" spans="1:21" x14ac:dyDescent="0.2">
      <c r="A339">
        <v>22</v>
      </c>
      <c r="U339">
        <v>22</v>
      </c>
    </row>
    <row r="340" spans="1:21" x14ac:dyDescent="0.2">
      <c r="A340">
        <v>23</v>
      </c>
      <c r="U340">
        <v>23</v>
      </c>
    </row>
    <row r="341" spans="1:21" x14ac:dyDescent="0.2">
      <c r="A341">
        <v>24</v>
      </c>
      <c r="U341">
        <v>24</v>
      </c>
    </row>
    <row r="342" spans="1:21" x14ac:dyDescent="0.2">
      <c r="A342">
        <v>25</v>
      </c>
      <c r="O342">
        <v>0.08</v>
      </c>
      <c r="U342">
        <v>25</v>
      </c>
    </row>
    <row r="343" spans="1:21" x14ac:dyDescent="0.2">
      <c r="A343">
        <v>26</v>
      </c>
      <c r="U343">
        <v>26</v>
      </c>
    </row>
    <row r="344" spans="1:21" x14ac:dyDescent="0.2">
      <c r="A344">
        <v>27</v>
      </c>
      <c r="U344">
        <v>27</v>
      </c>
    </row>
    <row r="345" spans="1:21" x14ac:dyDescent="0.2">
      <c r="A345">
        <v>28</v>
      </c>
      <c r="B345">
        <v>0.04</v>
      </c>
      <c r="C345">
        <v>0.05</v>
      </c>
      <c r="I345">
        <v>0.06</v>
      </c>
      <c r="J345">
        <v>0.03</v>
      </c>
      <c r="L345">
        <v>0.19</v>
      </c>
      <c r="Q345">
        <v>0.2</v>
      </c>
      <c r="R345">
        <v>0.16</v>
      </c>
      <c r="U345">
        <v>28</v>
      </c>
    </row>
    <row r="346" spans="1:21" x14ac:dyDescent="0.2">
      <c r="A346">
        <v>29</v>
      </c>
      <c r="G346">
        <v>0.16</v>
      </c>
      <c r="J346">
        <v>0.02</v>
      </c>
      <c r="K346">
        <v>0.11</v>
      </c>
      <c r="N346">
        <v>7.0000000000000007E-2</v>
      </c>
      <c r="P346">
        <v>0.05</v>
      </c>
      <c r="Q346">
        <v>0.04</v>
      </c>
      <c r="R346">
        <v>0.21</v>
      </c>
      <c r="T346">
        <v>0.3</v>
      </c>
      <c r="U346">
        <v>29</v>
      </c>
    </row>
    <row r="347" spans="1:21" x14ac:dyDescent="0.2">
      <c r="A347">
        <v>30</v>
      </c>
      <c r="E347">
        <v>0.23</v>
      </c>
      <c r="T347">
        <v>0.1</v>
      </c>
      <c r="U347">
        <v>30</v>
      </c>
    </row>
    <row r="348" spans="1:21" x14ac:dyDescent="0.2">
      <c r="A348">
        <v>31</v>
      </c>
      <c r="F348">
        <v>0.11</v>
      </c>
      <c r="U348">
        <v>31</v>
      </c>
    </row>
    <row r="349" spans="1:21" x14ac:dyDescent="0.2">
      <c r="A349" t="s">
        <v>37</v>
      </c>
      <c r="B349">
        <f t="shared" ref="B349:T349" si="23">SUM(B318:B348)</f>
        <v>0.53</v>
      </c>
      <c r="C349">
        <f t="shared" si="23"/>
        <v>0.45</v>
      </c>
      <c r="D349">
        <f t="shared" si="23"/>
        <v>0.55000000000000004</v>
      </c>
      <c r="E349">
        <f t="shared" si="23"/>
        <v>0.78</v>
      </c>
      <c r="F349">
        <f t="shared" si="23"/>
        <v>0.67</v>
      </c>
      <c r="G349">
        <f t="shared" si="23"/>
        <v>0.53</v>
      </c>
      <c r="H349">
        <f t="shared" si="23"/>
        <v>0.56000000000000005</v>
      </c>
      <c r="I349">
        <f t="shared" si="23"/>
        <v>0.58000000000000007</v>
      </c>
      <c r="J349">
        <f t="shared" si="23"/>
        <v>0.62000000000000011</v>
      </c>
      <c r="K349">
        <f t="shared" si="23"/>
        <v>0.7</v>
      </c>
      <c r="L349">
        <f t="shared" si="23"/>
        <v>0.65999999999999992</v>
      </c>
      <c r="M349">
        <f t="shared" si="23"/>
        <v>0.45</v>
      </c>
      <c r="N349">
        <f t="shared" si="23"/>
        <v>0.39</v>
      </c>
      <c r="O349">
        <f t="shared" si="23"/>
        <v>0.53</v>
      </c>
      <c r="P349">
        <f t="shared" si="23"/>
        <v>0.5</v>
      </c>
      <c r="Q349">
        <f t="shared" si="23"/>
        <v>0.72</v>
      </c>
      <c r="R349">
        <f t="shared" si="23"/>
        <v>0.72</v>
      </c>
      <c r="S349">
        <f t="shared" si="23"/>
        <v>0.49</v>
      </c>
      <c r="T349">
        <f t="shared" si="23"/>
        <v>1.0900000000000001</v>
      </c>
    </row>
    <row r="351" spans="1:21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21" x14ac:dyDescent="0.2">
      <c r="A353">
        <v>1</v>
      </c>
      <c r="U353">
        <v>1</v>
      </c>
    </row>
    <row r="354" spans="1:21" x14ac:dyDescent="0.2">
      <c r="A354">
        <v>2</v>
      </c>
      <c r="U354">
        <v>2</v>
      </c>
    </row>
    <row r="355" spans="1:21" x14ac:dyDescent="0.2">
      <c r="A355">
        <v>3</v>
      </c>
      <c r="U355">
        <v>3</v>
      </c>
    </row>
    <row r="356" spans="1:21" x14ac:dyDescent="0.2">
      <c r="A356">
        <v>4</v>
      </c>
      <c r="U356">
        <v>4</v>
      </c>
    </row>
    <row r="357" spans="1:21" x14ac:dyDescent="0.2">
      <c r="A357">
        <v>5</v>
      </c>
      <c r="U357">
        <v>5</v>
      </c>
    </row>
    <row r="358" spans="1:21" x14ac:dyDescent="0.2">
      <c r="A358">
        <v>6</v>
      </c>
      <c r="U358">
        <v>6</v>
      </c>
    </row>
    <row r="359" spans="1:21" x14ac:dyDescent="0.2">
      <c r="A359">
        <v>7</v>
      </c>
      <c r="U359">
        <v>7</v>
      </c>
    </row>
    <row r="360" spans="1:21" x14ac:dyDescent="0.2">
      <c r="A360">
        <v>8</v>
      </c>
      <c r="U360">
        <v>8</v>
      </c>
    </row>
    <row r="361" spans="1:21" x14ac:dyDescent="0.2">
      <c r="A361">
        <v>9</v>
      </c>
      <c r="D361">
        <v>0.16</v>
      </c>
      <c r="G361">
        <v>0.01</v>
      </c>
      <c r="U361">
        <v>9</v>
      </c>
    </row>
    <row r="362" spans="1:21" x14ac:dyDescent="0.2">
      <c r="A362">
        <v>10</v>
      </c>
      <c r="B362">
        <v>0.01</v>
      </c>
      <c r="C362">
        <v>0.08</v>
      </c>
      <c r="E362">
        <v>0.05</v>
      </c>
      <c r="G362">
        <v>0.01</v>
      </c>
      <c r="J362">
        <v>0.02</v>
      </c>
      <c r="K362">
        <v>0.03</v>
      </c>
      <c r="N362">
        <v>0.01</v>
      </c>
      <c r="Q362">
        <v>0.08</v>
      </c>
      <c r="R362">
        <v>0.21</v>
      </c>
      <c r="S362">
        <v>0.26</v>
      </c>
      <c r="U362">
        <v>10</v>
      </c>
    </row>
    <row r="363" spans="1:21" x14ac:dyDescent="0.2">
      <c r="A363">
        <v>11</v>
      </c>
      <c r="B363">
        <v>0.01</v>
      </c>
      <c r="G363">
        <v>0.11</v>
      </c>
      <c r="K363">
        <v>0.03</v>
      </c>
      <c r="N363">
        <v>7.0000000000000007E-2</v>
      </c>
      <c r="O363">
        <v>0.08</v>
      </c>
      <c r="T363">
        <v>0.4</v>
      </c>
      <c r="U363">
        <v>11</v>
      </c>
    </row>
    <row r="364" spans="1:21" x14ac:dyDescent="0.2">
      <c r="A364">
        <v>12</v>
      </c>
      <c r="U364">
        <v>12</v>
      </c>
    </row>
    <row r="365" spans="1:21" x14ac:dyDescent="0.2">
      <c r="A365">
        <v>13</v>
      </c>
      <c r="M365">
        <v>0.02</v>
      </c>
      <c r="U365">
        <v>13</v>
      </c>
    </row>
    <row r="366" spans="1:21" x14ac:dyDescent="0.2">
      <c r="A366">
        <v>14</v>
      </c>
      <c r="G366">
        <v>0.03</v>
      </c>
      <c r="U366">
        <v>14</v>
      </c>
    </row>
    <row r="367" spans="1:21" x14ac:dyDescent="0.2">
      <c r="A367">
        <v>15</v>
      </c>
      <c r="B367">
        <v>0.02</v>
      </c>
      <c r="C367">
        <v>0.04</v>
      </c>
      <c r="E367">
        <v>0.13</v>
      </c>
      <c r="F367">
        <v>0.11</v>
      </c>
      <c r="G367">
        <v>0.2</v>
      </c>
      <c r="J367">
        <v>0.05</v>
      </c>
      <c r="K367">
        <v>0.09</v>
      </c>
      <c r="L367">
        <v>0.11</v>
      </c>
      <c r="M367">
        <v>0.02</v>
      </c>
      <c r="N367">
        <v>0.01</v>
      </c>
      <c r="Q367">
        <v>0.13</v>
      </c>
      <c r="R367">
        <v>0.02</v>
      </c>
      <c r="S367">
        <v>0.06</v>
      </c>
      <c r="U367">
        <v>15</v>
      </c>
    </row>
    <row r="368" spans="1:21" x14ac:dyDescent="0.2">
      <c r="A368">
        <v>16</v>
      </c>
      <c r="B368">
        <v>0.17</v>
      </c>
      <c r="C368">
        <v>0.16</v>
      </c>
      <c r="E368">
        <v>0.41</v>
      </c>
      <c r="F368">
        <v>0.3</v>
      </c>
      <c r="G368">
        <v>0.19</v>
      </c>
      <c r="H368">
        <v>0.01</v>
      </c>
      <c r="I368">
        <v>0.18</v>
      </c>
      <c r="J368">
        <v>0.2</v>
      </c>
      <c r="K368">
        <v>0.23</v>
      </c>
      <c r="L368">
        <v>0.2</v>
      </c>
      <c r="M368">
        <v>0.23</v>
      </c>
      <c r="N368">
        <v>0.12</v>
      </c>
      <c r="P368">
        <v>0.52</v>
      </c>
      <c r="Q368">
        <v>0.44</v>
      </c>
      <c r="R368">
        <v>0.16</v>
      </c>
      <c r="S368">
        <v>0.28999999999999998</v>
      </c>
      <c r="T368">
        <v>0.05</v>
      </c>
      <c r="U368">
        <v>16</v>
      </c>
    </row>
    <row r="369" spans="1:21" x14ac:dyDescent="0.2">
      <c r="A369">
        <v>17</v>
      </c>
      <c r="B369">
        <v>0.03</v>
      </c>
      <c r="E369">
        <v>0.05</v>
      </c>
      <c r="F369">
        <v>0.06</v>
      </c>
      <c r="G369">
        <v>0.01</v>
      </c>
      <c r="H369">
        <v>0.19</v>
      </c>
      <c r="I369">
        <v>0.4</v>
      </c>
      <c r="J369">
        <v>0.03</v>
      </c>
      <c r="L369">
        <v>0.03</v>
      </c>
      <c r="N369">
        <v>0.03</v>
      </c>
      <c r="P369">
        <v>0.03</v>
      </c>
      <c r="Q369">
        <v>0.06</v>
      </c>
      <c r="S369">
        <v>0.03</v>
      </c>
      <c r="T369">
        <v>0.26</v>
      </c>
      <c r="U369">
        <v>17</v>
      </c>
    </row>
    <row r="370" spans="1:21" x14ac:dyDescent="0.2">
      <c r="A370">
        <v>18</v>
      </c>
      <c r="K370">
        <v>0.05</v>
      </c>
      <c r="N370">
        <v>0.03</v>
      </c>
      <c r="T370">
        <v>0.05</v>
      </c>
      <c r="U370">
        <v>18</v>
      </c>
    </row>
    <row r="371" spans="1:21" x14ac:dyDescent="0.2">
      <c r="A371">
        <v>19</v>
      </c>
      <c r="B371">
        <v>0.24</v>
      </c>
      <c r="C371">
        <v>0.13</v>
      </c>
      <c r="E371">
        <v>0.38</v>
      </c>
      <c r="F371">
        <v>0.16</v>
      </c>
      <c r="H371">
        <v>0.56999999999999995</v>
      </c>
      <c r="J371">
        <v>0.41</v>
      </c>
      <c r="K371">
        <v>0.46</v>
      </c>
      <c r="L371">
        <v>0.16</v>
      </c>
      <c r="M371">
        <v>0.43</v>
      </c>
      <c r="N371">
        <v>0.14000000000000001</v>
      </c>
      <c r="O371">
        <v>0.48</v>
      </c>
      <c r="P371">
        <v>0.2</v>
      </c>
      <c r="Q371">
        <v>0.3</v>
      </c>
      <c r="R371">
        <v>0.08</v>
      </c>
      <c r="S371">
        <v>0.34</v>
      </c>
      <c r="U371">
        <v>19</v>
      </c>
    </row>
    <row r="372" spans="1:21" x14ac:dyDescent="0.2">
      <c r="A372">
        <v>20</v>
      </c>
      <c r="F372">
        <v>0.01</v>
      </c>
      <c r="G372">
        <v>0.02</v>
      </c>
      <c r="I372">
        <v>0.3</v>
      </c>
      <c r="J372">
        <v>0.05</v>
      </c>
      <c r="M372">
        <v>0.03</v>
      </c>
      <c r="N372">
        <v>0.02</v>
      </c>
      <c r="P372">
        <v>0.04</v>
      </c>
      <c r="Q372">
        <v>0.11</v>
      </c>
      <c r="T372">
        <v>0.28000000000000003</v>
      </c>
      <c r="U372">
        <v>20</v>
      </c>
    </row>
    <row r="373" spans="1:21" x14ac:dyDescent="0.2">
      <c r="A373">
        <v>21</v>
      </c>
      <c r="E373">
        <v>0.1</v>
      </c>
      <c r="H373">
        <v>0.1</v>
      </c>
      <c r="K373">
        <v>0.09</v>
      </c>
      <c r="R373">
        <v>0.05</v>
      </c>
      <c r="T373">
        <v>7.0000000000000007E-2</v>
      </c>
      <c r="U373">
        <v>21</v>
      </c>
    </row>
    <row r="374" spans="1:21" x14ac:dyDescent="0.2">
      <c r="A374">
        <v>22</v>
      </c>
      <c r="U374">
        <v>22</v>
      </c>
    </row>
    <row r="375" spans="1:21" x14ac:dyDescent="0.2">
      <c r="A375">
        <v>23</v>
      </c>
      <c r="F375">
        <v>0.02</v>
      </c>
      <c r="G375">
        <v>0.01</v>
      </c>
      <c r="J375">
        <v>0.05</v>
      </c>
      <c r="M375">
        <v>0.03</v>
      </c>
      <c r="O375">
        <v>0.3</v>
      </c>
      <c r="P375">
        <v>0.02</v>
      </c>
      <c r="U375">
        <v>23</v>
      </c>
    </row>
    <row r="376" spans="1:21" x14ac:dyDescent="0.2">
      <c r="A376">
        <v>24</v>
      </c>
      <c r="B376">
        <v>0.02</v>
      </c>
      <c r="E376">
        <v>0.04</v>
      </c>
      <c r="G376">
        <v>0.03</v>
      </c>
      <c r="H376">
        <v>0.06</v>
      </c>
      <c r="I376">
        <v>0.1</v>
      </c>
      <c r="N376">
        <v>0.05</v>
      </c>
      <c r="Q376">
        <v>0.02</v>
      </c>
      <c r="T376">
        <v>0.2</v>
      </c>
      <c r="U376">
        <v>24</v>
      </c>
    </row>
    <row r="377" spans="1:21" x14ac:dyDescent="0.2">
      <c r="A377">
        <v>25</v>
      </c>
      <c r="E377">
        <v>0.1</v>
      </c>
      <c r="J377">
        <v>0.06</v>
      </c>
      <c r="K377">
        <v>0.04</v>
      </c>
      <c r="Q377">
        <v>0.03</v>
      </c>
      <c r="U377">
        <v>25</v>
      </c>
    </row>
    <row r="378" spans="1:21" x14ac:dyDescent="0.2">
      <c r="A378">
        <v>26</v>
      </c>
      <c r="B378" t="s">
        <v>33</v>
      </c>
      <c r="U378">
        <v>26</v>
      </c>
    </row>
    <row r="379" spans="1:21" x14ac:dyDescent="0.2">
      <c r="A379">
        <v>27</v>
      </c>
      <c r="U379">
        <v>27</v>
      </c>
    </row>
    <row r="380" spans="1:21" x14ac:dyDescent="0.2">
      <c r="A380">
        <v>28</v>
      </c>
      <c r="B380">
        <v>0.26</v>
      </c>
      <c r="C380">
        <v>0.57999999999999996</v>
      </c>
      <c r="D380">
        <v>1.1499999999999999</v>
      </c>
      <c r="F380">
        <v>0.62</v>
      </c>
      <c r="G380">
        <v>0.03</v>
      </c>
      <c r="H380">
        <v>0.89</v>
      </c>
      <c r="J380">
        <v>0.72</v>
      </c>
      <c r="M380">
        <v>0.3</v>
      </c>
      <c r="N380">
        <v>0.03</v>
      </c>
      <c r="Q380">
        <v>0.51</v>
      </c>
      <c r="R380">
        <v>0.5</v>
      </c>
      <c r="S380">
        <v>0.46</v>
      </c>
      <c r="U380">
        <v>28</v>
      </c>
    </row>
    <row r="381" spans="1:21" x14ac:dyDescent="0.2">
      <c r="A381">
        <v>29</v>
      </c>
      <c r="B381">
        <v>0.46</v>
      </c>
      <c r="C381">
        <v>0.05</v>
      </c>
      <c r="E381">
        <v>0.6</v>
      </c>
      <c r="G381">
        <v>7.0000000000000007E-2</v>
      </c>
      <c r="H381">
        <v>0.09</v>
      </c>
      <c r="I381">
        <v>0.5</v>
      </c>
      <c r="J381">
        <v>0.03</v>
      </c>
      <c r="K381">
        <v>0.63</v>
      </c>
      <c r="L381">
        <v>0.49</v>
      </c>
      <c r="M381">
        <v>0.15</v>
      </c>
      <c r="N381">
        <v>0.54</v>
      </c>
      <c r="O381">
        <v>0.41</v>
      </c>
      <c r="P381">
        <v>0.39</v>
      </c>
      <c r="Q381">
        <v>0.02</v>
      </c>
      <c r="R381">
        <v>0.03</v>
      </c>
      <c r="T381">
        <v>0.72</v>
      </c>
      <c r="U381">
        <v>29</v>
      </c>
    </row>
    <row r="382" spans="1:21" x14ac:dyDescent="0.2">
      <c r="A382">
        <v>30</v>
      </c>
      <c r="C382">
        <v>0.1</v>
      </c>
      <c r="D382">
        <v>0.12</v>
      </c>
      <c r="E382">
        <v>0.02</v>
      </c>
      <c r="F382">
        <v>0.1</v>
      </c>
      <c r="G382">
        <v>0.06</v>
      </c>
      <c r="J382">
        <v>0.11</v>
      </c>
      <c r="M382">
        <v>0.11</v>
      </c>
      <c r="P382">
        <v>0.09</v>
      </c>
      <c r="S382">
        <v>0.12</v>
      </c>
      <c r="T382">
        <v>0.12</v>
      </c>
      <c r="U382">
        <v>30</v>
      </c>
    </row>
    <row r="383" spans="1:21" x14ac:dyDescent="0.2">
      <c r="A383">
        <v>31</v>
      </c>
      <c r="U383">
        <v>31</v>
      </c>
    </row>
    <row r="384" spans="1:21" x14ac:dyDescent="0.2">
      <c r="A384" t="s">
        <v>37</v>
      </c>
      <c r="B384">
        <f t="shared" ref="B384:T384" si="24">SUM(B353:B383)</f>
        <v>1.22</v>
      </c>
      <c r="C384">
        <f t="shared" si="24"/>
        <v>1.1400000000000001</v>
      </c>
      <c r="D384">
        <f t="shared" si="24"/>
        <v>1.4299999999999997</v>
      </c>
      <c r="E384">
        <f t="shared" si="24"/>
        <v>1.8800000000000003</v>
      </c>
      <c r="F384">
        <f t="shared" si="24"/>
        <v>1.3800000000000001</v>
      </c>
      <c r="G384">
        <f t="shared" si="24"/>
        <v>0.78000000000000025</v>
      </c>
      <c r="H384">
        <f t="shared" si="24"/>
        <v>1.91</v>
      </c>
      <c r="I384">
        <f t="shared" si="24"/>
        <v>1.48</v>
      </c>
      <c r="J384">
        <f t="shared" si="24"/>
        <v>1.7300000000000002</v>
      </c>
      <c r="K384">
        <f t="shared" si="24"/>
        <v>1.65</v>
      </c>
      <c r="L384">
        <f t="shared" si="24"/>
        <v>0.99</v>
      </c>
      <c r="M384">
        <f t="shared" si="24"/>
        <v>1.32</v>
      </c>
      <c r="N384">
        <f t="shared" si="24"/>
        <v>1.05</v>
      </c>
      <c r="O384">
        <f t="shared" si="24"/>
        <v>1.2699999999999998</v>
      </c>
      <c r="P384">
        <f t="shared" si="24"/>
        <v>1.2900000000000003</v>
      </c>
      <c r="Q384">
        <f t="shared" si="24"/>
        <v>1.7000000000000002</v>
      </c>
      <c r="R384">
        <f t="shared" si="24"/>
        <v>1.05</v>
      </c>
      <c r="S384">
        <f t="shared" si="24"/>
        <v>1.56</v>
      </c>
      <c r="T384" s="3">
        <f t="shared" si="24"/>
        <v>2.1500000000000004</v>
      </c>
    </row>
    <row r="386" spans="1:21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21" x14ac:dyDescent="0.2">
      <c r="A388">
        <v>1</v>
      </c>
      <c r="B388">
        <v>0.16</v>
      </c>
      <c r="C388">
        <v>0.06</v>
      </c>
      <c r="D388">
        <v>0.04</v>
      </c>
      <c r="E388">
        <v>0.13</v>
      </c>
      <c r="F388">
        <v>7.0000000000000007E-2</v>
      </c>
      <c r="G388">
        <v>7.0000000000000007E-2</v>
      </c>
      <c r="I388">
        <v>0.1</v>
      </c>
      <c r="J388">
        <v>0.08</v>
      </c>
      <c r="N388">
        <v>0.15</v>
      </c>
      <c r="P388">
        <v>0.05</v>
      </c>
      <c r="Q388">
        <v>0.08</v>
      </c>
      <c r="R388">
        <v>0.08</v>
      </c>
      <c r="S388">
        <v>0.06</v>
      </c>
      <c r="T388">
        <v>7.0000000000000007E-2</v>
      </c>
      <c r="U388">
        <v>1</v>
      </c>
    </row>
    <row r="389" spans="1:21" x14ac:dyDescent="0.2">
      <c r="A389">
        <v>2</v>
      </c>
      <c r="C389">
        <v>0.11</v>
      </c>
      <c r="D389">
        <v>0.21</v>
      </c>
      <c r="E389">
        <v>0.03</v>
      </c>
      <c r="F389">
        <v>0.18</v>
      </c>
      <c r="G389">
        <v>0.01</v>
      </c>
      <c r="J389">
        <v>0.23</v>
      </c>
      <c r="K389">
        <v>0.17</v>
      </c>
      <c r="L389">
        <v>0.35</v>
      </c>
      <c r="M389">
        <v>0.3</v>
      </c>
      <c r="N389">
        <v>0.01</v>
      </c>
      <c r="P389">
        <v>0.17</v>
      </c>
      <c r="Q389">
        <v>0.05</v>
      </c>
      <c r="R389">
        <v>0.04</v>
      </c>
      <c r="S389">
        <v>0.17</v>
      </c>
      <c r="T389">
        <v>0.08</v>
      </c>
      <c r="U389">
        <v>2</v>
      </c>
    </row>
    <row r="390" spans="1:21" x14ac:dyDescent="0.2">
      <c r="A390">
        <v>3</v>
      </c>
      <c r="B390">
        <v>0.22</v>
      </c>
      <c r="E390">
        <v>0.24</v>
      </c>
      <c r="G390">
        <v>0.14000000000000001</v>
      </c>
      <c r="H390">
        <v>0.35</v>
      </c>
      <c r="I390">
        <v>0.4</v>
      </c>
      <c r="K390">
        <v>0.26</v>
      </c>
      <c r="M390">
        <v>0.06</v>
      </c>
      <c r="N390">
        <v>0.16</v>
      </c>
      <c r="Q390">
        <v>0.2</v>
      </c>
      <c r="R390">
        <v>0.06</v>
      </c>
      <c r="S390">
        <v>0.06</v>
      </c>
      <c r="T390">
        <v>0.22</v>
      </c>
      <c r="U390">
        <v>3</v>
      </c>
    </row>
    <row r="391" spans="1:21" x14ac:dyDescent="0.2">
      <c r="A391">
        <v>4</v>
      </c>
      <c r="B391">
        <v>0.01</v>
      </c>
      <c r="J391">
        <v>0.05</v>
      </c>
      <c r="N391">
        <v>0.01</v>
      </c>
      <c r="S391">
        <v>0.3</v>
      </c>
      <c r="U391">
        <v>4</v>
      </c>
    </row>
    <row r="392" spans="1:21" x14ac:dyDescent="0.2">
      <c r="A392">
        <v>5</v>
      </c>
      <c r="B392">
        <v>0.17</v>
      </c>
      <c r="C392">
        <v>0.12</v>
      </c>
      <c r="E392">
        <v>0.12</v>
      </c>
      <c r="G392">
        <v>0.04</v>
      </c>
      <c r="J392">
        <v>0.3</v>
      </c>
      <c r="L392">
        <v>0.08</v>
      </c>
      <c r="M392">
        <v>0.25</v>
      </c>
      <c r="N392">
        <v>7.0000000000000007E-2</v>
      </c>
      <c r="P392">
        <v>0.15</v>
      </c>
      <c r="Q392">
        <v>0.23</v>
      </c>
      <c r="R392">
        <v>0.14000000000000001</v>
      </c>
      <c r="U392">
        <v>5</v>
      </c>
    </row>
    <row r="393" spans="1:21" x14ac:dyDescent="0.2">
      <c r="A393">
        <v>6</v>
      </c>
      <c r="B393">
        <v>0.08</v>
      </c>
      <c r="E393">
        <v>0.2</v>
      </c>
      <c r="G393">
        <v>0.1</v>
      </c>
      <c r="H393">
        <v>0.26</v>
      </c>
      <c r="I393">
        <v>0.22</v>
      </c>
      <c r="K393">
        <v>0.3</v>
      </c>
      <c r="L393">
        <v>0.12</v>
      </c>
      <c r="N393">
        <v>7.0000000000000007E-2</v>
      </c>
      <c r="O393">
        <v>0.7</v>
      </c>
      <c r="R393">
        <v>0.02</v>
      </c>
      <c r="T393">
        <v>0.32</v>
      </c>
      <c r="U393">
        <v>6</v>
      </c>
    </row>
    <row r="394" spans="1:21" x14ac:dyDescent="0.2">
      <c r="A394">
        <v>7</v>
      </c>
      <c r="B394">
        <v>0.05</v>
      </c>
      <c r="C394">
        <v>0.09</v>
      </c>
      <c r="E394">
        <v>0.09</v>
      </c>
      <c r="F394">
        <v>7.0000000000000007E-2</v>
      </c>
      <c r="G394">
        <v>0.11</v>
      </c>
      <c r="H394">
        <v>0.1</v>
      </c>
      <c r="M394">
        <v>0.09</v>
      </c>
      <c r="N394">
        <v>0.02</v>
      </c>
      <c r="P394">
        <v>0.09</v>
      </c>
      <c r="Q394">
        <v>0.08</v>
      </c>
      <c r="R394">
        <v>0.04</v>
      </c>
      <c r="U394">
        <v>7</v>
      </c>
    </row>
    <row r="395" spans="1:21" x14ac:dyDescent="0.2">
      <c r="A395">
        <v>8</v>
      </c>
      <c r="B395">
        <v>0.06</v>
      </c>
      <c r="E395">
        <v>0.06</v>
      </c>
      <c r="G395">
        <v>0.21</v>
      </c>
      <c r="K395">
        <v>0.14000000000000001</v>
      </c>
      <c r="T395">
        <v>0.1</v>
      </c>
      <c r="U395">
        <v>8</v>
      </c>
    </row>
    <row r="396" spans="1:21" x14ac:dyDescent="0.2">
      <c r="A396">
        <v>9</v>
      </c>
      <c r="F396">
        <v>0.06</v>
      </c>
      <c r="J396">
        <v>0.28999999999999998</v>
      </c>
      <c r="M396">
        <v>0.04</v>
      </c>
      <c r="U396">
        <v>9</v>
      </c>
    </row>
    <row r="397" spans="1:21" x14ac:dyDescent="0.2">
      <c r="A397">
        <v>10</v>
      </c>
      <c r="B397">
        <v>0.02</v>
      </c>
      <c r="C397">
        <v>0.35</v>
      </c>
      <c r="D397">
        <v>0.25</v>
      </c>
      <c r="E397">
        <v>0.37</v>
      </c>
      <c r="F397">
        <v>0.2</v>
      </c>
      <c r="G397">
        <v>0.18</v>
      </c>
      <c r="H397">
        <v>0.1</v>
      </c>
      <c r="K397">
        <v>0.31</v>
      </c>
      <c r="M397">
        <v>0.22</v>
      </c>
      <c r="N397">
        <v>0.15</v>
      </c>
      <c r="O397">
        <v>1.91</v>
      </c>
      <c r="P397">
        <v>0.34</v>
      </c>
      <c r="Q397">
        <v>0.43</v>
      </c>
      <c r="R397">
        <v>0.38</v>
      </c>
      <c r="T397">
        <v>0.47</v>
      </c>
      <c r="U397">
        <v>10</v>
      </c>
    </row>
    <row r="398" spans="1:21" x14ac:dyDescent="0.2">
      <c r="A398">
        <v>11</v>
      </c>
      <c r="B398">
        <v>0.05</v>
      </c>
      <c r="C398">
        <v>0.1</v>
      </c>
      <c r="D398">
        <v>0.3</v>
      </c>
      <c r="G398">
        <v>0.05</v>
      </c>
      <c r="H398">
        <v>0.16</v>
      </c>
      <c r="J398">
        <v>0.12</v>
      </c>
      <c r="L398">
        <v>0.59</v>
      </c>
      <c r="M398">
        <v>0.04</v>
      </c>
      <c r="N398">
        <v>0.04</v>
      </c>
      <c r="P398">
        <v>0.13</v>
      </c>
      <c r="U398">
        <v>11</v>
      </c>
    </row>
    <row r="399" spans="1:21" x14ac:dyDescent="0.2">
      <c r="A399">
        <v>12</v>
      </c>
      <c r="B399">
        <v>0.04</v>
      </c>
      <c r="C399">
        <v>0.08</v>
      </c>
      <c r="D399">
        <v>0.25</v>
      </c>
      <c r="E399">
        <v>0.18</v>
      </c>
      <c r="G399">
        <v>0.2</v>
      </c>
      <c r="H399">
        <v>0.11</v>
      </c>
      <c r="I399">
        <v>0.2</v>
      </c>
      <c r="J399">
        <v>0.14000000000000001</v>
      </c>
      <c r="K399">
        <v>0.11</v>
      </c>
      <c r="M399">
        <v>0.09</v>
      </c>
      <c r="N399">
        <v>7.0000000000000007E-2</v>
      </c>
      <c r="P399">
        <v>0.11</v>
      </c>
      <c r="Q399">
        <v>0.17</v>
      </c>
      <c r="R399">
        <v>0.06</v>
      </c>
      <c r="S399">
        <v>0.63</v>
      </c>
      <c r="T399">
        <v>0.1</v>
      </c>
      <c r="U399">
        <v>12</v>
      </c>
    </row>
    <row r="400" spans="1:21" x14ac:dyDescent="0.2">
      <c r="A400">
        <v>13</v>
      </c>
      <c r="B400">
        <v>0.94</v>
      </c>
      <c r="C400">
        <v>0.5</v>
      </c>
      <c r="D400">
        <v>0.8</v>
      </c>
      <c r="E400">
        <v>1.25</v>
      </c>
      <c r="F400">
        <v>1.02</v>
      </c>
      <c r="G400">
        <v>1.4</v>
      </c>
      <c r="H400">
        <v>0.02</v>
      </c>
      <c r="J400">
        <v>1</v>
      </c>
      <c r="M400">
        <v>1.26</v>
      </c>
      <c r="N400">
        <v>0.32</v>
      </c>
      <c r="P400">
        <v>1.0900000000000001</v>
      </c>
      <c r="R400">
        <v>0.3</v>
      </c>
      <c r="U400">
        <v>13</v>
      </c>
    </row>
    <row r="401" spans="1:21" x14ac:dyDescent="0.2">
      <c r="A401">
        <v>14</v>
      </c>
      <c r="B401">
        <v>0.03</v>
      </c>
      <c r="E401">
        <v>0.24</v>
      </c>
      <c r="H401">
        <v>1.35</v>
      </c>
      <c r="I401">
        <v>1.5</v>
      </c>
      <c r="K401">
        <v>1.46</v>
      </c>
      <c r="N401">
        <v>0.23</v>
      </c>
      <c r="Q401">
        <v>1.37</v>
      </c>
      <c r="R401">
        <v>7.0000000000000007E-2</v>
      </c>
      <c r="S401">
        <v>0.94</v>
      </c>
      <c r="T401">
        <v>1.2</v>
      </c>
      <c r="U401">
        <v>14</v>
      </c>
    </row>
    <row r="402" spans="1:21" x14ac:dyDescent="0.2">
      <c r="A402">
        <v>15</v>
      </c>
      <c r="L402">
        <v>0.6</v>
      </c>
      <c r="U402">
        <v>15</v>
      </c>
    </row>
    <row r="403" spans="1:21" x14ac:dyDescent="0.2">
      <c r="A403">
        <v>16</v>
      </c>
      <c r="L403">
        <v>0.37</v>
      </c>
      <c r="U403">
        <v>16</v>
      </c>
    </row>
    <row r="404" spans="1:21" x14ac:dyDescent="0.2">
      <c r="A404">
        <v>17</v>
      </c>
      <c r="G404">
        <v>0.03</v>
      </c>
      <c r="K404">
        <v>0.03</v>
      </c>
      <c r="U404">
        <v>17</v>
      </c>
    </row>
    <row r="405" spans="1:21" x14ac:dyDescent="0.2">
      <c r="A405">
        <v>18</v>
      </c>
      <c r="G405">
        <v>0.02</v>
      </c>
      <c r="U405">
        <v>18</v>
      </c>
    </row>
    <row r="406" spans="1:21" x14ac:dyDescent="0.2">
      <c r="A406">
        <v>19</v>
      </c>
      <c r="H406">
        <v>0.1</v>
      </c>
      <c r="L406">
        <v>0.21</v>
      </c>
      <c r="M406">
        <v>0.12</v>
      </c>
      <c r="U406">
        <v>19</v>
      </c>
    </row>
    <row r="407" spans="1:21" x14ac:dyDescent="0.2">
      <c r="A407">
        <v>20</v>
      </c>
      <c r="B407">
        <v>7.0000000000000007E-2</v>
      </c>
      <c r="C407">
        <v>0.1</v>
      </c>
      <c r="E407">
        <v>0.11</v>
      </c>
      <c r="G407">
        <v>0.04</v>
      </c>
      <c r="H407">
        <v>0.18</v>
      </c>
      <c r="J407">
        <v>0.2</v>
      </c>
      <c r="M407">
        <v>0.11</v>
      </c>
      <c r="N407">
        <v>0.1</v>
      </c>
      <c r="O407">
        <v>0.06</v>
      </c>
      <c r="Q407">
        <v>0.3</v>
      </c>
      <c r="R407">
        <v>0.1</v>
      </c>
      <c r="S407">
        <v>0.14000000000000001</v>
      </c>
      <c r="U407">
        <v>20</v>
      </c>
    </row>
    <row r="408" spans="1:21" x14ac:dyDescent="0.2">
      <c r="A408">
        <v>21</v>
      </c>
      <c r="B408">
        <v>0.17</v>
      </c>
      <c r="C408">
        <v>0.08</v>
      </c>
      <c r="D408">
        <v>0.32</v>
      </c>
      <c r="E408">
        <v>0.19</v>
      </c>
      <c r="G408">
        <v>0.01</v>
      </c>
      <c r="H408">
        <v>0.08</v>
      </c>
      <c r="I408">
        <v>0.4</v>
      </c>
      <c r="J408">
        <v>0.06</v>
      </c>
      <c r="K408">
        <v>0.28999999999999998</v>
      </c>
      <c r="N408">
        <v>0.1</v>
      </c>
      <c r="P408">
        <v>0.25</v>
      </c>
      <c r="Q408">
        <v>0.05</v>
      </c>
      <c r="R408">
        <v>0.02</v>
      </c>
      <c r="T408">
        <v>0.3</v>
      </c>
      <c r="U408">
        <v>21</v>
      </c>
    </row>
    <row r="409" spans="1:21" x14ac:dyDescent="0.2">
      <c r="A409">
        <v>22</v>
      </c>
      <c r="B409">
        <v>0.02</v>
      </c>
      <c r="U409">
        <v>22</v>
      </c>
    </row>
    <row r="410" spans="1:21" x14ac:dyDescent="0.2">
      <c r="A410">
        <v>23</v>
      </c>
      <c r="J410">
        <v>0.02</v>
      </c>
      <c r="M410">
        <v>7.0000000000000007E-2</v>
      </c>
      <c r="U410">
        <v>23</v>
      </c>
    </row>
    <row r="411" spans="1:21" x14ac:dyDescent="0.2">
      <c r="A411">
        <v>24</v>
      </c>
      <c r="B411">
        <v>0.14000000000000001</v>
      </c>
      <c r="C411">
        <v>0.05</v>
      </c>
      <c r="D411">
        <v>0.13</v>
      </c>
      <c r="E411">
        <v>0.3</v>
      </c>
      <c r="H411">
        <v>0.03</v>
      </c>
      <c r="J411">
        <v>0.15</v>
      </c>
      <c r="K411">
        <v>0.15</v>
      </c>
      <c r="N411">
        <v>0.08</v>
      </c>
      <c r="Q411">
        <v>0.38</v>
      </c>
      <c r="U411">
        <v>24</v>
      </c>
    </row>
    <row r="412" spans="1:21" x14ac:dyDescent="0.2">
      <c r="A412">
        <v>25</v>
      </c>
      <c r="B412">
        <v>0.01</v>
      </c>
      <c r="C412">
        <v>0.03</v>
      </c>
      <c r="E412">
        <v>7.0000000000000007E-2</v>
      </c>
      <c r="F412">
        <v>0.36</v>
      </c>
      <c r="H412">
        <v>0.19</v>
      </c>
      <c r="J412">
        <v>0.17</v>
      </c>
      <c r="K412">
        <v>0.03</v>
      </c>
      <c r="N412">
        <v>0.05</v>
      </c>
      <c r="R412">
        <v>0.1</v>
      </c>
      <c r="U412">
        <v>25</v>
      </c>
    </row>
    <row r="413" spans="1:21" x14ac:dyDescent="0.2">
      <c r="A413">
        <v>26</v>
      </c>
      <c r="B413">
        <v>0.01</v>
      </c>
      <c r="C413">
        <v>0.04</v>
      </c>
      <c r="K413">
        <v>0.13</v>
      </c>
      <c r="O413">
        <v>0.45</v>
      </c>
      <c r="U413">
        <v>26</v>
      </c>
    </row>
    <row r="414" spans="1:21" x14ac:dyDescent="0.2">
      <c r="A414">
        <v>27</v>
      </c>
      <c r="F414">
        <v>0.09</v>
      </c>
      <c r="J414">
        <v>0.06</v>
      </c>
      <c r="L414">
        <v>0.14000000000000001</v>
      </c>
      <c r="P414">
        <v>0.21</v>
      </c>
      <c r="Q414">
        <v>0.23</v>
      </c>
      <c r="R414">
        <v>0.06</v>
      </c>
      <c r="U414">
        <v>27</v>
      </c>
    </row>
    <row r="415" spans="1:21" x14ac:dyDescent="0.2">
      <c r="A415">
        <v>28</v>
      </c>
      <c r="C415">
        <v>0.17</v>
      </c>
      <c r="E415">
        <v>0.22</v>
      </c>
      <c r="F415">
        <v>0.14000000000000001</v>
      </c>
      <c r="G415">
        <v>0.01</v>
      </c>
      <c r="H415">
        <v>0.1</v>
      </c>
      <c r="I415">
        <v>0.31</v>
      </c>
      <c r="J415">
        <v>0.15</v>
      </c>
      <c r="N415">
        <v>0.06</v>
      </c>
      <c r="P415">
        <v>0.15</v>
      </c>
      <c r="U415">
        <v>28</v>
      </c>
    </row>
    <row r="416" spans="1:21" x14ac:dyDescent="0.2">
      <c r="A416">
        <v>29</v>
      </c>
      <c r="C416">
        <v>0.1</v>
      </c>
      <c r="E416">
        <v>0.16</v>
      </c>
      <c r="I416">
        <v>0.1</v>
      </c>
      <c r="J416">
        <v>0.05</v>
      </c>
      <c r="K416">
        <v>0.2</v>
      </c>
      <c r="M416">
        <v>0.34</v>
      </c>
      <c r="N416">
        <v>0.28000000000000003</v>
      </c>
      <c r="P416">
        <v>0.04</v>
      </c>
      <c r="R416">
        <v>0.34</v>
      </c>
      <c r="S416">
        <v>0.37</v>
      </c>
      <c r="T416">
        <v>0.5</v>
      </c>
      <c r="U416">
        <v>29</v>
      </c>
    </row>
    <row r="417" spans="1:21" x14ac:dyDescent="0.2">
      <c r="A417">
        <v>30</v>
      </c>
      <c r="G417">
        <v>0.09</v>
      </c>
      <c r="O417">
        <v>0.27</v>
      </c>
      <c r="Q417">
        <v>0.2</v>
      </c>
      <c r="T417">
        <v>0.05</v>
      </c>
      <c r="U417">
        <v>30</v>
      </c>
    </row>
    <row r="418" spans="1:21" x14ac:dyDescent="0.2">
      <c r="A418">
        <v>31</v>
      </c>
      <c r="C418">
        <v>0.1</v>
      </c>
      <c r="E418">
        <v>0.11</v>
      </c>
      <c r="F418">
        <v>0.11</v>
      </c>
      <c r="G418">
        <v>0.02</v>
      </c>
      <c r="H418">
        <v>0.09</v>
      </c>
      <c r="J418">
        <v>0.1</v>
      </c>
      <c r="K418">
        <v>0.05</v>
      </c>
      <c r="L418">
        <v>0.11</v>
      </c>
      <c r="M418">
        <v>0.08</v>
      </c>
      <c r="N418">
        <v>0.04</v>
      </c>
      <c r="Q418" t="s">
        <v>33</v>
      </c>
      <c r="R418">
        <v>0.01</v>
      </c>
      <c r="U418">
        <v>31</v>
      </c>
    </row>
    <row r="419" spans="1:21" x14ac:dyDescent="0.2">
      <c r="A419" t="s">
        <v>37</v>
      </c>
      <c r="B419">
        <f t="shared" ref="B419:T419" si="25">SUM(B388:B418)</f>
        <v>2.25</v>
      </c>
      <c r="C419">
        <f t="shared" si="25"/>
        <v>2.08</v>
      </c>
      <c r="D419">
        <f t="shared" si="25"/>
        <v>2.2999999999999998</v>
      </c>
      <c r="E419">
        <f t="shared" si="25"/>
        <v>4.07</v>
      </c>
      <c r="F419">
        <f t="shared" si="25"/>
        <v>2.2999999999999998</v>
      </c>
      <c r="G419">
        <f t="shared" si="25"/>
        <v>2.7299999999999991</v>
      </c>
      <c r="H419">
        <f t="shared" si="25"/>
        <v>3.22</v>
      </c>
      <c r="I419">
        <f t="shared" si="25"/>
        <v>3.23</v>
      </c>
      <c r="J419">
        <f t="shared" si="25"/>
        <v>3.17</v>
      </c>
      <c r="K419">
        <f t="shared" si="25"/>
        <v>3.6299999999999994</v>
      </c>
      <c r="L419">
        <f t="shared" si="25"/>
        <v>2.5700000000000003</v>
      </c>
      <c r="M419">
        <f t="shared" si="25"/>
        <v>3.07</v>
      </c>
      <c r="N419">
        <f t="shared" si="25"/>
        <v>2.0100000000000002</v>
      </c>
      <c r="O419">
        <f t="shared" si="25"/>
        <v>3.39</v>
      </c>
      <c r="P419">
        <f t="shared" si="25"/>
        <v>2.78</v>
      </c>
      <c r="Q419">
        <f t="shared" si="25"/>
        <v>3.77</v>
      </c>
      <c r="R419">
        <f t="shared" si="25"/>
        <v>1.8200000000000005</v>
      </c>
      <c r="S419">
        <f t="shared" si="25"/>
        <v>2.6700000000000004</v>
      </c>
      <c r="T419" s="3">
        <f t="shared" si="25"/>
        <v>3.4099999999999993</v>
      </c>
    </row>
    <row r="424" spans="1:21" x14ac:dyDescent="0.2">
      <c r="A424">
        <v>2003</v>
      </c>
    </row>
    <row r="425" spans="1:21" x14ac:dyDescent="0.2">
      <c r="A425" t="s">
        <v>0</v>
      </c>
      <c r="B425">
        <f t="shared" ref="B425:T425" si="26">B34</f>
        <v>3.8</v>
      </c>
      <c r="C425">
        <f t="shared" si="26"/>
        <v>0</v>
      </c>
      <c r="D425">
        <f t="shared" si="26"/>
        <v>4.83</v>
      </c>
      <c r="E425">
        <f t="shared" si="26"/>
        <v>5.84</v>
      </c>
      <c r="F425">
        <f t="shared" si="26"/>
        <v>4.0199999999999996</v>
      </c>
      <c r="G425">
        <f t="shared" si="26"/>
        <v>4.33</v>
      </c>
      <c r="H425">
        <f t="shared" si="26"/>
        <v>4.6900000000000004</v>
      </c>
      <c r="I425">
        <f t="shared" si="26"/>
        <v>8.379999999999999</v>
      </c>
      <c r="J425">
        <f t="shared" si="26"/>
        <v>4.68</v>
      </c>
      <c r="K425">
        <f t="shared" si="26"/>
        <v>4.1099999999999994</v>
      </c>
      <c r="L425">
        <f t="shared" si="26"/>
        <v>4.95</v>
      </c>
      <c r="M425">
        <f t="shared" si="26"/>
        <v>4.05</v>
      </c>
      <c r="N425">
        <f t="shared" si="26"/>
        <v>3.3400000000000003</v>
      </c>
      <c r="O425">
        <f t="shared" si="26"/>
        <v>3.54</v>
      </c>
      <c r="P425">
        <f t="shared" si="26"/>
        <v>3.79</v>
      </c>
      <c r="Q425">
        <f t="shared" si="26"/>
        <v>5.51</v>
      </c>
      <c r="R425">
        <f t="shared" si="26"/>
        <v>3.2800000000000002</v>
      </c>
      <c r="S425">
        <f t="shared" si="26"/>
        <v>4.62</v>
      </c>
      <c r="T425">
        <f t="shared" si="26"/>
        <v>4.6199999999999992</v>
      </c>
    </row>
    <row r="426" spans="1:21" x14ac:dyDescent="0.2">
      <c r="A426" t="s">
        <v>38</v>
      </c>
      <c r="B426">
        <f t="shared" ref="B426:T426" si="27">B69</f>
        <v>0.84000000000000008</v>
      </c>
      <c r="C426">
        <f t="shared" si="27"/>
        <v>1.1600000000000001</v>
      </c>
      <c r="D426">
        <f t="shared" si="27"/>
        <v>1.05</v>
      </c>
      <c r="E426">
        <f t="shared" si="27"/>
        <v>2.15</v>
      </c>
      <c r="F426">
        <f t="shared" si="27"/>
        <v>1.0699999999999998</v>
      </c>
      <c r="G426">
        <f t="shared" si="27"/>
        <v>0.72000000000000008</v>
      </c>
      <c r="H426">
        <f t="shared" si="27"/>
        <v>1.1800000000000002</v>
      </c>
      <c r="I426">
        <f t="shared" si="27"/>
        <v>2.0099999999999998</v>
      </c>
      <c r="J426">
        <f t="shared" si="27"/>
        <v>1.0599999999999998</v>
      </c>
      <c r="K426">
        <f t="shared" si="27"/>
        <v>2</v>
      </c>
      <c r="L426">
        <f t="shared" si="27"/>
        <v>1.07</v>
      </c>
      <c r="M426">
        <f t="shared" si="27"/>
        <v>0.88</v>
      </c>
      <c r="N426">
        <f t="shared" si="27"/>
        <v>1.29</v>
      </c>
      <c r="O426">
        <f t="shared" si="27"/>
        <v>1.1200000000000001</v>
      </c>
      <c r="P426">
        <f t="shared" si="27"/>
        <v>0.90999999999999992</v>
      </c>
      <c r="Q426">
        <f t="shared" si="27"/>
        <v>1.81</v>
      </c>
      <c r="R426">
        <f t="shared" si="27"/>
        <v>0.84000000000000008</v>
      </c>
      <c r="S426">
        <f t="shared" si="27"/>
        <v>0.61</v>
      </c>
      <c r="T426">
        <f t="shared" si="27"/>
        <v>2.7499999999999996</v>
      </c>
    </row>
    <row r="427" spans="1:21" x14ac:dyDescent="0.2">
      <c r="A427" t="s">
        <v>40</v>
      </c>
      <c r="B427">
        <f t="shared" ref="B427:T427" si="28">B104</f>
        <v>3.25</v>
      </c>
      <c r="C427">
        <f t="shared" si="28"/>
        <v>2.48</v>
      </c>
      <c r="D427">
        <f t="shared" si="28"/>
        <v>4.1000000000000005</v>
      </c>
      <c r="E427">
        <f t="shared" si="28"/>
        <v>5.13</v>
      </c>
      <c r="F427">
        <f t="shared" si="28"/>
        <v>3.5899999999999994</v>
      </c>
      <c r="G427">
        <f t="shared" si="28"/>
        <v>3.7199999999999998</v>
      </c>
      <c r="H427">
        <f t="shared" si="28"/>
        <v>2.79</v>
      </c>
      <c r="I427">
        <f t="shared" si="28"/>
        <v>3.1500000000000004</v>
      </c>
      <c r="J427">
        <f t="shared" si="28"/>
        <v>3.9899999999999998</v>
      </c>
      <c r="K427">
        <f t="shared" si="28"/>
        <v>3.5500000000000007</v>
      </c>
      <c r="L427">
        <f t="shared" si="28"/>
        <v>3.36</v>
      </c>
      <c r="M427">
        <f t="shared" si="28"/>
        <v>2.68</v>
      </c>
      <c r="N427">
        <f t="shared" si="28"/>
        <v>3.3800000000000003</v>
      </c>
      <c r="O427">
        <f t="shared" si="28"/>
        <v>2.6899999999999995</v>
      </c>
      <c r="P427">
        <f t="shared" si="28"/>
        <v>3.3799999999999994</v>
      </c>
      <c r="Q427">
        <f t="shared" si="28"/>
        <v>4.46</v>
      </c>
      <c r="R427">
        <f t="shared" si="28"/>
        <v>3.2599999999999993</v>
      </c>
      <c r="S427">
        <f t="shared" si="28"/>
        <v>3.4100000000000006</v>
      </c>
      <c r="T427">
        <f t="shared" si="28"/>
        <v>5.24</v>
      </c>
    </row>
    <row r="428" spans="1:21" x14ac:dyDescent="0.2">
      <c r="A428" t="s">
        <v>41</v>
      </c>
      <c r="B428">
        <f t="shared" ref="B428:T428" si="29">B139</f>
        <v>1.2400000000000002</v>
      </c>
      <c r="C428">
        <f t="shared" si="29"/>
        <v>1.6800000000000002</v>
      </c>
      <c r="D428">
        <f t="shared" si="29"/>
        <v>1.36</v>
      </c>
      <c r="E428">
        <f t="shared" si="29"/>
        <v>2.16</v>
      </c>
      <c r="F428">
        <f t="shared" si="29"/>
        <v>1.4400000000000002</v>
      </c>
      <c r="G428">
        <f t="shared" si="29"/>
        <v>1.33</v>
      </c>
      <c r="H428">
        <f t="shared" si="29"/>
        <v>1.6</v>
      </c>
      <c r="I428">
        <f t="shared" si="29"/>
        <v>1.5699999999999998</v>
      </c>
      <c r="J428">
        <f t="shared" si="29"/>
        <v>1.8500000000000005</v>
      </c>
      <c r="K428">
        <f t="shared" si="29"/>
        <v>1.77</v>
      </c>
      <c r="L428">
        <f t="shared" si="29"/>
        <v>1.58</v>
      </c>
      <c r="M428">
        <f t="shared" si="29"/>
        <v>1.9600000000000002</v>
      </c>
      <c r="N428">
        <f t="shared" si="29"/>
        <v>1.3900000000000001</v>
      </c>
      <c r="O428">
        <f t="shared" si="29"/>
        <v>2.0499999999999998</v>
      </c>
      <c r="P428">
        <f t="shared" si="29"/>
        <v>1.2300000000000002</v>
      </c>
      <c r="Q428">
        <f t="shared" si="29"/>
        <v>2.1999999999999997</v>
      </c>
      <c r="R428">
        <f t="shared" si="29"/>
        <v>2.3199999999999998</v>
      </c>
      <c r="S428">
        <f t="shared" si="29"/>
        <v>1.8800000000000003</v>
      </c>
      <c r="T428">
        <f t="shared" si="29"/>
        <v>2.08</v>
      </c>
    </row>
    <row r="429" spans="1:21" x14ac:dyDescent="0.2">
      <c r="A429" t="s">
        <v>42</v>
      </c>
      <c r="B429">
        <f t="shared" ref="B429:T429" si="30">B174</f>
        <v>1.05</v>
      </c>
      <c r="C429">
        <f t="shared" si="30"/>
        <v>1.34</v>
      </c>
      <c r="D429">
        <f t="shared" si="30"/>
        <v>0.83000000000000007</v>
      </c>
      <c r="E429">
        <f t="shared" si="30"/>
        <v>1.01</v>
      </c>
      <c r="F429">
        <f t="shared" si="30"/>
        <v>1.07</v>
      </c>
      <c r="G429">
        <f t="shared" si="30"/>
        <v>0.57000000000000006</v>
      </c>
      <c r="H429">
        <f t="shared" si="30"/>
        <v>0.29000000000000004</v>
      </c>
      <c r="I429">
        <f t="shared" si="30"/>
        <v>0.60000000000000009</v>
      </c>
      <c r="J429">
        <f t="shared" si="30"/>
        <v>1.27</v>
      </c>
      <c r="K429">
        <f t="shared" si="30"/>
        <v>1.84</v>
      </c>
      <c r="L429">
        <f t="shared" si="30"/>
        <v>1.06</v>
      </c>
      <c r="M429">
        <f t="shared" si="30"/>
        <v>0.52</v>
      </c>
      <c r="N429">
        <f t="shared" si="30"/>
        <v>0.67</v>
      </c>
      <c r="O429">
        <f t="shared" si="30"/>
        <v>0.84</v>
      </c>
      <c r="P429">
        <f t="shared" si="30"/>
        <v>0.74</v>
      </c>
      <c r="Q429">
        <f t="shared" si="30"/>
        <v>1.23</v>
      </c>
      <c r="R429">
        <f t="shared" si="30"/>
        <v>1.9700000000000002</v>
      </c>
      <c r="S429">
        <f t="shared" si="30"/>
        <v>1.02</v>
      </c>
      <c r="T429">
        <f t="shared" si="30"/>
        <v>1.37</v>
      </c>
    </row>
    <row r="430" spans="1:21" x14ac:dyDescent="0.2">
      <c r="A430" t="s">
        <v>43</v>
      </c>
      <c r="B430">
        <f t="shared" ref="B430:T430" si="31">B209</f>
        <v>0.03</v>
      </c>
      <c r="C430">
        <f t="shared" si="31"/>
        <v>0.06</v>
      </c>
      <c r="D430">
        <f t="shared" si="31"/>
        <v>0.02</v>
      </c>
      <c r="E430">
        <f t="shared" si="31"/>
        <v>0.02</v>
      </c>
      <c r="F430">
        <f t="shared" si="31"/>
        <v>0</v>
      </c>
      <c r="G430">
        <f t="shared" si="31"/>
        <v>0.02</v>
      </c>
      <c r="H430">
        <f t="shared" si="31"/>
        <v>0</v>
      </c>
      <c r="I430">
        <f t="shared" si="31"/>
        <v>0</v>
      </c>
      <c r="J430">
        <f t="shared" si="31"/>
        <v>0.13</v>
      </c>
      <c r="K430">
        <f t="shared" si="31"/>
        <v>0.04</v>
      </c>
      <c r="L430">
        <f t="shared" si="31"/>
        <v>0.08</v>
      </c>
      <c r="M430">
        <f t="shared" si="31"/>
        <v>0.18</v>
      </c>
      <c r="N430">
        <f t="shared" si="31"/>
        <v>7.0000000000000007E-2</v>
      </c>
      <c r="O430">
        <f t="shared" si="31"/>
        <v>0</v>
      </c>
      <c r="P430">
        <f t="shared" si="31"/>
        <v>0.04</v>
      </c>
      <c r="Q430">
        <f t="shared" si="31"/>
        <v>0</v>
      </c>
      <c r="R430">
        <f t="shared" si="31"/>
        <v>0.13</v>
      </c>
      <c r="S430">
        <f t="shared" si="31"/>
        <v>0</v>
      </c>
      <c r="T430">
        <f t="shared" si="31"/>
        <v>0.16999999999999998</v>
      </c>
    </row>
    <row r="431" spans="1:21" x14ac:dyDescent="0.2">
      <c r="A431" t="s">
        <v>45</v>
      </c>
      <c r="B431">
        <f t="shared" ref="B431:T431" si="32">B244</f>
        <v>0.02</v>
      </c>
      <c r="C431">
        <f t="shared" si="32"/>
        <v>0</v>
      </c>
      <c r="D431">
        <f t="shared" si="32"/>
        <v>0.27</v>
      </c>
      <c r="E431">
        <f t="shared" si="32"/>
        <v>0.05</v>
      </c>
      <c r="F431">
        <f t="shared" si="32"/>
        <v>0.13</v>
      </c>
      <c r="G431">
        <f t="shared" si="32"/>
        <v>0.03</v>
      </c>
      <c r="H431">
        <f t="shared" si="32"/>
        <v>0.02</v>
      </c>
      <c r="I431">
        <f t="shared" si="32"/>
        <v>0.1</v>
      </c>
      <c r="J431">
        <f t="shared" si="32"/>
        <v>0.05</v>
      </c>
      <c r="K431">
        <f t="shared" si="32"/>
        <v>0.1</v>
      </c>
      <c r="L431">
        <f t="shared" si="32"/>
        <v>0.15</v>
      </c>
      <c r="M431">
        <f t="shared" si="32"/>
        <v>0.1</v>
      </c>
      <c r="N431">
        <f t="shared" si="32"/>
        <v>0.2</v>
      </c>
      <c r="O431">
        <f t="shared" si="32"/>
        <v>0</v>
      </c>
      <c r="P431">
        <f t="shared" si="32"/>
        <v>0.05</v>
      </c>
      <c r="Q431">
        <f t="shared" si="32"/>
        <v>0.04</v>
      </c>
      <c r="R431">
        <f t="shared" si="32"/>
        <v>0.23</v>
      </c>
      <c r="S431">
        <f t="shared" si="32"/>
        <v>0.08</v>
      </c>
      <c r="T431">
        <f t="shared" si="32"/>
        <v>0</v>
      </c>
    </row>
    <row r="432" spans="1:21" x14ac:dyDescent="0.2">
      <c r="A432" t="s">
        <v>58</v>
      </c>
      <c r="B432">
        <f t="shared" ref="B432:T432" si="33">B279</f>
        <v>0.67</v>
      </c>
      <c r="C432">
        <f t="shared" si="33"/>
        <v>0.73</v>
      </c>
      <c r="D432">
        <f t="shared" si="33"/>
        <v>0.69</v>
      </c>
      <c r="E432">
        <f t="shared" si="33"/>
        <v>0.79</v>
      </c>
      <c r="F432">
        <f t="shared" si="33"/>
        <v>0.66999999999999993</v>
      </c>
      <c r="G432">
        <f t="shared" si="33"/>
        <v>0.45</v>
      </c>
      <c r="H432">
        <f t="shared" si="33"/>
        <v>0.25</v>
      </c>
      <c r="I432">
        <f t="shared" si="33"/>
        <v>0.59</v>
      </c>
      <c r="J432">
        <f t="shared" si="33"/>
        <v>0.6</v>
      </c>
      <c r="K432">
        <f t="shared" si="33"/>
        <v>0.46</v>
      </c>
      <c r="L432">
        <f t="shared" si="33"/>
        <v>0.09</v>
      </c>
      <c r="M432">
        <f t="shared" si="33"/>
        <v>0</v>
      </c>
      <c r="N432">
        <f t="shared" si="33"/>
        <v>0.6100000000000001</v>
      </c>
      <c r="O432">
        <f t="shared" si="33"/>
        <v>0.55000000000000004</v>
      </c>
      <c r="P432">
        <f t="shared" si="33"/>
        <v>0.59000000000000008</v>
      </c>
      <c r="Q432">
        <f t="shared" si="33"/>
        <v>0.66</v>
      </c>
      <c r="R432">
        <f t="shared" si="33"/>
        <v>0.88</v>
      </c>
      <c r="S432">
        <f t="shared" si="33"/>
        <v>0.55999999999999994</v>
      </c>
      <c r="T432">
        <f t="shared" si="33"/>
        <v>0.6</v>
      </c>
    </row>
    <row r="433" spans="1:26" x14ac:dyDescent="0.2">
      <c r="A433" t="s">
        <v>59</v>
      </c>
      <c r="B433">
        <f t="shared" ref="B433:T433" si="34">B314</f>
        <v>0.56999999999999995</v>
      </c>
      <c r="C433">
        <f t="shared" si="34"/>
        <v>0.60000000000000009</v>
      </c>
      <c r="D433">
        <f t="shared" si="34"/>
        <v>0.54</v>
      </c>
      <c r="E433">
        <f t="shared" si="34"/>
        <v>1.04</v>
      </c>
      <c r="F433">
        <f t="shared" si="34"/>
        <v>0.99</v>
      </c>
      <c r="G433">
        <f t="shared" si="34"/>
        <v>0.63</v>
      </c>
      <c r="H433">
        <f t="shared" si="34"/>
        <v>0.57000000000000006</v>
      </c>
      <c r="I433">
        <f t="shared" si="34"/>
        <v>1.28</v>
      </c>
      <c r="J433">
        <f t="shared" si="34"/>
        <v>0.56000000000000005</v>
      </c>
      <c r="K433">
        <f t="shared" si="34"/>
        <v>0.59000000000000008</v>
      </c>
      <c r="L433">
        <f t="shared" si="34"/>
        <v>0.79</v>
      </c>
      <c r="M433">
        <f t="shared" si="34"/>
        <v>0.86</v>
      </c>
      <c r="N433">
        <f t="shared" si="34"/>
        <v>0.51</v>
      </c>
      <c r="O433">
        <f t="shared" si="34"/>
        <v>0.22000000000000003</v>
      </c>
      <c r="P433">
        <f t="shared" si="34"/>
        <v>0.6399999999999999</v>
      </c>
      <c r="Q433">
        <f t="shared" si="34"/>
        <v>0.88000000000000012</v>
      </c>
      <c r="R433">
        <f t="shared" si="34"/>
        <v>0.60000000000000009</v>
      </c>
      <c r="S433">
        <f t="shared" si="34"/>
        <v>0.69000000000000006</v>
      </c>
      <c r="T433">
        <f t="shared" si="34"/>
        <v>1.07</v>
      </c>
    </row>
    <row r="434" spans="1:26" x14ac:dyDescent="0.2">
      <c r="A434" t="s">
        <v>60</v>
      </c>
      <c r="B434">
        <f t="shared" ref="B434:T434" si="35">B349</f>
        <v>0.53</v>
      </c>
      <c r="C434">
        <f t="shared" si="35"/>
        <v>0.45</v>
      </c>
      <c r="D434">
        <f t="shared" si="35"/>
        <v>0.55000000000000004</v>
      </c>
      <c r="E434">
        <f t="shared" si="35"/>
        <v>0.78</v>
      </c>
      <c r="F434">
        <f t="shared" si="35"/>
        <v>0.67</v>
      </c>
      <c r="G434">
        <f t="shared" si="35"/>
        <v>0.53</v>
      </c>
      <c r="H434">
        <f t="shared" si="35"/>
        <v>0.56000000000000005</v>
      </c>
      <c r="I434">
        <f t="shared" si="35"/>
        <v>0.58000000000000007</v>
      </c>
      <c r="J434">
        <f t="shared" si="35"/>
        <v>0.62000000000000011</v>
      </c>
      <c r="K434">
        <f t="shared" si="35"/>
        <v>0.7</v>
      </c>
      <c r="L434">
        <f t="shared" si="35"/>
        <v>0.65999999999999992</v>
      </c>
      <c r="M434">
        <f t="shared" si="35"/>
        <v>0.45</v>
      </c>
      <c r="N434">
        <f t="shared" si="35"/>
        <v>0.39</v>
      </c>
      <c r="O434">
        <f t="shared" si="35"/>
        <v>0.53</v>
      </c>
      <c r="P434">
        <f t="shared" si="35"/>
        <v>0.5</v>
      </c>
      <c r="Q434">
        <f t="shared" si="35"/>
        <v>0.72</v>
      </c>
      <c r="R434">
        <f t="shared" si="35"/>
        <v>0.72</v>
      </c>
      <c r="S434">
        <f t="shared" si="35"/>
        <v>0.49</v>
      </c>
      <c r="T434">
        <f t="shared" si="35"/>
        <v>1.0900000000000001</v>
      </c>
    </row>
    <row r="435" spans="1:26" x14ac:dyDescent="0.2">
      <c r="A435" t="s">
        <v>61</v>
      </c>
      <c r="B435">
        <f t="shared" ref="B435:T435" si="36">B384</f>
        <v>1.22</v>
      </c>
      <c r="C435">
        <f t="shared" si="36"/>
        <v>1.1400000000000001</v>
      </c>
      <c r="D435">
        <f t="shared" si="36"/>
        <v>1.4299999999999997</v>
      </c>
      <c r="E435">
        <f t="shared" si="36"/>
        <v>1.8800000000000003</v>
      </c>
      <c r="F435">
        <f t="shared" si="36"/>
        <v>1.3800000000000001</v>
      </c>
      <c r="G435">
        <f t="shared" si="36"/>
        <v>0.78000000000000025</v>
      </c>
      <c r="H435">
        <f t="shared" si="36"/>
        <v>1.91</v>
      </c>
      <c r="I435">
        <f t="shared" si="36"/>
        <v>1.48</v>
      </c>
      <c r="J435">
        <f t="shared" si="36"/>
        <v>1.7300000000000002</v>
      </c>
      <c r="K435">
        <f t="shared" si="36"/>
        <v>1.65</v>
      </c>
      <c r="L435">
        <f t="shared" si="36"/>
        <v>0.99</v>
      </c>
      <c r="M435">
        <f t="shared" si="36"/>
        <v>1.32</v>
      </c>
      <c r="N435">
        <f t="shared" si="36"/>
        <v>1.05</v>
      </c>
      <c r="O435">
        <f t="shared" si="36"/>
        <v>1.2699999999999998</v>
      </c>
      <c r="P435">
        <f t="shared" si="36"/>
        <v>1.2900000000000003</v>
      </c>
      <c r="Q435">
        <f t="shared" si="36"/>
        <v>1.7000000000000002</v>
      </c>
      <c r="R435">
        <f t="shared" si="36"/>
        <v>1.05</v>
      </c>
      <c r="S435">
        <f t="shared" si="36"/>
        <v>1.56</v>
      </c>
      <c r="T435">
        <f t="shared" si="36"/>
        <v>2.1500000000000004</v>
      </c>
    </row>
    <row r="436" spans="1:26" x14ac:dyDescent="0.2">
      <c r="A436" t="s">
        <v>62</v>
      </c>
      <c r="B436">
        <f t="shared" ref="B436:T436" si="37">B419</f>
        <v>2.25</v>
      </c>
      <c r="C436">
        <f t="shared" si="37"/>
        <v>2.08</v>
      </c>
      <c r="D436">
        <f t="shared" si="37"/>
        <v>2.2999999999999998</v>
      </c>
      <c r="E436">
        <f t="shared" si="37"/>
        <v>4.07</v>
      </c>
      <c r="F436">
        <f t="shared" si="37"/>
        <v>2.2999999999999998</v>
      </c>
      <c r="G436">
        <f t="shared" si="37"/>
        <v>2.7299999999999991</v>
      </c>
      <c r="H436">
        <f t="shared" si="37"/>
        <v>3.22</v>
      </c>
      <c r="I436">
        <f t="shared" si="37"/>
        <v>3.23</v>
      </c>
      <c r="J436">
        <f t="shared" si="37"/>
        <v>3.17</v>
      </c>
      <c r="K436">
        <f t="shared" si="37"/>
        <v>3.6299999999999994</v>
      </c>
      <c r="L436">
        <f t="shared" si="37"/>
        <v>2.5700000000000003</v>
      </c>
      <c r="M436">
        <f t="shared" si="37"/>
        <v>3.07</v>
      </c>
      <c r="N436">
        <f t="shared" si="37"/>
        <v>2.0100000000000002</v>
      </c>
      <c r="O436">
        <f t="shared" si="37"/>
        <v>3.39</v>
      </c>
      <c r="P436">
        <f t="shared" si="37"/>
        <v>2.78</v>
      </c>
      <c r="Q436">
        <f t="shared" si="37"/>
        <v>3.77</v>
      </c>
      <c r="R436">
        <f t="shared" si="37"/>
        <v>1.8200000000000005</v>
      </c>
      <c r="S436">
        <f t="shared" si="37"/>
        <v>2.6700000000000004</v>
      </c>
      <c r="T436">
        <f t="shared" si="37"/>
        <v>3.4099999999999993</v>
      </c>
    </row>
    <row r="438" spans="1:26" x14ac:dyDescent="0.2">
      <c r="B438">
        <f t="shared" ref="B438:T438" si="38">SUM(B425:B436)</f>
        <v>15.469999999999999</v>
      </c>
      <c r="C438">
        <f t="shared" si="38"/>
        <v>11.719999999999999</v>
      </c>
      <c r="D438">
        <f t="shared" si="38"/>
        <v>17.97</v>
      </c>
      <c r="E438">
        <f t="shared" si="38"/>
        <v>24.92</v>
      </c>
      <c r="F438">
        <f t="shared" si="38"/>
        <v>17.330000000000002</v>
      </c>
      <c r="G438">
        <f t="shared" si="38"/>
        <v>15.839999999999998</v>
      </c>
      <c r="H438">
        <f t="shared" si="38"/>
        <v>17.080000000000002</v>
      </c>
      <c r="I438">
        <f t="shared" si="38"/>
        <v>22.97</v>
      </c>
      <c r="J438">
        <f t="shared" si="38"/>
        <v>19.71</v>
      </c>
      <c r="K438">
        <f t="shared" si="38"/>
        <v>20.439999999999998</v>
      </c>
      <c r="L438">
        <f t="shared" si="38"/>
        <v>17.350000000000001</v>
      </c>
      <c r="M438">
        <f t="shared" si="38"/>
        <v>16.069999999999997</v>
      </c>
      <c r="N438">
        <f t="shared" si="38"/>
        <v>14.910000000000002</v>
      </c>
      <c r="O438">
        <f t="shared" si="38"/>
        <v>16.2</v>
      </c>
      <c r="P438">
        <f t="shared" si="38"/>
        <v>15.940000000000001</v>
      </c>
      <c r="Q438">
        <f t="shared" si="38"/>
        <v>22.979999999999997</v>
      </c>
      <c r="R438">
        <f t="shared" si="38"/>
        <v>17.100000000000005</v>
      </c>
      <c r="S438">
        <f t="shared" si="38"/>
        <v>17.590000000000003</v>
      </c>
      <c r="T438">
        <f t="shared" si="38"/>
        <v>24.55</v>
      </c>
    </row>
    <row r="440" spans="1:26" x14ac:dyDescent="0.2">
      <c r="A440" t="s">
        <v>166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'2002'!B433</f>
        <v>0.32000000000000006</v>
      </c>
      <c r="C442" t="str">
        <f>'2002'!C433</f>
        <v>X</v>
      </c>
      <c r="D442">
        <f>'2002'!D433</f>
        <v>0.41000000000000003</v>
      </c>
      <c r="E442">
        <f>'2002'!E433</f>
        <v>0.72000000000000008</v>
      </c>
      <c r="F442">
        <f>'2002'!F433</f>
        <v>0.5</v>
      </c>
      <c r="G442">
        <f>'2002'!G433</f>
        <v>0.37</v>
      </c>
      <c r="H442">
        <f>'2002'!H433</f>
        <v>0.39</v>
      </c>
      <c r="I442">
        <f>'2002'!I433</f>
        <v>0.65999999999999992</v>
      </c>
      <c r="J442">
        <f>'2002'!J433</f>
        <v>0.49</v>
      </c>
      <c r="K442">
        <f>'2002'!K433</f>
        <v>0.46</v>
      </c>
      <c r="L442">
        <f>'2002'!L433</f>
        <v>0.5</v>
      </c>
      <c r="M442">
        <f>'2002'!M433</f>
        <v>0.30000000000000004</v>
      </c>
      <c r="N442">
        <f>'2002'!N433</f>
        <v>0.35</v>
      </c>
      <c r="O442">
        <f>'2002'!O433</f>
        <v>0.32</v>
      </c>
      <c r="P442">
        <f>'2002'!P433</f>
        <v>0.51</v>
      </c>
      <c r="Q442">
        <f>'2002'!Q433</f>
        <v>0.72</v>
      </c>
      <c r="R442">
        <f>'2002'!R433</f>
        <v>0.51000000000000012</v>
      </c>
      <c r="S442">
        <f>'2002'!S433</f>
        <v>0.47000000000000003</v>
      </c>
      <c r="T442">
        <f>'2002'!T433</f>
        <v>0.67</v>
      </c>
      <c r="U442">
        <f>'2002'!U433</f>
        <v>0</v>
      </c>
      <c r="V442">
        <f>'2002'!V433</f>
        <v>0</v>
      </c>
      <c r="W442">
        <f>'2002'!W433</f>
        <v>0</v>
      </c>
      <c r="X442">
        <f>'2002'!X433</f>
        <v>0</v>
      </c>
      <c r="Y442">
        <f>'2002'!Y433</f>
        <v>0</v>
      </c>
      <c r="Z442">
        <f>'2002'!Z433</f>
        <v>0</v>
      </c>
    </row>
    <row r="443" spans="1:26" x14ac:dyDescent="0.2">
      <c r="A443" t="s">
        <v>104</v>
      </c>
      <c r="B443">
        <f>'2002'!B434</f>
        <v>0.44</v>
      </c>
      <c r="C443" t="str">
        <f>'2002'!C434</f>
        <v>X</v>
      </c>
      <c r="D443">
        <f>'2002'!D434</f>
        <v>0.66</v>
      </c>
      <c r="E443">
        <f>'2002'!E434</f>
        <v>0.47</v>
      </c>
      <c r="F443">
        <f>'2002'!F434</f>
        <v>0.57000000000000006</v>
      </c>
      <c r="G443">
        <f>'2002'!G434</f>
        <v>1.03</v>
      </c>
      <c r="H443">
        <f>'2002'!H434</f>
        <v>0.41000000000000003</v>
      </c>
      <c r="I443">
        <f>'2002'!I434</f>
        <v>0.81</v>
      </c>
      <c r="J443">
        <f>'2002'!J434</f>
        <v>0.74</v>
      </c>
      <c r="K443">
        <f>'2002'!K434</f>
        <v>0.66</v>
      </c>
      <c r="L443">
        <f>'2002'!L434</f>
        <v>0.83000000000000007</v>
      </c>
      <c r="M443">
        <f>'2002'!M434</f>
        <v>0.37</v>
      </c>
      <c r="N443">
        <f>'2002'!N434</f>
        <v>0.57999999999999996</v>
      </c>
      <c r="O443">
        <f>'2002'!O434</f>
        <v>0.58000000000000007</v>
      </c>
      <c r="P443">
        <f>'2002'!P434</f>
        <v>0.67999999999999994</v>
      </c>
      <c r="Q443">
        <f>'2002'!Q434</f>
        <v>0.6100000000000001</v>
      </c>
      <c r="R443">
        <f>'2002'!R434</f>
        <v>0.68</v>
      </c>
      <c r="S443">
        <f>'2002'!S434</f>
        <v>0.53</v>
      </c>
      <c r="T443">
        <f>'2002'!T434</f>
        <v>0.89000000000000012</v>
      </c>
      <c r="U443">
        <f>'2002'!U434</f>
        <v>0</v>
      </c>
      <c r="V443">
        <f>'2002'!V434</f>
        <v>0</v>
      </c>
      <c r="W443">
        <f>'2002'!W434</f>
        <v>0</v>
      </c>
      <c r="X443">
        <f>'2002'!X434</f>
        <v>0</v>
      </c>
      <c r="Y443">
        <f>'2002'!Y434</f>
        <v>0</v>
      </c>
      <c r="Z443">
        <f>'2002'!Z434</f>
        <v>0</v>
      </c>
    </row>
    <row r="444" spans="1:26" x14ac:dyDescent="0.2">
      <c r="A444" t="s">
        <v>61</v>
      </c>
      <c r="B444">
        <f>'2002'!B435</f>
        <v>0.84</v>
      </c>
      <c r="C444" t="str">
        <f>'2002'!C435</f>
        <v>X</v>
      </c>
      <c r="D444">
        <f>'2002'!D435</f>
        <v>0.66</v>
      </c>
      <c r="E444">
        <f>'2002'!E435</f>
        <v>1.25</v>
      </c>
      <c r="F444">
        <f>'2002'!F435</f>
        <v>0.86</v>
      </c>
      <c r="G444">
        <f>'2002'!G435</f>
        <v>0.77000000000000013</v>
      </c>
      <c r="H444">
        <f>'2002'!H435</f>
        <v>1.2700000000000002</v>
      </c>
      <c r="I444">
        <f>'2002'!I435</f>
        <v>1.82</v>
      </c>
      <c r="J444">
        <f>'2002'!J435</f>
        <v>0.94000000000000017</v>
      </c>
      <c r="K444">
        <f>'2002'!K435</f>
        <v>1.35</v>
      </c>
      <c r="L444">
        <f>'2002'!L435</f>
        <v>0.9</v>
      </c>
      <c r="M444">
        <f>'2002'!M435</f>
        <v>1.3</v>
      </c>
      <c r="N444">
        <f>'2002'!N435</f>
        <v>0.63</v>
      </c>
      <c r="O444">
        <f>'2002'!O435</f>
        <v>1.32</v>
      </c>
      <c r="P444">
        <f>'2002'!P435</f>
        <v>0.63000000000000012</v>
      </c>
      <c r="Q444">
        <f>'2002'!Q435</f>
        <v>1.04</v>
      </c>
      <c r="R444">
        <f>'2002'!R435</f>
        <v>0.45999999999999996</v>
      </c>
      <c r="S444">
        <f>'2002'!S435</f>
        <v>1.2000000000000002</v>
      </c>
      <c r="T444">
        <f>'2002'!T435</f>
        <v>0.91999999999999993</v>
      </c>
      <c r="U444">
        <f>'2002'!U435</f>
        <v>0</v>
      </c>
      <c r="V444">
        <f>'2002'!V435</f>
        <v>0</v>
      </c>
      <c r="W444">
        <f>'2002'!W435</f>
        <v>0</v>
      </c>
      <c r="X444">
        <f>'2002'!X435</f>
        <v>0</v>
      </c>
      <c r="Y444">
        <f>'2002'!Y435</f>
        <v>0</v>
      </c>
      <c r="Z444">
        <f>'2002'!Z435</f>
        <v>0</v>
      </c>
    </row>
    <row r="445" spans="1:26" x14ac:dyDescent="0.2">
      <c r="A445" t="s">
        <v>62</v>
      </c>
      <c r="B445">
        <f>'2002'!B436</f>
        <v>1.27</v>
      </c>
      <c r="C445" t="str">
        <f>'2002'!C436</f>
        <v>X</v>
      </c>
      <c r="D445">
        <f>'2002'!D436</f>
        <v>1.7600000000000002</v>
      </c>
      <c r="E445">
        <f>'2002'!E436</f>
        <v>2.39</v>
      </c>
      <c r="F445">
        <f>'2002'!F436</f>
        <v>1.25</v>
      </c>
      <c r="G445">
        <f>'2002'!G436</f>
        <v>2.08</v>
      </c>
      <c r="H445">
        <f>'2002'!H436</f>
        <v>2.1700000000000004</v>
      </c>
      <c r="I445">
        <f>'2002'!I436</f>
        <v>2.9600000000000004</v>
      </c>
      <c r="J445">
        <f>'2002'!J436</f>
        <v>2.0100000000000002</v>
      </c>
      <c r="K445">
        <f>'2002'!K436</f>
        <v>2.12</v>
      </c>
      <c r="L445">
        <f>'2002'!L436</f>
        <v>1.6300000000000003</v>
      </c>
      <c r="M445">
        <f>'2002'!M436</f>
        <v>2.14</v>
      </c>
      <c r="N445">
        <f>'2002'!N436</f>
        <v>1.2700000000000005</v>
      </c>
      <c r="O445">
        <f>'2002'!O436</f>
        <v>1.37</v>
      </c>
      <c r="P445">
        <f>'2002'!P436</f>
        <v>1.2600000000000002</v>
      </c>
      <c r="Q445">
        <f>'2002'!Q436</f>
        <v>2.33</v>
      </c>
      <c r="R445">
        <f>'2002'!R436</f>
        <v>1.08</v>
      </c>
      <c r="S445">
        <f>'2002'!S436</f>
        <v>2.4800000000000004</v>
      </c>
      <c r="T445">
        <f>'2002'!T436</f>
        <v>2.0999999999999996</v>
      </c>
      <c r="U445">
        <f>'2002'!U436</f>
        <v>0</v>
      </c>
      <c r="V445">
        <f>'2002'!V436</f>
        <v>0</v>
      </c>
      <c r="W445">
        <f>'2002'!W436</f>
        <v>0</v>
      </c>
      <c r="X445">
        <f>'2002'!X436</f>
        <v>0</v>
      </c>
      <c r="Y445">
        <f>'2002'!Y436</f>
        <v>0</v>
      </c>
      <c r="Z445">
        <f>'2002'!Z436</f>
        <v>0</v>
      </c>
    </row>
    <row r="446" spans="1:26" x14ac:dyDescent="0.2">
      <c r="A446" t="s">
        <v>98</v>
      </c>
      <c r="B446">
        <f>B425</f>
        <v>3.8</v>
      </c>
      <c r="C446">
        <f>C425</f>
        <v>0</v>
      </c>
      <c r="D446">
        <f t="shared" ref="D446:R446" si="39">D425</f>
        <v>4.83</v>
      </c>
      <c r="E446">
        <f t="shared" si="39"/>
        <v>5.84</v>
      </c>
      <c r="F446">
        <f t="shared" si="39"/>
        <v>4.0199999999999996</v>
      </c>
      <c r="G446">
        <f t="shared" si="39"/>
        <v>4.33</v>
      </c>
      <c r="H446">
        <f t="shared" si="39"/>
        <v>4.6900000000000004</v>
      </c>
      <c r="I446">
        <f t="shared" si="39"/>
        <v>8.379999999999999</v>
      </c>
      <c r="J446">
        <f t="shared" si="39"/>
        <v>4.68</v>
      </c>
      <c r="K446">
        <f t="shared" si="39"/>
        <v>4.1099999999999994</v>
      </c>
      <c r="L446">
        <f t="shared" si="39"/>
        <v>4.95</v>
      </c>
      <c r="M446">
        <f t="shared" si="39"/>
        <v>4.05</v>
      </c>
      <c r="N446">
        <f t="shared" si="39"/>
        <v>3.3400000000000003</v>
      </c>
      <c r="O446">
        <f t="shared" si="39"/>
        <v>3.54</v>
      </c>
      <c r="P446">
        <f t="shared" si="39"/>
        <v>3.79</v>
      </c>
      <c r="Q446">
        <f t="shared" si="39"/>
        <v>5.51</v>
      </c>
      <c r="R446">
        <f t="shared" si="39"/>
        <v>3.2800000000000002</v>
      </c>
    </row>
    <row r="447" spans="1:26" x14ac:dyDescent="0.2">
      <c r="A447" t="s">
        <v>103</v>
      </c>
      <c r="B447">
        <f t="shared" ref="B447:R453" si="40">B426</f>
        <v>0.84000000000000008</v>
      </c>
      <c r="C447">
        <f t="shared" si="40"/>
        <v>1.1600000000000001</v>
      </c>
      <c r="D447">
        <f t="shared" si="40"/>
        <v>1.05</v>
      </c>
      <c r="E447">
        <f t="shared" si="40"/>
        <v>2.15</v>
      </c>
      <c r="F447">
        <f t="shared" si="40"/>
        <v>1.0699999999999998</v>
      </c>
      <c r="G447">
        <f t="shared" si="40"/>
        <v>0.72000000000000008</v>
      </c>
      <c r="H447">
        <f t="shared" si="40"/>
        <v>1.1800000000000002</v>
      </c>
      <c r="I447">
        <f t="shared" si="40"/>
        <v>2.0099999999999998</v>
      </c>
      <c r="J447">
        <f t="shared" si="40"/>
        <v>1.0599999999999998</v>
      </c>
      <c r="K447">
        <f t="shared" si="40"/>
        <v>2</v>
      </c>
      <c r="L447">
        <f t="shared" si="40"/>
        <v>1.07</v>
      </c>
      <c r="M447">
        <f t="shared" si="40"/>
        <v>0.88</v>
      </c>
      <c r="N447">
        <f t="shared" si="40"/>
        <v>1.29</v>
      </c>
      <c r="O447">
        <f t="shared" si="40"/>
        <v>1.1200000000000001</v>
      </c>
      <c r="P447">
        <f t="shared" si="40"/>
        <v>0.90999999999999992</v>
      </c>
      <c r="Q447">
        <f t="shared" si="40"/>
        <v>1.81</v>
      </c>
      <c r="R447">
        <f t="shared" si="40"/>
        <v>0.84000000000000008</v>
      </c>
    </row>
    <row r="448" spans="1:26" x14ac:dyDescent="0.2">
      <c r="A448" t="s">
        <v>139</v>
      </c>
      <c r="B448">
        <f t="shared" si="40"/>
        <v>3.25</v>
      </c>
      <c r="C448">
        <f t="shared" si="40"/>
        <v>2.48</v>
      </c>
      <c r="D448">
        <f t="shared" si="40"/>
        <v>4.1000000000000005</v>
      </c>
      <c r="E448">
        <f t="shared" si="40"/>
        <v>5.13</v>
      </c>
      <c r="F448">
        <f t="shared" si="40"/>
        <v>3.5899999999999994</v>
      </c>
      <c r="G448">
        <f t="shared" si="40"/>
        <v>3.7199999999999998</v>
      </c>
      <c r="H448">
        <f t="shared" si="40"/>
        <v>2.79</v>
      </c>
      <c r="I448">
        <f t="shared" si="40"/>
        <v>3.1500000000000004</v>
      </c>
      <c r="J448">
        <f t="shared" si="40"/>
        <v>3.9899999999999998</v>
      </c>
      <c r="K448">
        <f t="shared" si="40"/>
        <v>3.5500000000000007</v>
      </c>
      <c r="L448">
        <f t="shared" si="40"/>
        <v>3.36</v>
      </c>
      <c r="M448">
        <f t="shared" si="40"/>
        <v>2.68</v>
      </c>
      <c r="N448">
        <f t="shared" si="40"/>
        <v>3.3800000000000003</v>
      </c>
      <c r="O448">
        <f t="shared" si="40"/>
        <v>2.6899999999999995</v>
      </c>
      <c r="P448">
        <f t="shared" si="40"/>
        <v>3.3799999999999994</v>
      </c>
      <c r="Q448">
        <f t="shared" si="40"/>
        <v>4.46</v>
      </c>
      <c r="R448">
        <f t="shared" si="40"/>
        <v>3.2599999999999993</v>
      </c>
    </row>
    <row r="449" spans="1:18" x14ac:dyDescent="0.2">
      <c r="A449" t="s">
        <v>41</v>
      </c>
      <c r="B449">
        <f t="shared" si="40"/>
        <v>1.2400000000000002</v>
      </c>
      <c r="C449">
        <f t="shared" si="40"/>
        <v>1.6800000000000002</v>
      </c>
      <c r="D449">
        <f t="shared" si="40"/>
        <v>1.36</v>
      </c>
      <c r="E449">
        <f t="shared" si="40"/>
        <v>2.16</v>
      </c>
      <c r="F449">
        <f t="shared" si="40"/>
        <v>1.4400000000000002</v>
      </c>
      <c r="G449">
        <f t="shared" si="40"/>
        <v>1.33</v>
      </c>
      <c r="H449">
        <f t="shared" si="40"/>
        <v>1.6</v>
      </c>
      <c r="I449">
        <f t="shared" si="40"/>
        <v>1.5699999999999998</v>
      </c>
      <c r="J449">
        <f t="shared" si="40"/>
        <v>1.8500000000000005</v>
      </c>
      <c r="K449">
        <f t="shared" si="40"/>
        <v>1.77</v>
      </c>
      <c r="L449">
        <f t="shared" si="40"/>
        <v>1.58</v>
      </c>
      <c r="M449">
        <f t="shared" si="40"/>
        <v>1.9600000000000002</v>
      </c>
      <c r="N449">
        <f t="shared" si="40"/>
        <v>1.3900000000000001</v>
      </c>
      <c r="O449">
        <f t="shared" si="40"/>
        <v>2.0499999999999998</v>
      </c>
      <c r="P449">
        <f t="shared" si="40"/>
        <v>1.2300000000000002</v>
      </c>
      <c r="Q449">
        <f t="shared" si="40"/>
        <v>2.1999999999999997</v>
      </c>
      <c r="R449">
        <f t="shared" si="40"/>
        <v>2.3199999999999998</v>
      </c>
    </row>
    <row r="450" spans="1:18" x14ac:dyDescent="0.2">
      <c r="A450" t="s">
        <v>42</v>
      </c>
      <c r="B450">
        <f t="shared" si="40"/>
        <v>1.05</v>
      </c>
      <c r="C450">
        <f t="shared" si="40"/>
        <v>1.34</v>
      </c>
      <c r="D450">
        <f t="shared" si="40"/>
        <v>0.83000000000000007</v>
      </c>
      <c r="E450">
        <f t="shared" si="40"/>
        <v>1.01</v>
      </c>
      <c r="F450">
        <f t="shared" si="40"/>
        <v>1.07</v>
      </c>
      <c r="G450">
        <f t="shared" si="40"/>
        <v>0.57000000000000006</v>
      </c>
      <c r="H450">
        <f t="shared" si="40"/>
        <v>0.29000000000000004</v>
      </c>
      <c r="I450">
        <f t="shared" si="40"/>
        <v>0.60000000000000009</v>
      </c>
      <c r="J450">
        <f t="shared" si="40"/>
        <v>1.27</v>
      </c>
      <c r="K450">
        <f t="shared" si="40"/>
        <v>1.84</v>
      </c>
      <c r="L450">
        <f t="shared" si="40"/>
        <v>1.06</v>
      </c>
      <c r="M450">
        <f t="shared" si="40"/>
        <v>0.52</v>
      </c>
      <c r="N450">
        <f t="shared" si="40"/>
        <v>0.67</v>
      </c>
      <c r="O450">
        <f t="shared" si="40"/>
        <v>0.84</v>
      </c>
      <c r="P450">
        <f t="shared" si="40"/>
        <v>0.74</v>
      </c>
      <c r="Q450">
        <f t="shared" si="40"/>
        <v>1.23</v>
      </c>
      <c r="R450">
        <f t="shared" si="40"/>
        <v>1.9700000000000002</v>
      </c>
    </row>
    <row r="451" spans="1:18" x14ac:dyDescent="0.2">
      <c r="A451" t="s">
        <v>43</v>
      </c>
      <c r="B451">
        <f t="shared" si="40"/>
        <v>0.03</v>
      </c>
      <c r="C451">
        <f t="shared" si="40"/>
        <v>0.06</v>
      </c>
      <c r="D451">
        <f t="shared" si="40"/>
        <v>0.02</v>
      </c>
      <c r="E451">
        <f t="shared" si="40"/>
        <v>0.02</v>
      </c>
      <c r="F451">
        <f t="shared" si="40"/>
        <v>0</v>
      </c>
      <c r="G451">
        <f t="shared" si="40"/>
        <v>0.02</v>
      </c>
      <c r="H451">
        <f t="shared" si="40"/>
        <v>0</v>
      </c>
      <c r="I451">
        <f t="shared" si="40"/>
        <v>0</v>
      </c>
      <c r="J451">
        <f t="shared" si="40"/>
        <v>0.13</v>
      </c>
      <c r="K451">
        <f t="shared" si="40"/>
        <v>0.04</v>
      </c>
      <c r="L451">
        <f t="shared" si="40"/>
        <v>0.08</v>
      </c>
      <c r="M451">
        <f t="shared" si="40"/>
        <v>0.18</v>
      </c>
      <c r="N451">
        <f t="shared" si="40"/>
        <v>7.0000000000000007E-2</v>
      </c>
      <c r="O451">
        <f t="shared" si="40"/>
        <v>0</v>
      </c>
      <c r="P451">
        <f t="shared" si="40"/>
        <v>0.04</v>
      </c>
      <c r="Q451">
        <f t="shared" si="40"/>
        <v>0</v>
      </c>
      <c r="R451">
        <f t="shared" si="40"/>
        <v>0.13</v>
      </c>
    </row>
    <row r="452" spans="1:18" x14ac:dyDescent="0.2">
      <c r="A452" t="s">
        <v>45</v>
      </c>
      <c r="B452">
        <f t="shared" si="40"/>
        <v>0.02</v>
      </c>
      <c r="C452">
        <f t="shared" si="40"/>
        <v>0</v>
      </c>
      <c r="D452">
        <f t="shared" si="40"/>
        <v>0.27</v>
      </c>
      <c r="E452">
        <f t="shared" si="40"/>
        <v>0.05</v>
      </c>
      <c r="F452">
        <f t="shared" si="40"/>
        <v>0.13</v>
      </c>
      <c r="G452">
        <f t="shared" si="40"/>
        <v>0.03</v>
      </c>
      <c r="H452">
        <f t="shared" si="40"/>
        <v>0.02</v>
      </c>
      <c r="I452">
        <f t="shared" si="40"/>
        <v>0.1</v>
      </c>
      <c r="J452">
        <f t="shared" si="40"/>
        <v>0.05</v>
      </c>
      <c r="K452">
        <f t="shared" si="40"/>
        <v>0.1</v>
      </c>
      <c r="L452">
        <f t="shared" si="40"/>
        <v>0.15</v>
      </c>
      <c r="M452">
        <f t="shared" si="40"/>
        <v>0.1</v>
      </c>
      <c r="N452">
        <f t="shared" si="40"/>
        <v>0.2</v>
      </c>
      <c r="O452">
        <f t="shared" si="40"/>
        <v>0</v>
      </c>
      <c r="P452">
        <f t="shared" si="40"/>
        <v>0.05</v>
      </c>
      <c r="Q452">
        <f t="shared" si="40"/>
        <v>0.04</v>
      </c>
      <c r="R452">
        <f t="shared" si="40"/>
        <v>0.23</v>
      </c>
    </row>
    <row r="453" spans="1:18" x14ac:dyDescent="0.2">
      <c r="A453" t="s">
        <v>106</v>
      </c>
      <c r="B453">
        <f t="shared" si="40"/>
        <v>0.67</v>
      </c>
      <c r="C453">
        <f t="shared" si="40"/>
        <v>0.73</v>
      </c>
      <c r="D453">
        <f t="shared" si="40"/>
        <v>0.69</v>
      </c>
      <c r="E453">
        <f t="shared" si="40"/>
        <v>0.79</v>
      </c>
      <c r="F453">
        <f t="shared" si="40"/>
        <v>0.66999999999999993</v>
      </c>
      <c r="G453">
        <f t="shared" si="40"/>
        <v>0.45</v>
      </c>
      <c r="H453">
        <f t="shared" si="40"/>
        <v>0.25</v>
      </c>
      <c r="I453">
        <f t="shared" si="40"/>
        <v>0.59</v>
      </c>
      <c r="J453">
        <f t="shared" si="40"/>
        <v>0.6</v>
      </c>
      <c r="K453">
        <f t="shared" si="40"/>
        <v>0.46</v>
      </c>
      <c r="L453">
        <f t="shared" si="40"/>
        <v>0.09</v>
      </c>
      <c r="M453">
        <f t="shared" si="40"/>
        <v>0</v>
      </c>
      <c r="N453">
        <f t="shared" si="40"/>
        <v>0.6100000000000001</v>
      </c>
      <c r="O453">
        <f t="shared" si="40"/>
        <v>0.55000000000000004</v>
      </c>
      <c r="P453">
        <f t="shared" si="40"/>
        <v>0.59000000000000008</v>
      </c>
      <c r="Q453">
        <f t="shared" si="40"/>
        <v>0.66</v>
      </c>
      <c r="R453">
        <f t="shared" si="40"/>
        <v>0.88</v>
      </c>
    </row>
    <row r="455" spans="1:18" x14ac:dyDescent="0.2">
      <c r="B455">
        <f>SUM(B442:B454)</f>
        <v>13.77</v>
      </c>
      <c r="C455">
        <f>SUM(C442:C454)</f>
        <v>7.4499999999999993</v>
      </c>
      <c r="D455">
        <f t="shared" ref="D455:R455" si="41">SUM(D442:D454)</f>
        <v>16.64</v>
      </c>
      <c r="E455">
        <f t="shared" si="41"/>
        <v>21.98</v>
      </c>
      <c r="F455">
        <f t="shared" si="41"/>
        <v>15.17</v>
      </c>
      <c r="G455">
        <f t="shared" si="41"/>
        <v>15.419999999999998</v>
      </c>
      <c r="H455">
        <f t="shared" si="41"/>
        <v>15.059999999999999</v>
      </c>
      <c r="I455">
        <f t="shared" si="41"/>
        <v>22.650000000000002</v>
      </c>
      <c r="J455">
        <f t="shared" si="41"/>
        <v>17.810000000000002</v>
      </c>
      <c r="K455">
        <f t="shared" si="41"/>
        <v>18.46</v>
      </c>
      <c r="L455">
        <f t="shared" si="41"/>
        <v>16.2</v>
      </c>
      <c r="M455">
        <f t="shared" si="41"/>
        <v>14.48</v>
      </c>
      <c r="N455">
        <f t="shared" si="41"/>
        <v>13.780000000000001</v>
      </c>
      <c r="O455">
        <f t="shared" si="41"/>
        <v>14.379999999999999</v>
      </c>
      <c r="P455">
        <f t="shared" si="41"/>
        <v>13.81</v>
      </c>
      <c r="Q455">
        <f t="shared" si="41"/>
        <v>20.61</v>
      </c>
      <c r="R455">
        <f t="shared" si="41"/>
        <v>15.640000000000002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F455"/>
  <sheetViews>
    <sheetView topLeftCell="G430" zoomScaleNormal="100" workbookViewId="0">
      <selection activeCell="Q455" sqref="Q455"/>
    </sheetView>
  </sheetViews>
  <sheetFormatPr defaultColWidth="10.28515625" defaultRowHeight="12.75" x14ac:dyDescent="0.2"/>
  <sheetData>
    <row r="1" spans="1:50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39</v>
      </c>
      <c r="T1" t="s">
        <v>19</v>
      </c>
      <c r="AA1">
        <v>2004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50" x14ac:dyDescent="0.2">
      <c r="A2">
        <v>2004</v>
      </c>
      <c r="AV2" s="9"/>
    </row>
    <row r="3" spans="1:50" x14ac:dyDescent="0.2">
      <c r="A3">
        <v>1</v>
      </c>
      <c r="B3">
        <v>0.01</v>
      </c>
      <c r="C3">
        <v>7.0000000000000007E-2</v>
      </c>
      <c r="G3">
        <v>0.03</v>
      </c>
      <c r="H3">
        <v>0.09</v>
      </c>
      <c r="I3">
        <v>0.11</v>
      </c>
      <c r="J3">
        <v>0.03</v>
      </c>
      <c r="N3">
        <v>0.19</v>
      </c>
      <c r="P3">
        <v>0.04</v>
      </c>
      <c r="U3">
        <v>1</v>
      </c>
      <c r="AA3" s="6" t="s">
        <v>21</v>
      </c>
      <c r="AC3">
        <f t="shared" ref="AC3:AU3" si="0">B34</f>
        <v>2.1599999999999997</v>
      </c>
      <c r="AD3">
        <f t="shared" si="0"/>
        <v>3.14</v>
      </c>
      <c r="AE3">
        <f t="shared" si="0"/>
        <v>2</v>
      </c>
      <c r="AF3">
        <f t="shared" si="0"/>
        <v>3.68</v>
      </c>
      <c r="AG3">
        <f t="shared" si="0"/>
        <v>1.7799999999999998</v>
      </c>
      <c r="AH3">
        <f t="shared" si="0"/>
        <v>2.48</v>
      </c>
      <c r="AI3">
        <f t="shared" si="0"/>
        <v>3.1799999999999997</v>
      </c>
      <c r="AJ3">
        <f t="shared" si="0"/>
        <v>2.2799999999999998</v>
      </c>
      <c r="AK3">
        <f t="shared" si="0"/>
        <v>3.0500000000000003</v>
      </c>
      <c r="AL3">
        <f t="shared" si="0"/>
        <v>2.6499999999999995</v>
      </c>
      <c r="AM3">
        <f t="shared" si="0"/>
        <v>3.8000000000000003</v>
      </c>
      <c r="AN3">
        <f t="shared" si="0"/>
        <v>2.8899999999999997</v>
      </c>
      <c r="AO3">
        <f t="shared" si="0"/>
        <v>2.04</v>
      </c>
      <c r="AP3">
        <f t="shared" si="0"/>
        <v>2.7500000000000004</v>
      </c>
      <c r="AQ3">
        <f t="shared" si="0"/>
        <v>2.2799999999999998</v>
      </c>
      <c r="AR3">
        <f t="shared" si="0"/>
        <v>2.81</v>
      </c>
      <c r="AS3">
        <f t="shared" si="0"/>
        <v>1.9400000000000002</v>
      </c>
      <c r="AT3">
        <f t="shared" si="0"/>
        <v>3.13</v>
      </c>
      <c r="AU3">
        <f t="shared" si="0"/>
        <v>3.65</v>
      </c>
      <c r="AV3" s="7">
        <f t="shared" ref="AV3:AV14" si="1">AVERAGE(AC3:AU3)</f>
        <v>2.7205263157894741</v>
      </c>
      <c r="AX3" s="6"/>
    </row>
    <row r="4" spans="1:50" x14ac:dyDescent="0.2">
      <c r="A4">
        <v>2</v>
      </c>
      <c r="C4">
        <v>0.04</v>
      </c>
      <c r="G4">
        <v>0.04</v>
      </c>
      <c r="H4">
        <v>0.08</v>
      </c>
      <c r="J4">
        <v>0.06</v>
      </c>
      <c r="K4">
        <v>0.08</v>
      </c>
      <c r="M4">
        <v>0.28999999999999998</v>
      </c>
      <c r="O4">
        <v>0.3</v>
      </c>
      <c r="Q4">
        <v>0.2</v>
      </c>
      <c r="R4">
        <v>0.45</v>
      </c>
      <c r="T4">
        <v>0.35</v>
      </c>
      <c r="U4">
        <v>2</v>
      </c>
      <c r="AA4" s="6" t="s">
        <v>22</v>
      </c>
      <c r="AC4">
        <f t="shared" ref="AC4:AU4" si="2">B69</f>
        <v>1.3900000000000003</v>
      </c>
      <c r="AD4">
        <f t="shared" si="2"/>
        <v>1.0600000000000003</v>
      </c>
      <c r="AE4">
        <f t="shared" si="2"/>
        <v>1.45</v>
      </c>
      <c r="AF4">
        <f t="shared" si="2"/>
        <v>1.66</v>
      </c>
      <c r="AG4">
        <f t="shared" si="2"/>
        <v>1.1400000000000001</v>
      </c>
      <c r="AH4">
        <f t="shared" si="2"/>
        <v>1.45</v>
      </c>
      <c r="AI4">
        <f t="shared" si="2"/>
        <v>1.3599999999999999</v>
      </c>
      <c r="AJ4">
        <f t="shared" si="2"/>
        <v>1.26</v>
      </c>
      <c r="AK4">
        <f t="shared" si="2"/>
        <v>1.2400000000000002</v>
      </c>
      <c r="AL4">
        <f t="shared" si="2"/>
        <v>1.47</v>
      </c>
      <c r="AM4">
        <f t="shared" si="2"/>
        <v>0.99</v>
      </c>
      <c r="AN4">
        <f t="shared" si="2"/>
        <v>1.0900000000000001</v>
      </c>
      <c r="AO4">
        <f t="shared" si="2"/>
        <v>1.1000000000000001</v>
      </c>
      <c r="AP4">
        <f t="shared" si="2"/>
        <v>1.1500000000000001</v>
      </c>
      <c r="AQ4">
        <f t="shared" si="2"/>
        <v>1.1199999999999999</v>
      </c>
      <c r="AR4">
        <f t="shared" si="2"/>
        <v>1.4200000000000002</v>
      </c>
      <c r="AS4">
        <f t="shared" si="2"/>
        <v>0.57000000000000006</v>
      </c>
      <c r="AT4">
        <f t="shared" si="2"/>
        <v>0.68</v>
      </c>
      <c r="AU4">
        <f t="shared" si="2"/>
        <v>1.3200000000000003</v>
      </c>
      <c r="AV4" s="7">
        <f t="shared" si="1"/>
        <v>1.2063157894736842</v>
      </c>
      <c r="AX4" s="6"/>
    </row>
    <row r="5" spans="1:50" x14ac:dyDescent="0.2">
      <c r="A5">
        <v>3</v>
      </c>
      <c r="F5">
        <v>0.25</v>
      </c>
      <c r="G5">
        <v>0.06</v>
      </c>
      <c r="H5">
        <v>0.05</v>
      </c>
      <c r="I5">
        <v>0.1</v>
      </c>
      <c r="J5">
        <v>0.3</v>
      </c>
      <c r="L5">
        <v>1</v>
      </c>
      <c r="N5">
        <v>0.12</v>
      </c>
      <c r="P5">
        <v>0.04</v>
      </c>
      <c r="Q5">
        <v>0.28000000000000003</v>
      </c>
      <c r="U5">
        <v>3</v>
      </c>
      <c r="AA5" s="6" t="s">
        <v>23</v>
      </c>
      <c r="AC5">
        <f t="shared" ref="AC5:AU5" si="3">B104</f>
        <v>0.87000000000000022</v>
      </c>
      <c r="AD5">
        <f t="shared" si="3"/>
        <v>1.2400000000000002</v>
      </c>
      <c r="AE5">
        <f t="shared" si="3"/>
        <v>0.60000000000000009</v>
      </c>
      <c r="AF5">
        <f t="shared" si="3"/>
        <v>1.28</v>
      </c>
      <c r="AG5">
        <f t="shared" si="3"/>
        <v>0.73</v>
      </c>
      <c r="AH5">
        <f t="shared" si="3"/>
        <v>0.57000000000000006</v>
      </c>
      <c r="AI5">
        <f t="shared" si="3"/>
        <v>0.48000000000000004</v>
      </c>
      <c r="AJ5">
        <f t="shared" si="3"/>
        <v>0.72</v>
      </c>
      <c r="AK5">
        <f t="shared" si="3"/>
        <v>0.71000000000000008</v>
      </c>
      <c r="AL5">
        <f t="shared" si="3"/>
        <v>0.65999999999999992</v>
      </c>
      <c r="AM5">
        <f t="shared" si="3"/>
        <v>0.86</v>
      </c>
      <c r="AN5">
        <f t="shared" si="3"/>
        <v>0.38</v>
      </c>
      <c r="AO5">
        <f t="shared" si="3"/>
        <v>0.59</v>
      </c>
      <c r="AP5">
        <f t="shared" si="3"/>
        <v>0.44</v>
      </c>
      <c r="AQ5">
        <f t="shared" si="3"/>
        <v>0.53</v>
      </c>
      <c r="AR5">
        <f t="shared" si="3"/>
        <v>0.95999999999999985</v>
      </c>
      <c r="AS5">
        <f t="shared" si="3"/>
        <v>0.62000000000000011</v>
      </c>
      <c r="AT5">
        <f t="shared" si="3"/>
        <v>1.25</v>
      </c>
      <c r="AU5">
        <f t="shared" si="3"/>
        <v>1.3399999999999999</v>
      </c>
      <c r="AV5" s="7">
        <f t="shared" si="1"/>
        <v>0.78052631578947362</v>
      </c>
      <c r="AX5" s="6"/>
    </row>
    <row r="6" spans="1:50" x14ac:dyDescent="0.2">
      <c r="A6">
        <v>4</v>
      </c>
      <c r="E6">
        <v>0.8</v>
      </c>
      <c r="K6">
        <v>0.27</v>
      </c>
      <c r="L6">
        <v>0.62</v>
      </c>
      <c r="N6">
        <v>0.02</v>
      </c>
      <c r="O6">
        <v>0.3</v>
      </c>
      <c r="S6">
        <v>0.55000000000000004</v>
      </c>
      <c r="T6">
        <v>0.4</v>
      </c>
      <c r="U6">
        <v>4</v>
      </c>
      <c r="AA6" s="6" t="s">
        <v>24</v>
      </c>
      <c r="AC6">
        <f t="shared" ref="AC6:AU6" si="4">B139</f>
        <v>0.71000000000000008</v>
      </c>
      <c r="AD6">
        <f t="shared" si="4"/>
        <v>1.92</v>
      </c>
      <c r="AE6">
        <f t="shared" si="4"/>
        <v>0.98999999999999988</v>
      </c>
      <c r="AF6">
        <f t="shared" si="4"/>
        <v>1.52</v>
      </c>
      <c r="AG6">
        <f t="shared" si="4"/>
        <v>1.5500000000000005</v>
      </c>
      <c r="AH6">
        <f t="shared" si="4"/>
        <v>0.73</v>
      </c>
      <c r="AI6">
        <f t="shared" si="4"/>
        <v>0.88000000000000012</v>
      </c>
      <c r="AJ6">
        <f t="shared" si="4"/>
        <v>0.80999999999999994</v>
      </c>
      <c r="AK6">
        <f t="shared" si="4"/>
        <v>0.96000000000000008</v>
      </c>
      <c r="AL6">
        <f t="shared" si="4"/>
        <v>1.1599999999999999</v>
      </c>
      <c r="AM6">
        <f t="shared" si="4"/>
        <v>1.26</v>
      </c>
      <c r="AN6">
        <f t="shared" si="4"/>
        <v>0.60000000000000009</v>
      </c>
      <c r="AO6">
        <f t="shared" si="4"/>
        <v>1.4400000000000002</v>
      </c>
      <c r="AP6">
        <f t="shared" si="4"/>
        <v>1.8399999999999999</v>
      </c>
      <c r="AQ6">
        <f t="shared" si="4"/>
        <v>0.58000000000000007</v>
      </c>
      <c r="AR6">
        <f t="shared" si="4"/>
        <v>1.21</v>
      </c>
      <c r="AS6">
        <f t="shared" si="4"/>
        <v>1.51</v>
      </c>
      <c r="AT6">
        <f t="shared" si="4"/>
        <v>1.1499999999999999</v>
      </c>
      <c r="AU6">
        <f t="shared" si="4"/>
        <v>1.83</v>
      </c>
      <c r="AV6" s="7">
        <f t="shared" si="1"/>
        <v>1.192105263157895</v>
      </c>
      <c r="AX6" s="6"/>
    </row>
    <row r="7" spans="1:50" x14ac:dyDescent="0.2">
      <c r="A7">
        <v>5</v>
      </c>
      <c r="U7">
        <v>5</v>
      </c>
      <c r="AA7" s="6" t="s">
        <v>25</v>
      </c>
      <c r="AC7">
        <f t="shared" ref="AC7:AU7" si="5">B174</f>
        <v>1.5600000000000003</v>
      </c>
      <c r="AD7">
        <f t="shared" si="5"/>
        <v>2.8</v>
      </c>
      <c r="AE7">
        <f t="shared" si="5"/>
        <v>1.7300000000000002</v>
      </c>
      <c r="AF7">
        <f t="shared" si="5"/>
        <v>2.4800000000000004</v>
      </c>
      <c r="AG7">
        <f t="shared" si="5"/>
        <v>2.66</v>
      </c>
      <c r="AH7">
        <f t="shared" si="5"/>
        <v>1.2</v>
      </c>
      <c r="AI7">
        <f t="shared" si="5"/>
        <v>1.08</v>
      </c>
      <c r="AJ7">
        <f t="shared" si="5"/>
        <v>2.21</v>
      </c>
      <c r="AK7">
        <f t="shared" si="5"/>
        <v>1.9000000000000004</v>
      </c>
      <c r="AL7">
        <f t="shared" si="5"/>
        <v>1.6</v>
      </c>
      <c r="AM7">
        <f t="shared" si="5"/>
        <v>2.8</v>
      </c>
      <c r="AN7">
        <f t="shared" si="5"/>
        <v>1.6900000000000004</v>
      </c>
      <c r="AO7">
        <f t="shared" si="5"/>
        <v>2.46</v>
      </c>
      <c r="AP7">
        <f t="shared" si="5"/>
        <v>1.57</v>
      </c>
      <c r="AQ7">
        <f t="shared" si="5"/>
        <v>1.3000000000000003</v>
      </c>
      <c r="AR7">
        <f t="shared" si="5"/>
        <v>2.4499999999999997</v>
      </c>
      <c r="AS7">
        <f t="shared" si="5"/>
        <v>2.74</v>
      </c>
      <c r="AT7">
        <f t="shared" si="5"/>
        <v>2.0200000000000005</v>
      </c>
      <c r="AU7">
        <f t="shared" si="5"/>
        <v>3.08</v>
      </c>
      <c r="AV7" s="7">
        <f t="shared" si="1"/>
        <v>2.0700000000000003</v>
      </c>
      <c r="AX7" s="6"/>
    </row>
    <row r="8" spans="1:50" x14ac:dyDescent="0.2">
      <c r="A8">
        <v>6</v>
      </c>
      <c r="C8">
        <v>0.2</v>
      </c>
      <c r="H8">
        <v>0.24</v>
      </c>
      <c r="J8">
        <v>0.12</v>
      </c>
      <c r="N8">
        <v>0.04</v>
      </c>
      <c r="P8">
        <v>0.15</v>
      </c>
      <c r="R8">
        <v>0.08</v>
      </c>
      <c r="U8">
        <v>6</v>
      </c>
      <c r="AA8" s="6" t="s">
        <v>26</v>
      </c>
      <c r="AC8">
        <f t="shared" ref="AC8:AU8" si="6">B209</f>
        <v>1.02</v>
      </c>
      <c r="AD8">
        <f t="shared" si="6"/>
        <v>1.46</v>
      </c>
      <c r="AE8">
        <f t="shared" si="6"/>
        <v>0.94</v>
      </c>
      <c r="AF8">
        <f t="shared" si="6"/>
        <v>1.3500000000000003</v>
      </c>
      <c r="AG8">
        <f t="shared" si="6"/>
        <v>0.96000000000000008</v>
      </c>
      <c r="AH8">
        <f t="shared" si="6"/>
        <v>1.2600000000000002</v>
      </c>
      <c r="AI8">
        <f t="shared" si="6"/>
        <v>1.5700000000000003</v>
      </c>
      <c r="AJ8">
        <f t="shared" si="6"/>
        <v>1.25</v>
      </c>
      <c r="AK8">
        <f t="shared" si="6"/>
        <v>1.2200000000000002</v>
      </c>
      <c r="AL8">
        <f t="shared" si="6"/>
        <v>1.1000000000000001</v>
      </c>
      <c r="AM8">
        <f t="shared" si="6"/>
        <v>1.4600000000000002</v>
      </c>
      <c r="AN8">
        <f t="shared" si="6"/>
        <v>1.97</v>
      </c>
      <c r="AO8">
        <f t="shared" si="6"/>
        <v>1.4100000000000001</v>
      </c>
      <c r="AP8">
        <f t="shared" si="6"/>
        <v>0.97000000000000008</v>
      </c>
      <c r="AQ8">
        <f t="shared" si="6"/>
        <v>1.1400000000000001</v>
      </c>
      <c r="AR8">
        <f t="shared" si="6"/>
        <v>1.36</v>
      </c>
      <c r="AS8">
        <f t="shared" si="6"/>
        <v>1.4300000000000004</v>
      </c>
      <c r="AT8">
        <f t="shared" si="6"/>
        <v>1.46</v>
      </c>
      <c r="AU8">
        <f t="shared" si="6"/>
        <v>1.6500000000000001</v>
      </c>
      <c r="AV8" s="7">
        <f t="shared" si="1"/>
        <v>1.3147368421052632</v>
      </c>
      <c r="AX8" s="6"/>
    </row>
    <row r="9" spans="1:50" x14ac:dyDescent="0.2">
      <c r="A9">
        <v>7</v>
      </c>
      <c r="C9">
        <v>0.11</v>
      </c>
      <c r="E9">
        <v>0.38</v>
      </c>
      <c r="J9">
        <v>0.17</v>
      </c>
      <c r="K9">
        <v>0.27</v>
      </c>
      <c r="L9">
        <v>0.08</v>
      </c>
      <c r="N9">
        <v>0.09</v>
      </c>
      <c r="P9">
        <v>0.15</v>
      </c>
      <c r="Q9">
        <v>0.39</v>
      </c>
      <c r="U9">
        <v>7</v>
      </c>
      <c r="AA9" s="6" t="s">
        <v>27</v>
      </c>
      <c r="AC9">
        <f t="shared" ref="AC9:AU9" si="7">B244</f>
        <v>0.32000000000000006</v>
      </c>
      <c r="AD9">
        <f t="shared" si="7"/>
        <v>0.39</v>
      </c>
      <c r="AE9">
        <f t="shared" si="7"/>
        <v>0.19</v>
      </c>
      <c r="AF9">
        <f t="shared" si="7"/>
        <v>0.18</v>
      </c>
      <c r="AG9">
        <f t="shared" si="7"/>
        <v>0.31</v>
      </c>
      <c r="AH9">
        <f t="shared" si="7"/>
        <v>0.24000000000000002</v>
      </c>
      <c r="AI9">
        <f t="shared" si="7"/>
        <v>0</v>
      </c>
      <c r="AJ9">
        <f t="shared" si="7"/>
        <v>0.11</v>
      </c>
      <c r="AK9">
        <f t="shared" si="7"/>
        <v>0.52</v>
      </c>
      <c r="AL9">
        <f t="shared" si="7"/>
        <v>0.15</v>
      </c>
      <c r="AM9">
        <f t="shared" si="7"/>
        <v>0.53</v>
      </c>
      <c r="AN9">
        <f t="shared" si="7"/>
        <v>0.03</v>
      </c>
      <c r="AO9">
        <f t="shared" si="7"/>
        <v>0.30000000000000004</v>
      </c>
      <c r="AP9">
        <f t="shared" si="7"/>
        <v>0</v>
      </c>
      <c r="AQ9">
        <f t="shared" si="7"/>
        <v>0.18</v>
      </c>
      <c r="AR9">
        <f t="shared" si="7"/>
        <v>0.14000000000000001</v>
      </c>
      <c r="AS9">
        <f t="shared" si="7"/>
        <v>0.32</v>
      </c>
      <c r="AT9">
        <f t="shared" si="7"/>
        <v>0.26</v>
      </c>
      <c r="AU9">
        <f t="shared" si="7"/>
        <v>0.62</v>
      </c>
      <c r="AV9" s="7">
        <f t="shared" si="1"/>
        <v>0.25210526315789478</v>
      </c>
      <c r="AX9" s="6"/>
    </row>
    <row r="10" spans="1:50" x14ac:dyDescent="0.2">
      <c r="A10">
        <v>8</v>
      </c>
      <c r="B10">
        <v>0.18</v>
      </c>
      <c r="D10">
        <v>0.45</v>
      </c>
      <c r="E10">
        <v>0.03</v>
      </c>
      <c r="M10">
        <v>0.27</v>
      </c>
      <c r="S10">
        <v>0.24</v>
      </c>
      <c r="U10">
        <v>8</v>
      </c>
      <c r="AA10" s="6" t="s">
        <v>28</v>
      </c>
      <c r="AC10">
        <f t="shared" ref="AC10:AU10" si="8">B279</f>
        <v>0.66</v>
      </c>
      <c r="AD10">
        <f t="shared" si="8"/>
        <v>2.2000000000000002</v>
      </c>
      <c r="AE10">
        <f t="shared" si="8"/>
        <v>0.64</v>
      </c>
      <c r="AF10">
        <f t="shared" si="8"/>
        <v>1.1399999999999999</v>
      </c>
      <c r="AG10">
        <f t="shared" si="8"/>
        <v>0.82000000000000017</v>
      </c>
      <c r="AH10">
        <f t="shared" si="8"/>
        <v>0.5</v>
      </c>
      <c r="AI10">
        <f t="shared" si="8"/>
        <v>0.67999999999999994</v>
      </c>
      <c r="AJ10">
        <f t="shared" si="8"/>
        <v>0.89</v>
      </c>
      <c r="AK10">
        <f t="shared" si="8"/>
        <v>1.1100000000000001</v>
      </c>
      <c r="AL10">
        <f t="shared" si="8"/>
        <v>0.64999999999999991</v>
      </c>
      <c r="AM10">
        <f t="shared" si="8"/>
        <v>1.17</v>
      </c>
      <c r="AN10">
        <f t="shared" si="8"/>
        <v>1.2499999999999998</v>
      </c>
      <c r="AO10">
        <f t="shared" si="8"/>
        <v>1.04</v>
      </c>
      <c r="AP10">
        <f t="shared" si="8"/>
        <v>0.53</v>
      </c>
      <c r="AQ10">
        <f t="shared" si="8"/>
        <v>1.24</v>
      </c>
      <c r="AR10">
        <f t="shared" si="8"/>
        <v>0.90000000000000013</v>
      </c>
      <c r="AS10">
        <f t="shared" si="8"/>
        <v>1.1200000000000001</v>
      </c>
      <c r="AT10">
        <f t="shared" si="8"/>
        <v>1.29</v>
      </c>
      <c r="AU10">
        <f t="shared" si="8"/>
        <v>1.61</v>
      </c>
      <c r="AV10" s="7">
        <f t="shared" si="1"/>
        <v>1.023157894736842</v>
      </c>
      <c r="AX10" s="6"/>
    </row>
    <row r="11" spans="1:50" x14ac:dyDescent="0.2">
      <c r="A11">
        <v>9</v>
      </c>
      <c r="B11">
        <v>0.11</v>
      </c>
      <c r="J11">
        <v>0.05</v>
      </c>
      <c r="N11">
        <v>0.02</v>
      </c>
      <c r="Q11">
        <v>0.03</v>
      </c>
      <c r="U11">
        <v>9</v>
      </c>
      <c r="AA11" s="6" t="s">
        <v>29</v>
      </c>
      <c r="AC11">
        <f t="shared" ref="AC11:AU11" si="9">B314</f>
        <v>1.1400000000000001</v>
      </c>
      <c r="AD11">
        <f t="shared" si="9"/>
        <v>1.1200000000000001</v>
      </c>
      <c r="AE11">
        <f t="shared" si="9"/>
        <v>1.06</v>
      </c>
      <c r="AF11">
        <f t="shared" si="9"/>
        <v>1.54</v>
      </c>
      <c r="AG11">
        <f t="shared" si="9"/>
        <v>0.97</v>
      </c>
      <c r="AH11">
        <f t="shared" si="9"/>
        <v>0.57000000000000006</v>
      </c>
      <c r="AI11">
        <f t="shared" si="9"/>
        <v>0.76000000000000023</v>
      </c>
      <c r="AJ11">
        <f t="shared" si="9"/>
        <v>1.34</v>
      </c>
      <c r="AK11">
        <f t="shared" si="9"/>
        <v>0.79</v>
      </c>
      <c r="AL11">
        <f t="shared" si="9"/>
        <v>1.05</v>
      </c>
      <c r="AM11">
        <f t="shared" si="9"/>
        <v>0.92999999999999994</v>
      </c>
      <c r="AN11">
        <f t="shared" si="9"/>
        <v>0.47000000000000003</v>
      </c>
      <c r="AO11">
        <f t="shared" si="9"/>
        <v>0.76</v>
      </c>
      <c r="AP11">
        <f t="shared" si="9"/>
        <v>0.7</v>
      </c>
      <c r="AQ11">
        <f t="shared" si="9"/>
        <v>1.1000000000000001</v>
      </c>
      <c r="AR11">
        <f t="shared" si="9"/>
        <v>1.4900000000000002</v>
      </c>
      <c r="AS11">
        <f t="shared" si="9"/>
        <v>1.06</v>
      </c>
      <c r="AT11">
        <f t="shared" si="9"/>
        <v>0.57999999999999996</v>
      </c>
      <c r="AU11">
        <f t="shared" si="9"/>
        <v>1.1100000000000001</v>
      </c>
      <c r="AV11" s="7">
        <f t="shared" si="1"/>
        <v>0.97578947368421032</v>
      </c>
      <c r="AX11" s="6"/>
    </row>
    <row r="12" spans="1:50" x14ac:dyDescent="0.2">
      <c r="A12">
        <v>10</v>
      </c>
      <c r="B12">
        <v>0.03</v>
      </c>
      <c r="H12">
        <v>0.09</v>
      </c>
      <c r="J12">
        <v>0.01</v>
      </c>
      <c r="N12">
        <v>0.01</v>
      </c>
      <c r="U12">
        <v>10</v>
      </c>
      <c r="AA12" s="6" t="s">
        <v>30</v>
      </c>
      <c r="AC12">
        <f t="shared" ref="AC12:AU12" si="10">B349</f>
        <v>0.92</v>
      </c>
      <c r="AD12">
        <f t="shared" si="10"/>
        <v>1.55</v>
      </c>
      <c r="AE12">
        <f t="shared" si="10"/>
        <v>1.46</v>
      </c>
      <c r="AF12">
        <f t="shared" si="10"/>
        <v>2</v>
      </c>
      <c r="AG12">
        <f t="shared" si="10"/>
        <v>1.91</v>
      </c>
      <c r="AH12">
        <f t="shared" si="10"/>
        <v>0.87000000000000011</v>
      </c>
      <c r="AI12">
        <f t="shared" si="10"/>
        <v>0.92999999999999994</v>
      </c>
      <c r="AJ12">
        <f t="shared" si="10"/>
        <v>1.6</v>
      </c>
      <c r="AK12">
        <f t="shared" si="10"/>
        <v>1.2300000000000002</v>
      </c>
      <c r="AL12">
        <f t="shared" si="10"/>
        <v>0.97</v>
      </c>
      <c r="AM12">
        <f t="shared" si="10"/>
        <v>1.33</v>
      </c>
      <c r="AN12">
        <f t="shared" si="10"/>
        <v>0.86999999999999988</v>
      </c>
      <c r="AO12">
        <f t="shared" si="10"/>
        <v>1.46</v>
      </c>
      <c r="AP12">
        <f t="shared" si="10"/>
        <v>1</v>
      </c>
      <c r="AQ12">
        <f t="shared" si="10"/>
        <v>1.41</v>
      </c>
      <c r="AR12">
        <f t="shared" si="10"/>
        <v>2.06</v>
      </c>
      <c r="AS12">
        <f t="shared" si="10"/>
        <v>1.0900000000000001</v>
      </c>
      <c r="AT12">
        <f t="shared" si="10"/>
        <v>1.1300000000000001</v>
      </c>
      <c r="AU12">
        <f t="shared" si="10"/>
        <v>1.77</v>
      </c>
      <c r="AV12" s="7">
        <f t="shared" si="1"/>
        <v>1.3452631578947367</v>
      </c>
      <c r="AX12" s="6"/>
    </row>
    <row r="13" spans="1:50" x14ac:dyDescent="0.2">
      <c r="A13">
        <v>11</v>
      </c>
      <c r="U13">
        <v>11</v>
      </c>
      <c r="AA13" s="6" t="s">
        <v>31</v>
      </c>
      <c r="AC13">
        <f t="shared" ref="AC13:AP13" si="11">B384</f>
        <v>1.3900000000000003</v>
      </c>
      <c r="AD13">
        <f t="shared" si="11"/>
        <v>1.6300000000000003</v>
      </c>
      <c r="AE13">
        <f t="shared" si="11"/>
        <v>0</v>
      </c>
      <c r="AF13">
        <f t="shared" si="11"/>
        <v>2.06</v>
      </c>
      <c r="AG13">
        <f t="shared" si="11"/>
        <v>1.4300000000000002</v>
      </c>
      <c r="AH13">
        <f t="shared" si="11"/>
        <v>0.94</v>
      </c>
      <c r="AI13">
        <f t="shared" si="11"/>
        <v>1.83</v>
      </c>
      <c r="AJ13">
        <f t="shared" si="11"/>
        <v>2.09</v>
      </c>
      <c r="AK13">
        <f t="shared" si="11"/>
        <v>1.8400000000000003</v>
      </c>
      <c r="AL13">
        <f t="shared" si="11"/>
        <v>1.8599999999999999</v>
      </c>
      <c r="AM13">
        <f t="shared" si="11"/>
        <v>1.06</v>
      </c>
      <c r="AN13">
        <f t="shared" si="11"/>
        <v>1.57</v>
      </c>
      <c r="AO13">
        <f t="shared" si="11"/>
        <v>1.05</v>
      </c>
      <c r="AP13">
        <f t="shared" si="11"/>
        <v>1.45</v>
      </c>
      <c r="AQ13">
        <f>P419</f>
        <v>1.0900000000000001</v>
      </c>
      <c r="AR13">
        <f>Q384</f>
        <v>1.89</v>
      </c>
      <c r="AS13">
        <f>R384</f>
        <v>0.89</v>
      </c>
      <c r="AT13">
        <f>S384</f>
        <v>1.6399999999999997</v>
      </c>
      <c r="AU13">
        <f>T384</f>
        <v>1.9500000000000002</v>
      </c>
      <c r="AV13" s="7">
        <f t="shared" si="1"/>
        <v>1.4557894736842105</v>
      </c>
      <c r="AX13" s="6"/>
    </row>
    <row r="14" spans="1:50" x14ac:dyDescent="0.2">
      <c r="A14">
        <v>12</v>
      </c>
      <c r="U14">
        <v>12</v>
      </c>
      <c r="AA14" s="6" t="s">
        <v>32</v>
      </c>
      <c r="AC14">
        <f t="shared" ref="AC14:AP14" si="12">B419</f>
        <v>0.7200000000000002</v>
      </c>
      <c r="AD14">
        <f t="shared" si="12"/>
        <v>0.8500000000000002</v>
      </c>
      <c r="AE14">
        <f t="shared" si="12"/>
        <v>1.2699999999999998</v>
      </c>
      <c r="AF14">
        <f t="shared" si="12"/>
        <v>1.3800000000000001</v>
      </c>
      <c r="AG14">
        <f t="shared" si="12"/>
        <v>0.58000000000000007</v>
      </c>
      <c r="AH14">
        <f t="shared" si="12"/>
        <v>0.82000000000000006</v>
      </c>
      <c r="AI14">
        <f t="shared" si="12"/>
        <v>1.1599999999999999</v>
      </c>
      <c r="AJ14">
        <f t="shared" si="12"/>
        <v>1.1600000000000001</v>
      </c>
      <c r="AK14">
        <f t="shared" si="12"/>
        <v>1.1700000000000002</v>
      </c>
      <c r="AL14">
        <f t="shared" si="12"/>
        <v>1.1900000000000002</v>
      </c>
      <c r="AM14">
        <f t="shared" si="12"/>
        <v>0.45000000000000007</v>
      </c>
      <c r="AN14">
        <f t="shared" si="12"/>
        <v>1.1199999999999999</v>
      </c>
      <c r="AO14">
        <f t="shared" si="12"/>
        <v>0.98</v>
      </c>
      <c r="AP14">
        <f t="shared" si="12"/>
        <v>0.87</v>
      </c>
      <c r="AQ14">
        <f>P384</f>
        <v>1.55</v>
      </c>
      <c r="AR14">
        <f>Q419</f>
        <v>1.4200000000000002</v>
      </c>
      <c r="AS14">
        <f>R419</f>
        <v>0.67999999999999994</v>
      </c>
      <c r="AT14">
        <f>S419</f>
        <v>0.95000000000000007</v>
      </c>
      <c r="AU14">
        <f>T419</f>
        <v>1.46</v>
      </c>
      <c r="AV14" s="7">
        <f t="shared" si="1"/>
        <v>1.0410526315789475</v>
      </c>
      <c r="AX14" s="6"/>
    </row>
    <row r="15" spans="1:50" x14ac:dyDescent="0.2">
      <c r="A15">
        <v>13</v>
      </c>
      <c r="B15">
        <v>0.01</v>
      </c>
      <c r="U15">
        <v>13</v>
      </c>
      <c r="AA15" s="6"/>
    </row>
    <row r="16" spans="1:50" x14ac:dyDescent="0.2">
      <c r="A16">
        <v>14</v>
      </c>
      <c r="G16">
        <v>0.03</v>
      </c>
      <c r="P16">
        <v>0.36</v>
      </c>
      <c r="U16">
        <v>14</v>
      </c>
      <c r="AA16" s="6" t="s">
        <v>34</v>
      </c>
      <c r="AC16" s="4">
        <f t="shared" ref="AC16:AU16" si="13">SUM(AC3:AC14)</f>
        <v>12.860000000000003</v>
      </c>
      <c r="AD16" s="4">
        <f t="shared" si="13"/>
        <v>19.360000000000003</v>
      </c>
      <c r="AE16" s="4">
        <f t="shared" si="13"/>
        <v>12.330000000000002</v>
      </c>
      <c r="AF16" s="4">
        <f t="shared" si="13"/>
        <v>20.27</v>
      </c>
      <c r="AG16" s="4">
        <f t="shared" si="13"/>
        <v>14.840000000000002</v>
      </c>
      <c r="AH16" s="4">
        <f t="shared" si="13"/>
        <v>11.63</v>
      </c>
      <c r="AI16" s="4">
        <f t="shared" si="13"/>
        <v>13.91</v>
      </c>
      <c r="AJ16" s="4">
        <f t="shared" si="13"/>
        <v>15.719999999999999</v>
      </c>
      <c r="AK16" s="4">
        <f t="shared" si="13"/>
        <v>15.74</v>
      </c>
      <c r="AL16" s="4">
        <f t="shared" si="13"/>
        <v>14.51</v>
      </c>
      <c r="AM16" s="4">
        <f t="shared" si="13"/>
        <v>16.64</v>
      </c>
      <c r="AN16" s="4">
        <f t="shared" si="13"/>
        <v>13.929999999999998</v>
      </c>
      <c r="AO16" s="4">
        <f t="shared" si="13"/>
        <v>14.629999999999999</v>
      </c>
      <c r="AP16" s="4">
        <f t="shared" si="13"/>
        <v>13.269999999999998</v>
      </c>
      <c r="AQ16" s="4">
        <f t="shared" si="13"/>
        <v>13.520000000000001</v>
      </c>
      <c r="AR16" s="4">
        <f t="shared" si="13"/>
        <v>18.110000000000003</v>
      </c>
      <c r="AS16" s="4">
        <f t="shared" si="13"/>
        <v>13.97</v>
      </c>
      <c r="AT16" s="4">
        <f t="shared" si="13"/>
        <v>15.540000000000003</v>
      </c>
      <c r="AU16" s="4">
        <f t="shared" si="13"/>
        <v>21.39</v>
      </c>
      <c r="AV16" s="7">
        <f>AVERAGE(AC16:AU16)</f>
        <v>15.377368421052632</v>
      </c>
    </row>
    <row r="17" spans="1:58" x14ac:dyDescent="0.2">
      <c r="A17">
        <v>15</v>
      </c>
      <c r="B17">
        <v>0.18</v>
      </c>
      <c r="C17">
        <v>0.23</v>
      </c>
      <c r="E17">
        <v>0.31</v>
      </c>
      <c r="H17">
        <v>0.3</v>
      </c>
      <c r="I17">
        <v>0.55000000000000004</v>
      </c>
      <c r="J17">
        <v>0.2</v>
      </c>
      <c r="N17">
        <v>0.18</v>
      </c>
      <c r="Q17">
        <v>0.24</v>
      </c>
      <c r="R17">
        <v>0.16</v>
      </c>
      <c r="S17">
        <v>0.14000000000000001</v>
      </c>
      <c r="U17">
        <v>15</v>
      </c>
      <c r="BC17" s="6"/>
      <c r="BD17" s="6"/>
      <c r="BE17" s="6"/>
      <c r="BF17" s="6"/>
    </row>
    <row r="18" spans="1:58" x14ac:dyDescent="0.2">
      <c r="A18">
        <v>16</v>
      </c>
      <c r="B18">
        <v>0.01</v>
      </c>
      <c r="G18">
        <v>0.47</v>
      </c>
      <c r="K18">
        <v>0.17</v>
      </c>
      <c r="L18">
        <v>0.21</v>
      </c>
      <c r="N18">
        <v>0.02</v>
      </c>
      <c r="U18">
        <v>16</v>
      </c>
      <c r="AF18" s="6" t="s">
        <v>35</v>
      </c>
      <c r="AG18" s="6"/>
      <c r="AH18" s="6" t="s">
        <v>36</v>
      </c>
      <c r="AI18" s="6"/>
      <c r="AJ18" s="6"/>
      <c r="BC18" s="3"/>
    </row>
    <row r="19" spans="1:58" x14ac:dyDescent="0.2">
      <c r="A19">
        <v>17</v>
      </c>
      <c r="B19">
        <v>0.01</v>
      </c>
      <c r="D19">
        <v>1</v>
      </c>
      <c r="U19">
        <v>17</v>
      </c>
    </row>
    <row r="20" spans="1:58" x14ac:dyDescent="0.2">
      <c r="A20">
        <v>18</v>
      </c>
      <c r="B20">
        <v>7.0000000000000007E-2</v>
      </c>
      <c r="C20">
        <v>0.15</v>
      </c>
      <c r="H20">
        <v>0.1</v>
      </c>
      <c r="J20">
        <v>0.1</v>
      </c>
      <c r="M20">
        <v>0.3</v>
      </c>
      <c r="N20">
        <v>0.05</v>
      </c>
      <c r="Q20">
        <v>0.11</v>
      </c>
      <c r="R20">
        <v>0.14000000000000001</v>
      </c>
      <c r="U20">
        <v>18</v>
      </c>
    </row>
    <row r="21" spans="1:58" x14ac:dyDescent="0.2">
      <c r="A21">
        <v>19</v>
      </c>
      <c r="B21">
        <v>0.03</v>
      </c>
      <c r="C21">
        <v>0.02</v>
      </c>
      <c r="E21">
        <v>0.1</v>
      </c>
      <c r="J21">
        <v>0.02</v>
      </c>
      <c r="K21">
        <v>7.0000000000000007E-2</v>
      </c>
      <c r="N21">
        <v>0.09</v>
      </c>
      <c r="O21">
        <v>0.5</v>
      </c>
      <c r="T21">
        <v>0.67</v>
      </c>
      <c r="U21">
        <v>19</v>
      </c>
    </row>
    <row r="22" spans="1:58" x14ac:dyDescent="0.2">
      <c r="A22">
        <v>20</v>
      </c>
      <c r="B22">
        <v>0.01</v>
      </c>
      <c r="C22">
        <v>0.02</v>
      </c>
      <c r="J22">
        <v>0.01</v>
      </c>
      <c r="N22">
        <v>0.01</v>
      </c>
      <c r="O22">
        <v>0.05</v>
      </c>
      <c r="S22">
        <v>0.18</v>
      </c>
      <c r="T22">
        <v>7.0000000000000007E-2</v>
      </c>
      <c r="U22">
        <v>20</v>
      </c>
    </row>
    <row r="23" spans="1:58" x14ac:dyDescent="0.2">
      <c r="A23">
        <v>21</v>
      </c>
      <c r="B23">
        <v>0.02</v>
      </c>
      <c r="C23">
        <v>0.02</v>
      </c>
      <c r="E23">
        <v>0.06</v>
      </c>
      <c r="G23">
        <v>0.02</v>
      </c>
      <c r="L23">
        <v>0.12</v>
      </c>
      <c r="M23">
        <v>0.04</v>
      </c>
      <c r="U23">
        <v>21</v>
      </c>
    </row>
    <row r="24" spans="1:58" x14ac:dyDescent="0.2">
      <c r="A24">
        <v>22</v>
      </c>
      <c r="C24">
        <v>0.7</v>
      </c>
      <c r="H24">
        <v>0.25</v>
      </c>
      <c r="I24">
        <v>0.21</v>
      </c>
      <c r="J24">
        <v>0.15</v>
      </c>
      <c r="M24">
        <v>0.12</v>
      </c>
      <c r="S24">
        <v>0.15</v>
      </c>
      <c r="U24">
        <v>22</v>
      </c>
    </row>
    <row r="25" spans="1:58" x14ac:dyDescent="0.2">
      <c r="A25">
        <v>23</v>
      </c>
      <c r="B25">
        <v>0.39</v>
      </c>
      <c r="F25">
        <v>1.1599999999999999</v>
      </c>
      <c r="G25">
        <v>0.31</v>
      </c>
      <c r="H25">
        <v>1.21</v>
      </c>
      <c r="I25">
        <v>0.6</v>
      </c>
      <c r="J25">
        <v>0.8</v>
      </c>
      <c r="L25">
        <v>1.1000000000000001</v>
      </c>
      <c r="M25">
        <v>1.1299999999999999</v>
      </c>
      <c r="N25">
        <v>0.36</v>
      </c>
      <c r="R25">
        <v>0.2</v>
      </c>
      <c r="S25">
        <v>0.98</v>
      </c>
      <c r="U25">
        <v>23</v>
      </c>
    </row>
    <row r="26" spans="1:58" x14ac:dyDescent="0.2">
      <c r="A26">
        <v>24</v>
      </c>
      <c r="B26">
        <v>0.61</v>
      </c>
      <c r="C26">
        <v>0.48</v>
      </c>
      <c r="E26">
        <v>1.19</v>
      </c>
      <c r="G26">
        <v>0.97</v>
      </c>
      <c r="J26">
        <v>0.28999999999999998</v>
      </c>
      <c r="K26">
        <v>1.4</v>
      </c>
      <c r="N26">
        <v>0.33</v>
      </c>
      <c r="O26">
        <v>0.8</v>
      </c>
      <c r="P26">
        <v>1.1599999999999999</v>
      </c>
      <c r="Q26">
        <v>1.2</v>
      </c>
      <c r="R26">
        <v>0.4</v>
      </c>
      <c r="T26">
        <v>0.91</v>
      </c>
      <c r="U26">
        <v>24</v>
      </c>
    </row>
    <row r="27" spans="1:58" x14ac:dyDescent="0.2">
      <c r="A27">
        <v>25</v>
      </c>
      <c r="H27">
        <v>0.1</v>
      </c>
      <c r="N27">
        <v>0.01</v>
      </c>
      <c r="O27">
        <v>0.2</v>
      </c>
      <c r="T27">
        <v>0.27</v>
      </c>
      <c r="U27">
        <v>25</v>
      </c>
    </row>
    <row r="28" spans="1:58" x14ac:dyDescent="0.2">
      <c r="A28">
        <v>26</v>
      </c>
      <c r="C28">
        <v>0.02</v>
      </c>
      <c r="E28">
        <v>0.05</v>
      </c>
      <c r="K28">
        <v>0.01</v>
      </c>
      <c r="U28">
        <v>26</v>
      </c>
    </row>
    <row r="29" spans="1:58" x14ac:dyDescent="0.2">
      <c r="A29">
        <v>27</v>
      </c>
      <c r="E29">
        <v>7.0000000000000007E-2</v>
      </c>
      <c r="F29">
        <v>0.37</v>
      </c>
      <c r="H29">
        <v>0.02</v>
      </c>
      <c r="I29">
        <v>0.12</v>
      </c>
      <c r="M29">
        <v>0.13</v>
      </c>
      <c r="P29">
        <v>0.02</v>
      </c>
      <c r="S29">
        <v>7.0000000000000007E-2</v>
      </c>
      <c r="U29">
        <v>27</v>
      </c>
    </row>
    <row r="30" spans="1:58" x14ac:dyDescent="0.2">
      <c r="A30">
        <v>28</v>
      </c>
      <c r="B30">
        <v>0.13</v>
      </c>
      <c r="C30">
        <v>0.52</v>
      </c>
      <c r="E30">
        <v>0.14000000000000001</v>
      </c>
      <c r="G30">
        <v>0.1</v>
      </c>
      <c r="H30">
        <v>0.48</v>
      </c>
      <c r="J30">
        <v>0.36</v>
      </c>
      <c r="L30">
        <v>0.44</v>
      </c>
      <c r="M30">
        <v>0.38</v>
      </c>
      <c r="P30">
        <v>0.2</v>
      </c>
      <c r="R30">
        <v>0.05</v>
      </c>
      <c r="S30">
        <v>0.38</v>
      </c>
      <c r="T30">
        <v>0.1</v>
      </c>
      <c r="U30">
        <v>28</v>
      </c>
    </row>
    <row r="31" spans="1:58" x14ac:dyDescent="0.2">
      <c r="A31">
        <v>29</v>
      </c>
      <c r="B31">
        <v>0.19</v>
      </c>
      <c r="C31">
        <v>0.35</v>
      </c>
      <c r="D31">
        <v>0.55000000000000004</v>
      </c>
      <c r="E31">
        <v>0.45</v>
      </c>
      <c r="G31">
        <v>0.25</v>
      </c>
      <c r="H31">
        <v>0.1</v>
      </c>
      <c r="I31">
        <v>0.59</v>
      </c>
      <c r="J31">
        <v>0.25</v>
      </c>
      <c r="K31">
        <v>0.25</v>
      </c>
      <c r="L31">
        <v>0.23</v>
      </c>
      <c r="M31">
        <v>0.16</v>
      </c>
      <c r="N31">
        <v>0.32</v>
      </c>
      <c r="O31">
        <v>0.5</v>
      </c>
      <c r="P31">
        <v>7.0000000000000007E-2</v>
      </c>
      <c r="Q31">
        <v>0.33</v>
      </c>
      <c r="R31">
        <v>0.3</v>
      </c>
      <c r="S31">
        <v>0.36</v>
      </c>
      <c r="T31">
        <v>0.53</v>
      </c>
      <c r="U31">
        <v>29</v>
      </c>
    </row>
    <row r="32" spans="1:58" x14ac:dyDescent="0.2">
      <c r="A32">
        <v>30</v>
      </c>
      <c r="B32">
        <v>0.17</v>
      </c>
      <c r="E32">
        <v>0.1</v>
      </c>
      <c r="G32">
        <v>0.2</v>
      </c>
      <c r="K32">
        <v>0.13</v>
      </c>
      <c r="N32">
        <v>0.18</v>
      </c>
      <c r="O32">
        <v>0.1</v>
      </c>
      <c r="Q32">
        <v>0.03</v>
      </c>
      <c r="R32">
        <v>0.16</v>
      </c>
      <c r="T32">
        <v>0.35</v>
      </c>
      <c r="U32">
        <v>30</v>
      </c>
    </row>
    <row r="33" spans="1:21" x14ac:dyDescent="0.2">
      <c r="A33">
        <v>31</v>
      </c>
      <c r="C33">
        <v>0.21</v>
      </c>
      <c r="H33">
        <v>7.0000000000000007E-2</v>
      </c>
      <c r="J33">
        <v>0.13</v>
      </c>
      <c r="M33">
        <v>7.0000000000000007E-2</v>
      </c>
      <c r="P33">
        <v>0.09</v>
      </c>
      <c r="S33">
        <v>0.08</v>
      </c>
      <c r="U33">
        <v>31</v>
      </c>
    </row>
    <row r="34" spans="1:21" x14ac:dyDescent="0.2">
      <c r="A34" t="s">
        <v>37</v>
      </c>
      <c r="B34">
        <f t="shared" ref="B34:T34" si="14">SUM(B3:B33)</f>
        <v>2.1599999999999997</v>
      </c>
      <c r="C34">
        <f t="shared" si="14"/>
        <v>3.14</v>
      </c>
      <c r="D34">
        <f t="shared" si="14"/>
        <v>2</v>
      </c>
      <c r="E34">
        <f t="shared" si="14"/>
        <v>3.68</v>
      </c>
      <c r="F34">
        <f t="shared" si="14"/>
        <v>1.7799999999999998</v>
      </c>
      <c r="G34">
        <f t="shared" si="14"/>
        <v>2.48</v>
      </c>
      <c r="H34">
        <f t="shared" si="14"/>
        <v>3.1799999999999997</v>
      </c>
      <c r="I34">
        <f t="shared" si="14"/>
        <v>2.2799999999999998</v>
      </c>
      <c r="J34">
        <f t="shared" si="14"/>
        <v>3.0500000000000003</v>
      </c>
      <c r="K34">
        <f t="shared" si="14"/>
        <v>2.6499999999999995</v>
      </c>
      <c r="L34">
        <f t="shared" si="14"/>
        <v>3.8000000000000003</v>
      </c>
      <c r="M34">
        <f t="shared" si="14"/>
        <v>2.8899999999999997</v>
      </c>
      <c r="N34">
        <f t="shared" si="14"/>
        <v>2.04</v>
      </c>
      <c r="O34">
        <f t="shared" si="14"/>
        <v>2.7500000000000004</v>
      </c>
      <c r="P34">
        <f t="shared" si="14"/>
        <v>2.2799999999999998</v>
      </c>
      <c r="Q34">
        <f t="shared" si="14"/>
        <v>2.81</v>
      </c>
      <c r="R34">
        <f t="shared" si="14"/>
        <v>1.9400000000000002</v>
      </c>
      <c r="S34">
        <f t="shared" si="14"/>
        <v>3.13</v>
      </c>
      <c r="T34">
        <f t="shared" si="14"/>
        <v>3.65</v>
      </c>
    </row>
    <row r="36" spans="1:21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21" x14ac:dyDescent="0.2">
      <c r="A38">
        <v>1</v>
      </c>
      <c r="B38">
        <v>0.04</v>
      </c>
      <c r="E38">
        <v>0.31</v>
      </c>
      <c r="G38">
        <v>0.2</v>
      </c>
      <c r="K38">
        <v>0.14000000000000001</v>
      </c>
      <c r="N38">
        <v>0.11</v>
      </c>
      <c r="Q38">
        <v>0.27</v>
      </c>
      <c r="R38">
        <v>0.06</v>
      </c>
      <c r="T38">
        <v>0.2</v>
      </c>
      <c r="U38">
        <v>1</v>
      </c>
    </row>
    <row r="39" spans="1:21" x14ac:dyDescent="0.2">
      <c r="A39">
        <v>2</v>
      </c>
      <c r="H39">
        <v>0.1</v>
      </c>
      <c r="I39">
        <v>0.1</v>
      </c>
      <c r="U39">
        <v>2</v>
      </c>
    </row>
    <row r="40" spans="1:21" x14ac:dyDescent="0.2">
      <c r="A40">
        <v>3</v>
      </c>
      <c r="G40">
        <v>0.09</v>
      </c>
      <c r="N40">
        <v>0.01</v>
      </c>
      <c r="R40">
        <v>0.04</v>
      </c>
      <c r="U40">
        <v>3</v>
      </c>
    </row>
    <row r="41" spans="1:21" x14ac:dyDescent="0.2">
      <c r="A41">
        <v>4</v>
      </c>
      <c r="B41">
        <v>0.1</v>
      </c>
      <c r="C41">
        <v>0.13</v>
      </c>
      <c r="D41">
        <v>0.35</v>
      </c>
      <c r="E41">
        <v>0.17</v>
      </c>
      <c r="G41">
        <v>0.15</v>
      </c>
      <c r="J41">
        <v>0.1</v>
      </c>
      <c r="M41">
        <v>0.09</v>
      </c>
      <c r="N41">
        <v>0.11</v>
      </c>
      <c r="Q41">
        <v>0.15</v>
      </c>
      <c r="U41">
        <v>4</v>
      </c>
    </row>
    <row r="42" spans="1:21" x14ac:dyDescent="0.2">
      <c r="A42">
        <v>5</v>
      </c>
      <c r="B42">
        <v>0.01</v>
      </c>
      <c r="G42">
        <v>0.09</v>
      </c>
      <c r="H42">
        <v>0.2</v>
      </c>
      <c r="I42">
        <v>0.21</v>
      </c>
      <c r="U42">
        <v>5</v>
      </c>
    </row>
    <row r="43" spans="1:21" x14ac:dyDescent="0.2">
      <c r="A43">
        <v>6</v>
      </c>
      <c r="B43">
        <v>0.2</v>
      </c>
      <c r="C43">
        <v>0.14000000000000001</v>
      </c>
      <c r="E43">
        <v>0.27</v>
      </c>
      <c r="H43">
        <v>0.2</v>
      </c>
      <c r="J43">
        <v>0.18</v>
      </c>
      <c r="K43">
        <v>0.3</v>
      </c>
      <c r="M43">
        <v>0.21</v>
      </c>
      <c r="N43">
        <v>0.1</v>
      </c>
      <c r="O43">
        <v>0.28000000000000003</v>
      </c>
      <c r="Q43">
        <v>0.24</v>
      </c>
      <c r="R43">
        <v>0.05</v>
      </c>
      <c r="U43">
        <v>6</v>
      </c>
    </row>
    <row r="44" spans="1:21" x14ac:dyDescent="0.2">
      <c r="A44">
        <v>7</v>
      </c>
      <c r="B44">
        <v>0.01</v>
      </c>
      <c r="G44">
        <v>0.1</v>
      </c>
      <c r="N44">
        <v>0.03</v>
      </c>
      <c r="P44">
        <v>0.3</v>
      </c>
      <c r="T44">
        <v>0.2</v>
      </c>
      <c r="U44">
        <v>7</v>
      </c>
    </row>
    <row r="45" spans="1:21" x14ac:dyDescent="0.2">
      <c r="A45">
        <v>8</v>
      </c>
      <c r="U45">
        <v>8</v>
      </c>
    </row>
    <row r="46" spans="1:21" x14ac:dyDescent="0.2">
      <c r="A46">
        <v>9</v>
      </c>
      <c r="U46">
        <v>9</v>
      </c>
    </row>
    <row r="47" spans="1:21" x14ac:dyDescent="0.2">
      <c r="A47">
        <v>10</v>
      </c>
      <c r="U47">
        <v>10</v>
      </c>
    </row>
    <row r="48" spans="1:21" x14ac:dyDescent="0.2">
      <c r="A48">
        <v>11</v>
      </c>
      <c r="U48">
        <v>11</v>
      </c>
    </row>
    <row r="49" spans="1:21" x14ac:dyDescent="0.2">
      <c r="A49">
        <v>12</v>
      </c>
      <c r="U49">
        <v>12</v>
      </c>
    </row>
    <row r="50" spans="1:21" x14ac:dyDescent="0.2">
      <c r="A50">
        <v>13</v>
      </c>
      <c r="L50">
        <v>0.32</v>
      </c>
      <c r="U50">
        <v>13</v>
      </c>
    </row>
    <row r="51" spans="1:21" x14ac:dyDescent="0.2">
      <c r="A51">
        <v>14</v>
      </c>
      <c r="B51">
        <v>0.01</v>
      </c>
      <c r="C51">
        <v>7.0000000000000007E-2</v>
      </c>
      <c r="E51">
        <v>0.05</v>
      </c>
      <c r="H51">
        <v>0.08</v>
      </c>
      <c r="J51">
        <v>0.18</v>
      </c>
      <c r="M51">
        <v>7.0000000000000007E-2</v>
      </c>
      <c r="N51">
        <v>0.01</v>
      </c>
      <c r="P51">
        <v>7.0000000000000007E-2</v>
      </c>
      <c r="Q51">
        <v>0.04</v>
      </c>
      <c r="R51">
        <v>0.02</v>
      </c>
      <c r="U51">
        <v>14</v>
      </c>
    </row>
    <row r="52" spans="1:21" x14ac:dyDescent="0.2">
      <c r="A52">
        <v>15</v>
      </c>
      <c r="B52">
        <v>0.12</v>
      </c>
      <c r="E52">
        <v>0.1</v>
      </c>
      <c r="G52">
        <v>0.06</v>
      </c>
      <c r="K52">
        <v>0.13</v>
      </c>
      <c r="N52">
        <v>0.02</v>
      </c>
      <c r="Q52">
        <v>0.04</v>
      </c>
      <c r="U52">
        <v>15</v>
      </c>
    </row>
    <row r="53" spans="1:21" x14ac:dyDescent="0.2">
      <c r="A53">
        <v>16</v>
      </c>
      <c r="B53">
        <v>0.35</v>
      </c>
      <c r="C53">
        <v>0.1</v>
      </c>
      <c r="D53">
        <v>0.25</v>
      </c>
      <c r="E53">
        <v>0.35</v>
      </c>
      <c r="G53">
        <v>0.21</v>
      </c>
      <c r="H53">
        <v>0.49</v>
      </c>
      <c r="J53">
        <v>0.3</v>
      </c>
      <c r="M53">
        <v>0.31</v>
      </c>
      <c r="P53">
        <v>0.31</v>
      </c>
      <c r="Q53">
        <v>0.34</v>
      </c>
      <c r="S53">
        <v>0.31</v>
      </c>
      <c r="U53">
        <v>16</v>
      </c>
    </row>
    <row r="54" spans="1:21" x14ac:dyDescent="0.2">
      <c r="A54">
        <v>17</v>
      </c>
      <c r="B54">
        <v>0.15</v>
      </c>
      <c r="C54">
        <v>0.4</v>
      </c>
      <c r="E54">
        <v>0.24</v>
      </c>
      <c r="G54">
        <v>0.35</v>
      </c>
      <c r="H54">
        <v>0.26</v>
      </c>
      <c r="J54">
        <v>0.28000000000000003</v>
      </c>
      <c r="L54">
        <v>0.47</v>
      </c>
      <c r="M54">
        <v>0.28999999999999998</v>
      </c>
      <c r="N54">
        <v>0.19</v>
      </c>
      <c r="O54">
        <v>0.5</v>
      </c>
      <c r="P54">
        <v>0.25</v>
      </c>
      <c r="Q54">
        <v>0.23</v>
      </c>
      <c r="S54">
        <v>0.34</v>
      </c>
      <c r="T54">
        <v>0.25</v>
      </c>
      <c r="U54">
        <v>17</v>
      </c>
    </row>
    <row r="55" spans="1:21" x14ac:dyDescent="0.2">
      <c r="A55">
        <v>18</v>
      </c>
      <c r="B55">
        <v>0.12</v>
      </c>
      <c r="C55">
        <v>7.0000000000000007E-2</v>
      </c>
      <c r="E55">
        <v>0.02</v>
      </c>
      <c r="G55">
        <v>0.2</v>
      </c>
      <c r="H55">
        <v>0.01</v>
      </c>
      <c r="J55">
        <v>0.04</v>
      </c>
      <c r="K55">
        <v>0.83</v>
      </c>
      <c r="L55">
        <v>0.2</v>
      </c>
      <c r="M55">
        <v>0.03</v>
      </c>
      <c r="N55">
        <v>0.24</v>
      </c>
      <c r="P55">
        <v>0.04</v>
      </c>
      <c r="R55">
        <v>0.32</v>
      </c>
      <c r="S55">
        <v>0.03</v>
      </c>
      <c r="T55">
        <v>0.55000000000000004</v>
      </c>
      <c r="U55">
        <v>18</v>
      </c>
    </row>
    <row r="56" spans="1:21" x14ac:dyDescent="0.2">
      <c r="A56">
        <v>19</v>
      </c>
      <c r="F56">
        <v>1.05</v>
      </c>
      <c r="T56">
        <v>0.12</v>
      </c>
      <c r="U56">
        <v>19</v>
      </c>
    </row>
    <row r="57" spans="1:21" x14ac:dyDescent="0.2">
      <c r="A57">
        <v>20</v>
      </c>
      <c r="D57">
        <v>0.85</v>
      </c>
      <c r="I57">
        <v>0.75</v>
      </c>
      <c r="U57">
        <v>20</v>
      </c>
    </row>
    <row r="58" spans="1:21" x14ac:dyDescent="0.2">
      <c r="A58">
        <v>21</v>
      </c>
      <c r="U58">
        <v>21</v>
      </c>
    </row>
    <row r="59" spans="1:21" x14ac:dyDescent="0.2">
      <c r="A59">
        <v>22</v>
      </c>
      <c r="U59">
        <v>22</v>
      </c>
    </row>
    <row r="60" spans="1:21" x14ac:dyDescent="0.2">
      <c r="A60">
        <v>23</v>
      </c>
      <c r="B60">
        <v>0.06</v>
      </c>
      <c r="C60">
        <v>7.0000000000000007E-2</v>
      </c>
      <c r="U60">
        <v>23</v>
      </c>
    </row>
    <row r="61" spans="1:21" x14ac:dyDescent="0.2">
      <c r="A61">
        <v>24</v>
      </c>
      <c r="B61">
        <v>0.02</v>
      </c>
      <c r="E61">
        <v>0.12</v>
      </c>
      <c r="F61">
        <v>0.08</v>
      </c>
      <c r="J61">
        <v>0.02</v>
      </c>
      <c r="N61">
        <v>0.11</v>
      </c>
      <c r="O61">
        <v>0.28999999999999998</v>
      </c>
      <c r="Q61">
        <v>0.06</v>
      </c>
      <c r="R61">
        <v>0.01</v>
      </c>
      <c r="U61">
        <v>24</v>
      </c>
    </row>
    <row r="62" spans="1:21" x14ac:dyDescent="0.2">
      <c r="A62">
        <v>25</v>
      </c>
      <c r="B62">
        <v>0.03</v>
      </c>
      <c r="C62">
        <v>0.08</v>
      </c>
      <c r="I62">
        <v>0.2</v>
      </c>
      <c r="J62">
        <v>0.02</v>
      </c>
      <c r="K62">
        <v>7.0000000000000007E-2</v>
      </c>
      <c r="M62">
        <v>0.09</v>
      </c>
      <c r="N62">
        <v>0.01</v>
      </c>
      <c r="Q62">
        <v>0.05</v>
      </c>
      <c r="U62">
        <v>25</v>
      </c>
    </row>
    <row r="63" spans="1:21" x14ac:dyDescent="0.2">
      <c r="A63">
        <v>26</v>
      </c>
      <c r="E63">
        <v>0.03</v>
      </c>
      <c r="N63">
        <v>0.02</v>
      </c>
      <c r="U63">
        <v>26</v>
      </c>
    </row>
    <row r="64" spans="1:21" x14ac:dyDescent="0.2">
      <c r="A64">
        <v>27</v>
      </c>
      <c r="B64">
        <v>0.05</v>
      </c>
      <c r="F64">
        <v>0.01</v>
      </c>
      <c r="N64">
        <v>0.03</v>
      </c>
      <c r="P64">
        <v>0.15</v>
      </c>
      <c r="U64">
        <v>27</v>
      </c>
    </row>
    <row r="65" spans="1:21" x14ac:dyDescent="0.2">
      <c r="A65">
        <v>28</v>
      </c>
      <c r="B65">
        <v>0.1</v>
      </c>
      <c r="J65">
        <v>0.1</v>
      </c>
      <c r="N65">
        <v>0.11</v>
      </c>
      <c r="O65">
        <v>0.08</v>
      </c>
      <c r="R65">
        <v>7.0000000000000007E-2</v>
      </c>
      <c r="U65">
        <v>28</v>
      </c>
    </row>
    <row r="66" spans="1:21" x14ac:dyDescent="0.2">
      <c r="A66">
        <v>29</v>
      </c>
      <c r="B66">
        <v>0.02</v>
      </c>
      <c r="H66">
        <v>0.02</v>
      </c>
      <c r="J66">
        <v>0.02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U68">
        <v>31</v>
      </c>
    </row>
    <row r="69" spans="1:21" x14ac:dyDescent="0.2">
      <c r="A69" t="s">
        <v>37</v>
      </c>
      <c r="B69">
        <f t="shared" ref="B69:T69" si="15">SUM(B38:B68)</f>
        <v>1.3900000000000003</v>
      </c>
      <c r="C69">
        <f t="shared" si="15"/>
        <v>1.0600000000000003</v>
      </c>
      <c r="D69">
        <f t="shared" si="15"/>
        <v>1.45</v>
      </c>
      <c r="E69">
        <f t="shared" si="15"/>
        <v>1.66</v>
      </c>
      <c r="F69">
        <f t="shared" si="15"/>
        <v>1.1400000000000001</v>
      </c>
      <c r="G69">
        <f t="shared" si="15"/>
        <v>1.45</v>
      </c>
      <c r="H69">
        <f t="shared" si="15"/>
        <v>1.3599999999999999</v>
      </c>
      <c r="I69">
        <f t="shared" si="15"/>
        <v>1.26</v>
      </c>
      <c r="J69">
        <f t="shared" si="15"/>
        <v>1.2400000000000002</v>
      </c>
      <c r="K69">
        <f t="shared" si="15"/>
        <v>1.47</v>
      </c>
      <c r="L69">
        <f t="shared" si="15"/>
        <v>0.99</v>
      </c>
      <c r="M69">
        <f t="shared" si="15"/>
        <v>1.0900000000000001</v>
      </c>
      <c r="N69">
        <f t="shared" si="15"/>
        <v>1.1000000000000001</v>
      </c>
      <c r="O69">
        <f t="shared" si="15"/>
        <v>1.1500000000000001</v>
      </c>
      <c r="P69">
        <f t="shared" si="15"/>
        <v>1.1199999999999999</v>
      </c>
      <c r="Q69">
        <f t="shared" si="15"/>
        <v>1.4200000000000002</v>
      </c>
      <c r="R69">
        <f t="shared" si="15"/>
        <v>0.57000000000000006</v>
      </c>
      <c r="S69">
        <f t="shared" si="15"/>
        <v>0.68</v>
      </c>
      <c r="T69">
        <f t="shared" si="15"/>
        <v>1.3200000000000003</v>
      </c>
    </row>
    <row r="71" spans="1:21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21" x14ac:dyDescent="0.2">
      <c r="A73">
        <v>1</v>
      </c>
      <c r="B73" t="s">
        <v>33</v>
      </c>
      <c r="U73">
        <v>1</v>
      </c>
    </row>
    <row r="74" spans="1:21" x14ac:dyDescent="0.2">
      <c r="A74">
        <v>2</v>
      </c>
      <c r="B74" t="s">
        <v>33</v>
      </c>
      <c r="U74">
        <v>2</v>
      </c>
    </row>
    <row r="75" spans="1:21" x14ac:dyDescent="0.2">
      <c r="A75">
        <v>3</v>
      </c>
      <c r="B75">
        <v>0.14000000000000001</v>
      </c>
      <c r="C75">
        <v>0.12</v>
      </c>
      <c r="D75">
        <v>0.15</v>
      </c>
      <c r="G75">
        <v>0.08</v>
      </c>
      <c r="H75">
        <v>0.11</v>
      </c>
      <c r="J75">
        <v>0.12</v>
      </c>
      <c r="L75">
        <v>0.15</v>
      </c>
      <c r="N75">
        <v>0.1</v>
      </c>
      <c r="O75">
        <v>0.13</v>
      </c>
      <c r="P75">
        <v>0.14000000000000001</v>
      </c>
      <c r="Q75">
        <v>0.42</v>
      </c>
      <c r="S75">
        <v>0.15</v>
      </c>
      <c r="U75">
        <v>3</v>
      </c>
    </row>
    <row r="76" spans="1:21" x14ac:dyDescent="0.2">
      <c r="A76">
        <v>4</v>
      </c>
      <c r="B76">
        <v>0.15</v>
      </c>
      <c r="C76">
        <v>0.55000000000000004</v>
      </c>
      <c r="F76">
        <v>0.27</v>
      </c>
      <c r="G76">
        <v>0.3</v>
      </c>
      <c r="H76">
        <v>0.08</v>
      </c>
      <c r="J76">
        <v>0.1</v>
      </c>
      <c r="K76">
        <v>0.28999999999999998</v>
      </c>
      <c r="L76">
        <v>0.1</v>
      </c>
      <c r="M76">
        <v>0.12</v>
      </c>
      <c r="N76">
        <v>0.13</v>
      </c>
      <c r="O76">
        <v>0.02</v>
      </c>
      <c r="P76">
        <v>0.05</v>
      </c>
      <c r="R76">
        <v>0.2</v>
      </c>
      <c r="S76">
        <v>0.11</v>
      </c>
      <c r="T76">
        <v>0.42</v>
      </c>
      <c r="U76">
        <v>4</v>
      </c>
    </row>
    <row r="77" spans="1:21" x14ac:dyDescent="0.2">
      <c r="A77">
        <v>5</v>
      </c>
      <c r="B77">
        <v>0.15</v>
      </c>
      <c r="C77">
        <v>0.22</v>
      </c>
      <c r="E77">
        <v>0.66</v>
      </c>
      <c r="F77">
        <v>0.03</v>
      </c>
      <c r="J77">
        <v>0.1</v>
      </c>
      <c r="L77">
        <v>0.15</v>
      </c>
      <c r="N77">
        <v>0.12</v>
      </c>
      <c r="O77">
        <v>0.04</v>
      </c>
      <c r="P77">
        <v>0.04</v>
      </c>
      <c r="Q77">
        <v>0.05</v>
      </c>
      <c r="R77">
        <v>0.2</v>
      </c>
      <c r="S77">
        <v>0.38</v>
      </c>
      <c r="U77">
        <v>5</v>
      </c>
    </row>
    <row r="78" spans="1:21" x14ac:dyDescent="0.2">
      <c r="A78">
        <v>6</v>
      </c>
      <c r="B78">
        <v>0.04</v>
      </c>
      <c r="F78">
        <v>0.1</v>
      </c>
      <c r="H78">
        <v>0.01</v>
      </c>
      <c r="I78">
        <v>0.4</v>
      </c>
      <c r="J78">
        <v>0.02</v>
      </c>
      <c r="K78">
        <v>0.03</v>
      </c>
      <c r="N78">
        <v>0.01</v>
      </c>
      <c r="T78">
        <v>0.3</v>
      </c>
      <c r="U78">
        <v>6</v>
      </c>
    </row>
    <row r="79" spans="1:21" x14ac:dyDescent="0.2">
      <c r="A79">
        <v>7</v>
      </c>
      <c r="B79">
        <v>0.05</v>
      </c>
      <c r="N79">
        <v>0.01</v>
      </c>
      <c r="T79">
        <v>0.05</v>
      </c>
      <c r="U79">
        <v>7</v>
      </c>
    </row>
    <row r="80" spans="1:21" x14ac:dyDescent="0.2">
      <c r="A80">
        <v>8</v>
      </c>
      <c r="D80">
        <v>0.25</v>
      </c>
      <c r="U80">
        <v>8</v>
      </c>
    </row>
    <row r="81" spans="1:21" x14ac:dyDescent="0.2">
      <c r="A81">
        <v>9</v>
      </c>
      <c r="B81">
        <v>0.05</v>
      </c>
      <c r="J81">
        <v>0.03</v>
      </c>
      <c r="U81">
        <v>9</v>
      </c>
    </row>
    <row r="82" spans="1:21" x14ac:dyDescent="0.2">
      <c r="A82">
        <v>10</v>
      </c>
      <c r="B82">
        <v>0.04</v>
      </c>
      <c r="U82">
        <v>10</v>
      </c>
    </row>
    <row r="83" spans="1:21" x14ac:dyDescent="0.2">
      <c r="A83">
        <v>11</v>
      </c>
      <c r="U83">
        <v>11</v>
      </c>
    </row>
    <row r="84" spans="1:21" x14ac:dyDescent="0.2">
      <c r="A84">
        <v>12</v>
      </c>
      <c r="U84">
        <v>12</v>
      </c>
    </row>
    <row r="85" spans="1:21" x14ac:dyDescent="0.2">
      <c r="A85">
        <v>13</v>
      </c>
      <c r="U85">
        <v>13</v>
      </c>
    </row>
    <row r="86" spans="1:21" x14ac:dyDescent="0.2">
      <c r="A86">
        <v>14</v>
      </c>
      <c r="U86">
        <v>14</v>
      </c>
    </row>
    <row r="87" spans="1:21" x14ac:dyDescent="0.2">
      <c r="A87">
        <v>15</v>
      </c>
      <c r="U87">
        <v>15</v>
      </c>
    </row>
    <row r="88" spans="1:21" x14ac:dyDescent="0.2">
      <c r="A88">
        <v>16</v>
      </c>
      <c r="U88">
        <v>16</v>
      </c>
    </row>
    <row r="89" spans="1:21" x14ac:dyDescent="0.2">
      <c r="A89">
        <v>17</v>
      </c>
      <c r="D89">
        <v>0.2</v>
      </c>
      <c r="U89">
        <v>17</v>
      </c>
    </row>
    <row r="90" spans="1:21" x14ac:dyDescent="0.2">
      <c r="A90">
        <v>18</v>
      </c>
      <c r="B90">
        <v>0.01</v>
      </c>
      <c r="F90">
        <v>0.02</v>
      </c>
      <c r="G90">
        <v>0.06</v>
      </c>
      <c r="J90">
        <v>0.03</v>
      </c>
      <c r="N90">
        <v>0.01</v>
      </c>
      <c r="U90">
        <v>18</v>
      </c>
    </row>
    <row r="91" spans="1:21" x14ac:dyDescent="0.2">
      <c r="A91">
        <v>19</v>
      </c>
      <c r="U91">
        <v>19</v>
      </c>
    </row>
    <row r="92" spans="1:21" x14ac:dyDescent="0.2">
      <c r="A92">
        <v>20</v>
      </c>
      <c r="U92">
        <v>20</v>
      </c>
    </row>
    <row r="93" spans="1:21" x14ac:dyDescent="0.2">
      <c r="A93">
        <v>21</v>
      </c>
      <c r="U93">
        <v>21</v>
      </c>
    </row>
    <row r="94" spans="1:21" x14ac:dyDescent="0.2">
      <c r="A94">
        <v>22</v>
      </c>
      <c r="U94">
        <v>22</v>
      </c>
    </row>
    <row r="95" spans="1:21" x14ac:dyDescent="0.2">
      <c r="A95">
        <v>23</v>
      </c>
      <c r="U95">
        <v>23</v>
      </c>
    </row>
    <row r="96" spans="1:21" x14ac:dyDescent="0.2">
      <c r="A96">
        <v>24</v>
      </c>
      <c r="B96">
        <v>0.01</v>
      </c>
      <c r="J96">
        <v>0.03</v>
      </c>
      <c r="K96">
        <v>0.04</v>
      </c>
      <c r="S96">
        <v>7.0000000000000007E-2</v>
      </c>
      <c r="U96">
        <v>24</v>
      </c>
    </row>
    <row r="97" spans="1:21" x14ac:dyDescent="0.2">
      <c r="A97">
        <v>25</v>
      </c>
      <c r="B97">
        <v>7.0000000000000007E-2</v>
      </c>
      <c r="C97">
        <v>0.05</v>
      </c>
      <c r="F97">
        <v>0.06</v>
      </c>
      <c r="H97">
        <v>0.06</v>
      </c>
      <c r="J97">
        <v>0.06</v>
      </c>
      <c r="L97">
        <v>0.12</v>
      </c>
      <c r="M97">
        <v>0.1</v>
      </c>
      <c r="N97">
        <v>0.03</v>
      </c>
      <c r="Q97">
        <v>0.18</v>
      </c>
      <c r="R97">
        <v>0.04</v>
      </c>
      <c r="S97">
        <v>7.0000000000000007E-2</v>
      </c>
      <c r="U97">
        <v>25</v>
      </c>
    </row>
    <row r="98" spans="1:21" x14ac:dyDescent="0.2">
      <c r="A98">
        <v>26</v>
      </c>
      <c r="C98">
        <v>0.04</v>
      </c>
      <c r="F98">
        <v>0.04</v>
      </c>
      <c r="H98">
        <v>0.02</v>
      </c>
      <c r="I98">
        <v>0.1</v>
      </c>
      <c r="J98">
        <v>0.05</v>
      </c>
      <c r="K98">
        <v>7.0000000000000007E-2</v>
      </c>
      <c r="M98">
        <v>0.03</v>
      </c>
      <c r="O98">
        <v>0.05</v>
      </c>
      <c r="P98">
        <v>0.08</v>
      </c>
      <c r="Q98">
        <v>0.08</v>
      </c>
      <c r="T98">
        <v>0.1</v>
      </c>
      <c r="U98">
        <v>26</v>
      </c>
    </row>
    <row r="99" spans="1:21" x14ac:dyDescent="0.2">
      <c r="A99">
        <v>27</v>
      </c>
      <c r="B99">
        <v>0.03</v>
      </c>
      <c r="C99">
        <v>0.16</v>
      </c>
      <c r="E99">
        <v>0.4</v>
      </c>
      <c r="G99">
        <v>0.12</v>
      </c>
      <c r="J99">
        <v>0.02</v>
      </c>
      <c r="L99">
        <v>0.23</v>
      </c>
      <c r="N99">
        <v>0.1</v>
      </c>
      <c r="O99">
        <v>0.01</v>
      </c>
      <c r="P99">
        <v>0.02</v>
      </c>
      <c r="R99">
        <v>0.12</v>
      </c>
      <c r="S99">
        <v>0.41</v>
      </c>
      <c r="T99">
        <v>0.35</v>
      </c>
      <c r="U99">
        <v>27</v>
      </c>
    </row>
    <row r="100" spans="1:21" x14ac:dyDescent="0.2">
      <c r="A100">
        <v>28</v>
      </c>
      <c r="U100">
        <v>28</v>
      </c>
    </row>
    <row r="101" spans="1:21" x14ac:dyDescent="0.2">
      <c r="A101">
        <v>29</v>
      </c>
      <c r="U101">
        <v>29</v>
      </c>
    </row>
    <row r="102" spans="1:21" x14ac:dyDescent="0.2">
      <c r="A102">
        <v>30</v>
      </c>
      <c r="B102">
        <v>0.13</v>
      </c>
      <c r="C102">
        <v>0.1</v>
      </c>
      <c r="F102">
        <v>0.21</v>
      </c>
      <c r="G102">
        <v>0.01</v>
      </c>
      <c r="H102">
        <v>0.2</v>
      </c>
      <c r="I102">
        <v>0.22</v>
      </c>
      <c r="J102">
        <v>0.15</v>
      </c>
      <c r="L102">
        <v>0.11</v>
      </c>
      <c r="M102">
        <v>0.13</v>
      </c>
      <c r="Q102">
        <v>0.23</v>
      </c>
      <c r="R102">
        <v>0.06</v>
      </c>
      <c r="S102">
        <v>0.06</v>
      </c>
      <c r="U102">
        <v>30</v>
      </c>
    </row>
    <row r="103" spans="1:21" x14ac:dyDescent="0.2">
      <c r="A103">
        <v>31</v>
      </c>
      <c r="E103">
        <v>0.22</v>
      </c>
      <c r="K103">
        <v>0.23</v>
      </c>
      <c r="N103">
        <v>0.08</v>
      </c>
      <c r="O103">
        <v>0.19</v>
      </c>
      <c r="P103">
        <v>0.2</v>
      </c>
      <c r="T103">
        <v>0.12</v>
      </c>
      <c r="U103">
        <v>31</v>
      </c>
    </row>
    <row r="104" spans="1:21" x14ac:dyDescent="0.2">
      <c r="A104" t="s">
        <v>37</v>
      </c>
      <c r="B104">
        <f t="shared" ref="B104:T104" si="16">SUM(B73:B103)</f>
        <v>0.87000000000000022</v>
      </c>
      <c r="C104">
        <f t="shared" si="16"/>
        <v>1.2400000000000002</v>
      </c>
      <c r="D104">
        <f t="shared" si="16"/>
        <v>0.60000000000000009</v>
      </c>
      <c r="E104">
        <f t="shared" si="16"/>
        <v>1.28</v>
      </c>
      <c r="F104">
        <f t="shared" si="16"/>
        <v>0.73</v>
      </c>
      <c r="G104">
        <f t="shared" si="16"/>
        <v>0.57000000000000006</v>
      </c>
      <c r="H104">
        <f t="shared" si="16"/>
        <v>0.48000000000000004</v>
      </c>
      <c r="I104">
        <f t="shared" si="16"/>
        <v>0.72</v>
      </c>
      <c r="J104">
        <f t="shared" si="16"/>
        <v>0.71000000000000008</v>
      </c>
      <c r="K104">
        <f t="shared" si="16"/>
        <v>0.65999999999999992</v>
      </c>
      <c r="L104">
        <f t="shared" si="16"/>
        <v>0.86</v>
      </c>
      <c r="M104">
        <f t="shared" si="16"/>
        <v>0.38</v>
      </c>
      <c r="N104">
        <f t="shared" si="16"/>
        <v>0.59</v>
      </c>
      <c r="O104">
        <f t="shared" si="16"/>
        <v>0.44</v>
      </c>
      <c r="P104">
        <f t="shared" si="16"/>
        <v>0.53</v>
      </c>
      <c r="Q104">
        <f t="shared" si="16"/>
        <v>0.95999999999999985</v>
      </c>
      <c r="R104">
        <f t="shared" si="16"/>
        <v>0.62000000000000011</v>
      </c>
      <c r="S104">
        <f t="shared" si="16"/>
        <v>1.25</v>
      </c>
      <c r="T104">
        <f t="shared" si="16"/>
        <v>1.3399999999999999</v>
      </c>
    </row>
    <row r="106" spans="1:21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8" spans="1:21" x14ac:dyDescent="0.2">
      <c r="A108">
        <v>1</v>
      </c>
      <c r="U108">
        <v>1</v>
      </c>
    </row>
    <row r="109" spans="1:21" x14ac:dyDescent="0.2">
      <c r="A109">
        <v>2</v>
      </c>
      <c r="U109">
        <v>2</v>
      </c>
    </row>
    <row r="110" spans="1:21" x14ac:dyDescent="0.2">
      <c r="A110">
        <v>3</v>
      </c>
      <c r="M110">
        <v>0.05</v>
      </c>
      <c r="U110">
        <v>3</v>
      </c>
    </row>
    <row r="111" spans="1:21" x14ac:dyDescent="0.2">
      <c r="A111">
        <v>4</v>
      </c>
      <c r="U111">
        <v>4</v>
      </c>
    </row>
    <row r="112" spans="1:21" x14ac:dyDescent="0.2">
      <c r="A112">
        <v>5</v>
      </c>
      <c r="E112">
        <v>0.02</v>
      </c>
      <c r="N112">
        <v>0.03</v>
      </c>
      <c r="R112">
        <v>0.02</v>
      </c>
      <c r="U112">
        <v>5</v>
      </c>
    </row>
    <row r="113" spans="1:21" x14ac:dyDescent="0.2">
      <c r="A113">
        <v>6</v>
      </c>
      <c r="U113">
        <v>6</v>
      </c>
    </row>
    <row r="114" spans="1:21" x14ac:dyDescent="0.2">
      <c r="A114">
        <v>7</v>
      </c>
      <c r="U114">
        <v>7</v>
      </c>
    </row>
    <row r="115" spans="1:21" x14ac:dyDescent="0.2">
      <c r="A115">
        <v>8</v>
      </c>
      <c r="U115">
        <v>8</v>
      </c>
    </row>
    <row r="116" spans="1:21" x14ac:dyDescent="0.2">
      <c r="A116">
        <v>9</v>
      </c>
      <c r="R116">
        <v>0.01</v>
      </c>
      <c r="U116">
        <v>9</v>
      </c>
    </row>
    <row r="117" spans="1:21" x14ac:dyDescent="0.2">
      <c r="A117">
        <v>10</v>
      </c>
      <c r="T117">
        <v>0.05</v>
      </c>
      <c r="U117">
        <v>10</v>
      </c>
    </row>
    <row r="118" spans="1:21" x14ac:dyDescent="0.2">
      <c r="A118">
        <v>11</v>
      </c>
      <c r="U118">
        <v>11</v>
      </c>
    </row>
    <row r="119" spans="1:21" x14ac:dyDescent="0.2">
      <c r="A119">
        <v>12</v>
      </c>
      <c r="U119">
        <v>12</v>
      </c>
    </row>
    <row r="120" spans="1:21" x14ac:dyDescent="0.2">
      <c r="A120">
        <v>13</v>
      </c>
      <c r="B120">
        <v>7.0000000000000007E-2</v>
      </c>
      <c r="C120">
        <v>0.15</v>
      </c>
      <c r="D120">
        <v>0.15</v>
      </c>
      <c r="E120">
        <v>0.12</v>
      </c>
      <c r="F120">
        <v>0.2</v>
      </c>
      <c r="G120">
        <v>0.15</v>
      </c>
      <c r="H120">
        <v>0.05</v>
      </c>
      <c r="I120">
        <v>0.15</v>
      </c>
      <c r="J120">
        <v>0.11</v>
      </c>
      <c r="N120">
        <v>0.17</v>
      </c>
      <c r="P120">
        <v>0.09</v>
      </c>
      <c r="Q120">
        <v>0.11</v>
      </c>
      <c r="R120">
        <v>0.13</v>
      </c>
      <c r="S120">
        <v>0.09</v>
      </c>
      <c r="U120">
        <v>13</v>
      </c>
    </row>
    <row r="121" spans="1:21" x14ac:dyDescent="0.2">
      <c r="A121">
        <v>14</v>
      </c>
      <c r="C121">
        <v>0.22</v>
      </c>
      <c r="E121">
        <v>0.05</v>
      </c>
      <c r="F121">
        <v>0.18</v>
      </c>
      <c r="H121">
        <v>0.1</v>
      </c>
      <c r="J121">
        <v>0.12</v>
      </c>
      <c r="K121">
        <v>0.08</v>
      </c>
      <c r="L121">
        <v>0.12</v>
      </c>
      <c r="M121">
        <v>0.11</v>
      </c>
      <c r="N121">
        <v>0.04</v>
      </c>
      <c r="P121">
        <v>0.11</v>
      </c>
      <c r="R121">
        <v>0.11</v>
      </c>
      <c r="S121">
        <v>0.2</v>
      </c>
      <c r="T121">
        <v>0.18</v>
      </c>
      <c r="U121">
        <v>14</v>
      </c>
    </row>
    <row r="122" spans="1:21" x14ac:dyDescent="0.2">
      <c r="A122">
        <v>15</v>
      </c>
      <c r="B122">
        <v>0.14000000000000001</v>
      </c>
      <c r="C122">
        <v>0.08</v>
      </c>
      <c r="D122">
        <v>0.24</v>
      </c>
      <c r="E122">
        <v>0.39</v>
      </c>
      <c r="F122">
        <v>0.16</v>
      </c>
      <c r="H122">
        <v>0.15</v>
      </c>
      <c r="I122">
        <v>0.03</v>
      </c>
      <c r="J122">
        <v>0.1</v>
      </c>
      <c r="K122">
        <v>0.28000000000000003</v>
      </c>
      <c r="L122">
        <v>0.3</v>
      </c>
      <c r="M122">
        <v>7.0000000000000007E-2</v>
      </c>
      <c r="N122">
        <v>0.22</v>
      </c>
      <c r="P122">
        <v>0.05</v>
      </c>
      <c r="Q122">
        <v>0.39</v>
      </c>
      <c r="R122">
        <v>0.15</v>
      </c>
      <c r="S122">
        <v>0.11</v>
      </c>
      <c r="T122">
        <v>0.28999999999999998</v>
      </c>
      <c r="U122">
        <v>15</v>
      </c>
    </row>
    <row r="123" spans="1:21" x14ac:dyDescent="0.2">
      <c r="A123">
        <v>16</v>
      </c>
      <c r="B123">
        <v>0.23</v>
      </c>
      <c r="C123">
        <v>0.33</v>
      </c>
      <c r="E123">
        <v>7.0000000000000007E-2</v>
      </c>
      <c r="F123">
        <v>7.0000000000000007E-2</v>
      </c>
      <c r="G123">
        <v>0.21</v>
      </c>
      <c r="H123">
        <v>0.05</v>
      </c>
      <c r="I123">
        <v>0.06</v>
      </c>
      <c r="J123">
        <v>0.15</v>
      </c>
      <c r="K123">
        <v>0.03</v>
      </c>
      <c r="N123">
        <v>0.01</v>
      </c>
      <c r="R123">
        <v>0.14000000000000001</v>
      </c>
      <c r="S123">
        <v>0.12</v>
      </c>
      <c r="U123">
        <v>16</v>
      </c>
    </row>
    <row r="124" spans="1:21" x14ac:dyDescent="0.2">
      <c r="A124">
        <v>17</v>
      </c>
      <c r="B124">
        <v>0.02</v>
      </c>
      <c r="C124">
        <v>0.02</v>
      </c>
      <c r="E124">
        <v>0.03</v>
      </c>
      <c r="F124">
        <v>0.03</v>
      </c>
      <c r="G124">
        <v>0.02</v>
      </c>
      <c r="H124">
        <v>0.06</v>
      </c>
      <c r="I124">
        <v>0.09</v>
      </c>
      <c r="J124">
        <v>0.04</v>
      </c>
      <c r="K124">
        <v>0.12</v>
      </c>
      <c r="L124">
        <v>0.21</v>
      </c>
      <c r="M124">
        <v>0.06</v>
      </c>
      <c r="N124">
        <v>0.08</v>
      </c>
      <c r="Q124">
        <v>0.05</v>
      </c>
      <c r="R124">
        <v>0.13</v>
      </c>
      <c r="S124">
        <v>0.04</v>
      </c>
      <c r="T124">
        <v>0.3</v>
      </c>
      <c r="U124">
        <v>17</v>
      </c>
    </row>
    <row r="125" spans="1:21" x14ac:dyDescent="0.2">
      <c r="A125">
        <v>18</v>
      </c>
      <c r="C125">
        <v>0.1</v>
      </c>
      <c r="D125">
        <v>0.14000000000000001</v>
      </c>
      <c r="E125">
        <v>0.13</v>
      </c>
      <c r="F125">
        <v>0.17</v>
      </c>
      <c r="J125">
        <v>0.01</v>
      </c>
      <c r="L125">
        <v>0.1</v>
      </c>
      <c r="N125">
        <v>0.13</v>
      </c>
      <c r="P125">
        <v>0.1</v>
      </c>
      <c r="Q125">
        <v>0.08</v>
      </c>
      <c r="R125">
        <v>0.11</v>
      </c>
      <c r="T125">
        <v>0.08</v>
      </c>
      <c r="U125">
        <v>18</v>
      </c>
    </row>
    <row r="126" spans="1:21" x14ac:dyDescent="0.2">
      <c r="A126">
        <v>19</v>
      </c>
      <c r="C126">
        <v>0.12</v>
      </c>
      <c r="D126">
        <v>0.2</v>
      </c>
      <c r="E126">
        <v>0.03</v>
      </c>
      <c r="F126">
        <v>0.28000000000000003</v>
      </c>
      <c r="G126">
        <v>0.09</v>
      </c>
      <c r="H126">
        <v>0.2</v>
      </c>
      <c r="I126">
        <v>0.1</v>
      </c>
      <c r="J126">
        <v>0.15</v>
      </c>
      <c r="K126">
        <v>0.05</v>
      </c>
      <c r="L126">
        <v>0.19</v>
      </c>
      <c r="M126">
        <v>0.13</v>
      </c>
      <c r="N126">
        <v>0.12</v>
      </c>
      <c r="P126">
        <v>0.13</v>
      </c>
      <c r="Q126">
        <v>0.27</v>
      </c>
      <c r="R126">
        <v>0.18</v>
      </c>
      <c r="S126">
        <v>0.19</v>
      </c>
      <c r="T126">
        <v>0.05</v>
      </c>
      <c r="U126">
        <v>19</v>
      </c>
    </row>
    <row r="127" spans="1:21" x14ac:dyDescent="0.2">
      <c r="A127">
        <v>20</v>
      </c>
      <c r="B127">
        <v>0.1</v>
      </c>
      <c r="C127">
        <v>0.05</v>
      </c>
      <c r="E127">
        <v>0.28999999999999998</v>
      </c>
      <c r="F127">
        <v>0.12</v>
      </c>
      <c r="G127">
        <v>0.14000000000000001</v>
      </c>
      <c r="H127">
        <v>0.1</v>
      </c>
      <c r="I127">
        <v>0.2</v>
      </c>
      <c r="J127">
        <v>0.05</v>
      </c>
      <c r="K127">
        <v>0.23</v>
      </c>
      <c r="M127">
        <v>0.08</v>
      </c>
      <c r="N127">
        <v>0.05</v>
      </c>
      <c r="P127">
        <v>7.0000000000000007E-2</v>
      </c>
      <c r="Q127">
        <v>0.13</v>
      </c>
      <c r="T127">
        <v>0.1</v>
      </c>
      <c r="U127">
        <v>20</v>
      </c>
    </row>
    <row r="128" spans="1:21" x14ac:dyDescent="0.2">
      <c r="A128">
        <v>21</v>
      </c>
      <c r="B128">
        <v>0.09</v>
      </c>
      <c r="C128">
        <v>0.62</v>
      </c>
      <c r="D128">
        <v>0.12</v>
      </c>
      <c r="E128">
        <v>0.12</v>
      </c>
      <c r="F128">
        <v>0.25</v>
      </c>
      <c r="G128">
        <v>0.06</v>
      </c>
      <c r="H128">
        <v>0.02</v>
      </c>
      <c r="I128">
        <v>7.0000000000000007E-2</v>
      </c>
      <c r="J128">
        <v>0.08</v>
      </c>
      <c r="K128">
        <v>0.21</v>
      </c>
      <c r="L128">
        <v>0.28999999999999998</v>
      </c>
      <c r="M128">
        <v>0.04</v>
      </c>
      <c r="N128">
        <v>0.46</v>
      </c>
      <c r="Q128">
        <v>0.05</v>
      </c>
      <c r="R128">
        <v>0.35</v>
      </c>
      <c r="S128">
        <v>0.14000000000000001</v>
      </c>
      <c r="T128">
        <v>0.05</v>
      </c>
      <c r="U128">
        <v>21</v>
      </c>
    </row>
    <row r="129" spans="1:21" x14ac:dyDescent="0.2">
      <c r="A129">
        <v>22</v>
      </c>
      <c r="D129">
        <v>0.06</v>
      </c>
      <c r="G129">
        <v>0.05</v>
      </c>
      <c r="T129">
        <v>0.48</v>
      </c>
      <c r="U129">
        <v>22</v>
      </c>
    </row>
    <row r="130" spans="1:21" x14ac:dyDescent="0.2">
      <c r="A130">
        <v>23</v>
      </c>
      <c r="C130">
        <v>0.02</v>
      </c>
      <c r="E130">
        <v>0.01</v>
      </c>
      <c r="O130">
        <v>1.7</v>
      </c>
      <c r="U130">
        <v>23</v>
      </c>
    </row>
    <row r="131" spans="1:21" x14ac:dyDescent="0.2">
      <c r="A131">
        <v>24</v>
      </c>
      <c r="H131">
        <v>0.02</v>
      </c>
      <c r="U131">
        <v>24</v>
      </c>
    </row>
    <row r="132" spans="1:21" x14ac:dyDescent="0.2">
      <c r="A132">
        <v>25</v>
      </c>
      <c r="U132">
        <v>25</v>
      </c>
    </row>
    <row r="133" spans="1:21" x14ac:dyDescent="0.2">
      <c r="A133">
        <v>26</v>
      </c>
      <c r="U133">
        <v>26</v>
      </c>
    </row>
    <row r="134" spans="1:21" x14ac:dyDescent="0.2">
      <c r="A134">
        <v>27</v>
      </c>
      <c r="B134">
        <v>0.01</v>
      </c>
      <c r="C134">
        <v>0.18</v>
      </c>
      <c r="F134">
        <v>0.09</v>
      </c>
      <c r="H134">
        <v>0.13</v>
      </c>
      <c r="J134">
        <v>0.15</v>
      </c>
      <c r="M134">
        <v>0.06</v>
      </c>
      <c r="N134">
        <v>0.04</v>
      </c>
      <c r="O134">
        <v>0.14000000000000001</v>
      </c>
      <c r="P134">
        <v>0.03</v>
      </c>
      <c r="R134">
        <v>0.02</v>
      </c>
      <c r="S134">
        <v>0.26</v>
      </c>
      <c r="U134">
        <v>27</v>
      </c>
    </row>
    <row r="135" spans="1:21" x14ac:dyDescent="0.2">
      <c r="A135">
        <v>28</v>
      </c>
      <c r="B135">
        <v>0.05</v>
      </c>
      <c r="C135">
        <v>0.03</v>
      </c>
      <c r="D135">
        <v>0.08</v>
      </c>
      <c r="E135">
        <v>0.26</v>
      </c>
      <c r="K135">
        <v>0.16</v>
      </c>
      <c r="L135">
        <v>0.05</v>
      </c>
      <c r="N135">
        <v>0.09</v>
      </c>
      <c r="Q135">
        <v>0.13</v>
      </c>
      <c r="R135">
        <v>0.16</v>
      </c>
      <c r="T135">
        <v>0.25</v>
      </c>
      <c r="U135">
        <v>28</v>
      </c>
    </row>
    <row r="136" spans="1:21" x14ac:dyDescent="0.2">
      <c r="A136">
        <v>29</v>
      </c>
      <c r="G136">
        <v>0.01</v>
      </c>
      <c r="U136">
        <v>29</v>
      </c>
    </row>
    <row r="137" spans="1:21" x14ac:dyDescent="0.2">
      <c r="A137">
        <v>30</v>
      </c>
      <c r="I137">
        <v>0.11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 t="shared" ref="B139:T139" si="17">SUM(B108:B138)</f>
        <v>0.71000000000000008</v>
      </c>
      <c r="C139">
        <f t="shared" si="17"/>
        <v>1.92</v>
      </c>
      <c r="D139">
        <f t="shared" si="17"/>
        <v>0.98999999999999988</v>
      </c>
      <c r="E139">
        <f t="shared" si="17"/>
        <v>1.52</v>
      </c>
      <c r="F139">
        <f t="shared" si="17"/>
        <v>1.5500000000000005</v>
      </c>
      <c r="G139">
        <f t="shared" si="17"/>
        <v>0.73</v>
      </c>
      <c r="H139">
        <f t="shared" si="17"/>
        <v>0.88000000000000012</v>
      </c>
      <c r="I139">
        <f t="shared" si="17"/>
        <v>0.80999999999999994</v>
      </c>
      <c r="J139">
        <f t="shared" si="17"/>
        <v>0.96000000000000008</v>
      </c>
      <c r="K139">
        <f t="shared" si="17"/>
        <v>1.1599999999999999</v>
      </c>
      <c r="L139">
        <f t="shared" si="17"/>
        <v>1.26</v>
      </c>
      <c r="M139">
        <f t="shared" si="17"/>
        <v>0.60000000000000009</v>
      </c>
      <c r="N139">
        <f t="shared" si="17"/>
        <v>1.4400000000000002</v>
      </c>
      <c r="O139">
        <f t="shared" si="17"/>
        <v>1.8399999999999999</v>
      </c>
      <c r="P139">
        <f t="shared" si="17"/>
        <v>0.58000000000000007</v>
      </c>
      <c r="Q139">
        <f t="shared" si="17"/>
        <v>1.21</v>
      </c>
      <c r="R139">
        <f t="shared" si="17"/>
        <v>1.51</v>
      </c>
      <c r="S139" s="3">
        <f t="shared" si="17"/>
        <v>1.1499999999999999</v>
      </c>
      <c r="T139" s="3">
        <f t="shared" si="17"/>
        <v>1.83</v>
      </c>
    </row>
    <row r="141" spans="1:21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21" x14ac:dyDescent="0.2">
      <c r="A143">
        <v>1</v>
      </c>
      <c r="U143">
        <v>1</v>
      </c>
    </row>
    <row r="144" spans="1:21" x14ac:dyDescent="0.2">
      <c r="A144">
        <v>2</v>
      </c>
      <c r="U144">
        <v>2</v>
      </c>
    </row>
    <row r="145" spans="1:21" x14ac:dyDescent="0.2">
      <c r="A145">
        <v>3</v>
      </c>
      <c r="G145">
        <v>0.02</v>
      </c>
      <c r="U145">
        <v>3</v>
      </c>
    </row>
    <row r="146" spans="1:21" x14ac:dyDescent="0.2">
      <c r="A146">
        <v>4</v>
      </c>
      <c r="G146">
        <v>0.03</v>
      </c>
      <c r="U146">
        <v>4</v>
      </c>
    </row>
    <row r="147" spans="1:21" x14ac:dyDescent="0.2">
      <c r="A147">
        <v>5</v>
      </c>
      <c r="U147">
        <v>5</v>
      </c>
    </row>
    <row r="148" spans="1:21" x14ac:dyDescent="0.2">
      <c r="A148">
        <v>6</v>
      </c>
      <c r="U148">
        <v>6</v>
      </c>
    </row>
    <row r="149" spans="1:21" x14ac:dyDescent="0.2">
      <c r="A149">
        <v>7</v>
      </c>
      <c r="F149">
        <v>0.02</v>
      </c>
      <c r="G149">
        <v>0.76</v>
      </c>
      <c r="J149">
        <v>0.02</v>
      </c>
      <c r="U149">
        <v>7</v>
      </c>
    </row>
    <row r="150" spans="1:21" x14ac:dyDescent="0.2">
      <c r="A150">
        <v>8</v>
      </c>
      <c r="B150">
        <v>0.01</v>
      </c>
      <c r="E150">
        <v>0.02</v>
      </c>
      <c r="I150">
        <v>0.01</v>
      </c>
      <c r="N150">
        <v>0.02</v>
      </c>
      <c r="O150">
        <v>0.03</v>
      </c>
      <c r="P150">
        <v>0.02</v>
      </c>
      <c r="R150">
        <v>0.03</v>
      </c>
      <c r="S150">
        <v>0.03</v>
      </c>
      <c r="T150">
        <v>0.05</v>
      </c>
      <c r="U150">
        <v>8</v>
      </c>
    </row>
    <row r="151" spans="1:21" x14ac:dyDescent="0.2">
      <c r="A151">
        <v>9</v>
      </c>
      <c r="C151">
        <v>0.03</v>
      </c>
      <c r="P151">
        <v>0.02</v>
      </c>
      <c r="U151">
        <v>9</v>
      </c>
    </row>
    <row r="152" spans="1:21" x14ac:dyDescent="0.2">
      <c r="A152">
        <v>10</v>
      </c>
      <c r="B152">
        <v>0.02</v>
      </c>
      <c r="C152">
        <v>0.46</v>
      </c>
      <c r="D152">
        <v>0.25</v>
      </c>
      <c r="F152">
        <v>0.3</v>
      </c>
      <c r="H152">
        <v>0.1</v>
      </c>
      <c r="J152">
        <v>0.3</v>
      </c>
      <c r="M152">
        <v>0.2</v>
      </c>
      <c r="N152">
        <v>0.06</v>
      </c>
      <c r="P152">
        <v>0.15</v>
      </c>
      <c r="R152">
        <v>0.1</v>
      </c>
      <c r="U152">
        <v>10</v>
      </c>
    </row>
    <row r="153" spans="1:21" x14ac:dyDescent="0.2">
      <c r="A153">
        <v>11</v>
      </c>
      <c r="B153">
        <v>0.22</v>
      </c>
      <c r="C153">
        <v>0.53</v>
      </c>
      <c r="D153">
        <v>0.19</v>
      </c>
      <c r="E153">
        <v>0.7</v>
      </c>
      <c r="G153">
        <v>0.01</v>
      </c>
      <c r="H153">
        <v>0.19</v>
      </c>
      <c r="J153">
        <v>0.13</v>
      </c>
      <c r="K153">
        <v>0.28999999999999998</v>
      </c>
      <c r="L153">
        <v>0.68</v>
      </c>
      <c r="M153">
        <v>0.21</v>
      </c>
      <c r="N153">
        <v>0.18</v>
      </c>
      <c r="P153">
        <v>0.13</v>
      </c>
      <c r="Q153">
        <v>0.56000000000000005</v>
      </c>
      <c r="R153">
        <v>0.35</v>
      </c>
      <c r="S153">
        <v>0.26</v>
      </c>
      <c r="U153">
        <v>11</v>
      </c>
    </row>
    <row r="154" spans="1:21" x14ac:dyDescent="0.2">
      <c r="A154">
        <v>12</v>
      </c>
      <c r="B154">
        <v>0.05</v>
      </c>
      <c r="C154">
        <v>0.03</v>
      </c>
      <c r="E154">
        <v>7.0000000000000007E-2</v>
      </c>
      <c r="K154">
        <v>0.03</v>
      </c>
      <c r="L154">
        <v>0.31</v>
      </c>
      <c r="N154">
        <v>0.19</v>
      </c>
      <c r="R154">
        <v>0.5</v>
      </c>
      <c r="S154">
        <v>0.31</v>
      </c>
      <c r="T154">
        <v>1.1200000000000001</v>
      </c>
      <c r="U154">
        <v>12</v>
      </c>
    </row>
    <row r="155" spans="1:21" x14ac:dyDescent="0.2">
      <c r="A155">
        <v>13</v>
      </c>
      <c r="F155">
        <v>0.82</v>
      </c>
      <c r="T155">
        <v>0.03</v>
      </c>
      <c r="U155">
        <v>13</v>
      </c>
    </row>
    <row r="156" spans="1:21" x14ac:dyDescent="0.2">
      <c r="A156">
        <v>14</v>
      </c>
      <c r="S156">
        <v>0.3</v>
      </c>
      <c r="U156">
        <v>14</v>
      </c>
    </row>
    <row r="157" spans="1:21" x14ac:dyDescent="0.2">
      <c r="A157">
        <v>15</v>
      </c>
      <c r="B157">
        <v>0.09</v>
      </c>
      <c r="C157">
        <v>0.23</v>
      </c>
      <c r="D157">
        <v>0.34</v>
      </c>
      <c r="H157">
        <v>0.19</v>
      </c>
      <c r="J157">
        <v>0.27</v>
      </c>
      <c r="M157">
        <v>0.24</v>
      </c>
      <c r="N157">
        <v>0.03</v>
      </c>
      <c r="P157">
        <v>0.42</v>
      </c>
      <c r="R157">
        <v>0.28000000000000003</v>
      </c>
      <c r="U157">
        <v>15</v>
      </c>
    </row>
    <row r="158" spans="1:21" x14ac:dyDescent="0.2">
      <c r="A158">
        <v>16</v>
      </c>
      <c r="B158">
        <v>0.19</v>
      </c>
      <c r="C158">
        <v>7.0000000000000007E-2</v>
      </c>
      <c r="E158">
        <v>0.87</v>
      </c>
      <c r="I158">
        <v>1.1000000000000001</v>
      </c>
      <c r="J158">
        <v>0.02</v>
      </c>
      <c r="K158">
        <v>0.28000000000000003</v>
      </c>
      <c r="L158">
        <v>0.17</v>
      </c>
      <c r="N158">
        <v>0.28999999999999998</v>
      </c>
      <c r="P158">
        <v>0.01</v>
      </c>
      <c r="Q158">
        <v>0.92</v>
      </c>
      <c r="S158">
        <v>0.03</v>
      </c>
      <c r="T158">
        <v>0.15</v>
      </c>
      <c r="U158">
        <v>16</v>
      </c>
    </row>
    <row r="159" spans="1:21" x14ac:dyDescent="0.2">
      <c r="A159">
        <v>17</v>
      </c>
      <c r="C159">
        <v>0.02</v>
      </c>
      <c r="J159">
        <v>0.02</v>
      </c>
      <c r="M159">
        <v>0.06</v>
      </c>
      <c r="N159">
        <v>0.02</v>
      </c>
      <c r="R159">
        <v>0.02</v>
      </c>
      <c r="U159">
        <v>17</v>
      </c>
    </row>
    <row r="160" spans="1:21" x14ac:dyDescent="0.2">
      <c r="A160">
        <v>18</v>
      </c>
      <c r="B160">
        <v>0.13</v>
      </c>
      <c r="C160">
        <v>0.24</v>
      </c>
      <c r="D160">
        <v>0.13</v>
      </c>
      <c r="J160">
        <v>0.27</v>
      </c>
      <c r="K160">
        <v>0.02</v>
      </c>
      <c r="L160">
        <v>0.2</v>
      </c>
      <c r="N160">
        <v>0.04</v>
      </c>
      <c r="Q160">
        <v>0.19</v>
      </c>
      <c r="R160">
        <v>0.16</v>
      </c>
      <c r="S160">
        <v>0.27</v>
      </c>
      <c r="U160">
        <v>18</v>
      </c>
    </row>
    <row r="161" spans="1:21" x14ac:dyDescent="0.2">
      <c r="A161">
        <v>19</v>
      </c>
      <c r="B161">
        <v>0.18</v>
      </c>
      <c r="C161">
        <v>0.03</v>
      </c>
      <c r="D161">
        <v>0.02</v>
      </c>
      <c r="E161">
        <v>0.1</v>
      </c>
      <c r="H161">
        <v>0.11</v>
      </c>
      <c r="I161">
        <v>0.12</v>
      </c>
      <c r="J161">
        <v>7.0000000000000007E-2</v>
      </c>
      <c r="K161">
        <v>0.1</v>
      </c>
      <c r="L161">
        <v>0.03</v>
      </c>
      <c r="M161">
        <v>0.32</v>
      </c>
      <c r="N161">
        <v>0.24</v>
      </c>
      <c r="R161">
        <v>0.02</v>
      </c>
      <c r="S161">
        <v>0.04</v>
      </c>
      <c r="T161">
        <v>0.37</v>
      </c>
      <c r="U161">
        <v>19</v>
      </c>
    </row>
    <row r="162" spans="1:21" x14ac:dyDescent="0.2">
      <c r="A162">
        <v>20</v>
      </c>
      <c r="B162">
        <v>0.12</v>
      </c>
      <c r="C162">
        <v>7.0000000000000007E-2</v>
      </c>
      <c r="D162">
        <v>0.14000000000000001</v>
      </c>
      <c r="F162">
        <v>0.13</v>
      </c>
      <c r="G162">
        <v>0.03</v>
      </c>
      <c r="H162">
        <v>0.16</v>
      </c>
      <c r="J162">
        <v>0.18</v>
      </c>
      <c r="K162">
        <v>0.43</v>
      </c>
      <c r="M162">
        <v>0.17</v>
      </c>
      <c r="P162">
        <v>0.17</v>
      </c>
      <c r="Q162">
        <v>0.25</v>
      </c>
      <c r="R162">
        <v>0.37</v>
      </c>
      <c r="U162">
        <v>20</v>
      </c>
    </row>
    <row r="163" spans="1:21" x14ac:dyDescent="0.2">
      <c r="A163">
        <v>21</v>
      </c>
      <c r="B163">
        <v>0.05</v>
      </c>
      <c r="C163">
        <v>0.11</v>
      </c>
      <c r="D163">
        <v>0.1</v>
      </c>
      <c r="E163">
        <v>0.13</v>
      </c>
      <c r="G163">
        <v>0.17</v>
      </c>
      <c r="H163">
        <v>0.11</v>
      </c>
      <c r="J163">
        <v>0.05</v>
      </c>
      <c r="K163">
        <v>0.16</v>
      </c>
      <c r="L163">
        <v>0.14000000000000001</v>
      </c>
      <c r="M163">
        <v>0.05</v>
      </c>
      <c r="N163">
        <v>0.05</v>
      </c>
      <c r="O163">
        <v>1.02</v>
      </c>
      <c r="P163">
        <v>0.06</v>
      </c>
      <c r="S163">
        <v>0.31</v>
      </c>
      <c r="T163">
        <v>0.22</v>
      </c>
      <c r="U163">
        <v>21</v>
      </c>
    </row>
    <row r="164" spans="1:21" x14ac:dyDescent="0.2">
      <c r="A164">
        <v>22</v>
      </c>
      <c r="B164">
        <v>0.04</v>
      </c>
      <c r="C164">
        <v>0.2</v>
      </c>
      <c r="E164">
        <v>0.2</v>
      </c>
      <c r="G164">
        <v>0.15</v>
      </c>
      <c r="H164">
        <v>0.1</v>
      </c>
      <c r="I164">
        <v>0.31</v>
      </c>
      <c r="J164">
        <v>0.09</v>
      </c>
      <c r="K164">
        <v>0.09</v>
      </c>
      <c r="L164">
        <v>0.22</v>
      </c>
      <c r="M164">
        <v>0.12</v>
      </c>
      <c r="N164">
        <v>0.37</v>
      </c>
      <c r="O164">
        <v>0.04</v>
      </c>
      <c r="P164">
        <v>0.05</v>
      </c>
      <c r="Q164">
        <v>0.24</v>
      </c>
      <c r="R164">
        <v>0.27</v>
      </c>
      <c r="S164">
        <v>0.1</v>
      </c>
      <c r="T164">
        <v>0.15</v>
      </c>
      <c r="U164">
        <v>22</v>
      </c>
    </row>
    <row r="165" spans="1:21" x14ac:dyDescent="0.2">
      <c r="A165">
        <v>23</v>
      </c>
      <c r="B165">
        <v>0.12</v>
      </c>
      <c r="C165">
        <v>0.03</v>
      </c>
      <c r="E165">
        <v>0.02</v>
      </c>
      <c r="F165">
        <v>0.43</v>
      </c>
      <c r="J165">
        <v>0.13</v>
      </c>
      <c r="K165">
        <v>0.03</v>
      </c>
      <c r="L165">
        <v>0.16</v>
      </c>
      <c r="M165">
        <v>0.02</v>
      </c>
      <c r="N165">
        <v>0.26</v>
      </c>
      <c r="R165">
        <v>0.03</v>
      </c>
      <c r="S165">
        <v>0.02</v>
      </c>
      <c r="T165">
        <v>0.05</v>
      </c>
      <c r="U165">
        <v>23</v>
      </c>
    </row>
    <row r="166" spans="1:21" x14ac:dyDescent="0.2">
      <c r="A166">
        <v>24</v>
      </c>
      <c r="F166">
        <v>0.05</v>
      </c>
      <c r="I166">
        <v>0.18</v>
      </c>
      <c r="K166">
        <v>0.03</v>
      </c>
      <c r="L166">
        <v>0.09</v>
      </c>
      <c r="O166">
        <v>0.15</v>
      </c>
      <c r="T166">
        <v>0.1</v>
      </c>
      <c r="U166">
        <v>24</v>
      </c>
    </row>
    <row r="167" spans="1:21" x14ac:dyDescent="0.2">
      <c r="A167">
        <v>25</v>
      </c>
      <c r="B167">
        <v>0.03</v>
      </c>
      <c r="C167">
        <v>0.09</v>
      </c>
      <c r="D167">
        <v>0.15</v>
      </c>
      <c r="F167">
        <v>7.0000000000000007E-2</v>
      </c>
      <c r="G167">
        <v>0.03</v>
      </c>
      <c r="J167">
        <v>0.05</v>
      </c>
      <c r="L167">
        <v>0.75</v>
      </c>
      <c r="P167">
        <v>0.03</v>
      </c>
      <c r="Q167">
        <v>7.0000000000000007E-2</v>
      </c>
      <c r="R167">
        <v>0.08</v>
      </c>
      <c r="T167">
        <v>0.08</v>
      </c>
      <c r="U167">
        <v>25</v>
      </c>
    </row>
    <row r="168" spans="1:21" x14ac:dyDescent="0.2">
      <c r="A168">
        <v>26</v>
      </c>
      <c r="B168">
        <v>0.04</v>
      </c>
      <c r="C168">
        <v>0.09</v>
      </c>
      <c r="E168">
        <v>0.19</v>
      </c>
      <c r="F168">
        <v>0.1</v>
      </c>
      <c r="H168">
        <v>0.06</v>
      </c>
      <c r="I168">
        <v>0.19</v>
      </c>
      <c r="J168">
        <v>7.0000000000000007E-2</v>
      </c>
      <c r="K168">
        <v>7.0000000000000007E-2</v>
      </c>
      <c r="M168">
        <v>0.12</v>
      </c>
      <c r="N168">
        <v>0.09</v>
      </c>
      <c r="O168">
        <v>0.04</v>
      </c>
      <c r="P168">
        <v>0.04</v>
      </c>
      <c r="Q168">
        <v>0.1</v>
      </c>
      <c r="R168">
        <v>0.08</v>
      </c>
      <c r="S168">
        <v>0.14000000000000001</v>
      </c>
      <c r="T168">
        <v>0.1</v>
      </c>
      <c r="U168">
        <v>26</v>
      </c>
    </row>
    <row r="169" spans="1:21" x14ac:dyDescent="0.2">
      <c r="A169">
        <v>27</v>
      </c>
      <c r="B169">
        <v>0.23</v>
      </c>
      <c r="C169">
        <v>0.26</v>
      </c>
      <c r="D169">
        <v>0.33</v>
      </c>
      <c r="E169">
        <v>0.08</v>
      </c>
      <c r="F169">
        <v>0.59</v>
      </c>
      <c r="J169">
        <v>0.1</v>
      </c>
      <c r="M169">
        <v>0.08</v>
      </c>
      <c r="N169">
        <v>0.3</v>
      </c>
      <c r="P169">
        <v>0.08</v>
      </c>
      <c r="Q169">
        <v>7.0000000000000007E-2</v>
      </c>
      <c r="R169">
        <v>0.2</v>
      </c>
      <c r="S169">
        <v>0.1</v>
      </c>
      <c r="T169">
        <v>0.28000000000000003</v>
      </c>
      <c r="U169">
        <v>27</v>
      </c>
    </row>
    <row r="170" spans="1:21" x14ac:dyDescent="0.2">
      <c r="A170">
        <v>28</v>
      </c>
      <c r="B170">
        <v>0.04</v>
      </c>
      <c r="C170">
        <v>0.26</v>
      </c>
      <c r="D170">
        <v>0.08</v>
      </c>
      <c r="E170">
        <v>0.1</v>
      </c>
      <c r="F170">
        <v>0.15</v>
      </c>
      <c r="J170">
        <v>0.13</v>
      </c>
      <c r="K170">
        <v>7.0000000000000007E-2</v>
      </c>
      <c r="M170">
        <v>0.1</v>
      </c>
      <c r="N170">
        <v>0.28999999999999998</v>
      </c>
      <c r="Q170">
        <v>0.05</v>
      </c>
      <c r="R170">
        <v>0.25</v>
      </c>
      <c r="S170">
        <v>0.11</v>
      </c>
      <c r="T170">
        <v>0.38</v>
      </c>
      <c r="U170">
        <v>28</v>
      </c>
    </row>
    <row r="171" spans="1:21" x14ac:dyDescent="0.2">
      <c r="A171">
        <v>29</v>
      </c>
      <c r="C171">
        <v>0.05</v>
      </c>
      <c r="H171">
        <v>0.06</v>
      </c>
      <c r="O171">
        <v>0.24</v>
      </c>
      <c r="P171">
        <v>0.12</v>
      </c>
      <c r="U171">
        <v>29</v>
      </c>
    </row>
    <row r="172" spans="1:21" x14ac:dyDescent="0.2">
      <c r="A172">
        <v>30</v>
      </c>
      <c r="L172">
        <v>0.05</v>
      </c>
      <c r="N172">
        <v>0.03</v>
      </c>
      <c r="O172">
        <v>0.05</v>
      </c>
      <c r="U172">
        <v>30</v>
      </c>
    </row>
    <row r="173" spans="1:21" x14ac:dyDescent="0.2">
      <c r="A173">
        <v>31</v>
      </c>
      <c r="I173">
        <v>0.3</v>
      </c>
      <c r="U173">
        <v>31</v>
      </c>
    </row>
    <row r="174" spans="1:21" x14ac:dyDescent="0.2">
      <c r="A174" t="s">
        <v>37</v>
      </c>
      <c r="B174">
        <f t="shared" ref="B174:T174" si="18">SUM(B143:B173)</f>
        <v>1.5600000000000003</v>
      </c>
      <c r="C174">
        <f t="shared" si="18"/>
        <v>2.8</v>
      </c>
      <c r="D174">
        <f t="shared" si="18"/>
        <v>1.7300000000000002</v>
      </c>
      <c r="E174">
        <f t="shared" si="18"/>
        <v>2.4800000000000004</v>
      </c>
      <c r="F174">
        <f t="shared" si="18"/>
        <v>2.66</v>
      </c>
      <c r="G174">
        <f t="shared" si="18"/>
        <v>1.2</v>
      </c>
      <c r="H174">
        <f t="shared" si="18"/>
        <v>1.08</v>
      </c>
      <c r="I174">
        <f t="shared" si="18"/>
        <v>2.21</v>
      </c>
      <c r="J174">
        <f t="shared" si="18"/>
        <v>1.9000000000000004</v>
      </c>
      <c r="K174">
        <f t="shared" si="18"/>
        <v>1.6</v>
      </c>
      <c r="L174">
        <f t="shared" si="18"/>
        <v>2.8</v>
      </c>
      <c r="M174">
        <f t="shared" si="18"/>
        <v>1.6900000000000004</v>
      </c>
      <c r="N174">
        <f t="shared" si="18"/>
        <v>2.46</v>
      </c>
      <c r="O174">
        <f t="shared" si="18"/>
        <v>1.57</v>
      </c>
      <c r="P174">
        <f t="shared" si="18"/>
        <v>1.3000000000000003</v>
      </c>
      <c r="Q174">
        <f t="shared" si="18"/>
        <v>2.4499999999999997</v>
      </c>
      <c r="R174">
        <f t="shared" si="18"/>
        <v>2.74</v>
      </c>
      <c r="S174">
        <f t="shared" si="18"/>
        <v>2.0200000000000005</v>
      </c>
      <c r="T174" s="3">
        <f t="shared" si="18"/>
        <v>3.08</v>
      </c>
    </row>
    <row r="176" spans="1:21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21" x14ac:dyDescent="0.2">
      <c r="A178">
        <v>1</v>
      </c>
      <c r="H178" t="s">
        <v>33</v>
      </c>
      <c r="I178" t="s">
        <v>33</v>
      </c>
      <c r="U178">
        <v>1</v>
      </c>
    </row>
    <row r="179" spans="1:21" x14ac:dyDescent="0.2">
      <c r="A179">
        <v>2</v>
      </c>
      <c r="U179">
        <v>2</v>
      </c>
    </row>
    <row r="180" spans="1:21" x14ac:dyDescent="0.2">
      <c r="A180">
        <v>3</v>
      </c>
      <c r="U180">
        <v>3</v>
      </c>
    </row>
    <row r="181" spans="1:21" x14ac:dyDescent="0.2">
      <c r="A181">
        <v>4</v>
      </c>
      <c r="C181">
        <v>0.04</v>
      </c>
      <c r="F181">
        <v>0.02</v>
      </c>
      <c r="J181">
        <v>0.01</v>
      </c>
      <c r="U181">
        <v>4</v>
      </c>
    </row>
    <row r="182" spans="1:21" x14ac:dyDescent="0.2">
      <c r="A182">
        <v>5</v>
      </c>
      <c r="B182">
        <v>0.02</v>
      </c>
      <c r="J182">
        <v>0.02</v>
      </c>
      <c r="K182">
        <v>0.02</v>
      </c>
      <c r="M182">
        <v>0.05</v>
      </c>
      <c r="O182">
        <v>0.02</v>
      </c>
      <c r="R182">
        <v>0.05</v>
      </c>
      <c r="S182">
        <v>7.0000000000000007E-2</v>
      </c>
      <c r="U182">
        <v>5</v>
      </c>
    </row>
    <row r="183" spans="1:21" x14ac:dyDescent="0.2">
      <c r="A183">
        <v>6</v>
      </c>
      <c r="E183">
        <v>0.03</v>
      </c>
      <c r="G183">
        <v>0.04</v>
      </c>
      <c r="L183">
        <v>0.35</v>
      </c>
      <c r="N183">
        <v>0.02</v>
      </c>
      <c r="T183">
        <v>0.1</v>
      </c>
      <c r="U183">
        <v>6</v>
      </c>
    </row>
    <row r="184" spans="1:21" x14ac:dyDescent="0.2">
      <c r="A184">
        <v>7</v>
      </c>
      <c r="B184">
        <v>0.25</v>
      </c>
      <c r="C184">
        <v>0.83</v>
      </c>
      <c r="D184">
        <v>0.52</v>
      </c>
      <c r="E184">
        <v>0.04</v>
      </c>
      <c r="F184">
        <v>0.53</v>
      </c>
      <c r="J184">
        <v>0.8</v>
      </c>
      <c r="M184">
        <v>0.49</v>
      </c>
      <c r="N184">
        <v>0.22</v>
      </c>
      <c r="P184">
        <v>0.52</v>
      </c>
      <c r="R184">
        <v>0.5</v>
      </c>
      <c r="S184">
        <v>0.76</v>
      </c>
      <c r="U184">
        <v>7</v>
      </c>
    </row>
    <row r="185" spans="1:21" x14ac:dyDescent="0.2">
      <c r="A185">
        <v>8</v>
      </c>
      <c r="B185">
        <v>0.48</v>
      </c>
      <c r="C185">
        <v>0.51</v>
      </c>
      <c r="D185">
        <v>0.2</v>
      </c>
      <c r="E185">
        <v>0.76</v>
      </c>
      <c r="F185">
        <v>0.22</v>
      </c>
      <c r="G185">
        <v>0.67</v>
      </c>
      <c r="H185">
        <v>0.48</v>
      </c>
      <c r="I185">
        <v>1.05</v>
      </c>
      <c r="J185">
        <v>0.1</v>
      </c>
      <c r="K185">
        <v>0.71</v>
      </c>
      <c r="L185">
        <v>0.8</v>
      </c>
      <c r="M185">
        <v>0.5</v>
      </c>
      <c r="N185">
        <v>0.75</v>
      </c>
      <c r="O185">
        <v>0.67</v>
      </c>
      <c r="P185">
        <v>0.4</v>
      </c>
      <c r="R185">
        <v>0.56000000000000005</v>
      </c>
      <c r="S185">
        <v>0.41</v>
      </c>
      <c r="T185">
        <v>1.03</v>
      </c>
      <c r="U185">
        <v>8</v>
      </c>
    </row>
    <row r="186" spans="1:21" x14ac:dyDescent="0.2">
      <c r="A186">
        <v>9</v>
      </c>
      <c r="B186">
        <v>7.0000000000000007E-2</v>
      </c>
      <c r="E186">
        <v>0.06</v>
      </c>
      <c r="G186">
        <v>0.35</v>
      </c>
      <c r="H186">
        <v>0.33</v>
      </c>
      <c r="J186">
        <v>0.04</v>
      </c>
      <c r="K186">
        <v>0.12</v>
      </c>
      <c r="L186">
        <v>0.11</v>
      </c>
      <c r="M186">
        <v>0.18</v>
      </c>
      <c r="N186">
        <v>0.06</v>
      </c>
      <c r="O186">
        <v>7.0000000000000007E-2</v>
      </c>
      <c r="P186">
        <v>0.11</v>
      </c>
      <c r="R186">
        <v>0.08</v>
      </c>
      <c r="S186">
        <v>0.06</v>
      </c>
      <c r="T186">
        <v>0.24</v>
      </c>
      <c r="U186">
        <v>9</v>
      </c>
    </row>
    <row r="187" spans="1:21" x14ac:dyDescent="0.2">
      <c r="A187">
        <v>10</v>
      </c>
      <c r="B187">
        <v>0.1</v>
      </c>
      <c r="E187">
        <v>0.35</v>
      </c>
      <c r="F187">
        <v>0.16</v>
      </c>
      <c r="H187">
        <v>0.13</v>
      </c>
      <c r="J187">
        <v>7.0000000000000007E-2</v>
      </c>
      <c r="K187">
        <v>0.13</v>
      </c>
      <c r="L187">
        <v>0.04</v>
      </c>
      <c r="M187">
        <v>0.04</v>
      </c>
      <c r="N187">
        <v>0.04</v>
      </c>
      <c r="O187">
        <v>0.17</v>
      </c>
      <c r="P187">
        <v>0.05</v>
      </c>
      <c r="Q187">
        <v>1.28</v>
      </c>
      <c r="R187">
        <v>0.03</v>
      </c>
      <c r="S187">
        <v>0.04</v>
      </c>
      <c r="T187">
        <v>0.1</v>
      </c>
      <c r="U187">
        <v>10</v>
      </c>
    </row>
    <row r="188" spans="1:21" x14ac:dyDescent="0.2">
      <c r="A188">
        <v>11</v>
      </c>
      <c r="H188">
        <v>0.05</v>
      </c>
      <c r="I188">
        <v>0.2</v>
      </c>
      <c r="L188">
        <v>0.13</v>
      </c>
      <c r="U188">
        <v>11</v>
      </c>
    </row>
    <row r="189" spans="1:21" x14ac:dyDescent="0.2">
      <c r="A189">
        <v>12</v>
      </c>
      <c r="U189">
        <v>12</v>
      </c>
    </row>
    <row r="190" spans="1:21" x14ac:dyDescent="0.2">
      <c r="A190">
        <v>13</v>
      </c>
      <c r="R190">
        <v>0.03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U192">
        <v>15</v>
      </c>
    </row>
    <row r="193" spans="1:21" x14ac:dyDescent="0.2">
      <c r="A193">
        <v>16</v>
      </c>
      <c r="U193">
        <v>16</v>
      </c>
    </row>
    <row r="194" spans="1:21" x14ac:dyDescent="0.2">
      <c r="A194">
        <v>17</v>
      </c>
      <c r="U194">
        <v>17</v>
      </c>
    </row>
    <row r="195" spans="1:21" x14ac:dyDescent="0.2">
      <c r="A195">
        <v>18</v>
      </c>
      <c r="B195">
        <v>0.01</v>
      </c>
      <c r="C195">
        <v>0.08</v>
      </c>
      <c r="E195">
        <v>0.11</v>
      </c>
      <c r="F195">
        <v>0.03</v>
      </c>
      <c r="G195">
        <v>0.09</v>
      </c>
      <c r="H195">
        <v>0.5</v>
      </c>
      <c r="J195">
        <v>0.09</v>
      </c>
      <c r="M195">
        <v>0.69</v>
      </c>
      <c r="R195">
        <v>0.13</v>
      </c>
      <c r="S195">
        <v>0.12</v>
      </c>
      <c r="U195">
        <v>18</v>
      </c>
    </row>
    <row r="196" spans="1:21" x14ac:dyDescent="0.2">
      <c r="A196">
        <v>19</v>
      </c>
      <c r="K196">
        <v>0.04</v>
      </c>
      <c r="N196">
        <v>0.02</v>
      </c>
      <c r="P196">
        <v>0.04</v>
      </c>
      <c r="T196">
        <v>0.18</v>
      </c>
      <c r="U196">
        <v>19</v>
      </c>
    </row>
    <row r="197" spans="1:21" x14ac:dyDescent="0.2">
      <c r="A197">
        <v>20</v>
      </c>
      <c r="U197">
        <v>20</v>
      </c>
    </row>
    <row r="198" spans="1:21" x14ac:dyDescent="0.2">
      <c r="A198">
        <v>21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U200">
        <v>23</v>
      </c>
    </row>
    <row r="201" spans="1:21" x14ac:dyDescent="0.2">
      <c r="A201">
        <v>24</v>
      </c>
      <c r="B201">
        <v>0.05</v>
      </c>
      <c r="H201">
        <v>0.06</v>
      </c>
      <c r="J201">
        <v>0.09</v>
      </c>
      <c r="K201">
        <v>0.04</v>
      </c>
      <c r="N201">
        <v>0.04</v>
      </c>
      <c r="O201">
        <v>0.04</v>
      </c>
      <c r="P201">
        <v>0.02</v>
      </c>
      <c r="R201">
        <v>0.05</v>
      </c>
      <c r="U201">
        <v>24</v>
      </c>
    </row>
    <row r="202" spans="1:21" x14ac:dyDescent="0.2">
      <c r="A202">
        <v>25</v>
      </c>
      <c r="B202">
        <v>0.01</v>
      </c>
      <c r="G202">
        <v>7.0000000000000007E-2</v>
      </c>
      <c r="L202">
        <v>0.03</v>
      </c>
      <c r="N202">
        <v>0.26</v>
      </c>
      <c r="U202">
        <v>25</v>
      </c>
    </row>
    <row r="203" spans="1:21" x14ac:dyDescent="0.2">
      <c r="A203">
        <v>26</v>
      </c>
      <c r="B203">
        <v>0.03</v>
      </c>
      <c r="D203">
        <v>0.22</v>
      </c>
      <c r="G203">
        <v>0.04</v>
      </c>
      <c r="M203">
        <v>0.02</v>
      </c>
      <c r="U203">
        <v>26</v>
      </c>
    </row>
    <row r="204" spans="1:21" x14ac:dyDescent="0.2">
      <c r="A204">
        <v>27</v>
      </c>
      <c r="H204">
        <v>0.02</v>
      </c>
      <c r="Q204">
        <v>0.08</v>
      </c>
      <c r="U204">
        <v>27</v>
      </c>
    </row>
    <row r="205" spans="1:21" x14ac:dyDescent="0.2">
      <c r="A205">
        <v>28</v>
      </c>
      <c r="K205">
        <v>0.04</v>
      </c>
      <c r="U205">
        <v>28</v>
      </c>
    </row>
    <row r="206" spans="1:21" x14ac:dyDescent="0.2">
      <c r="A206">
        <v>29</v>
      </c>
      <c r="U206">
        <v>29</v>
      </c>
    </row>
    <row r="207" spans="1:21" x14ac:dyDescent="0.2">
      <c r="A207">
        <v>30</v>
      </c>
      <c r="U207">
        <v>30</v>
      </c>
    </row>
    <row r="208" spans="1:21" x14ac:dyDescent="0.2">
      <c r="A208">
        <v>31</v>
      </c>
      <c r="H208" t="s">
        <v>33</v>
      </c>
      <c r="I208" t="s">
        <v>33</v>
      </c>
      <c r="U208">
        <v>31</v>
      </c>
    </row>
    <row r="209" spans="1:21" x14ac:dyDescent="0.2">
      <c r="A209" t="s">
        <v>37</v>
      </c>
      <c r="B209">
        <f t="shared" ref="B209:T209" si="19">SUM(B178:B208)</f>
        <v>1.02</v>
      </c>
      <c r="C209">
        <f t="shared" si="19"/>
        <v>1.46</v>
      </c>
      <c r="D209">
        <f t="shared" si="19"/>
        <v>0.94</v>
      </c>
      <c r="E209">
        <f t="shared" si="19"/>
        <v>1.3500000000000003</v>
      </c>
      <c r="F209">
        <f t="shared" si="19"/>
        <v>0.96000000000000008</v>
      </c>
      <c r="G209">
        <f t="shared" si="19"/>
        <v>1.2600000000000002</v>
      </c>
      <c r="H209">
        <f t="shared" si="19"/>
        <v>1.5700000000000003</v>
      </c>
      <c r="I209">
        <f t="shared" si="19"/>
        <v>1.25</v>
      </c>
      <c r="J209">
        <f t="shared" si="19"/>
        <v>1.2200000000000002</v>
      </c>
      <c r="K209">
        <f t="shared" si="19"/>
        <v>1.1000000000000001</v>
      </c>
      <c r="L209">
        <f t="shared" si="19"/>
        <v>1.4600000000000002</v>
      </c>
      <c r="M209">
        <f t="shared" si="19"/>
        <v>1.97</v>
      </c>
      <c r="N209">
        <f t="shared" si="19"/>
        <v>1.4100000000000001</v>
      </c>
      <c r="O209">
        <f t="shared" si="19"/>
        <v>0.97000000000000008</v>
      </c>
      <c r="P209">
        <f t="shared" si="19"/>
        <v>1.1400000000000001</v>
      </c>
      <c r="Q209">
        <f t="shared" si="19"/>
        <v>1.36</v>
      </c>
      <c r="R209">
        <f t="shared" si="19"/>
        <v>1.4300000000000004</v>
      </c>
      <c r="S209">
        <f t="shared" si="19"/>
        <v>1.46</v>
      </c>
      <c r="T209">
        <f t="shared" si="19"/>
        <v>1.6500000000000001</v>
      </c>
    </row>
    <row r="211" spans="1:21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21" x14ac:dyDescent="0.2">
      <c r="A213">
        <v>1</v>
      </c>
      <c r="H213">
        <v>0</v>
      </c>
      <c r="O213">
        <v>0</v>
      </c>
      <c r="U213">
        <v>1</v>
      </c>
    </row>
    <row r="214" spans="1:21" x14ac:dyDescent="0.2">
      <c r="A214">
        <v>2</v>
      </c>
      <c r="E214">
        <v>0.02</v>
      </c>
      <c r="U214">
        <v>2</v>
      </c>
    </row>
    <row r="215" spans="1:21" x14ac:dyDescent="0.2">
      <c r="A215">
        <v>3</v>
      </c>
      <c r="C215">
        <v>0.05</v>
      </c>
      <c r="F215">
        <v>0.04</v>
      </c>
      <c r="L215">
        <v>0.05</v>
      </c>
      <c r="N215">
        <v>0.03</v>
      </c>
      <c r="P215">
        <v>0.01</v>
      </c>
      <c r="R215">
        <v>0.05</v>
      </c>
      <c r="T215">
        <v>0.15</v>
      </c>
      <c r="U215">
        <v>3</v>
      </c>
    </row>
    <row r="216" spans="1:21" x14ac:dyDescent="0.2">
      <c r="A216">
        <v>4</v>
      </c>
      <c r="E216">
        <v>0.02</v>
      </c>
      <c r="U216">
        <v>4</v>
      </c>
    </row>
    <row r="217" spans="1:21" x14ac:dyDescent="0.2">
      <c r="A217">
        <v>5</v>
      </c>
      <c r="U217">
        <v>5</v>
      </c>
    </row>
    <row r="218" spans="1:21" x14ac:dyDescent="0.2">
      <c r="A218">
        <v>6</v>
      </c>
      <c r="P218">
        <v>0.01</v>
      </c>
      <c r="R218">
        <v>0.02</v>
      </c>
      <c r="S218">
        <v>0.06</v>
      </c>
      <c r="U218">
        <v>6</v>
      </c>
    </row>
    <row r="219" spans="1:21" x14ac:dyDescent="0.2">
      <c r="A219">
        <v>7</v>
      </c>
      <c r="C219">
        <v>0.02</v>
      </c>
      <c r="L219">
        <v>0.06</v>
      </c>
      <c r="N219">
        <v>0.02</v>
      </c>
      <c r="T219">
        <v>0.05</v>
      </c>
      <c r="U219">
        <v>7</v>
      </c>
    </row>
    <row r="220" spans="1:21" x14ac:dyDescent="0.2">
      <c r="A220">
        <v>8</v>
      </c>
      <c r="U220">
        <v>8</v>
      </c>
    </row>
    <row r="221" spans="1:21" x14ac:dyDescent="0.2">
      <c r="A221">
        <v>9</v>
      </c>
      <c r="U221">
        <v>9</v>
      </c>
    </row>
    <row r="222" spans="1:21" x14ac:dyDescent="0.2">
      <c r="A222">
        <v>10</v>
      </c>
      <c r="U222">
        <v>10</v>
      </c>
    </row>
    <row r="223" spans="1:21" x14ac:dyDescent="0.2">
      <c r="A223">
        <v>11</v>
      </c>
      <c r="U223">
        <v>11</v>
      </c>
    </row>
    <row r="224" spans="1:21" x14ac:dyDescent="0.2">
      <c r="A224">
        <v>12</v>
      </c>
      <c r="D224">
        <v>0.13</v>
      </c>
      <c r="U224">
        <v>12</v>
      </c>
    </row>
    <row r="225" spans="1:21" x14ac:dyDescent="0.2">
      <c r="A225">
        <v>13</v>
      </c>
      <c r="U225">
        <v>13</v>
      </c>
    </row>
    <row r="226" spans="1:21" x14ac:dyDescent="0.2">
      <c r="A226">
        <v>14</v>
      </c>
      <c r="U226">
        <v>14</v>
      </c>
    </row>
    <row r="227" spans="1:21" x14ac:dyDescent="0.2">
      <c r="A227">
        <v>15</v>
      </c>
      <c r="U227">
        <v>15</v>
      </c>
    </row>
    <row r="228" spans="1:21" x14ac:dyDescent="0.2">
      <c r="A228">
        <v>16</v>
      </c>
      <c r="L228">
        <v>0.04</v>
      </c>
      <c r="U228">
        <v>16</v>
      </c>
    </row>
    <row r="229" spans="1:21" x14ac:dyDescent="0.2">
      <c r="A229">
        <v>17</v>
      </c>
      <c r="B229">
        <v>0.08</v>
      </c>
      <c r="J229">
        <v>0.03</v>
      </c>
      <c r="L229">
        <v>0.04</v>
      </c>
      <c r="P229">
        <v>0.03</v>
      </c>
      <c r="U229">
        <v>17</v>
      </c>
    </row>
    <row r="230" spans="1:21" x14ac:dyDescent="0.2">
      <c r="A230">
        <v>18</v>
      </c>
      <c r="B230">
        <v>0.14000000000000001</v>
      </c>
      <c r="C230">
        <v>0.12</v>
      </c>
      <c r="D230">
        <v>0.06</v>
      </c>
      <c r="F230">
        <v>0.05</v>
      </c>
      <c r="G230">
        <v>0.02</v>
      </c>
      <c r="J230">
        <v>0.38</v>
      </c>
      <c r="M230">
        <v>0.03</v>
      </c>
      <c r="P230">
        <v>0.03</v>
      </c>
      <c r="Q230">
        <v>0.03</v>
      </c>
      <c r="R230">
        <v>0.12</v>
      </c>
      <c r="S230">
        <v>0.1</v>
      </c>
      <c r="T230">
        <v>0.2</v>
      </c>
      <c r="U230">
        <v>18</v>
      </c>
    </row>
    <row r="231" spans="1:21" x14ac:dyDescent="0.2">
      <c r="A231">
        <v>19</v>
      </c>
      <c r="B231">
        <v>0.1</v>
      </c>
      <c r="C231">
        <v>0.2</v>
      </c>
      <c r="E231">
        <v>0.05</v>
      </c>
      <c r="F231">
        <v>0.22</v>
      </c>
      <c r="G231">
        <v>0.13</v>
      </c>
      <c r="I231">
        <v>0.11</v>
      </c>
      <c r="J231">
        <v>0.11</v>
      </c>
      <c r="K231">
        <v>0.15</v>
      </c>
      <c r="L231">
        <v>0.25</v>
      </c>
      <c r="N231">
        <v>0.22</v>
      </c>
      <c r="P231">
        <v>0.1</v>
      </c>
      <c r="Q231">
        <v>0.11</v>
      </c>
      <c r="R231">
        <v>0.13</v>
      </c>
      <c r="S231">
        <v>0.1</v>
      </c>
      <c r="T231">
        <v>0.22</v>
      </c>
      <c r="U231">
        <v>19</v>
      </c>
    </row>
    <row r="232" spans="1:21" x14ac:dyDescent="0.2">
      <c r="A232">
        <v>20</v>
      </c>
      <c r="E232">
        <v>0.09</v>
      </c>
      <c r="G232">
        <v>0.05</v>
      </c>
      <c r="L232">
        <v>0.09</v>
      </c>
      <c r="N232">
        <v>0.03</v>
      </c>
      <c r="U232">
        <v>20</v>
      </c>
    </row>
    <row r="233" spans="1:21" x14ac:dyDescent="0.2">
      <c r="A233">
        <v>21</v>
      </c>
      <c r="G233">
        <v>0.04</v>
      </c>
      <c r="U233">
        <v>21</v>
      </c>
    </row>
    <row r="234" spans="1:21" x14ac:dyDescent="0.2">
      <c r="A234">
        <v>22</v>
      </c>
      <c r="U234">
        <v>22</v>
      </c>
    </row>
    <row r="235" spans="1:21" x14ac:dyDescent="0.2">
      <c r="A235">
        <v>23</v>
      </c>
      <c r="U235">
        <v>23</v>
      </c>
    </row>
    <row r="236" spans="1:21" x14ac:dyDescent="0.2">
      <c r="A236">
        <v>24</v>
      </c>
      <c r="U236">
        <v>24</v>
      </c>
    </row>
    <row r="237" spans="1:21" x14ac:dyDescent="0.2">
      <c r="A237">
        <v>25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U242">
        <v>30</v>
      </c>
    </row>
    <row r="243" spans="1:21" x14ac:dyDescent="0.2">
      <c r="A243">
        <v>31</v>
      </c>
      <c r="H243">
        <v>0</v>
      </c>
      <c r="O243">
        <v>0</v>
      </c>
      <c r="U243">
        <v>31</v>
      </c>
    </row>
    <row r="244" spans="1:21" x14ac:dyDescent="0.2">
      <c r="A244" t="s">
        <v>37</v>
      </c>
      <c r="B244">
        <f t="shared" ref="B244:T244" si="20">SUM(B213:B243)</f>
        <v>0.32000000000000006</v>
      </c>
      <c r="C244">
        <f t="shared" si="20"/>
        <v>0.39</v>
      </c>
      <c r="D244">
        <f t="shared" si="20"/>
        <v>0.19</v>
      </c>
      <c r="E244">
        <f t="shared" si="20"/>
        <v>0.18</v>
      </c>
      <c r="F244">
        <f t="shared" si="20"/>
        <v>0.31</v>
      </c>
      <c r="G244">
        <f t="shared" si="20"/>
        <v>0.24000000000000002</v>
      </c>
      <c r="H244">
        <f t="shared" si="20"/>
        <v>0</v>
      </c>
      <c r="I244">
        <f t="shared" si="20"/>
        <v>0.11</v>
      </c>
      <c r="J244">
        <f t="shared" si="20"/>
        <v>0.52</v>
      </c>
      <c r="K244">
        <f t="shared" si="20"/>
        <v>0.15</v>
      </c>
      <c r="L244">
        <f t="shared" si="20"/>
        <v>0.53</v>
      </c>
      <c r="M244">
        <f t="shared" si="20"/>
        <v>0.03</v>
      </c>
      <c r="N244">
        <f t="shared" si="20"/>
        <v>0.30000000000000004</v>
      </c>
      <c r="O244">
        <f t="shared" si="20"/>
        <v>0</v>
      </c>
      <c r="P244">
        <f t="shared" si="20"/>
        <v>0.18</v>
      </c>
      <c r="Q244">
        <f t="shared" si="20"/>
        <v>0.14000000000000001</v>
      </c>
      <c r="R244">
        <f t="shared" si="20"/>
        <v>0.32</v>
      </c>
      <c r="S244">
        <f t="shared" si="20"/>
        <v>0.26</v>
      </c>
      <c r="T244" s="3">
        <f t="shared" si="20"/>
        <v>0.62</v>
      </c>
    </row>
    <row r="246" spans="1:21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21" x14ac:dyDescent="0.2">
      <c r="A248">
        <v>1</v>
      </c>
      <c r="O248">
        <v>0.01</v>
      </c>
      <c r="U248">
        <v>1</v>
      </c>
    </row>
    <row r="249" spans="1:21" x14ac:dyDescent="0.2">
      <c r="A249">
        <v>2</v>
      </c>
      <c r="C249">
        <v>0.09</v>
      </c>
      <c r="E249">
        <v>0.01</v>
      </c>
      <c r="F249">
        <v>0.03</v>
      </c>
      <c r="K249">
        <v>7.0000000000000007E-2</v>
      </c>
      <c r="L249">
        <v>0.05</v>
      </c>
      <c r="M249">
        <v>0.04</v>
      </c>
      <c r="N249">
        <v>0.02</v>
      </c>
      <c r="R249">
        <v>0.03</v>
      </c>
      <c r="S249">
        <v>0.11</v>
      </c>
      <c r="T249">
        <v>7.0000000000000007E-2</v>
      </c>
      <c r="U249">
        <v>2</v>
      </c>
    </row>
    <row r="250" spans="1:21" x14ac:dyDescent="0.2">
      <c r="A250">
        <v>3</v>
      </c>
      <c r="B250">
        <v>0.01</v>
      </c>
      <c r="C250">
        <v>7.0000000000000007E-2</v>
      </c>
      <c r="E250">
        <v>0.03</v>
      </c>
      <c r="J250">
        <v>0.05</v>
      </c>
      <c r="L250">
        <v>0.03</v>
      </c>
      <c r="N250">
        <v>0.05</v>
      </c>
      <c r="P250">
        <v>0.02</v>
      </c>
      <c r="Q250">
        <v>0.02</v>
      </c>
      <c r="R250">
        <v>0.06</v>
      </c>
      <c r="T250">
        <v>0.05</v>
      </c>
      <c r="U250">
        <v>3</v>
      </c>
    </row>
    <row r="251" spans="1:21" x14ac:dyDescent="0.2">
      <c r="A251">
        <v>4</v>
      </c>
      <c r="B251">
        <v>0.05</v>
      </c>
      <c r="C251">
        <v>0.8</v>
      </c>
      <c r="D251">
        <v>0.24</v>
      </c>
      <c r="E251">
        <v>0.19</v>
      </c>
      <c r="F251">
        <v>0.05</v>
      </c>
      <c r="G251">
        <v>0.09</v>
      </c>
      <c r="J251">
        <v>0.17</v>
      </c>
      <c r="K251">
        <v>0.02</v>
      </c>
      <c r="L251">
        <v>7.0000000000000007E-2</v>
      </c>
      <c r="N251">
        <v>0.2</v>
      </c>
      <c r="P251">
        <v>0.74</v>
      </c>
      <c r="Q251">
        <v>0.12</v>
      </c>
      <c r="R251">
        <v>0.17</v>
      </c>
      <c r="S251">
        <v>0.14000000000000001</v>
      </c>
      <c r="T251">
        <v>0.24</v>
      </c>
      <c r="U251">
        <v>4</v>
      </c>
    </row>
    <row r="252" spans="1:21" x14ac:dyDescent="0.2">
      <c r="A252">
        <v>5</v>
      </c>
      <c r="C252">
        <v>0.32</v>
      </c>
      <c r="U252">
        <v>5</v>
      </c>
    </row>
    <row r="253" spans="1:21" x14ac:dyDescent="0.2">
      <c r="A253">
        <v>6</v>
      </c>
      <c r="B253">
        <v>0.14000000000000001</v>
      </c>
      <c r="D253">
        <v>0.3</v>
      </c>
      <c r="E253">
        <v>0.18</v>
      </c>
      <c r="F253">
        <v>0.25</v>
      </c>
      <c r="H253">
        <v>0.09</v>
      </c>
      <c r="I253">
        <v>0.18</v>
      </c>
      <c r="J253">
        <v>0.17</v>
      </c>
      <c r="K253">
        <v>0.15</v>
      </c>
      <c r="L253">
        <v>0.31</v>
      </c>
      <c r="M253">
        <v>0.17</v>
      </c>
      <c r="N253">
        <v>0.11</v>
      </c>
      <c r="O253">
        <v>0.17</v>
      </c>
      <c r="P253">
        <v>0.14000000000000001</v>
      </c>
      <c r="Q253">
        <v>0.15</v>
      </c>
      <c r="R253">
        <v>0.27</v>
      </c>
      <c r="S253">
        <v>0.28000000000000003</v>
      </c>
      <c r="T253">
        <v>0.35</v>
      </c>
      <c r="U253">
        <v>6</v>
      </c>
    </row>
    <row r="254" spans="1:21" x14ac:dyDescent="0.2">
      <c r="A254">
        <v>7</v>
      </c>
      <c r="N254">
        <v>0.09</v>
      </c>
      <c r="U254">
        <v>7</v>
      </c>
    </row>
    <row r="255" spans="1:21" x14ac:dyDescent="0.2">
      <c r="A255">
        <v>8</v>
      </c>
      <c r="U255">
        <v>8</v>
      </c>
    </row>
    <row r="256" spans="1:21" x14ac:dyDescent="0.2">
      <c r="A256">
        <v>9</v>
      </c>
      <c r="U256">
        <v>9</v>
      </c>
    </row>
    <row r="257" spans="1:21" x14ac:dyDescent="0.2">
      <c r="A257">
        <v>10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U259">
        <v>12</v>
      </c>
    </row>
    <row r="260" spans="1:21" x14ac:dyDescent="0.2">
      <c r="A260">
        <v>13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U262">
        <v>15</v>
      </c>
    </row>
    <row r="263" spans="1:21" x14ac:dyDescent="0.2">
      <c r="A263">
        <v>16</v>
      </c>
      <c r="C263">
        <v>0.34</v>
      </c>
      <c r="H263">
        <v>0.03</v>
      </c>
      <c r="J263">
        <v>0.11</v>
      </c>
      <c r="M263">
        <v>0.12</v>
      </c>
      <c r="P263">
        <v>0.02</v>
      </c>
      <c r="R263">
        <v>0.03</v>
      </c>
      <c r="T263">
        <v>0.1</v>
      </c>
      <c r="U263">
        <v>16</v>
      </c>
    </row>
    <row r="264" spans="1:21" x14ac:dyDescent="0.2">
      <c r="A264">
        <v>17</v>
      </c>
      <c r="B264">
        <v>0.03</v>
      </c>
      <c r="C264">
        <v>0.03</v>
      </c>
      <c r="E264">
        <v>7.0000000000000007E-2</v>
      </c>
      <c r="H264">
        <v>0.02</v>
      </c>
      <c r="J264" t="s">
        <v>33</v>
      </c>
      <c r="K264">
        <v>0.01</v>
      </c>
      <c r="L264">
        <v>0.16</v>
      </c>
      <c r="N264">
        <v>0.23</v>
      </c>
      <c r="O264">
        <v>0.11</v>
      </c>
      <c r="Q264">
        <v>0.08</v>
      </c>
      <c r="R264">
        <v>0.13</v>
      </c>
      <c r="S264">
        <v>0.11</v>
      </c>
      <c r="T264">
        <v>0.05</v>
      </c>
      <c r="U264">
        <v>17</v>
      </c>
    </row>
    <row r="265" spans="1:21" x14ac:dyDescent="0.2">
      <c r="A265">
        <v>18</v>
      </c>
      <c r="J265" t="s">
        <v>33</v>
      </c>
      <c r="L265">
        <v>0.06</v>
      </c>
      <c r="T265">
        <v>0.06</v>
      </c>
      <c r="U265">
        <v>18</v>
      </c>
    </row>
    <row r="266" spans="1:21" x14ac:dyDescent="0.2">
      <c r="A266">
        <v>19</v>
      </c>
      <c r="J266" t="s">
        <v>33</v>
      </c>
      <c r="T266">
        <v>0.31</v>
      </c>
      <c r="U266">
        <v>19</v>
      </c>
    </row>
    <row r="267" spans="1:21" x14ac:dyDescent="0.2">
      <c r="A267">
        <v>20</v>
      </c>
      <c r="T267">
        <v>0.08</v>
      </c>
      <c r="U267">
        <v>20</v>
      </c>
    </row>
    <row r="268" spans="1:21" x14ac:dyDescent="0.2">
      <c r="A268">
        <v>21</v>
      </c>
      <c r="C268">
        <v>0.01</v>
      </c>
      <c r="F268">
        <v>7.0000000000000007E-2</v>
      </c>
      <c r="I268">
        <v>0.06</v>
      </c>
      <c r="T268">
        <v>0.3</v>
      </c>
      <c r="U268">
        <v>21</v>
      </c>
    </row>
    <row r="269" spans="1:21" x14ac:dyDescent="0.2">
      <c r="A269">
        <v>22</v>
      </c>
      <c r="B269">
        <v>0.12</v>
      </c>
      <c r="C269">
        <v>0.25</v>
      </c>
      <c r="E269">
        <v>0.15</v>
      </c>
      <c r="F269">
        <v>0.15</v>
      </c>
      <c r="G269">
        <v>0.03</v>
      </c>
      <c r="H269">
        <v>0.2</v>
      </c>
      <c r="I269">
        <v>0.15</v>
      </c>
      <c r="J269">
        <v>0.27</v>
      </c>
      <c r="L269">
        <v>0.21</v>
      </c>
      <c r="M269">
        <v>0.36</v>
      </c>
      <c r="N269">
        <v>0.13</v>
      </c>
      <c r="O269">
        <v>0.03</v>
      </c>
      <c r="P269">
        <v>0.05</v>
      </c>
      <c r="Q269">
        <v>0.18</v>
      </c>
      <c r="R269">
        <v>0.25</v>
      </c>
      <c r="S269">
        <v>0.36</v>
      </c>
      <c r="U269">
        <v>22</v>
      </c>
    </row>
    <row r="270" spans="1:21" x14ac:dyDescent="0.2">
      <c r="A270">
        <v>23</v>
      </c>
      <c r="B270">
        <v>0.01</v>
      </c>
      <c r="C270">
        <v>0.03</v>
      </c>
      <c r="E270">
        <v>7.0000000000000007E-2</v>
      </c>
      <c r="F270">
        <v>0.06</v>
      </c>
      <c r="G270">
        <v>0.11</v>
      </c>
      <c r="I270">
        <v>0.5</v>
      </c>
      <c r="K270">
        <v>0.11</v>
      </c>
      <c r="L270">
        <v>0.04</v>
      </c>
      <c r="N270">
        <v>7.0000000000000007E-2</v>
      </c>
      <c r="Q270">
        <v>7.0000000000000007E-2</v>
      </c>
      <c r="R270">
        <v>0.02</v>
      </c>
      <c r="S270">
        <v>7.0000000000000007E-2</v>
      </c>
      <c r="U270">
        <v>23</v>
      </c>
    </row>
    <row r="271" spans="1:21" x14ac:dyDescent="0.2">
      <c r="A271">
        <v>24</v>
      </c>
      <c r="B271">
        <v>0.02</v>
      </c>
      <c r="C271">
        <v>0.06</v>
      </c>
      <c r="D271">
        <v>0.1</v>
      </c>
      <c r="E271">
        <v>0.1</v>
      </c>
      <c r="F271">
        <v>0.04</v>
      </c>
      <c r="G271">
        <v>0.25</v>
      </c>
      <c r="H271">
        <v>0.15</v>
      </c>
      <c r="J271">
        <v>0.13</v>
      </c>
      <c r="L271">
        <v>0.24</v>
      </c>
      <c r="N271">
        <v>0.04</v>
      </c>
      <c r="O271">
        <v>0.21</v>
      </c>
      <c r="P271">
        <v>0.06</v>
      </c>
      <c r="Q271">
        <v>0.28000000000000003</v>
      </c>
      <c r="R271">
        <v>0.06</v>
      </c>
      <c r="U271">
        <v>24</v>
      </c>
    </row>
    <row r="272" spans="1:21" x14ac:dyDescent="0.2">
      <c r="A272">
        <v>25</v>
      </c>
      <c r="B272">
        <v>0.28000000000000003</v>
      </c>
      <c r="C272">
        <v>0.2</v>
      </c>
      <c r="E272">
        <v>0.28999999999999998</v>
      </c>
      <c r="H272">
        <v>0.19</v>
      </c>
      <c r="J272">
        <v>0.21</v>
      </c>
      <c r="K272">
        <v>0.28999999999999998</v>
      </c>
      <c r="N272">
        <v>0.1</v>
      </c>
      <c r="P272">
        <v>0.18</v>
      </c>
      <c r="R272">
        <v>0.1</v>
      </c>
      <c r="S272">
        <v>0.22</v>
      </c>
      <c r="U272">
        <v>25</v>
      </c>
    </row>
    <row r="273" spans="1:21" x14ac:dyDescent="0.2">
      <c r="A273">
        <v>26</v>
      </c>
      <c r="M273">
        <v>0.36</v>
      </c>
      <c r="U273">
        <v>26</v>
      </c>
    </row>
    <row r="274" spans="1:21" x14ac:dyDescent="0.2">
      <c r="A274">
        <v>27</v>
      </c>
      <c r="U274">
        <v>27</v>
      </c>
    </row>
    <row r="275" spans="1:21" x14ac:dyDescent="0.2">
      <c r="A275">
        <v>28</v>
      </c>
      <c r="F275">
        <v>0.17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U277">
        <v>30</v>
      </c>
    </row>
    <row r="278" spans="1:21" x14ac:dyDescent="0.2">
      <c r="A278">
        <v>31</v>
      </c>
      <c r="E278">
        <v>0.05</v>
      </c>
      <c r="G278">
        <v>0.02</v>
      </c>
      <c r="M278">
        <v>0.2</v>
      </c>
      <c r="P278">
        <v>0.03</v>
      </c>
      <c r="U278">
        <v>31</v>
      </c>
    </row>
    <row r="279" spans="1:21" x14ac:dyDescent="0.2">
      <c r="A279" t="s">
        <v>37</v>
      </c>
      <c r="B279">
        <f t="shared" ref="B279:T279" si="21">SUM(B248:B278)</f>
        <v>0.66</v>
      </c>
      <c r="C279">
        <f t="shared" si="21"/>
        <v>2.2000000000000002</v>
      </c>
      <c r="D279">
        <f t="shared" si="21"/>
        <v>0.64</v>
      </c>
      <c r="E279">
        <f t="shared" si="21"/>
        <v>1.1399999999999999</v>
      </c>
      <c r="F279">
        <f t="shared" si="21"/>
        <v>0.82000000000000017</v>
      </c>
      <c r="G279">
        <f t="shared" si="21"/>
        <v>0.5</v>
      </c>
      <c r="H279">
        <f t="shared" si="21"/>
        <v>0.67999999999999994</v>
      </c>
      <c r="I279">
        <f t="shared" si="21"/>
        <v>0.89</v>
      </c>
      <c r="J279">
        <f t="shared" si="21"/>
        <v>1.1100000000000001</v>
      </c>
      <c r="K279">
        <f t="shared" si="21"/>
        <v>0.64999999999999991</v>
      </c>
      <c r="L279">
        <f t="shared" si="21"/>
        <v>1.17</v>
      </c>
      <c r="M279">
        <f t="shared" si="21"/>
        <v>1.2499999999999998</v>
      </c>
      <c r="N279">
        <f t="shared" si="21"/>
        <v>1.04</v>
      </c>
      <c r="O279">
        <f t="shared" si="21"/>
        <v>0.53</v>
      </c>
      <c r="P279">
        <f t="shared" si="21"/>
        <v>1.24</v>
      </c>
      <c r="Q279">
        <f t="shared" si="21"/>
        <v>0.90000000000000013</v>
      </c>
      <c r="R279">
        <f t="shared" si="21"/>
        <v>1.1200000000000001</v>
      </c>
      <c r="S279">
        <f t="shared" si="21"/>
        <v>1.29</v>
      </c>
      <c r="T279">
        <f t="shared" si="21"/>
        <v>1.61</v>
      </c>
    </row>
    <row r="281" spans="1:21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21" x14ac:dyDescent="0.2">
      <c r="A283">
        <v>1</v>
      </c>
      <c r="G283">
        <v>0.02</v>
      </c>
      <c r="J283">
        <v>0.03</v>
      </c>
      <c r="Q283">
        <v>0.03</v>
      </c>
      <c r="U283">
        <v>1</v>
      </c>
    </row>
    <row r="284" spans="1:21" x14ac:dyDescent="0.2">
      <c r="A284">
        <v>2</v>
      </c>
      <c r="E284">
        <v>0.04</v>
      </c>
      <c r="U284">
        <v>2</v>
      </c>
    </row>
    <row r="285" spans="1:21" x14ac:dyDescent="0.2">
      <c r="A285">
        <v>3</v>
      </c>
      <c r="U285">
        <v>3</v>
      </c>
    </row>
    <row r="286" spans="1:21" x14ac:dyDescent="0.2">
      <c r="A286">
        <v>4</v>
      </c>
      <c r="U286">
        <v>4</v>
      </c>
    </row>
    <row r="287" spans="1:21" x14ac:dyDescent="0.2">
      <c r="A287">
        <v>5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U289">
        <v>7</v>
      </c>
    </row>
    <row r="290" spans="1:21" x14ac:dyDescent="0.2">
      <c r="A290">
        <v>8</v>
      </c>
      <c r="U290">
        <v>8</v>
      </c>
    </row>
    <row r="291" spans="1:21" x14ac:dyDescent="0.2">
      <c r="A291">
        <v>9</v>
      </c>
      <c r="U291">
        <v>9</v>
      </c>
    </row>
    <row r="292" spans="1:21" x14ac:dyDescent="0.2">
      <c r="A292">
        <v>10</v>
      </c>
      <c r="N292">
        <v>0.01</v>
      </c>
      <c r="U292">
        <v>10</v>
      </c>
    </row>
    <row r="293" spans="1:21" x14ac:dyDescent="0.2">
      <c r="A293">
        <v>11</v>
      </c>
      <c r="B293">
        <v>0.03</v>
      </c>
      <c r="C293">
        <v>0.02</v>
      </c>
      <c r="E293">
        <v>0.1</v>
      </c>
      <c r="J293">
        <v>0.04</v>
      </c>
      <c r="P293">
        <v>0.03</v>
      </c>
      <c r="Q293">
        <v>0.18</v>
      </c>
      <c r="R293">
        <v>0.01</v>
      </c>
      <c r="S293">
        <v>7.0000000000000007E-2</v>
      </c>
      <c r="U293">
        <v>11</v>
      </c>
    </row>
    <row r="294" spans="1:21" x14ac:dyDescent="0.2">
      <c r="A294">
        <v>12</v>
      </c>
      <c r="H294">
        <v>0.03</v>
      </c>
      <c r="U294">
        <v>12</v>
      </c>
    </row>
    <row r="295" spans="1:21" x14ac:dyDescent="0.2">
      <c r="A295">
        <v>13</v>
      </c>
      <c r="B295">
        <v>0.65</v>
      </c>
      <c r="C295">
        <v>0.48</v>
      </c>
      <c r="D295">
        <v>0.6</v>
      </c>
      <c r="E295">
        <v>0.84</v>
      </c>
      <c r="H295">
        <v>0.55000000000000004</v>
      </c>
      <c r="I295">
        <v>0.65</v>
      </c>
      <c r="J295">
        <v>0.22</v>
      </c>
      <c r="L295">
        <v>0.41</v>
      </c>
      <c r="M295">
        <v>0.28000000000000003</v>
      </c>
      <c r="N295">
        <v>0.13</v>
      </c>
      <c r="P295">
        <v>0.67</v>
      </c>
      <c r="Q295">
        <v>0.72</v>
      </c>
      <c r="R295">
        <v>0.32</v>
      </c>
      <c r="S295">
        <v>0.3</v>
      </c>
      <c r="U295">
        <v>13</v>
      </c>
    </row>
    <row r="296" spans="1:21" x14ac:dyDescent="0.2">
      <c r="A296">
        <v>14</v>
      </c>
      <c r="C296">
        <v>0.06</v>
      </c>
      <c r="F296">
        <v>0.35</v>
      </c>
      <c r="G296">
        <v>0.5</v>
      </c>
      <c r="H296">
        <v>0.03</v>
      </c>
      <c r="J296">
        <v>0.01</v>
      </c>
      <c r="K296">
        <v>0.64</v>
      </c>
      <c r="N296">
        <v>0.09</v>
      </c>
      <c r="P296">
        <v>0.05</v>
      </c>
      <c r="R296">
        <v>0.02</v>
      </c>
      <c r="T296">
        <v>0.52</v>
      </c>
      <c r="U296">
        <v>14</v>
      </c>
    </row>
    <row r="297" spans="1:21" x14ac:dyDescent="0.2">
      <c r="A297">
        <v>15</v>
      </c>
      <c r="B297">
        <v>0.14000000000000001</v>
      </c>
      <c r="C297">
        <v>0.04</v>
      </c>
      <c r="D297">
        <v>0.05</v>
      </c>
      <c r="E297">
        <v>0.08</v>
      </c>
      <c r="F297">
        <v>0.09</v>
      </c>
      <c r="G297">
        <v>0.03</v>
      </c>
      <c r="H297">
        <v>0.05</v>
      </c>
      <c r="J297">
        <v>0.1</v>
      </c>
      <c r="K297">
        <v>0.13</v>
      </c>
      <c r="M297">
        <v>0.04</v>
      </c>
      <c r="N297">
        <v>0.05</v>
      </c>
      <c r="Q297">
        <v>0.13</v>
      </c>
      <c r="R297">
        <v>0.1</v>
      </c>
      <c r="T297">
        <v>0.04</v>
      </c>
      <c r="U297">
        <v>15</v>
      </c>
    </row>
    <row r="298" spans="1:21" x14ac:dyDescent="0.2">
      <c r="A298">
        <v>16</v>
      </c>
      <c r="I298">
        <v>0.17</v>
      </c>
      <c r="L298">
        <v>0.04</v>
      </c>
      <c r="O298">
        <v>0.37</v>
      </c>
      <c r="R298">
        <v>0.02</v>
      </c>
      <c r="T298">
        <v>0.05</v>
      </c>
      <c r="U298">
        <v>16</v>
      </c>
    </row>
    <row r="299" spans="1:21" x14ac:dyDescent="0.2">
      <c r="A299">
        <v>17</v>
      </c>
      <c r="B299">
        <v>0.04</v>
      </c>
      <c r="G299">
        <v>0.02</v>
      </c>
      <c r="H299">
        <v>0.03</v>
      </c>
      <c r="J299">
        <v>0.08</v>
      </c>
      <c r="K299">
        <v>0.04</v>
      </c>
      <c r="L299">
        <v>0.03</v>
      </c>
      <c r="M299">
        <v>7.0000000000000007E-2</v>
      </c>
      <c r="N299">
        <v>0.09</v>
      </c>
      <c r="O299">
        <v>0.13</v>
      </c>
      <c r="R299">
        <v>0.09</v>
      </c>
      <c r="U299">
        <v>17</v>
      </c>
    </row>
    <row r="300" spans="1:21" x14ac:dyDescent="0.2">
      <c r="A300">
        <v>18</v>
      </c>
      <c r="B300">
        <v>0.02</v>
      </c>
      <c r="C300">
        <v>7.0000000000000007E-2</v>
      </c>
      <c r="E300">
        <v>0.48</v>
      </c>
      <c r="L300">
        <v>0.09</v>
      </c>
      <c r="N300">
        <v>7.0000000000000007E-2</v>
      </c>
      <c r="P300">
        <v>0.06</v>
      </c>
      <c r="Q300">
        <v>0.09</v>
      </c>
      <c r="T300">
        <v>0.1</v>
      </c>
      <c r="U300">
        <v>18</v>
      </c>
    </row>
    <row r="301" spans="1:21" x14ac:dyDescent="0.2">
      <c r="A301">
        <v>19</v>
      </c>
      <c r="B301">
        <v>0.26</v>
      </c>
      <c r="C301">
        <v>0.43</v>
      </c>
      <c r="F301">
        <v>0.53</v>
      </c>
      <c r="H301">
        <v>7.0000000000000007E-2</v>
      </c>
      <c r="I301">
        <v>0.52</v>
      </c>
      <c r="J301">
        <v>0.31</v>
      </c>
      <c r="L301">
        <v>0.36</v>
      </c>
      <c r="M301">
        <v>0.08</v>
      </c>
      <c r="P301">
        <v>0.28000000000000003</v>
      </c>
      <c r="Q301">
        <v>0.34</v>
      </c>
      <c r="R301">
        <v>0.48</v>
      </c>
      <c r="S301">
        <v>0.21</v>
      </c>
      <c r="U301">
        <v>19</v>
      </c>
    </row>
    <row r="302" spans="1:21" x14ac:dyDescent="0.2">
      <c r="A302">
        <v>20</v>
      </c>
      <c r="D302">
        <v>0.41</v>
      </c>
      <c r="K302">
        <v>0.24</v>
      </c>
      <c r="N302">
        <v>0.31</v>
      </c>
      <c r="T302">
        <v>0.4</v>
      </c>
      <c r="U302">
        <v>20</v>
      </c>
    </row>
    <row r="303" spans="1:21" x14ac:dyDescent="0.2">
      <c r="A303">
        <v>21</v>
      </c>
      <c r="O303">
        <v>0.2</v>
      </c>
      <c r="U303">
        <v>21</v>
      </c>
    </row>
    <row r="304" spans="1:21" x14ac:dyDescent="0.2">
      <c r="A304">
        <v>22</v>
      </c>
      <c r="C304">
        <v>0.02</v>
      </c>
      <c r="P304">
        <v>0.01</v>
      </c>
      <c r="R304">
        <v>0.02</v>
      </c>
      <c r="U304">
        <v>22</v>
      </c>
    </row>
    <row r="305" spans="1:21" x14ac:dyDescent="0.2">
      <c r="A305">
        <v>23</v>
      </c>
      <c r="N305">
        <v>0.01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U309">
        <v>27</v>
      </c>
    </row>
    <row r="310" spans="1:21" x14ac:dyDescent="0.2">
      <c r="A310">
        <v>28</v>
      </c>
      <c r="U310">
        <v>28</v>
      </c>
    </row>
    <row r="311" spans="1:21" x14ac:dyDescent="0.2">
      <c r="A311">
        <v>29</v>
      </c>
      <c r="U311">
        <v>29</v>
      </c>
    </row>
    <row r="312" spans="1:21" x14ac:dyDescent="0.2">
      <c r="A312">
        <v>30</v>
      </c>
      <c r="U312">
        <v>30</v>
      </c>
    </row>
    <row r="313" spans="1:21" x14ac:dyDescent="0.2">
      <c r="A313">
        <v>31</v>
      </c>
      <c r="U313">
        <v>31</v>
      </c>
    </row>
    <row r="314" spans="1:21" x14ac:dyDescent="0.2">
      <c r="A314" t="s">
        <v>37</v>
      </c>
      <c r="B314">
        <f t="shared" ref="B314:T314" si="22">SUM(B283:B313)</f>
        <v>1.1400000000000001</v>
      </c>
      <c r="C314">
        <f t="shared" si="22"/>
        <v>1.1200000000000001</v>
      </c>
      <c r="D314">
        <f t="shared" si="22"/>
        <v>1.06</v>
      </c>
      <c r="E314">
        <f t="shared" si="22"/>
        <v>1.54</v>
      </c>
      <c r="F314">
        <f t="shared" si="22"/>
        <v>0.97</v>
      </c>
      <c r="G314">
        <f t="shared" si="22"/>
        <v>0.57000000000000006</v>
      </c>
      <c r="H314">
        <f t="shared" si="22"/>
        <v>0.76000000000000023</v>
      </c>
      <c r="I314">
        <f t="shared" si="22"/>
        <v>1.34</v>
      </c>
      <c r="J314">
        <f t="shared" si="22"/>
        <v>0.79</v>
      </c>
      <c r="K314">
        <f t="shared" si="22"/>
        <v>1.05</v>
      </c>
      <c r="L314">
        <f t="shared" si="22"/>
        <v>0.92999999999999994</v>
      </c>
      <c r="M314">
        <f t="shared" si="22"/>
        <v>0.47000000000000003</v>
      </c>
      <c r="N314">
        <f t="shared" si="22"/>
        <v>0.76</v>
      </c>
      <c r="O314">
        <f t="shared" si="22"/>
        <v>0.7</v>
      </c>
      <c r="P314">
        <f t="shared" si="22"/>
        <v>1.1000000000000001</v>
      </c>
      <c r="Q314">
        <f t="shared" si="22"/>
        <v>1.4900000000000002</v>
      </c>
      <c r="R314">
        <f t="shared" si="22"/>
        <v>1.06</v>
      </c>
      <c r="S314">
        <f t="shared" si="22"/>
        <v>0.57999999999999996</v>
      </c>
      <c r="T314">
        <f t="shared" si="22"/>
        <v>1.1100000000000001</v>
      </c>
    </row>
    <row r="316" spans="1:21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21" x14ac:dyDescent="0.2">
      <c r="A318">
        <v>1</v>
      </c>
      <c r="U318">
        <v>1</v>
      </c>
    </row>
    <row r="319" spans="1:21" x14ac:dyDescent="0.2">
      <c r="A319">
        <v>2</v>
      </c>
      <c r="U319">
        <v>2</v>
      </c>
    </row>
    <row r="320" spans="1:21" x14ac:dyDescent="0.2">
      <c r="A320">
        <v>3</v>
      </c>
      <c r="U320">
        <v>3</v>
      </c>
    </row>
    <row r="321" spans="1:21" x14ac:dyDescent="0.2">
      <c r="A321">
        <v>4</v>
      </c>
      <c r="U321">
        <v>4</v>
      </c>
    </row>
    <row r="322" spans="1:21" x14ac:dyDescent="0.2">
      <c r="A322">
        <v>5</v>
      </c>
      <c r="U322">
        <v>5</v>
      </c>
    </row>
    <row r="323" spans="1:21" x14ac:dyDescent="0.2">
      <c r="A323">
        <v>6</v>
      </c>
      <c r="N323">
        <v>0.02</v>
      </c>
      <c r="U323">
        <v>6</v>
      </c>
    </row>
    <row r="324" spans="1:21" x14ac:dyDescent="0.2">
      <c r="A324">
        <v>7</v>
      </c>
      <c r="S324">
        <v>0.11</v>
      </c>
      <c r="U324">
        <v>7</v>
      </c>
    </row>
    <row r="325" spans="1:21" x14ac:dyDescent="0.2">
      <c r="A325">
        <v>8</v>
      </c>
      <c r="C325">
        <v>0.08</v>
      </c>
      <c r="F325">
        <v>0.21</v>
      </c>
      <c r="H325">
        <v>0.1</v>
      </c>
      <c r="J325">
        <v>0.12</v>
      </c>
      <c r="M325">
        <v>0.13</v>
      </c>
      <c r="O325">
        <v>0.28000000000000003</v>
      </c>
      <c r="P325">
        <v>0.08</v>
      </c>
      <c r="U325">
        <v>8</v>
      </c>
    </row>
    <row r="326" spans="1:21" x14ac:dyDescent="0.2">
      <c r="A326">
        <v>9</v>
      </c>
      <c r="B326">
        <v>0.16</v>
      </c>
      <c r="C326">
        <v>0.1</v>
      </c>
      <c r="D326">
        <v>0.15</v>
      </c>
      <c r="E326">
        <v>0.36</v>
      </c>
      <c r="F326">
        <v>0.11</v>
      </c>
      <c r="G326">
        <v>0.04</v>
      </c>
      <c r="H326">
        <v>0.06</v>
      </c>
      <c r="I326">
        <v>0.3</v>
      </c>
      <c r="J326">
        <v>0.1</v>
      </c>
      <c r="K326">
        <v>0.14000000000000001</v>
      </c>
      <c r="L326">
        <v>0.14000000000000001</v>
      </c>
      <c r="M326">
        <v>0.02</v>
      </c>
      <c r="N326">
        <v>0.12</v>
      </c>
      <c r="Q326">
        <v>0.34</v>
      </c>
      <c r="R326">
        <v>0.08</v>
      </c>
      <c r="T326">
        <v>0.25</v>
      </c>
      <c r="U326">
        <v>9</v>
      </c>
    </row>
    <row r="327" spans="1:21" x14ac:dyDescent="0.2">
      <c r="A327">
        <v>10</v>
      </c>
      <c r="P327">
        <v>7.0000000000000007E-2</v>
      </c>
      <c r="U327">
        <v>10</v>
      </c>
    </row>
    <row r="328" spans="1:21" x14ac:dyDescent="0.2">
      <c r="A328">
        <v>11</v>
      </c>
      <c r="U328">
        <v>11</v>
      </c>
    </row>
    <row r="329" spans="1:21" x14ac:dyDescent="0.2">
      <c r="A329">
        <v>12</v>
      </c>
      <c r="U329">
        <v>12</v>
      </c>
    </row>
    <row r="330" spans="1:21" x14ac:dyDescent="0.2">
      <c r="A330">
        <v>13</v>
      </c>
      <c r="U330">
        <v>13</v>
      </c>
    </row>
    <row r="331" spans="1:21" x14ac:dyDescent="0.2">
      <c r="A331">
        <v>14</v>
      </c>
      <c r="U331">
        <v>14</v>
      </c>
    </row>
    <row r="332" spans="1:21" x14ac:dyDescent="0.2">
      <c r="A332">
        <v>15</v>
      </c>
      <c r="U332">
        <v>15</v>
      </c>
    </row>
    <row r="333" spans="1:21" x14ac:dyDescent="0.2">
      <c r="A333">
        <v>16</v>
      </c>
      <c r="B333">
        <v>7.0000000000000007E-2</v>
      </c>
      <c r="C333">
        <v>0.02</v>
      </c>
      <c r="E333">
        <v>0.24</v>
      </c>
      <c r="F333">
        <v>0.14000000000000001</v>
      </c>
      <c r="J333">
        <v>0.11</v>
      </c>
      <c r="L333">
        <v>0.03</v>
      </c>
      <c r="M333">
        <v>0.18</v>
      </c>
      <c r="N333">
        <v>0.01</v>
      </c>
      <c r="O333">
        <v>0.32</v>
      </c>
      <c r="Q333">
        <v>0.18</v>
      </c>
      <c r="R333">
        <v>0.01</v>
      </c>
      <c r="U333">
        <v>16</v>
      </c>
    </row>
    <row r="334" spans="1:21" x14ac:dyDescent="0.2">
      <c r="A334">
        <v>17</v>
      </c>
      <c r="B334">
        <v>0.16</v>
      </c>
      <c r="C334">
        <v>0.42</v>
      </c>
      <c r="D334">
        <v>0.47</v>
      </c>
      <c r="E334">
        <v>0.56000000000000005</v>
      </c>
      <c r="F334">
        <v>0.51</v>
      </c>
      <c r="G334">
        <v>0.11</v>
      </c>
      <c r="H334">
        <v>0.24</v>
      </c>
      <c r="I334">
        <v>0.51</v>
      </c>
      <c r="J334">
        <v>0.18</v>
      </c>
      <c r="K334">
        <v>0.19</v>
      </c>
      <c r="L334">
        <v>0.23</v>
      </c>
      <c r="M334">
        <v>0.04</v>
      </c>
      <c r="N334">
        <v>0.09</v>
      </c>
      <c r="P334">
        <v>0.35</v>
      </c>
      <c r="Q334">
        <v>0.43</v>
      </c>
      <c r="R334">
        <v>0.38</v>
      </c>
      <c r="S334">
        <v>0.18</v>
      </c>
      <c r="T334">
        <v>0.05</v>
      </c>
      <c r="U334">
        <v>17</v>
      </c>
    </row>
    <row r="335" spans="1:21" x14ac:dyDescent="0.2">
      <c r="A335">
        <v>18</v>
      </c>
      <c r="B335">
        <v>0.01</v>
      </c>
      <c r="H335">
        <v>0.09</v>
      </c>
      <c r="K335">
        <v>0.06</v>
      </c>
      <c r="N335">
        <v>0.43</v>
      </c>
      <c r="T335">
        <v>0.39</v>
      </c>
      <c r="U335">
        <v>18</v>
      </c>
    </row>
    <row r="336" spans="1:21" x14ac:dyDescent="0.2">
      <c r="A336">
        <v>19</v>
      </c>
      <c r="B336">
        <v>0.04</v>
      </c>
      <c r="E336">
        <v>0.03</v>
      </c>
      <c r="F336">
        <v>0.05</v>
      </c>
      <c r="H336">
        <v>0.02</v>
      </c>
      <c r="J336">
        <v>0.2</v>
      </c>
      <c r="M336">
        <v>0.04</v>
      </c>
      <c r="P336">
        <v>0.06</v>
      </c>
      <c r="Q336">
        <v>0.06</v>
      </c>
      <c r="R336">
        <v>0.02</v>
      </c>
      <c r="U336">
        <v>19</v>
      </c>
    </row>
    <row r="337" spans="1:21" x14ac:dyDescent="0.2">
      <c r="A337">
        <v>20</v>
      </c>
      <c r="B337">
        <v>0.02</v>
      </c>
      <c r="C337">
        <v>0.42</v>
      </c>
      <c r="D337">
        <v>0.05</v>
      </c>
      <c r="E337">
        <v>0.03</v>
      </c>
      <c r="G337">
        <v>0.19</v>
      </c>
      <c r="H337">
        <v>0.19</v>
      </c>
      <c r="I337">
        <v>0.35</v>
      </c>
      <c r="J337">
        <v>0.17</v>
      </c>
      <c r="N337">
        <v>0.02</v>
      </c>
      <c r="P337">
        <v>0.18</v>
      </c>
      <c r="Q337">
        <v>0.32</v>
      </c>
      <c r="R337">
        <v>0.2</v>
      </c>
      <c r="U337">
        <v>20</v>
      </c>
    </row>
    <row r="338" spans="1:21" x14ac:dyDescent="0.2">
      <c r="A338">
        <v>21</v>
      </c>
      <c r="B338">
        <v>0.31</v>
      </c>
      <c r="C338">
        <v>0.28000000000000003</v>
      </c>
      <c r="D338">
        <v>0.35</v>
      </c>
      <c r="E338">
        <v>0.43</v>
      </c>
      <c r="G338">
        <v>0.18</v>
      </c>
      <c r="H338">
        <v>0.1</v>
      </c>
      <c r="J338">
        <v>0.2</v>
      </c>
      <c r="K338">
        <v>0.33</v>
      </c>
      <c r="L338">
        <v>0.74</v>
      </c>
      <c r="M338">
        <v>0.38</v>
      </c>
      <c r="N338">
        <v>0.43</v>
      </c>
      <c r="P338">
        <v>0.2</v>
      </c>
      <c r="Q338">
        <v>0.14000000000000001</v>
      </c>
      <c r="R338">
        <v>0.17</v>
      </c>
      <c r="T338">
        <v>0.33</v>
      </c>
      <c r="U338">
        <v>21</v>
      </c>
    </row>
    <row r="339" spans="1:21" x14ac:dyDescent="0.2">
      <c r="A339">
        <v>22</v>
      </c>
      <c r="B339">
        <v>0.1</v>
      </c>
      <c r="C339">
        <v>0.2</v>
      </c>
      <c r="D339">
        <v>0.13</v>
      </c>
      <c r="E339">
        <v>0.23</v>
      </c>
      <c r="G339">
        <v>0.17</v>
      </c>
      <c r="J339">
        <v>0.1</v>
      </c>
      <c r="K339">
        <v>0.11</v>
      </c>
      <c r="L339">
        <v>0.19</v>
      </c>
      <c r="M339">
        <v>0.08</v>
      </c>
      <c r="N339">
        <v>0.3</v>
      </c>
      <c r="P339">
        <v>0.25</v>
      </c>
      <c r="Q339">
        <v>0.25</v>
      </c>
      <c r="R339">
        <v>0.17</v>
      </c>
      <c r="T339">
        <v>0.38</v>
      </c>
      <c r="U339">
        <v>22</v>
      </c>
    </row>
    <row r="340" spans="1:21" x14ac:dyDescent="0.2">
      <c r="A340">
        <v>23</v>
      </c>
      <c r="D340">
        <v>0.31</v>
      </c>
      <c r="H340">
        <v>0.1</v>
      </c>
      <c r="K340">
        <v>0.01</v>
      </c>
      <c r="N340">
        <v>0.01</v>
      </c>
      <c r="O340">
        <v>0.37</v>
      </c>
      <c r="S340">
        <v>0.78</v>
      </c>
      <c r="T340">
        <v>0.35</v>
      </c>
      <c r="U340">
        <v>23</v>
      </c>
    </row>
    <row r="341" spans="1:21" x14ac:dyDescent="0.2">
      <c r="A341">
        <v>24</v>
      </c>
      <c r="F341">
        <v>0.7</v>
      </c>
      <c r="I341">
        <v>0.4</v>
      </c>
      <c r="U341">
        <v>24</v>
      </c>
    </row>
    <row r="342" spans="1:21" x14ac:dyDescent="0.2">
      <c r="A342">
        <v>25</v>
      </c>
      <c r="U342">
        <v>25</v>
      </c>
    </row>
    <row r="343" spans="1:21" x14ac:dyDescent="0.2">
      <c r="A343">
        <v>26</v>
      </c>
      <c r="I343">
        <v>0.04</v>
      </c>
      <c r="R343">
        <v>0.02</v>
      </c>
      <c r="U343">
        <v>26</v>
      </c>
    </row>
    <row r="344" spans="1:21" x14ac:dyDescent="0.2">
      <c r="A344">
        <v>27</v>
      </c>
      <c r="U344">
        <v>27</v>
      </c>
    </row>
    <row r="345" spans="1:21" x14ac:dyDescent="0.2">
      <c r="A345">
        <v>28</v>
      </c>
      <c r="U345">
        <v>28</v>
      </c>
    </row>
    <row r="346" spans="1:21" x14ac:dyDescent="0.2">
      <c r="A346">
        <v>29</v>
      </c>
      <c r="O346">
        <v>0.03</v>
      </c>
      <c r="T346">
        <v>0.02</v>
      </c>
      <c r="U346">
        <v>29</v>
      </c>
    </row>
    <row r="347" spans="1:21" x14ac:dyDescent="0.2">
      <c r="A347">
        <v>30</v>
      </c>
      <c r="B347">
        <v>0.05</v>
      </c>
      <c r="C347">
        <v>0.03</v>
      </c>
      <c r="E347">
        <v>0.12</v>
      </c>
      <c r="F347">
        <v>0.19</v>
      </c>
      <c r="G347">
        <v>0.18</v>
      </c>
      <c r="H347">
        <v>0.02</v>
      </c>
      <c r="J347">
        <v>0.05</v>
      </c>
      <c r="N347">
        <v>0.01</v>
      </c>
      <c r="Q347">
        <v>0.34</v>
      </c>
      <c r="R347">
        <v>0.01</v>
      </c>
      <c r="U347">
        <v>30</v>
      </c>
    </row>
    <row r="348" spans="1:21" x14ac:dyDescent="0.2">
      <c r="A348">
        <v>31</v>
      </c>
      <c r="H348">
        <v>0.01</v>
      </c>
      <c r="K348">
        <v>0.13</v>
      </c>
      <c r="N348">
        <v>0.02</v>
      </c>
      <c r="P348">
        <v>0.22</v>
      </c>
      <c r="R348">
        <v>0.03</v>
      </c>
      <c r="S348">
        <v>0.06</v>
      </c>
      <c r="U348">
        <v>31</v>
      </c>
    </row>
    <row r="349" spans="1:21" x14ac:dyDescent="0.2">
      <c r="A349" t="s">
        <v>37</v>
      </c>
      <c r="B349">
        <f t="shared" ref="B349:T349" si="23">SUM(B318:B348)</f>
        <v>0.92</v>
      </c>
      <c r="C349">
        <f t="shared" si="23"/>
        <v>1.55</v>
      </c>
      <c r="D349">
        <f t="shared" si="23"/>
        <v>1.46</v>
      </c>
      <c r="E349">
        <f t="shared" si="23"/>
        <v>2</v>
      </c>
      <c r="F349">
        <f t="shared" si="23"/>
        <v>1.91</v>
      </c>
      <c r="G349">
        <f t="shared" si="23"/>
        <v>0.87000000000000011</v>
      </c>
      <c r="H349">
        <f t="shared" si="23"/>
        <v>0.92999999999999994</v>
      </c>
      <c r="I349">
        <f t="shared" si="23"/>
        <v>1.6</v>
      </c>
      <c r="J349">
        <f t="shared" si="23"/>
        <v>1.2300000000000002</v>
      </c>
      <c r="K349">
        <f t="shared" si="23"/>
        <v>0.97</v>
      </c>
      <c r="L349">
        <f t="shared" si="23"/>
        <v>1.33</v>
      </c>
      <c r="M349">
        <f t="shared" si="23"/>
        <v>0.86999999999999988</v>
      </c>
      <c r="N349">
        <f t="shared" si="23"/>
        <v>1.46</v>
      </c>
      <c r="O349">
        <f t="shared" si="23"/>
        <v>1</v>
      </c>
      <c r="P349">
        <f t="shared" si="23"/>
        <v>1.41</v>
      </c>
      <c r="Q349">
        <f t="shared" si="23"/>
        <v>2.06</v>
      </c>
      <c r="R349">
        <f t="shared" si="23"/>
        <v>1.0900000000000001</v>
      </c>
      <c r="S349">
        <f t="shared" si="23"/>
        <v>1.1300000000000001</v>
      </c>
      <c r="T349">
        <f t="shared" si="23"/>
        <v>1.77</v>
      </c>
    </row>
    <row r="351" spans="1:21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21" x14ac:dyDescent="0.2">
      <c r="A353">
        <v>1</v>
      </c>
      <c r="B353">
        <v>7.0000000000000007E-2</v>
      </c>
      <c r="C353">
        <v>7.0000000000000007E-2</v>
      </c>
      <c r="E353">
        <v>0.02</v>
      </c>
      <c r="F353">
        <v>0.06</v>
      </c>
      <c r="G353">
        <v>0.04</v>
      </c>
      <c r="H353">
        <v>0.1</v>
      </c>
      <c r="J353">
        <v>0.11</v>
      </c>
      <c r="L353">
        <v>0.09</v>
      </c>
      <c r="M353">
        <v>0.11</v>
      </c>
      <c r="N353">
        <v>0.03</v>
      </c>
      <c r="P353">
        <v>0.06</v>
      </c>
      <c r="Q353">
        <v>0.03</v>
      </c>
      <c r="R353">
        <v>0.04</v>
      </c>
      <c r="S353">
        <v>0.06</v>
      </c>
      <c r="U353">
        <v>1</v>
      </c>
    </row>
    <row r="354" spans="1:21" x14ac:dyDescent="0.2">
      <c r="A354">
        <v>2</v>
      </c>
      <c r="B354">
        <v>0.56000000000000005</v>
      </c>
      <c r="C354">
        <v>0.28000000000000003</v>
      </c>
      <c r="E354">
        <v>0.68</v>
      </c>
      <c r="F354">
        <v>0.26</v>
      </c>
      <c r="G354">
        <v>0.4</v>
      </c>
      <c r="H354">
        <v>0.65</v>
      </c>
      <c r="I354">
        <v>1</v>
      </c>
      <c r="J354">
        <v>0.56999999999999995</v>
      </c>
      <c r="L354">
        <v>0.4</v>
      </c>
      <c r="M354">
        <v>0.73</v>
      </c>
      <c r="N354">
        <v>0.08</v>
      </c>
      <c r="P354">
        <v>0.5</v>
      </c>
      <c r="Q354">
        <v>0.69</v>
      </c>
      <c r="R354">
        <v>0.12</v>
      </c>
      <c r="S354">
        <v>0.44</v>
      </c>
      <c r="U354">
        <v>2</v>
      </c>
    </row>
    <row r="355" spans="1:21" x14ac:dyDescent="0.2">
      <c r="A355">
        <v>3</v>
      </c>
      <c r="B355">
        <v>0.01</v>
      </c>
      <c r="K355">
        <v>0.69</v>
      </c>
      <c r="N355">
        <v>0.11</v>
      </c>
      <c r="O355">
        <v>0.45</v>
      </c>
      <c r="T355">
        <v>0.38</v>
      </c>
      <c r="U355">
        <v>3</v>
      </c>
    </row>
    <row r="356" spans="1:21" x14ac:dyDescent="0.2">
      <c r="A356">
        <v>4</v>
      </c>
      <c r="U356">
        <v>4</v>
      </c>
    </row>
    <row r="357" spans="1:21" x14ac:dyDescent="0.2">
      <c r="A357">
        <v>5</v>
      </c>
      <c r="R357">
        <v>0.03</v>
      </c>
      <c r="U357">
        <v>5</v>
      </c>
    </row>
    <row r="358" spans="1:21" x14ac:dyDescent="0.2">
      <c r="A358">
        <v>6</v>
      </c>
      <c r="O358">
        <v>0.03</v>
      </c>
      <c r="U358">
        <v>6</v>
      </c>
    </row>
    <row r="359" spans="1:21" x14ac:dyDescent="0.2">
      <c r="A359">
        <v>7</v>
      </c>
      <c r="U359">
        <v>7</v>
      </c>
    </row>
    <row r="360" spans="1:21" x14ac:dyDescent="0.2">
      <c r="A360">
        <v>8</v>
      </c>
      <c r="U360">
        <v>8</v>
      </c>
    </row>
    <row r="361" spans="1:21" x14ac:dyDescent="0.2">
      <c r="A361">
        <v>9</v>
      </c>
      <c r="E361" t="s">
        <v>33</v>
      </c>
      <c r="U361">
        <v>9</v>
      </c>
    </row>
    <row r="362" spans="1:21" x14ac:dyDescent="0.2">
      <c r="A362">
        <v>10</v>
      </c>
      <c r="C362">
        <v>0.03</v>
      </c>
      <c r="U362">
        <v>10</v>
      </c>
    </row>
    <row r="363" spans="1:21" x14ac:dyDescent="0.2">
      <c r="A363">
        <v>11</v>
      </c>
      <c r="B363">
        <v>0.02</v>
      </c>
      <c r="C363">
        <v>0.02</v>
      </c>
      <c r="K363">
        <v>0.03</v>
      </c>
      <c r="U363">
        <v>11</v>
      </c>
    </row>
    <row r="364" spans="1:21" x14ac:dyDescent="0.2">
      <c r="A364">
        <v>12</v>
      </c>
      <c r="C364">
        <v>0.05</v>
      </c>
      <c r="J364">
        <v>0.05</v>
      </c>
      <c r="L364">
        <v>0.05</v>
      </c>
      <c r="N364">
        <v>0.02</v>
      </c>
      <c r="R364">
        <v>0.02</v>
      </c>
      <c r="U364">
        <v>12</v>
      </c>
    </row>
    <row r="365" spans="1:21" x14ac:dyDescent="0.2">
      <c r="A365">
        <v>13</v>
      </c>
      <c r="B365">
        <v>0.02</v>
      </c>
      <c r="C365">
        <v>0.05</v>
      </c>
      <c r="I365">
        <v>0.2</v>
      </c>
      <c r="K365">
        <v>0.05</v>
      </c>
      <c r="N365">
        <v>0.04</v>
      </c>
      <c r="R365">
        <v>0.02</v>
      </c>
      <c r="T365">
        <v>0.05</v>
      </c>
      <c r="U365">
        <v>13</v>
      </c>
    </row>
    <row r="366" spans="1:21" x14ac:dyDescent="0.2">
      <c r="A366">
        <v>14</v>
      </c>
      <c r="P366">
        <v>0.06</v>
      </c>
      <c r="U366">
        <v>14</v>
      </c>
    </row>
    <row r="367" spans="1:21" x14ac:dyDescent="0.2">
      <c r="A367">
        <v>15</v>
      </c>
      <c r="B367">
        <v>0.11</v>
      </c>
      <c r="C367">
        <v>0.08</v>
      </c>
      <c r="E367">
        <v>0.22</v>
      </c>
      <c r="J367">
        <v>0.14000000000000001</v>
      </c>
      <c r="Q367">
        <v>0.22</v>
      </c>
      <c r="R367">
        <v>0.05</v>
      </c>
      <c r="S367">
        <v>0.11</v>
      </c>
      <c r="U367">
        <v>15</v>
      </c>
    </row>
    <row r="368" spans="1:21" x14ac:dyDescent="0.2">
      <c r="A368">
        <v>16</v>
      </c>
      <c r="B368">
        <v>0.03</v>
      </c>
      <c r="G368">
        <v>0.11</v>
      </c>
      <c r="H368">
        <v>0.11</v>
      </c>
      <c r="J368">
        <v>0.02</v>
      </c>
      <c r="K368">
        <v>0.19</v>
      </c>
      <c r="L368">
        <v>0.12</v>
      </c>
      <c r="N368">
        <v>7.0000000000000007E-2</v>
      </c>
      <c r="P368">
        <v>0.09</v>
      </c>
      <c r="U368">
        <v>16</v>
      </c>
    </row>
    <row r="369" spans="1:21" x14ac:dyDescent="0.2">
      <c r="A369">
        <v>17</v>
      </c>
      <c r="B369" t="s">
        <v>33</v>
      </c>
      <c r="E369">
        <v>0.19</v>
      </c>
      <c r="F369">
        <v>0.19</v>
      </c>
      <c r="I369">
        <v>0.28999999999999998</v>
      </c>
      <c r="P369">
        <v>0.02</v>
      </c>
      <c r="U369">
        <v>17</v>
      </c>
    </row>
    <row r="370" spans="1:21" x14ac:dyDescent="0.2">
      <c r="A370">
        <v>18</v>
      </c>
      <c r="B370">
        <v>0.14000000000000001</v>
      </c>
      <c r="C370">
        <v>0.12</v>
      </c>
      <c r="G370">
        <v>0.09</v>
      </c>
      <c r="H370">
        <v>0.22</v>
      </c>
      <c r="J370">
        <v>0.25</v>
      </c>
      <c r="K370">
        <v>0.28999999999999998</v>
      </c>
      <c r="M370">
        <v>0.19</v>
      </c>
      <c r="N370">
        <v>0.12</v>
      </c>
      <c r="P370">
        <v>0.09</v>
      </c>
      <c r="Q370">
        <v>0.2</v>
      </c>
      <c r="S370">
        <v>0.21</v>
      </c>
      <c r="U370">
        <v>18</v>
      </c>
    </row>
    <row r="371" spans="1:21" x14ac:dyDescent="0.2">
      <c r="A371">
        <v>19</v>
      </c>
      <c r="U371">
        <v>19</v>
      </c>
    </row>
    <row r="372" spans="1:21" x14ac:dyDescent="0.2">
      <c r="A372">
        <v>20</v>
      </c>
      <c r="T372">
        <v>0.3</v>
      </c>
      <c r="U372">
        <v>20</v>
      </c>
    </row>
    <row r="373" spans="1:21" x14ac:dyDescent="0.2">
      <c r="A373">
        <v>21</v>
      </c>
      <c r="U373">
        <v>21</v>
      </c>
    </row>
    <row r="374" spans="1:21" x14ac:dyDescent="0.2">
      <c r="A374">
        <v>22</v>
      </c>
      <c r="U374">
        <v>22</v>
      </c>
    </row>
    <row r="375" spans="1:21" x14ac:dyDescent="0.2">
      <c r="A375">
        <v>23</v>
      </c>
      <c r="B375">
        <v>0.04</v>
      </c>
      <c r="C375">
        <v>0.4</v>
      </c>
      <c r="F375">
        <v>0.44</v>
      </c>
      <c r="G375">
        <v>0.3</v>
      </c>
      <c r="H375">
        <v>0.2</v>
      </c>
      <c r="J375">
        <v>0.27</v>
      </c>
      <c r="M375">
        <v>0.21</v>
      </c>
      <c r="P375">
        <v>0.44</v>
      </c>
      <c r="S375">
        <v>0.25</v>
      </c>
      <c r="U375">
        <v>23</v>
      </c>
    </row>
    <row r="376" spans="1:21" x14ac:dyDescent="0.2">
      <c r="A376">
        <v>24</v>
      </c>
      <c r="B376">
        <v>0.21</v>
      </c>
      <c r="C376">
        <v>0.27</v>
      </c>
      <c r="E376">
        <v>0.5</v>
      </c>
      <c r="F376">
        <v>7.0000000000000007E-2</v>
      </c>
      <c r="J376">
        <v>0.08</v>
      </c>
      <c r="K376">
        <v>0.25</v>
      </c>
      <c r="L376">
        <v>0.25</v>
      </c>
      <c r="M376">
        <v>0.13</v>
      </c>
      <c r="N376">
        <v>0.37</v>
      </c>
      <c r="O376">
        <v>0.5</v>
      </c>
      <c r="Q376">
        <v>0.49</v>
      </c>
      <c r="R376">
        <v>0.31</v>
      </c>
      <c r="S376">
        <v>0.4</v>
      </c>
      <c r="T376">
        <v>0.55000000000000004</v>
      </c>
      <c r="U376">
        <v>24</v>
      </c>
    </row>
    <row r="377" spans="1:21" x14ac:dyDescent="0.2">
      <c r="A377">
        <v>25</v>
      </c>
      <c r="B377">
        <v>7.0000000000000007E-2</v>
      </c>
      <c r="E377">
        <v>0.1</v>
      </c>
      <c r="K377">
        <v>0.13</v>
      </c>
      <c r="N377">
        <v>0.03</v>
      </c>
      <c r="O377">
        <v>0.21</v>
      </c>
      <c r="R377">
        <v>0.1</v>
      </c>
      <c r="T377">
        <v>0.4</v>
      </c>
      <c r="U377">
        <v>25</v>
      </c>
    </row>
    <row r="378" spans="1:21" x14ac:dyDescent="0.2">
      <c r="A378">
        <v>26</v>
      </c>
      <c r="H378">
        <v>0.4</v>
      </c>
      <c r="U378">
        <v>26</v>
      </c>
    </row>
    <row r="379" spans="1:21" x14ac:dyDescent="0.2">
      <c r="A379">
        <v>27</v>
      </c>
      <c r="C379">
        <v>0.05</v>
      </c>
      <c r="F379">
        <v>7.0000000000000007E-2</v>
      </c>
      <c r="H379">
        <v>0.15</v>
      </c>
      <c r="I379">
        <v>0.6</v>
      </c>
      <c r="J379">
        <v>0.1</v>
      </c>
      <c r="K379">
        <v>0.04</v>
      </c>
      <c r="M379">
        <v>0.15</v>
      </c>
      <c r="N379">
        <v>0.03</v>
      </c>
      <c r="P379">
        <v>0.06</v>
      </c>
      <c r="R379">
        <v>0.05</v>
      </c>
      <c r="U379">
        <v>27</v>
      </c>
    </row>
    <row r="380" spans="1:21" x14ac:dyDescent="0.2">
      <c r="A380">
        <v>28</v>
      </c>
      <c r="B380">
        <v>0.01</v>
      </c>
      <c r="L380">
        <v>0.15</v>
      </c>
      <c r="M380">
        <v>0.05</v>
      </c>
      <c r="U380">
        <v>28</v>
      </c>
    </row>
    <row r="381" spans="1:21" x14ac:dyDescent="0.2">
      <c r="A381">
        <v>29</v>
      </c>
      <c r="C381">
        <v>0.1</v>
      </c>
      <c r="J381">
        <v>0.13</v>
      </c>
      <c r="R381">
        <v>0.15</v>
      </c>
      <c r="U381">
        <v>29</v>
      </c>
    </row>
    <row r="382" spans="1:21" x14ac:dyDescent="0.2">
      <c r="A382">
        <v>30</v>
      </c>
      <c r="B382">
        <v>0.1</v>
      </c>
      <c r="C382">
        <v>0.11</v>
      </c>
      <c r="E382">
        <v>0.35</v>
      </c>
      <c r="F382">
        <v>0.34</v>
      </c>
      <c r="J382">
        <v>0.12</v>
      </c>
      <c r="K382">
        <v>0.19</v>
      </c>
      <c r="N382">
        <v>0.15</v>
      </c>
      <c r="O382">
        <v>0.26</v>
      </c>
      <c r="P382">
        <v>0.23</v>
      </c>
      <c r="Q382">
        <v>0.26</v>
      </c>
      <c r="T382">
        <v>0.27</v>
      </c>
      <c r="U382">
        <v>30</v>
      </c>
    </row>
    <row r="383" spans="1:21" x14ac:dyDescent="0.2">
      <c r="A383">
        <v>31</v>
      </c>
      <c r="S383">
        <v>0.17</v>
      </c>
      <c r="U383">
        <v>31</v>
      </c>
    </row>
    <row r="384" spans="1:21" x14ac:dyDescent="0.2">
      <c r="A384" t="s">
        <v>37</v>
      </c>
      <c r="B384">
        <f t="shared" ref="B384:T384" si="24">SUM(B353:B383)</f>
        <v>1.3900000000000003</v>
      </c>
      <c r="C384">
        <f t="shared" si="24"/>
        <v>1.6300000000000003</v>
      </c>
      <c r="D384">
        <f t="shared" si="24"/>
        <v>0</v>
      </c>
      <c r="E384">
        <f t="shared" si="24"/>
        <v>2.06</v>
      </c>
      <c r="F384">
        <f t="shared" si="24"/>
        <v>1.4300000000000002</v>
      </c>
      <c r="G384">
        <f t="shared" si="24"/>
        <v>0.94</v>
      </c>
      <c r="H384">
        <f t="shared" si="24"/>
        <v>1.83</v>
      </c>
      <c r="I384">
        <f t="shared" si="24"/>
        <v>2.09</v>
      </c>
      <c r="J384">
        <f t="shared" si="24"/>
        <v>1.8400000000000003</v>
      </c>
      <c r="K384">
        <f t="shared" si="24"/>
        <v>1.8599999999999999</v>
      </c>
      <c r="L384">
        <f t="shared" si="24"/>
        <v>1.06</v>
      </c>
      <c r="M384">
        <f t="shared" si="24"/>
        <v>1.57</v>
      </c>
      <c r="N384">
        <f t="shared" si="24"/>
        <v>1.05</v>
      </c>
      <c r="O384">
        <f t="shared" si="24"/>
        <v>1.45</v>
      </c>
      <c r="P384">
        <f t="shared" si="24"/>
        <v>1.55</v>
      </c>
      <c r="Q384">
        <f t="shared" si="24"/>
        <v>1.89</v>
      </c>
      <c r="R384">
        <f t="shared" si="24"/>
        <v>0.89</v>
      </c>
      <c r="S384">
        <f t="shared" si="24"/>
        <v>1.6399999999999997</v>
      </c>
      <c r="T384" s="3">
        <f t="shared" si="24"/>
        <v>1.9500000000000002</v>
      </c>
    </row>
    <row r="386" spans="1:21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21" x14ac:dyDescent="0.2">
      <c r="A388">
        <v>1</v>
      </c>
      <c r="B388">
        <v>0.06</v>
      </c>
      <c r="E388">
        <v>0.05</v>
      </c>
      <c r="K388">
        <v>0.09</v>
      </c>
      <c r="N388">
        <v>0.09</v>
      </c>
      <c r="P388">
        <v>0.05</v>
      </c>
      <c r="Q388">
        <v>0.1</v>
      </c>
      <c r="T388">
        <v>0.11</v>
      </c>
      <c r="U388">
        <v>1</v>
      </c>
    </row>
    <row r="389" spans="1:21" x14ac:dyDescent="0.2">
      <c r="A389">
        <v>2</v>
      </c>
      <c r="H389">
        <v>0.18</v>
      </c>
      <c r="I389">
        <v>0.32</v>
      </c>
      <c r="K389">
        <v>0.02</v>
      </c>
      <c r="U389">
        <v>2</v>
      </c>
    </row>
    <row r="390" spans="1:21" x14ac:dyDescent="0.2">
      <c r="A390">
        <v>3</v>
      </c>
      <c r="U390">
        <v>3</v>
      </c>
    </row>
    <row r="391" spans="1:21" x14ac:dyDescent="0.2">
      <c r="A391">
        <v>4</v>
      </c>
      <c r="G391">
        <v>0.02</v>
      </c>
      <c r="U391">
        <v>4</v>
      </c>
    </row>
    <row r="392" spans="1:21" x14ac:dyDescent="0.2">
      <c r="A392">
        <v>5</v>
      </c>
      <c r="E392">
        <v>0.04</v>
      </c>
      <c r="J392">
        <v>0.04</v>
      </c>
      <c r="R392">
        <v>0.03</v>
      </c>
      <c r="U392">
        <v>5</v>
      </c>
    </row>
    <row r="393" spans="1:21" x14ac:dyDescent="0.2">
      <c r="A393">
        <v>6</v>
      </c>
      <c r="B393">
        <v>0.01</v>
      </c>
      <c r="C393">
        <v>0.11</v>
      </c>
      <c r="E393">
        <v>0.04</v>
      </c>
      <c r="F393">
        <v>0.1</v>
      </c>
      <c r="H393">
        <v>0.3</v>
      </c>
      <c r="I393">
        <v>0.14000000000000001</v>
      </c>
      <c r="J393">
        <v>0.2</v>
      </c>
      <c r="M393">
        <v>0.38</v>
      </c>
      <c r="P393">
        <v>0.15</v>
      </c>
      <c r="U393">
        <v>6</v>
      </c>
    </row>
    <row r="394" spans="1:21" x14ac:dyDescent="0.2">
      <c r="A394">
        <v>7</v>
      </c>
      <c r="B394">
        <v>0.12</v>
      </c>
      <c r="C394">
        <v>0.12</v>
      </c>
      <c r="E394">
        <v>0.22</v>
      </c>
      <c r="F394">
        <v>0.15</v>
      </c>
      <c r="H394">
        <v>0.2</v>
      </c>
      <c r="J394">
        <v>0.15</v>
      </c>
      <c r="K394">
        <v>0.28999999999999998</v>
      </c>
      <c r="M394">
        <v>0.3</v>
      </c>
      <c r="N394">
        <v>0.05</v>
      </c>
      <c r="P394">
        <v>0.18</v>
      </c>
      <c r="Q394">
        <v>0.67</v>
      </c>
      <c r="R394">
        <v>0.02</v>
      </c>
      <c r="S394">
        <v>0.2</v>
      </c>
      <c r="U394">
        <v>7</v>
      </c>
    </row>
    <row r="395" spans="1:21" x14ac:dyDescent="0.2">
      <c r="A395">
        <v>8</v>
      </c>
      <c r="B395">
        <v>0.1</v>
      </c>
      <c r="C395">
        <v>7.0000000000000007E-2</v>
      </c>
      <c r="D395">
        <v>0.48</v>
      </c>
      <c r="E395">
        <v>0.47</v>
      </c>
      <c r="G395">
        <v>0.48</v>
      </c>
      <c r="H395">
        <v>0.09</v>
      </c>
      <c r="J395">
        <v>0.05</v>
      </c>
      <c r="K395">
        <v>0.22</v>
      </c>
      <c r="M395">
        <v>0.03</v>
      </c>
      <c r="N395">
        <v>0.13</v>
      </c>
      <c r="O395">
        <v>0.87</v>
      </c>
      <c r="Q395">
        <v>0.02</v>
      </c>
      <c r="R395">
        <v>0.13</v>
      </c>
      <c r="S395">
        <v>0.32</v>
      </c>
      <c r="T395">
        <v>0.32</v>
      </c>
      <c r="U395">
        <v>8</v>
      </c>
    </row>
    <row r="396" spans="1:21" x14ac:dyDescent="0.2">
      <c r="A396">
        <v>9</v>
      </c>
      <c r="B396">
        <v>0.12</v>
      </c>
      <c r="C396">
        <v>0.1</v>
      </c>
      <c r="D396">
        <v>0.41</v>
      </c>
      <c r="E396">
        <v>0.15</v>
      </c>
      <c r="H396">
        <v>0.12</v>
      </c>
      <c r="I396">
        <v>0.2</v>
      </c>
      <c r="J396">
        <v>0.15</v>
      </c>
      <c r="M396">
        <v>0.11</v>
      </c>
      <c r="N396">
        <v>0.02</v>
      </c>
      <c r="P396">
        <v>0.11</v>
      </c>
      <c r="Q396">
        <v>0.14000000000000001</v>
      </c>
      <c r="R396">
        <v>0.06</v>
      </c>
      <c r="S396">
        <v>0.09</v>
      </c>
      <c r="T396">
        <v>0.28000000000000003</v>
      </c>
      <c r="U396">
        <v>9</v>
      </c>
    </row>
    <row r="397" spans="1:21" x14ac:dyDescent="0.2">
      <c r="A397">
        <v>10</v>
      </c>
      <c r="B397">
        <v>0.01</v>
      </c>
      <c r="C397">
        <v>0.01</v>
      </c>
      <c r="E397">
        <v>0.05</v>
      </c>
      <c r="K397">
        <v>0.16</v>
      </c>
      <c r="L397">
        <v>0.28000000000000003</v>
      </c>
      <c r="N397">
        <v>0.12</v>
      </c>
      <c r="Q397">
        <v>0.04</v>
      </c>
      <c r="S397">
        <v>0.04</v>
      </c>
      <c r="T397">
        <v>0.15</v>
      </c>
      <c r="U397">
        <v>10</v>
      </c>
    </row>
    <row r="398" spans="1:21" x14ac:dyDescent="0.2">
      <c r="A398">
        <v>11</v>
      </c>
      <c r="B398">
        <v>0.01</v>
      </c>
      <c r="C398">
        <v>7.0000000000000007E-2</v>
      </c>
      <c r="D398">
        <v>0.23</v>
      </c>
      <c r="E398">
        <v>0.02</v>
      </c>
      <c r="F398">
        <v>7.0000000000000007E-2</v>
      </c>
      <c r="G398">
        <v>0.12</v>
      </c>
      <c r="J398">
        <v>0.05</v>
      </c>
      <c r="K398">
        <v>0.04</v>
      </c>
      <c r="N398">
        <v>0.06</v>
      </c>
      <c r="R398">
        <v>0.1</v>
      </c>
      <c r="S398">
        <v>0.03</v>
      </c>
      <c r="U398">
        <v>11</v>
      </c>
    </row>
    <row r="399" spans="1:21" x14ac:dyDescent="0.2">
      <c r="A399">
        <v>12</v>
      </c>
      <c r="C399">
        <v>0.1</v>
      </c>
      <c r="F399">
        <v>0.1</v>
      </c>
      <c r="H399">
        <v>0.12</v>
      </c>
      <c r="I399">
        <v>0.3</v>
      </c>
      <c r="J399">
        <v>0.15</v>
      </c>
      <c r="M399">
        <v>0.12</v>
      </c>
      <c r="P399">
        <v>0.17</v>
      </c>
      <c r="S399">
        <v>0.05</v>
      </c>
      <c r="T399">
        <v>0.3</v>
      </c>
      <c r="U399">
        <v>12</v>
      </c>
    </row>
    <row r="400" spans="1:21" x14ac:dyDescent="0.2">
      <c r="A400">
        <v>13</v>
      </c>
      <c r="B400">
        <v>0.11</v>
      </c>
      <c r="D400">
        <v>0.15</v>
      </c>
      <c r="E400">
        <v>0.09</v>
      </c>
      <c r="F400">
        <v>0.03</v>
      </c>
      <c r="G400">
        <v>0.15</v>
      </c>
      <c r="J400">
        <v>0.06</v>
      </c>
      <c r="K400">
        <v>0.16</v>
      </c>
      <c r="N400">
        <v>0.17</v>
      </c>
      <c r="P400">
        <v>0.02</v>
      </c>
      <c r="Q400">
        <v>0.15</v>
      </c>
      <c r="R400">
        <v>0.02</v>
      </c>
      <c r="S400">
        <v>0.1</v>
      </c>
      <c r="T400">
        <v>0.08</v>
      </c>
      <c r="U400">
        <v>13</v>
      </c>
    </row>
    <row r="401" spans="1:21" x14ac:dyDescent="0.2">
      <c r="A401">
        <v>14</v>
      </c>
      <c r="B401">
        <v>0.06</v>
      </c>
      <c r="C401">
        <v>0.05</v>
      </c>
      <c r="E401">
        <v>0.05</v>
      </c>
      <c r="J401">
        <v>0.02</v>
      </c>
      <c r="K401">
        <v>0.04</v>
      </c>
      <c r="L401">
        <v>0.17</v>
      </c>
      <c r="N401">
        <v>0.11</v>
      </c>
      <c r="Q401">
        <v>0.02</v>
      </c>
      <c r="R401">
        <v>0.08</v>
      </c>
      <c r="T401">
        <v>0.12</v>
      </c>
      <c r="U401">
        <v>14</v>
      </c>
    </row>
    <row r="402" spans="1:21" x14ac:dyDescent="0.2">
      <c r="A402">
        <v>15</v>
      </c>
      <c r="G402">
        <v>0.01</v>
      </c>
      <c r="K402">
        <v>0.02</v>
      </c>
      <c r="R402">
        <v>0.03</v>
      </c>
      <c r="U402">
        <v>15</v>
      </c>
    </row>
    <row r="403" spans="1:21" x14ac:dyDescent="0.2">
      <c r="A403">
        <v>16</v>
      </c>
      <c r="H403">
        <v>0.02</v>
      </c>
      <c r="K403">
        <v>0.02</v>
      </c>
      <c r="U403">
        <v>16</v>
      </c>
    </row>
    <row r="404" spans="1:21" x14ac:dyDescent="0.2">
      <c r="A404">
        <v>17</v>
      </c>
      <c r="I404">
        <v>0.03</v>
      </c>
      <c r="U404">
        <v>17</v>
      </c>
    </row>
    <row r="405" spans="1:21" x14ac:dyDescent="0.2">
      <c r="A405">
        <v>18</v>
      </c>
      <c r="B405">
        <v>0.01</v>
      </c>
      <c r="U405">
        <v>18</v>
      </c>
    </row>
    <row r="406" spans="1:21" x14ac:dyDescent="0.2">
      <c r="A406">
        <v>19</v>
      </c>
      <c r="B406">
        <v>0.02</v>
      </c>
      <c r="P406">
        <v>0.28000000000000003</v>
      </c>
      <c r="U406">
        <v>19</v>
      </c>
    </row>
    <row r="407" spans="1:21" x14ac:dyDescent="0.2">
      <c r="A407">
        <v>20</v>
      </c>
      <c r="U407">
        <v>20</v>
      </c>
    </row>
    <row r="408" spans="1:21" x14ac:dyDescent="0.2">
      <c r="A408">
        <v>21</v>
      </c>
      <c r="C408">
        <v>0.01</v>
      </c>
      <c r="N408">
        <v>0.01</v>
      </c>
      <c r="R408">
        <v>0.01</v>
      </c>
      <c r="U408">
        <v>21</v>
      </c>
    </row>
    <row r="409" spans="1:21" x14ac:dyDescent="0.2">
      <c r="A409">
        <v>22</v>
      </c>
      <c r="U409">
        <v>22</v>
      </c>
    </row>
    <row r="410" spans="1:21" x14ac:dyDescent="0.2">
      <c r="A410">
        <v>23</v>
      </c>
      <c r="N410">
        <v>0.01</v>
      </c>
      <c r="U410">
        <v>23</v>
      </c>
    </row>
    <row r="411" spans="1:21" x14ac:dyDescent="0.2">
      <c r="A411">
        <v>24</v>
      </c>
      <c r="U411">
        <v>24</v>
      </c>
    </row>
    <row r="412" spans="1:21" x14ac:dyDescent="0.2">
      <c r="A412">
        <v>25</v>
      </c>
      <c r="U412">
        <v>25</v>
      </c>
    </row>
    <row r="413" spans="1:21" x14ac:dyDescent="0.2">
      <c r="A413">
        <v>26</v>
      </c>
      <c r="U413">
        <v>26</v>
      </c>
    </row>
    <row r="414" spans="1:21" x14ac:dyDescent="0.2">
      <c r="A414">
        <v>27</v>
      </c>
      <c r="U414">
        <v>27</v>
      </c>
    </row>
    <row r="415" spans="1:21" x14ac:dyDescent="0.2">
      <c r="A415">
        <v>28</v>
      </c>
      <c r="J415">
        <v>0.05</v>
      </c>
      <c r="U415">
        <v>28</v>
      </c>
    </row>
    <row r="416" spans="1:21" x14ac:dyDescent="0.2">
      <c r="A416">
        <v>29</v>
      </c>
      <c r="B416">
        <v>0.03</v>
      </c>
      <c r="C416">
        <v>0.02</v>
      </c>
      <c r="H416">
        <v>0.05</v>
      </c>
      <c r="K416">
        <v>0.04</v>
      </c>
      <c r="P416">
        <v>0.03</v>
      </c>
      <c r="U416">
        <v>29</v>
      </c>
    </row>
    <row r="417" spans="1:21" x14ac:dyDescent="0.2">
      <c r="A417">
        <v>30</v>
      </c>
      <c r="B417">
        <v>0.06</v>
      </c>
      <c r="C417">
        <v>0.17</v>
      </c>
      <c r="E417">
        <v>0.2</v>
      </c>
      <c r="H417">
        <v>0.06</v>
      </c>
      <c r="I417">
        <v>0.03</v>
      </c>
      <c r="J417">
        <v>0.2</v>
      </c>
      <c r="K417">
        <v>0.04</v>
      </c>
      <c r="N417">
        <v>0.14000000000000001</v>
      </c>
      <c r="P417">
        <v>0.1</v>
      </c>
      <c r="R417">
        <v>0.2</v>
      </c>
      <c r="U417">
        <v>30</v>
      </c>
    </row>
    <row r="418" spans="1:21" x14ac:dyDescent="0.2">
      <c r="A418">
        <v>31</v>
      </c>
      <c r="C418">
        <v>0.02</v>
      </c>
      <c r="F418">
        <v>0.13</v>
      </c>
      <c r="G418">
        <v>0.04</v>
      </c>
      <c r="H418">
        <v>0.02</v>
      </c>
      <c r="I418">
        <v>0.14000000000000001</v>
      </c>
      <c r="J418">
        <v>0.05</v>
      </c>
      <c r="K418">
        <v>0.05</v>
      </c>
      <c r="M418">
        <v>0.18</v>
      </c>
      <c r="N418">
        <v>7.0000000000000007E-2</v>
      </c>
      <c r="Q418">
        <v>0.28000000000000003</v>
      </c>
      <c r="S418">
        <v>0.12</v>
      </c>
      <c r="T418">
        <v>0.1</v>
      </c>
      <c r="U418">
        <v>31</v>
      </c>
    </row>
    <row r="419" spans="1:21" x14ac:dyDescent="0.2">
      <c r="A419" t="s">
        <v>37</v>
      </c>
      <c r="B419">
        <f t="shared" ref="B419:T419" si="25">SUM(B388:B418)</f>
        <v>0.7200000000000002</v>
      </c>
      <c r="C419">
        <f t="shared" si="25"/>
        <v>0.8500000000000002</v>
      </c>
      <c r="D419">
        <f t="shared" si="25"/>
        <v>1.2699999999999998</v>
      </c>
      <c r="E419">
        <f t="shared" si="25"/>
        <v>1.3800000000000001</v>
      </c>
      <c r="F419">
        <f t="shared" si="25"/>
        <v>0.58000000000000007</v>
      </c>
      <c r="G419">
        <f t="shared" si="25"/>
        <v>0.82000000000000006</v>
      </c>
      <c r="H419">
        <f t="shared" si="25"/>
        <v>1.1599999999999999</v>
      </c>
      <c r="I419">
        <f t="shared" si="25"/>
        <v>1.1600000000000001</v>
      </c>
      <c r="J419">
        <f t="shared" si="25"/>
        <v>1.1700000000000002</v>
      </c>
      <c r="K419">
        <f t="shared" si="25"/>
        <v>1.1900000000000002</v>
      </c>
      <c r="L419">
        <f t="shared" si="25"/>
        <v>0.45000000000000007</v>
      </c>
      <c r="M419">
        <f t="shared" si="25"/>
        <v>1.1199999999999999</v>
      </c>
      <c r="N419">
        <f t="shared" si="25"/>
        <v>0.98</v>
      </c>
      <c r="O419">
        <f t="shared" si="25"/>
        <v>0.87</v>
      </c>
      <c r="P419">
        <f t="shared" si="25"/>
        <v>1.0900000000000001</v>
      </c>
      <c r="Q419">
        <f t="shared" si="25"/>
        <v>1.4200000000000002</v>
      </c>
      <c r="R419">
        <f t="shared" si="25"/>
        <v>0.67999999999999994</v>
      </c>
      <c r="S419">
        <f t="shared" si="25"/>
        <v>0.95000000000000007</v>
      </c>
      <c r="T419" s="3">
        <f t="shared" si="25"/>
        <v>1.46</v>
      </c>
    </row>
    <row r="424" spans="1:21" x14ac:dyDescent="0.2">
      <c r="A424">
        <v>2004</v>
      </c>
      <c r="B424" t="str">
        <f>B1</f>
        <v>Pomeroy</v>
      </c>
      <c r="C424" t="str">
        <f t="shared" ref="C424:T424" si="26">C1</f>
        <v>Kuhn</v>
      </c>
      <c r="D424" t="str">
        <f t="shared" si="26"/>
        <v>Donley</v>
      </c>
      <c r="E424" t="str">
        <f t="shared" si="26"/>
        <v>Victor</v>
      </c>
      <c r="F424" t="str">
        <f t="shared" si="26"/>
        <v>Ruark</v>
      </c>
      <c r="G424" t="str">
        <f t="shared" si="26"/>
        <v>Cardwell</v>
      </c>
      <c r="H424" t="str">
        <f t="shared" si="26"/>
        <v>Scott</v>
      </c>
      <c r="I424" t="str">
        <f t="shared" si="26"/>
        <v>P. Scott</v>
      </c>
      <c r="J424" t="str">
        <f t="shared" si="26"/>
        <v>Williams</v>
      </c>
      <c r="K424" t="str">
        <f t="shared" si="26"/>
        <v>Fitzsimmons</v>
      </c>
      <c r="L424" t="str">
        <f t="shared" si="26"/>
        <v>Houser</v>
      </c>
      <c r="M424" t="str">
        <f t="shared" si="26"/>
        <v>L. Kimble</v>
      </c>
      <c r="N424" t="str">
        <f t="shared" si="26"/>
        <v>Landkammer</v>
      </c>
      <c r="O424" t="str">
        <f t="shared" si="26"/>
        <v>Travis</v>
      </c>
      <c r="P424" t="str">
        <f t="shared" si="26"/>
        <v>Robinson</v>
      </c>
      <c r="Q424" t="str">
        <f t="shared" si="26"/>
        <v>Blachly</v>
      </c>
      <c r="R424" t="str">
        <f t="shared" si="26"/>
        <v>S. Flerchinger</v>
      </c>
      <c r="S424" t="str">
        <f t="shared" si="26"/>
        <v>B Slaybaugh</v>
      </c>
      <c r="T424" t="str">
        <f t="shared" si="26"/>
        <v>Demand</v>
      </c>
    </row>
    <row r="425" spans="1:21" x14ac:dyDescent="0.2">
      <c r="A425" t="s">
        <v>0</v>
      </c>
      <c r="B425">
        <f t="shared" ref="B425:T425" si="27">B34</f>
        <v>2.1599999999999997</v>
      </c>
      <c r="C425">
        <f t="shared" si="27"/>
        <v>3.14</v>
      </c>
      <c r="D425">
        <f t="shared" si="27"/>
        <v>2</v>
      </c>
      <c r="E425">
        <f t="shared" si="27"/>
        <v>3.68</v>
      </c>
      <c r="F425">
        <f t="shared" si="27"/>
        <v>1.7799999999999998</v>
      </c>
      <c r="G425">
        <f t="shared" si="27"/>
        <v>2.48</v>
      </c>
      <c r="H425">
        <f t="shared" si="27"/>
        <v>3.1799999999999997</v>
      </c>
      <c r="I425">
        <f t="shared" si="27"/>
        <v>2.2799999999999998</v>
      </c>
      <c r="J425">
        <f t="shared" si="27"/>
        <v>3.0500000000000003</v>
      </c>
      <c r="K425">
        <f t="shared" si="27"/>
        <v>2.6499999999999995</v>
      </c>
      <c r="L425">
        <f t="shared" si="27"/>
        <v>3.8000000000000003</v>
      </c>
      <c r="M425">
        <f t="shared" si="27"/>
        <v>2.8899999999999997</v>
      </c>
      <c r="N425">
        <f t="shared" si="27"/>
        <v>2.04</v>
      </c>
      <c r="O425">
        <f t="shared" si="27"/>
        <v>2.7500000000000004</v>
      </c>
      <c r="P425">
        <f t="shared" si="27"/>
        <v>2.2799999999999998</v>
      </c>
      <c r="Q425">
        <f t="shared" si="27"/>
        <v>2.81</v>
      </c>
      <c r="R425">
        <f t="shared" si="27"/>
        <v>1.9400000000000002</v>
      </c>
      <c r="S425">
        <f t="shared" si="27"/>
        <v>3.13</v>
      </c>
      <c r="T425">
        <f t="shared" si="27"/>
        <v>3.65</v>
      </c>
    </row>
    <row r="426" spans="1:21" x14ac:dyDescent="0.2">
      <c r="A426" t="s">
        <v>38</v>
      </c>
      <c r="B426">
        <f t="shared" ref="B426:T426" si="28">B69</f>
        <v>1.3900000000000003</v>
      </c>
      <c r="C426">
        <f t="shared" si="28"/>
        <v>1.0600000000000003</v>
      </c>
      <c r="D426">
        <f t="shared" si="28"/>
        <v>1.45</v>
      </c>
      <c r="E426">
        <f t="shared" si="28"/>
        <v>1.66</v>
      </c>
      <c r="F426">
        <f t="shared" si="28"/>
        <v>1.1400000000000001</v>
      </c>
      <c r="G426">
        <f t="shared" si="28"/>
        <v>1.45</v>
      </c>
      <c r="H426">
        <f t="shared" si="28"/>
        <v>1.3599999999999999</v>
      </c>
      <c r="I426">
        <f t="shared" si="28"/>
        <v>1.26</v>
      </c>
      <c r="J426">
        <f t="shared" si="28"/>
        <v>1.2400000000000002</v>
      </c>
      <c r="K426">
        <f t="shared" si="28"/>
        <v>1.47</v>
      </c>
      <c r="L426">
        <f t="shared" si="28"/>
        <v>0.99</v>
      </c>
      <c r="M426">
        <f t="shared" si="28"/>
        <v>1.0900000000000001</v>
      </c>
      <c r="N426">
        <f t="shared" si="28"/>
        <v>1.1000000000000001</v>
      </c>
      <c r="O426">
        <f t="shared" si="28"/>
        <v>1.1500000000000001</v>
      </c>
      <c r="P426">
        <f t="shared" si="28"/>
        <v>1.1199999999999999</v>
      </c>
      <c r="Q426">
        <f t="shared" si="28"/>
        <v>1.4200000000000002</v>
      </c>
      <c r="R426">
        <f t="shared" si="28"/>
        <v>0.57000000000000006</v>
      </c>
      <c r="S426">
        <f t="shared" si="28"/>
        <v>0.68</v>
      </c>
      <c r="T426">
        <f t="shared" si="28"/>
        <v>1.3200000000000003</v>
      </c>
    </row>
    <row r="427" spans="1:21" x14ac:dyDescent="0.2">
      <c r="A427" t="s">
        <v>40</v>
      </c>
      <c r="B427">
        <f t="shared" ref="B427:T427" si="29">B104</f>
        <v>0.87000000000000022</v>
      </c>
      <c r="C427">
        <f t="shared" si="29"/>
        <v>1.2400000000000002</v>
      </c>
      <c r="D427">
        <f t="shared" si="29"/>
        <v>0.60000000000000009</v>
      </c>
      <c r="E427">
        <f t="shared" si="29"/>
        <v>1.28</v>
      </c>
      <c r="F427">
        <f t="shared" si="29"/>
        <v>0.73</v>
      </c>
      <c r="G427">
        <f t="shared" si="29"/>
        <v>0.57000000000000006</v>
      </c>
      <c r="H427">
        <f t="shared" si="29"/>
        <v>0.48000000000000004</v>
      </c>
      <c r="I427">
        <f t="shared" si="29"/>
        <v>0.72</v>
      </c>
      <c r="J427">
        <f t="shared" si="29"/>
        <v>0.71000000000000008</v>
      </c>
      <c r="K427">
        <f t="shared" si="29"/>
        <v>0.65999999999999992</v>
      </c>
      <c r="L427">
        <f t="shared" si="29"/>
        <v>0.86</v>
      </c>
      <c r="M427">
        <f t="shared" si="29"/>
        <v>0.38</v>
      </c>
      <c r="N427">
        <f t="shared" si="29"/>
        <v>0.59</v>
      </c>
      <c r="O427">
        <f t="shared" si="29"/>
        <v>0.44</v>
      </c>
      <c r="P427">
        <f t="shared" si="29"/>
        <v>0.53</v>
      </c>
      <c r="Q427">
        <f t="shared" si="29"/>
        <v>0.95999999999999985</v>
      </c>
      <c r="R427">
        <f t="shared" si="29"/>
        <v>0.62000000000000011</v>
      </c>
      <c r="S427">
        <f t="shared" si="29"/>
        <v>1.25</v>
      </c>
      <c r="T427">
        <f t="shared" si="29"/>
        <v>1.3399999999999999</v>
      </c>
    </row>
    <row r="428" spans="1:21" x14ac:dyDescent="0.2">
      <c r="A428" t="s">
        <v>41</v>
      </c>
      <c r="B428">
        <f t="shared" ref="B428:T428" si="30">B139</f>
        <v>0.71000000000000008</v>
      </c>
      <c r="C428">
        <f t="shared" si="30"/>
        <v>1.92</v>
      </c>
      <c r="D428">
        <f t="shared" si="30"/>
        <v>0.98999999999999988</v>
      </c>
      <c r="E428">
        <f t="shared" si="30"/>
        <v>1.52</v>
      </c>
      <c r="F428">
        <f t="shared" si="30"/>
        <v>1.5500000000000005</v>
      </c>
      <c r="G428">
        <f t="shared" si="30"/>
        <v>0.73</v>
      </c>
      <c r="H428">
        <f t="shared" si="30"/>
        <v>0.88000000000000012</v>
      </c>
      <c r="I428">
        <f t="shared" si="30"/>
        <v>0.80999999999999994</v>
      </c>
      <c r="J428">
        <f t="shared" si="30"/>
        <v>0.96000000000000008</v>
      </c>
      <c r="K428">
        <f t="shared" si="30"/>
        <v>1.1599999999999999</v>
      </c>
      <c r="L428">
        <f t="shared" si="30"/>
        <v>1.26</v>
      </c>
      <c r="M428">
        <f t="shared" si="30"/>
        <v>0.60000000000000009</v>
      </c>
      <c r="N428">
        <f t="shared" si="30"/>
        <v>1.4400000000000002</v>
      </c>
      <c r="O428">
        <f t="shared" si="30"/>
        <v>1.8399999999999999</v>
      </c>
      <c r="P428">
        <f t="shared" si="30"/>
        <v>0.58000000000000007</v>
      </c>
      <c r="Q428">
        <f t="shared" si="30"/>
        <v>1.21</v>
      </c>
      <c r="R428">
        <f t="shared" si="30"/>
        <v>1.51</v>
      </c>
      <c r="S428">
        <f t="shared" si="30"/>
        <v>1.1499999999999999</v>
      </c>
      <c r="T428">
        <f t="shared" si="30"/>
        <v>1.83</v>
      </c>
    </row>
    <row r="429" spans="1:21" x14ac:dyDescent="0.2">
      <c r="A429" t="s">
        <v>42</v>
      </c>
      <c r="B429">
        <f t="shared" ref="B429:T429" si="31">B174</f>
        <v>1.5600000000000003</v>
      </c>
      <c r="C429">
        <f t="shared" si="31"/>
        <v>2.8</v>
      </c>
      <c r="D429">
        <f t="shared" si="31"/>
        <v>1.7300000000000002</v>
      </c>
      <c r="E429">
        <f t="shared" si="31"/>
        <v>2.4800000000000004</v>
      </c>
      <c r="F429">
        <f t="shared" si="31"/>
        <v>2.66</v>
      </c>
      <c r="G429">
        <f t="shared" si="31"/>
        <v>1.2</v>
      </c>
      <c r="H429">
        <f t="shared" si="31"/>
        <v>1.08</v>
      </c>
      <c r="I429">
        <f t="shared" si="31"/>
        <v>2.21</v>
      </c>
      <c r="J429">
        <f t="shared" si="31"/>
        <v>1.9000000000000004</v>
      </c>
      <c r="K429">
        <f t="shared" si="31"/>
        <v>1.6</v>
      </c>
      <c r="L429">
        <f t="shared" si="31"/>
        <v>2.8</v>
      </c>
      <c r="M429">
        <f t="shared" si="31"/>
        <v>1.6900000000000004</v>
      </c>
      <c r="N429">
        <f t="shared" si="31"/>
        <v>2.46</v>
      </c>
      <c r="O429">
        <f t="shared" si="31"/>
        <v>1.57</v>
      </c>
      <c r="P429">
        <f t="shared" si="31"/>
        <v>1.3000000000000003</v>
      </c>
      <c r="Q429">
        <f t="shared" si="31"/>
        <v>2.4499999999999997</v>
      </c>
      <c r="R429">
        <f t="shared" si="31"/>
        <v>2.74</v>
      </c>
      <c r="S429">
        <f t="shared" si="31"/>
        <v>2.0200000000000005</v>
      </c>
      <c r="T429">
        <f t="shared" si="31"/>
        <v>3.08</v>
      </c>
    </row>
    <row r="430" spans="1:21" x14ac:dyDescent="0.2">
      <c r="A430" t="s">
        <v>43</v>
      </c>
      <c r="B430">
        <f t="shared" ref="B430:T430" si="32">B209</f>
        <v>1.02</v>
      </c>
      <c r="C430">
        <f t="shared" si="32"/>
        <v>1.46</v>
      </c>
      <c r="D430">
        <f t="shared" si="32"/>
        <v>0.94</v>
      </c>
      <c r="E430">
        <f t="shared" si="32"/>
        <v>1.3500000000000003</v>
      </c>
      <c r="F430">
        <f t="shared" si="32"/>
        <v>0.96000000000000008</v>
      </c>
      <c r="G430">
        <f t="shared" si="32"/>
        <v>1.2600000000000002</v>
      </c>
      <c r="H430">
        <f t="shared" si="32"/>
        <v>1.5700000000000003</v>
      </c>
      <c r="I430">
        <f t="shared" si="32"/>
        <v>1.25</v>
      </c>
      <c r="J430">
        <f t="shared" si="32"/>
        <v>1.2200000000000002</v>
      </c>
      <c r="K430">
        <f t="shared" si="32"/>
        <v>1.1000000000000001</v>
      </c>
      <c r="L430">
        <f t="shared" si="32"/>
        <v>1.4600000000000002</v>
      </c>
      <c r="M430">
        <f t="shared" si="32"/>
        <v>1.97</v>
      </c>
      <c r="N430">
        <f t="shared" si="32"/>
        <v>1.4100000000000001</v>
      </c>
      <c r="O430">
        <f t="shared" si="32"/>
        <v>0.97000000000000008</v>
      </c>
      <c r="P430">
        <f t="shared" si="32"/>
        <v>1.1400000000000001</v>
      </c>
      <c r="Q430">
        <f t="shared" si="32"/>
        <v>1.36</v>
      </c>
      <c r="R430">
        <f t="shared" si="32"/>
        <v>1.4300000000000004</v>
      </c>
      <c r="S430">
        <f t="shared" si="32"/>
        <v>1.46</v>
      </c>
      <c r="T430">
        <f t="shared" si="32"/>
        <v>1.6500000000000001</v>
      </c>
    </row>
    <row r="431" spans="1:21" x14ac:dyDescent="0.2">
      <c r="A431" t="s">
        <v>45</v>
      </c>
      <c r="B431">
        <f t="shared" ref="B431:T431" si="33">B244</f>
        <v>0.32000000000000006</v>
      </c>
      <c r="C431">
        <f t="shared" si="33"/>
        <v>0.39</v>
      </c>
      <c r="D431">
        <f t="shared" si="33"/>
        <v>0.19</v>
      </c>
      <c r="E431">
        <f t="shared" si="33"/>
        <v>0.18</v>
      </c>
      <c r="F431">
        <f t="shared" si="33"/>
        <v>0.31</v>
      </c>
      <c r="G431">
        <f t="shared" si="33"/>
        <v>0.24000000000000002</v>
      </c>
      <c r="H431">
        <f t="shared" si="33"/>
        <v>0</v>
      </c>
      <c r="I431">
        <f t="shared" si="33"/>
        <v>0.11</v>
      </c>
      <c r="J431">
        <f t="shared" si="33"/>
        <v>0.52</v>
      </c>
      <c r="K431">
        <f t="shared" si="33"/>
        <v>0.15</v>
      </c>
      <c r="L431">
        <f t="shared" si="33"/>
        <v>0.53</v>
      </c>
      <c r="M431">
        <f t="shared" si="33"/>
        <v>0.03</v>
      </c>
      <c r="N431">
        <f t="shared" si="33"/>
        <v>0.30000000000000004</v>
      </c>
      <c r="O431">
        <f t="shared" si="33"/>
        <v>0</v>
      </c>
      <c r="P431">
        <f t="shared" si="33"/>
        <v>0.18</v>
      </c>
      <c r="Q431">
        <f t="shared" si="33"/>
        <v>0.14000000000000001</v>
      </c>
      <c r="R431">
        <f t="shared" si="33"/>
        <v>0.32</v>
      </c>
      <c r="S431">
        <f t="shared" si="33"/>
        <v>0.26</v>
      </c>
      <c r="T431">
        <f t="shared" si="33"/>
        <v>0.62</v>
      </c>
    </row>
    <row r="432" spans="1:21" x14ac:dyDescent="0.2">
      <c r="A432" t="s">
        <v>58</v>
      </c>
      <c r="B432">
        <f t="shared" ref="B432:T432" si="34">B279</f>
        <v>0.66</v>
      </c>
      <c r="C432">
        <f t="shared" si="34"/>
        <v>2.2000000000000002</v>
      </c>
      <c r="D432">
        <f t="shared" si="34"/>
        <v>0.64</v>
      </c>
      <c r="E432">
        <f t="shared" si="34"/>
        <v>1.1399999999999999</v>
      </c>
      <c r="F432">
        <f t="shared" si="34"/>
        <v>0.82000000000000017</v>
      </c>
      <c r="G432">
        <f t="shared" si="34"/>
        <v>0.5</v>
      </c>
      <c r="H432">
        <f t="shared" si="34"/>
        <v>0.67999999999999994</v>
      </c>
      <c r="I432">
        <f t="shared" si="34"/>
        <v>0.89</v>
      </c>
      <c r="J432">
        <f t="shared" si="34"/>
        <v>1.1100000000000001</v>
      </c>
      <c r="K432">
        <f t="shared" si="34"/>
        <v>0.64999999999999991</v>
      </c>
      <c r="L432">
        <f t="shared" si="34"/>
        <v>1.17</v>
      </c>
      <c r="M432">
        <f t="shared" si="34"/>
        <v>1.2499999999999998</v>
      </c>
      <c r="N432">
        <f t="shared" si="34"/>
        <v>1.04</v>
      </c>
      <c r="O432">
        <f t="shared" si="34"/>
        <v>0.53</v>
      </c>
      <c r="P432">
        <f t="shared" si="34"/>
        <v>1.24</v>
      </c>
      <c r="Q432">
        <f t="shared" si="34"/>
        <v>0.90000000000000013</v>
      </c>
      <c r="R432">
        <f t="shared" si="34"/>
        <v>1.1200000000000001</v>
      </c>
      <c r="S432">
        <f t="shared" si="34"/>
        <v>1.29</v>
      </c>
      <c r="T432">
        <f t="shared" si="34"/>
        <v>1.61</v>
      </c>
    </row>
    <row r="433" spans="1:26" x14ac:dyDescent="0.2">
      <c r="A433" t="s">
        <v>59</v>
      </c>
      <c r="B433">
        <f t="shared" ref="B433:T433" si="35">B314</f>
        <v>1.1400000000000001</v>
      </c>
      <c r="C433">
        <f t="shared" si="35"/>
        <v>1.1200000000000001</v>
      </c>
      <c r="D433">
        <f t="shared" si="35"/>
        <v>1.06</v>
      </c>
      <c r="E433">
        <f t="shared" si="35"/>
        <v>1.54</v>
      </c>
      <c r="F433">
        <f t="shared" si="35"/>
        <v>0.97</v>
      </c>
      <c r="G433">
        <f t="shared" si="35"/>
        <v>0.57000000000000006</v>
      </c>
      <c r="H433">
        <f t="shared" si="35"/>
        <v>0.76000000000000023</v>
      </c>
      <c r="I433">
        <f t="shared" si="35"/>
        <v>1.34</v>
      </c>
      <c r="J433">
        <f t="shared" si="35"/>
        <v>0.79</v>
      </c>
      <c r="K433">
        <f t="shared" si="35"/>
        <v>1.05</v>
      </c>
      <c r="L433">
        <f t="shared" si="35"/>
        <v>0.92999999999999994</v>
      </c>
      <c r="M433">
        <f t="shared" si="35"/>
        <v>0.47000000000000003</v>
      </c>
      <c r="N433">
        <f t="shared" si="35"/>
        <v>0.76</v>
      </c>
      <c r="O433">
        <f t="shared" si="35"/>
        <v>0.7</v>
      </c>
      <c r="P433">
        <f t="shared" si="35"/>
        <v>1.1000000000000001</v>
      </c>
      <c r="Q433">
        <f t="shared" si="35"/>
        <v>1.4900000000000002</v>
      </c>
      <c r="R433">
        <f t="shared" si="35"/>
        <v>1.06</v>
      </c>
      <c r="S433">
        <f t="shared" si="35"/>
        <v>0.57999999999999996</v>
      </c>
      <c r="T433">
        <f t="shared" si="35"/>
        <v>1.1100000000000001</v>
      </c>
    </row>
    <row r="434" spans="1:26" x14ac:dyDescent="0.2">
      <c r="A434" t="s">
        <v>60</v>
      </c>
      <c r="B434">
        <f t="shared" ref="B434:T434" si="36">B349</f>
        <v>0.92</v>
      </c>
      <c r="C434">
        <f t="shared" si="36"/>
        <v>1.55</v>
      </c>
      <c r="D434">
        <f t="shared" si="36"/>
        <v>1.46</v>
      </c>
      <c r="E434">
        <f t="shared" si="36"/>
        <v>2</v>
      </c>
      <c r="F434">
        <f t="shared" si="36"/>
        <v>1.91</v>
      </c>
      <c r="G434">
        <f t="shared" si="36"/>
        <v>0.87000000000000011</v>
      </c>
      <c r="H434">
        <f t="shared" si="36"/>
        <v>0.92999999999999994</v>
      </c>
      <c r="I434">
        <f t="shared" si="36"/>
        <v>1.6</v>
      </c>
      <c r="J434">
        <f t="shared" si="36"/>
        <v>1.2300000000000002</v>
      </c>
      <c r="K434">
        <f t="shared" si="36"/>
        <v>0.97</v>
      </c>
      <c r="L434">
        <f t="shared" si="36"/>
        <v>1.33</v>
      </c>
      <c r="M434">
        <f t="shared" si="36"/>
        <v>0.86999999999999988</v>
      </c>
      <c r="N434">
        <f t="shared" si="36"/>
        <v>1.46</v>
      </c>
      <c r="O434">
        <f t="shared" si="36"/>
        <v>1</v>
      </c>
      <c r="P434">
        <f t="shared" si="36"/>
        <v>1.41</v>
      </c>
      <c r="Q434">
        <f t="shared" si="36"/>
        <v>2.06</v>
      </c>
      <c r="R434">
        <f t="shared" si="36"/>
        <v>1.0900000000000001</v>
      </c>
      <c r="S434">
        <f t="shared" si="36"/>
        <v>1.1300000000000001</v>
      </c>
      <c r="T434">
        <f t="shared" si="36"/>
        <v>1.77</v>
      </c>
    </row>
    <row r="435" spans="1:26" x14ac:dyDescent="0.2">
      <c r="A435" t="s">
        <v>61</v>
      </c>
      <c r="B435">
        <f t="shared" ref="B435:T435" si="37">B384</f>
        <v>1.3900000000000003</v>
      </c>
      <c r="C435">
        <f t="shared" si="37"/>
        <v>1.6300000000000003</v>
      </c>
      <c r="D435">
        <f t="shared" si="37"/>
        <v>0</v>
      </c>
      <c r="E435">
        <f t="shared" si="37"/>
        <v>2.06</v>
      </c>
      <c r="F435">
        <f t="shared" si="37"/>
        <v>1.4300000000000002</v>
      </c>
      <c r="G435">
        <f t="shared" si="37"/>
        <v>0.94</v>
      </c>
      <c r="H435">
        <f t="shared" si="37"/>
        <v>1.83</v>
      </c>
      <c r="I435">
        <f t="shared" si="37"/>
        <v>2.09</v>
      </c>
      <c r="J435">
        <f t="shared" si="37"/>
        <v>1.8400000000000003</v>
      </c>
      <c r="K435">
        <f t="shared" si="37"/>
        <v>1.8599999999999999</v>
      </c>
      <c r="L435">
        <f t="shared" si="37"/>
        <v>1.06</v>
      </c>
      <c r="M435">
        <f t="shared" si="37"/>
        <v>1.57</v>
      </c>
      <c r="N435">
        <f t="shared" si="37"/>
        <v>1.05</v>
      </c>
      <c r="O435">
        <f t="shared" si="37"/>
        <v>1.45</v>
      </c>
      <c r="P435">
        <f t="shared" si="37"/>
        <v>1.55</v>
      </c>
      <c r="Q435">
        <f t="shared" si="37"/>
        <v>1.89</v>
      </c>
      <c r="R435">
        <f t="shared" si="37"/>
        <v>0.89</v>
      </c>
      <c r="S435">
        <f t="shared" si="37"/>
        <v>1.6399999999999997</v>
      </c>
      <c r="T435">
        <f t="shared" si="37"/>
        <v>1.9500000000000002</v>
      </c>
    </row>
    <row r="436" spans="1:26" x14ac:dyDescent="0.2">
      <c r="A436" t="s">
        <v>62</v>
      </c>
      <c r="B436">
        <f t="shared" ref="B436:T436" si="38">B419</f>
        <v>0.7200000000000002</v>
      </c>
      <c r="C436">
        <f t="shared" si="38"/>
        <v>0.8500000000000002</v>
      </c>
      <c r="D436">
        <f t="shared" si="38"/>
        <v>1.2699999999999998</v>
      </c>
      <c r="E436">
        <f t="shared" si="38"/>
        <v>1.3800000000000001</v>
      </c>
      <c r="F436">
        <f t="shared" si="38"/>
        <v>0.58000000000000007</v>
      </c>
      <c r="G436">
        <f t="shared" si="38"/>
        <v>0.82000000000000006</v>
      </c>
      <c r="H436">
        <f t="shared" si="38"/>
        <v>1.1599999999999999</v>
      </c>
      <c r="I436">
        <f t="shared" si="38"/>
        <v>1.1600000000000001</v>
      </c>
      <c r="J436">
        <f t="shared" si="38"/>
        <v>1.1700000000000002</v>
      </c>
      <c r="K436">
        <f t="shared" si="38"/>
        <v>1.1900000000000002</v>
      </c>
      <c r="L436">
        <f t="shared" si="38"/>
        <v>0.45000000000000007</v>
      </c>
      <c r="M436">
        <f t="shared" si="38"/>
        <v>1.1199999999999999</v>
      </c>
      <c r="N436">
        <f t="shared" si="38"/>
        <v>0.98</v>
      </c>
      <c r="O436">
        <f t="shared" si="38"/>
        <v>0.87</v>
      </c>
      <c r="P436">
        <f t="shared" si="38"/>
        <v>1.0900000000000001</v>
      </c>
      <c r="Q436">
        <f t="shared" si="38"/>
        <v>1.4200000000000002</v>
      </c>
      <c r="R436">
        <f t="shared" si="38"/>
        <v>0.67999999999999994</v>
      </c>
      <c r="S436">
        <f t="shared" si="38"/>
        <v>0.95000000000000007</v>
      </c>
      <c r="T436">
        <f t="shared" si="38"/>
        <v>1.46</v>
      </c>
    </row>
    <row r="438" spans="1:26" x14ac:dyDescent="0.2">
      <c r="B438">
        <f t="shared" ref="B438:T438" si="39">SUM(B425:B436)</f>
        <v>12.860000000000003</v>
      </c>
      <c r="C438">
        <f t="shared" si="39"/>
        <v>19.360000000000003</v>
      </c>
      <c r="D438">
        <f t="shared" si="39"/>
        <v>12.330000000000002</v>
      </c>
      <c r="E438">
        <f t="shared" si="39"/>
        <v>20.27</v>
      </c>
      <c r="F438">
        <f t="shared" si="39"/>
        <v>14.840000000000002</v>
      </c>
      <c r="G438">
        <f t="shared" si="39"/>
        <v>11.63</v>
      </c>
      <c r="H438">
        <f t="shared" si="39"/>
        <v>13.91</v>
      </c>
      <c r="I438">
        <f t="shared" si="39"/>
        <v>15.719999999999999</v>
      </c>
      <c r="J438">
        <f t="shared" si="39"/>
        <v>15.74</v>
      </c>
      <c r="K438">
        <f t="shared" si="39"/>
        <v>14.51</v>
      </c>
      <c r="L438">
        <f t="shared" si="39"/>
        <v>16.64</v>
      </c>
      <c r="M438">
        <f t="shared" si="39"/>
        <v>13.929999999999998</v>
      </c>
      <c r="N438">
        <f t="shared" si="39"/>
        <v>14.629999999999999</v>
      </c>
      <c r="O438">
        <f t="shared" si="39"/>
        <v>13.269999999999998</v>
      </c>
      <c r="P438">
        <f t="shared" si="39"/>
        <v>13.520000000000001</v>
      </c>
      <c r="Q438">
        <f t="shared" si="39"/>
        <v>18.110000000000003</v>
      </c>
      <c r="R438">
        <f t="shared" si="39"/>
        <v>13.97</v>
      </c>
      <c r="S438">
        <f t="shared" si="39"/>
        <v>15.540000000000003</v>
      </c>
      <c r="T438">
        <f t="shared" si="39"/>
        <v>21.39</v>
      </c>
    </row>
    <row r="440" spans="1:26" x14ac:dyDescent="0.2">
      <c r="A440" t="s">
        <v>167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'2003'!B433</f>
        <v>0.56999999999999995</v>
      </c>
      <c r="C442">
        <f>'2003'!C433</f>
        <v>0.60000000000000009</v>
      </c>
      <c r="D442">
        <f>'2003'!D433</f>
        <v>0.54</v>
      </c>
      <c r="E442">
        <f>'2003'!E433</f>
        <v>1.04</v>
      </c>
      <c r="F442">
        <f>'2003'!F433</f>
        <v>0.99</v>
      </c>
      <c r="G442">
        <f>'2003'!G433</f>
        <v>0.63</v>
      </c>
      <c r="H442">
        <f>'2003'!H433</f>
        <v>0.57000000000000006</v>
      </c>
      <c r="I442">
        <f>'2003'!I433</f>
        <v>1.28</v>
      </c>
      <c r="J442">
        <f>'2003'!J433</f>
        <v>0.56000000000000005</v>
      </c>
      <c r="K442">
        <f>'2003'!K433</f>
        <v>0.59000000000000008</v>
      </c>
      <c r="L442">
        <f>'2003'!L433</f>
        <v>0.79</v>
      </c>
      <c r="M442">
        <f>'2003'!M433</f>
        <v>0.86</v>
      </c>
      <c r="N442">
        <f>'2003'!N433</f>
        <v>0.51</v>
      </c>
      <c r="O442">
        <f>'2003'!O433</f>
        <v>0.22000000000000003</v>
      </c>
      <c r="P442">
        <f>'2003'!P433</f>
        <v>0.6399999999999999</v>
      </c>
      <c r="Q442">
        <f>'2003'!Q433</f>
        <v>0.88000000000000012</v>
      </c>
      <c r="R442">
        <f>'2003'!R433</f>
        <v>0.60000000000000009</v>
      </c>
      <c r="S442">
        <f>'2003'!S433</f>
        <v>0.69000000000000006</v>
      </c>
      <c r="T442">
        <f>'2003'!T433</f>
        <v>1.07</v>
      </c>
      <c r="U442">
        <f>'2003'!U433</f>
        <v>0</v>
      </c>
      <c r="V442">
        <f>'2003'!V433</f>
        <v>0</v>
      </c>
      <c r="W442">
        <f>'2003'!W433</f>
        <v>0</v>
      </c>
      <c r="X442">
        <f>'2003'!X433</f>
        <v>0</v>
      </c>
      <c r="Y442">
        <f>'2003'!Y433</f>
        <v>0</v>
      </c>
      <c r="Z442">
        <f>'2003'!Z433</f>
        <v>0</v>
      </c>
    </row>
    <row r="443" spans="1:26" x14ac:dyDescent="0.2">
      <c r="A443" t="s">
        <v>104</v>
      </c>
      <c r="B443">
        <f>'2003'!B434</f>
        <v>0.53</v>
      </c>
      <c r="C443">
        <f>'2003'!C434</f>
        <v>0.45</v>
      </c>
      <c r="D443">
        <f>'2003'!D434</f>
        <v>0.55000000000000004</v>
      </c>
      <c r="E443">
        <f>'2003'!E434</f>
        <v>0.78</v>
      </c>
      <c r="F443">
        <f>'2003'!F434</f>
        <v>0.67</v>
      </c>
      <c r="G443">
        <f>'2003'!G434</f>
        <v>0.53</v>
      </c>
      <c r="H443">
        <f>'2003'!H434</f>
        <v>0.56000000000000005</v>
      </c>
      <c r="I443">
        <f>'2003'!I434</f>
        <v>0.58000000000000007</v>
      </c>
      <c r="J443">
        <f>'2003'!J434</f>
        <v>0.62000000000000011</v>
      </c>
      <c r="K443">
        <f>'2003'!K434</f>
        <v>0.7</v>
      </c>
      <c r="L443">
        <f>'2003'!L434</f>
        <v>0.65999999999999992</v>
      </c>
      <c r="M443">
        <f>'2003'!M434</f>
        <v>0.45</v>
      </c>
      <c r="N443">
        <f>'2003'!N434</f>
        <v>0.39</v>
      </c>
      <c r="O443">
        <f>'2003'!O434</f>
        <v>0.53</v>
      </c>
      <c r="P443">
        <f>'2003'!P434</f>
        <v>0.5</v>
      </c>
      <c r="Q443">
        <f>'2003'!Q434</f>
        <v>0.72</v>
      </c>
      <c r="R443">
        <f>'2003'!R434</f>
        <v>0.72</v>
      </c>
      <c r="S443">
        <f>'2003'!S434</f>
        <v>0.49</v>
      </c>
      <c r="T443">
        <f>'2003'!T434</f>
        <v>1.0900000000000001</v>
      </c>
      <c r="U443">
        <f>'2003'!U434</f>
        <v>0</v>
      </c>
      <c r="V443">
        <f>'2003'!V434</f>
        <v>0</v>
      </c>
      <c r="W443">
        <f>'2003'!W434</f>
        <v>0</v>
      </c>
      <c r="X443">
        <f>'2003'!X434</f>
        <v>0</v>
      </c>
      <c r="Y443">
        <f>'2003'!Y434</f>
        <v>0</v>
      </c>
      <c r="Z443">
        <f>'2003'!Z434</f>
        <v>0</v>
      </c>
    </row>
    <row r="444" spans="1:26" x14ac:dyDescent="0.2">
      <c r="A444" t="s">
        <v>61</v>
      </c>
      <c r="B444">
        <f>'2003'!B435</f>
        <v>1.22</v>
      </c>
      <c r="C444">
        <f>'2003'!C435</f>
        <v>1.1400000000000001</v>
      </c>
      <c r="D444">
        <f>'2003'!D435</f>
        <v>1.4299999999999997</v>
      </c>
      <c r="E444">
        <f>'2003'!E435</f>
        <v>1.8800000000000003</v>
      </c>
      <c r="F444">
        <f>'2003'!F435</f>
        <v>1.3800000000000001</v>
      </c>
      <c r="G444">
        <f>'2003'!G435</f>
        <v>0.78000000000000025</v>
      </c>
      <c r="H444">
        <f>'2003'!H435</f>
        <v>1.91</v>
      </c>
      <c r="I444">
        <f>'2003'!I435</f>
        <v>1.48</v>
      </c>
      <c r="J444">
        <f>'2003'!J435</f>
        <v>1.7300000000000002</v>
      </c>
      <c r="K444">
        <f>'2003'!K435</f>
        <v>1.65</v>
      </c>
      <c r="L444">
        <f>'2003'!L435</f>
        <v>0.99</v>
      </c>
      <c r="M444">
        <f>'2003'!M435</f>
        <v>1.32</v>
      </c>
      <c r="N444">
        <f>'2003'!N435</f>
        <v>1.05</v>
      </c>
      <c r="O444">
        <f>'2003'!O435</f>
        <v>1.2699999999999998</v>
      </c>
      <c r="P444">
        <f>'2003'!P435</f>
        <v>1.2900000000000003</v>
      </c>
      <c r="Q444">
        <f>'2003'!Q435</f>
        <v>1.7000000000000002</v>
      </c>
      <c r="R444">
        <f>'2003'!R435</f>
        <v>1.05</v>
      </c>
      <c r="S444">
        <f>'2003'!S435</f>
        <v>1.56</v>
      </c>
      <c r="T444">
        <f>'2003'!T435</f>
        <v>2.1500000000000004</v>
      </c>
      <c r="U444">
        <f>'2003'!U435</f>
        <v>0</v>
      </c>
      <c r="V444">
        <f>'2003'!V435</f>
        <v>0</v>
      </c>
      <c r="W444">
        <f>'2003'!W435</f>
        <v>0</v>
      </c>
      <c r="X444">
        <f>'2003'!X435</f>
        <v>0</v>
      </c>
      <c r="Y444">
        <f>'2003'!Y435</f>
        <v>0</v>
      </c>
      <c r="Z444">
        <f>'2003'!Z435</f>
        <v>0</v>
      </c>
    </row>
    <row r="445" spans="1:26" x14ac:dyDescent="0.2">
      <c r="A445" t="s">
        <v>62</v>
      </c>
      <c r="B445">
        <f>'2003'!B436</f>
        <v>2.25</v>
      </c>
      <c r="C445">
        <f>'2003'!C436</f>
        <v>2.08</v>
      </c>
      <c r="D445">
        <f>'2003'!D436</f>
        <v>2.2999999999999998</v>
      </c>
      <c r="E445">
        <f>'2003'!E436</f>
        <v>4.07</v>
      </c>
      <c r="F445">
        <f>'2003'!F436</f>
        <v>2.2999999999999998</v>
      </c>
      <c r="G445">
        <f>'2003'!G436</f>
        <v>2.7299999999999991</v>
      </c>
      <c r="H445">
        <f>'2003'!H436</f>
        <v>3.22</v>
      </c>
      <c r="I445">
        <f>'2003'!I436</f>
        <v>3.23</v>
      </c>
      <c r="J445">
        <f>'2003'!J436</f>
        <v>3.17</v>
      </c>
      <c r="K445">
        <f>'2003'!K436</f>
        <v>3.6299999999999994</v>
      </c>
      <c r="L445">
        <f>'2003'!L436</f>
        <v>2.5700000000000003</v>
      </c>
      <c r="M445">
        <f>'2003'!M436</f>
        <v>3.07</v>
      </c>
      <c r="N445">
        <f>'2003'!N436</f>
        <v>2.0100000000000002</v>
      </c>
      <c r="O445">
        <f>'2003'!O436</f>
        <v>3.39</v>
      </c>
      <c r="P445">
        <f>'2003'!P436</f>
        <v>2.78</v>
      </c>
      <c r="Q445">
        <f>'2003'!Q436</f>
        <v>3.77</v>
      </c>
      <c r="R445">
        <f>'2003'!R436</f>
        <v>1.8200000000000005</v>
      </c>
      <c r="S445">
        <f>'2003'!S436</f>
        <v>2.6700000000000004</v>
      </c>
      <c r="T445">
        <f>'2003'!T436</f>
        <v>3.4099999999999993</v>
      </c>
      <c r="U445">
        <f>'2003'!U436</f>
        <v>0</v>
      </c>
      <c r="V445">
        <f>'2003'!V436</f>
        <v>0</v>
      </c>
      <c r="W445">
        <f>'2003'!W436</f>
        <v>0</v>
      </c>
      <c r="X445">
        <f>'2003'!X436</f>
        <v>0</v>
      </c>
      <c r="Y445">
        <f>'2003'!Y436</f>
        <v>0</v>
      </c>
      <c r="Z445">
        <f>'2003'!Z436</f>
        <v>0</v>
      </c>
    </row>
    <row r="446" spans="1:26" x14ac:dyDescent="0.2">
      <c r="A446" t="s">
        <v>98</v>
      </c>
      <c r="B446">
        <f>B425</f>
        <v>2.1599999999999997</v>
      </c>
      <c r="C446">
        <f>C425</f>
        <v>3.14</v>
      </c>
      <c r="D446">
        <f t="shared" ref="D446:R446" si="40">D425</f>
        <v>2</v>
      </c>
      <c r="E446">
        <f t="shared" si="40"/>
        <v>3.68</v>
      </c>
      <c r="F446">
        <f t="shared" si="40"/>
        <v>1.7799999999999998</v>
      </c>
      <c r="G446">
        <f t="shared" si="40"/>
        <v>2.48</v>
      </c>
      <c r="H446">
        <f t="shared" si="40"/>
        <v>3.1799999999999997</v>
      </c>
      <c r="I446">
        <f t="shared" si="40"/>
        <v>2.2799999999999998</v>
      </c>
      <c r="J446">
        <f t="shared" si="40"/>
        <v>3.0500000000000003</v>
      </c>
      <c r="K446">
        <f t="shared" si="40"/>
        <v>2.6499999999999995</v>
      </c>
      <c r="L446">
        <f t="shared" si="40"/>
        <v>3.8000000000000003</v>
      </c>
      <c r="M446">
        <f t="shared" si="40"/>
        <v>2.8899999999999997</v>
      </c>
      <c r="N446">
        <f t="shared" si="40"/>
        <v>2.04</v>
      </c>
      <c r="O446">
        <f t="shared" si="40"/>
        <v>2.7500000000000004</v>
      </c>
      <c r="P446">
        <f t="shared" si="40"/>
        <v>2.2799999999999998</v>
      </c>
      <c r="Q446">
        <f t="shared" si="40"/>
        <v>2.81</v>
      </c>
      <c r="R446">
        <f t="shared" si="40"/>
        <v>1.9400000000000002</v>
      </c>
    </row>
    <row r="447" spans="1:26" x14ac:dyDescent="0.2">
      <c r="A447" t="s">
        <v>103</v>
      </c>
      <c r="B447">
        <f t="shared" ref="B447:R453" si="41">B426</f>
        <v>1.3900000000000003</v>
      </c>
      <c r="C447">
        <f t="shared" si="41"/>
        <v>1.0600000000000003</v>
      </c>
      <c r="D447">
        <f t="shared" si="41"/>
        <v>1.45</v>
      </c>
      <c r="E447">
        <f t="shared" si="41"/>
        <v>1.66</v>
      </c>
      <c r="F447">
        <f t="shared" si="41"/>
        <v>1.1400000000000001</v>
      </c>
      <c r="G447">
        <f t="shared" si="41"/>
        <v>1.45</v>
      </c>
      <c r="H447">
        <f t="shared" si="41"/>
        <v>1.3599999999999999</v>
      </c>
      <c r="I447">
        <f t="shared" si="41"/>
        <v>1.26</v>
      </c>
      <c r="J447">
        <f t="shared" si="41"/>
        <v>1.2400000000000002</v>
      </c>
      <c r="K447">
        <f t="shared" si="41"/>
        <v>1.47</v>
      </c>
      <c r="L447">
        <f t="shared" si="41"/>
        <v>0.99</v>
      </c>
      <c r="M447">
        <f t="shared" si="41"/>
        <v>1.0900000000000001</v>
      </c>
      <c r="N447">
        <f t="shared" si="41"/>
        <v>1.1000000000000001</v>
      </c>
      <c r="O447">
        <f t="shared" si="41"/>
        <v>1.1500000000000001</v>
      </c>
      <c r="P447">
        <f t="shared" si="41"/>
        <v>1.1199999999999999</v>
      </c>
      <c r="Q447">
        <f t="shared" si="41"/>
        <v>1.4200000000000002</v>
      </c>
      <c r="R447">
        <f t="shared" si="41"/>
        <v>0.57000000000000006</v>
      </c>
    </row>
    <row r="448" spans="1:26" x14ac:dyDescent="0.2">
      <c r="A448" t="s">
        <v>139</v>
      </c>
      <c r="B448">
        <f t="shared" si="41"/>
        <v>0.87000000000000022</v>
      </c>
      <c r="C448">
        <f t="shared" si="41"/>
        <v>1.2400000000000002</v>
      </c>
      <c r="D448">
        <f t="shared" si="41"/>
        <v>0.60000000000000009</v>
      </c>
      <c r="E448">
        <f t="shared" si="41"/>
        <v>1.28</v>
      </c>
      <c r="F448">
        <f t="shared" si="41"/>
        <v>0.73</v>
      </c>
      <c r="G448">
        <f t="shared" si="41"/>
        <v>0.57000000000000006</v>
      </c>
      <c r="H448">
        <f t="shared" si="41"/>
        <v>0.48000000000000004</v>
      </c>
      <c r="I448">
        <f t="shared" si="41"/>
        <v>0.72</v>
      </c>
      <c r="J448">
        <f t="shared" si="41"/>
        <v>0.71000000000000008</v>
      </c>
      <c r="K448">
        <f t="shared" si="41"/>
        <v>0.65999999999999992</v>
      </c>
      <c r="L448">
        <f t="shared" si="41"/>
        <v>0.86</v>
      </c>
      <c r="M448">
        <f t="shared" si="41"/>
        <v>0.38</v>
      </c>
      <c r="N448">
        <f t="shared" si="41"/>
        <v>0.59</v>
      </c>
      <c r="O448">
        <f t="shared" si="41"/>
        <v>0.44</v>
      </c>
      <c r="P448">
        <f t="shared" si="41"/>
        <v>0.53</v>
      </c>
      <c r="Q448">
        <f t="shared" si="41"/>
        <v>0.95999999999999985</v>
      </c>
      <c r="R448">
        <f t="shared" si="41"/>
        <v>0.62000000000000011</v>
      </c>
    </row>
    <row r="449" spans="1:18" x14ac:dyDescent="0.2">
      <c r="A449" t="s">
        <v>41</v>
      </c>
      <c r="B449">
        <f t="shared" si="41"/>
        <v>0.71000000000000008</v>
      </c>
      <c r="C449">
        <f t="shared" si="41"/>
        <v>1.92</v>
      </c>
      <c r="D449">
        <f t="shared" si="41"/>
        <v>0.98999999999999988</v>
      </c>
      <c r="E449">
        <f t="shared" si="41"/>
        <v>1.52</v>
      </c>
      <c r="F449">
        <f t="shared" si="41"/>
        <v>1.5500000000000005</v>
      </c>
      <c r="G449">
        <f t="shared" si="41"/>
        <v>0.73</v>
      </c>
      <c r="H449">
        <f t="shared" si="41"/>
        <v>0.88000000000000012</v>
      </c>
      <c r="I449">
        <f t="shared" si="41"/>
        <v>0.80999999999999994</v>
      </c>
      <c r="J449">
        <f t="shared" si="41"/>
        <v>0.96000000000000008</v>
      </c>
      <c r="K449">
        <f t="shared" si="41"/>
        <v>1.1599999999999999</v>
      </c>
      <c r="L449">
        <f t="shared" si="41"/>
        <v>1.26</v>
      </c>
      <c r="M449">
        <f t="shared" si="41"/>
        <v>0.60000000000000009</v>
      </c>
      <c r="N449">
        <f t="shared" si="41"/>
        <v>1.4400000000000002</v>
      </c>
      <c r="O449">
        <f t="shared" si="41"/>
        <v>1.8399999999999999</v>
      </c>
      <c r="P449">
        <f t="shared" si="41"/>
        <v>0.58000000000000007</v>
      </c>
      <c r="Q449">
        <f t="shared" si="41"/>
        <v>1.21</v>
      </c>
      <c r="R449">
        <f t="shared" si="41"/>
        <v>1.51</v>
      </c>
    </row>
    <row r="450" spans="1:18" x14ac:dyDescent="0.2">
      <c r="A450" t="s">
        <v>42</v>
      </c>
      <c r="B450">
        <f t="shared" si="41"/>
        <v>1.5600000000000003</v>
      </c>
      <c r="C450">
        <f t="shared" si="41"/>
        <v>2.8</v>
      </c>
      <c r="D450">
        <f t="shared" si="41"/>
        <v>1.7300000000000002</v>
      </c>
      <c r="E450">
        <f t="shared" si="41"/>
        <v>2.4800000000000004</v>
      </c>
      <c r="F450">
        <f t="shared" si="41"/>
        <v>2.66</v>
      </c>
      <c r="G450">
        <f t="shared" si="41"/>
        <v>1.2</v>
      </c>
      <c r="H450">
        <f t="shared" si="41"/>
        <v>1.08</v>
      </c>
      <c r="I450">
        <f t="shared" si="41"/>
        <v>2.21</v>
      </c>
      <c r="J450">
        <f t="shared" si="41"/>
        <v>1.9000000000000004</v>
      </c>
      <c r="K450">
        <f t="shared" si="41"/>
        <v>1.6</v>
      </c>
      <c r="L450">
        <f t="shared" si="41"/>
        <v>2.8</v>
      </c>
      <c r="M450">
        <f t="shared" si="41"/>
        <v>1.6900000000000004</v>
      </c>
      <c r="N450">
        <f t="shared" si="41"/>
        <v>2.46</v>
      </c>
      <c r="O450">
        <f t="shared" si="41"/>
        <v>1.57</v>
      </c>
      <c r="P450">
        <f t="shared" si="41"/>
        <v>1.3000000000000003</v>
      </c>
      <c r="Q450">
        <f t="shared" si="41"/>
        <v>2.4499999999999997</v>
      </c>
      <c r="R450">
        <f t="shared" si="41"/>
        <v>2.74</v>
      </c>
    </row>
    <row r="451" spans="1:18" x14ac:dyDescent="0.2">
      <c r="A451" t="s">
        <v>43</v>
      </c>
      <c r="B451">
        <f t="shared" si="41"/>
        <v>1.02</v>
      </c>
      <c r="C451">
        <f t="shared" si="41"/>
        <v>1.46</v>
      </c>
      <c r="D451">
        <f t="shared" si="41"/>
        <v>0.94</v>
      </c>
      <c r="E451">
        <f t="shared" si="41"/>
        <v>1.3500000000000003</v>
      </c>
      <c r="F451">
        <f t="shared" si="41"/>
        <v>0.96000000000000008</v>
      </c>
      <c r="G451">
        <f t="shared" si="41"/>
        <v>1.2600000000000002</v>
      </c>
      <c r="H451">
        <f t="shared" si="41"/>
        <v>1.5700000000000003</v>
      </c>
      <c r="I451">
        <f t="shared" si="41"/>
        <v>1.25</v>
      </c>
      <c r="J451">
        <f t="shared" si="41"/>
        <v>1.2200000000000002</v>
      </c>
      <c r="K451">
        <f t="shared" si="41"/>
        <v>1.1000000000000001</v>
      </c>
      <c r="L451">
        <f t="shared" si="41"/>
        <v>1.4600000000000002</v>
      </c>
      <c r="M451">
        <f t="shared" si="41"/>
        <v>1.97</v>
      </c>
      <c r="N451">
        <f t="shared" si="41"/>
        <v>1.4100000000000001</v>
      </c>
      <c r="O451">
        <f t="shared" si="41"/>
        <v>0.97000000000000008</v>
      </c>
      <c r="P451">
        <f t="shared" si="41"/>
        <v>1.1400000000000001</v>
      </c>
      <c r="Q451">
        <f t="shared" si="41"/>
        <v>1.36</v>
      </c>
      <c r="R451">
        <f t="shared" si="41"/>
        <v>1.4300000000000004</v>
      </c>
    </row>
    <row r="452" spans="1:18" x14ac:dyDescent="0.2">
      <c r="A452" t="s">
        <v>45</v>
      </c>
      <c r="B452">
        <f t="shared" si="41"/>
        <v>0.32000000000000006</v>
      </c>
      <c r="C452">
        <f t="shared" si="41"/>
        <v>0.39</v>
      </c>
      <c r="D452">
        <f t="shared" si="41"/>
        <v>0.19</v>
      </c>
      <c r="E452">
        <f t="shared" si="41"/>
        <v>0.18</v>
      </c>
      <c r="F452">
        <f t="shared" si="41"/>
        <v>0.31</v>
      </c>
      <c r="G452">
        <f t="shared" si="41"/>
        <v>0.24000000000000002</v>
      </c>
      <c r="H452">
        <f t="shared" si="41"/>
        <v>0</v>
      </c>
      <c r="I452">
        <f t="shared" si="41"/>
        <v>0.11</v>
      </c>
      <c r="J452">
        <f t="shared" si="41"/>
        <v>0.52</v>
      </c>
      <c r="K452">
        <f t="shared" si="41"/>
        <v>0.15</v>
      </c>
      <c r="L452">
        <f t="shared" si="41"/>
        <v>0.53</v>
      </c>
      <c r="M452">
        <f t="shared" si="41"/>
        <v>0.03</v>
      </c>
      <c r="N452">
        <f t="shared" si="41"/>
        <v>0.30000000000000004</v>
      </c>
      <c r="O452">
        <f t="shared" si="41"/>
        <v>0</v>
      </c>
      <c r="P452">
        <f t="shared" si="41"/>
        <v>0.18</v>
      </c>
      <c r="Q452">
        <f t="shared" si="41"/>
        <v>0.14000000000000001</v>
      </c>
      <c r="R452">
        <f t="shared" si="41"/>
        <v>0.32</v>
      </c>
    </row>
    <row r="453" spans="1:18" x14ac:dyDescent="0.2">
      <c r="A453" t="s">
        <v>106</v>
      </c>
      <c r="B453">
        <f t="shared" si="41"/>
        <v>0.66</v>
      </c>
      <c r="C453">
        <f t="shared" si="41"/>
        <v>2.2000000000000002</v>
      </c>
      <c r="D453">
        <f t="shared" si="41"/>
        <v>0.64</v>
      </c>
      <c r="E453">
        <f t="shared" si="41"/>
        <v>1.1399999999999999</v>
      </c>
      <c r="F453">
        <f t="shared" si="41"/>
        <v>0.82000000000000017</v>
      </c>
      <c r="G453">
        <f t="shared" si="41"/>
        <v>0.5</v>
      </c>
      <c r="H453">
        <f t="shared" si="41"/>
        <v>0.67999999999999994</v>
      </c>
      <c r="I453">
        <f t="shared" si="41"/>
        <v>0.89</v>
      </c>
      <c r="J453">
        <f t="shared" si="41"/>
        <v>1.1100000000000001</v>
      </c>
      <c r="K453">
        <f t="shared" si="41"/>
        <v>0.64999999999999991</v>
      </c>
      <c r="L453">
        <f t="shared" si="41"/>
        <v>1.17</v>
      </c>
      <c r="M453">
        <f t="shared" si="41"/>
        <v>1.2499999999999998</v>
      </c>
      <c r="N453">
        <f t="shared" si="41"/>
        <v>1.04</v>
      </c>
      <c r="O453">
        <f t="shared" si="41"/>
        <v>0.53</v>
      </c>
      <c r="P453">
        <f t="shared" si="41"/>
        <v>1.24</v>
      </c>
      <c r="Q453">
        <f t="shared" si="41"/>
        <v>0.90000000000000013</v>
      </c>
      <c r="R453">
        <f t="shared" si="41"/>
        <v>1.1200000000000001</v>
      </c>
    </row>
    <row r="455" spans="1:18" x14ac:dyDescent="0.2">
      <c r="B455">
        <f>SUM(B442:B454)</f>
        <v>13.260000000000003</v>
      </c>
      <c r="C455">
        <f>SUM(C442:C454)</f>
        <v>18.48</v>
      </c>
      <c r="D455">
        <f t="shared" ref="D455:R455" si="42">SUM(D442:D454)</f>
        <v>13.36</v>
      </c>
      <c r="E455">
        <v>21.06</v>
      </c>
      <c r="F455">
        <f t="shared" si="42"/>
        <v>15.290000000000003</v>
      </c>
      <c r="G455">
        <f t="shared" si="42"/>
        <v>13.1</v>
      </c>
      <c r="H455">
        <f t="shared" si="42"/>
        <v>15.49</v>
      </c>
      <c r="I455">
        <f t="shared" si="42"/>
        <v>16.100000000000001</v>
      </c>
      <c r="J455">
        <f t="shared" si="42"/>
        <v>16.790000000000003</v>
      </c>
      <c r="K455">
        <f t="shared" si="42"/>
        <v>16.009999999999998</v>
      </c>
      <c r="L455">
        <f t="shared" si="42"/>
        <v>17.880000000000003</v>
      </c>
      <c r="M455">
        <f t="shared" si="42"/>
        <v>15.600000000000001</v>
      </c>
      <c r="N455">
        <f t="shared" si="42"/>
        <v>14.34</v>
      </c>
      <c r="O455">
        <f t="shared" si="42"/>
        <v>14.66</v>
      </c>
      <c r="P455">
        <f t="shared" si="42"/>
        <v>13.58</v>
      </c>
      <c r="Q455">
        <f t="shared" si="42"/>
        <v>18.319999999999997</v>
      </c>
      <c r="R455">
        <f t="shared" si="42"/>
        <v>14.440000000000001</v>
      </c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F455"/>
  <sheetViews>
    <sheetView topLeftCell="A430" workbookViewId="0">
      <selection activeCell="Q455" sqref="Q455"/>
    </sheetView>
  </sheetViews>
  <sheetFormatPr defaultColWidth="10.28515625" defaultRowHeight="12.75" x14ac:dyDescent="0.2"/>
  <cols>
    <col min="1" max="8" width="10.28515625" customWidth="1"/>
    <col min="9" max="9" width="9.7109375" customWidth="1"/>
    <col min="10" max="35" width="10.28515625" customWidth="1"/>
    <col min="36" max="36" width="9.7109375" customWidth="1"/>
  </cols>
  <sheetData>
    <row r="1" spans="1:50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39</v>
      </c>
      <c r="T1" t="s">
        <v>19</v>
      </c>
      <c r="AA1">
        <v>2005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50" x14ac:dyDescent="0.2">
      <c r="A2">
        <v>2005</v>
      </c>
      <c r="AV2" s="9"/>
    </row>
    <row r="3" spans="1:50" x14ac:dyDescent="0.2">
      <c r="A3">
        <v>1</v>
      </c>
      <c r="B3">
        <v>0.04</v>
      </c>
      <c r="C3">
        <v>0.02</v>
      </c>
      <c r="D3">
        <v>0</v>
      </c>
      <c r="E3">
        <v>0.14000000000000001</v>
      </c>
      <c r="F3">
        <v>0.03</v>
      </c>
      <c r="U3">
        <v>1</v>
      </c>
      <c r="AA3" s="6" t="s">
        <v>21</v>
      </c>
      <c r="AC3">
        <f t="shared" ref="AC3:AU3" si="0">B34</f>
        <v>0.52</v>
      </c>
      <c r="AD3">
        <f t="shared" si="0"/>
        <v>0.70000000000000007</v>
      </c>
      <c r="AE3">
        <f t="shared" si="0"/>
        <v>0</v>
      </c>
      <c r="AF3">
        <f t="shared" si="0"/>
        <v>0.84000000000000008</v>
      </c>
      <c r="AG3">
        <f t="shared" si="0"/>
        <v>0.4</v>
      </c>
      <c r="AH3">
        <f t="shared" si="0"/>
        <v>0.78</v>
      </c>
      <c r="AI3">
        <f t="shared" si="0"/>
        <v>0.64</v>
      </c>
      <c r="AJ3">
        <f t="shared" si="0"/>
        <v>0.56000000000000005</v>
      </c>
      <c r="AK3">
        <f t="shared" si="0"/>
        <v>0.63000000000000012</v>
      </c>
      <c r="AL3">
        <f t="shared" si="0"/>
        <v>0.72</v>
      </c>
      <c r="AM3">
        <f t="shared" si="0"/>
        <v>0.65</v>
      </c>
      <c r="AN3">
        <f t="shared" si="0"/>
        <v>0.66999999999999993</v>
      </c>
      <c r="AO3">
        <f t="shared" si="0"/>
        <v>0.58000000000000007</v>
      </c>
      <c r="AP3">
        <f t="shared" si="0"/>
        <v>0.65999999999999992</v>
      </c>
      <c r="AQ3">
        <f t="shared" si="0"/>
        <v>0.04</v>
      </c>
      <c r="AR3">
        <f t="shared" si="0"/>
        <v>0.51</v>
      </c>
      <c r="AS3">
        <f t="shared" si="0"/>
        <v>0.38999999999999996</v>
      </c>
      <c r="AT3">
        <f t="shared" si="0"/>
        <v>0.54</v>
      </c>
      <c r="AU3">
        <f t="shared" si="0"/>
        <v>0.69000000000000006</v>
      </c>
      <c r="AV3" s="7">
        <f t="shared" ref="AV3:AV14" si="1">AVERAGE(AC3:AU3)</f>
        <v>0.55368421052631567</v>
      </c>
      <c r="AX3" s="6"/>
    </row>
    <row r="4" spans="1:50" x14ac:dyDescent="0.2">
      <c r="A4">
        <v>2</v>
      </c>
      <c r="B4">
        <v>0.05</v>
      </c>
      <c r="H4">
        <v>0.1</v>
      </c>
      <c r="K4">
        <v>0.16</v>
      </c>
      <c r="N4">
        <v>0.03</v>
      </c>
      <c r="U4">
        <v>2</v>
      </c>
      <c r="AA4" s="6" t="s">
        <v>22</v>
      </c>
      <c r="AC4">
        <f t="shared" ref="AC4:AU4" si="2">B69</f>
        <v>0.14000000000000001</v>
      </c>
      <c r="AD4">
        <f t="shared" si="2"/>
        <v>0.55000000000000004</v>
      </c>
      <c r="AE4">
        <f t="shared" si="2"/>
        <v>0.01</v>
      </c>
      <c r="AF4">
        <f t="shared" si="2"/>
        <v>0.26</v>
      </c>
      <c r="AG4">
        <f t="shared" si="2"/>
        <v>0.35</v>
      </c>
      <c r="AH4">
        <f t="shared" si="2"/>
        <v>0.17</v>
      </c>
      <c r="AI4">
        <f t="shared" si="2"/>
        <v>0.1</v>
      </c>
      <c r="AJ4">
        <f t="shared" si="2"/>
        <v>0.34</v>
      </c>
      <c r="AK4">
        <f t="shared" si="2"/>
        <v>0.22999999999999998</v>
      </c>
      <c r="AL4">
        <f t="shared" si="2"/>
        <v>0.15</v>
      </c>
      <c r="AM4">
        <f t="shared" si="2"/>
        <v>0.28000000000000003</v>
      </c>
      <c r="AN4">
        <f t="shared" si="2"/>
        <v>0.02</v>
      </c>
      <c r="AO4">
        <f t="shared" si="2"/>
        <v>0.43000000000000005</v>
      </c>
      <c r="AP4">
        <f t="shared" si="2"/>
        <v>0</v>
      </c>
      <c r="AQ4">
        <f t="shared" si="2"/>
        <v>0</v>
      </c>
      <c r="AR4">
        <f t="shared" si="2"/>
        <v>0.16</v>
      </c>
      <c r="AS4">
        <f t="shared" si="2"/>
        <v>0.21</v>
      </c>
      <c r="AT4">
        <f t="shared" si="2"/>
        <v>0.03</v>
      </c>
      <c r="AU4">
        <f t="shared" si="2"/>
        <v>0.33</v>
      </c>
      <c r="AV4" s="7">
        <f t="shared" si="1"/>
        <v>0.19789473684210526</v>
      </c>
      <c r="AX4" s="6"/>
    </row>
    <row r="5" spans="1:50" x14ac:dyDescent="0.2">
      <c r="A5">
        <v>3</v>
      </c>
      <c r="I5">
        <v>0.1</v>
      </c>
      <c r="U5">
        <v>3</v>
      </c>
      <c r="AA5" s="6" t="s">
        <v>23</v>
      </c>
      <c r="AC5">
        <f t="shared" ref="AC5:AU5" si="3">B104</f>
        <v>1.19</v>
      </c>
      <c r="AD5">
        <f t="shared" si="3"/>
        <v>1.62</v>
      </c>
      <c r="AE5">
        <f t="shared" si="3"/>
        <v>1.96</v>
      </c>
      <c r="AF5">
        <f t="shared" si="3"/>
        <v>2.7</v>
      </c>
      <c r="AG5">
        <f t="shared" si="3"/>
        <v>1.4</v>
      </c>
      <c r="AH5">
        <f t="shared" si="3"/>
        <v>1.4300000000000002</v>
      </c>
      <c r="AI5">
        <f t="shared" si="3"/>
        <v>1.57</v>
      </c>
      <c r="AJ5">
        <f t="shared" si="3"/>
        <v>1.85</v>
      </c>
      <c r="AK5">
        <f t="shared" si="3"/>
        <v>1.3400000000000003</v>
      </c>
      <c r="AL5">
        <f t="shared" si="3"/>
        <v>1.6</v>
      </c>
      <c r="AM5">
        <f t="shared" si="3"/>
        <v>1.6600000000000001</v>
      </c>
      <c r="AN5">
        <f t="shared" si="3"/>
        <v>1.25</v>
      </c>
      <c r="AO5">
        <f t="shared" si="3"/>
        <v>1.3300000000000003</v>
      </c>
      <c r="AP5">
        <f t="shared" si="3"/>
        <v>2.46</v>
      </c>
      <c r="AQ5">
        <f t="shared" si="3"/>
        <v>1.51</v>
      </c>
      <c r="AR5">
        <f t="shared" si="3"/>
        <v>2.5300000000000002</v>
      </c>
      <c r="AS5">
        <f t="shared" si="3"/>
        <v>1.4500000000000002</v>
      </c>
      <c r="AT5">
        <f t="shared" si="3"/>
        <v>2.38</v>
      </c>
      <c r="AU5">
        <f t="shared" si="3"/>
        <v>3.1899999999999995</v>
      </c>
      <c r="AV5" s="7">
        <f t="shared" si="1"/>
        <v>1.8115789473684212</v>
      </c>
      <c r="AX5" s="6"/>
    </row>
    <row r="6" spans="1:50" x14ac:dyDescent="0.2">
      <c r="A6">
        <v>4</v>
      </c>
      <c r="L6">
        <v>0.56000000000000005</v>
      </c>
      <c r="U6">
        <v>4</v>
      </c>
      <c r="AA6" s="6" t="s">
        <v>24</v>
      </c>
      <c r="AC6">
        <f t="shared" ref="AC6:AU6" si="4">B139</f>
        <v>0.68</v>
      </c>
      <c r="AD6">
        <f t="shared" si="4"/>
        <v>1.37</v>
      </c>
      <c r="AE6">
        <f t="shared" si="4"/>
        <v>1.07</v>
      </c>
      <c r="AF6">
        <f t="shared" si="4"/>
        <v>1.1200000000000001</v>
      </c>
      <c r="AG6">
        <f t="shared" si="4"/>
        <v>1.2700000000000002</v>
      </c>
      <c r="AH6">
        <f t="shared" si="4"/>
        <v>0.87</v>
      </c>
      <c r="AI6">
        <f t="shared" si="4"/>
        <v>1.24</v>
      </c>
      <c r="AJ6">
        <f t="shared" si="4"/>
        <v>0.93</v>
      </c>
      <c r="AK6">
        <f t="shared" si="4"/>
        <v>0.91000000000000014</v>
      </c>
      <c r="AL6">
        <f t="shared" si="4"/>
        <v>0.67999999999999994</v>
      </c>
      <c r="AM6">
        <f t="shared" si="4"/>
        <v>1.4000000000000001</v>
      </c>
      <c r="AN6">
        <f t="shared" si="4"/>
        <v>1.02</v>
      </c>
      <c r="AO6">
        <f t="shared" si="4"/>
        <v>1.2100000000000002</v>
      </c>
      <c r="AP6">
        <f t="shared" si="4"/>
        <v>0.60000000000000009</v>
      </c>
      <c r="AQ6">
        <f t="shared" si="4"/>
        <v>0.72</v>
      </c>
      <c r="AR6">
        <f t="shared" si="4"/>
        <v>0.97</v>
      </c>
      <c r="AS6">
        <f t="shared" si="4"/>
        <v>1.22</v>
      </c>
      <c r="AT6">
        <f t="shared" si="4"/>
        <v>1.2</v>
      </c>
      <c r="AU6">
        <f t="shared" si="4"/>
        <v>2.13</v>
      </c>
      <c r="AV6" s="7">
        <f t="shared" si="1"/>
        <v>1.0847368421052632</v>
      </c>
      <c r="AX6" s="6"/>
    </row>
    <row r="7" spans="1:50" x14ac:dyDescent="0.2">
      <c r="A7">
        <v>5</v>
      </c>
      <c r="N7">
        <v>0.01</v>
      </c>
      <c r="U7">
        <v>5</v>
      </c>
      <c r="AA7" s="6" t="s">
        <v>25</v>
      </c>
      <c r="AC7">
        <f t="shared" ref="AC7:AU7" si="5">B174</f>
        <v>2.08</v>
      </c>
      <c r="AD7">
        <f t="shared" si="5"/>
        <v>4.0799999999999992</v>
      </c>
      <c r="AE7">
        <f t="shared" si="5"/>
        <v>2.92</v>
      </c>
      <c r="AF7">
        <f t="shared" si="5"/>
        <v>2.4099999999999997</v>
      </c>
      <c r="AG7">
        <f t="shared" si="5"/>
        <v>2.9699999999999998</v>
      </c>
      <c r="AH7">
        <f t="shared" si="5"/>
        <v>1.9500000000000004</v>
      </c>
      <c r="AI7">
        <f t="shared" si="5"/>
        <v>2.13</v>
      </c>
      <c r="AJ7">
        <f t="shared" si="5"/>
        <v>2.6100000000000003</v>
      </c>
      <c r="AK7">
        <f t="shared" si="5"/>
        <v>2.4400000000000004</v>
      </c>
      <c r="AL7">
        <f t="shared" si="5"/>
        <v>1.8400000000000003</v>
      </c>
      <c r="AM7">
        <f t="shared" si="5"/>
        <v>3.27</v>
      </c>
      <c r="AN7">
        <f t="shared" si="5"/>
        <v>2.3299999999999996</v>
      </c>
      <c r="AO7">
        <f t="shared" si="5"/>
        <v>2.7899999999999996</v>
      </c>
      <c r="AP7">
        <f t="shared" si="5"/>
        <v>1.5899999999999999</v>
      </c>
      <c r="AQ7">
        <f t="shared" si="5"/>
        <v>2.4200000000000004</v>
      </c>
      <c r="AR7">
        <f t="shared" si="5"/>
        <v>2.5700000000000003</v>
      </c>
      <c r="AS7">
        <f t="shared" si="5"/>
        <v>3.2799999999999989</v>
      </c>
      <c r="AT7">
        <f t="shared" si="5"/>
        <v>3.2199999999999998</v>
      </c>
      <c r="AU7">
        <f t="shared" si="5"/>
        <v>5.2800000000000011</v>
      </c>
      <c r="AV7" s="7">
        <f t="shared" si="1"/>
        <v>2.7463157894736843</v>
      </c>
      <c r="AX7" s="6"/>
    </row>
    <row r="8" spans="1:50" x14ac:dyDescent="0.2">
      <c r="A8">
        <v>6</v>
      </c>
      <c r="C8">
        <v>0.04</v>
      </c>
      <c r="E8">
        <v>0.11</v>
      </c>
      <c r="F8">
        <v>7.0000000000000007E-2</v>
      </c>
      <c r="J8">
        <v>7.0000000000000007E-2</v>
      </c>
      <c r="M8">
        <v>7.0000000000000007E-2</v>
      </c>
      <c r="N8">
        <v>0.03</v>
      </c>
      <c r="R8">
        <v>0.1</v>
      </c>
      <c r="U8">
        <v>6</v>
      </c>
      <c r="AA8" s="6" t="s">
        <v>26</v>
      </c>
      <c r="AC8">
        <f t="shared" ref="AC8:AU8" si="6">B209</f>
        <v>0.78</v>
      </c>
      <c r="AD8">
        <f t="shared" si="6"/>
        <v>1.7300000000000002</v>
      </c>
      <c r="AE8">
        <f t="shared" si="6"/>
        <v>1.1299999999999999</v>
      </c>
      <c r="AF8">
        <f t="shared" si="6"/>
        <v>1.5</v>
      </c>
      <c r="AG8">
        <f t="shared" si="6"/>
        <v>1.3800000000000001</v>
      </c>
      <c r="AH8">
        <f t="shared" si="6"/>
        <v>1</v>
      </c>
      <c r="AI8">
        <f t="shared" si="6"/>
        <v>0.4</v>
      </c>
      <c r="AJ8">
        <f t="shared" si="6"/>
        <v>1.1099999999999999</v>
      </c>
      <c r="AK8">
        <f t="shared" si="6"/>
        <v>0.98</v>
      </c>
      <c r="AL8">
        <f t="shared" si="6"/>
        <v>0.59000000000000008</v>
      </c>
      <c r="AM8">
        <f t="shared" si="6"/>
        <v>1.3500000000000003</v>
      </c>
      <c r="AN8">
        <f t="shared" si="6"/>
        <v>0.48000000000000009</v>
      </c>
      <c r="AO8">
        <f t="shared" si="6"/>
        <v>1.33</v>
      </c>
      <c r="AP8">
        <f t="shared" si="6"/>
        <v>0.59</v>
      </c>
      <c r="AQ8">
        <f t="shared" si="6"/>
        <v>1.05</v>
      </c>
      <c r="AR8">
        <f t="shared" si="6"/>
        <v>1.4800000000000002</v>
      </c>
      <c r="AS8">
        <f t="shared" si="6"/>
        <v>2.08</v>
      </c>
      <c r="AT8">
        <f t="shared" si="6"/>
        <v>0.73</v>
      </c>
      <c r="AU8">
        <f t="shared" si="6"/>
        <v>1.87</v>
      </c>
      <c r="AV8" s="7">
        <f t="shared" si="1"/>
        <v>1.1347368421052633</v>
      </c>
      <c r="AX8" s="6"/>
    </row>
    <row r="9" spans="1:50" x14ac:dyDescent="0.2">
      <c r="A9">
        <v>7</v>
      </c>
      <c r="C9">
        <v>0.2</v>
      </c>
      <c r="H9">
        <v>0.05</v>
      </c>
      <c r="J9">
        <v>0.04</v>
      </c>
      <c r="K9">
        <v>0.02</v>
      </c>
      <c r="N9">
        <v>0.02</v>
      </c>
      <c r="R9">
        <v>0.08</v>
      </c>
      <c r="T9">
        <v>0.06</v>
      </c>
      <c r="U9">
        <v>7</v>
      </c>
      <c r="AA9" s="6" t="s">
        <v>27</v>
      </c>
      <c r="AC9">
        <f t="shared" ref="AC9:AU9" si="7">B244</f>
        <v>0.41000000000000003</v>
      </c>
      <c r="AD9">
        <f t="shared" si="7"/>
        <v>0.81</v>
      </c>
      <c r="AE9">
        <f t="shared" si="7"/>
        <v>0.45</v>
      </c>
      <c r="AF9">
        <f t="shared" si="7"/>
        <v>0.51</v>
      </c>
      <c r="AG9">
        <f t="shared" si="7"/>
        <v>0.36</v>
      </c>
      <c r="AH9">
        <f t="shared" si="7"/>
        <v>0.43</v>
      </c>
      <c r="AI9">
        <f t="shared" si="7"/>
        <v>0.4</v>
      </c>
      <c r="AJ9">
        <f t="shared" si="7"/>
        <v>0.36</v>
      </c>
      <c r="AK9">
        <f t="shared" si="7"/>
        <v>0.41000000000000003</v>
      </c>
      <c r="AL9">
        <f t="shared" si="7"/>
        <v>0.42000000000000004</v>
      </c>
      <c r="AM9">
        <f t="shared" si="7"/>
        <v>0.65</v>
      </c>
      <c r="AN9">
        <f t="shared" si="7"/>
        <v>0.55000000000000004</v>
      </c>
      <c r="AO9">
        <f t="shared" si="7"/>
        <v>0.35</v>
      </c>
      <c r="AP9">
        <f t="shared" si="7"/>
        <v>0.55000000000000004</v>
      </c>
      <c r="AQ9">
        <f t="shared" si="7"/>
        <v>0.54</v>
      </c>
      <c r="AR9">
        <f t="shared" si="7"/>
        <v>0</v>
      </c>
      <c r="AS9">
        <f t="shared" si="7"/>
        <v>0.51</v>
      </c>
      <c r="AT9">
        <f t="shared" si="7"/>
        <v>0.53</v>
      </c>
      <c r="AU9">
        <f t="shared" si="7"/>
        <v>0.75</v>
      </c>
      <c r="AV9" s="7">
        <f t="shared" si="1"/>
        <v>0.473157894736842</v>
      </c>
      <c r="AX9" s="6"/>
    </row>
    <row r="10" spans="1:50" x14ac:dyDescent="0.2">
      <c r="A10">
        <v>8</v>
      </c>
      <c r="I10">
        <v>7.0000000000000007E-2</v>
      </c>
      <c r="K10">
        <v>0.05</v>
      </c>
      <c r="M10">
        <v>0.04</v>
      </c>
      <c r="N10">
        <v>0.1</v>
      </c>
      <c r="O10">
        <v>0.31</v>
      </c>
      <c r="T10">
        <v>0.13</v>
      </c>
      <c r="U10">
        <v>8</v>
      </c>
      <c r="AA10" s="6" t="s">
        <v>28</v>
      </c>
      <c r="AC10">
        <f t="shared" ref="AC10:AU10" si="8">B279</f>
        <v>0.16</v>
      </c>
      <c r="AD10">
        <f t="shared" si="8"/>
        <v>0.09</v>
      </c>
      <c r="AE10">
        <f t="shared" si="8"/>
        <v>0.13</v>
      </c>
      <c r="AF10">
        <f t="shared" si="8"/>
        <v>0.15</v>
      </c>
      <c r="AG10">
        <f t="shared" si="8"/>
        <v>7.0000000000000007E-2</v>
      </c>
      <c r="AH10">
        <f t="shared" si="8"/>
        <v>0.12</v>
      </c>
      <c r="AI10">
        <f t="shared" si="8"/>
        <v>0.09</v>
      </c>
      <c r="AJ10">
        <f t="shared" si="8"/>
        <v>7.0000000000000007E-2</v>
      </c>
      <c r="AK10">
        <f t="shared" si="8"/>
        <v>0.14000000000000001</v>
      </c>
      <c r="AL10">
        <f t="shared" si="8"/>
        <v>9.9999999999999992E-2</v>
      </c>
      <c r="AM10">
        <f t="shared" si="8"/>
        <v>0.02</v>
      </c>
      <c r="AN10">
        <f t="shared" si="8"/>
        <v>0.09</v>
      </c>
      <c r="AO10">
        <f t="shared" si="8"/>
        <v>0.12000000000000001</v>
      </c>
      <c r="AP10">
        <f t="shared" si="8"/>
        <v>0.1</v>
      </c>
      <c r="AQ10">
        <f t="shared" si="8"/>
        <v>0.12</v>
      </c>
      <c r="AR10">
        <f t="shared" si="8"/>
        <v>0.2</v>
      </c>
      <c r="AS10">
        <f t="shared" si="8"/>
        <v>0.09</v>
      </c>
      <c r="AT10">
        <f t="shared" si="8"/>
        <v>0.03</v>
      </c>
      <c r="AU10">
        <f t="shared" si="8"/>
        <v>0</v>
      </c>
      <c r="AV10" s="7">
        <f t="shared" si="1"/>
        <v>9.9473684210526339E-2</v>
      </c>
      <c r="AX10" s="6"/>
    </row>
    <row r="11" spans="1:50" x14ac:dyDescent="0.2">
      <c r="A11">
        <v>9</v>
      </c>
      <c r="B11">
        <v>0.01</v>
      </c>
      <c r="C11">
        <v>0.03</v>
      </c>
      <c r="U11">
        <v>9</v>
      </c>
      <c r="AA11" s="6" t="s">
        <v>29</v>
      </c>
      <c r="AC11">
        <f t="shared" ref="AC11:AU11" si="9">B314</f>
        <v>0.27</v>
      </c>
      <c r="AD11">
        <f t="shared" si="9"/>
        <v>1.18</v>
      </c>
      <c r="AE11">
        <f t="shared" si="9"/>
        <v>0.41000000000000003</v>
      </c>
      <c r="AF11">
        <f t="shared" si="9"/>
        <v>1.23</v>
      </c>
      <c r="AG11">
        <f t="shared" si="9"/>
        <v>1.03</v>
      </c>
      <c r="AH11">
        <f t="shared" si="9"/>
        <v>0.48</v>
      </c>
      <c r="AI11">
        <f t="shared" si="9"/>
        <v>1.01</v>
      </c>
      <c r="AJ11">
        <f t="shared" si="9"/>
        <v>0.92</v>
      </c>
      <c r="AK11">
        <f t="shared" si="9"/>
        <v>0.6</v>
      </c>
      <c r="AL11">
        <f t="shared" si="9"/>
        <v>0.39999999999999997</v>
      </c>
      <c r="AM11">
        <f t="shared" si="9"/>
        <v>0.72</v>
      </c>
      <c r="AN11">
        <f t="shared" si="9"/>
        <v>0.7</v>
      </c>
      <c r="AO11">
        <f t="shared" si="9"/>
        <v>0.54</v>
      </c>
      <c r="AP11">
        <f t="shared" si="9"/>
        <v>0.9</v>
      </c>
      <c r="AQ11">
        <f t="shared" si="9"/>
        <v>0.45</v>
      </c>
      <c r="AR11">
        <f t="shared" si="9"/>
        <v>1.1600000000000001</v>
      </c>
      <c r="AS11">
        <f t="shared" si="9"/>
        <v>0.92999999999999994</v>
      </c>
      <c r="AT11">
        <f t="shared" si="9"/>
        <v>0.52</v>
      </c>
      <c r="AU11">
        <f t="shared" si="9"/>
        <v>0.38</v>
      </c>
      <c r="AV11" s="7">
        <f t="shared" si="1"/>
        <v>0.72789473684210515</v>
      </c>
      <c r="AX11" s="6"/>
    </row>
    <row r="12" spans="1:50" x14ac:dyDescent="0.2">
      <c r="A12">
        <v>10</v>
      </c>
      <c r="B12">
        <v>0.01</v>
      </c>
      <c r="G12">
        <v>0.03</v>
      </c>
      <c r="J12">
        <v>0.03</v>
      </c>
      <c r="K12">
        <v>0.02</v>
      </c>
      <c r="Q12">
        <v>0.12</v>
      </c>
      <c r="U12">
        <v>10</v>
      </c>
      <c r="AA12" s="6" t="s">
        <v>30</v>
      </c>
      <c r="AC12">
        <f t="shared" ref="AC12:AU12" si="10">B349</f>
        <v>1.2000000000000002</v>
      </c>
      <c r="AD12">
        <f t="shared" si="10"/>
        <v>2.0099999999999998</v>
      </c>
      <c r="AE12">
        <f t="shared" si="10"/>
        <v>1.43</v>
      </c>
      <c r="AF12">
        <f t="shared" si="10"/>
        <v>1.6</v>
      </c>
      <c r="AG12">
        <f t="shared" si="10"/>
        <v>1.88</v>
      </c>
      <c r="AH12">
        <f t="shared" si="10"/>
        <v>1.73</v>
      </c>
      <c r="AI12">
        <f t="shared" si="10"/>
        <v>1.29</v>
      </c>
      <c r="AJ12">
        <f t="shared" si="10"/>
        <v>1.67</v>
      </c>
      <c r="AK12">
        <f t="shared" si="10"/>
        <v>1.56</v>
      </c>
      <c r="AL12">
        <f t="shared" si="10"/>
        <v>1.31</v>
      </c>
      <c r="AM12">
        <f t="shared" si="10"/>
        <v>1.53</v>
      </c>
      <c r="AN12">
        <f t="shared" si="10"/>
        <v>1</v>
      </c>
      <c r="AO12">
        <f t="shared" si="10"/>
        <v>1.34</v>
      </c>
      <c r="AP12">
        <f t="shared" si="10"/>
        <v>0.86</v>
      </c>
      <c r="AQ12">
        <f t="shared" si="10"/>
        <v>1.58</v>
      </c>
      <c r="AR12">
        <f t="shared" si="10"/>
        <v>1.44</v>
      </c>
      <c r="AS12">
        <f t="shared" si="10"/>
        <v>1.49</v>
      </c>
      <c r="AT12">
        <f t="shared" si="10"/>
        <v>1.25</v>
      </c>
      <c r="AU12">
        <f t="shared" si="10"/>
        <v>1.5400000000000003</v>
      </c>
      <c r="AV12" s="7">
        <f t="shared" si="1"/>
        <v>1.4584210526315791</v>
      </c>
      <c r="AX12" s="6"/>
    </row>
    <row r="13" spans="1:50" x14ac:dyDescent="0.2">
      <c r="A13">
        <v>11</v>
      </c>
      <c r="U13">
        <v>11</v>
      </c>
      <c r="AA13" s="6" t="s">
        <v>31</v>
      </c>
      <c r="AC13">
        <f t="shared" ref="AC13:AU13" si="11">B384</f>
        <v>1.02</v>
      </c>
      <c r="AD13">
        <f t="shared" si="11"/>
        <v>1.51</v>
      </c>
      <c r="AE13">
        <f t="shared" si="11"/>
        <v>1.48</v>
      </c>
      <c r="AF13">
        <f t="shared" si="11"/>
        <v>1.87</v>
      </c>
      <c r="AG13">
        <f t="shared" si="11"/>
        <v>1.1500000000000001</v>
      </c>
      <c r="AH13">
        <f t="shared" si="11"/>
        <v>1.06</v>
      </c>
      <c r="AI13">
        <f t="shared" si="11"/>
        <v>1.4100000000000001</v>
      </c>
      <c r="AJ13">
        <f t="shared" si="11"/>
        <v>1.28</v>
      </c>
      <c r="AK13">
        <f t="shared" si="11"/>
        <v>1.68</v>
      </c>
      <c r="AL13">
        <f t="shared" si="11"/>
        <v>1.9500000000000002</v>
      </c>
      <c r="AM13">
        <f t="shared" si="11"/>
        <v>1.6</v>
      </c>
      <c r="AN13">
        <f t="shared" si="11"/>
        <v>1.5000000000000002</v>
      </c>
      <c r="AO13">
        <f t="shared" si="11"/>
        <v>1.2899999999999998</v>
      </c>
      <c r="AP13">
        <f t="shared" si="11"/>
        <v>1.4799999999999998</v>
      </c>
      <c r="AQ13">
        <f t="shared" si="11"/>
        <v>1.0699999999999998</v>
      </c>
      <c r="AR13">
        <f t="shared" si="11"/>
        <v>1.75</v>
      </c>
      <c r="AS13">
        <f t="shared" si="11"/>
        <v>1.1200000000000003</v>
      </c>
      <c r="AT13">
        <f t="shared" si="11"/>
        <v>2.19</v>
      </c>
      <c r="AU13">
        <f t="shared" si="11"/>
        <v>2.97</v>
      </c>
      <c r="AV13" s="7">
        <f t="shared" si="1"/>
        <v>1.5463157894736843</v>
      </c>
      <c r="AX13" s="6"/>
    </row>
    <row r="14" spans="1:50" x14ac:dyDescent="0.2">
      <c r="A14">
        <v>12</v>
      </c>
      <c r="B14">
        <v>0.01</v>
      </c>
      <c r="U14">
        <v>12</v>
      </c>
      <c r="AA14" s="6" t="s">
        <v>32</v>
      </c>
      <c r="AC14">
        <f t="shared" ref="AC14:AU14" si="12">B419</f>
        <v>1.4000000000000001</v>
      </c>
      <c r="AD14">
        <f t="shared" si="12"/>
        <v>2.29</v>
      </c>
      <c r="AE14">
        <f t="shared" si="12"/>
        <v>1.77</v>
      </c>
      <c r="AF14">
        <f t="shared" si="12"/>
        <v>3.41</v>
      </c>
      <c r="AG14">
        <f t="shared" si="12"/>
        <v>2.12</v>
      </c>
      <c r="AH14">
        <f t="shared" si="12"/>
        <v>1.6400000000000001</v>
      </c>
      <c r="AI14">
        <f t="shared" si="12"/>
        <v>3.05</v>
      </c>
      <c r="AJ14">
        <f t="shared" si="12"/>
        <v>1.58</v>
      </c>
      <c r="AK14">
        <f t="shared" si="12"/>
        <v>1.9000000000000004</v>
      </c>
      <c r="AL14">
        <f t="shared" si="12"/>
        <v>2</v>
      </c>
      <c r="AM14">
        <f t="shared" si="12"/>
        <v>1.88</v>
      </c>
      <c r="AN14">
        <f t="shared" si="12"/>
        <v>2.2400000000000002</v>
      </c>
      <c r="AO14">
        <f t="shared" si="12"/>
        <v>1.4600000000000002</v>
      </c>
      <c r="AP14">
        <f t="shared" si="12"/>
        <v>2.83</v>
      </c>
      <c r="AQ14">
        <f t="shared" si="12"/>
        <v>0</v>
      </c>
      <c r="AR14">
        <f t="shared" si="12"/>
        <v>3.01</v>
      </c>
      <c r="AS14">
        <f t="shared" si="12"/>
        <v>1.45</v>
      </c>
      <c r="AT14">
        <f t="shared" si="12"/>
        <v>3.1000000000000005</v>
      </c>
      <c r="AU14">
        <f t="shared" si="12"/>
        <v>3.08</v>
      </c>
      <c r="AV14" s="7">
        <f t="shared" si="1"/>
        <v>2.1163157894736844</v>
      </c>
      <c r="AX14" s="6"/>
    </row>
    <row r="15" spans="1:50" x14ac:dyDescent="0.2">
      <c r="A15">
        <v>13</v>
      </c>
      <c r="N15">
        <v>0.01</v>
      </c>
      <c r="U15">
        <v>13</v>
      </c>
      <c r="AA15" s="6"/>
    </row>
    <row r="16" spans="1:50" x14ac:dyDescent="0.2">
      <c r="A16">
        <v>14</v>
      </c>
      <c r="C16">
        <v>0.01</v>
      </c>
      <c r="U16">
        <v>14</v>
      </c>
      <c r="AA16" s="6" t="s">
        <v>34</v>
      </c>
      <c r="AC16" s="4">
        <f t="shared" ref="AC16:AU16" si="13">SUM(AC3:AC14)</f>
        <v>9.8500000000000014</v>
      </c>
      <c r="AD16" s="4">
        <f t="shared" si="13"/>
        <v>17.940000000000001</v>
      </c>
      <c r="AE16" s="4">
        <f t="shared" si="13"/>
        <v>12.76</v>
      </c>
      <c r="AF16" s="4">
        <f t="shared" si="13"/>
        <v>17.600000000000001</v>
      </c>
      <c r="AG16" s="4">
        <f t="shared" si="13"/>
        <v>14.379999999999999</v>
      </c>
      <c r="AH16" s="4">
        <f t="shared" si="13"/>
        <v>11.660000000000002</v>
      </c>
      <c r="AI16" s="4">
        <f t="shared" si="13"/>
        <v>13.330000000000002</v>
      </c>
      <c r="AJ16" s="4">
        <f t="shared" si="13"/>
        <v>13.280000000000001</v>
      </c>
      <c r="AK16" s="4">
        <f t="shared" si="13"/>
        <v>12.82</v>
      </c>
      <c r="AL16" s="4">
        <f t="shared" si="13"/>
        <v>11.760000000000002</v>
      </c>
      <c r="AM16" s="4">
        <f t="shared" si="13"/>
        <v>15.009999999999998</v>
      </c>
      <c r="AN16" s="4">
        <f t="shared" si="13"/>
        <v>11.85</v>
      </c>
      <c r="AO16" s="4">
        <f t="shared" si="13"/>
        <v>12.77</v>
      </c>
      <c r="AP16" s="4">
        <f t="shared" si="13"/>
        <v>12.620000000000001</v>
      </c>
      <c r="AQ16" s="4">
        <f t="shared" si="13"/>
        <v>9.5</v>
      </c>
      <c r="AR16" s="4">
        <f t="shared" si="13"/>
        <v>15.78</v>
      </c>
      <c r="AS16" s="4">
        <f t="shared" si="13"/>
        <v>14.219999999999999</v>
      </c>
      <c r="AT16" s="4">
        <f t="shared" si="13"/>
        <v>15.719999999999999</v>
      </c>
      <c r="AU16" s="4">
        <f t="shared" si="13"/>
        <v>22.21</v>
      </c>
      <c r="AV16" s="7">
        <f>AVERAGE(AC16:AU16)</f>
        <v>13.950526315789475</v>
      </c>
    </row>
    <row r="17" spans="1:58" x14ac:dyDescent="0.2">
      <c r="A17">
        <v>15</v>
      </c>
      <c r="C17">
        <v>0.18</v>
      </c>
      <c r="E17">
        <v>0.37</v>
      </c>
      <c r="H17">
        <v>0.39</v>
      </c>
      <c r="J17">
        <v>0.3</v>
      </c>
      <c r="K17">
        <v>0.25</v>
      </c>
      <c r="M17">
        <v>0.38</v>
      </c>
      <c r="Q17">
        <v>0.3</v>
      </c>
      <c r="U17">
        <v>15</v>
      </c>
      <c r="BC17" s="6"/>
      <c r="BD17" s="6"/>
      <c r="BE17" s="6"/>
      <c r="BF17" s="6"/>
    </row>
    <row r="18" spans="1:58" x14ac:dyDescent="0.2">
      <c r="A18">
        <v>16</v>
      </c>
      <c r="E18">
        <v>0.13</v>
      </c>
      <c r="N18">
        <v>0.18</v>
      </c>
      <c r="Q18">
        <v>0.08</v>
      </c>
      <c r="R18">
        <v>0.04</v>
      </c>
      <c r="U18">
        <v>16</v>
      </c>
      <c r="AF18" s="6" t="s">
        <v>35</v>
      </c>
      <c r="AG18" s="6"/>
      <c r="AH18" s="6" t="s">
        <v>36</v>
      </c>
      <c r="AI18" s="6"/>
      <c r="BC18" s="3"/>
    </row>
    <row r="19" spans="1:58" x14ac:dyDescent="0.2">
      <c r="A19">
        <v>17</v>
      </c>
      <c r="B19">
        <v>0.33</v>
      </c>
      <c r="C19">
        <v>0.1</v>
      </c>
      <c r="F19">
        <v>0.28000000000000003</v>
      </c>
      <c r="H19">
        <v>0.1</v>
      </c>
      <c r="I19">
        <v>0.39</v>
      </c>
      <c r="J19">
        <v>0.12</v>
      </c>
      <c r="K19">
        <v>0.13</v>
      </c>
      <c r="M19">
        <v>0.12</v>
      </c>
      <c r="N19">
        <v>0.06</v>
      </c>
      <c r="O19">
        <v>0.35</v>
      </c>
      <c r="R19">
        <v>0.12</v>
      </c>
      <c r="S19">
        <v>0.47</v>
      </c>
      <c r="U19">
        <v>17</v>
      </c>
    </row>
    <row r="20" spans="1:58" x14ac:dyDescent="0.2">
      <c r="A20">
        <v>18</v>
      </c>
      <c r="B20">
        <v>0.01</v>
      </c>
      <c r="E20">
        <v>7.0000000000000007E-2</v>
      </c>
      <c r="G20">
        <v>0.4</v>
      </c>
      <c r="N20">
        <v>0.05</v>
      </c>
      <c r="T20">
        <v>0.45</v>
      </c>
      <c r="U20">
        <v>18</v>
      </c>
    </row>
    <row r="21" spans="1:58" x14ac:dyDescent="0.2">
      <c r="A21">
        <v>19</v>
      </c>
      <c r="U21">
        <v>19</v>
      </c>
    </row>
    <row r="22" spans="1:58" x14ac:dyDescent="0.2">
      <c r="A22">
        <v>20</v>
      </c>
      <c r="U22">
        <v>20</v>
      </c>
    </row>
    <row r="23" spans="1:58" x14ac:dyDescent="0.2">
      <c r="A23">
        <v>21</v>
      </c>
      <c r="U23">
        <v>21</v>
      </c>
    </row>
    <row r="24" spans="1:58" x14ac:dyDescent="0.2">
      <c r="A24">
        <v>22</v>
      </c>
      <c r="U24">
        <v>22</v>
      </c>
    </row>
    <row r="25" spans="1:58" x14ac:dyDescent="0.2">
      <c r="A25">
        <v>23</v>
      </c>
      <c r="U25">
        <v>23</v>
      </c>
    </row>
    <row r="26" spans="1:58" x14ac:dyDescent="0.2">
      <c r="A26">
        <v>24</v>
      </c>
      <c r="U26">
        <v>24</v>
      </c>
    </row>
    <row r="27" spans="1:58" x14ac:dyDescent="0.2">
      <c r="A27">
        <v>25</v>
      </c>
      <c r="U27">
        <v>25</v>
      </c>
    </row>
    <row r="28" spans="1:58" x14ac:dyDescent="0.2">
      <c r="A28">
        <v>26</v>
      </c>
      <c r="B28">
        <v>0.03</v>
      </c>
      <c r="C28">
        <v>0.1</v>
      </c>
      <c r="E28">
        <v>0.02</v>
      </c>
      <c r="F28">
        <v>0.02</v>
      </c>
      <c r="J28">
        <v>7.0000000000000007E-2</v>
      </c>
      <c r="L28">
        <v>0.09</v>
      </c>
      <c r="N28">
        <v>0.04</v>
      </c>
      <c r="Q28">
        <v>0.01</v>
      </c>
      <c r="R28">
        <v>0.05</v>
      </c>
      <c r="S28">
        <v>7.0000000000000007E-2</v>
      </c>
      <c r="U28">
        <v>26</v>
      </c>
    </row>
    <row r="29" spans="1:58" x14ac:dyDescent="0.2">
      <c r="A29">
        <v>27</v>
      </c>
      <c r="B29">
        <v>0.03</v>
      </c>
      <c r="C29">
        <v>0.02</v>
      </c>
      <c r="G29">
        <v>0.3</v>
      </c>
      <c r="K29">
        <v>0.09</v>
      </c>
      <c r="M29">
        <v>0.06</v>
      </c>
      <c r="N29">
        <v>0.05</v>
      </c>
      <c r="T29">
        <v>0.05</v>
      </c>
      <c r="U29">
        <v>27</v>
      </c>
    </row>
    <row r="30" spans="1:58" x14ac:dyDescent="0.2">
      <c r="A30">
        <v>28</v>
      </c>
      <c r="G30">
        <v>0.05</v>
      </c>
      <c r="U30">
        <v>28</v>
      </c>
    </row>
    <row r="31" spans="1:58" x14ac:dyDescent="0.2">
      <c r="A31">
        <v>29</v>
      </c>
      <c r="U31">
        <v>29</v>
      </c>
    </row>
    <row r="32" spans="1:58" x14ac:dyDescent="0.2">
      <c r="A32">
        <v>30</v>
      </c>
      <c r="U32">
        <v>30</v>
      </c>
    </row>
    <row r="33" spans="1:21" x14ac:dyDescent="0.2">
      <c r="A33">
        <v>31</v>
      </c>
      <c r="D33">
        <v>0</v>
      </c>
      <c r="P33">
        <v>0.04</v>
      </c>
      <c r="U33">
        <v>31</v>
      </c>
    </row>
    <row r="34" spans="1:21" x14ac:dyDescent="0.2">
      <c r="A34" t="s">
        <v>37</v>
      </c>
      <c r="B34">
        <f t="shared" ref="B34:T34" si="14">SUM(B3:B33)</f>
        <v>0.52</v>
      </c>
      <c r="C34">
        <f t="shared" si="14"/>
        <v>0.70000000000000007</v>
      </c>
      <c r="D34">
        <f t="shared" si="14"/>
        <v>0</v>
      </c>
      <c r="E34">
        <f t="shared" si="14"/>
        <v>0.84000000000000008</v>
      </c>
      <c r="F34">
        <f t="shared" si="14"/>
        <v>0.4</v>
      </c>
      <c r="G34">
        <f t="shared" si="14"/>
        <v>0.78</v>
      </c>
      <c r="H34">
        <f t="shared" si="14"/>
        <v>0.64</v>
      </c>
      <c r="I34">
        <f t="shared" si="14"/>
        <v>0.56000000000000005</v>
      </c>
      <c r="J34">
        <f t="shared" si="14"/>
        <v>0.63000000000000012</v>
      </c>
      <c r="K34">
        <f t="shared" si="14"/>
        <v>0.72</v>
      </c>
      <c r="L34">
        <f t="shared" si="14"/>
        <v>0.65</v>
      </c>
      <c r="M34">
        <f t="shared" si="14"/>
        <v>0.66999999999999993</v>
      </c>
      <c r="N34">
        <f t="shared" si="14"/>
        <v>0.58000000000000007</v>
      </c>
      <c r="O34">
        <f t="shared" si="14"/>
        <v>0.65999999999999992</v>
      </c>
      <c r="P34">
        <f t="shared" si="14"/>
        <v>0.04</v>
      </c>
      <c r="Q34">
        <f t="shared" si="14"/>
        <v>0.51</v>
      </c>
      <c r="R34">
        <f t="shared" si="14"/>
        <v>0.38999999999999996</v>
      </c>
      <c r="S34">
        <f t="shared" si="14"/>
        <v>0.54</v>
      </c>
      <c r="T34">
        <f t="shared" si="14"/>
        <v>0.69000000000000006</v>
      </c>
    </row>
    <row r="36" spans="1:21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21" x14ac:dyDescent="0.2">
      <c r="A38">
        <v>1</v>
      </c>
      <c r="D38" t="s">
        <v>33</v>
      </c>
      <c r="U38">
        <v>1</v>
      </c>
    </row>
    <row r="39" spans="1:21" x14ac:dyDescent="0.2">
      <c r="A39">
        <v>2</v>
      </c>
      <c r="U39">
        <v>2</v>
      </c>
    </row>
    <row r="40" spans="1:21" x14ac:dyDescent="0.2">
      <c r="A40">
        <v>3</v>
      </c>
      <c r="U40">
        <v>3</v>
      </c>
    </row>
    <row r="41" spans="1:21" x14ac:dyDescent="0.2">
      <c r="A41">
        <v>4</v>
      </c>
      <c r="C41">
        <v>0.2</v>
      </c>
      <c r="G41">
        <v>0.02</v>
      </c>
      <c r="I41">
        <v>0.1</v>
      </c>
      <c r="J41">
        <v>0.02</v>
      </c>
      <c r="N41">
        <v>0.13</v>
      </c>
      <c r="R41">
        <v>0.08</v>
      </c>
      <c r="U41">
        <v>4</v>
      </c>
    </row>
    <row r="42" spans="1:21" x14ac:dyDescent="0.2">
      <c r="A42">
        <v>5</v>
      </c>
      <c r="U42">
        <v>5</v>
      </c>
    </row>
    <row r="43" spans="1:21" x14ac:dyDescent="0.2">
      <c r="A43">
        <v>6</v>
      </c>
      <c r="C43">
        <v>0.01</v>
      </c>
      <c r="U43">
        <v>6</v>
      </c>
    </row>
    <row r="44" spans="1:21" x14ac:dyDescent="0.2">
      <c r="A44">
        <v>7</v>
      </c>
      <c r="U44">
        <v>7</v>
      </c>
    </row>
    <row r="45" spans="1:21" x14ac:dyDescent="0.2">
      <c r="A45">
        <v>8</v>
      </c>
      <c r="U45">
        <v>8</v>
      </c>
    </row>
    <row r="46" spans="1:21" x14ac:dyDescent="0.2">
      <c r="A46">
        <v>9</v>
      </c>
      <c r="U46">
        <v>9</v>
      </c>
    </row>
    <row r="47" spans="1:21" x14ac:dyDescent="0.2">
      <c r="A47">
        <v>10</v>
      </c>
      <c r="U47">
        <v>10</v>
      </c>
    </row>
    <row r="48" spans="1:21" x14ac:dyDescent="0.2">
      <c r="A48">
        <v>11</v>
      </c>
      <c r="U48">
        <v>11</v>
      </c>
    </row>
    <row r="49" spans="1:21" x14ac:dyDescent="0.2">
      <c r="A49">
        <v>12</v>
      </c>
      <c r="C49">
        <v>0.03</v>
      </c>
      <c r="J49">
        <v>0.03</v>
      </c>
      <c r="K49">
        <v>0.01</v>
      </c>
      <c r="M49">
        <v>0.02</v>
      </c>
      <c r="N49">
        <v>0.01</v>
      </c>
      <c r="U49">
        <v>12</v>
      </c>
    </row>
    <row r="50" spans="1:21" x14ac:dyDescent="0.2">
      <c r="A50">
        <v>13</v>
      </c>
      <c r="B50">
        <v>0.01</v>
      </c>
      <c r="C50">
        <v>0.01</v>
      </c>
      <c r="E50">
        <v>7.0000000000000007E-2</v>
      </c>
      <c r="F50">
        <v>0.03</v>
      </c>
      <c r="G50">
        <v>0.02</v>
      </c>
      <c r="L50">
        <v>0.08</v>
      </c>
      <c r="N50">
        <v>0.01</v>
      </c>
      <c r="R50">
        <v>0.01</v>
      </c>
      <c r="U50">
        <v>13</v>
      </c>
    </row>
    <row r="51" spans="1:21" x14ac:dyDescent="0.2">
      <c r="A51">
        <v>14</v>
      </c>
      <c r="U51">
        <v>14</v>
      </c>
    </row>
    <row r="52" spans="1:21" x14ac:dyDescent="0.2">
      <c r="A52">
        <v>15</v>
      </c>
      <c r="U52">
        <v>15</v>
      </c>
    </row>
    <row r="53" spans="1:21" x14ac:dyDescent="0.2">
      <c r="A53">
        <v>16</v>
      </c>
      <c r="U53">
        <v>16</v>
      </c>
    </row>
    <row r="54" spans="1:21" x14ac:dyDescent="0.2">
      <c r="A54">
        <v>17</v>
      </c>
      <c r="U54">
        <v>17</v>
      </c>
    </row>
    <row r="55" spans="1:21" x14ac:dyDescent="0.2">
      <c r="A55">
        <v>18</v>
      </c>
      <c r="U55">
        <v>18</v>
      </c>
    </row>
    <row r="56" spans="1:21" x14ac:dyDescent="0.2">
      <c r="A56">
        <v>19</v>
      </c>
      <c r="F56">
        <v>0.01</v>
      </c>
      <c r="L56">
        <v>0.11</v>
      </c>
      <c r="U56">
        <v>19</v>
      </c>
    </row>
    <row r="57" spans="1:21" x14ac:dyDescent="0.2">
      <c r="A57">
        <v>20</v>
      </c>
      <c r="C57">
        <v>0.05</v>
      </c>
      <c r="D57">
        <v>0.01</v>
      </c>
      <c r="J57" t="s">
        <v>33</v>
      </c>
      <c r="N57">
        <v>0.03</v>
      </c>
      <c r="R57">
        <v>0.06</v>
      </c>
      <c r="U57">
        <v>20</v>
      </c>
    </row>
    <row r="58" spans="1:21" x14ac:dyDescent="0.2">
      <c r="A58">
        <v>21</v>
      </c>
      <c r="I58">
        <v>0.04</v>
      </c>
      <c r="K58">
        <v>0.01</v>
      </c>
      <c r="T58">
        <v>0.33</v>
      </c>
      <c r="U58">
        <v>21</v>
      </c>
    </row>
    <row r="59" spans="1:21" x14ac:dyDescent="0.2">
      <c r="A59">
        <v>22</v>
      </c>
      <c r="U59">
        <v>22</v>
      </c>
    </row>
    <row r="60" spans="1:21" x14ac:dyDescent="0.2">
      <c r="A60">
        <v>23</v>
      </c>
      <c r="U60">
        <v>23</v>
      </c>
    </row>
    <row r="61" spans="1:21" x14ac:dyDescent="0.2">
      <c r="A61">
        <v>24</v>
      </c>
      <c r="U61">
        <v>24</v>
      </c>
    </row>
    <row r="62" spans="1:21" x14ac:dyDescent="0.2">
      <c r="A62">
        <v>25</v>
      </c>
      <c r="U62">
        <v>25</v>
      </c>
    </row>
    <row r="63" spans="1:21" x14ac:dyDescent="0.2">
      <c r="A63">
        <v>26</v>
      </c>
      <c r="U63">
        <v>26</v>
      </c>
    </row>
    <row r="64" spans="1:21" x14ac:dyDescent="0.2">
      <c r="A64">
        <v>27</v>
      </c>
      <c r="U64">
        <v>27</v>
      </c>
    </row>
    <row r="65" spans="1:21" x14ac:dyDescent="0.2">
      <c r="A65">
        <v>28</v>
      </c>
      <c r="B65">
        <v>0.13</v>
      </c>
      <c r="C65">
        <v>0.25</v>
      </c>
      <c r="E65">
        <v>0.19</v>
      </c>
      <c r="F65">
        <v>0.31</v>
      </c>
      <c r="G65">
        <v>0.13</v>
      </c>
      <c r="H65">
        <v>0.1</v>
      </c>
      <c r="J65">
        <v>0.18</v>
      </c>
      <c r="K65">
        <v>0.13</v>
      </c>
      <c r="L65">
        <v>0.09</v>
      </c>
      <c r="N65">
        <v>0.25</v>
      </c>
      <c r="Q65">
        <v>0.16</v>
      </c>
      <c r="R65">
        <v>0.06</v>
      </c>
      <c r="S65">
        <v>0.03</v>
      </c>
      <c r="U65">
        <v>28</v>
      </c>
    </row>
    <row r="66" spans="1:21" x14ac:dyDescent="0.2">
      <c r="A66">
        <v>29</v>
      </c>
      <c r="I66">
        <v>0.2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O68">
        <v>0</v>
      </c>
      <c r="U68">
        <v>31</v>
      </c>
    </row>
    <row r="69" spans="1:21" x14ac:dyDescent="0.2">
      <c r="A69" t="s">
        <v>37</v>
      </c>
      <c r="B69">
        <f t="shared" ref="B69:T69" si="15">SUM(B38:B68)</f>
        <v>0.14000000000000001</v>
      </c>
      <c r="C69">
        <f t="shared" si="15"/>
        <v>0.55000000000000004</v>
      </c>
      <c r="D69">
        <f t="shared" si="15"/>
        <v>0.01</v>
      </c>
      <c r="E69">
        <f t="shared" si="15"/>
        <v>0.26</v>
      </c>
      <c r="F69">
        <f t="shared" si="15"/>
        <v>0.35</v>
      </c>
      <c r="G69">
        <f t="shared" si="15"/>
        <v>0.17</v>
      </c>
      <c r="H69">
        <f t="shared" si="15"/>
        <v>0.1</v>
      </c>
      <c r="I69">
        <f t="shared" si="15"/>
        <v>0.34</v>
      </c>
      <c r="J69">
        <f t="shared" si="15"/>
        <v>0.22999999999999998</v>
      </c>
      <c r="K69">
        <f t="shared" si="15"/>
        <v>0.15</v>
      </c>
      <c r="L69">
        <f t="shared" si="15"/>
        <v>0.28000000000000003</v>
      </c>
      <c r="M69">
        <f t="shared" si="15"/>
        <v>0.02</v>
      </c>
      <c r="N69">
        <f t="shared" si="15"/>
        <v>0.43000000000000005</v>
      </c>
      <c r="O69">
        <f t="shared" si="15"/>
        <v>0</v>
      </c>
      <c r="P69">
        <f t="shared" si="15"/>
        <v>0</v>
      </c>
      <c r="Q69">
        <f t="shared" si="15"/>
        <v>0.16</v>
      </c>
      <c r="R69">
        <f t="shared" si="15"/>
        <v>0.21</v>
      </c>
      <c r="S69">
        <f t="shared" si="15"/>
        <v>0.03</v>
      </c>
      <c r="T69">
        <f t="shared" si="15"/>
        <v>0.33</v>
      </c>
    </row>
    <row r="71" spans="1:21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21" x14ac:dyDescent="0.2">
      <c r="A73">
        <v>1</v>
      </c>
      <c r="D73">
        <v>0.77</v>
      </c>
      <c r="M73">
        <v>0.05</v>
      </c>
      <c r="N73">
        <v>0.01</v>
      </c>
      <c r="T73">
        <v>0.25</v>
      </c>
      <c r="U73">
        <v>1</v>
      </c>
    </row>
    <row r="74" spans="1:21" x14ac:dyDescent="0.2">
      <c r="A74">
        <v>2</v>
      </c>
      <c r="C74">
        <v>0.02</v>
      </c>
      <c r="N74">
        <v>0.05</v>
      </c>
      <c r="R74">
        <v>0.08</v>
      </c>
      <c r="U74">
        <v>2</v>
      </c>
    </row>
    <row r="75" spans="1:21" x14ac:dyDescent="0.2">
      <c r="A75">
        <v>3</v>
      </c>
      <c r="U75">
        <v>3</v>
      </c>
    </row>
    <row r="76" spans="1:21" x14ac:dyDescent="0.2">
      <c r="A76">
        <v>4</v>
      </c>
      <c r="U76">
        <v>4</v>
      </c>
    </row>
    <row r="77" spans="1:21" x14ac:dyDescent="0.2">
      <c r="A77">
        <v>5</v>
      </c>
      <c r="U77">
        <v>5</v>
      </c>
    </row>
    <row r="78" spans="1:21" x14ac:dyDescent="0.2">
      <c r="A78">
        <v>6</v>
      </c>
      <c r="U78">
        <v>6</v>
      </c>
    </row>
    <row r="79" spans="1:21" x14ac:dyDescent="0.2">
      <c r="A79">
        <v>7</v>
      </c>
      <c r="U79">
        <v>7</v>
      </c>
    </row>
    <row r="80" spans="1:21" x14ac:dyDescent="0.2">
      <c r="A80">
        <v>8</v>
      </c>
      <c r="U80">
        <v>8</v>
      </c>
    </row>
    <row r="81" spans="1:21" x14ac:dyDescent="0.2">
      <c r="A81">
        <v>9</v>
      </c>
      <c r="U81">
        <v>9</v>
      </c>
    </row>
    <row r="82" spans="1:21" x14ac:dyDescent="0.2">
      <c r="A82">
        <v>10</v>
      </c>
      <c r="U82">
        <v>10</v>
      </c>
    </row>
    <row r="83" spans="1:21" x14ac:dyDescent="0.2">
      <c r="A83">
        <v>11</v>
      </c>
      <c r="U83">
        <v>11</v>
      </c>
    </row>
    <row r="84" spans="1:21" x14ac:dyDescent="0.2">
      <c r="A84">
        <v>12</v>
      </c>
      <c r="U84">
        <v>12</v>
      </c>
    </row>
    <row r="85" spans="1:21" x14ac:dyDescent="0.2">
      <c r="A85">
        <v>13</v>
      </c>
      <c r="U85">
        <v>13</v>
      </c>
    </row>
    <row r="86" spans="1:21" x14ac:dyDescent="0.2">
      <c r="A86">
        <v>14</v>
      </c>
      <c r="U86">
        <v>14</v>
      </c>
    </row>
    <row r="87" spans="1:21" x14ac:dyDescent="0.2">
      <c r="A87">
        <v>15</v>
      </c>
      <c r="U87">
        <v>15</v>
      </c>
    </row>
    <row r="88" spans="1:21" x14ac:dyDescent="0.2">
      <c r="A88">
        <v>16</v>
      </c>
      <c r="B88">
        <v>0.02</v>
      </c>
      <c r="C88">
        <v>0.3</v>
      </c>
      <c r="E88">
        <v>0.1</v>
      </c>
      <c r="F88">
        <v>0.05</v>
      </c>
      <c r="H88">
        <v>0.02</v>
      </c>
      <c r="I88">
        <v>0.09</v>
      </c>
      <c r="J88">
        <v>0.1</v>
      </c>
      <c r="L88">
        <v>0.22</v>
      </c>
      <c r="M88">
        <v>0.02</v>
      </c>
      <c r="P88">
        <v>0.04</v>
      </c>
      <c r="Q88">
        <v>0.06</v>
      </c>
      <c r="R88">
        <v>0.15</v>
      </c>
      <c r="S88">
        <v>0.15</v>
      </c>
      <c r="U88">
        <v>16</v>
      </c>
    </row>
    <row r="89" spans="1:21" x14ac:dyDescent="0.2">
      <c r="A89">
        <v>17</v>
      </c>
      <c r="C89">
        <v>0.05</v>
      </c>
      <c r="D89">
        <v>0.03</v>
      </c>
      <c r="G89">
        <v>0.03</v>
      </c>
      <c r="K89">
        <v>0.05</v>
      </c>
      <c r="N89">
        <v>0.32</v>
      </c>
      <c r="O89">
        <v>0.1</v>
      </c>
      <c r="T89">
        <v>0.33</v>
      </c>
      <c r="U89">
        <v>17</v>
      </c>
    </row>
    <row r="90" spans="1:21" x14ac:dyDescent="0.2">
      <c r="A90">
        <v>18</v>
      </c>
      <c r="B90">
        <v>0.02</v>
      </c>
      <c r="E90">
        <v>0.06</v>
      </c>
      <c r="H90">
        <v>0.05</v>
      </c>
      <c r="J90">
        <v>0.01</v>
      </c>
      <c r="K90">
        <v>0.05</v>
      </c>
      <c r="M90">
        <v>0.02</v>
      </c>
      <c r="N90">
        <v>0.02</v>
      </c>
      <c r="R90">
        <v>0.01</v>
      </c>
      <c r="U90">
        <v>18</v>
      </c>
    </row>
    <row r="91" spans="1:21" x14ac:dyDescent="0.2">
      <c r="A91">
        <v>19</v>
      </c>
      <c r="B91">
        <v>0.01</v>
      </c>
      <c r="G91">
        <v>0.03</v>
      </c>
      <c r="H91">
        <v>0.06</v>
      </c>
      <c r="J91">
        <v>0.02</v>
      </c>
      <c r="L91">
        <v>0.06</v>
      </c>
      <c r="M91">
        <v>7.0000000000000007E-2</v>
      </c>
      <c r="N91">
        <v>0.04</v>
      </c>
      <c r="R91">
        <v>0.03</v>
      </c>
      <c r="T91">
        <v>7.0000000000000007E-2</v>
      </c>
      <c r="U91">
        <v>19</v>
      </c>
    </row>
    <row r="92" spans="1:21" x14ac:dyDescent="0.2">
      <c r="A92">
        <v>20</v>
      </c>
      <c r="D92">
        <v>0.03</v>
      </c>
      <c r="E92">
        <v>0.16</v>
      </c>
      <c r="F92">
        <v>0.03</v>
      </c>
      <c r="G92">
        <v>0.01</v>
      </c>
      <c r="H92">
        <v>0.02</v>
      </c>
      <c r="I92">
        <v>0.05</v>
      </c>
      <c r="K92">
        <v>0.05</v>
      </c>
      <c r="L92">
        <v>0.03</v>
      </c>
      <c r="M92">
        <v>0.02</v>
      </c>
      <c r="Q92">
        <v>0.06</v>
      </c>
      <c r="S92">
        <v>0.08</v>
      </c>
      <c r="U92">
        <v>20</v>
      </c>
    </row>
    <row r="93" spans="1:21" x14ac:dyDescent="0.2">
      <c r="A93">
        <v>21</v>
      </c>
      <c r="E93">
        <v>0.02</v>
      </c>
      <c r="N93">
        <v>0.01</v>
      </c>
      <c r="O93">
        <v>0.17</v>
      </c>
      <c r="U93">
        <v>21</v>
      </c>
    </row>
    <row r="94" spans="1:21" x14ac:dyDescent="0.2">
      <c r="A94">
        <v>22</v>
      </c>
      <c r="B94">
        <v>0.19</v>
      </c>
      <c r="C94">
        <v>0.24</v>
      </c>
      <c r="E94">
        <v>0.18</v>
      </c>
      <c r="F94">
        <v>0.26</v>
      </c>
      <c r="H94">
        <v>0.19</v>
      </c>
      <c r="I94">
        <v>0.2</v>
      </c>
      <c r="J94">
        <v>0.25</v>
      </c>
      <c r="L94">
        <v>0.21</v>
      </c>
      <c r="N94">
        <v>0.15</v>
      </c>
      <c r="O94">
        <v>0.03</v>
      </c>
      <c r="P94">
        <v>0.26</v>
      </c>
      <c r="Q94">
        <v>0.17</v>
      </c>
      <c r="R94">
        <v>0.18</v>
      </c>
      <c r="S94">
        <v>0.21</v>
      </c>
      <c r="U94">
        <v>22</v>
      </c>
    </row>
    <row r="95" spans="1:21" x14ac:dyDescent="0.2">
      <c r="A95">
        <v>23</v>
      </c>
      <c r="B95">
        <v>0.06</v>
      </c>
      <c r="C95">
        <v>0.05</v>
      </c>
      <c r="D95">
        <v>0.25</v>
      </c>
      <c r="E95">
        <v>0.06</v>
      </c>
      <c r="F95">
        <v>0.05</v>
      </c>
      <c r="G95">
        <v>0.16</v>
      </c>
      <c r="H95">
        <v>0.04</v>
      </c>
      <c r="I95">
        <v>0.1</v>
      </c>
      <c r="J95">
        <v>0.08</v>
      </c>
      <c r="L95">
        <v>0.13</v>
      </c>
      <c r="M95">
        <v>0.15</v>
      </c>
      <c r="N95">
        <v>0.12</v>
      </c>
      <c r="O95">
        <v>0.22</v>
      </c>
      <c r="P95">
        <v>0.08</v>
      </c>
      <c r="Q95">
        <v>0.21</v>
      </c>
      <c r="R95">
        <v>0.11</v>
      </c>
      <c r="S95">
        <v>7.0000000000000007E-2</v>
      </c>
      <c r="T95">
        <v>0.28000000000000003</v>
      </c>
      <c r="U95">
        <v>23</v>
      </c>
    </row>
    <row r="96" spans="1:21" x14ac:dyDescent="0.2">
      <c r="A96">
        <v>24</v>
      </c>
      <c r="B96">
        <v>0.01</v>
      </c>
      <c r="E96">
        <v>0.05</v>
      </c>
      <c r="G96">
        <v>7.0000000000000007E-2</v>
      </c>
      <c r="J96">
        <v>0.02</v>
      </c>
      <c r="K96">
        <v>0.18</v>
      </c>
      <c r="L96">
        <v>0.05</v>
      </c>
      <c r="N96">
        <v>0.01</v>
      </c>
      <c r="P96">
        <v>0.02</v>
      </c>
      <c r="Q96">
        <v>0.02</v>
      </c>
      <c r="R96">
        <v>0.02</v>
      </c>
      <c r="S96">
        <v>0.04</v>
      </c>
      <c r="T96">
        <v>0.36</v>
      </c>
      <c r="U96">
        <v>24</v>
      </c>
    </row>
    <row r="97" spans="1:21" x14ac:dyDescent="0.2">
      <c r="A97">
        <v>25</v>
      </c>
      <c r="F97">
        <v>0.01</v>
      </c>
      <c r="O97">
        <v>0.02</v>
      </c>
      <c r="P97">
        <v>0.49</v>
      </c>
      <c r="R97">
        <v>0.02</v>
      </c>
      <c r="T97">
        <v>0.15</v>
      </c>
      <c r="U97">
        <v>25</v>
      </c>
    </row>
    <row r="98" spans="1:21" x14ac:dyDescent="0.2">
      <c r="A98">
        <v>26</v>
      </c>
      <c r="B98">
        <v>0.2</v>
      </c>
      <c r="C98">
        <v>0.04</v>
      </c>
      <c r="F98">
        <v>0.69</v>
      </c>
      <c r="G98">
        <v>0.43</v>
      </c>
      <c r="H98">
        <v>0.34</v>
      </c>
      <c r="I98">
        <v>0.7</v>
      </c>
      <c r="J98">
        <v>0.17</v>
      </c>
      <c r="K98">
        <v>0.05</v>
      </c>
      <c r="M98">
        <v>0.25</v>
      </c>
      <c r="N98">
        <v>0.04</v>
      </c>
      <c r="O98">
        <v>1</v>
      </c>
      <c r="Q98">
        <v>0.83</v>
      </c>
      <c r="R98">
        <v>0.17</v>
      </c>
      <c r="U98">
        <v>26</v>
      </c>
    </row>
    <row r="99" spans="1:21" x14ac:dyDescent="0.2">
      <c r="A99">
        <v>27</v>
      </c>
      <c r="B99">
        <v>0.54</v>
      </c>
      <c r="C99">
        <v>0.63</v>
      </c>
      <c r="E99">
        <v>1.58</v>
      </c>
      <c r="G99">
        <v>0.39</v>
      </c>
      <c r="H99">
        <v>0.8</v>
      </c>
      <c r="J99">
        <v>0.55000000000000004</v>
      </c>
      <c r="K99">
        <v>0.51</v>
      </c>
      <c r="L99">
        <v>0.75</v>
      </c>
      <c r="M99">
        <v>0.65</v>
      </c>
      <c r="N99">
        <v>0.28000000000000003</v>
      </c>
      <c r="O99">
        <v>0.45</v>
      </c>
      <c r="Q99">
        <v>0.64</v>
      </c>
      <c r="R99">
        <v>0.44</v>
      </c>
      <c r="S99">
        <v>1.54</v>
      </c>
      <c r="T99">
        <v>0.65</v>
      </c>
      <c r="U99">
        <v>27</v>
      </c>
    </row>
    <row r="100" spans="1:21" x14ac:dyDescent="0.2">
      <c r="A100">
        <v>28</v>
      </c>
      <c r="B100">
        <v>0.01</v>
      </c>
      <c r="C100">
        <v>0.2</v>
      </c>
      <c r="D100">
        <v>0.63</v>
      </c>
      <c r="F100">
        <v>0.25</v>
      </c>
      <c r="G100">
        <v>0.23</v>
      </c>
      <c r="H100">
        <v>0.05</v>
      </c>
      <c r="I100">
        <v>0.4</v>
      </c>
      <c r="J100">
        <v>0.05</v>
      </c>
      <c r="K100">
        <v>0.6</v>
      </c>
      <c r="L100">
        <v>0.21</v>
      </c>
      <c r="M100">
        <v>0.02</v>
      </c>
      <c r="N100">
        <v>0.13</v>
      </c>
      <c r="P100">
        <v>0.31</v>
      </c>
      <c r="Q100">
        <v>0.54</v>
      </c>
      <c r="R100">
        <v>0.12</v>
      </c>
      <c r="S100">
        <v>0.27</v>
      </c>
      <c r="T100">
        <v>0.65</v>
      </c>
      <c r="U100">
        <v>28</v>
      </c>
    </row>
    <row r="101" spans="1:21" x14ac:dyDescent="0.2">
      <c r="A101">
        <v>29</v>
      </c>
      <c r="B101">
        <v>0.13</v>
      </c>
      <c r="C101">
        <v>0.08</v>
      </c>
      <c r="D101">
        <v>0.25</v>
      </c>
      <c r="E101">
        <v>0.49</v>
      </c>
      <c r="F101">
        <v>0.06</v>
      </c>
      <c r="G101">
        <v>0.08</v>
      </c>
      <c r="I101">
        <v>0.31</v>
      </c>
      <c r="J101">
        <v>7.0000000000000007E-2</v>
      </c>
      <c r="K101">
        <v>0.11</v>
      </c>
      <c r="N101">
        <v>0.14000000000000001</v>
      </c>
      <c r="O101">
        <v>0.47</v>
      </c>
      <c r="P101">
        <v>0.31</v>
      </c>
      <c r="R101">
        <v>0.1</v>
      </c>
      <c r="S101">
        <v>0.02</v>
      </c>
      <c r="T101">
        <v>0.25</v>
      </c>
      <c r="U101">
        <v>29</v>
      </c>
    </row>
    <row r="102" spans="1:21" x14ac:dyDescent="0.2">
      <c r="A102">
        <v>30</v>
      </c>
      <c r="C102">
        <v>0.01</v>
      </c>
      <c r="J102">
        <v>0.02</v>
      </c>
      <c r="N102">
        <v>0.01</v>
      </c>
      <c r="R102">
        <v>0.02</v>
      </c>
      <c r="T102">
        <v>0.05</v>
      </c>
      <c r="U102">
        <v>30</v>
      </c>
    </row>
    <row r="103" spans="1:21" x14ac:dyDescent="0.2">
      <c r="A103">
        <v>31</v>
      </c>
      <c r="T103">
        <v>0.15</v>
      </c>
      <c r="U103">
        <v>31</v>
      </c>
    </row>
    <row r="104" spans="1:21" x14ac:dyDescent="0.2">
      <c r="A104" t="s">
        <v>37</v>
      </c>
      <c r="B104">
        <f t="shared" ref="B104:T104" si="16">SUM(B73:B103)</f>
        <v>1.19</v>
      </c>
      <c r="C104">
        <f t="shared" si="16"/>
        <v>1.62</v>
      </c>
      <c r="D104">
        <f t="shared" si="16"/>
        <v>1.96</v>
      </c>
      <c r="E104">
        <f t="shared" si="16"/>
        <v>2.7</v>
      </c>
      <c r="F104">
        <f t="shared" si="16"/>
        <v>1.4</v>
      </c>
      <c r="G104">
        <f t="shared" si="16"/>
        <v>1.4300000000000002</v>
      </c>
      <c r="H104">
        <f t="shared" si="16"/>
        <v>1.57</v>
      </c>
      <c r="I104">
        <f t="shared" si="16"/>
        <v>1.85</v>
      </c>
      <c r="J104">
        <f t="shared" si="16"/>
        <v>1.3400000000000003</v>
      </c>
      <c r="K104">
        <f t="shared" si="16"/>
        <v>1.6</v>
      </c>
      <c r="L104">
        <f t="shared" si="16"/>
        <v>1.6600000000000001</v>
      </c>
      <c r="M104">
        <f t="shared" si="16"/>
        <v>1.25</v>
      </c>
      <c r="N104">
        <f t="shared" si="16"/>
        <v>1.3300000000000003</v>
      </c>
      <c r="O104">
        <f t="shared" si="16"/>
        <v>2.46</v>
      </c>
      <c r="P104">
        <f t="shared" si="16"/>
        <v>1.51</v>
      </c>
      <c r="Q104">
        <f t="shared" si="16"/>
        <v>2.5300000000000002</v>
      </c>
      <c r="R104">
        <f t="shared" si="16"/>
        <v>1.4500000000000002</v>
      </c>
      <c r="S104">
        <f t="shared" si="16"/>
        <v>2.38</v>
      </c>
      <c r="T104">
        <f t="shared" si="16"/>
        <v>3.1899999999999995</v>
      </c>
    </row>
    <row r="106" spans="1:21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8" spans="1:21" x14ac:dyDescent="0.2">
      <c r="A108">
        <v>1</v>
      </c>
      <c r="J108">
        <v>0.02</v>
      </c>
      <c r="N108">
        <v>0.02</v>
      </c>
      <c r="O108">
        <v>0.01</v>
      </c>
      <c r="S108">
        <v>0.08</v>
      </c>
      <c r="U108">
        <v>1</v>
      </c>
    </row>
    <row r="109" spans="1:21" x14ac:dyDescent="0.2">
      <c r="A109">
        <v>2</v>
      </c>
      <c r="B109">
        <v>0.01</v>
      </c>
      <c r="C109">
        <v>0.08</v>
      </c>
      <c r="F109">
        <v>0.02</v>
      </c>
      <c r="G109">
        <v>0.01</v>
      </c>
      <c r="I109">
        <v>0.02</v>
      </c>
      <c r="J109">
        <v>0.02</v>
      </c>
      <c r="M109">
        <v>0.02</v>
      </c>
      <c r="U109">
        <v>2</v>
      </c>
    </row>
    <row r="110" spans="1:21" x14ac:dyDescent="0.2">
      <c r="A110">
        <v>3</v>
      </c>
      <c r="B110">
        <v>0.16</v>
      </c>
      <c r="C110">
        <v>0.19</v>
      </c>
      <c r="D110">
        <v>0.21</v>
      </c>
      <c r="E110">
        <v>0.09</v>
      </c>
      <c r="F110">
        <v>0.38</v>
      </c>
      <c r="G110">
        <v>0.05</v>
      </c>
      <c r="H110">
        <v>0.41</v>
      </c>
      <c r="J110">
        <v>0.27</v>
      </c>
      <c r="N110">
        <v>0.09</v>
      </c>
      <c r="O110">
        <v>0.15</v>
      </c>
      <c r="P110">
        <v>0.08</v>
      </c>
      <c r="Q110">
        <v>0.37</v>
      </c>
      <c r="R110">
        <v>0.28000000000000003</v>
      </c>
      <c r="S110">
        <v>0.31</v>
      </c>
      <c r="T110">
        <v>0.2</v>
      </c>
      <c r="U110">
        <v>3</v>
      </c>
    </row>
    <row r="111" spans="1:21" x14ac:dyDescent="0.2">
      <c r="A111">
        <v>4</v>
      </c>
      <c r="B111">
        <v>0.04</v>
      </c>
      <c r="C111">
        <v>0.02</v>
      </c>
      <c r="E111">
        <v>0.37</v>
      </c>
      <c r="G111">
        <v>0.18</v>
      </c>
      <c r="I111">
        <v>0.28000000000000003</v>
      </c>
      <c r="K111">
        <v>0.2</v>
      </c>
      <c r="L111">
        <v>0.39</v>
      </c>
      <c r="N111">
        <v>0.2</v>
      </c>
      <c r="O111">
        <v>0.05</v>
      </c>
      <c r="P111">
        <v>0.12</v>
      </c>
      <c r="R111">
        <v>0.02</v>
      </c>
      <c r="T111">
        <v>0.27</v>
      </c>
      <c r="U111">
        <v>4</v>
      </c>
    </row>
    <row r="112" spans="1:21" x14ac:dyDescent="0.2">
      <c r="A112">
        <v>5</v>
      </c>
      <c r="N112">
        <v>0.01</v>
      </c>
      <c r="U112">
        <v>5</v>
      </c>
    </row>
    <row r="113" spans="1:21" x14ac:dyDescent="0.2">
      <c r="A113">
        <v>6</v>
      </c>
      <c r="U113">
        <v>6</v>
      </c>
    </row>
    <row r="114" spans="1:21" x14ac:dyDescent="0.2">
      <c r="A114">
        <v>7</v>
      </c>
      <c r="C114">
        <v>0.03</v>
      </c>
      <c r="E114">
        <v>0.02</v>
      </c>
      <c r="L114">
        <v>0.05</v>
      </c>
      <c r="R114">
        <v>0.03</v>
      </c>
      <c r="S114">
        <v>0.04</v>
      </c>
      <c r="U114">
        <v>7</v>
      </c>
    </row>
    <row r="115" spans="1:21" x14ac:dyDescent="0.2">
      <c r="A115">
        <v>8</v>
      </c>
      <c r="B115">
        <v>0.01</v>
      </c>
      <c r="C115">
        <v>0.03</v>
      </c>
      <c r="K115">
        <v>0.01</v>
      </c>
      <c r="U115">
        <v>8</v>
      </c>
    </row>
    <row r="116" spans="1:21" x14ac:dyDescent="0.2">
      <c r="A116">
        <v>9</v>
      </c>
      <c r="U116">
        <v>9</v>
      </c>
    </row>
    <row r="117" spans="1:21" x14ac:dyDescent="0.2">
      <c r="A117">
        <v>10</v>
      </c>
      <c r="U117">
        <v>10</v>
      </c>
    </row>
    <row r="118" spans="1:21" x14ac:dyDescent="0.2">
      <c r="A118">
        <v>11</v>
      </c>
      <c r="B118">
        <v>0.06</v>
      </c>
      <c r="C118">
        <v>0.15</v>
      </c>
      <c r="D118">
        <v>0.15</v>
      </c>
      <c r="E118">
        <v>0.06</v>
      </c>
      <c r="F118">
        <v>0.26</v>
      </c>
      <c r="H118">
        <v>0.08</v>
      </c>
      <c r="I118">
        <v>0.23</v>
      </c>
      <c r="J118">
        <v>0.21</v>
      </c>
      <c r="L118">
        <v>0.14000000000000001</v>
      </c>
      <c r="N118">
        <v>0.02</v>
      </c>
      <c r="P118">
        <v>0.03</v>
      </c>
      <c r="Q118">
        <v>0.17</v>
      </c>
      <c r="R118">
        <v>0.05</v>
      </c>
      <c r="S118">
        <v>0.25</v>
      </c>
      <c r="T118">
        <v>0.16</v>
      </c>
      <c r="U118">
        <v>11</v>
      </c>
    </row>
    <row r="119" spans="1:21" x14ac:dyDescent="0.2">
      <c r="A119">
        <v>12</v>
      </c>
      <c r="B119">
        <v>7.0000000000000007E-2</v>
      </c>
      <c r="C119">
        <v>0.18</v>
      </c>
      <c r="E119">
        <v>0.18</v>
      </c>
      <c r="F119">
        <v>0.04</v>
      </c>
      <c r="G119">
        <v>0.17</v>
      </c>
      <c r="H119">
        <v>0.03</v>
      </c>
      <c r="J119">
        <v>0.05</v>
      </c>
      <c r="K119">
        <v>0.16</v>
      </c>
      <c r="L119">
        <v>0.23</v>
      </c>
      <c r="M119">
        <v>0.09</v>
      </c>
      <c r="N119">
        <v>0.4</v>
      </c>
      <c r="R119">
        <v>0.42</v>
      </c>
      <c r="S119">
        <v>0.05</v>
      </c>
      <c r="T119">
        <v>0.45</v>
      </c>
      <c r="U119">
        <v>12</v>
      </c>
    </row>
    <row r="120" spans="1:21" x14ac:dyDescent="0.2">
      <c r="A120">
        <v>13</v>
      </c>
      <c r="C120">
        <v>0.02</v>
      </c>
      <c r="G120">
        <v>0.08</v>
      </c>
      <c r="N120">
        <v>0.01</v>
      </c>
      <c r="P120">
        <v>0.15</v>
      </c>
      <c r="U120">
        <v>13</v>
      </c>
    </row>
    <row r="121" spans="1:21" x14ac:dyDescent="0.2">
      <c r="A121">
        <v>14</v>
      </c>
      <c r="C121">
        <v>0.02</v>
      </c>
      <c r="D121">
        <v>0.15</v>
      </c>
      <c r="T121">
        <v>0.15</v>
      </c>
      <c r="U121">
        <v>14</v>
      </c>
    </row>
    <row r="122" spans="1:21" x14ac:dyDescent="0.2">
      <c r="A122">
        <v>15</v>
      </c>
      <c r="U122">
        <v>15</v>
      </c>
    </row>
    <row r="123" spans="1:21" x14ac:dyDescent="0.2">
      <c r="A123">
        <v>16</v>
      </c>
      <c r="B123">
        <v>0.31</v>
      </c>
      <c r="C123">
        <v>0.63</v>
      </c>
      <c r="F123">
        <v>0.54</v>
      </c>
      <c r="H123">
        <v>0.4</v>
      </c>
      <c r="J123">
        <v>0.32</v>
      </c>
      <c r="L123">
        <v>0.55000000000000004</v>
      </c>
      <c r="M123">
        <v>0.4</v>
      </c>
      <c r="N123">
        <v>0.01</v>
      </c>
      <c r="Q123">
        <v>0.37</v>
      </c>
      <c r="R123">
        <v>0.42</v>
      </c>
      <c r="S123">
        <v>0.41</v>
      </c>
      <c r="U123">
        <v>16</v>
      </c>
    </row>
    <row r="124" spans="1:21" x14ac:dyDescent="0.2">
      <c r="A124">
        <v>17</v>
      </c>
      <c r="B124">
        <v>0.02</v>
      </c>
      <c r="C124">
        <v>0.02</v>
      </c>
      <c r="D124">
        <v>0.31</v>
      </c>
      <c r="E124">
        <v>0.4</v>
      </c>
      <c r="G124">
        <v>0.28000000000000003</v>
      </c>
      <c r="I124">
        <v>0.4</v>
      </c>
      <c r="K124">
        <v>0.25</v>
      </c>
      <c r="N124">
        <v>0.4</v>
      </c>
      <c r="P124">
        <v>0.27</v>
      </c>
      <c r="T124">
        <v>0.75</v>
      </c>
      <c r="U124">
        <v>17</v>
      </c>
    </row>
    <row r="125" spans="1:21" x14ac:dyDescent="0.2">
      <c r="A125">
        <v>18</v>
      </c>
      <c r="U125">
        <v>18</v>
      </c>
    </row>
    <row r="126" spans="1:21" x14ac:dyDescent="0.2">
      <c r="A126">
        <v>19</v>
      </c>
      <c r="U126">
        <v>19</v>
      </c>
    </row>
    <row r="127" spans="1:21" x14ac:dyDescent="0.2">
      <c r="A127">
        <v>20</v>
      </c>
      <c r="U127">
        <v>20</v>
      </c>
    </row>
    <row r="128" spans="1:21" x14ac:dyDescent="0.2">
      <c r="A128">
        <v>21</v>
      </c>
      <c r="U128">
        <v>21</v>
      </c>
    </row>
    <row r="129" spans="1:21" x14ac:dyDescent="0.2">
      <c r="A129">
        <v>22</v>
      </c>
      <c r="N129">
        <v>0.01</v>
      </c>
      <c r="O129">
        <v>0.35</v>
      </c>
      <c r="U129">
        <v>22</v>
      </c>
    </row>
    <row r="130" spans="1:21" x14ac:dyDescent="0.2">
      <c r="A130">
        <v>23</v>
      </c>
      <c r="F130">
        <v>0.03</v>
      </c>
      <c r="H130">
        <v>0.3</v>
      </c>
      <c r="J130">
        <v>0.02</v>
      </c>
      <c r="L130">
        <v>0.04</v>
      </c>
      <c r="M130">
        <v>0.51</v>
      </c>
      <c r="N130">
        <v>0.03</v>
      </c>
      <c r="O130">
        <v>0.04</v>
      </c>
      <c r="Q130">
        <v>0.06</v>
      </c>
      <c r="S130">
        <v>0.06</v>
      </c>
      <c r="U130">
        <v>23</v>
      </c>
    </row>
    <row r="131" spans="1:21" x14ac:dyDescent="0.2">
      <c r="A131">
        <v>24</v>
      </c>
      <c r="G131">
        <v>0.1</v>
      </c>
      <c r="H131">
        <v>0.02</v>
      </c>
      <c r="K131">
        <v>0.06</v>
      </c>
      <c r="P131">
        <v>7.0000000000000007E-2</v>
      </c>
      <c r="T131">
        <v>0.15</v>
      </c>
      <c r="U131">
        <v>24</v>
      </c>
    </row>
    <row r="132" spans="1:21" x14ac:dyDescent="0.2">
      <c r="A132">
        <v>25</v>
      </c>
      <c r="D132">
        <v>0.25</v>
      </c>
      <c r="U132">
        <v>25</v>
      </c>
    </row>
    <row r="133" spans="1:21" x14ac:dyDescent="0.2">
      <c r="A133">
        <v>26</v>
      </c>
      <c r="U133">
        <v>26</v>
      </c>
    </row>
    <row r="134" spans="1:21" x14ac:dyDescent="0.2">
      <c r="A134">
        <v>27</v>
      </c>
      <c r="N134">
        <v>0.01</v>
      </c>
      <c r="U134">
        <v>27</v>
      </c>
    </row>
    <row r="135" spans="1:21" x14ac:dyDescent="0.2">
      <c r="A135">
        <v>28</v>
      </c>
      <c r="U135">
        <v>28</v>
      </c>
    </row>
    <row r="136" spans="1:21" x14ac:dyDescent="0.2">
      <c r="A136">
        <v>29</v>
      </c>
      <c r="U136">
        <v>29</v>
      </c>
    </row>
    <row r="137" spans="1:21" x14ac:dyDescent="0.2">
      <c r="A137">
        <v>30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 t="shared" ref="B139:T139" si="17">SUM(B108:B138)</f>
        <v>0.68</v>
      </c>
      <c r="C139">
        <f t="shared" si="17"/>
        <v>1.37</v>
      </c>
      <c r="D139">
        <f t="shared" si="17"/>
        <v>1.07</v>
      </c>
      <c r="E139">
        <f t="shared" si="17"/>
        <v>1.1200000000000001</v>
      </c>
      <c r="F139">
        <f t="shared" si="17"/>
        <v>1.2700000000000002</v>
      </c>
      <c r="G139">
        <f t="shared" si="17"/>
        <v>0.87</v>
      </c>
      <c r="H139">
        <f t="shared" si="17"/>
        <v>1.24</v>
      </c>
      <c r="I139">
        <f t="shared" si="17"/>
        <v>0.93</v>
      </c>
      <c r="J139">
        <f t="shared" si="17"/>
        <v>0.91000000000000014</v>
      </c>
      <c r="K139">
        <f t="shared" si="17"/>
        <v>0.67999999999999994</v>
      </c>
      <c r="L139">
        <f t="shared" si="17"/>
        <v>1.4000000000000001</v>
      </c>
      <c r="M139">
        <f t="shared" si="17"/>
        <v>1.02</v>
      </c>
      <c r="N139">
        <f t="shared" si="17"/>
        <v>1.2100000000000002</v>
      </c>
      <c r="O139">
        <f t="shared" si="17"/>
        <v>0.60000000000000009</v>
      </c>
      <c r="P139">
        <f t="shared" si="17"/>
        <v>0.72</v>
      </c>
      <c r="Q139">
        <f t="shared" si="17"/>
        <v>0.97</v>
      </c>
      <c r="R139">
        <f t="shared" si="17"/>
        <v>1.22</v>
      </c>
      <c r="S139" s="3">
        <f t="shared" si="17"/>
        <v>1.2</v>
      </c>
      <c r="T139" s="3">
        <f t="shared" si="17"/>
        <v>2.13</v>
      </c>
    </row>
    <row r="141" spans="1:21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21" x14ac:dyDescent="0.2">
      <c r="A143">
        <v>1</v>
      </c>
      <c r="U143">
        <v>1</v>
      </c>
    </row>
    <row r="144" spans="1:21" x14ac:dyDescent="0.2">
      <c r="A144">
        <v>2</v>
      </c>
      <c r="B144">
        <v>0.01</v>
      </c>
      <c r="C144">
        <v>0.1</v>
      </c>
      <c r="D144">
        <v>0.11</v>
      </c>
      <c r="E144">
        <v>0.02</v>
      </c>
      <c r="F144">
        <v>0.06</v>
      </c>
      <c r="J144">
        <v>0.02</v>
      </c>
      <c r="K144">
        <v>0.02</v>
      </c>
      <c r="N144">
        <v>0.03</v>
      </c>
      <c r="P144">
        <v>0.02</v>
      </c>
      <c r="U144">
        <v>2</v>
      </c>
    </row>
    <row r="145" spans="1:21" x14ac:dyDescent="0.2">
      <c r="A145">
        <v>3</v>
      </c>
      <c r="C145">
        <v>0.01</v>
      </c>
      <c r="G145">
        <v>0.01</v>
      </c>
      <c r="P145">
        <v>0.22</v>
      </c>
      <c r="T145">
        <v>0.12</v>
      </c>
      <c r="U145">
        <v>3</v>
      </c>
    </row>
    <row r="146" spans="1:21" x14ac:dyDescent="0.2">
      <c r="A146">
        <v>4</v>
      </c>
      <c r="B146">
        <v>0.33</v>
      </c>
      <c r="C146">
        <v>0.26</v>
      </c>
      <c r="D146">
        <v>0.25</v>
      </c>
      <c r="E146">
        <v>0.15</v>
      </c>
      <c r="F146">
        <v>0.24</v>
      </c>
      <c r="H146">
        <v>0.2</v>
      </c>
      <c r="I146">
        <v>0.15</v>
      </c>
      <c r="J146">
        <v>0.25</v>
      </c>
      <c r="K146">
        <v>0.17</v>
      </c>
      <c r="N146">
        <v>0.26</v>
      </c>
      <c r="Q146">
        <v>0.17</v>
      </c>
      <c r="T146">
        <v>0.3</v>
      </c>
      <c r="U146">
        <v>4</v>
      </c>
    </row>
    <row r="147" spans="1:21" x14ac:dyDescent="0.2">
      <c r="A147">
        <v>5</v>
      </c>
      <c r="B147">
        <v>0.12</v>
      </c>
      <c r="C147">
        <v>0.13</v>
      </c>
      <c r="D147">
        <v>0.28000000000000003</v>
      </c>
      <c r="E147">
        <v>0.06</v>
      </c>
      <c r="F147">
        <v>0.14000000000000001</v>
      </c>
      <c r="G147">
        <v>0.21</v>
      </c>
      <c r="H147">
        <v>0.05</v>
      </c>
      <c r="I147">
        <v>0.1</v>
      </c>
      <c r="J147">
        <v>0.12</v>
      </c>
      <c r="L147">
        <v>0.9</v>
      </c>
      <c r="M147">
        <v>0.19</v>
      </c>
      <c r="N147">
        <v>0.11</v>
      </c>
      <c r="U147">
        <v>5</v>
      </c>
    </row>
    <row r="148" spans="1:21" x14ac:dyDescent="0.2">
      <c r="A148">
        <v>6</v>
      </c>
      <c r="B148">
        <v>0.05</v>
      </c>
      <c r="C148">
        <v>0.42</v>
      </c>
      <c r="D148">
        <v>0.35</v>
      </c>
      <c r="F148">
        <v>0.37</v>
      </c>
      <c r="G148">
        <v>0.08</v>
      </c>
      <c r="H148">
        <v>0.1</v>
      </c>
      <c r="I148">
        <v>0.2</v>
      </c>
      <c r="J148">
        <v>0.11</v>
      </c>
      <c r="K148">
        <v>0.09</v>
      </c>
      <c r="M148">
        <v>0.04</v>
      </c>
      <c r="N148">
        <v>0.28999999999999998</v>
      </c>
      <c r="O148">
        <v>0.15</v>
      </c>
      <c r="P148">
        <v>0.1</v>
      </c>
      <c r="Q148">
        <v>0.09</v>
      </c>
      <c r="U148">
        <v>6</v>
      </c>
    </row>
    <row r="149" spans="1:21" x14ac:dyDescent="0.2">
      <c r="A149">
        <v>7</v>
      </c>
      <c r="C149">
        <v>0.02</v>
      </c>
      <c r="D149">
        <v>0.08</v>
      </c>
      <c r="G149">
        <v>0.09</v>
      </c>
      <c r="M149">
        <v>0.09</v>
      </c>
      <c r="N149">
        <v>0.08</v>
      </c>
      <c r="P149">
        <v>0.21</v>
      </c>
      <c r="T149">
        <v>0.4</v>
      </c>
      <c r="U149">
        <v>7</v>
      </c>
    </row>
    <row r="150" spans="1:21" x14ac:dyDescent="0.2">
      <c r="A150">
        <v>8</v>
      </c>
      <c r="C150">
        <v>0.56999999999999995</v>
      </c>
      <c r="E150">
        <v>0.15</v>
      </c>
      <c r="F150">
        <v>0.13</v>
      </c>
      <c r="H150">
        <v>0.05</v>
      </c>
      <c r="I150">
        <v>0.15</v>
      </c>
      <c r="J150">
        <v>0.13</v>
      </c>
      <c r="L150">
        <v>0.33</v>
      </c>
      <c r="M150">
        <v>0.08</v>
      </c>
      <c r="N150">
        <v>0.08</v>
      </c>
      <c r="Q150">
        <v>0.2</v>
      </c>
      <c r="S150">
        <v>0.93</v>
      </c>
      <c r="U150">
        <v>8</v>
      </c>
    </row>
    <row r="151" spans="1:21" x14ac:dyDescent="0.2">
      <c r="A151">
        <v>9</v>
      </c>
      <c r="B151">
        <v>0.18</v>
      </c>
      <c r="C151">
        <v>0.34</v>
      </c>
      <c r="D151">
        <v>0.16</v>
      </c>
      <c r="E151">
        <v>0.48</v>
      </c>
      <c r="F151">
        <v>0.57999999999999996</v>
      </c>
      <c r="G151">
        <v>0.12</v>
      </c>
      <c r="H151">
        <v>0.12</v>
      </c>
      <c r="J151">
        <v>0.18</v>
      </c>
      <c r="L151">
        <v>0.14000000000000001</v>
      </c>
      <c r="M151">
        <v>0.15</v>
      </c>
      <c r="N151">
        <v>0.21</v>
      </c>
      <c r="O151">
        <v>1</v>
      </c>
      <c r="Q151">
        <v>0.59</v>
      </c>
      <c r="R151">
        <v>1.57</v>
      </c>
      <c r="S151">
        <v>0.15</v>
      </c>
      <c r="T151">
        <v>0.97</v>
      </c>
      <c r="U151">
        <v>9</v>
      </c>
    </row>
    <row r="152" spans="1:21" x14ac:dyDescent="0.2">
      <c r="A152">
        <v>10</v>
      </c>
      <c r="B152">
        <v>0.4</v>
      </c>
      <c r="C152">
        <v>0.42</v>
      </c>
      <c r="D152">
        <v>0.3</v>
      </c>
      <c r="E152">
        <v>0.44</v>
      </c>
      <c r="F152">
        <v>0.3</v>
      </c>
      <c r="G152">
        <v>0.27</v>
      </c>
      <c r="H152">
        <v>0.2</v>
      </c>
      <c r="I152">
        <v>0.91</v>
      </c>
      <c r="J152">
        <v>0.4</v>
      </c>
      <c r="K152">
        <v>0.49</v>
      </c>
      <c r="L152">
        <v>0.45</v>
      </c>
      <c r="M152">
        <v>0.26</v>
      </c>
      <c r="N152">
        <v>0.49</v>
      </c>
      <c r="P152">
        <v>0.84</v>
      </c>
      <c r="Q152">
        <v>0.31</v>
      </c>
      <c r="R152">
        <v>0.42</v>
      </c>
      <c r="S152">
        <v>0.47</v>
      </c>
      <c r="T152">
        <v>0.24</v>
      </c>
      <c r="U152">
        <v>10</v>
      </c>
    </row>
    <row r="153" spans="1:21" x14ac:dyDescent="0.2">
      <c r="A153">
        <v>11</v>
      </c>
      <c r="D153">
        <v>0.4</v>
      </c>
      <c r="F153">
        <v>0.02</v>
      </c>
      <c r="G153">
        <v>0.31</v>
      </c>
      <c r="N153">
        <v>0.01</v>
      </c>
      <c r="P153">
        <v>0.11</v>
      </c>
      <c r="T153">
        <v>0.52</v>
      </c>
      <c r="U153">
        <v>11</v>
      </c>
    </row>
    <row r="154" spans="1:21" x14ac:dyDescent="0.2">
      <c r="A154">
        <v>12</v>
      </c>
      <c r="N154">
        <v>0.01</v>
      </c>
      <c r="U154">
        <v>12</v>
      </c>
    </row>
    <row r="155" spans="1:21" x14ac:dyDescent="0.2">
      <c r="A155">
        <v>13</v>
      </c>
      <c r="C155">
        <v>7.0000000000000007E-2</v>
      </c>
      <c r="D155">
        <v>0.1</v>
      </c>
      <c r="U155">
        <v>13</v>
      </c>
    </row>
    <row r="156" spans="1:21" x14ac:dyDescent="0.2">
      <c r="A156">
        <v>14</v>
      </c>
      <c r="B156">
        <v>0.11</v>
      </c>
      <c r="C156">
        <v>0.52</v>
      </c>
      <c r="E156">
        <v>0.1</v>
      </c>
      <c r="G156">
        <v>0.04</v>
      </c>
      <c r="H156">
        <v>0.05</v>
      </c>
      <c r="J156">
        <v>0.33</v>
      </c>
      <c r="K156">
        <v>0.05</v>
      </c>
      <c r="L156">
        <v>0.2</v>
      </c>
      <c r="N156">
        <v>0.34</v>
      </c>
      <c r="Q156">
        <v>0.22</v>
      </c>
      <c r="R156">
        <v>0.22</v>
      </c>
      <c r="S156">
        <v>0.05</v>
      </c>
      <c r="T156">
        <v>0.08</v>
      </c>
      <c r="U156">
        <v>14</v>
      </c>
    </row>
    <row r="157" spans="1:21" x14ac:dyDescent="0.2">
      <c r="A157">
        <v>15</v>
      </c>
      <c r="B157">
        <v>0.24</v>
      </c>
      <c r="C157">
        <v>0.38</v>
      </c>
      <c r="E157">
        <v>0.12</v>
      </c>
      <c r="G157">
        <v>0.05</v>
      </c>
      <c r="H157">
        <v>0.3</v>
      </c>
      <c r="I157">
        <v>0.35</v>
      </c>
      <c r="J157">
        <v>0.14000000000000001</v>
      </c>
      <c r="K157">
        <v>0.19</v>
      </c>
      <c r="L157">
        <v>0.28000000000000003</v>
      </c>
      <c r="M157">
        <v>0.84</v>
      </c>
      <c r="N157">
        <v>0.32</v>
      </c>
      <c r="Q157">
        <v>0.11</v>
      </c>
      <c r="R157">
        <v>7.0000000000000007E-2</v>
      </c>
      <c r="S157">
        <v>0.77</v>
      </c>
      <c r="T157">
        <v>0.52</v>
      </c>
      <c r="U157">
        <v>15</v>
      </c>
    </row>
    <row r="158" spans="1:21" x14ac:dyDescent="0.2">
      <c r="A158">
        <v>16</v>
      </c>
      <c r="B158">
        <v>0.09</v>
      </c>
      <c r="C158">
        <v>0.12</v>
      </c>
      <c r="D158">
        <v>0.22</v>
      </c>
      <c r="E158">
        <v>0.18</v>
      </c>
      <c r="G158">
        <v>0.17</v>
      </c>
      <c r="H158">
        <v>0.1</v>
      </c>
      <c r="J158">
        <v>0.1</v>
      </c>
      <c r="K158">
        <v>0.13</v>
      </c>
      <c r="L158">
        <v>0.1</v>
      </c>
      <c r="M158">
        <v>0.02</v>
      </c>
      <c r="N158">
        <v>0.18</v>
      </c>
      <c r="O158">
        <v>0.22</v>
      </c>
      <c r="P158">
        <v>0.35</v>
      </c>
      <c r="Q158">
        <v>0.09</v>
      </c>
      <c r="R158">
        <v>0.3</v>
      </c>
      <c r="S158">
        <v>0.15</v>
      </c>
      <c r="T158">
        <v>0.35</v>
      </c>
      <c r="U158">
        <v>16</v>
      </c>
    </row>
    <row r="159" spans="1:21" x14ac:dyDescent="0.2">
      <c r="A159">
        <v>17</v>
      </c>
      <c r="B159">
        <v>0.01</v>
      </c>
      <c r="D159">
        <v>0.13</v>
      </c>
      <c r="G159">
        <v>0.11</v>
      </c>
      <c r="I159">
        <v>0.1</v>
      </c>
      <c r="J159">
        <v>0.04</v>
      </c>
      <c r="K159">
        <v>0.09</v>
      </c>
      <c r="L159">
        <v>0.05</v>
      </c>
      <c r="N159">
        <v>0.01</v>
      </c>
      <c r="P159">
        <v>0.03</v>
      </c>
      <c r="Q159">
        <v>0.1</v>
      </c>
      <c r="R159">
        <v>7.0000000000000007E-2</v>
      </c>
      <c r="S159">
        <v>0.03</v>
      </c>
      <c r="T159">
        <v>0.2</v>
      </c>
      <c r="U159">
        <v>17</v>
      </c>
    </row>
    <row r="160" spans="1:21" x14ac:dyDescent="0.2">
      <c r="A160">
        <v>18</v>
      </c>
      <c r="B160">
        <v>0.09</v>
      </c>
      <c r="C160">
        <v>0.11</v>
      </c>
      <c r="D160">
        <v>7.0000000000000007E-2</v>
      </c>
      <c r="E160">
        <v>0.15</v>
      </c>
      <c r="G160">
        <v>7.0000000000000007E-2</v>
      </c>
      <c r="H160">
        <v>0.42</v>
      </c>
      <c r="I160">
        <v>0.1</v>
      </c>
      <c r="J160">
        <v>0.11</v>
      </c>
      <c r="L160">
        <v>0.12</v>
      </c>
      <c r="M160">
        <v>0.13</v>
      </c>
      <c r="N160">
        <v>0.06</v>
      </c>
      <c r="P160">
        <v>0.1</v>
      </c>
      <c r="Q160">
        <v>0.12</v>
      </c>
      <c r="R160">
        <v>0.05</v>
      </c>
      <c r="S160">
        <v>0.05</v>
      </c>
      <c r="U160">
        <v>18</v>
      </c>
    </row>
    <row r="161" spans="1:21" x14ac:dyDescent="0.2">
      <c r="A161">
        <v>19</v>
      </c>
      <c r="B161">
        <v>0.02</v>
      </c>
      <c r="C161">
        <v>0.19</v>
      </c>
      <c r="D161">
        <v>0.09</v>
      </c>
      <c r="H161">
        <v>0.12</v>
      </c>
      <c r="J161">
        <v>7.0000000000000007E-2</v>
      </c>
      <c r="K161">
        <v>0.04</v>
      </c>
      <c r="M161">
        <v>0.16</v>
      </c>
      <c r="N161">
        <v>0.03</v>
      </c>
      <c r="P161">
        <v>0.03</v>
      </c>
      <c r="R161">
        <v>0.15</v>
      </c>
      <c r="S161">
        <v>0.12</v>
      </c>
      <c r="T161">
        <v>0.1</v>
      </c>
      <c r="U161">
        <v>19</v>
      </c>
    </row>
    <row r="162" spans="1:21" x14ac:dyDescent="0.2">
      <c r="A162">
        <v>20</v>
      </c>
      <c r="B162">
        <v>0.09</v>
      </c>
      <c r="C162">
        <v>0.12</v>
      </c>
      <c r="E162">
        <v>0.11</v>
      </c>
      <c r="F162">
        <v>0.83</v>
      </c>
      <c r="G162">
        <v>0.05</v>
      </c>
      <c r="I162">
        <v>0.1</v>
      </c>
      <c r="J162">
        <v>0.02</v>
      </c>
      <c r="K162">
        <v>0.11</v>
      </c>
      <c r="L162">
        <v>0.48</v>
      </c>
      <c r="N162">
        <v>0.1</v>
      </c>
      <c r="Q162">
        <v>0.11</v>
      </c>
      <c r="R162">
        <v>0.15</v>
      </c>
      <c r="S162">
        <v>0.06</v>
      </c>
      <c r="T162">
        <v>0.25</v>
      </c>
      <c r="U162">
        <v>20</v>
      </c>
    </row>
    <row r="163" spans="1:21" x14ac:dyDescent="0.2">
      <c r="A163">
        <v>21</v>
      </c>
      <c r="B163">
        <v>0.03</v>
      </c>
      <c r="C163">
        <v>0.28000000000000003</v>
      </c>
      <c r="F163">
        <v>0.23</v>
      </c>
      <c r="H163">
        <v>0.42</v>
      </c>
      <c r="J163">
        <v>0.3</v>
      </c>
      <c r="L163">
        <v>0.22</v>
      </c>
      <c r="M163">
        <v>0.37</v>
      </c>
      <c r="N163">
        <v>0.01</v>
      </c>
      <c r="O163">
        <v>0.22</v>
      </c>
      <c r="R163">
        <v>0.23</v>
      </c>
      <c r="S163">
        <v>0.35</v>
      </c>
      <c r="T163">
        <v>0.95</v>
      </c>
      <c r="U163">
        <v>21</v>
      </c>
    </row>
    <row r="164" spans="1:21" x14ac:dyDescent="0.2">
      <c r="A164">
        <v>22</v>
      </c>
      <c r="B164">
        <v>0.31</v>
      </c>
      <c r="C164">
        <v>0.02</v>
      </c>
      <c r="D164">
        <v>0.38</v>
      </c>
      <c r="E164">
        <v>0.44</v>
      </c>
      <c r="F164">
        <v>7.0000000000000007E-2</v>
      </c>
      <c r="G164">
        <v>0.3</v>
      </c>
      <c r="I164">
        <v>0.45</v>
      </c>
      <c r="J164">
        <v>0.12</v>
      </c>
      <c r="K164">
        <v>0.46</v>
      </c>
      <c r="N164">
        <v>0.17</v>
      </c>
      <c r="P164">
        <v>0.41</v>
      </c>
      <c r="Q164">
        <v>0.46</v>
      </c>
      <c r="R164">
        <v>0.05</v>
      </c>
      <c r="S164">
        <v>7.0000000000000007E-2</v>
      </c>
      <c r="T164">
        <v>0.28000000000000003</v>
      </c>
      <c r="U164">
        <v>22</v>
      </c>
    </row>
    <row r="165" spans="1:21" x14ac:dyDescent="0.2">
      <c r="A165">
        <v>23</v>
      </c>
      <c r="G165">
        <v>7.0000000000000007E-2</v>
      </c>
      <c r="U165">
        <v>23</v>
      </c>
    </row>
    <row r="166" spans="1:21" x14ac:dyDescent="0.2">
      <c r="A166">
        <v>24</v>
      </c>
      <c r="U166">
        <v>24</v>
      </c>
    </row>
    <row r="167" spans="1:21" x14ac:dyDescent="0.2">
      <c r="A167">
        <v>25</v>
      </c>
      <c r="U167">
        <v>25</v>
      </c>
    </row>
    <row r="168" spans="1:21" x14ac:dyDescent="0.2">
      <c r="A168">
        <v>26</v>
      </c>
      <c r="U168">
        <v>26</v>
      </c>
    </row>
    <row r="169" spans="1:21" x14ac:dyDescent="0.2">
      <c r="A169">
        <v>27</v>
      </c>
      <c r="U169">
        <v>27</v>
      </c>
    </row>
    <row r="170" spans="1:21" x14ac:dyDescent="0.2">
      <c r="A170">
        <v>28</v>
      </c>
      <c r="U170">
        <v>28</v>
      </c>
    </row>
    <row r="171" spans="1:21" x14ac:dyDescent="0.2">
      <c r="A171">
        <v>29</v>
      </c>
      <c r="U171">
        <v>29</v>
      </c>
    </row>
    <row r="172" spans="1:21" x14ac:dyDescent="0.2">
      <c r="A172">
        <v>30</v>
      </c>
      <c r="U172">
        <v>30</v>
      </c>
    </row>
    <row r="173" spans="1:21" x14ac:dyDescent="0.2">
      <c r="A173">
        <v>31</v>
      </c>
      <c r="E173">
        <v>0.01</v>
      </c>
      <c r="S173">
        <v>0.02</v>
      </c>
      <c r="U173">
        <v>31</v>
      </c>
    </row>
    <row r="174" spans="1:21" x14ac:dyDescent="0.2">
      <c r="A174" t="s">
        <v>37</v>
      </c>
      <c r="B174">
        <f t="shared" ref="B174:T174" si="18">SUM(B143:B173)</f>
        <v>2.08</v>
      </c>
      <c r="C174">
        <f t="shared" si="18"/>
        <v>4.0799999999999992</v>
      </c>
      <c r="D174">
        <f t="shared" si="18"/>
        <v>2.92</v>
      </c>
      <c r="E174">
        <f t="shared" si="18"/>
        <v>2.4099999999999997</v>
      </c>
      <c r="F174">
        <f t="shared" si="18"/>
        <v>2.9699999999999998</v>
      </c>
      <c r="G174">
        <f t="shared" si="18"/>
        <v>1.9500000000000004</v>
      </c>
      <c r="H174">
        <f t="shared" si="18"/>
        <v>2.13</v>
      </c>
      <c r="I174">
        <f t="shared" si="18"/>
        <v>2.6100000000000003</v>
      </c>
      <c r="J174">
        <f t="shared" si="18"/>
        <v>2.4400000000000004</v>
      </c>
      <c r="K174">
        <f t="shared" si="18"/>
        <v>1.8400000000000003</v>
      </c>
      <c r="L174">
        <f t="shared" si="18"/>
        <v>3.27</v>
      </c>
      <c r="M174">
        <f t="shared" si="18"/>
        <v>2.3299999999999996</v>
      </c>
      <c r="N174">
        <f t="shared" si="18"/>
        <v>2.7899999999999996</v>
      </c>
      <c r="O174">
        <f t="shared" si="18"/>
        <v>1.5899999999999999</v>
      </c>
      <c r="P174">
        <f t="shared" si="18"/>
        <v>2.4200000000000004</v>
      </c>
      <c r="Q174">
        <f t="shared" si="18"/>
        <v>2.5700000000000003</v>
      </c>
      <c r="R174">
        <f t="shared" si="18"/>
        <v>3.2799999999999989</v>
      </c>
      <c r="S174">
        <f t="shared" si="18"/>
        <v>3.2199999999999998</v>
      </c>
      <c r="T174" s="3">
        <f t="shared" si="18"/>
        <v>5.2800000000000011</v>
      </c>
    </row>
    <row r="176" spans="1:21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21" x14ac:dyDescent="0.2">
      <c r="A178">
        <v>1</v>
      </c>
      <c r="L178">
        <v>0.02</v>
      </c>
      <c r="R178">
        <v>0.02</v>
      </c>
      <c r="T178">
        <v>0.05</v>
      </c>
      <c r="U178">
        <v>1</v>
      </c>
    </row>
    <row r="179" spans="1:21" x14ac:dyDescent="0.2">
      <c r="A179">
        <v>2</v>
      </c>
      <c r="E179">
        <v>0.02</v>
      </c>
      <c r="J179">
        <v>0.03</v>
      </c>
      <c r="N179">
        <v>0.01</v>
      </c>
      <c r="R179">
        <v>0.02</v>
      </c>
      <c r="U179">
        <v>2</v>
      </c>
    </row>
    <row r="180" spans="1:21" x14ac:dyDescent="0.2">
      <c r="A180">
        <v>3</v>
      </c>
      <c r="C180">
        <v>0.05</v>
      </c>
      <c r="U180">
        <v>3</v>
      </c>
    </row>
    <row r="181" spans="1:21" x14ac:dyDescent="0.2">
      <c r="A181">
        <v>4</v>
      </c>
      <c r="J181">
        <v>0.05</v>
      </c>
      <c r="L181">
        <v>0.49</v>
      </c>
      <c r="P181">
        <v>0.49</v>
      </c>
      <c r="U181">
        <v>4</v>
      </c>
    </row>
    <row r="182" spans="1:21" x14ac:dyDescent="0.2">
      <c r="A182">
        <v>5</v>
      </c>
      <c r="B182">
        <v>0.37</v>
      </c>
      <c r="C182">
        <v>0.62</v>
      </c>
      <c r="D182">
        <v>0.43</v>
      </c>
      <c r="E182">
        <v>0.55000000000000004</v>
      </c>
      <c r="F182">
        <v>0.43</v>
      </c>
      <c r="G182">
        <v>0.45</v>
      </c>
      <c r="H182">
        <v>0.2</v>
      </c>
      <c r="J182">
        <v>0.35</v>
      </c>
      <c r="K182">
        <v>0.3</v>
      </c>
      <c r="M182">
        <v>0.28000000000000003</v>
      </c>
      <c r="N182">
        <v>0.37</v>
      </c>
      <c r="O182">
        <v>0.27</v>
      </c>
      <c r="Q182">
        <v>0.61</v>
      </c>
      <c r="R182">
        <v>0.5</v>
      </c>
      <c r="S182">
        <v>0.25</v>
      </c>
      <c r="T182">
        <v>0.55000000000000004</v>
      </c>
      <c r="U182">
        <v>5</v>
      </c>
    </row>
    <row r="183" spans="1:21" x14ac:dyDescent="0.2">
      <c r="A183">
        <v>6</v>
      </c>
      <c r="C183">
        <v>0.06</v>
      </c>
      <c r="I183">
        <v>0.41</v>
      </c>
      <c r="N183">
        <v>0.02</v>
      </c>
      <c r="R183">
        <v>0.15</v>
      </c>
      <c r="U183">
        <v>6</v>
      </c>
    </row>
    <row r="184" spans="1:21" x14ac:dyDescent="0.2">
      <c r="A184">
        <v>7</v>
      </c>
      <c r="R184">
        <v>0.02</v>
      </c>
      <c r="T184">
        <v>7.0000000000000007E-2</v>
      </c>
      <c r="U184">
        <v>7</v>
      </c>
    </row>
    <row r="185" spans="1:21" x14ac:dyDescent="0.2">
      <c r="A185">
        <v>8</v>
      </c>
      <c r="C185">
        <v>7.0000000000000007E-2</v>
      </c>
      <c r="L185">
        <v>0.03</v>
      </c>
      <c r="N185">
        <v>0.01</v>
      </c>
      <c r="R185">
        <v>0.25</v>
      </c>
      <c r="U185">
        <v>8</v>
      </c>
    </row>
    <row r="186" spans="1:21" x14ac:dyDescent="0.2">
      <c r="A186">
        <v>9</v>
      </c>
      <c r="U186">
        <v>9</v>
      </c>
    </row>
    <row r="187" spans="1:21" x14ac:dyDescent="0.2">
      <c r="A187">
        <v>10</v>
      </c>
      <c r="R187">
        <v>0.03</v>
      </c>
      <c r="U187">
        <v>10</v>
      </c>
    </row>
    <row r="188" spans="1:21" x14ac:dyDescent="0.2">
      <c r="A188">
        <v>11</v>
      </c>
      <c r="U188">
        <v>11</v>
      </c>
    </row>
    <row r="189" spans="1:21" x14ac:dyDescent="0.2">
      <c r="A189">
        <v>12</v>
      </c>
      <c r="U189">
        <v>12</v>
      </c>
    </row>
    <row r="190" spans="1:21" x14ac:dyDescent="0.2">
      <c r="A190">
        <v>13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I192">
        <v>0.25</v>
      </c>
      <c r="U192">
        <v>15</v>
      </c>
    </row>
    <row r="193" spans="1:21" x14ac:dyDescent="0.2">
      <c r="A193">
        <v>16</v>
      </c>
      <c r="C193">
        <v>7.0000000000000007E-2</v>
      </c>
      <c r="F193">
        <v>0.1</v>
      </c>
      <c r="J193">
        <v>0.04</v>
      </c>
      <c r="L193">
        <v>0.06</v>
      </c>
      <c r="R193">
        <v>0.03</v>
      </c>
      <c r="U193">
        <v>16</v>
      </c>
    </row>
    <row r="194" spans="1:21" x14ac:dyDescent="0.2">
      <c r="A194">
        <v>17</v>
      </c>
      <c r="B194">
        <v>0.18</v>
      </c>
      <c r="C194">
        <v>0.32</v>
      </c>
      <c r="D194">
        <v>0.35</v>
      </c>
      <c r="E194">
        <v>0.22</v>
      </c>
      <c r="F194">
        <v>0.25</v>
      </c>
      <c r="G194">
        <v>0.03</v>
      </c>
      <c r="J194">
        <v>0.22</v>
      </c>
      <c r="K194">
        <v>7.0000000000000007E-2</v>
      </c>
      <c r="L194">
        <v>0.32</v>
      </c>
      <c r="N194">
        <v>0.25</v>
      </c>
      <c r="P194">
        <v>0.23</v>
      </c>
      <c r="Q194">
        <v>0.22</v>
      </c>
      <c r="R194">
        <v>0.45</v>
      </c>
      <c r="T194">
        <v>0.22</v>
      </c>
      <c r="U194">
        <v>17</v>
      </c>
    </row>
    <row r="195" spans="1:21" x14ac:dyDescent="0.2">
      <c r="A195">
        <v>18</v>
      </c>
      <c r="B195">
        <v>0.03</v>
      </c>
      <c r="C195">
        <v>0.02</v>
      </c>
      <c r="E195">
        <v>0.23</v>
      </c>
      <c r="G195">
        <v>0.19</v>
      </c>
      <c r="I195">
        <v>0.05</v>
      </c>
      <c r="L195">
        <v>0.04</v>
      </c>
      <c r="N195">
        <v>0.02</v>
      </c>
      <c r="Q195">
        <v>0.17</v>
      </c>
      <c r="S195">
        <v>0.18</v>
      </c>
      <c r="T195">
        <v>0.38</v>
      </c>
      <c r="U195">
        <v>18</v>
      </c>
    </row>
    <row r="196" spans="1:21" x14ac:dyDescent="0.2">
      <c r="A196">
        <v>19</v>
      </c>
      <c r="O196">
        <v>0.05</v>
      </c>
      <c r="T196">
        <v>7.0000000000000007E-2</v>
      </c>
      <c r="U196">
        <v>19</v>
      </c>
    </row>
    <row r="197" spans="1:21" x14ac:dyDescent="0.2">
      <c r="A197">
        <v>20</v>
      </c>
      <c r="U197">
        <v>20</v>
      </c>
    </row>
    <row r="198" spans="1:21" x14ac:dyDescent="0.2">
      <c r="A198">
        <v>21</v>
      </c>
      <c r="M198">
        <v>0.02</v>
      </c>
      <c r="O198">
        <v>0.05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U200">
        <v>23</v>
      </c>
    </row>
    <row r="201" spans="1:21" x14ac:dyDescent="0.2">
      <c r="A201">
        <v>24</v>
      </c>
      <c r="U201">
        <v>24</v>
      </c>
    </row>
    <row r="202" spans="1:21" x14ac:dyDescent="0.2">
      <c r="A202">
        <v>25</v>
      </c>
      <c r="L202">
        <v>0.09</v>
      </c>
      <c r="U202">
        <v>25</v>
      </c>
    </row>
    <row r="203" spans="1:21" x14ac:dyDescent="0.2">
      <c r="A203">
        <v>26</v>
      </c>
      <c r="F203">
        <v>0.23</v>
      </c>
      <c r="J203">
        <v>0.08</v>
      </c>
      <c r="L203">
        <v>0.3</v>
      </c>
      <c r="M203">
        <v>0.02</v>
      </c>
      <c r="U203">
        <v>26</v>
      </c>
    </row>
    <row r="204" spans="1:21" x14ac:dyDescent="0.2">
      <c r="A204">
        <v>27</v>
      </c>
      <c r="B204">
        <v>0.18</v>
      </c>
      <c r="C204">
        <v>0.5</v>
      </c>
      <c r="D204">
        <v>0.35</v>
      </c>
      <c r="E204">
        <v>0.38</v>
      </c>
      <c r="F204">
        <v>0.31</v>
      </c>
      <c r="G204">
        <v>0.31</v>
      </c>
      <c r="H204">
        <v>0.12</v>
      </c>
      <c r="I204">
        <v>0.4</v>
      </c>
      <c r="J204">
        <v>0.19</v>
      </c>
      <c r="K204">
        <v>0.16</v>
      </c>
      <c r="M204">
        <v>0.16</v>
      </c>
      <c r="N204">
        <v>0.63</v>
      </c>
      <c r="O204">
        <v>0.22</v>
      </c>
      <c r="Q204">
        <v>0.37</v>
      </c>
      <c r="R204">
        <v>0.56000000000000005</v>
      </c>
      <c r="S204">
        <v>0.27</v>
      </c>
      <c r="T204">
        <v>0.25</v>
      </c>
      <c r="U204">
        <v>27</v>
      </c>
    </row>
    <row r="205" spans="1:21" x14ac:dyDescent="0.2">
      <c r="A205">
        <v>28</v>
      </c>
      <c r="B205">
        <v>0.02</v>
      </c>
      <c r="C205">
        <v>0.02</v>
      </c>
      <c r="E205">
        <v>0.1</v>
      </c>
      <c r="F205">
        <v>0.06</v>
      </c>
      <c r="H205">
        <v>0.08</v>
      </c>
      <c r="J205">
        <v>0.02</v>
      </c>
      <c r="K205">
        <v>0.06</v>
      </c>
      <c r="N205">
        <v>0.02</v>
      </c>
      <c r="P205">
        <v>0.33</v>
      </c>
      <c r="Q205">
        <v>0.11</v>
      </c>
      <c r="R205">
        <v>0.05</v>
      </c>
      <c r="S205">
        <v>0.03</v>
      </c>
      <c r="T205">
        <v>0.28000000000000003</v>
      </c>
      <c r="U205">
        <v>28</v>
      </c>
    </row>
    <row r="206" spans="1:21" x14ac:dyDescent="0.2">
      <c r="A206">
        <v>29</v>
      </c>
      <c r="G206">
        <v>0.02</v>
      </c>
      <c r="U206">
        <v>29</v>
      </c>
    </row>
    <row r="207" spans="1:21" x14ac:dyDescent="0.2">
      <c r="A207">
        <v>30</v>
      </c>
      <c r="U207">
        <v>30</v>
      </c>
    </row>
    <row r="208" spans="1:21" x14ac:dyDescent="0.2">
      <c r="A208">
        <v>31</v>
      </c>
      <c r="U208">
        <v>31</v>
      </c>
    </row>
    <row r="209" spans="1:21" x14ac:dyDescent="0.2">
      <c r="A209" t="s">
        <v>37</v>
      </c>
      <c r="B209">
        <f t="shared" ref="B209:T209" si="19">SUM(B178:B208)</f>
        <v>0.78</v>
      </c>
      <c r="C209">
        <f t="shared" si="19"/>
        <v>1.7300000000000002</v>
      </c>
      <c r="D209">
        <f t="shared" si="19"/>
        <v>1.1299999999999999</v>
      </c>
      <c r="E209">
        <f t="shared" si="19"/>
        <v>1.5</v>
      </c>
      <c r="F209">
        <f t="shared" si="19"/>
        <v>1.3800000000000001</v>
      </c>
      <c r="G209">
        <f t="shared" si="19"/>
        <v>1</v>
      </c>
      <c r="H209">
        <f t="shared" si="19"/>
        <v>0.4</v>
      </c>
      <c r="I209">
        <f t="shared" si="19"/>
        <v>1.1099999999999999</v>
      </c>
      <c r="J209">
        <f t="shared" si="19"/>
        <v>0.98</v>
      </c>
      <c r="K209">
        <f t="shared" si="19"/>
        <v>0.59000000000000008</v>
      </c>
      <c r="L209">
        <f t="shared" si="19"/>
        <v>1.3500000000000003</v>
      </c>
      <c r="M209">
        <f t="shared" si="19"/>
        <v>0.48000000000000009</v>
      </c>
      <c r="N209">
        <f t="shared" si="19"/>
        <v>1.33</v>
      </c>
      <c r="O209">
        <f t="shared" si="19"/>
        <v>0.59</v>
      </c>
      <c r="P209">
        <f t="shared" si="19"/>
        <v>1.05</v>
      </c>
      <c r="Q209">
        <f t="shared" si="19"/>
        <v>1.4800000000000002</v>
      </c>
      <c r="R209">
        <f t="shared" si="19"/>
        <v>2.08</v>
      </c>
      <c r="S209">
        <f t="shared" si="19"/>
        <v>0.73</v>
      </c>
      <c r="T209">
        <f t="shared" si="19"/>
        <v>1.87</v>
      </c>
    </row>
    <row r="211" spans="1:21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21" x14ac:dyDescent="0.2">
      <c r="A213">
        <v>1</v>
      </c>
      <c r="Q213">
        <v>0</v>
      </c>
      <c r="U213">
        <v>1</v>
      </c>
    </row>
    <row r="214" spans="1:21" x14ac:dyDescent="0.2">
      <c r="A214">
        <v>2</v>
      </c>
      <c r="U214">
        <v>2</v>
      </c>
    </row>
    <row r="215" spans="1:21" x14ac:dyDescent="0.2">
      <c r="A215">
        <v>3</v>
      </c>
      <c r="U215">
        <v>3</v>
      </c>
    </row>
    <row r="216" spans="1:21" x14ac:dyDescent="0.2">
      <c r="A216">
        <v>4</v>
      </c>
      <c r="U216">
        <v>4</v>
      </c>
    </row>
    <row r="217" spans="1:21" x14ac:dyDescent="0.2">
      <c r="A217">
        <v>5</v>
      </c>
      <c r="U217">
        <v>5</v>
      </c>
    </row>
    <row r="218" spans="1:21" x14ac:dyDescent="0.2">
      <c r="A218">
        <v>6</v>
      </c>
      <c r="U218">
        <v>6</v>
      </c>
    </row>
    <row r="219" spans="1:21" x14ac:dyDescent="0.2">
      <c r="A219">
        <v>7</v>
      </c>
      <c r="U219">
        <v>7</v>
      </c>
    </row>
    <row r="220" spans="1:21" x14ac:dyDescent="0.2">
      <c r="A220">
        <v>8</v>
      </c>
      <c r="B220">
        <v>0.02</v>
      </c>
      <c r="C220">
        <v>0.33</v>
      </c>
      <c r="F220">
        <v>0.3</v>
      </c>
      <c r="J220">
        <v>0.35</v>
      </c>
      <c r="M220">
        <v>0.51</v>
      </c>
      <c r="S220">
        <v>0.48</v>
      </c>
      <c r="U220">
        <v>8</v>
      </c>
    </row>
    <row r="221" spans="1:21" x14ac:dyDescent="0.2">
      <c r="A221">
        <v>9</v>
      </c>
      <c r="B221">
        <v>0.34</v>
      </c>
      <c r="D221">
        <v>0.45</v>
      </c>
      <c r="E221">
        <v>0.41</v>
      </c>
      <c r="F221">
        <v>0.06</v>
      </c>
      <c r="G221">
        <v>0.42</v>
      </c>
      <c r="H221">
        <v>0.4</v>
      </c>
      <c r="I221">
        <v>0.36</v>
      </c>
      <c r="J221">
        <v>0.03</v>
      </c>
      <c r="K221">
        <v>0.4</v>
      </c>
      <c r="M221">
        <v>0.04</v>
      </c>
      <c r="N221">
        <v>0.26</v>
      </c>
      <c r="O221">
        <v>0.55000000000000004</v>
      </c>
      <c r="P221">
        <v>0.54</v>
      </c>
      <c r="R221">
        <v>0.25</v>
      </c>
      <c r="S221">
        <v>0.05</v>
      </c>
      <c r="T221">
        <v>0.35</v>
      </c>
      <c r="U221">
        <v>9</v>
      </c>
    </row>
    <row r="222" spans="1:21" x14ac:dyDescent="0.2">
      <c r="A222">
        <v>10</v>
      </c>
      <c r="B222">
        <v>0.01</v>
      </c>
      <c r="C222">
        <v>0.28000000000000003</v>
      </c>
      <c r="E222">
        <v>0.1</v>
      </c>
      <c r="G222">
        <v>0.01</v>
      </c>
      <c r="K222">
        <v>0.02</v>
      </c>
      <c r="N222">
        <v>0.09</v>
      </c>
      <c r="R222">
        <v>0.26</v>
      </c>
      <c r="T222">
        <v>0.35</v>
      </c>
      <c r="U222">
        <v>10</v>
      </c>
    </row>
    <row r="223" spans="1:21" x14ac:dyDescent="0.2">
      <c r="A223">
        <v>11</v>
      </c>
      <c r="T223">
        <v>0.05</v>
      </c>
      <c r="U223">
        <v>11</v>
      </c>
    </row>
    <row r="224" spans="1:21" x14ac:dyDescent="0.2">
      <c r="A224">
        <v>12</v>
      </c>
      <c r="U224">
        <v>12</v>
      </c>
    </row>
    <row r="225" spans="1:21" x14ac:dyDescent="0.2">
      <c r="A225">
        <v>13</v>
      </c>
      <c r="U225">
        <v>13</v>
      </c>
    </row>
    <row r="226" spans="1:21" x14ac:dyDescent="0.2">
      <c r="A226">
        <v>14</v>
      </c>
      <c r="U226">
        <v>14</v>
      </c>
    </row>
    <row r="227" spans="1:21" x14ac:dyDescent="0.2">
      <c r="A227">
        <v>15</v>
      </c>
      <c r="L227">
        <v>0.62</v>
      </c>
      <c r="U227">
        <v>15</v>
      </c>
    </row>
    <row r="228" spans="1:21" x14ac:dyDescent="0.2">
      <c r="A228">
        <v>16</v>
      </c>
      <c r="U228">
        <v>16</v>
      </c>
    </row>
    <row r="229" spans="1:21" x14ac:dyDescent="0.2">
      <c r="A229">
        <v>17</v>
      </c>
      <c r="U229">
        <v>17</v>
      </c>
    </row>
    <row r="230" spans="1:21" x14ac:dyDescent="0.2">
      <c r="A230">
        <v>18</v>
      </c>
      <c r="U230">
        <v>18</v>
      </c>
    </row>
    <row r="231" spans="1:21" x14ac:dyDescent="0.2">
      <c r="A231">
        <v>19</v>
      </c>
      <c r="U231">
        <v>19</v>
      </c>
    </row>
    <row r="232" spans="1:21" x14ac:dyDescent="0.2">
      <c r="A232">
        <v>20</v>
      </c>
      <c r="U232">
        <v>20</v>
      </c>
    </row>
    <row r="233" spans="1:21" x14ac:dyDescent="0.2">
      <c r="A233">
        <v>21</v>
      </c>
      <c r="U233">
        <v>21</v>
      </c>
    </row>
    <row r="234" spans="1:21" x14ac:dyDescent="0.2">
      <c r="A234">
        <v>22</v>
      </c>
      <c r="B234">
        <v>0.03</v>
      </c>
      <c r="C234">
        <v>0.2</v>
      </c>
      <c r="J234">
        <v>0.03</v>
      </c>
      <c r="L234">
        <v>0.03</v>
      </c>
      <c r="U234">
        <v>22</v>
      </c>
    </row>
    <row r="235" spans="1:21" x14ac:dyDescent="0.2">
      <c r="A235">
        <v>23</v>
      </c>
      <c r="B235">
        <v>0.01</v>
      </c>
      <c r="U235">
        <v>23</v>
      </c>
    </row>
    <row r="236" spans="1:21" x14ac:dyDescent="0.2">
      <c r="A236">
        <v>24</v>
      </c>
      <c r="U236">
        <v>24</v>
      </c>
    </row>
    <row r="237" spans="1:21" x14ac:dyDescent="0.2">
      <c r="A237">
        <v>25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U242">
        <v>30</v>
      </c>
    </row>
    <row r="243" spans="1:21" x14ac:dyDescent="0.2">
      <c r="A243">
        <v>31</v>
      </c>
      <c r="Q243">
        <v>0</v>
      </c>
      <c r="U243">
        <v>31</v>
      </c>
    </row>
    <row r="244" spans="1:21" x14ac:dyDescent="0.2">
      <c r="A244" t="s">
        <v>37</v>
      </c>
      <c r="B244">
        <f t="shared" ref="B244:T244" si="20">SUM(B213:B243)</f>
        <v>0.41000000000000003</v>
      </c>
      <c r="C244">
        <f t="shared" si="20"/>
        <v>0.81</v>
      </c>
      <c r="D244">
        <f t="shared" si="20"/>
        <v>0.45</v>
      </c>
      <c r="E244">
        <f t="shared" si="20"/>
        <v>0.51</v>
      </c>
      <c r="F244">
        <f t="shared" si="20"/>
        <v>0.36</v>
      </c>
      <c r="G244">
        <f t="shared" si="20"/>
        <v>0.43</v>
      </c>
      <c r="H244">
        <f t="shared" si="20"/>
        <v>0.4</v>
      </c>
      <c r="I244">
        <f t="shared" si="20"/>
        <v>0.36</v>
      </c>
      <c r="J244">
        <f t="shared" si="20"/>
        <v>0.41000000000000003</v>
      </c>
      <c r="K244">
        <f t="shared" si="20"/>
        <v>0.42000000000000004</v>
      </c>
      <c r="L244">
        <f t="shared" si="20"/>
        <v>0.65</v>
      </c>
      <c r="M244">
        <f t="shared" si="20"/>
        <v>0.55000000000000004</v>
      </c>
      <c r="N244">
        <f t="shared" si="20"/>
        <v>0.35</v>
      </c>
      <c r="O244">
        <f t="shared" si="20"/>
        <v>0.55000000000000004</v>
      </c>
      <c r="P244">
        <f t="shared" si="20"/>
        <v>0.54</v>
      </c>
      <c r="Q244">
        <f t="shared" si="20"/>
        <v>0</v>
      </c>
      <c r="R244">
        <f t="shared" si="20"/>
        <v>0.51</v>
      </c>
      <c r="S244">
        <f t="shared" si="20"/>
        <v>0.53</v>
      </c>
      <c r="T244" s="3">
        <f t="shared" si="20"/>
        <v>0.75</v>
      </c>
    </row>
    <row r="246" spans="1:21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21" x14ac:dyDescent="0.2">
      <c r="A248">
        <v>1</v>
      </c>
      <c r="K248">
        <v>0.01</v>
      </c>
      <c r="L248">
        <v>0.02</v>
      </c>
      <c r="U248">
        <v>1</v>
      </c>
    </row>
    <row r="249" spans="1:21" x14ac:dyDescent="0.2">
      <c r="A249">
        <v>2</v>
      </c>
      <c r="U249">
        <v>2</v>
      </c>
    </row>
    <row r="250" spans="1:21" x14ac:dyDescent="0.2">
      <c r="A250">
        <v>3</v>
      </c>
      <c r="U250">
        <v>3</v>
      </c>
    </row>
    <row r="251" spans="1:21" x14ac:dyDescent="0.2">
      <c r="A251">
        <v>4</v>
      </c>
      <c r="U251">
        <v>4</v>
      </c>
    </row>
    <row r="252" spans="1:21" x14ac:dyDescent="0.2">
      <c r="A252">
        <v>5</v>
      </c>
      <c r="U252">
        <v>5</v>
      </c>
    </row>
    <row r="253" spans="1:21" x14ac:dyDescent="0.2">
      <c r="A253">
        <v>6</v>
      </c>
      <c r="U253">
        <v>6</v>
      </c>
    </row>
    <row r="254" spans="1:21" x14ac:dyDescent="0.2">
      <c r="A254">
        <v>7</v>
      </c>
      <c r="U254">
        <v>7</v>
      </c>
    </row>
    <row r="255" spans="1:21" x14ac:dyDescent="0.2">
      <c r="A255">
        <v>8</v>
      </c>
      <c r="U255">
        <v>8</v>
      </c>
    </row>
    <row r="256" spans="1:21" x14ac:dyDescent="0.2">
      <c r="A256">
        <v>9</v>
      </c>
      <c r="U256">
        <v>9</v>
      </c>
    </row>
    <row r="257" spans="1:21" x14ac:dyDescent="0.2">
      <c r="A257">
        <v>10</v>
      </c>
      <c r="N257" t="s">
        <v>64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B259">
        <v>0.05</v>
      </c>
      <c r="C259">
        <v>0.06</v>
      </c>
      <c r="D259">
        <v>0.13</v>
      </c>
      <c r="E259">
        <v>0.02</v>
      </c>
      <c r="J259">
        <v>0.04</v>
      </c>
      <c r="Q259">
        <v>0.1</v>
      </c>
      <c r="R259">
        <v>0.04</v>
      </c>
      <c r="S259">
        <v>0.03</v>
      </c>
      <c r="T259" t="s">
        <v>64</v>
      </c>
      <c r="U259">
        <v>12</v>
      </c>
    </row>
    <row r="260" spans="1:21" x14ac:dyDescent="0.2">
      <c r="A260">
        <v>13</v>
      </c>
      <c r="F260">
        <v>0.02</v>
      </c>
      <c r="G260">
        <v>0.09</v>
      </c>
      <c r="N260">
        <v>0.1</v>
      </c>
      <c r="P260">
        <v>0.09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U262">
        <v>15</v>
      </c>
    </row>
    <row r="263" spans="1:21" x14ac:dyDescent="0.2">
      <c r="A263">
        <v>16</v>
      </c>
      <c r="U263">
        <v>16</v>
      </c>
    </row>
    <row r="264" spans="1:21" x14ac:dyDescent="0.2">
      <c r="A264">
        <v>17</v>
      </c>
      <c r="B264">
        <v>0.11</v>
      </c>
      <c r="C264">
        <v>0.03</v>
      </c>
      <c r="E264">
        <v>0.13</v>
      </c>
      <c r="F264">
        <v>0.05</v>
      </c>
      <c r="H264">
        <v>0.09</v>
      </c>
      <c r="J264">
        <v>0.1</v>
      </c>
      <c r="K264">
        <v>0.09</v>
      </c>
      <c r="M264">
        <v>0.09</v>
      </c>
      <c r="N264">
        <v>0.02</v>
      </c>
      <c r="O264">
        <v>0.1</v>
      </c>
      <c r="Q264">
        <v>0.1</v>
      </c>
      <c r="R264">
        <v>0.05</v>
      </c>
      <c r="U264">
        <v>17</v>
      </c>
    </row>
    <row r="265" spans="1:21" x14ac:dyDescent="0.2">
      <c r="A265">
        <v>18</v>
      </c>
      <c r="G265">
        <v>0.03</v>
      </c>
      <c r="I265">
        <v>7.0000000000000007E-2</v>
      </c>
      <c r="U265">
        <v>18</v>
      </c>
    </row>
    <row r="266" spans="1:21" x14ac:dyDescent="0.2">
      <c r="A266">
        <v>19</v>
      </c>
      <c r="P266">
        <v>0.03</v>
      </c>
      <c r="U266">
        <v>19</v>
      </c>
    </row>
    <row r="267" spans="1:21" x14ac:dyDescent="0.2">
      <c r="A267">
        <v>20</v>
      </c>
      <c r="U267">
        <v>20</v>
      </c>
    </row>
    <row r="268" spans="1:21" x14ac:dyDescent="0.2">
      <c r="A268">
        <v>21</v>
      </c>
      <c r="U268">
        <v>21</v>
      </c>
    </row>
    <row r="269" spans="1:21" x14ac:dyDescent="0.2">
      <c r="A269">
        <v>22</v>
      </c>
      <c r="U269">
        <v>22</v>
      </c>
    </row>
    <row r="270" spans="1:21" x14ac:dyDescent="0.2">
      <c r="A270">
        <v>23</v>
      </c>
      <c r="J270" t="s">
        <v>64</v>
      </c>
      <c r="U270">
        <v>23</v>
      </c>
    </row>
    <row r="271" spans="1:21" x14ac:dyDescent="0.2">
      <c r="A271">
        <v>24</v>
      </c>
      <c r="U271">
        <v>24</v>
      </c>
    </row>
    <row r="272" spans="1:21" x14ac:dyDescent="0.2">
      <c r="A272">
        <v>25</v>
      </c>
      <c r="U272">
        <v>25</v>
      </c>
    </row>
    <row r="273" spans="1:21" x14ac:dyDescent="0.2">
      <c r="A273">
        <v>26</v>
      </c>
      <c r="U273">
        <v>26</v>
      </c>
    </row>
    <row r="274" spans="1:21" x14ac:dyDescent="0.2">
      <c r="A274">
        <v>27</v>
      </c>
      <c r="U274">
        <v>27</v>
      </c>
    </row>
    <row r="275" spans="1:21" x14ac:dyDescent="0.2">
      <c r="A275">
        <v>28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U277">
        <v>30</v>
      </c>
    </row>
    <row r="278" spans="1:21" x14ac:dyDescent="0.2">
      <c r="A278">
        <v>31</v>
      </c>
      <c r="U278">
        <v>31</v>
      </c>
    </row>
    <row r="279" spans="1:21" x14ac:dyDescent="0.2">
      <c r="A279" t="s">
        <v>37</v>
      </c>
      <c r="B279">
        <f t="shared" ref="B279:T279" si="21">SUM(B248:B278)</f>
        <v>0.16</v>
      </c>
      <c r="C279">
        <f t="shared" si="21"/>
        <v>0.09</v>
      </c>
      <c r="D279">
        <f t="shared" si="21"/>
        <v>0.13</v>
      </c>
      <c r="E279">
        <f t="shared" si="21"/>
        <v>0.15</v>
      </c>
      <c r="F279">
        <f t="shared" si="21"/>
        <v>7.0000000000000007E-2</v>
      </c>
      <c r="G279">
        <f t="shared" si="21"/>
        <v>0.12</v>
      </c>
      <c r="H279">
        <f t="shared" si="21"/>
        <v>0.09</v>
      </c>
      <c r="I279">
        <f t="shared" si="21"/>
        <v>7.0000000000000007E-2</v>
      </c>
      <c r="J279">
        <f t="shared" si="21"/>
        <v>0.14000000000000001</v>
      </c>
      <c r="K279">
        <f t="shared" si="21"/>
        <v>9.9999999999999992E-2</v>
      </c>
      <c r="L279">
        <f t="shared" si="21"/>
        <v>0.02</v>
      </c>
      <c r="M279">
        <f t="shared" si="21"/>
        <v>0.09</v>
      </c>
      <c r="N279">
        <f t="shared" si="21"/>
        <v>0.12000000000000001</v>
      </c>
      <c r="O279">
        <f t="shared" si="21"/>
        <v>0.1</v>
      </c>
      <c r="P279">
        <f t="shared" si="21"/>
        <v>0.12</v>
      </c>
      <c r="Q279">
        <f t="shared" si="21"/>
        <v>0.2</v>
      </c>
      <c r="R279">
        <f t="shared" si="21"/>
        <v>0.09</v>
      </c>
      <c r="S279">
        <f t="shared" si="21"/>
        <v>0.03</v>
      </c>
      <c r="T279">
        <f t="shared" si="21"/>
        <v>0</v>
      </c>
    </row>
    <row r="281" spans="1:21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21" x14ac:dyDescent="0.2">
      <c r="A283">
        <v>1</v>
      </c>
      <c r="U283">
        <v>1</v>
      </c>
    </row>
    <row r="284" spans="1:21" x14ac:dyDescent="0.2">
      <c r="A284">
        <v>2</v>
      </c>
      <c r="U284">
        <v>2</v>
      </c>
    </row>
    <row r="285" spans="1:21" x14ac:dyDescent="0.2">
      <c r="A285">
        <v>3</v>
      </c>
      <c r="U285">
        <v>3</v>
      </c>
    </row>
    <row r="286" spans="1:21" x14ac:dyDescent="0.2">
      <c r="A286">
        <v>4</v>
      </c>
      <c r="U286">
        <v>4</v>
      </c>
    </row>
    <row r="287" spans="1:21" x14ac:dyDescent="0.2">
      <c r="A287">
        <v>5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U289">
        <v>7</v>
      </c>
    </row>
    <row r="290" spans="1:21" x14ac:dyDescent="0.2">
      <c r="A290">
        <v>8</v>
      </c>
      <c r="U290">
        <v>8</v>
      </c>
    </row>
    <row r="291" spans="1:21" x14ac:dyDescent="0.2">
      <c r="A291">
        <v>9</v>
      </c>
      <c r="J291">
        <v>0.09</v>
      </c>
      <c r="M291">
        <v>0.02</v>
      </c>
      <c r="S291">
        <v>0.02</v>
      </c>
      <c r="U291">
        <v>9</v>
      </c>
    </row>
    <row r="292" spans="1:21" x14ac:dyDescent="0.2">
      <c r="A292">
        <v>10</v>
      </c>
      <c r="B292">
        <v>0.09</v>
      </c>
      <c r="C292">
        <v>0.64</v>
      </c>
      <c r="D292">
        <v>0.2</v>
      </c>
      <c r="E292">
        <v>0.31</v>
      </c>
      <c r="F292">
        <v>0.15</v>
      </c>
      <c r="G292">
        <v>0.45</v>
      </c>
      <c r="H292">
        <v>0.09</v>
      </c>
      <c r="I292">
        <v>0.3</v>
      </c>
      <c r="J292">
        <v>7.0000000000000007E-2</v>
      </c>
      <c r="K292">
        <v>0.05</v>
      </c>
      <c r="L292">
        <v>0.31</v>
      </c>
      <c r="M292">
        <v>0.02</v>
      </c>
      <c r="N292">
        <v>0.39</v>
      </c>
      <c r="R292">
        <v>0.18</v>
      </c>
      <c r="T292">
        <v>0.1</v>
      </c>
      <c r="U292">
        <v>10</v>
      </c>
    </row>
    <row r="293" spans="1:21" x14ac:dyDescent="0.2">
      <c r="A293">
        <v>11</v>
      </c>
      <c r="D293">
        <v>0.21</v>
      </c>
      <c r="F293">
        <v>0.26</v>
      </c>
      <c r="H293">
        <v>0.1</v>
      </c>
      <c r="P293">
        <v>0.32</v>
      </c>
      <c r="R293">
        <v>0.3</v>
      </c>
      <c r="T293">
        <v>0.28000000000000003</v>
      </c>
      <c r="U293">
        <v>11</v>
      </c>
    </row>
    <row r="294" spans="1:21" x14ac:dyDescent="0.2">
      <c r="A294">
        <v>12</v>
      </c>
      <c r="C294">
        <v>0.02</v>
      </c>
      <c r="E294">
        <v>0.02</v>
      </c>
      <c r="N294">
        <v>0.01</v>
      </c>
      <c r="R294">
        <v>0.03</v>
      </c>
      <c r="U294">
        <v>12</v>
      </c>
    </row>
    <row r="295" spans="1:21" x14ac:dyDescent="0.2">
      <c r="A295">
        <v>13</v>
      </c>
      <c r="I295">
        <v>0.04</v>
      </c>
      <c r="U295">
        <v>13</v>
      </c>
    </row>
    <row r="296" spans="1:21" x14ac:dyDescent="0.2">
      <c r="A296">
        <v>14</v>
      </c>
      <c r="U296">
        <v>14</v>
      </c>
    </row>
    <row r="297" spans="1:21" x14ac:dyDescent="0.2">
      <c r="A297">
        <v>15</v>
      </c>
      <c r="U297">
        <v>15</v>
      </c>
    </row>
    <row r="298" spans="1:21" x14ac:dyDescent="0.2">
      <c r="A298">
        <v>16</v>
      </c>
      <c r="U298">
        <v>16</v>
      </c>
    </row>
    <row r="299" spans="1:21" x14ac:dyDescent="0.2">
      <c r="A299">
        <v>17</v>
      </c>
      <c r="C299">
        <v>0.08</v>
      </c>
      <c r="E299">
        <v>7.0000000000000007E-2</v>
      </c>
      <c r="F299">
        <v>0.14000000000000001</v>
      </c>
      <c r="G299">
        <v>0.03</v>
      </c>
      <c r="J299">
        <v>0.01</v>
      </c>
      <c r="N299">
        <v>0.09</v>
      </c>
      <c r="Q299">
        <v>0.35</v>
      </c>
      <c r="R299">
        <v>0.11</v>
      </c>
      <c r="U299">
        <v>17</v>
      </c>
    </row>
    <row r="300" spans="1:21" x14ac:dyDescent="0.2">
      <c r="A300">
        <v>18</v>
      </c>
      <c r="I300">
        <v>0.19</v>
      </c>
      <c r="U300">
        <v>18</v>
      </c>
    </row>
    <row r="301" spans="1:21" x14ac:dyDescent="0.2">
      <c r="A301">
        <v>19</v>
      </c>
      <c r="P301">
        <v>0.13</v>
      </c>
      <c r="U301">
        <v>19</v>
      </c>
    </row>
    <row r="302" spans="1:21" x14ac:dyDescent="0.2">
      <c r="A302">
        <v>20</v>
      </c>
      <c r="U302">
        <v>20</v>
      </c>
    </row>
    <row r="303" spans="1:21" x14ac:dyDescent="0.2">
      <c r="A303">
        <v>21</v>
      </c>
      <c r="U303">
        <v>21</v>
      </c>
    </row>
    <row r="304" spans="1:21" x14ac:dyDescent="0.2">
      <c r="A304">
        <v>22</v>
      </c>
      <c r="U304">
        <v>22</v>
      </c>
    </row>
    <row r="305" spans="1:21" x14ac:dyDescent="0.2">
      <c r="A305">
        <v>23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U309">
        <v>27</v>
      </c>
    </row>
    <row r="310" spans="1:21" x14ac:dyDescent="0.2">
      <c r="A310">
        <v>28</v>
      </c>
      <c r="U310">
        <v>28</v>
      </c>
    </row>
    <row r="311" spans="1:21" x14ac:dyDescent="0.2">
      <c r="A311">
        <v>29</v>
      </c>
      <c r="C311">
        <v>0.02</v>
      </c>
      <c r="E311">
        <v>0.04</v>
      </c>
      <c r="H311">
        <v>0.02</v>
      </c>
      <c r="M311">
        <v>0.02</v>
      </c>
      <c r="U311">
        <v>29</v>
      </c>
    </row>
    <row r="312" spans="1:21" x14ac:dyDescent="0.2">
      <c r="A312">
        <v>30</v>
      </c>
      <c r="B312">
        <v>0.18</v>
      </c>
      <c r="C312">
        <v>0.42</v>
      </c>
      <c r="E312">
        <v>0.79</v>
      </c>
      <c r="F312">
        <v>0.48</v>
      </c>
      <c r="H312">
        <v>0.8</v>
      </c>
      <c r="I312">
        <v>0.39</v>
      </c>
      <c r="J312">
        <v>0.43</v>
      </c>
      <c r="K312">
        <v>0.35</v>
      </c>
      <c r="L312">
        <v>0.41</v>
      </c>
      <c r="M312">
        <v>0.64</v>
      </c>
      <c r="N312">
        <v>0.05</v>
      </c>
      <c r="O312">
        <v>0.9</v>
      </c>
      <c r="Q312">
        <v>0.81</v>
      </c>
      <c r="R312">
        <v>0.31</v>
      </c>
      <c r="S312">
        <v>0.5</v>
      </c>
      <c r="U312">
        <v>30</v>
      </c>
    </row>
    <row r="313" spans="1:21" x14ac:dyDescent="0.2">
      <c r="A313">
        <v>31</v>
      </c>
      <c r="U313">
        <v>31</v>
      </c>
    </row>
    <row r="314" spans="1:21" x14ac:dyDescent="0.2">
      <c r="A314" t="s">
        <v>37</v>
      </c>
      <c r="B314">
        <f t="shared" ref="B314:T314" si="22">SUM(B283:B313)</f>
        <v>0.27</v>
      </c>
      <c r="C314">
        <f t="shared" si="22"/>
        <v>1.18</v>
      </c>
      <c r="D314">
        <f t="shared" si="22"/>
        <v>0.41000000000000003</v>
      </c>
      <c r="E314">
        <f t="shared" si="22"/>
        <v>1.23</v>
      </c>
      <c r="F314">
        <f t="shared" si="22"/>
        <v>1.03</v>
      </c>
      <c r="G314">
        <f t="shared" si="22"/>
        <v>0.48</v>
      </c>
      <c r="H314">
        <f t="shared" si="22"/>
        <v>1.01</v>
      </c>
      <c r="I314">
        <f t="shared" si="22"/>
        <v>0.92</v>
      </c>
      <c r="J314">
        <f t="shared" si="22"/>
        <v>0.6</v>
      </c>
      <c r="K314">
        <f t="shared" si="22"/>
        <v>0.39999999999999997</v>
      </c>
      <c r="L314">
        <f t="shared" si="22"/>
        <v>0.72</v>
      </c>
      <c r="M314">
        <f t="shared" si="22"/>
        <v>0.7</v>
      </c>
      <c r="N314">
        <f t="shared" si="22"/>
        <v>0.54</v>
      </c>
      <c r="O314">
        <f t="shared" si="22"/>
        <v>0.9</v>
      </c>
      <c r="P314">
        <f t="shared" si="22"/>
        <v>0.45</v>
      </c>
      <c r="Q314">
        <f t="shared" si="22"/>
        <v>1.1600000000000001</v>
      </c>
      <c r="R314">
        <f t="shared" si="22"/>
        <v>0.92999999999999994</v>
      </c>
      <c r="S314">
        <f t="shared" si="22"/>
        <v>0.52</v>
      </c>
      <c r="T314">
        <f t="shared" si="22"/>
        <v>0.38</v>
      </c>
    </row>
    <row r="316" spans="1:21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21" x14ac:dyDescent="0.2">
      <c r="A318">
        <v>1</v>
      </c>
      <c r="B318">
        <v>0.23</v>
      </c>
      <c r="C318">
        <v>0.12</v>
      </c>
      <c r="D318">
        <v>0.5</v>
      </c>
      <c r="E318">
        <v>0.06</v>
      </c>
      <c r="F318">
        <v>0.12</v>
      </c>
      <c r="G318">
        <v>0.48</v>
      </c>
      <c r="H318">
        <v>0.1</v>
      </c>
      <c r="J318">
        <v>0.06</v>
      </c>
      <c r="K318">
        <v>0.38</v>
      </c>
      <c r="L318">
        <v>0.12</v>
      </c>
      <c r="M318">
        <v>0.01</v>
      </c>
      <c r="N318">
        <v>0.3</v>
      </c>
      <c r="O318">
        <v>0.15</v>
      </c>
      <c r="Q318">
        <v>0.05</v>
      </c>
      <c r="R318">
        <v>0.14000000000000001</v>
      </c>
      <c r="S318">
        <v>0.14000000000000001</v>
      </c>
      <c r="T318">
        <v>0.65</v>
      </c>
      <c r="U318">
        <v>1</v>
      </c>
    </row>
    <row r="319" spans="1:21" x14ac:dyDescent="0.2">
      <c r="A319">
        <v>2</v>
      </c>
      <c r="B319">
        <v>0.01</v>
      </c>
      <c r="C319">
        <v>0.02</v>
      </c>
      <c r="G319">
        <v>0.03</v>
      </c>
      <c r="M319">
        <v>0.05</v>
      </c>
      <c r="N319">
        <v>0.01</v>
      </c>
      <c r="S319">
        <v>0.04</v>
      </c>
      <c r="T319">
        <v>0.08</v>
      </c>
      <c r="U319">
        <v>2</v>
      </c>
    </row>
    <row r="320" spans="1:21" x14ac:dyDescent="0.2">
      <c r="A320">
        <v>3</v>
      </c>
      <c r="B320">
        <v>0.03</v>
      </c>
      <c r="C320">
        <v>0.21</v>
      </c>
      <c r="D320">
        <v>0.12</v>
      </c>
      <c r="E320">
        <v>0.13</v>
      </c>
      <c r="F320">
        <v>0.13</v>
      </c>
      <c r="G320">
        <v>0.04</v>
      </c>
      <c r="J320">
        <v>0.05</v>
      </c>
      <c r="K320">
        <v>0.1</v>
      </c>
      <c r="L320">
        <v>0.15</v>
      </c>
      <c r="M320">
        <v>0.06</v>
      </c>
      <c r="N320">
        <v>0.15</v>
      </c>
      <c r="Q320">
        <v>0.15</v>
      </c>
      <c r="R320">
        <v>0.11</v>
      </c>
      <c r="S320">
        <v>0.05</v>
      </c>
      <c r="T320">
        <v>0.05</v>
      </c>
      <c r="U320">
        <v>3</v>
      </c>
    </row>
    <row r="321" spans="1:21" x14ac:dyDescent="0.2">
      <c r="A321">
        <v>4</v>
      </c>
      <c r="C321">
        <v>0.02</v>
      </c>
      <c r="H321">
        <v>0.06</v>
      </c>
      <c r="I321">
        <v>0.1</v>
      </c>
      <c r="K321">
        <v>0.02</v>
      </c>
      <c r="N321">
        <v>0.03</v>
      </c>
      <c r="O321">
        <v>0.06</v>
      </c>
      <c r="P321">
        <v>0.35</v>
      </c>
      <c r="R321">
        <v>0.03</v>
      </c>
      <c r="T321">
        <v>7.0000000000000007E-2</v>
      </c>
      <c r="U321">
        <v>4</v>
      </c>
    </row>
    <row r="322" spans="1:21" x14ac:dyDescent="0.2">
      <c r="A322">
        <v>5</v>
      </c>
      <c r="U322">
        <v>5</v>
      </c>
    </row>
    <row r="323" spans="1:21" x14ac:dyDescent="0.2">
      <c r="A323">
        <v>6</v>
      </c>
      <c r="C323">
        <v>0.03</v>
      </c>
      <c r="P323">
        <v>0.05</v>
      </c>
      <c r="U323">
        <v>6</v>
      </c>
    </row>
    <row r="324" spans="1:21" x14ac:dyDescent="0.2">
      <c r="A324">
        <v>7</v>
      </c>
      <c r="B324">
        <v>0.01</v>
      </c>
      <c r="D324">
        <v>0.06</v>
      </c>
      <c r="O324">
        <v>0.05</v>
      </c>
      <c r="U324">
        <v>7</v>
      </c>
    </row>
    <row r="325" spans="1:21" x14ac:dyDescent="0.2">
      <c r="A325">
        <v>8</v>
      </c>
      <c r="R325">
        <v>0.03</v>
      </c>
      <c r="U325">
        <v>8</v>
      </c>
    </row>
    <row r="326" spans="1:21" x14ac:dyDescent="0.2">
      <c r="A326">
        <v>9</v>
      </c>
      <c r="B326">
        <v>0.01</v>
      </c>
      <c r="C326">
        <v>0.01</v>
      </c>
      <c r="U326">
        <v>9</v>
      </c>
    </row>
    <row r="327" spans="1:21" x14ac:dyDescent="0.2">
      <c r="A327">
        <v>10</v>
      </c>
      <c r="C327">
        <v>0.03</v>
      </c>
      <c r="U327">
        <v>10</v>
      </c>
    </row>
    <row r="328" spans="1:21" x14ac:dyDescent="0.2">
      <c r="A328">
        <v>11</v>
      </c>
      <c r="B328" t="s">
        <v>33</v>
      </c>
      <c r="C328">
        <v>0.01</v>
      </c>
      <c r="F328">
        <v>0.02</v>
      </c>
      <c r="J328">
        <v>0.01</v>
      </c>
      <c r="L328">
        <v>0.06</v>
      </c>
      <c r="N328">
        <v>0.02</v>
      </c>
      <c r="R328">
        <v>7.0000000000000007E-2</v>
      </c>
      <c r="T328">
        <v>0.05</v>
      </c>
      <c r="U328">
        <v>11</v>
      </c>
    </row>
    <row r="329" spans="1:21" x14ac:dyDescent="0.2">
      <c r="A329">
        <v>12</v>
      </c>
      <c r="U329">
        <v>12</v>
      </c>
    </row>
    <row r="330" spans="1:21" x14ac:dyDescent="0.2">
      <c r="A330">
        <v>13</v>
      </c>
      <c r="B330">
        <v>0.01</v>
      </c>
      <c r="J330">
        <v>0.02</v>
      </c>
      <c r="K330">
        <v>0.01</v>
      </c>
      <c r="N330">
        <v>0.01</v>
      </c>
      <c r="R330">
        <v>0.04</v>
      </c>
      <c r="U330">
        <v>13</v>
      </c>
    </row>
    <row r="331" spans="1:21" x14ac:dyDescent="0.2">
      <c r="A331">
        <v>14</v>
      </c>
      <c r="G331">
        <v>0.02</v>
      </c>
      <c r="U331">
        <v>14</v>
      </c>
    </row>
    <row r="332" spans="1:21" x14ac:dyDescent="0.2">
      <c r="A332">
        <v>15</v>
      </c>
      <c r="P332">
        <v>0.02</v>
      </c>
      <c r="U332">
        <v>15</v>
      </c>
    </row>
    <row r="333" spans="1:21" x14ac:dyDescent="0.2">
      <c r="A333">
        <v>16</v>
      </c>
      <c r="U333">
        <v>16</v>
      </c>
    </row>
    <row r="334" spans="1:21" x14ac:dyDescent="0.2">
      <c r="A334">
        <v>17</v>
      </c>
      <c r="U334">
        <v>17</v>
      </c>
    </row>
    <row r="335" spans="1:21" x14ac:dyDescent="0.2">
      <c r="A335">
        <v>18</v>
      </c>
      <c r="C335">
        <v>0.01</v>
      </c>
      <c r="U335">
        <v>18</v>
      </c>
    </row>
    <row r="336" spans="1:21" x14ac:dyDescent="0.2">
      <c r="A336">
        <v>19</v>
      </c>
      <c r="B336">
        <v>0.02</v>
      </c>
      <c r="E336">
        <v>0.06</v>
      </c>
      <c r="F336">
        <v>7.0000000000000007E-2</v>
      </c>
      <c r="J336">
        <v>0.04</v>
      </c>
      <c r="K336">
        <v>0.03</v>
      </c>
      <c r="N336">
        <v>0.01</v>
      </c>
      <c r="P336">
        <v>0.01</v>
      </c>
      <c r="R336">
        <v>0.04</v>
      </c>
      <c r="S336">
        <v>0.03</v>
      </c>
      <c r="U336">
        <v>19</v>
      </c>
    </row>
    <row r="337" spans="1:21" x14ac:dyDescent="0.2">
      <c r="A337">
        <v>20</v>
      </c>
      <c r="G337">
        <v>0.02</v>
      </c>
      <c r="T337">
        <v>7.0000000000000007E-2</v>
      </c>
      <c r="U337">
        <v>20</v>
      </c>
    </row>
    <row r="338" spans="1:21" x14ac:dyDescent="0.2">
      <c r="A338">
        <v>21</v>
      </c>
      <c r="I338">
        <v>0.05</v>
      </c>
      <c r="U338">
        <v>21</v>
      </c>
    </row>
    <row r="339" spans="1:21" x14ac:dyDescent="0.2">
      <c r="A339">
        <v>22</v>
      </c>
      <c r="U339">
        <v>22</v>
      </c>
    </row>
    <row r="340" spans="1:21" x14ac:dyDescent="0.2">
      <c r="A340">
        <v>23</v>
      </c>
      <c r="U340">
        <v>23</v>
      </c>
    </row>
    <row r="341" spans="1:21" x14ac:dyDescent="0.2">
      <c r="A341">
        <v>24</v>
      </c>
      <c r="D341">
        <v>0.45</v>
      </c>
      <c r="U341">
        <v>24</v>
      </c>
    </row>
    <row r="342" spans="1:21" x14ac:dyDescent="0.2">
      <c r="A342">
        <v>25</v>
      </c>
      <c r="F342">
        <v>0.02</v>
      </c>
      <c r="U342">
        <v>25</v>
      </c>
    </row>
    <row r="343" spans="1:21" x14ac:dyDescent="0.2">
      <c r="A343">
        <v>26</v>
      </c>
      <c r="B343">
        <v>0.17</v>
      </c>
      <c r="C343">
        <v>0.34</v>
      </c>
      <c r="D343">
        <v>0.3</v>
      </c>
      <c r="E343">
        <v>0.3</v>
      </c>
      <c r="F343">
        <v>0.28999999999999998</v>
      </c>
      <c r="H343">
        <v>0.1</v>
      </c>
      <c r="J343">
        <v>0.25</v>
      </c>
      <c r="K343">
        <v>0.17</v>
      </c>
      <c r="L343">
        <v>0.33</v>
      </c>
      <c r="M343">
        <v>0.08</v>
      </c>
      <c r="N343">
        <v>0.27</v>
      </c>
      <c r="O343">
        <v>0.25</v>
      </c>
      <c r="Q343">
        <v>0.08</v>
      </c>
      <c r="R343">
        <v>0.3</v>
      </c>
      <c r="S343">
        <v>0.16</v>
      </c>
      <c r="U343">
        <v>26</v>
      </c>
    </row>
    <row r="344" spans="1:21" x14ac:dyDescent="0.2">
      <c r="A344">
        <v>27</v>
      </c>
      <c r="G344">
        <v>0.21</v>
      </c>
      <c r="H344">
        <v>0.02</v>
      </c>
      <c r="I344">
        <v>0.22</v>
      </c>
      <c r="J344">
        <v>0.01</v>
      </c>
      <c r="L344">
        <v>0.03</v>
      </c>
      <c r="N344">
        <v>0.01</v>
      </c>
      <c r="P344">
        <v>0.24</v>
      </c>
      <c r="S344">
        <v>0.03</v>
      </c>
      <c r="T344">
        <v>0.3</v>
      </c>
      <c r="U344">
        <v>27</v>
      </c>
    </row>
    <row r="345" spans="1:21" x14ac:dyDescent="0.2">
      <c r="A345">
        <v>28</v>
      </c>
      <c r="B345">
        <v>0.04</v>
      </c>
      <c r="C345">
        <v>0.03</v>
      </c>
      <c r="E345">
        <v>0.1</v>
      </c>
      <c r="J345">
        <v>0.06</v>
      </c>
      <c r="K345">
        <v>0.14000000000000001</v>
      </c>
      <c r="L345">
        <v>0.06</v>
      </c>
      <c r="M345">
        <v>0.11</v>
      </c>
      <c r="P345">
        <v>0.03</v>
      </c>
      <c r="Q345">
        <v>0.1</v>
      </c>
      <c r="R345">
        <v>0.02</v>
      </c>
      <c r="S345">
        <v>0.06</v>
      </c>
      <c r="T345">
        <v>0.05</v>
      </c>
      <c r="U345">
        <v>28</v>
      </c>
    </row>
    <row r="346" spans="1:21" x14ac:dyDescent="0.2">
      <c r="A346">
        <v>29</v>
      </c>
      <c r="G346">
        <v>0.04</v>
      </c>
      <c r="H346">
        <v>0.15</v>
      </c>
      <c r="U346">
        <v>29</v>
      </c>
    </row>
    <row r="347" spans="1:21" x14ac:dyDescent="0.2">
      <c r="A347">
        <v>30</v>
      </c>
      <c r="F347">
        <v>0.35</v>
      </c>
      <c r="G347">
        <v>0.18</v>
      </c>
      <c r="H347">
        <v>0.2</v>
      </c>
      <c r="I347">
        <v>0.6</v>
      </c>
      <c r="J347">
        <v>0.15</v>
      </c>
      <c r="M347">
        <v>0.16</v>
      </c>
      <c r="S347">
        <v>0.15</v>
      </c>
      <c r="U347">
        <v>30</v>
      </c>
    </row>
    <row r="348" spans="1:21" x14ac:dyDescent="0.2">
      <c r="A348">
        <v>31</v>
      </c>
      <c r="B348">
        <v>0.67</v>
      </c>
      <c r="C348">
        <v>1.18</v>
      </c>
      <c r="E348">
        <v>0.95</v>
      </c>
      <c r="F348">
        <v>0.88</v>
      </c>
      <c r="G348">
        <v>0.71</v>
      </c>
      <c r="H348">
        <v>0.66</v>
      </c>
      <c r="I348">
        <v>0.7</v>
      </c>
      <c r="J348">
        <v>0.91</v>
      </c>
      <c r="K348">
        <v>0.46</v>
      </c>
      <c r="L348">
        <v>0.78</v>
      </c>
      <c r="M348">
        <v>0.53</v>
      </c>
      <c r="N348">
        <v>0.53</v>
      </c>
      <c r="O348">
        <v>0.35</v>
      </c>
      <c r="P348">
        <v>0.88</v>
      </c>
      <c r="Q348">
        <v>1.06</v>
      </c>
      <c r="R348">
        <v>0.71</v>
      </c>
      <c r="S348">
        <v>0.59</v>
      </c>
      <c r="T348">
        <v>0.22</v>
      </c>
      <c r="U348">
        <v>31</v>
      </c>
    </row>
    <row r="349" spans="1:21" x14ac:dyDescent="0.2">
      <c r="A349" t="s">
        <v>37</v>
      </c>
      <c r="B349">
        <f t="shared" ref="B349:T349" si="23">SUM(B318:B348)</f>
        <v>1.2000000000000002</v>
      </c>
      <c r="C349">
        <f t="shared" si="23"/>
        <v>2.0099999999999998</v>
      </c>
      <c r="D349">
        <f t="shared" si="23"/>
        <v>1.43</v>
      </c>
      <c r="E349">
        <f t="shared" si="23"/>
        <v>1.6</v>
      </c>
      <c r="F349">
        <f t="shared" si="23"/>
        <v>1.88</v>
      </c>
      <c r="G349">
        <f t="shared" si="23"/>
        <v>1.73</v>
      </c>
      <c r="H349">
        <f t="shared" si="23"/>
        <v>1.29</v>
      </c>
      <c r="I349">
        <f t="shared" si="23"/>
        <v>1.67</v>
      </c>
      <c r="J349">
        <f t="shared" si="23"/>
        <v>1.56</v>
      </c>
      <c r="K349">
        <f t="shared" si="23"/>
        <v>1.31</v>
      </c>
      <c r="L349">
        <f t="shared" si="23"/>
        <v>1.53</v>
      </c>
      <c r="M349">
        <f t="shared" si="23"/>
        <v>1</v>
      </c>
      <c r="N349">
        <f t="shared" si="23"/>
        <v>1.34</v>
      </c>
      <c r="O349">
        <f t="shared" si="23"/>
        <v>0.86</v>
      </c>
      <c r="P349">
        <f t="shared" si="23"/>
        <v>1.58</v>
      </c>
      <c r="Q349">
        <f t="shared" si="23"/>
        <v>1.44</v>
      </c>
      <c r="R349">
        <f t="shared" si="23"/>
        <v>1.49</v>
      </c>
      <c r="S349">
        <f t="shared" si="23"/>
        <v>1.25</v>
      </c>
      <c r="T349">
        <f t="shared" si="23"/>
        <v>1.5400000000000003</v>
      </c>
    </row>
    <row r="351" spans="1:21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21" x14ac:dyDescent="0.2">
      <c r="A353">
        <v>1</v>
      </c>
      <c r="B353">
        <v>0.28999999999999998</v>
      </c>
      <c r="C353">
        <v>0.18</v>
      </c>
      <c r="D353">
        <v>0.68</v>
      </c>
      <c r="E353">
        <v>0.36</v>
      </c>
      <c r="F353">
        <v>0.11</v>
      </c>
      <c r="I353">
        <v>0.18</v>
      </c>
      <c r="J353">
        <v>0.17</v>
      </c>
      <c r="K353">
        <v>0.64</v>
      </c>
      <c r="L353">
        <v>0.23</v>
      </c>
      <c r="M353">
        <v>0.27</v>
      </c>
      <c r="N353">
        <v>0.6</v>
      </c>
      <c r="O353">
        <v>0.35</v>
      </c>
      <c r="Q353">
        <v>0.16</v>
      </c>
      <c r="R353">
        <v>0.18</v>
      </c>
      <c r="S353">
        <v>0.39</v>
      </c>
      <c r="T353">
        <v>0.6</v>
      </c>
      <c r="U353">
        <v>1</v>
      </c>
    </row>
    <row r="354" spans="1:21" x14ac:dyDescent="0.2">
      <c r="A354">
        <v>2</v>
      </c>
      <c r="B354" t="s">
        <v>33</v>
      </c>
      <c r="F354">
        <v>0.02</v>
      </c>
      <c r="G354">
        <v>0.15</v>
      </c>
      <c r="N354">
        <v>0.01</v>
      </c>
      <c r="T354">
        <v>0.3</v>
      </c>
      <c r="U354">
        <v>2</v>
      </c>
    </row>
    <row r="355" spans="1:21" x14ac:dyDescent="0.2">
      <c r="A355">
        <v>3</v>
      </c>
      <c r="B355">
        <v>7.0000000000000007E-2</v>
      </c>
      <c r="C355">
        <v>0.17</v>
      </c>
      <c r="E355">
        <v>0.25</v>
      </c>
      <c r="F355">
        <v>0.08</v>
      </c>
      <c r="H355">
        <v>0.3</v>
      </c>
      <c r="J355">
        <v>0.12</v>
      </c>
      <c r="K355">
        <v>0.17</v>
      </c>
      <c r="L355">
        <v>0.23</v>
      </c>
      <c r="M355">
        <v>0.23</v>
      </c>
      <c r="N355">
        <v>0.01</v>
      </c>
      <c r="O355">
        <v>0.36</v>
      </c>
      <c r="Q355">
        <v>0.27</v>
      </c>
      <c r="R355">
        <v>0.22</v>
      </c>
      <c r="S355">
        <v>0.32</v>
      </c>
      <c r="U355">
        <v>3</v>
      </c>
    </row>
    <row r="356" spans="1:21" x14ac:dyDescent="0.2">
      <c r="A356">
        <v>4</v>
      </c>
      <c r="B356">
        <v>0.11</v>
      </c>
      <c r="C356">
        <v>0.13</v>
      </c>
      <c r="E356">
        <v>0.11</v>
      </c>
      <c r="F356">
        <v>0.1</v>
      </c>
      <c r="G356">
        <v>0.11</v>
      </c>
      <c r="H356">
        <v>0.11</v>
      </c>
      <c r="I356">
        <v>0.2</v>
      </c>
      <c r="J356">
        <v>0.21</v>
      </c>
      <c r="L356">
        <v>0.19</v>
      </c>
      <c r="M356">
        <v>0.11</v>
      </c>
      <c r="N356">
        <v>0.06</v>
      </c>
      <c r="Q356">
        <v>0.08</v>
      </c>
      <c r="S356">
        <v>0.21</v>
      </c>
      <c r="T356">
        <v>0.42</v>
      </c>
      <c r="U356">
        <v>4</v>
      </c>
    </row>
    <row r="357" spans="1:21" x14ac:dyDescent="0.2">
      <c r="A357">
        <v>5</v>
      </c>
      <c r="B357">
        <v>0.03</v>
      </c>
      <c r="E357">
        <v>0.06</v>
      </c>
      <c r="F357">
        <v>7.0000000000000007E-2</v>
      </c>
      <c r="G357">
        <v>0.13</v>
      </c>
      <c r="H357">
        <v>0.1</v>
      </c>
      <c r="J357">
        <v>0.06</v>
      </c>
      <c r="L357">
        <v>0.09</v>
      </c>
      <c r="M357">
        <v>0.09</v>
      </c>
      <c r="N357">
        <v>0.08</v>
      </c>
      <c r="Q357">
        <v>0.1</v>
      </c>
      <c r="R357">
        <v>7.0000000000000007E-2</v>
      </c>
      <c r="S357">
        <v>0.2</v>
      </c>
      <c r="T357">
        <v>0.16</v>
      </c>
      <c r="U357">
        <v>5</v>
      </c>
    </row>
    <row r="358" spans="1:21" x14ac:dyDescent="0.2">
      <c r="A358">
        <v>6</v>
      </c>
      <c r="D358">
        <v>0.36</v>
      </c>
      <c r="G358">
        <v>0.05</v>
      </c>
      <c r="H358">
        <v>0.03</v>
      </c>
      <c r="I358">
        <v>0.28000000000000003</v>
      </c>
      <c r="N358">
        <v>0.06</v>
      </c>
      <c r="P358">
        <v>0.26</v>
      </c>
      <c r="R358">
        <v>0.18</v>
      </c>
      <c r="T358">
        <v>0.22</v>
      </c>
      <c r="U358">
        <v>6</v>
      </c>
    </row>
    <row r="359" spans="1:21" x14ac:dyDescent="0.2">
      <c r="A359">
        <v>7</v>
      </c>
      <c r="B359">
        <v>0.15</v>
      </c>
      <c r="C359">
        <v>0.2</v>
      </c>
      <c r="E359">
        <v>0.22</v>
      </c>
      <c r="F359">
        <v>0.18</v>
      </c>
      <c r="H359">
        <v>0.19</v>
      </c>
      <c r="J359">
        <v>0.2</v>
      </c>
      <c r="K359">
        <v>0.36</v>
      </c>
      <c r="L359">
        <v>0.27</v>
      </c>
      <c r="M359">
        <v>0.26</v>
      </c>
      <c r="N359">
        <v>0.09</v>
      </c>
      <c r="P359">
        <v>0.26</v>
      </c>
      <c r="Q359">
        <v>0.27</v>
      </c>
      <c r="R359">
        <v>0.12</v>
      </c>
      <c r="S359">
        <v>0.16</v>
      </c>
      <c r="U359">
        <v>7</v>
      </c>
    </row>
    <row r="360" spans="1:21" x14ac:dyDescent="0.2">
      <c r="A360">
        <v>8</v>
      </c>
      <c r="D360">
        <v>0.18</v>
      </c>
      <c r="G360">
        <v>0.17</v>
      </c>
      <c r="T360">
        <v>0.3</v>
      </c>
      <c r="U360">
        <v>8</v>
      </c>
    </row>
    <row r="361" spans="1:21" x14ac:dyDescent="0.2">
      <c r="A361">
        <v>9</v>
      </c>
      <c r="F361">
        <v>0.04</v>
      </c>
      <c r="H361">
        <v>0.01</v>
      </c>
      <c r="U361">
        <v>9</v>
      </c>
    </row>
    <row r="362" spans="1:21" x14ac:dyDescent="0.2">
      <c r="A362">
        <v>10</v>
      </c>
      <c r="H362">
        <v>0.12</v>
      </c>
      <c r="I362">
        <v>0.1</v>
      </c>
      <c r="J362">
        <v>0.2</v>
      </c>
      <c r="M362">
        <v>0.09</v>
      </c>
      <c r="S362">
        <v>0.1</v>
      </c>
      <c r="U362">
        <v>10</v>
      </c>
    </row>
    <row r="363" spans="1:21" x14ac:dyDescent="0.2">
      <c r="A363">
        <v>11</v>
      </c>
      <c r="B363">
        <v>0.12</v>
      </c>
      <c r="C363">
        <v>0.18</v>
      </c>
      <c r="D363">
        <v>0.26</v>
      </c>
      <c r="E363">
        <v>0.19</v>
      </c>
      <c r="F363">
        <v>0.04</v>
      </c>
      <c r="G363">
        <v>0.04</v>
      </c>
      <c r="H363">
        <v>0.02</v>
      </c>
      <c r="K363">
        <v>0.12</v>
      </c>
      <c r="L363">
        <v>0.21</v>
      </c>
      <c r="M363">
        <v>0.08</v>
      </c>
      <c r="N363">
        <v>0.02</v>
      </c>
      <c r="O363">
        <v>0.42</v>
      </c>
      <c r="Q363">
        <v>0.12</v>
      </c>
      <c r="R363">
        <v>0.02</v>
      </c>
      <c r="S363">
        <v>0.18</v>
      </c>
      <c r="T363">
        <v>0.05</v>
      </c>
      <c r="U363">
        <v>11</v>
      </c>
    </row>
    <row r="364" spans="1:21" x14ac:dyDescent="0.2">
      <c r="A364">
        <v>12</v>
      </c>
      <c r="F364">
        <v>0.03</v>
      </c>
      <c r="G364">
        <v>0.04</v>
      </c>
      <c r="H364">
        <v>0.06</v>
      </c>
      <c r="I364">
        <v>0.1</v>
      </c>
      <c r="J364">
        <v>0.22</v>
      </c>
      <c r="K364">
        <v>0.05</v>
      </c>
      <c r="N364">
        <v>0.09</v>
      </c>
      <c r="P364">
        <v>0.09</v>
      </c>
      <c r="R364">
        <v>0.04</v>
      </c>
      <c r="T364">
        <v>0.2</v>
      </c>
      <c r="U364">
        <v>12</v>
      </c>
    </row>
    <row r="365" spans="1:21" x14ac:dyDescent="0.2">
      <c r="A365">
        <v>13</v>
      </c>
      <c r="B365">
        <v>0.12</v>
      </c>
      <c r="C365">
        <v>0.04</v>
      </c>
      <c r="E365">
        <v>0.12</v>
      </c>
      <c r="G365">
        <v>0.08</v>
      </c>
      <c r="H365">
        <v>0.1</v>
      </c>
      <c r="J365">
        <v>7.0000000000000007E-2</v>
      </c>
      <c r="K365">
        <v>0.15</v>
      </c>
      <c r="M365">
        <v>0.06</v>
      </c>
      <c r="N365">
        <v>0.04</v>
      </c>
      <c r="P365">
        <v>0.11</v>
      </c>
      <c r="Q365">
        <v>0.14000000000000001</v>
      </c>
      <c r="S365">
        <v>0.02</v>
      </c>
      <c r="T365">
        <v>0.05</v>
      </c>
      <c r="U365">
        <v>13</v>
      </c>
    </row>
    <row r="366" spans="1:21" x14ac:dyDescent="0.2">
      <c r="A366">
        <v>14</v>
      </c>
      <c r="U366">
        <v>14</v>
      </c>
    </row>
    <row r="367" spans="1:21" x14ac:dyDescent="0.2">
      <c r="A367">
        <v>15</v>
      </c>
      <c r="U367">
        <v>15</v>
      </c>
    </row>
    <row r="368" spans="1:21" x14ac:dyDescent="0.2">
      <c r="A368">
        <v>16</v>
      </c>
      <c r="U368">
        <v>16</v>
      </c>
    </row>
    <row r="369" spans="1:21" x14ac:dyDescent="0.2">
      <c r="A369">
        <v>17</v>
      </c>
      <c r="U369">
        <v>17</v>
      </c>
    </row>
    <row r="370" spans="1:21" x14ac:dyDescent="0.2">
      <c r="A370">
        <v>18</v>
      </c>
      <c r="U370">
        <v>18</v>
      </c>
    </row>
    <row r="371" spans="1:21" x14ac:dyDescent="0.2">
      <c r="A371">
        <v>19</v>
      </c>
      <c r="B371">
        <v>0.02</v>
      </c>
      <c r="I371">
        <v>0.02</v>
      </c>
      <c r="K371">
        <v>0.03</v>
      </c>
      <c r="U371">
        <v>19</v>
      </c>
    </row>
    <row r="372" spans="1:21" x14ac:dyDescent="0.2">
      <c r="A372">
        <v>20</v>
      </c>
      <c r="U372">
        <v>20</v>
      </c>
    </row>
    <row r="373" spans="1:21" x14ac:dyDescent="0.2">
      <c r="A373">
        <v>21</v>
      </c>
      <c r="B373">
        <v>0.02</v>
      </c>
      <c r="K373">
        <v>0.04</v>
      </c>
      <c r="M373">
        <v>0.05</v>
      </c>
      <c r="N373">
        <v>0.01</v>
      </c>
      <c r="U373">
        <v>21</v>
      </c>
    </row>
    <row r="374" spans="1:21" x14ac:dyDescent="0.2">
      <c r="A374">
        <v>22</v>
      </c>
      <c r="B374">
        <v>0.01</v>
      </c>
      <c r="D374" t="s">
        <v>33</v>
      </c>
      <c r="P374">
        <v>0.08</v>
      </c>
      <c r="U374">
        <v>22</v>
      </c>
    </row>
    <row r="375" spans="1:21" x14ac:dyDescent="0.2">
      <c r="A375">
        <v>23</v>
      </c>
      <c r="C375">
        <v>7.0000000000000007E-2</v>
      </c>
      <c r="K375">
        <v>0.03</v>
      </c>
      <c r="P375">
        <v>0.03</v>
      </c>
      <c r="Q375">
        <v>0.23</v>
      </c>
      <c r="U375">
        <v>23</v>
      </c>
    </row>
    <row r="376" spans="1:21" x14ac:dyDescent="0.2">
      <c r="A376">
        <v>24</v>
      </c>
      <c r="H376">
        <v>0.15</v>
      </c>
      <c r="M376">
        <v>0.09</v>
      </c>
      <c r="N376">
        <v>0.03</v>
      </c>
      <c r="P376">
        <v>0.11</v>
      </c>
      <c r="S376">
        <v>0.1</v>
      </c>
      <c r="U376">
        <v>24</v>
      </c>
    </row>
    <row r="377" spans="1:21" x14ac:dyDescent="0.2">
      <c r="A377">
        <v>25</v>
      </c>
      <c r="B377">
        <v>7.0000000000000007E-2</v>
      </c>
      <c r="C377">
        <v>7.0000000000000007E-2</v>
      </c>
      <c r="E377">
        <v>0.21</v>
      </c>
      <c r="F377">
        <v>0.13</v>
      </c>
      <c r="G377">
        <v>0.12</v>
      </c>
      <c r="H377">
        <v>0.02</v>
      </c>
      <c r="J377">
        <v>0.11</v>
      </c>
      <c r="K377">
        <v>0.09</v>
      </c>
      <c r="O377">
        <v>0.2</v>
      </c>
      <c r="Q377">
        <v>0.16</v>
      </c>
      <c r="R377">
        <v>0.06</v>
      </c>
      <c r="U377">
        <v>25</v>
      </c>
    </row>
    <row r="378" spans="1:21" x14ac:dyDescent="0.2">
      <c r="A378">
        <v>26</v>
      </c>
      <c r="R378">
        <v>0.01</v>
      </c>
      <c r="T378">
        <v>0.12</v>
      </c>
      <c r="U378">
        <v>26</v>
      </c>
    </row>
    <row r="379" spans="1:21" x14ac:dyDescent="0.2">
      <c r="A379">
        <v>27</v>
      </c>
      <c r="I379">
        <v>0.3</v>
      </c>
      <c r="Q379">
        <v>0.02</v>
      </c>
      <c r="U379">
        <v>27</v>
      </c>
    </row>
    <row r="380" spans="1:21" x14ac:dyDescent="0.2">
      <c r="A380">
        <v>28</v>
      </c>
      <c r="E380">
        <v>0.35</v>
      </c>
      <c r="F380">
        <v>0.08</v>
      </c>
      <c r="H380">
        <v>0.1</v>
      </c>
      <c r="J380">
        <v>0.12</v>
      </c>
      <c r="K380">
        <v>0.02</v>
      </c>
      <c r="M380">
        <v>0.17</v>
      </c>
      <c r="Q380">
        <v>0.02</v>
      </c>
      <c r="U380">
        <v>28</v>
      </c>
    </row>
    <row r="381" spans="1:21" x14ac:dyDescent="0.2">
      <c r="A381">
        <v>29</v>
      </c>
      <c r="B381">
        <v>0.01</v>
      </c>
      <c r="C381">
        <v>0.47</v>
      </c>
      <c r="F381">
        <v>0.19</v>
      </c>
      <c r="G381">
        <v>0.09</v>
      </c>
      <c r="H381">
        <v>0.1</v>
      </c>
      <c r="J381">
        <v>0.2</v>
      </c>
      <c r="R381">
        <v>0.11</v>
      </c>
      <c r="S381">
        <v>0.51</v>
      </c>
      <c r="T381">
        <v>0.2</v>
      </c>
      <c r="U381">
        <v>29</v>
      </c>
    </row>
    <row r="382" spans="1:21" x14ac:dyDescent="0.2">
      <c r="A382">
        <v>30</v>
      </c>
      <c r="F382">
        <v>0.08</v>
      </c>
      <c r="G382">
        <v>0.08</v>
      </c>
      <c r="I382">
        <v>0.1</v>
      </c>
      <c r="K382">
        <v>0.25</v>
      </c>
      <c r="L382">
        <v>0.38</v>
      </c>
      <c r="N382">
        <v>0.19</v>
      </c>
      <c r="O382">
        <v>0.15</v>
      </c>
      <c r="P382">
        <v>0.13</v>
      </c>
      <c r="Q382">
        <v>0.18</v>
      </c>
      <c r="R382">
        <v>0.11</v>
      </c>
      <c r="T382">
        <v>0.35</v>
      </c>
      <c r="U382">
        <v>30</v>
      </c>
    </row>
    <row r="383" spans="1:21" x14ac:dyDescent="0.2">
      <c r="A383">
        <v>31</v>
      </c>
      <c r="U383">
        <v>31</v>
      </c>
    </row>
    <row r="384" spans="1:21" x14ac:dyDescent="0.2">
      <c r="A384" t="s">
        <v>37</v>
      </c>
      <c r="B384">
        <f t="shared" ref="B384:T384" si="24">SUM(B353:B383)</f>
        <v>1.02</v>
      </c>
      <c r="C384">
        <f t="shared" si="24"/>
        <v>1.51</v>
      </c>
      <c r="D384">
        <f t="shared" si="24"/>
        <v>1.48</v>
      </c>
      <c r="E384">
        <f t="shared" si="24"/>
        <v>1.87</v>
      </c>
      <c r="F384">
        <f t="shared" si="24"/>
        <v>1.1500000000000001</v>
      </c>
      <c r="G384">
        <f t="shared" si="24"/>
        <v>1.06</v>
      </c>
      <c r="H384">
        <f t="shared" si="24"/>
        <v>1.4100000000000001</v>
      </c>
      <c r="I384">
        <f t="shared" si="24"/>
        <v>1.28</v>
      </c>
      <c r="J384">
        <f t="shared" si="24"/>
        <v>1.68</v>
      </c>
      <c r="K384">
        <f t="shared" si="24"/>
        <v>1.9500000000000002</v>
      </c>
      <c r="L384">
        <f t="shared" si="24"/>
        <v>1.6</v>
      </c>
      <c r="M384">
        <f t="shared" si="24"/>
        <v>1.5000000000000002</v>
      </c>
      <c r="N384">
        <f t="shared" si="24"/>
        <v>1.2899999999999998</v>
      </c>
      <c r="O384">
        <f t="shared" si="24"/>
        <v>1.4799999999999998</v>
      </c>
      <c r="P384">
        <f t="shared" si="24"/>
        <v>1.0699999999999998</v>
      </c>
      <c r="Q384">
        <f t="shared" si="24"/>
        <v>1.75</v>
      </c>
      <c r="R384">
        <f t="shared" si="24"/>
        <v>1.1200000000000003</v>
      </c>
      <c r="S384">
        <f t="shared" si="24"/>
        <v>2.19</v>
      </c>
      <c r="T384" s="3">
        <f t="shared" si="24"/>
        <v>2.97</v>
      </c>
    </row>
    <row r="386" spans="1:21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21" x14ac:dyDescent="0.2">
      <c r="A388">
        <v>1</v>
      </c>
      <c r="C388">
        <v>0.1</v>
      </c>
      <c r="E388">
        <v>0.16</v>
      </c>
      <c r="H388">
        <v>7.0000000000000007E-2</v>
      </c>
      <c r="J388">
        <v>0.05</v>
      </c>
      <c r="M388">
        <v>0.04</v>
      </c>
      <c r="R388">
        <v>0.01</v>
      </c>
      <c r="U388">
        <v>1</v>
      </c>
    </row>
    <row r="389" spans="1:21" x14ac:dyDescent="0.2">
      <c r="A389">
        <v>2</v>
      </c>
      <c r="B389">
        <v>0.01</v>
      </c>
      <c r="C389">
        <v>0.63</v>
      </c>
      <c r="H389">
        <v>0.2</v>
      </c>
      <c r="J389">
        <v>0.27</v>
      </c>
      <c r="K389">
        <v>0.16</v>
      </c>
      <c r="M389">
        <v>0.1</v>
      </c>
      <c r="N389">
        <v>0.19</v>
      </c>
      <c r="Q389">
        <v>0.22</v>
      </c>
      <c r="R389">
        <v>0.67</v>
      </c>
      <c r="T389">
        <v>0.35</v>
      </c>
      <c r="U389">
        <v>2</v>
      </c>
    </row>
    <row r="390" spans="1:21" x14ac:dyDescent="0.2">
      <c r="A390">
        <v>3</v>
      </c>
      <c r="C390">
        <v>0.13</v>
      </c>
      <c r="E390">
        <v>0.35</v>
      </c>
      <c r="G390">
        <v>0.1</v>
      </c>
      <c r="H390">
        <v>0.08</v>
      </c>
      <c r="I390">
        <v>0.21</v>
      </c>
      <c r="J390">
        <v>7.0000000000000007E-2</v>
      </c>
      <c r="K390">
        <v>0.14000000000000001</v>
      </c>
      <c r="N390">
        <v>0.15</v>
      </c>
      <c r="Q390">
        <v>0.16</v>
      </c>
      <c r="T390">
        <v>1</v>
      </c>
      <c r="U390">
        <v>3</v>
      </c>
    </row>
    <row r="391" spans="1:21" x14ac:dyDescent="0.2">
      <c r="A391">
        <v>4</v>
      </c>
      <c r="B391">
        <v>0.03</v>
      </c>
      <c r="F391">
        <v>0.28000000000000003</v>
      </c>
      <c r="G391">
        <v>0.09</v>
      </c>
      <c r="L391">
        <v>0.19</v>
      </c>
      <c r="N391">
        <v>0.01</v>
      </c>
      <c r="S391">
        <v>1.25</v>
      </c>
      <c r="T391">
        <v>0.1</v>
      </c>
      <c r="U391">
        <v>4</v>
      </c>
    </row>
    <row r="392" spans="1:21" x14ac:dyDescent="0.2">
      <c r="A392">
        <v>5</v>
      </c>
      <c r="U392">
        <v>5</v>
      </c>
    </row>
    <row r="393" spans="1:21" x14ac:dyDescent="0.2">
      <c r="A393">
        <v>6</v>
      </c>
      <c r="U393">
        <v>6</v>
      </c>
    </row>
    <row r="394" spans="1:21" x14ac:dyDescent="0.2">
      <c r="A394">
        <v>7</v>
      </c>
      <c r="U394">
        <v>7</v>
      </c>
    </row>
    <row r="395" spans="1:21" x14ac:dyDescent="0.2">
      <c r="A395">
        <v>8</v>
      </c>
      <c r="U395">
        <v>8</v>
      </c>
    </row>
    <row r="396" spans="1:21" x14ac:dyDescent="0.2">
      <c r="A396">
        <v>9</v>
      </c>
      <c r="O396">
        <v>0.25</v>
      </c>
      <c r="U396">
        <v>9</v>
      </c>
    </row>
    <row r="397" spans="1:21" x14ac:dyDescent="0.2">
      <c r="A397">
        <v>10</v>
      </c>
      <c r="U397">
        <v>10</v>
      </c>
    </row>
    <row r="398" spans="1:21" x14ac:dyDescent="0.2">
      <c r="A398">
        <v>11</v>
      </c>
      <c r="U398">
        <v>11</v>
      </c>
    </row>
    <row r="399" spans="1:21" x14ac:dyDescent="0.2">
      <c r="A399">
        <v>12</v>
      </c>
      <c r="U399">
        <v>12</v>
      </c>
    </row>
    <row r="400" spans="1:21" x14ac:dyDescent="0.2">
      <c r="A400">
        <v>13</v>
      </c>
      <c r="U400">
        <v>13</v>
      </c>
    </row>
    <row r="401" spans="1:21" x14ac:dyDescent="0.2">
      <c r="A401">
        <v>14</v>
      </c>
      <c r="U401">
        <v>14</v>
      </c>
    </row>
    <row r="402" spans="1:21" x14ac:dyDescent="0.2">
      <c r="A402">
        <v>15</v>
      </c>
      <c r="L402">
        <v>0.19</v>
      </c>
      <c r="U402">
        <v>15</v>
      </c>
    </row>
    <row r="403" spans="1:21" x14ac:dyDescent="0.2">
      <c r="A403">
        <v>16</v>
      </c>
      <c r="C403">
        <v>0.02</v>
      </c>
      <c r="U403">
        <v>16</v>
      </c>
    </row>
    <row r="404" spans="1:21" x14ac:dyDescent="0.2">
      <c r="A404">
        <v>17</v>
      </c>
      <c r="I404">
        <v>0.1</v>
      </c>
      <c r="U404">
        <v>17</v>
      </c>
    </row>
    <row r="405" spans="1:21" x14ac:dyDescent="0.2">
      <c r="A405">
        <v>18</v>
      </c>
      <c r="U405">
        <v>18</v>
      </c>
    </row>
    <row r="406" spans="1:21" x14ac:dyDescent="0.2">
      <c r="A406">
        <v>19</v>
      </c>
      <c r="C406">
        <v>7.0000000000000007E-2</v>
      </c>
      <c r="J406">
        <v>7.0000000000000007E-2</v>
      </c>
      <c r="N406">
        <v>0.03</v>
      </c>
      <c r="U406">
        <v>19</v>
      </c>
    </row>
    <row r="407" spans="1:21" x14ac:dyDescent="0.2">
      <c r="A407">
        <v>20</v>
      </c>
      <c r="B407">
        <v>0.05</v>
      </c>
      <c r="C407">
        <v>0.06</v>
      </c>
      <c r="H407">
        <v>0.04</v>
      </c>
      <c r="J407">
        <v>0.02</v>
      </c>
      <c r="N407">
        <v>0.02</v>
      </c>
      <c r="U407">
        <v>20</v>
      </c>
    </row>
    <row r="408" spans="1:21" x14ac:dyDescent="0.2">
      <c r="A408">
        <v>21</v>
      </c>
      <c r="B408">
        <v>0.05</v>
      </c>
      <c r="E408">
        <v>0.25</v>
      </c>
      <c r="F408">
        <v>0.19</v>
      </c>
      <c r="H408">
        <v>0.19</v>
      </c>
      <c r="J408">
        <v>0.05</v>
      </c>
      <c r="N408">
        <v>0.03</v>
      </c>
      <c r="Q408">
        <v>0.21</v>
      </c>
      <c r="R408">
        <v>7.0000000000000007E-2</v>
      </c>
      <c r="T408">
        <v>0.05</v>
      </c>
      <c r="U408">
        <v>21</v>
      </c>
    </row>
    <row r="409" spans="1:21" x14ac:dyDescent="0.2">
      <c r="A409">
        <v>22</v>
      </c>
      <c r="B409">
        <v>0.08</v>
      </c>
      <c r="C409">
        <v>0.1</v>
      </c>
      <c r="D409">
        <v>0.5</v>
      </c>
      <c r="E409">
        <v>0.21</v>
      </c>
      <c r="H409">
        <v>0.2</v>
      </c>
      <c r="J409">
        <v>0.12</v>
      </c>
      <c r="M409">
        <v>0.35</v>
      </c>
      <c r="N409">
        <v>0.08</v>
      </c>
      <c r="R409">
        <v>0.1</v>
      </c>
      <c r="S409">
        <v>0.23</v>
      </c>
      <c r="T409">
        <v>0.2</v>
      </c>
      <c r="U409">
        <v>22</v>
      </c>
    </row>
    <row r="410" spans="1:21" x14ac:dyDescent="0.2">
      <c r="A410">
        <v>23</v>
      </c>
      <c r="B410">
        <v>0.03</v>
      </c>
      <c r="F410">
        <v>0.02</v>
      </c>
      <c r="G410">
        <v>0.12</v>
      </c>
      <c r="J410">
        <v>0.05</v>
      </c>
      <c r="K410">
        <v>0.25</v>
      </c>
      <c r="L410">
        <v>0.16</v>
      </c>
      <c r="U410">
        <v>23</v>
      </c>
    </row>
    <row r="411" spans="1:21" x14ac:dyDescent="0.2">
      <c r="A411">
        <v>24</v>
      </c>
      <c r="E411">
        <v>0.03</v>
      </c>
      <c r="N411">
        <v>0.03</v>
      </c>
      <c r="T411">
        <v>0.05</v>
      </c>
      <c r="U411">
        <v>24</v>
      </c>
    </row>
    <row r="412" spans="1:21" x14ac:dyDescent="0.2">
      <c r="A412">
        <v>25</v>
      </c>
      <c r="B412">
        <v>0.08</v>
      </c>
      <c r="C412">
        <v>0.12</v>
      </c>
      <c r="E412">
        <v>0.05</v>
      </c>
      <c r="H412">
        <v>0.1</v>
      </c>
      <c r="J412">
        <v>0.12</v>
      </c>
      <c r="L412">
        <v>0.22</v>
      </c>
      <c r="M412">
        <v>0.12</v>
      </c>
      <c r="N412">
        <v>0.01</v>
      </c>
      <c r="S412">
        <v>0.14000000000000001</v>
      </c>
      <c r="T412">
        <v>0.15</v>
      </c>
      <c r="U412">
        <v>25</v>
      </c>
    </row>
    <row r="413" spans="1:21" x14ac:dyDescent="0.2">
      <c r="A413">
        <v>26</v>
      </c>
      <c r="B413">
        <v>0.02</v>
      </c>
      <c r="C413">
        <v>0.02</v>
      </c>
      <c r="D413">
        <v>0.45</v>
      </c>
      <c r="E413">
        <v>0.17</v>
      </c>
      <c r="G413">
        <v>0.09</v>
      </c>
      <c r="H413">
        <v>0.06</v>
      </c>
      <c r="I413">
        <v>0.31</v>
      </c>
      <c r="M413">
        <v>0.27</v>
      </c>
      <c r="N413">
        <v>0.16</v>
      </c>
      <c r="R413">
        <v>0.05</v>
      </c>
      <c r="S413">
        <v>0.03</v>
      </c>
      <c r="U413">
        <v>26</v>
      </c>
    </row>
    <row r="414" spans="1:21" x14ac:dyDescent="0.2">
      <c r="A414">
        <v>27</v>
      </c>
      <c r="B414">
        <v>0.26</v>
      </c>
      <c r="C414">
        <v>0.27</v>
      </c>
      <c r="E414">
        <v>0.6</v>
      </c>
      <c r="H414">
        <v>0.41</v>
      </c>
      <c r="J414">
        <v>0.32</v>
      </c>
      <c r="K414">
        <v>0.53</v>
      </c>
      <c r="L414">
        <v>0.36</v>
      </c>
      <c r="M414">
        <v>0.21</v>
      </c>
      <c r="N414">
        <v>0.23</v>
      </c>
      <c r="Q414">
        <v>0.72</v>
      </c>
      <c r="R414">
        <v>0.1</v>
      </c>
      <c r="T414">
        <v>0.12</v>
      </c>
      <c r="U414">
        <v>27</v>
      </c>
    </row>
    <row r="415" spans="1:21" x14ac:dyDescent="0.2">
      <c r="A415">
        <v>28</v>
      </c>
      <c r="B415">
        <v>0.08</v>
      </c>
      <c r="C415">
        <v>0.11</v>
      </c>
      <c r="E415">
        <v>0.28999999999999998</v>
      </c>
      <c r="G415">
        <v>0.43</v>
      </c>
      <c r="H415">
        <v>0.2</v>
      </c>
      <c r="J415">
        <v>0.14000000000000001</v>
      </c>
      <c r="K415">
        <v>0.25</v>
      </c>
      <c r="N415">
        <v>0.12</v>
      </c>
      <c r="O415">
        <v>1.03</v>
      </c>
      <c r="Q415">
        <v>0.23</v>
      </c>
      <c r="R415">
        <v>0.16</v>
      </c>
      <c r="S415">
        <v>0.54</v>
      </c>
      <c r="U415">
        <v>28</v>
      </c>
    </row>
    <row r="416" spans="1:21" x14ac:dyDescent="0.2">
      <c r="A416">
        <v>29</v>
      </c>
      <c r="G416">
        <v>0.13</v>
      </c>
      <c r="H416">
        <v>0.2</v>
      </c>
      <c r="I416">
        <v>0.56000000000000005</v>
      </c>
      <c r="J416">
        <v>0.12</v>
      </c>
      <c r="N416">
        <v>0.01</v>
      </c>
      <c r="T416">
        <v>0.3</v>
      </c>
      <c r="U416">
        <v>29</v>
      </c>
    </row>
    <row r="417" spans="1:22" x14ac:dyDescent="0.2">
      <c r="A417">
        <v>30</v>
      </c>
      <c r="B417">
        <v>0.4</v>
      </c>
      <c r="C417">
        <v>0.43</v>
      </c>
      <c r="E417">
        <v>0.76</v>
      </c>
      <c r="G417">
        <v>0.09</v>
      </c>
      <c r="H417">
        <v>0.59</v>
      </c>
      <c r="J417">
        <v>0.5</v>
      </c>
      <c r="K417">
        <v>0.67</v>
      </c>
      <c r="L417">
        <v>0.56999999999999995</v>
      </c>
      <c r="M417">
        <v>0.63</v>
      </c>
      <c r="N417">
        <v>0.11</v>
      </c>
      <c r="O417">
        <v>1.55</v>
      </c>
      <c r="Q417">
        <v>0.86</v>
      </c>
      <c r="R417">
        <v>0.28000000000000003</v>
      </c>
      <c r="S417">
        <v>0.49</v>
      </c>
      <c r="U417">
        <v>30</v>
      </c>
    </row>
    <row r="418" spans="1:22" x14ac:dyDescent="0.2">
      <c r="A418">
        <v>31</v>
      </c>
      <c r="B418">
        <v>0.31</v>
      </c>
      <c r="C418">
        <v>0.23</v>
      </c>
      <c r="D418">
        <v>0.82</v>
      </c>
      <c r="E418">
        <v>0.54</v>
      </c>
      <c r="F418">
        <v>1.63</v>
      </c>
      <c r="G418">
        <v>0.59</v>
      </c>
      <c r="H418">
        <v>0.71</v>
      </c>
      <c r="I418">
        <v>0.4</v>
      </c>
      <c r="L418">
        <v>0.19</v>
      </c>
      <c r="M418">
        <v>0.52</v>
      </c>
      <c r="N418">
        <v>0.28000000000000003</v>
      </c>
      <c r="O418" t="s">
        <v>33</v>
      </c>
      <c r="Q418">
        <v>0.61</v>
      </c>
      <c r="R418">
        <v>0.01</v>
      </c>
      <c r="S418">
        <v>0.42</v>
      </c>
      <c r="T418">
        <v>0.76</v>
      </c>
      <c r="U418">
        <v>31</v>
      </c>
    </row>
    <row r="419" spans="1:22" x14ac:dyDescent="0.2">
      <c r="A419" t="s">
        <v>37</v>
      </c>
      <c r="B419">
        <f t="shared" ref="B419:T419" si="25">SUM(B388:B418)</f>
        <v>1.4000000000000001</v>
      </c>
      <c r="C419">
        <f t="shared" si="25"/>
        <v>2.29</v>
      </c>
      <c r="D419">
        <f t="shared" si="25"/>
        <v>1.77</v>
      </c>
      <c r="E419">
        <f t="shared" si="25"/>
        <v>3.41</v>
      </c>
      <c r="F419">
        <f t="shared" si="25"/>
        <v>2.12</v>
      </c>
      <c r="G419">
        <f t="shared" si="25"/>
        <v>1.6400000000000001</v>
      </c>
      <c r="H419">
        <f t="shared" si="25"/>
        <v>3.05</v>
      </c>
      <c r="I419">
        <f t="shared" si="25"/>
        <v>1.58</v>
      </c>
      <c r="J419">
        <f t="shared" si="25"/>
        <v>1.9000000000000004</v>
      </c>
      <c r="K419">
        <f t="shared" si="25"/>
        <v>2</v>
      </c>
      <c r="L419">
        <f t="shared" si="25"/>
        <v>1.88</v>
      </c>
      <c r="M419">
        <f t="shared" si="25"/>
        <v>2.2400000000000002</v>
      </c>
      <c r="N419">
        <f t="shared" si="25"/>
        <v>1.4600000000000002</v>
      </c>
      <c r="O419">
        <f t="shared" si="25"/>
        <v>2.83</v>
      </c>
      <c r="P419">
        <f t="shared" si="25"/>
        <v>0</v>
      </c>
      <c r="Q419">
        <f t="shared" si="25"/>
        <v>3.01</v>
      </c>
      <c r="R419">
        <f t="shared" si="25"/>
        <v>1.45</v>
      </c>
      <c r="S419">
        <f t="shared" si="25"/>
        <v>3.1000000000000005</v>
      </c>
      <c r="T419" s="3">
        <f t="shared" si="25"/>
        <v>3.08</v>
      </c>
    </row>
    <row r="421" spans="1:22" x14ac:dyDescent="0.2">
      <c r="I421" t="s">
        <v>33</v>
      </c>
    </row>
    <row r="424" spans="1:22" x14ac:dyDescent="0.2">
      <c r="A424">
        <v>2005</v>
      </c>
      <c r="B424" t="str">
        <f>+B1</f>
        <v>Pomeroy</v>
      </c>
      <c r="C424" t="str">
        <f t="shared" ref="C424:V424" si="26">+C1</f>
        <v>Kuhn</v>
      </c>
      <c r="D424" t="str">
        <f t="shared" si="26"/>
        <v>Donley</v>
      </c>
      <c r="E424" t="str">
        <f t="shared" si="26"/>
        <v>Victor</v>
      </c>
      <c r="F424" t="str">
        <f t="shared" si="26"/>
        <v>Ruark</v>
      </c>
      <c r="G424" t="str">
        <f t="shared" si="26"/>
        <v>Cardwell</v>
      </c>
      <c r="H424" t="str">
        <f t="shared" si="26"/>
        <v>Scott</v>
      </c>
      <c r="I424" t="str">
        <f t="shared" si="26"/>
        <v>P. Scott</v>
      </c>
      <c r="J424" t="str">
        <f t="shared" si="26"/>
        <v>Williams</v>
      </c>
      <c r="K424" t="str">
        <f t="shared" si="26"/>
        <v>Fitzsimmons</v>
      </c>
      <c r="L424" t="str">
        <f t="shared" si="26"/>
        <v>Houser</v>
      </c>
      <c r="M424" t="str">
        <f t="shared" si="26"/>
        <v>L. Kimble</v>
      </c>
      <c r="N424" t="str">
        <f t="shared" si="26"/>
        <v>Landkammer</v>
      </c>
      <c r="O424" t="str">
        <f t="shared" si="26"/>
        <v>Travis</v>
      </c>
      <c r="P424" t="str">
        <f t="shared" si="26"/>
        <v>Robinson</v>
      </c>
      <c r="Q424" t="str">
        <f t="shared" si="26"/>
        <v>Blachly</v>
      </c>
      <c r="R424" t="str">
        <f t="shared" si="26"/>
        <v>S. Flerchinger</v>
      </c>
      <c r="S424" t="str">
        <f t="shared" si="26"/>
        <v>B Slaybaugh</v>
      </c>
      <c r="T424" t="str">
        <f t="shared" si="26"/>
        <v>Demand</v>
      </c>
      <c r="U424">
        <f t="shared" si="26"/>
        <v>0</v>
      </c>
      <c r="V424">
        <f t="shared" si="26"/>
        <v>0</v>
      </c>
    </row>
    <row r="425" spans="1:22" x14ac:dyDescent="0.2">
      <c r="A425" t="s">
        <v>0</v>
      </c>
      <c r="B425">
        <f t="shared" ref="B425:T425" si="27">B34</f>
        <v>0.52</v>
      </c>
      <c r="C425">
        <f t="shared" si="27"/>
        <v>0.70000000000000007</v>
      </c>
      <c r="D425">
        <f t="shared" si="27"/>
        <v>0</v>
      </c>
      <c r="E425">
        <f t="shared" si="27"/>
        <v>0.84000000000000008</v>
      </c>
      <c r="F425">
        <f t="shared" si="27"/>
        <v>0.4</v>
      </c>
      <c r="G425">
        <f t="shared" si="27"/>
        <v>0.78</v>
      </c>
      <c r="H425">
        <f t="shared" si="27"/>
        <v>0.64</v>
      </c>
      <c r="I425">
        <f t="shared" si="27"/>
        <v>0.56000000000000005</v>
      </c>
      <c r="J425">
        <f t="shared" si="27"/>
        <v>0.63000000000000012</v>
      </c>
      <c r="K425">
        <f t="shared" si="27"/>
        <v>0.72</v>
      </c>
      <c r="L425">
        <f t="shared" si="27"/>
        <v>0.65</v>
      </c>
      <c r="M425">
        <f t="shared" si="27"/>
        <v>0.66999999999999993</v>
      </c>
      <c r="N425">
        <f t="shared" si="27"/>
        <v>0.58000000000000007</v>
      </c>
      <c r="O425">
        <f t="shared" si="27"/>
        <v>0.65999999999999992</v>
      </c>
      <c r="P425">
        <f t="shared" si="27"/>
        <v>0.04</v>
      </c>
      <c r="Q425">
        <f t="shared" si="27"/>
        <v>0.51</v>
      </c>
      <c r="R425">
        <f t="shared" si="27"/>
        <v>0.38999999999999996</v>
      </c>
      <c r="S425">
        <f t="shared" si="27"/>
        <v>0.54</v>
      </c>
      <c r="T425">
        <f t="shared" si="27"/>
        <v>0.69000000000000006</v>
      </c>
    </row>
    <row r="426" spans="1:22" x14ac:dyDescent="0.2">
      <c r="A426" t="s">
        <v>38</v>
      </c>
      <c r="B426">
        <f t="shared" ref="B426:T426" si="28">B69</f>
        <v>0.14000000000000001</v>
      </c>
      <c r="C426">
        <f t="shared" si="28"/>
        <v>0.55000000000000004</v>
      </c>
      <c r="D426">
        <f t="shared" si="28"/>
        <v>0.01</v>
      </c>
      <c r="E426">
        <f t="shared" si="28"/>
        <v>0.26</v>
      </c>
      <c r="F426">
        <f t="shared" si="28"/>
        <v>0.35</v>
      </c>
      <c r="G426">
        <f t="shared" si="28"/>
        <v>0.17</v>
      </c>
      <c r="H426">
        <f t="shared" si="28"/>
        <v>0.1</v>
      </c>
      <c r="I426">
        <f t="shared" si="28"/>
        <v>0.34</v>
      </c>
      <c r="J426">
        <f t="shared" si="28"/>
        <v>0.22999999999999998</v>
      </c>
      <c r="K426">
        <f t="shared" si="28"/>
        <v>0.15</v>
      </c>
      <c r="L426">
        <f t="shared" si="28"/>
        <v>0.28000000000000003</v>
      </c>
      <c r="M426">
        <f t="shared" si="28"/>
        <v>0.02</v>
      </c>
      <c r="N426">
        <f t="shared" si="28"/>
        <v>0.43000000000000005</v>
      </c>
      <c r="O426">
        <f t="shared" si="28"/>
        <v>0</v>
      </c>
      <c r="P426">
        <f t="shared" si="28"/>
        <v>0</v>
      </c>
      <c r="Q426">
        <f t="shared" si="28"/>
        <v>0.16</v>
      </c>
      <c r="R426">
        <f t="shared" si="28"/>
        <v>0.21</v>
      </c>
      <c r="S426">
        <f t="shared" si="28"/>
        <v>0.03</v>
      </c>
      <c r="T426">
        <f t="shared" si="28"/>
        <v>0.33</v>
      </c>
    </row>
    <row r="427" spans="1:22" x14ac:dyDescent="0.2">
      <c r="A427" t="s">
        <v>40</v>
      </c>
      <c r="B427">
        <f t="shared" ref="B427:T427" si="29">B104</f>
        <v>1.19</v>
      </c>
      <c r="C427">
        <f t="shared" si="29"/>
        <v>1.62</v>
      </c>
      <c r="D427">
        <f t="shared" si="29"/>
        <v>1.96</v>
      </c>
      <c r="E427">
        <f t="shared" si="29"/>
        <v>2.7</v>
      </c>
      <c r="F427">
        <f t="shared" si="29"/>
        <v>1.4</v>
      </c>
      <c r="G427">
        <f t="shared" si="29"/>
        <v>1.4300000000000002</v>
      </c>
      <c r="H427">
        <f t="shared" si="29"/>
        <v>1.57</v>
      </c>
      <c r="I427">
        <f t="shared" si="29"/>
        <v>1.85</v>
      </c>
      <c r="J427">
        <f t="shared" si="29"/>
        <v>1.3400000000000003</v>
      </c>
      <c r="K427">
        <f t="shared" si="29"/>
        <v>1.6</v>
      </c>
      <c r="L427">
        <f t="shared" si="29"/>
        <v>1.6600000000000001</v>
      </c>
      <c r="M427">
        <f t="shared" si="29"/>
        <v>1.25</v>
      </c>
      <c r="N427">
        <f t="shared" si="29"/>
        <v>1.3300000000000003</v>
      </c>
      <c r="O427">
        <f t="shared" si="29"/>
        <v>2.46</v>
      </c>
      <c r="P427">
        <f t="shared" si="29"/>
        <v>1.51</v>
      </c>
      <c r="Q427">
        <f t="shared" si="29"/>
        <v>2.5300000000000002</v>
      </c>
      <c r="R427">
        <f t="shared" si="29"/>
        <v>1.4500000000000002</v>
      </c>
      <c r="S427">
        <f t="shared" si="29"/>
        <v>2.38</v>
      </c>
      <c r="T427">
        <f t="shared" si="29"/>
        <v>3.1899999999999995</v>
      </c>
    </row>
    <row r="428" spans="1:22" x14ac:dyDescent="0.2">
      <c r="A428" t="s">
        <v>41</v>
      </c>
      <c r="B428">
        <f t="shared" ref="B428:T428" si="30">B139</f>
        <v>0.68</v>
      </c>
      <c r="C428">
        <f t="shared" si="30"/>
        <v>1.37</v>
      </c>
      <c r="D428">
        <f t="shared" si="30"/>
        <v>1.07</v>
      </c>
      <c r="E428">
        <f t="shared" si="30"/>
        <v>1.1200000000000001</v>
      </c>
      <c r="F428">
        <f t="shared" si="30"/>
        <v>1.2700000000000002</v>
      </c>
      <c r="G428">
        <f t="shared" si="30"/>
        <v>0.87</v>
      </c>
      <c r="H428">
        <f t="shared" si="30"/>
        <v>1.24</v>
      </c>
      <c r="I428">
        <f t="shared" si="30"/>
        <v>0.93</v>
      </c>
      <c r="J428">
        <f t="shared" si="30"/>
        <v>0.91000000000000014</v>
      </c>
      <c r="K428">
        <f t="shared" si="30"/>
        <v>0.67999999999999994</v>
      </c>
      <c r="L428">
        <f t="shared" si="30"/>
        <v>1.4000000000000001</v>
      </c>
      <c r="M428">
        <f t="shared" si="30"/>
        <v>1.02</v>
      </c>
      <c r="N428">
        <f t="shared" si="30"/>
        <v>1.2100000000000002</v>
      </c>
      <c r="O428">
        <f t="shared" si="30"/>
        <v>0.60000000000000009</v>
      </c>
      <c r="P428">
        <f t="shared" si="30"/>
        <v>0.72</v>
      </c>
      <c r="Q428">
        <f t="shared" si="30"/>
        <v>0.97</v>
      </c>
      <c r="R428">
        <f t="shared" si="30"/>
        <v>1.22</v>
      </c>
      <c r="S428">
        <f t="shared" si="30"/>
        <v>1.2</v>
      </c>
      <c r="T428">
        <f t="shared" si="30"/>
        <v>2.13</v>
      </c>
    </row>
    <row r="429" spans="1:22" x14ac:dyDescent="0.2">
      <c r="A429" t="s">
        <v>42</v>
      </c>
      <c r="B429">
        <f t="shared" ref="B429:T429" si="31">B174</f>
        <v>2.08</v>
      </c>
      <c r="C429">
        <f t="shared" si="31"/>
        <v>4.0799999999999992</v>
      </c>
      <c r="D429">
        <f t="shared" si="31"/>
        <v>2.92</v>
      </c>
      <c r="E429">
        <f t="shared" si="31"/>
        <v>2.4099999999999997</v>
      </c>
      <c r="F429">
        <f t="shared" si="31"/>
        <v>2.9699999999999998</v>
      </c>
      <c r="G429">
        <f t="shared" si="31"/>
        <v>1.9500000000000004</v>
      </c>
      <c r="H429">
        <f t="shared" si="31"/>
        <v>2.13</v>
      </c>
      <c r="I429">
        <f t="shared" si="31"/>
        <v>2.6100000000000003</v>
      </c>
      <c r="J429">
        <f t="shared" si="31"/>
        <v>2.4400000000000004</v>
      </c>
      <c r="K429">
        <f t="shared" si="31"/>
        <v>1.8400000000000003</v>
      </c>
      <c r="L429">
        <f t="shared" si="31"/>
        <v>3.27</v>
      </c>
      <c r="M429">
        <f t="shared" si="31"/>
        <v>2.3299999999999996</v>
      </c>
      <c r="N429">
        <f t="shared" si="31"/>
        <v>2.7899999999999996</v>
      </c>
      <c r="O429">
        <f t="shared" si="31"/>
        <v>1.5899999999999999</v>
      </c>
      <c r="P429">
        <f t="shared" si="31"/>
        <v>2.4200000000000004</v>
      </c>
      <c r="Q429">
        <f t="shared" si="31"/>
        <v>2.5700000000000003</v>
      </c>
      <c r="R429">
        <f t="shared" si="31"/>
        <v>3.2799999999999989</v>
      </c>
      <c r="S429">
        <f t="shared" si="31"/>
        <v>3.2199999999999998</v>
      </c>
      <c r="T429">
        <f t="shared" si="31"/>
        <v>5.2800000000000011</v>
      </c>
    </row>
    <row r="430" spans="1:22" x14ac:dyDescent="0.2">
      <c r="A430" t="s">
        <v>43</v>
      </c>
      <c r="B430">
        <f t="shared" ref="B430:T430" si="32">B209</f>
        <v>0.78</v>
      </c>
      <c r="C430">
        <f t="shared" si="32"/>
        <v>1.7300000000000002</v>
      </c>
      <c r="D430">
        <f t="shared" si="32"/>
        <v>1.1299999999999999</v>
      </c>
      <c r="E430">
        <f t="shared" si="32"/>
        <v>1.5</v>
      </c>
      <c r="F430">
        <f t="shared" si="32"/>
        <v>1.3800000000000001</v>
      </c>
      <c r="G430">
        <f t="shared" si="32"/>
        <v>1</v>
      </c>
      <c r="H430">
        <f t="shared" si="32"/>
        <v>0.4</v>
      </c>
      <c r="I430">
        <f t="shared" si="32"/>
        <v>1.1099999999999999</v>
      </c>
      <c r="J430">
        <f t="shared" si="32"/>
        <v>0.98</v>
      </c>
      <c r="K430">
        <f t="shared" si="32"/>
        <v>0.59000000000000008</v>
      </c>
      <c r="L430">
        <f t="shared" si="32"/>
        <v>1.3500000000000003</v>
      </c>
      <c r="M430">
        <f t="shared" si="32"/>
        <v>0.48000000000000009</v>
      </c>
      <c r="N430">
        <f t="shared" si="32"/>
        <v>1.33</v>
      </c>
      <c r="O430">
        <f t="shared" si="32"/>
        <v>0.59</v>
      </c>
      <c r="P430">
        <f t="shared" si="32"/>
        <v>1.05</v>
      </c>
      <c r="Q430">
        <f t="shared" si="32"/>
        <v>1.4800000000000002</v>
      </c>
      <c r="R430">
        <f t="shared" si="32"/>
        <v>2.08</v>
      </c>
      <c r="S430">
        <f t="shared" si="32"/>
        <v>0.73</v>
      </c>
      <c r="T430">
        <f t="shared" si="32"/>
        <v>1.87</v>
      </c>
    </row>
    <row r="431" spans="1:22" x14ac:dyDescent="0.2">
      <c r="A431" t="s">
        <v>45</v>
      </c>
      <c r="B431">
        <f t="shared" ref="B431:T431" si="33">B244</f>
        <v>0.41000000000000003</v>
      </c>
      <c r="C431">
        <f t="shared" si="33"/>
        <v>0.81</v>
      </c>
      <c r="D431">
        <f t="shared" si="33"/>
        <v>0.45</v>
      </c>
      <c r="E431">
        <f t="shared" si="33"/>
        <v>0.51</v>
      </c>
      <c r="F431">
        <f t="shared" si="33"/>
        <v>0.36</v>
      </c>
      <c r="G431">
        <f t="shared" si="33"/>
        <v>0.43</v>
      </c>
      <c r="H431">
        <f t="shared" si="33"/>
        <v>0.4</v>
      </c>
      <c r="I431">
        <f t="shared" si="33"/>
        <v>0.36</v>
      </c>
      <c r="J431">
        <f t="shared" si="33"/>
        <v>0.41000000000000003</v>
      </c>
      <c r="K431">
        <f t="shared" si="33"/>
        <v>0.42000000000000004</v>
      </c>
      <c r="L431">
        <f t="shared" si="33"/>
        <v>0.65</v>
      </c>
      <c r="M431">
        <f t="shared" si="33"/>
        <v>0.55000000000000004</v>
      </c>
      <c r="N431">
        <f t="shared" si="33"/>
        <v>0.35</v>
      </c>
      <c r="O431">
        <f t="shared" si="33"/>
        <v>0.55000000000000004</v>
      </c>
      <c r="P431">
        <f t="shared" si="33"/>
        <v>0.54</v>
      </c>
      <c r="Q431">
        <f t="shared" si="33"/>
        <v>0</v>
      </c>
      <c r="R431">
        <f t="shared" si="33"/>
        <v>0.51</v>
      </c>
      <c r="S431">
        <f t="shared" si="33"/>
        <v>0.53</v>
      </c>
      <c r="T431">
        <f t="shared" si="33"/>
        <v>0.75</v>
      </c>
    </row>
    <row r="432" spans="1:22" x14ac:dyDescent="0.2">
      <c r="A432" t="s">
        <v>58</v>
      </c>
      <c r="B432">
        <f t="shared" ref="B432:T432" si="34">B279</f>
        <v>0.16</v>
      </c>
      <c r="C432">
        <f t="shared" si="34"/>
        <v>0.09</v>
      </c>
      <c r="D432">
        <f t="shared" si="34"/>
        <v>0.13</v>
      </c>
      <c r="E432">
        <f t="shared" si="34"/>
        <v>0.15</v>
      </c>
      <c r="F432">
        <f t="shared" si="34"/>
        <v>7.0000000000000007E-2</v>
      </c>
      <c r="G432">
        <f t="shared" si="34"/>
        <v>0.12</v>
      </c>
      <c r="H432">
        <f t="shared" si="34"/>
        <v>0.09</v>
      </c>
      <c r="I432">
        <f t="shared" si="34"/>
        <v>7.0000000000000007E-2</v>
      </c>
      <c r="J432">
        <f t="shared" si="34"/>
        <v>0.14000000000000001</v>
      </c>
      <c r="K432">
        <f t="shared" si="34"/>
        <v>9.9999999999999992E-2</v>
      </c>
      <c r="L432">
        <f t="shared" si="34"/>
        <v>0.02</v>
      </c>
      <c r="M432">
        <f t="shared" si="34"/>
        <v>0.09</v>
      </c>
      <c r="N432">
        <f t="shared" si="34"/>
        <v>0.12000000000000001</v>
      </c>
      <c r="O432">
        <f t="shared" si="34"/>
        <v>0.1</v>
      </c>
      <c r="P432">
        <f t="shared" si="34"/>
        <v>0.12</v>
      </c>
      <c r="Q432">
        <f t="shared" si="34"/>
        <v>0.2</v>
      </c>
      <c r="R432">
        <f t="shared" si="34"/>
        <v>0.09</v>
      </c>
      <c r="S432">
        <f t="shared" si="34"/>
        <v>0.03</v>
      </c>
      <c r="T432">
        <f t="shared" si="34"/>
        <v>0</v>
      </c>
    </row>
    <row r="433" spans="1:26" x14ac:dyDescent="0.2">
      <c r="A433" t="s">
        <v>59</v>
      </c>
      <c r="B433">
        <f t="shared" ref="B433:T433" si="35">B314</f>
        <v>0.27</v>
      </c>
      <c r="C433">
        <f t="shared" si="35"/>
        <v>1.18</v>
      </c>
      <c r="D433">
        <f t="shared" si="35"/>
        <v>0.41000000000000003</v>
      </c>
      <c r="E433">
        <f t="shared" si="35"/>
        <v>1.23</v>
      </c>
      <c r="F433">
        <f t="shared" si="35"/>
        <v>1.03</v>
      </c>
      <c r="G433">
        <f t="shared" si="35"/>
        <v>0.48</v>
      </c>
      <c r="H433">
        <f t="shared" si="35"/>
        <v>1.01</v>
      </c>
      <c r="I433">
        <f t="shared" si="35"/>
        <v>0.92</v>
      </c>
      <c r="J433">
        <f t="shared" si="35"/>
        <v>0.6</v>
      </c>
      <c r="K433">
        <f t="shared" si="35"/>
        <v>0.39999999999999997</v>
      </c>
      <c r="L433">
        <f t="shared" si="35"/>
        <v>0.72</v>
      </c>
      <c r="M433">
        <f t="shared" si="35"/>
        <v>0.7</v>
      </c>
      <c r="N433">
        <f t="shared" si="35"/>
        <v>0.54</v>
      </c>
      <c r="O433">
        <f t="shared" si="35"/>
        <v>0.9</v>
      </c>
      <c r="P433">
        <f t="shared" si="35"/>
        <v>0.45</v>
      </c>
      <c r="Q433">
        <f t="shared" si="35"/>
        <v>1.1600000000000001</v>
      </c>
      <c r="R433">
        <f t="shared" si="35"/>
        <v>0.92999999999999994</v>
      </c>
      <c r="S433">
        <f t="shared" si="35"/>
        <v>0.52</v>
      </c>
      <c r="T433">
        <f t="shared" si="35"/>
        <v>0.38</v>
      </c>
    </row>
    <row r="434" spans="1:26" x14ac:dyDescent="0.2">
      <c r="A434" t="s">
        <v>60</v>
      </c>
      <c r="B434">
        <f t="shared" ref="B434:T434" si="36">B349</f>
        <v>1.2000000000000002</v>
      </c>
      <c r="C434">
        <f t="shared" si="36"/>
        <v>2.0099999999999998</v>
      </c>
      <c r="D434">
        <f t="shared" si="36"/>
        <v>1.43</v>
      </c>
      <c r="E434">
        <f t="shared" si="36"/>
        <v>1.6</v>
      </c>
      <c r="F434">
        <f t="shared" si="36"/>
        <v>1.88</v>
      </c>
      <c r="G434">
        <f t="shared" si="36"/>
        <v>1.73</v>
      </c>
      <c r="H434">
        <f t="shared" si="36"/>
        <v>1.29</v>
      </c>
      <c r="I434">
        <f t="shared" si="36"/>
        <v>1.67</v>
      </c>
      <c r="J434">
        <f t="shared" si="36"/>
        <v>1.56</v>
      </c>
      <c r="K434">
        <f t="shared" si="36"/>
        <v>1.31</v>
      </c>
      <c r="L434">
        <f t="shared" si="36"/>
        <v>1.53</v>
      </c>
      <c r="M434">
        <f t="shared" si="36"/>
        <v>1</v>
      </c>
      <c r="N434">
        <f t="shared" si="36"/>
        <v>1.34</v>
      </c>
      <c r="O434">
        <f t="shared" si="36"/>
        <v>0.86</v>
      </c>
      <c r="P434">
        <f t="shared" si="36"/>
        <v>1.58</v>
      </c>
      <c r="Q434">
        <f t="shared" si="36"/>
        <v>1.44</v>
      </c>
      <c r="R434">
        <f t="shared" si="36"/>
        <v>1.49</v>
      </c>
      <c r="S434">
        <f t="shared" si="36"/>
        <v>1.25</v>
      </c>
      <c r="T434">
        <f t="shared" si="36"/>
        <v>1.5400000000000003</v>
      </c>
    </row>
    <row r="435" spans="1:26" x14ac:dyDescent="0.2">
      <c r="A435" t="s">
        <v>61</v>
      </c>
      <c r="B435">
        <f t="shared" ref="B435:T435" si="37">B384</f>
        <v>1.02</v>
      </c>
      <c r="C435">
        <f t="shared" si="37"/>
        <v>1.51</v>
      </c>
      <c r="D435">
        <f t="shared" si="37"/>
        <v>1.48</v>
      </c>
      <c r="E435">
        <f t="shared" si="37"/>
        <v>1.87</v>
      </c>
      <c r="F435">
        <f t="shared" si="37"/>
        <v>1.1500000000000001</v>
      </c>
      <c r="G435">
        <f t="shared" si="37"/>
        <v>1.06</v>
      </c>
      <c r="H435">
        <f t="shared" si="37"/>
        <v>1.4100000000000001</v>
      </c>
      <c r="I435">
        <f t="shared" si="37"/>
        <v>1.28</v>
      </c>
      <c r="J435">
        <f t="shared" si="37"/>
        <v>1.68</v>
      </c>
      <c r="K435">
        <f t="shared" si="37"/>
        <v>1.9500000000000002</v>
      </c>
      <c r="L435">
        <f t="shared" si="37"/>
        <v>1.6</v>
      </c>
      <c r="M435">
        <f t="shared" si="37"/>
        <v>1.5000000000000002</v>
      </c>
      <c r="N435">
        <f t="shared" si="37"/>
        <v>1.2899999999999998</v>
      </c>
      <c r="O435">
        <f t="shared" si="37"/>
        <v>1.4799999999999998</v>
      </c>
      <c r="P435">
        <f t="shared" si="37"/>
        <v>1.0699999999999998</v>
      </c>
      <c r="Q435">
        <f t="shared" si="37"/>
        <v>1.75</v>
      </c>
      <c r="R435">
        <f t="shared" si="37"/>
        <v>1.1200000000000003</v>
      </c>
      <c r="S435">
        <f t="shared" si="37"/>
        <v>2.19</v>
      </c>
      <c r="T435">
        <f t="shared" si="37"/>
        <v>2.97</v>
      </c>
    </row>
    <row r="436" spans="1:26" x14ac:dyDescent="0.2">
      <c r="A436" t="s">
        <v>62</v>
      </c>
      <c r="B436">
        <f t="shared" ref="B436:T436" si="38">B419</f>
        <v>1.4000000000000001</v>
      </c>
      <c r="C436">
        <f t="shared" si="38"/>
        <v>2.29</v>
      </c>
      <c r="D436">
        <f t="shared" si="38"/>
        <v>1.77</v>
      </c>
      <c r="E436">
        <f t="shared" si="38"/>
        <v>3.41</v>
      </c>
      <c r="F436">
        <f t="shared" si="38"/>
        <v>2.12</v>
      </c>
      <c r="G436">
        <f t="shared" si="38"/>
        <v>1.6400000000000001</v>
      </c>
      <c r="H436">
        <f t="shared" si="38"/>
        <v>3.05</v>
      </c>
      <c r="I436">
        <f t="shared" si="38"/>
        <v>1.58</v>
      </c>
      <c r="J436">
        <f t="shared" si="38"/>
        <v>1.9000000000000004</v>
      </c>
      <c r="K436">
        <f t="shared" si="38"/>
        <v>2</v>
      </c>
      <c r="L436">
        <f t="shared" si="38"/>
        <v>1.88</v>
      </c>
      <c r="M436">
        <f t="shared" si="38"/>
        <v>2.2400000000000002</v>
      </c>
      <c r="N436">
        <f t="shared" si="38"/>
        <v>1.4600000000000002</v>
      </c>
      <c r="O436">
        <f t="shared" si="38"/>
        <v>2.83</v>
      </c>
      <c r="P436">
        <f t="shared" si="38"/>
        <v>0</v>
      </c>
      <c r="Q436">
        <f t="shared" si="38"/>
        <v>3.01</v>
      </c>
      <c r="R436">
        <f t="shared" si="38"/>
        <v>1.45</v>
      </c>
      <c r="S436">
        <f t="shared" si="38"/>
        <v>3.1000000000000005</v>
      </c>
      <c r="T436">
        <f t="shared" si="38"/>
        <v>3.08</v>
      </c>
    </row>
    <row r="438" spans="1:26" x14ac:dyDescent="0.2">
      <c r="B438">
        <f t="shared" ref="B438:T438" si="39">SUM(B425:B436)</f>
        <v>9.8500000000000014</v>
      </c>
      <c r="C438">
        <f t="shared" si="39"/>
        <v>17.940000000000001</v>
      </c>
      <c r="D438">
        <f t="shared" si="39"/>
        <v>12.76</v>
      </c>
      <c r="E438">
        <f t="shared" si="39"/>
        <v>17.600000000000001</v>
      </c>
      <c r="F438">
        <f t="shared" si="39"/>
        <v>14.379999999999999</v>
      </c>
      <c r="G438">
        <f t="shared" si="39"/>
        <v>11.660000000000002</v>
      </c>
      <c r="H438">
        <f t="shared" si="39"/>
        <v>13.330000000000002</v>
      </c>
      <c r="I438">
        <f t="shared" si="39"/>
        <v>13.280000000000001</v>
      </c>
      <c r="J438">
        <f t="shared" si="39"/>
        <v>12.82</v>
      </c>
      <c r="K438">
        <f t="shared" si="39"/>
        <v>11.760000000000002</v>
      </c>
      <c r="L438">
        <f t="shared" si="39"/>
        <v>15.009999999999998</v>
      </c>
      <c r="M438">
        <f t="shared" si="39"/>
        <v>11.85</v>
      </c>
      <c r="N438">
        <f t="shared" si="39"/>
        <v>12.77</v>
      </c>
      <c r="O438">
        <f t="shared" si="39"/>
        <v>12.620000000000001</v>
      </c>
      <c r="P438">
        <f t="shared" si="39"/>
        <v>9.5</v>
      </c>
      <c r="Q438">
        <f t="shared" si="39"/>
        <v>15.78</v>
      </c>
      <c r="R438">
        <f t="shared" si="39"/>
        <v>14.219999999999999</v>
      </c>
      <c r="S438">
        <f t="shared" si="39"/>
        <v>15.719999999999999</v>
      </c>
      <c r="T438">
        <f t="shared" si="39"/>
        <v>22.21</v>
      </c>
    </row>
    <row r="440" spans="1:26" x14ac:dyDescent="0.2">
      <c r="A440" t="s">
        <v>168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'2004'!B433</f>
        <v>1.1400000000000001</v>
      </c>
      <c r="C442">
        <f>'2004'!C433</f>
        <v>1.1200000000000001</v>
      </c>
      <c r="D442">
        <f>'2004'!D433</f>
        <v>1.06</v>
      </c>
      <c r="E442">
        <f>'2004'!E433</f>
        <v>1.54</v>
      </c>
      <c r="F442">
        <f>'2004'!F433</f>
        <v>0.97</v>
      </c>
      <c r="G442">
        <f>'2004'!G433</f>
        <v>0.57000000000000006</v>
      </c>
      <c r="H442">
        <f>'2004'!H433</f>
        <v>0.76000000000000023</v>
      </c>
      <c r="I442">
        <f>'2004'!I433</f>
        <v>1.34</v>
      </c>
      <c r="J442">
        <f>'2004'!J433</f>
        <v>0.79</v>
      </c>
      <c r="K442">
        <f>'2004'!K433</f>
        <v>1.05</v>
      </c>
      <c r="L442">
        <f>'2004'!L433</f>
        <v>0.92999999999999994</v>
      </c>
      <c r="M442">
        <f>'2004'!M433</f>
        <v>0.47000000000000003</v>
      </c>
      <c r="N442">
        <f>'2004'!N433</f>
        <v>0.76</v>
      </c>
      <c r="O442">
        <f>'2004'!O433</f>
        <v>0.7</v>
      </c>
      <c r="P442">
        <f>'2004'!P433</f>
        <v>1.1000000000000001</v>
      </c>
      <c r="Q442">
        <f>'2004'!Q433</f>
        <v>1.4900000000000002</v>
      </c>
      <c r="R442">
        <f>'2004'!R433</f>
        <v>1.06</v>
      </c>
      <c r="S442">
        <f>'2004'!S433</f>
        <v>0.57999999999999996</v>
      </c>
      <c r="T442">
        <f>'2004'!T433</f>
        <v>1.1100000000000001</v>
      </c>
      <c r="U442">
        <f>'2004'!U433</f>
        <v>0</v>
      </c>
      <c r="V442">
        <f>'2004'!V433</f>
        <v>0</v>
      </c>
      <c r="W442">
        <f>'2004'!W433</f>
        <v>0</v>
      </c>
      <c r="X442">
        <f>'2004'!X433</f>
        <v>0</v>
      </c>
      <c r="Y442">
        <f>'2004'!Y433</f>
        <v>0</v>
      </c>
      <c r="Z442">
        <f>'2004'!Z433</f>
        <v>0</v>
      </c>
    </row>
    <row r="443" spans="1:26" x14ac:dyDescent="0.2">
      <c r="A443" t="s">
        <v>104</v>
      </c>
      <c r="B443">
        <f>'2004'!B434</f>
        <v>0.92</v>
      </c>
      <c r="C443">
        <f>'2004'!C434</f>
        <v>1.55</v>
      </c>
      <c r="D443">
        <f>'2004'!D434</f>
        <v>1.46</v>
      </c>
      <c r="E443">
        <f>'2004'!E434</f>
        <v>2</v>
      </c>
      <c r="F443">
        <f>'2004'!F434</f>
        <v>1.91</v>
      </c>
      <c r="G443">
        <f>'2004'!G434</f>
        <v>0.87000000000000011</v>
      </c>
      <c r="H443">
        <f>'2004'!H434</f>
        <v>0.92999999999999994</v>
      </c>
      <c r="I443">
        <f>'2004'!I434</f>
        <v>1.6</v>
      </c>
      <c r="J443">
        <f>'2004'!J434</f>
        <v>1.2300000000000002</v>
      </c>
      <c r="K443">
        <f>'2004'!K434</f>
        <v>0.97</v>
      </c>
      <c r="L443">
        <f>'2004'!L434</f>
        <v>1.33</v>
      </c>
      <c r="M443">
        <f>'2004'!M434</f>
        <v>0.86999999999999988</v>
      </c>
      <c r="N443">
        <f>'2004'!N434</f>
        <v>1.46</v>
      </c>
      <c r="O443">
        <f>'2004'!O434</f>
        <v>1</v>
      </c>
      <c r="P443">
        <f>'2004'!P434</f>
        <v>1.41</v>
      </c>
      <c r="Q443">
        <f>'2004'!Q434</f>
        <v>2.06</v>
      </c>
      <c r="R443">
        <f>'2004'!R434</f>
        <v>1.0900000000000001</v>
      </c>
      <c r="S443">
        <f>'2004'!S434</f>
        <v>1.1300000000000001</v>
      </c>
      <c r="T443">
        <f>'2004'!T434</f>
        <v>1.77</v>
      </c>
      <c r="U443">
        <f>'2004'!U434</f>
        <v>0</v>
      </c>
      <c r="V443">
        <f>'2004'!V434</f>
        <v>0</v>
      </c>
      <c r="W443">
        <f>'2004'!W434</f>
        <v>0</v>
      </c>
      <c r="X443">
        <f>'2004'!X434</f>
        <v>0</v>
      </c>
      <c r="Y443">
        <f>'2004'!Y434</f>
        <v>0</v>
      </c>
      <c r="Z443">
        <f>'2004'!Z434</f>
        <v>0</v>
      </c>
    </row>
    <row r="444" spans="1:26" x14ac:dyDescent="0.2">
      <c r="A444" t="s">
        <v>61</v>
      </c>
      <c r="B444">
        <f>'2004'!B435</f>
        <v>1.3900000000000003</v>
      </c>
      <c r="C444">
        <f>'2004'!C435</f>
        <v>1.6300000000000003</v>
      </c>
      <c r="D444">
        <f>'2004'!D435</f>
        <v>0</v>
      </c>
      <c r="E444">
        <f>'2004'!E435</f>
        <v>2.06</v>
      </c>
      <c r="F444">
        <f>'2004'!F435</f>
        <v>1.4300000000000002</v>
      </c>
      <c r="G444">
        <f>'2004'!G435</f>
        <v>0.94</v>
      </c>
      <c r="H444">
        <f>'2004'!H435</f>
        <v>1.83</v>
      </c>
      <c r="I444">
        <f>'2004'!I435</f>
        <v>2.09</v>
      </c>
      <c r="J444">
        <f>'2004'!J435</f>
        <v>1.8400000000000003</v>
      </c>
      <c r="K444">
        <f>'2004'!K435</f>
        <v>1.8599999999999999</v>
      </c>
      <c r="L444">
        <f>'2004'!L435</f>
        <v>1.06</v>
      </c>
      <c r="M444">
        <f>'2004'!M435</f>
        <v>1.57</v>
      </c>
      <c r="N444">
        <f>'2004'!N435</f>
        <v>1.05</v>
      </c>
      <c r="O444">
        <f>'2004'!O435</f>
        <v>1.45</v>
      </c>
      <c r="P444">
        <f>'2004'!P435</f>
        <v>1.55</v>
      </c>
      <c r="Q444">
        <f>'2004'!Q435</f>
        <v>1.89</v>
      </c>
      <c r="R444">
        <f>'2004'!R435</f>
        <v>0.89</v>
      </c>
      <c r="S444">
        <f>'2004'!S435</f>
        <v>1.6399999999999997</v>
      </c>
      <c r="T444">
        <f>'2004'!T435</f>
        <v>1.9500000000000002</v>
      </c>
      <c r="U444">
        <f>'2004'!U435</f>
        <v>0</v>
      </c>
      <c r="V444">
        <f>'2004'!V435</f>
        <v>0</v>
      </c>
      <c r="W444">
        <f>'2004'!W435</f>
        <v>0</v>
      </c>
      <c r="X444">
        <f>'2004'!X435</f>
        <v>0</v>
      </c>
      <c r="Y444">
        <f>'2004'!Y435</f>
        <v>0</v>
      </c>
      <c r="Z444">
        <f>'2004'!Z435</f>
        <v>0</v>
      </c>
    </row>
    <row r="445" spans="1:26" x14ac:dyDescent="0.2">
      <c r="A445" t="s">
        <v>62</v>
      </c>
      <c r="B445">
        <f>'2004'!B436</f>
        <v>0.7200000000000002</v>
      </c>
      <c r="C445">
        <f>'2004'!C436</f>
        <v>0.8500000000000002</v>
      </c>
      <c r="D445">
        <f>'2004'!D436</f>
        <v>1.2699999999999998</v>
      </c>
      <c r="E445">
        <f>'2004'!E436</f>
        <v>1.3800000000000001</v>
      </c>
      <c r="F445">
        <f>'2004'!F436</f>
        <v>0.58000000000000007</v>
      </c>
      <c r="G445">
        <f>'2004'!G436</f>
        <v>0.82000000000000006</v>
      </c>
      <c r="H445">
        <f>'2004'!H436</f>
        <v>1.1599999999999999</v>
      </c>
      <c r="I445">
        <f>'2004'!I436</f>
        <v>1.1600000000000001</v>
      </c>
      <c r="J445">
        <f>'2004'!J436</f>
        <v>1.1700000000000002</v>
      </c>
      <c r="K445">
        <f>'2004'!K436</f>
        <v>1.1900000000000002</v>
      </c>
      <c r="L445">
        <f>'2004'!L436</f>
        <v>0.45000000000000007</v>
      </c>
      <c r="M445">
        <f>'2004'!M436</f>
        <v>1.1199999999999999</v>
      </c>
      <c r="N445">
        <f>'2004'!N436</f>
        <v>0.98</v>
      </c>
      <c r="O445">
        <f>'2004'!O436</f>
        <v>0.87</v>
      </c>
      <c r="P445">
        <f>'2004'!P436</f>
        <v>1.0900000000000001</v>
      </c>
      <c r="Q445">
        <f>'2004'!Q436</f>
        <v>1.4200000000000002</v>
      </c>
      <c r="R445">
        <f>'2004'!R436</f>
        <v>0.67999999999999994</v>
      </c>
      <c r="S445">
        <f>'2004'!S436</f>
        <v>0.95000000000000007</v>
      </c>
      <c r="T445">
        <f>'2004'!T436</f>
        <v>1.46</v>
      </c>
      <c r="U445">
        <f>'2004'!U436</f>
        <v>0</v>
      </c>
      <c r="V445">
        <f>'2004'!V436</f>
        <v>0</v>
      </c>
      <c r="W445">
        <f>'2004'!W436</f>
        <v>0</v>
      </c>
      <c r="X445">
        <f>'2004'!X436</f>
        <v>0</v>
      </c>
      <c r="Y445">
        <f>'2004'!Y436</f>
        <v>0</v>
      </c>
      <c r="Z445">
        <f>'2004'!Z436</f>
        <v>0</v>
      </c>
    </row>
    <row r="446" spans="1:26" x14ac:dyDescent="0.2">
      <c r="A446" t="s">
        <v>98</v>
      </c>
      <c r="B446">
        <f>B425</f>
        <v>0.52</v>
      </c>
      <c r="C446">
        <f>C425</f>
        <v>0.70000000000000007</v>
      </c>
      <c r="D446">
        <f t="shared" ref="D446:R446" si="40">D425</f>
        <v>0</v>
      </c>
      <c r="E446">
        <f t="shared" si="40"/>
        <v>0.84000000000000008</v>
      </c>
      <c r="F446">
        <f t="shared" si="40"/>
        <v>0.4</v>
      </c>
      <c r="G446">
        <f t="shared" si="40"/>
        <v>0.78</v>
      </c>
      <c r="H446">
        <f t="shared" si="40"/>
        <v>0.64</v>
      </c>
      <c r="I446">
        <f t="shared" si="40"/>
        <v>0.56000000000000005</v>
      </c>
      <c r="J446">
        <f t="shared" si="40"/>
        <v>0.63000000000000012</v>
      </c>
      <c r="K446">
        <f t="shared" si="40"/>
        <v>0.72</v>
      </c>
      <c r="L446">
        <f t="shared" si="40"/>
        <v>0.65</v>
      </c>
      <c r="M446">
        <f t="shared" si="40"/>
        <v>0.66999999999999993</v>
      </c>
      <c r="N446">
        <f t="shared" si="40"/>
        <v>0.58000000000000007</v>
      </c>
      <c r="O446">
        <f t="shared" si="40"/>
        <v>0.65999999999999992</v>
      </c>
      <c r="P446">
        <f t="shared" si="40"/>
        <v>0.04</v>
      </c>
      <c r="Q446">
        <f t="shared" si="40"/>
        <v>0.51</v>
      </c>
      <c r="R446">
        <f t="shared" si="40"/>
        <v>0.38999999999999996</v>
      </c>
    </row>
    <row r="447" spans="1:26" x14ac:dyDescent="0.2">
      <c r="A447" t="s">
        <v>103</v>
      </c>
      <c r="B447">
        <f t="shared" ref="B447:R453" si="41">B426</f>
        <v>0.14000000000000001</v>
      </c>
      <c r="C447">
        <f t="shared" si="41"/>
        <v>0.55000000000000004</v>
      </c>
      <c r="D447">
        <f t="shared" si="41"/>
        <v>0.01</v>
      </c>
      <c r="E447">
        <f t="shared" si="41"/>
        <v>0.26</v>
      </c>
      <c r="F447">
        <f t="shared" si="41"/>
        <v>0.35</v>
      </c>
      <c r="G447">
        <f t="shared" si="41"/>
        <v>0.17</v>
      </c>
      <c r="H447">
        <f t="shared" si="41"/>
        <v>0.1</v>
      </c>
      <c r="I447">
        <f t="shared" si="41"/>
        <v>0.34</v>
      </c>
      <c r="J447">
        <f t="shared" si="41"/>
        <v>0.22999999999999998</v>
      </c>
      <c r="K447">
        <f t="shared" si="41"/>
        <v>0.15</v>
      </c>
      <c r="L447">
        <f t="shared" si="41"/>
        <v>0.28000000000000003</v>
      </c>
      <c r="M447">
        <f t="shared" si="41"/>
        <v>0.02</v>
      </c>
      <c r="N447">
        <f t="shared" si="41"/>
        <v>0.43000000000000005</v>
      </c>
      <c r="O447">
        <f t="shared" si="41"/>
        <v>0</v>
      </c>
      <c r="P447">
        <f t="shared" si="41"/>
        <v>0</v>
      </c>
      <c r="Q447">
        <f t="shared" si="41"/>
        <v>0.16</v>
      </c>
      <c r="R447">
        <f t="shared" si="41"/>
        <v>0.21</v>
      </c>
    </row>
    <row r="448" spans="1:26" x14ac:dyDescent="0.2">
      <c r="A448" t="s">
        <v>139</v>
      </c>
      <c r="B448">
        <f t="shared" si="41"/>
        <v>1.19</v>
      </c>
      <c r="C448">
        <f t="shared" si="41"/>
        <v>1.62</v>
      </c>
      <c r="D448">
        <f t="shared" si="41"/>
        <v>1.96</v>
      </c>
      <c r="E448">
        <f t="shared" si="41"/>
        <v>2.7</v>
      </c>
      <c r="F448">
        <f t="shared" si="41"/>
        <v>1.4</v>
      </c>
      <c r="G448">
        <f t="shared" si="41"/>
        <v>1.4300000000000002</v>
      </c>
      <c r="H448">
        <f t="shared" si="41"/>
        <v>1.57</v>
      </c>
      <c r="I448">
        <f t="shared" si="41"/>
        <v>1.85</v>
      </c>
      <c r="J448">
        <f t="shared" si="41"/>
        <v>1.3400000000000003</v>
      </c>
      <c r="K448">
        <f t="shared" si="41"/>
        <v>1.6</v>
      </c>
      <c r="L448">
        <f t="shared" si="41"/>
        <v>1.6600000000000001</v>
      </c>
      <c r="M448">
        <f t="shared" si="41"/>
        <v>1.25</v>
      </c>
      <c r="N448">
        <f t="shared" si="41"/>
        <v>1.3300000000000003</v>
      </c>
      <c r="O448">
        <f t="shared" si="41"/>
        <v>2.46</v>
      </c>
      <c r="P448">
        <f t="shared" si="41"/>
        <v>1.51</v>
      </c>
      <c r="Q448">
        <f t="shared" si="41"/>
        <v>2.5300000000000002</v>
      </c>
      <c r="R448">
        <f t="shared" si="41"/>
        <v>1.4500000000000002</v>
      </c>
    </row>
    <row r="449" spans="1:18" x14ac:dyDescent="0.2">
      <c r="A449" t="s">
        <v>41</v>
      </c>
      <c r="B449">
        <f t="shared" si="41"/>
        <v>0.68</v>
      </c>
      <c r="C449">
        <f t="shared" si="41"/>
        <v>1.37</v>
      </c>
      <c r="D449">
        <f t="shared" si="41"/>
        <v>1.07</v>
      </c>
      <c r="E449">
        <f t="shared" si="41"/>
        <v>1.1200000000000001</v>
      </c>
      <c r="F449">
        <f t="shared" si="41"/>
        <v>1.2700000000000002</v>
      </c>
      <c r="G449">
        <f t="shared" si="41"/>
        <v>0.87</v>
      </c>
      <c r="H449">
        <f t="shared" si="41"/>
        <v>1.24</v>
      </c>
      <c r="I449">
        <f t="shared" si="41"/>
        <v>0.93</v>
      </c>
      <c r="J449">
        <f t="shared" si="41"/>
        <v>0.91000000000000014</v>
      </c>
      <c r="K449">
        <f t="shared" si="41"/>
        <v>0.67999999999999994</v>
      </c>
      <c r="L449">
        <f t="shared" si="41"/>
        <v>1.4000000000000001</v>
      </c>
      <c r="M449">
        <f t="shared" si="41"/>
        <v>1.02</v>
      </c>
      <c r="N449">
        <f t="shared" si="41"/>
        <v>1.2100000000000002</v>
      </c>
      <c r="O449">
        <f t="shared" si="41"/>
        <v>0.60000000000000009</v>
      </c>
      <c r="P449">
        <f t="shared" si="41"/>
        <v>0.72</v>
      </c>
      <c r="Q449">
        <f t="shared" si="41"/>
        <v>0.97</v>
      </c>
      <c r="R449">
        <f t="shared" si="41"/>
        <v>1.22</v>
      </c>
    </row>
    <row r="450" spans="1:18" x14ac:dyDescent="0.2">
      <c r="A450" t="s">
        <v>42</v>
      </c>
      <c r="B450">
        <f t="shared" si="41"/>
        <v>2.08</v>
      </c>
      <c r="C450">
        <f t="shared" si="41"/>
        <v>4.0799999999999992</v>
      </c>
      <c r="D450">
        <f t="shared" si="41"/>
        <v>2.92</v>
      </c>
      <c r="E450">
        <f t="shared" si="41"/>
        <v>2.4099999999999997</v>
      </c>
      <c r="F450">
        <f t="shared" si="41"/>
        <v>2.9699999999999998</v>
      </c>
      <c r="G450">
        <f t="shared" si="41"/>
        <v>1.9500000000000004</v>
      </c>
      <c r="H450">
        <f t="shared" si="41"/>
        <v>2.13</v>
      </c>
      <c r="I450">
        <f t="shared" si="41"/>
        <v>2.6100000000000003</v>
      </c>
      <c r="J450">
        <f t="shared" si="41"/>
        <v>2.4400000000000004</v>
      </c>
      <c r="K450">
        <f t="shared" si="41"/>
        <v>1.8400000000000003</v>
      </c>
      <c r="L450">
        <f t="shared" si="41"/>
        <v>3.27</v>
      </c>
      <c r="M450">
        <f t="shared" si="41"/>
        <v>2.3299999999999996</v>
      </c>
      <c r="N450">
        <f t="shared" si="41"/>
        <v>2.7899999999999996</v>
      </c>
      <c r="O450">
        <f t="shared" si="41"/>
        <v>1.5899999999999999</v>
      </c>
      <c r="P450">
        <f t="shared" si="41"/>
        <v>2.4200000000000004</v>
      </c>
      <c r="Q450">
        <f t="shared" si="41"/>
        <v>2.5700000000000003</v>
      </c>
      <c r="R450">
        <f t="shared" si="41"/>
        <v>3.2799999999999989</v>
      </c>
    </row>
    <row r="451" spans="1:18" x14ac:dyDescent="0.2">
      <c r="A451" t="s">
        <v>43</v>
      </c>
      <c r="B451">
        <f t="shared" si="41"/>
        <v>0.78</v>
      </c>
      <c r="C451">
        <f t="shared" si="41"/>
        <v>1.7300000000000002</v>
      </c>
      <c r="D451">
        <f t="shared" si="41"/>
        <v>1.1299999999999999</v>
      </c>
      <c r="E451">
        <f t="shared" si="41"/>
        <v>1.5</v>
      </c>
      <c r="F451">
        <f t="shared" si="41"/>
        <v>1.3800000000000001</v>
      </c>
      <c r="G451">
        <f t="shared" si="41"/>
        <v>1</v>
      </c>
      <c r="H451">
        <f t="shared" si="41"/>
        <v>0.4</v>
      </c>
      <c r="I451">
        <f t="shared" si="41"/>
        <v>1.1099999999999999</v>
      </c>
      <c r="J451">
        <f t="shared" si="41"/>
        <v>0.98</v>
      </c>
      <c r="K451">
        <f t="shared" si="41"/>
        <v>0.59000000000000008</v>
      </c>
      <c r="L451">
        <f t="shared" si="41"/>
        <v>1.3500000000000003</v>
      </c>
      <c r="M451">
        <f t="shared" si="41"/>
        <v>0.48000000000000009</v>
      </c>
      <c r="N451">
        <f t="shared" si="41"/>
        <v>1.33</v>
      </c>
      <c r="O451">
        <f t="shared" si="41"/>
        <v>0.59</v>
      </c>
      <c r="P451">
        <f t="shared" si="41"/>
        <v>1.05</v>
      </c>
      <c r="Q451">
        <f t="shared" si="41"/>
        <v>1.4800000000000002</v>
      </c>
      <c r="R451">
        <f t="shared" si="41"/>
        <v>2.08</v>
      </c>
    </row>
    <row r="452" spans="1:18" x14ac:dyDescent="0.2">
      <c r="A452" t="s">
        <v>45</v>
      </c>
      <c r="B452">
        <f t="shared" si="41"/>
        <v>0.41000000000000003</v>
      </c>
      <c r="C452">
        <f t="shared" si="41"/>
        <v>0.81</v>
      </c>
      <c r="D452">
        <f t="shared" si="41"/>
        <v>0.45</v>
      </c>
      <c r="E452">
        <f t="shared" si="41"/>
        <v>0.51</v>
      </c>
      <c r="F452">
        <f t="shared" si="41"/>
        <v>0.36</v>
      </c>
      <c r="G452">
        <f t="shared" si="41"/>
        <v>0.43</v>
      </c>
      <c r="H452">
        <f t="shared" si="41"/>
        <v>0.4</v>
      </c>
      <c r="I452">
        <f t="shared" si="41"/>
        <v>0.36</v>
      </c>
      <c r="J452">
        <f t="shared" si="41"/>
        <v>0.41000000000000003</v>
      </c>
      <c r="K452">
        <f t="shared" si="41"/>
        <v>0.42000000000000004</v>
      </c>
      <c r="L452">
        <f t="shared" si="41"/>
        <v>0.65</v>
      </c>
      <c r="M452">
        <f t="shared" si="41"/>
        <v>0.55000000000000004</v>
      </c>
      <c r="N452">
        <f t="shared" si="41"/>
        <v>0.35</v>
      </c>
      <c r="O452">
        <f t="shared" si="41"/>
        <v>0.55000000000000004</v>
      </c>
      <c r="P452">
        <f t="shared" si="41"/>
        <v>0.54</v>
      </c>
      <c r="Q452">
        <f t="shared" si="41"/>
        <v>0</v>
      </c>
      <c r="R452">
        <f t="shared" si="41"/>
        <v>0.51</v>
      </c>
    </row>
    <row r="453" spans="1:18" x14ac:dyDescent="0.2">
      <c r="A453" t="s">
        <v>106</v>
      </c>
      <c r="B453">
        <f t="shared" si="41"/>
        <v>0.16</v>
      </c>
      <c r="C453">
        <f t="shared" si="41"/>
        <v>0.09</v>
      </c>
      <c r="D453">
        <f t="shared" si="41"/>
        <v>0.13</v>
      </c>
      <c r="E453">
        <f t="shared" si="41"/>
        <v>0.15</v>
      </c>
      <c r="F453">
        <f t="shared" si="41"/>
        <v>7.0000000000000007E-2</v>
      </c>
      <c r="G453">
        <f t="shared" si="41"/>
        <v>0.12</v>
      </c>
      <c r="H453">
        <f t="shared" si="41"/>
        <v>0.09</v>
      </c>
      <c r="I453">
        <f t="shared" si="41"/>
        <v>7.0000000000000007E-2</v>
      </c>
      <c r="J453">
        <f t="shared" si="41"/>
        <v>0.14000000000000001</v>
      </c>
      <c r="K453">
        <f t="shared" si="41"/>
        <v>9.9999999999999992E-2</v>
      </c>
      <c r="L453">
        <f t="shared" si="41"/>
        <v>0.02</v>
      </c>
      <c r="M453">
        <f t="shared" si="41"/>
        <v>0.09</v>
      </c>
      <c r="N453">
        <f t="shared" si="41"/>
        <v>0.12000000000000001</v>
      </c>
      <c r="O453">
        <f t="shared" si="41"/>
        <v>0.1</v>
      </c>
      <c r="P453">
        <f t="shared" si="41"/>
        <v>0.12</v>
      </c>
      <c r="Q453">
        <f t="shared" si="41"/>
        <v>0.2</v>
      </c>
      <c r="R453">
        <f t="shared" si="41"/>
        <v>0.09</v>
      </c>
    </row>
    <row r="455" spans="1:18" x14ac:dyDescent="0.2">
      <c r="B455">
        <f>SUM(B442:B454)</f>
        <v>10.129999999999999</v>
      </c>
      <c r="C455">
        <f>SUM(C442:C454)</f>
        <v>16.099999999999998</v>
      </c>
      <c r="D455">
        <f t="shared" ref="D455:R455" si="42">SUM(D442:D454)</f>
        <v>11.459999999999999</v>
      </c>
      <c r="E455">
        <f t="shared" si="42"/>
        <v>16.470000000000002</v>
      </c>
      <c r="F455">
        <f t="shared" si="42"/>
        <v>13.090000000000002</v>
      </c>
      <c r="G455">
        <f t="shared" si="42"/>
        <v>9.9499999999999993</v>
      </c>
      <c r="H455">
        <f t="shared" si="42"/>
        <v>11.25</v>
      </c>
      <c r="I455">
        <f t="shared" si="42"/>
        <v>14.02</v>
      </c>
      <c r="J455">
        <f t="shared" si="42"/>
        <v>12.110000000000003</v>
      </c>
      <c r="K455">
        <f t="shared" si="42"/>
        <v>11.17</v>
      </c>
      <c r="L455">
        <f t="shared" si="42"/>
        <v>13.05</v>
      </c>
      <c r="M455">
        <f t="shared" si="42"/>
        <v>10.440000000000001</v>
      </c>
      <c r="N455">
        <f t="shared" si="42"/>
        <v>12.389999999999999</v>
      </c>
      <c r="O455">
        <f t="shared" si="42"/>
        <v>10.57</v>
      </c>
      <c r="P455">
        <f t="shared" si="42"/>
        <v>11.549999999999999</v>
      </c>
      <c r="Q455">
        <f t="shared" si="42"/>
        <v>15.280000000000001</v>
      </c>
      <c r="R455">
        <f t="shared" si="42"/>
        <v>12.95</v>
      </c>
    </row>
  </sheetData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H455"/>
  <sheetViews>
    <sheetView topLeftCell="A348" workbookViewId="0">
      <selection activeCell="Q455" sqref="Q455"/>
    </sheetView>
  </sheetViews>
  <sheetFormatPr defaultColWidth="10.28515625" defaultRowHeight="12.75" x14ac:dyDescent="0.2"/>
  <cols>
    <col min="1" max="8" width="10.28515625" customWidth="1"/>
    <col min="9" max="10" width="9.7109375" customWidth="1"/>
    <col min="11" max="36" width="10.28515625" customWidth="1"/>
    <col min="37" max="38" width="9.7109375" customWidth="1"/>
  </cols>
  <sheetData>
    <row r="1" spans="1:52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65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AB1">
        <v>2006</v>
      </c>
      <c r="AD1" t="s">
        <v>1</v>
      </c>
      <c r="AE1" t="s">
        <v>2</v>
      </c>
      <c r="AF1" t="s">
        <v>3</v>
      </c>
      <c r="AG1" t="s">
        <v>4</v>
      </c>
      <c r="AH1" t="s">
        <v>5</v>
      </c>
      <c r="AI1" t="s">
        <v>6</v>
      </c>
      <c r="AJ1" t="s">
        <v>7</v>
      </c>
      <c r="AK1" t="s">
        <v>8</v>
      </c>
      <c r="AL1" t="s">
        <v>65</v>
      </c>
      <c r="AM1" t="s">
        <v>9</v>
      </c>
      <c r="AN1" t="s">
        <v>10</v>
      </c>
      <c r="AO1" t="s">
        <v>11</v>
      </c>
      <c r="AP1" t="s">
        <v>12</v>
      </c>
      <c r="AQ1" t="s">
        <v>13</v>
      </c>
      <c r="AR1" t="s">
        <v>14</v>
      </c>
      <c r="AS1" t="s">
        <v>15</v>
      </c>
      <c r="AT1" t="s">
        <v>16</v>
      </c>
      <c r="AU1" t="s">
        <v>17</v>
      </c>
      <c r="AV1" t="s">
        <v>18</v>
      </c>
      <c r="AW1" t="s">
        <v>19</v>
      </c>
      <c r="AX1" s="9" t="s">
        <v>20</v>
      </c>
    </row>
    <row r="2" spans="1:52" x14ac:dyDescent="0.2">
      <c r="A2">
        <v>2006</v>
      </c>
      <c r="AX2" s="9"/>
    </row>
    <row r="3" spans="1:52" x14ac:dyDescent="0.2">
      <c r="A3">
        <v>1</v>
      </c>
      <c r="C3">
        <v>0.23</v>
      </c>
      <c r="E3">
        <v>0.03</v>
      </c>
      <c r="G3">
        <v>0.33</v>
      </c>
      <c r="H3">
        <v>0.02</v>
      </c>
      <c r="I3" t="s">
        <v>33</v>
      </c>
      <c r="K3">
        <v>0.56000000000000005</v>
      </c>
      <c r="L3">
        <v>0.61</v>
      </c>
      <c r="N3">
        <v>0.06</v>
      </c>
      <c r="O3">
        <v>0.15</v>
      </c>
      <c r="S3">
        <v>0.11</v>
      </c>
      <c r="U3">
        <v>0.4</v>
      </c>
      <c r="V3">
        <v>1</v>
      </c>
      <c r="AB3" s="6" t="s">
        <v>21</v>
      </c>
      <c r="AD3">
        <f t="shared" ref="AD3:AW3" si="0">B34</f>
        <v>1.7400000000000002</v>
      </c>
      <c r="AE3">
        <f t="shared" si="0"/>
        <v>2.75</v>
      </c>
      <c r="AF3">
        <f t="shared" si="0"/>
        <v>3.07</v>
      </c>
      <c r="AG3">
        <f t="shared" si="0"/>
        <v>4.0199999999999996</v>
      </c>
      <c r="AH3">
        <f t="shared" si="0"/>
        <v>1.4900000000000002</v>
      </c>
      <c r="AI3">
        <f t="shared" si="0"/>
        <v>2.2000000000000006</v>
      </c>
      <c r="AJ3">
        <f t="shared" si="0"/>
        <v>2.4799999999999995</v>
      </c>
      <c r="AK3">
        <f t="shared" si="0"/>
        <v>3.3399999999999994</v>
      </c>
      <c r="AL3">
        <f t="shared" si="0"/>
        <v>0</v>
      </c>
      <c r="AM3">
        <f t="shared" si="0"/>
        <v>3.2</v>
      </c>
      <c r="AN3">
        <f t="shared" si="0"/>
        <v>3.1299999999999994</v>
      </c>
      <c r="AO3">
        <f t="shared" si="0"/>
        <v>1.9700000000000004</v>
      </c>
      <c r="AP3">
        <f t="shared" si="0"/>
        <v>2.85</v>
      </c>
      <c r="AQ3">
        <f t="shared" si="0"/>
        <v>1.56</v>
      </c>
      <c r="AR3">
        <f t="shared" si="0"/>
        <v>3.3</v>
      </c>
      <c r="AS3">
        <f t="shared" si="0"/>
        <v>0</v>
      </c>
      <c r="AT3">
        <f t="shared" si="0"/>
        <v>3.66</v>
      </c>
      <c r="AU3">
        <f t="shared" si="0"/>
        <v>1.8499999999999996</v>
      </c>
      <c r="AV3">
        <f t="shared" si="0"/>
        <v>2.6599999999999993</v>
      </c>
      <c r="AW3">
        <f t="shared" si="0"/>
        <v>4.34</v>
      </c>
      <c r="AX3" s="7">
        <f t="shared" ref="AX3:AX14" si="1">AVERAGE(AD3:AW3)</f>
        <v>2.4804999999999993</v>
      </c>
      <c r="AZ3" s="6"/>
    </row>
    <row r="4" spans="1:52" x14ac:dyDescent="0.2">
      <c r="A4">
        <v>2</v>
      </c>
      <c r="B4">
        <v>0.06</v>
      </c>
      <c r="C4">
        <v>0.03</v>
      </c>
      <c r="E4">
        <v>0.12</v>
      </c>
      <c r="G4">
        <v>0.12</v>
      </c>
      <c r="L4">
        <v>0.08</v>
      </c>
      <c r="O4">
        <v>0.06</v>
      </c>
      <c r="R4">
        <v>0.04</v>
      </c>
      <c r="U4">
        <v>7.0000000000000007E-2</v>
      </c>
      <c r="V4">
        <v>2</v>
      </c>
      <c r="AB4" s="6" t="s">
        <v>22</v>
      </c>
      <c r="AD4">
        <f t="shared" ref="AD4:AW4" si="2">B69</f>
        <v>0.58000000000000007</v>
      </c>
      <c r="AE4">
        <f t="shared" si="2"/>
        <v>0.57999999999999996</v>
      </c>
      <c r="AF4">
        <f t="shared" si="2"/>
        <v>0.35</v>
      </c>
      <c r="AG4">
        <f t="shared" si="2"/>
        <v>0.88</v>
      </c>
      <c r="AH4">
        <f t="shared" si="2"/>
        <v>0.32</v>
      </c>
      <c r="AI4">
        <f t="shared" si="2"/>
        <v>0.45000000000000007</v>
      </c>
      <c r="AJ4">
        <f t="shared" si="2"/>
        <v>1.04</v>
      </c>
      <c r="AK4">
        <f t="shared" si="2"/>
        <v>0.87000000000000011</v>
      </c>
      <c r="AL4">
        <f t="shared" si="2"/>
        <v>0</v>
      </c>
      <c r="AM4">
        <f t="shared" si="2"/>
        <v>0.68</v>
      </c>
      <c r="AN4">
        <f t="shared" si="2"/>
        <v>1.1000000000000001</v>
      </c>
      <c r="AO4">
        <f t="shared" si="2"/>
        <v>0.48</v>
      </c>
      <c r="AP4">
        <f t="shared" si="2"/>
        <v>1.01</v>
      </c>
      <c r="AQ4">
        <f t="shared" si="2"/>
        <v>0.67</v>
      </c>
      <c r="AR4">
        <f t="shared" si="2"/>
        <v>0.73</v>
      </c>
      <c r="AS4">
        <f t="shared" si="2"/>
        <v>0</v>
      </c>
      <c r="AT4">
        <f t="shared" si="2"/>
        <v>0.96999999999999986</v>
      </c>
      <c r="AU4">
        <f t="shared" si="2"/>
        <v>0.54</v>
      </c>
      <c r="AV4">
        <f t="shared" si="2"/>
        <v>0.85999999999999988</v>
      </c>
      <c r="AW4">
        <f t="shared" si="2"/>
        <v>1.5500000000000003</v>
      </c>
      <c r="AX4" s="7">
        <f t="shared" si="1"/>
        <v>0.68300000000000005</v>
      </c>
      <c r="AZ4" s="6"/>
    </row>
    <row r="5" spans="1:52" x14ac:dyDescent="0.2">
      <c r="A5">
        <v>3</v>
      </c>
      <c r="B5">
        <v>0.01</v>
      </c>
      <c r="O5">
        <v>0.01</v>
      </c>
      <c r="V5">
        <v>3</v>
      </c>
      <c r="AB5" s="6" t="s">
        <v>23</v>
      </c>
      <c r="AD5">
        <f t="shared" ref="AD5:AW5" si="3">B104</f>
        <v>1.65</v>
      </c>
      <c r="AE5">
        <f t="shared" si="3"/>
        <v>2.3199999999999998</v>
      </c>
      <c r="AF5">
        <f t="shared" si="3"/>
        <v>1.7000000000000002</v>
      </c>
      <c r="AG5">
        <f t="shared" si="3"/>
        <v>1.79</v>
      </c>
      <c r="AH5">
        <f t="shared" si="3"/>
        <v>1.46</v>
      </c>
      <c r="AI5">
        <f t="shared" si="3"/>
        <v>1.45</v>
      </c>
      <c r="AJ5">
        <f t="shared" si="3"/>
        <v>1.4100000000000001</v>
      </c>
      <c r="AK5">
        <f t="shared" si="3"/>
        <v>2.2999999999999998</v>
      </c>
      <c r="AL5">
        <f t="shared" si="3"/>
        <v>0</v>
      </c>
      <c r="AM5">
        <f t="shared" si="3"/>
        <v>2.25</v>
      </c>
      <c r="AN5">
        <f t="shared" si="3"/>
        <v>1.47</v>
      </c>
      <c r="AO5">
        <f t="shared" si="3"/>
        <v>2.7100000000000004</v>
      </c>
      <c r="AP5">
        <f t="shared" si="3"/>
        <v>1.57</v>
      </c>
      <c r="AQ5">
        <f t="shared" si="3"/>
        <v>1.3500000000000003</v>
      </c>
      <c r="AR5">
        <f t="shared" si="3"/>
        <v>1.83</v>
      </c>
      <c r="AS5">
        <f t="shared" si="3"/>
        <v>0</v>
      </c>
      <c r="AT5">
        <f t="shared" si="3"/>
        <v>2.0700000000000003</v>
      </c>
      <c r="AU5">
        <f t="shared" si="3"/>
        <v>1.76</v>
      </c>
      <c r="AV5">
        <f t="shared" si="3"/>
        <v>1.69</v>
      </c>
      <c r="AW5">
        <f t="shared" si="3"/>
        <v>3.5399999999999996</v>
      </c>
      <c r="AX5" s="7">
        <f t="shared" si="1"/>
        <v>1.716</v>
      </c>
      <c r="AZ5" s="6"/>
    </row>
    <row r="6" spans="1:52" x14ac:dyDescent="0.2">
      <c r="A6">
        <v>4</v>
      </c>
      <c r="V6">
        <v>4</v>
      </c>
      <c r="AB6" s="6" t="s">
        <v>24</v>
      </c>
      <c r="AD6">
        <f t="shared" ref="AD6:AW6" si="4">B139</f>
        <v>1.35</v>
      </c>
      <c r="AE6">
        <f t="shared" si="4"/>
        <v>2.3400000000000007</v>
      </c>
      <c r="AF6">
        <f t="shared" si="4"/>
        <v>1.9700000000000002</v>
      </c>
      <c r="AG6">
        <f t="shared" si="4"/>
        <v>2.1100000000000003</v>
      </c>
      <c r="AH6">
        <f t="shared" si="4"/>
        <v>1.7700000000000002</v>
      </c>
      <c r="AI6">
        <f t="shared" si="4"/>
        <v>1.4100000000000001</v>
      </c>
      <c r="AJ6">
        <f t="shared" si="4"/>
        <v>1.52</v>
      </c>
      <c r="AK6">
        <f t="shared" si="4"/>
        <v>2.3800000000000003</v>
      </c>
      <c r="AL6">
        <f t="shared" si="4"/>
        <v>3.16</v>
      </c>
      <c r="AM6">
        <f t="shared" si="4"/>
        <v>1.8</v>
      </c>
      <c r="AN6">
        <f t="shared" si="4"/>
        <v>1.54</v>
      </c>
      <c r="AO6">
        <f t="shared" si="4"/>
        <v>2.12</v>
      </c>
      <c r="AP6">
        <f t="shared" si="4"/>
        <v>2.0099999999999998</v>
      </c>
      <c r="AQ6">
        <f t="shared" si="4"/>
        <v>1.6600000000000001</v>
      </c>
      <c r="AR6">
        <f t="shared" si="4"/>
        <v>2.21</v>
      </c>
      <c r="AS6">
        <f t="shared" si="4"/>
        <v>0</v>
      </c>
      <c r="AT6">
        <f t="shared" si="4"/>
        <v>2.0099999999999998</v>
      </c>
      <c r="AU6">
        <f t="shared" si="4"/>
        <v>1.9100000000000001</v>
      </c>
      <c r="AV6">
        <f t="shared" si="4"/>
        <v>2.4500000000000002</v>
      </c>
      <c r="AW6">
        <f t="shared" si="4"/>
        <v>2.9399999999999995</v>
      </c>
      <c r="AX6" s="7">
        <f t="shared" si="1"/>
        <v>1.9330000000000005</v>
      </c>
      <c r="AZ6" s="6"/>
    </row>
    <row r="7" spans="1:52" x14ac:dyDescent="0.2">
      <c r="A7">
        <v>5</v>
      </c>
      <c r="L7">
        <v>0.02</v>
      </c>
      <c r="P7">
        <v>0.05</v>
      </c>
      <c r="V7">
        <v>5</v>
      </c>
      <c r="AB7" s="6" t="s">
        <v>25</v>
      </c>
      <c r="AD7">
        <f t="shared" ref="AD7:AW7" si="5">B174</f>
        <v>1.3000000000000003</v>
      </c>
      <c r="AE7">
        <f t="shared" si="5"/>
        <v>1.1099999999999999</v>
      </c>
      <c r="AF7">
        <f t="shared" si="5"/>
        <v>0.95000000000000007</v>
      </c>
      <c r="AG7">
        <f t="shared" si="5"/>
        <v>1.04</v>
      </c>
      <c r="AH7">
        <f t="shared" si="5"/>
        <v>1.1600000000000001</v>
      </c>
      <c r="AI7">
        <f t="shared" si="5"/>
        <v>1.1000000000000001</v>
      </c>
      <c r="AJ7">
        <f t="shared" si="5"/>
        <v>0.72000000000000008</v>
      </c>
      <c r="AK7">
        <f t="shared" si="5"/>
        <v>0.9</v>
      </c>
      <c r="AL7">
        <f t="shared" si="5"/>
        <v>1.71</v>
      </c>
      <c r="AM7">
        <f t="shared" si="5"/>
        <v>1.6200000000000003</v>
      </c>
      <c r="AN7">
        <f t="shared" si="5"/>
        <v>0.90999999999999992</v>
      </c>
      <c r="AO7">
        <f t="shared" si="5"/>
        <v>1.4500000000000002</v>
      </c>
      <c r="AP7">
        <f t="shared" si="5"/>
        <v>1.0300000000000002</v>
      </c>
      <c r="AQ7">
        <f t="shared" si="5"/>
        <v>1.24</v>
      </c>
      <c r="AR7">
        <f t="shared" si="5"/>
        <v>0.76</v>
      </c>
      <c r="AS7">
        <f t="shared" si="5"/>
        <v>0</v>
      </c>
      <c r="AT7">
        <f t="shared" si="5"/>
        <v>1.4600000000000002</v>
      </c>
      <c r="AU7">
        <f t="shared" si="5"/>
        <v>2</v>
      </c>
      <c r="AV7">
        <f t="shared" si="5"/>
        <v>1.2600000000000002</v>
      </c>
      <c r="AW7">
        <f t="shared" si="5"/>
        <v>2.2199999999999998</v>
      </c>
      <c r="AX7" s="7">
        <f t="shared" si="1"/>
        <v>1.1970000000000001</v>
      </c>
      <c r="AZ7" s="6"/>
    </row>
    <row r="8" spans="1:52" x14ac:dyDescent="0.2">
      <c r="A8">
        <v>6</v>
      </c>
      <c r="H8">
        <v>0.1</v>
      </c>
      <c r="I8">
        <v>0.1</v>
      </c>
      <c r="K8">
        <v>0.05</v>
      </c>
      <c r="N8">
        <v>0.06</v>
      </c>
      <c r="T8">
        <v>7.0000000000000007E-2</v>
      </c>
      <c r="V8">
        <v>6</v>
      </c>
      <c r="AB8" s="6" t="s">
        <v>26</v>
      </c>
      <c r="AD8">
        <f t="shared" ref="AD8:AW8" si="6">B209</f>
        <v>1.17</v>
      </c>
      <c r="AE8">
        <f t="shared" si="6"/>
        <v>1.8500000000000003</v>
      </c>
      <c r="AF8">
        <f t="shared" si="6"/>
        <v>0</v>
      </c>
      <c r="AG8">
        <f t="shared" si="6"/>
        <v>1.03</v>
      </c>
      <c r="AH8">
        <f t="shared" si="6"/>
        <v>1.66</v>
      </c>
      <c r="AI8">
        <f t="shared" si="6"/>
        <v>0.96000000000000008</v>
      </c>
      <c r="AJ8">
        <f t="shared" si="6"/>
        <v>0.62000000000000011</v>
      </c>
      <c r="AK8">
        <f t="shared" si="6"/>
        <v>1.85</v>
      </c>
      <c r="AL8">
        <f t="shared" si="6"/>
        <v>2.14</v>
      </c>
      <c r="AM8">
        <f t="shared" si="6"/>
        <v>1.6</v>
      </c>
      <c r="AN8">
        <f t="shared" si="6"/>
        <v>1.1000000000000001</v>
      </c>
      <c r="AO8">
        <f t="shared" si="6"/>
        <v>2.25</v>
      </c>
      <c r="AP8">
        <f t="shared" si="6"/>
        <v>1.1300000000000003</v>
      </c>
      <c r="AQ8">
        <f t="shared" si="6"/>
        <v>1.47</v>
      </c>
      <c r="AR8">
        <f t="shared" si="6"/>
        <v>0.98</v>
      </c>
      <c r="AS8">
        <f t="shared" si="6"/>
        <v>0.99</v>
      </c>
      <c r="AT8">
        <f t="shared" si="6"/>
        <v>1.0999999999999999</v>
      </c>
      <c r="AU8">
        <f t="shared" si="6"/>
        <v>1.47</v>
      </c>
      <c r="AV8">
        <f t="shared" si="6"/>
        <v>1.5499999999999998</v>
      </c>
      <c r="AW8">
        <f t="shared" si="6"/>
        <v>2.46</v>
      </c>
      <c r="AX8" s="7">
        <f t="shared" si="1"/>
        <v>1.369</v>
      </c>
      <c r="AZ8" s="6"/>
    </row>
    <row r="9" spans="1:52" x14ac:dyDescent="0.2">
      <c r="A9">
        <v>7</v>
      </c>
      <c r="B9">
        <v>0.2</v>
      </c>
      <c r="C9">
        <v>0.13</v>
      </c>
      <c r="D9">
        <v>1.1200000000000001</v>
      </c>
      <c r="E9">
        <v>0.27</v>
      </c>
      <c r="F9">
        <v>0.12</v>
      </c>
      <c r="H9">
        <v>0.2</v>
      </c>
      <c r="I9">
        <v>0.2</v>
      </c>
      <c r="L9">
        <v>0.21</v>
      </c>
      <c r="N9">
        <v>0.14000000000000001</v>
      </c>
      <c r="O9">
        <v>0.09</v>
      </c>
      <c r="R9">
        <v>0.21</v>
      </c>
      <c r="S9">
        <v>7.0000000000000007E-2</v>
      </c>
      <c r="T9">
        <v>0.19</v>
      </c>
      <c r="U9">
        <v>0.1</v>
      </c>
      <c r="V9">
        <v>7</v>
      </c>
      <c r="AB9" s="6" t="s">
        <v>27</v>
      </c>
      <c r="AD9">
        <f t="shared" ref="AD9:AW9" si="7">B244</f>
        <v>0.02</v>
      </c>
      <c r="AE9">
        <f t="shared" si="7"/>
        <v>0.19999999999999998</v>
      </c>
      <c r="AF9">
        <f t="shared" si="7"/>
        <v>0</v>
      </c>
      <c r="AG9">
        <f t="shared" si="7"/>
        <v>0</v>
      </c>
      <c r="AH9">
        <f t="shared" si="7"/>
        <v>0</v>
      </c>
      <c r="AI9">
        <f t="shared" si="7"/>
        <v>0.01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0.02</v>
      </c>
      <c r="AN9">
        <f t="shared" si="7"/>
        <v>0.18</v>
      </c>
      <c r="AO9">
        <f t="shared" si="7"/>
        <v>0</v>
      </c>
      <c r="AP9">
        <f t="shared" si="7"/>
        <v>0.04</v>
      </c>
      <c r="AQ9">
        <f t="shared" si="7"/>
        <v>0.32</v>
      </c>
      <c r="AR9">
        <f t="shared" si="7"/>
        <v>0.04</v>
      </c>
      <c r="AS9">
        <f t="shared" si="7"/>
        <v>0</v>
      </c>
      <c r="AT9">
        <f t="shared" si="7"/>
        <v>0</v>
      </c>
      <c r="AU9">
        <f t="shared" si="7"/>
        <v>0.36</v>
      </c>
      <c r="AV9">
        <f t="shared" si="7"/>
        <v>0</v>
      </c>
      <c r="AW9">
        <f t="shared" si="7"/>
        <v>0.30000000000000004</v>
      </c>
      <c r="AX9" s="7">
        <f t="shared" si="1"/>
        <v>7.4499999999999997E-2</v>
      </c>
      <c r="AZ9" s="6"/>
    </row>
    <row r="10" spans="1:52" x14ac:dyDescent="0.2">
      <c r="A10">
        <v>8</v>
      </c>
      <c r="G10">
        <v>0.13</v>
      </c>
      <c r="K10">
        <v>0.2</v>
      </c>
      <c r="U10">
        <v>0.25</v>
      </c>
      <c r="V10">
        <v>8</v>
      </c>
      <c r="AB10" s="6" t="s">
        <v>28</v>
      </c>
      <c r="AD10">
        <f t="shared" ref="AD10:AW10" si="8">B279</f>
        <v>0.03</v>
      </c>
      <c r="AE10">
        <f t="shared" si="8"/>
        <v>0.27</v>
      </c>
      <c r="AF10">
        <f t="shared" si="8"/>
        <v>0</v>
      </c>
      <c r="AG10">
        <f t="shared" si="8"/>
        <v>0.05</v>
      </c>
      <c r="AH10">
        <f t="shared" si="8"/>
        <v>0.21</v>
      </c>
      <c r="AI10">
        <f t="shared" si="8"/>
        <v>0.05</v>
      </c>
      <c r="AJ10">
        <f t="shared" si="8"/>
        <v>0</v>
      </c>
      <c r="AK10">
        <f t="shared" si="8"/>
        <v>0.11</v>
      </c>
      <c r="AL10">
        <f t="shared" si="8"/>
        <v>0.31</v>
      </c>
      <c r="AM10">
        <f t="shared" si="8"/>
        <v>0.09</v>
      </c>
      <c r="AN10">
        <f t="shared" si="8"/>
        <v>0</v>
      </c>
      <c r="AO10">
        <f t="shared" si="8"/>
        <v>0.08</v>
      </c>
      <c r="AP10">
        <f t="shared" si="8"/>
        <v>0</v>
      </c>
      <c r="AQ10">
        <f t="shared" si="8"/>
        <v>0.13</v>
      </c>
      <c r="AR10">
        <f t="shared" si="8"/>
        <v>0</v>
      </c>
      <c r="AS10">
        <f t="shared" si="8"/>
        <v>0</v>
      </c>
      <c r="AT10">
        <f t="shared" si="8"/>
        <v>0.12</v>
      </c>
      <c r="AU10">
        <f t="shared" si="8"/>
        <v>0.2</v>
      </c>
      <c r="AV10">
        <f t="shared" si="8"/>
        <v>0.09</v>
      </c>
      <c r="AW10">
        <f t="shared" si="8"/>
        <v>0.4</v>
      </c>
      <c r="AX10" s="7">
        <f t="shared" si="1"/>
        <v>0.10700000000000001</v>
      </c>
      <c r="AZ10" s="6"/>
    </row>
    <row r="11" spans="1:52" x14ac:dyDescent="0.2">
      <c r="A11">
        <v>9</v>
      </c>
      <c r="B11">
        <v>0.01</v>
      </c>
      <c r="C11">
        <v>0.3</v>
      </c>
      <c r="E11">
        <v>0.2</v>
      </c>
      <c r="F11">
        <v>0.15</v>
      </c>
      <c r="G11">
        <v>0.06</v>
      </c>
      <c r="H11">
        <v>0.03</v>
      </c>
      <c r="I11">
        <v>0.25</v>
      </c>
      <c r="K11">
        <v>0.15</v>
      </c>
      <c r="N11">
        <v>0.21</v>
      </c>
      <c r="O11">
        <v>0.01</v>
      </c>
      <c r="R11">
        <v>0.3</v>
      </c>
      <c r="T11">
        <v>0.42</v>
      </c>
      <c r="V11">
        <v>9</v>
      </c>
      <c r="AB11" s="6" t="s">
        <v>29</v>
      </c>
      <c r="AD11">
        <f t="shared" ref="AD11:AW11" si="9">B314</f>
        <v>0.65</v>
      </c>
      <c r="AE11">
        <f t="shared" si="9"/>
        <v>1.03</v>
      </c>
      <c r="AF11">
        <f t="shared" si="9"/>
        <v>0</v>
      </c>
      <c r="AG11">
        <f t="shared" si="9"/>
        <v>0.77</v>
      </c>
      <c r="AH11">
        <f t="shared" si="9"/>
        <v>0.72</v>
      </c>
      <c r="AI11">
        <f t="shared" si="9"/>
        <v>0</v>
      </c>
      <c r="AJ11">
        <f t="shared" si="9"/>
        <v>0.7</v>
      </c>
      <c r="AK11">
        <f t="shared" si="9"/>
        <v>1.1900000000000002</v>
      </c>
      <c r="AL11">
        <f t="shared" si="9"/>
        <v>0.95</v>
      </c>
      <c r="AM11">
        <f t="shared" si="9"/>
        <v>0.75</v>
      </c>
      <c r="AN11">
        <f t="shared" si="9"/>
        <v>0.47</v>
      </c>
      <c r="AO11">
        <f t="shared" si="9"/>
        <v>0.91</v>
      </c>
      <c r="AP11">
        <f t="shared" si="9"/>
        <v>0.53</v>
      </c>
      <c r="AQ11">
        <f t="shared" si="9"/>
        <v>0.62</v>
      </c>
      <c r="AR11">
        <f t="shared" si="9"/>
        <v>0.49</v>
      </c>
      <c r="AS11">
        <f t="shared" si="9"/>
        <v>0.58000000000000007</v>
      </c>
      <c r="AT11">
        <f t="shared" si="9"/>
        <v>0.82000000000000006</v>
      </c>
      <c r="AU11">
        <f t="shared" si="9"/>
        <v>0.92</v>
      </c>
      <c r="AV11">
        <f t="shared" si="9"/>
        <v>0.5</v>
      </c>
      <c r="AW11">
        <f t="shared" si="9"/>
        <v>1.2100000000000002</v>
      </c>
      <c r="AX11" s="7">
        <f t="shared" si="1"/>
        <v>0.6905</v>
      </c>
      <c r="AZ11" s="6"/>
    </row>
    <row r="12" spans="1:52" x14ac:dyDescent="0.2">
      <c r="A12">
        <v>10</v>
      </c>
      <c r="B12">
        <v>0.31</v>
      </c>
      <c r="C12">
        <v>0.55000000000000004</v>
      </c>
      <c r="E12">
        <v>0.64</v>
      </c>
      <c r="F12">
        <v>0.31</v>
      </c>
      <c r="H12">
        <v>0.39</v>
      </c>
      <c r="I12">
        <v>0.31</v>
      </c>
      <c r="K12">
        <v>0.39</v>
      </c>
      <c r="N12">
        <v>0.42</v>
      </c>
      <c r="O12">
        <v>0.2</v>
      </c>
      <c r="R12">
        <v>0.44</v>
      </c>
      <c r="S12">
        <v>0.78</v>
      </c>
      <c r="T12">
        <v>0.6</v>
      </c>
      <c r="U12">
        <v>0.65</v>
      </c>
      <c r="V12">
        <v>10</v>
      </c>
      <c r="AB12" s="6" t="s">
        <v>30</v>
      </c>
      <c r="AD12">
        <f t="shared" ref="AD12:AW12" si="10">B349</f>
        <v>0.48</v>
      </c>
      <c r="AE12">
        <f t="shared" si="10"/>
        <v>0.94000000000000006</v>
      </c>
      <c r="AF12">
        <f t="shared" si="10"/>
        <v>0</v>
      </c>
      <c r="AG12">
        <f t="shared" si="10"/>
        <v>0.85000000000000009</v>
      </c>
      <c r="AH12">
        <f t="shared" si="10"/>
        <v>0.53</v>
      </c>
      <c r="AI12">
        <f t="shared" si="10"/>
        <v>0.5</v>
      </c>
      <c r="AJ12">
        <f t="shared" si="10"/>
        <v>0.44</v>
      </c>
      <c r="AK12">
        <f t="shared" si="10"/>
        <v>0.51</v>
      </c>
      <c r="AL12">
        <f t="shared" si="10"/>
        <v>1.26</v>
      </c>
      <c r="AM12">
        <f t="shared" si="10"/>
        <v>0.70000000000000007</v>
      </c>
      <c r="AN12">
        <f t="shared" si="10"/>
        <v>0.46000000000000008</v>
      </c>
      <c r="AO12">
        <f t="shared" si="10"/>
        <v>0.95</v>
      </c>
      <c r="AP12">
        <f t="shared" si="10"/>
        <v>0.41000000000000003</v>
      </c>
      <c r="AQ12">
        <f t="shared" si="10"/>
        <v>0.59000000000000008</v>
      </c>
      <c r="AR12">
        <f t="shared" si="10"/>
        <v>0.61</v>
      </c>
      <c r="AS12">
        <f t="shared" si="10"/>
        <v>0.53</v>
      </c>
      <c r="AT12">
        <f t="shared" si="10"/>
        <v>0.43</v>
      </c>
      <c r="AU12">
        <f t="shared" si="10"/>
        <v>0.68</v>
      </c>
      <c r="AV12">
        <f t="shared" si="10"/>
        <v>0.48</v>
      </c>
      <c r="AW12">
        <f t="shared" si="10"/>
        <v>1.3499999999999999</v>
      </c>
      <c r="AX12" s="7">
        <f t="shared" si="1"/>
        <v>0.6349999999999999</v>
      </c>
      <c r="AZ12" s="6"/>
    </row>
    <row r="13" spans="1:52" x14ac:dyDescent="0.2">
      <c r="A13">
        <v>11</v>
      </c>
      <c r="B13">
        <v>0.01</v>
      </c>
      <c r="C13">
        <v>0.05</v>
      </c>
      <c r="F13">
        <v>0.02</v>
      </c>
      <c r="G13">
        <v>0.32</v>
      </c>
      <c r="L13">
        <v>0.45</v>
      </c>
      <c r="M13">
        <v>0.96</v>
      </c>
      <c r="O13">
        <v>0.26</v>
      </c>
      <c r="U13">
        <v>0.72</v>
      </c>
      <c r="V13">
        <v>11</v>
      </c>
      <c r="AB13" s="6" t="s">
        <v>31</v>
      </c>
      <c r="AD13">
        <f t="shared" ref="AD13:AW13" si="11">B384</f>
        <v>3.4299999999999997</v>
      </c>
      <c r="AE13">
        <f t="shared" si="11"/>
        <v>4.8499999999999996</v>
      </c>
      <c r="AF13">
        <f t="shared" si="11"/>
        <v>0</v>
      </c>
      <c r="AG13">
        <f t="shared" si="11"/>
        <v>3.7999999999999989</v>
      </c>
      <c r="AH13">
        <f t="shared" si="11"/>
        <v>2.9799999999999995</v>
      </c>
      <c r="AI13">
        <f t="shared" si="11"/>
        <v>2.5200000000000005</v>
      </c>
      <c r="AJ13">
        <f t="shared" si="11"/>
        <v>3.6499999999999995</v>
      </c>
      <c r="AK13">
        <f t="shared" si="11"/>
        <v>5.38</v>
      </c>
      <c r="AL13">
        <f t="shared" si="11"/>
        <v>5.9700000000000006</v>
      </c>
      <c r="AM13">
        <f t="shared" si="11"/>
        <v>4.370000000000001</v>
      </c>
      <c r="AN13">
        <f t="shared" si="11"/>
        <v>3.5500000000000007</v>
      </c>
      <c r="AO13">
        <f t="shared" si="11"/>
        <v>3.13</v>
      </c>
      <c r="AP13">
        <f t="shared" si="11"/>
        <v>3.19</v>
      </c>
      <c r="AQ13">
        <f t="shared" si="11"/>
        <v>2.6700000000000004</v>
      </c>
      <c r="AR13">
        <f t="shared" si="11"/>
        <v>3.129999999999999</v>
      </c>
      <c r="AS13">
        <f t="shared" si="11"/>
        <v>1.95</v>
      </c>
      <c r="AT13">
        <f t="shared" si="11"/>
        <v>3.4900000000000007</v>
      </c>
      <c r="AU13">
        <f t="shared" si="11"/>
        <v>3.09</v>
      </c>
      <c r="AV13">
        <f t="shared" si="11"/>
        <v>6.16</v>
      </c>
      <c r="AW13">
        <f t="shared" si="11"/>
        <v>6.9499999999999993</v>
      </c>
      <c r="AX13" s="7">
        <f t="shared" si="1"/>
        <v>3.7130000000000001</v>
      </c>
      <c r="AZ13" s="6"/>
    </row>
    <row r="14" spans="1:52" x14ac:dyDescent="0.2">
      <c r="A14">
        <v>12</v>
      </c>
      <c r="B14">
        <v>0.01</v>
      </c>
      <c r="F14">
        <v>7.0000000000000007E-2</v>
      </c>
      <c r="K14">
        <v>0.04</v>
      </c>
      <c r="M14">
        <v>0.12</v>
      </c>
      <c r="N14">
        <v>0.03</v>
      </c>
      <c r="T14">
        <v>0.06</v>
      </c>
      <c r="U14">
        <v>0.05</v>
      </c>
      <c r="V14">
        <v>12</v>
      </c>
      <c r="AB14" s="6" t="s">
        <v>32</v>
      </c>
      <c r="AD14">
        <f t="shared" ref="AD14:AW14" si="12">B419</f>
        <v>2.06</v>
      </c>
      <c r="AE14">
        <f t="shared" si="12"/>
        <v>2.0099999999999998</v>
      </c>
      <c r="AF14">
        <f t="shared" si="12"/>
        <v>0</v>
      </c>
      <c r="AG14">
        <f t="shared" si="12"/>
        <v>2.2299999999999995</v>
      </c>
      <c r="AH14">
        <f t="shared" si="12"/>
        <v>1.6400000000000003</v>
      </c>
      <c r="AI14">
        <f t="shared" si="12"/>
        <v>1.6099999999999999</v>
      </c>
      <c r="AJ14">
        <f t="shared" si="12"/>
        <v>2.08</v>
      </c>
      <c r="AK14">
        <f t="shared" si="12"/>
        <v>3.45</v>
      </c>
      <c r="AL14">
        <f t="shared" si="12"/>
        <v>3</v>
      </c>
      <c r="AM14">
        <f t="shared" si="12"/>
        <v>1.9900000000000002</v>
      </c>
      <c r="AN14">
        <f t="shared" si="12"/>
        <v>1.9500000000000002</v>
      </c>
      <c r="AO14">
        <f t="shared" si="12"/>
        <v>1.05</v>
      </c>
      <c r="AP14">
        <f t="shared" si="12"/>
        <v>1.8399999999999999</v>
      </c>
      <c r="AQ14">
        <f t="shared" si="12"/>
        <v>1.3900000000000001</v>
      </c>
      <c r="AR14">
        <f t="shared" si="12"/>
        <v>1.69</v>
      </c>
      <c r="AS14">
        <f t="shared" si="12"/>
        <v>1.3</v>
      </c>
      <c r="AT14">
        <f t="shared" si="12"/>
        <v>1.8800000000000001</v>
      </c>
      <c r="AU14">
        <f t="shared" si="12"/>
        <v>1.0100000000000002</v>
      </c>
      <c r="AV14">
        <f t="shared" si="12"/>
        <v>1.6500000000000001</v>
      </c>
      <c r="AW14">
        <f t="shared" si="12"/>
        <v>2.85</v>
      </c>
      <c r="AX14" s="7">
        <f t="shared" si="1"/>
        <v>1.8340000000000001</v>
      </c>
      <c r="AZ14" s="6"/>
    </row>
    <row r="15" spans="1:52" x14ac:dyDescent="0.2">
      <c r="A15">
        <v>13</v>
      </c>
      <c r="B15">
        <v>0.03</v>
      </c>
      <c r="C15">
        <v>0.12</v>
      </c>
      <c r="E15">
        <v>0.12</v>
      </c>
      <c r="F15">
        <v>0.19</v>
      </c>
      <c r="G15">
        <v>0.06</v>
      </c>
      <c r="H15">
        <v>0.11</v>
      </c>
      <c r="I15">
        <v>0.19</v>
      </c>
      <c r="K15">
        <v>7.0000000000000007E-2</v>
      </c>
      <c r="L15">
        <v>0.12</v>
      </c>
      <c r="N15">
        <v>0.17</v>
      </c>
      <c r="O15">
        <v>0.03</v>
      </c>
      <c r="R15">
        <v>0.28999999999999998</v>
      </c>
      <c r="S15">
        <v>0.13</v>
      </c>
      <c r="U15">
        <v>0.1</v>
      </c>
      <c r="V15">
        <v>13</v>
      </c>
      <c r="AB15" s="6"/>
    </row>
    <row r="16" spans="1:52" x14ac:dyDescent="0.2">
      <c r="A16">
        <v>14</v>
      </c>
      <c r="B16">
        <v>0.38</v>
      </c>
      <c r="C16">
        <v>0.33</v>
      </c>
      <c r="D16">
        <v>0.65</v>
      </c>
      <c r="E16">
        <v>0.63</v>
      </c>
      <c r="F16">
        <v>0.43</v>
      </c>
      <c r="H16">
        <v>0.11</v>
      </c>
      <c r="I16">
        <v>0.75</v>
      </c>
      <c r="K16">
        <v>0.4</v>
      </c>
      <c r="L16">
        <v>0.45</v>
      </c>
      <c r="M16">
        <v>0.27</v>
      </c>
      <c r="N16">
        <v>0.37</v>
      </c>
      <c r="O16">
        <v>0.34</v>
      </c>
      <c r="P16">
        <v>0.08</v>
      </c>
      <c r="R16">
        <v>0.5</v>
      </c>
      <c r="S16">
        <v>0.17</v>
      </c>
      <c r="T16">
        <v>0.21</v>
      </c>
      <c r="U16">
        <v>0.25</v>
      </c>
      <c r="V16">
        <v>14</v>
      </c>
      <c r="AB16" s="6" t="s">
        <v>34</v>
      </c>
      <c r="AD16" s="4">
        <f t="shared" ref="AD16:AW16" si="13">SUM(AD3:AD14)</f>
        <v>14.46</v>
      </c>
      <c r="AE16" s="4">
        <f t="shared" si="13"/>
        <v>20.25</v>
      </c>
      <c r="AF16" s="4">
        <f t="shared" si="13"/>
        <v>8.0399999999999991</v>
      </c>
      <c r="AG16" s="4">
        <f t="shared" si="13"/>
        <v>18.569999999999997</v>
      </c>
      <c r="AH16" s="4">
        <f t="shared" si="13"/>
        <v>13.940000000000001</v>
      </c>
      <c r="AI16" s="4">
        <f t="shared" si="13"/>
        <v>12.260000000000002</v>
      </c>
      <c r="AJ16" s="4">
        <f t="shared" si="13"/>
        <v>14.659999999999998</v>
      </c>
      <c r="AK16" s="4">
        <f t="shared" si="13"/>
        <v>22.279999999999998</v>
      </c>
      <c r="AL16" s="4">
        <f t="shared" si="13"/>
        <v>18.5</v>
      </c>
      <c r="AM16" s="4">
        <f t="shared" si="13"/>
        <v>19.07</v>
      </c>
      <c r="AN16" s="4">
        <f t="shared" si="13"/>
        <v>15.86</v>
      </c>
      <c r="AO16" s="4">
        <f t="shared" si="13"/>
        <v>17.100000000000001</v>
      </c>
      <c r="AP16" s="4">
        <f t="shared" si="13"/>
        <v>15.61</v>
      </c>
      <c r="AQ16" s="4">
        <f t="shared" si="13"/>
        <v>13.67</v>
      </c>
      <c r="AR16" s="4">
        <f t="shared" si="13"/>
        <v>15.769999999999998</v>
      </c>
      <c r="AS16" s="4">
        <f t="shared" si="13"/>
        <v>5.35</v>
      </c>
      <c r="AT16" s="4">
        <f t="shared" si="13"/>
        <v>18.010000000000002</v>
      </c>
      <c r="AU16" s="4">
        <f t="shared" si="13"/>
        <v>15.789999999999997</v>
      </c>
      <c r="AV16" s="4">
        <f t="shared" si="13"/>
        <v>19.349999999999998</v>
      </c>
      <c r="AW16" s="4">
        <f t="shared" si="13"/>
        <v>30.110000000000003</v>
      </c>
      <c r="AX16" s="7">
        <f>AVERAGE(AD16:AW16)</f>
        <v>16.432500000000001</v>
      </c>
    </row>
    <row r="17" spans="1:60" x14ac:dyDescent="0.2">
      <c r="A17">
        <v>15</v>
      </c>
      <c r="F17">
        <v>0.02</v>
      </c>
      <c r="G17">
        <v>0.36</v>
      </c>
      <c r="H17">
        <v>0.36</v>
      </c>
      <c r="M17">
        <v>7.0000000000000007E-2</v>
      </c>
      <c r="U17">
        <v>0.5</v>
      </c>
      <c r="V17">
        <v>15</v>
      </c>
      <c r="BE17" s="6"/>
      <c r="BF17" s="6"/>
      <c r="BG17" s="6"/>
      <c r="BH17" s="6"/>
    </row>
    <row r="18" spans="1:60" x14ac:dyDescent="0.2">
      <c r="A18">
        <v>16</v>
      </c>
      <c r="B18">
        <v>0.11</v>
      </c>
      <c r="E18">
        <v>0.26</v>
      </c>
      <c r="G18">
        <v>0.12</v>
      </c>
      <c r="K18">
        <v>0.2</v>
      </c>
      <c r="L18">
        <v>0.1</v>
      </c>
      <c r="M18">
        <v>0.1</v>
      </c>
      <c r="N18">
        <v>0.28999999999999998</v>
      </c>
      <c r="O18">
        <v>0.03</v>
      </c>
      <c r="R18">
        <v>0.26</v>
      </c>
      <c r="S18">
        <v>0.13</v>
      </c>
      <c r="T18">
        <v>0.22</v>
      </c>
      <c r="V18">
        <v>16</v>
      </c>
      <c r="AG18" s="6" t="s">
        <v>35</v>
      </c>
      <c r="AH18" s="6"/>
      <c r="AI18" s="6" t="s">
        <v>36</v>
      </c>
      <c r="AJ18" s="6"/>
      <c r="BE18" s="3"/>
    </row>
    <row r="19" spans="1:60" x14ac:dyDescent="0.2">
      <c r="A19">
        <v>17</v>
      </c>
      <c r="B19">
        <v>0.35</v>
      </c>
      <c r="C19">
        <v>0.4</v>
      </c>
      <c r="D19">
        <v>0.95</v>
      </c>
      <c r="E19">
        <v>0.86</v>
      </c>
      <c r="H19">
        <v>0.81</v>
      </c>
      <c r="K19">
        <v>0.47</v>
      </c>
      <c r="L19">
        <v>0.69</v>
      </c>
      <c r="M19">
        <v>0.24</v>
      </c>
      <c r="N19">
        <v>0.45</v>
      </c>
      <c r="O19">
        <v>0.13</v>
      </c>
      <c r="R19">
        <v>0.8</v>
      </c>
      <c r="T19">
        <v>0.31</v>
      </c>
      <c r="U19">
        <v>0.35</v>
      </c>
      <c r="V19">
        <v>17</v>
      </c>
    </row>
    <row r="20" spans="1:60" x14ac:dyDescent="0.2">
      <c r="A20">
        <v>18</v>
      </c>
      <c r="C20">
        <v>0.03</v>
      </c>
      <c r="E20">
        <v>0.05</v>
      </c>
      <c r="G20">
        <v>0.52</v>
      </c>
      <c r="K20">
        <v>0.04</v>
      </c>
      <c r="N20">
        <v>0.02</v>
      </c>
      <c r="O20">
        <v>0.05</v>
      </c>
      <c r="P20">
        <v>0.12</v>
      </c>
      <c r="R20">
        <v>0.04</v>
      </c>
      <c r="U20">
        <v>0.35</v>
      </c>
      <c r="V20">
        <v>18</v>
      </c>
    </row>
    <row r="21" spans="1:60" x14ac:dyDescent="0.2">
      <c r="A21">
        <v>19</v>
      </c>
      <c r="E21">
        <v>0.1</v>
      </c>
      <c r="F21">
        <v>0.05</v>
      </c>
      <c r="N21">
        <v>0.02</v>
      </c>
      <c r="O21">
        <v>0.02</v>
      </c>
      <c r="T21">
        <v>7.0000000000000007E-2</v>
      </c>
      <c r="U21">
        <v>0.05</v>
      </c>
      <c r="V21">
        <v>19</v>
      </c>
    </row>
    <row r="22" spans="1:60" x14ac:dyDescent="0.2">
      <c r="A22">
        <v>20</v>
      </c>
      <c r="B22">
        <v>0.01</v>
      </c>
      <c r="C22">
        <v>0.1</v>
      </c>
      <c r="E22">
        <v>0.15</v>
      </c>
      <c r="F22">
        <v>0.03</v>
      </c>
      <c r="I22">
        <v>0.91</v>
      </c>
      <c r="K22">
        <v>0.03</v>
      </c>
      <c r="L22">
        <v>0.02</v>
      </c>
      <c r="M22">
        <v>0.04</v>
      </c>
      <c r="O22">
        <v>0.01</v>
      </c>
      <c r="S22">
        <v>0.15</v>
      </c>
      <c r="T22">
        <v>0.06</v>
      </c>
      <c r="V22">
        <v>20</v>
      </c>
    </row>
    <row r="23" spans="1:60" x14ac:dyDescent="0.2">
      <c r="A23">
        <v>21</v>
      </c>
      <c r="C23">
        <v>0.01</v>
      </c>
      <c r="L23">
        <v>0.01</v>
      </c>
      <c r="P23">
        <v>2.4</v>
      </c>
      <c r="U23">
        <v>0.15</v>
      </c>
      <c r="V23">
        <v>21</v>
      </c>
    </row>
    <row r="24" spans="1:60" x14ac:dyDescent="0.2">
      <c r="A24">
        <v>22</v>
      </c>
      <c r="V24">
        <v>22</v>
      </c>
    </row>
    <row r="25" spans="1:60" x14ac:dyDescent="0.2">
      <c r="A25">
        <v>23</v>
      </c>
      <c r="V25">
        <v>23</v>
      </c>
    </row>
    <row r="26" spans="1:60" x14ac:dyDescent="0.2">
      <c r="A26">
        <v>24</v>
      </c>
      <c r="V26">
        <v>24</v>
      </c>
    </row>
    <row r="27" spans="1:60" x14ac:dyDescent="0.2">
      <c r="A27">
        <v>25</v>
      </c>
      <c r="V27">
        <v>25</v>
      </c>
    </row>
    <row r="28" spans="1:60" x14ac:dyDescent="0.2">
      <c r="A28">
        <v>26</v>
      </c>
      <c r="C28">
        <v>0.01</v>
      </c>
      <c r="V28">
        <v>26</v>
      </c>
    </row>
    <row r="29" spans="1:60" x14ac:dyDescent="0.2">
      <c r="A29">
        <v>27</v>
      </c>
      <c r="E29">
        <v>0.05</v>
      </c>
      <c r="H29">
        <v>0.09</v>
      </c>
      <c r="I29">
        <v>0.05</v>
      </c>
      <c r="K29">
        <v>0.05</v>
      </c>
      <c r="L29">
        <v>0.04</v>
      </c>
      <c r="N29">
        <v>0.21</v>
      </c>
      <c r="P29">
        <v>0.3</v>
      </c>
      <c r="R29">
        <v>0.14000000000000001</v>
      </c>
      <c r="V29">
        <v>27</v>
      </c>
    </row>
    <row r="30" spans="1:60" x14ac:dyDescent="0.2">
      <c r="A30">
        <v>28</v>
      </c>
      <c r="B30">
        <v>0.06</v>
      </c>
      <c r="C30">
        <v>0.12</v>
      </c>
      <c r="E30">
        <v>0.04</v>
      </c>
      <c r="H30">
        <v>0.01</v>
      </c>
      <c r="K30">
        <v>0.1</v>
      </c>
      <c r="L30">
        <v>0.12</v>
      </c>
      <c r="N30">
        <v>0.04</v>
      </c>
      <c r="O30">
        <v>0.04</v>
      </c>
      <c r="S30">
        <v>0.01</v>
      </c>
      <c r="T30">
        <v>0.03</v>
      </c>
      <c r="V30">
        <v>28</v>
      </c>
    </row>
    <row r="31" spans="1:60" x14ac:dyDescent="0.2">
      <c r="A31">
        <v>29</v>
      </c>
      <c r="B31">
        <v>0.08</v>
      </c>
      <c r="C31">
        <v>0.04</v>
      </c>
      <c r="E31">
        <v>0.08</v>
      </c>
      <c r="F31">
        <v>0.1</v>
      </c>
      <c r="K31">
        <v>0.2</v>
      </c>
      <c r="N31">
        <v>0.13</v>
      </c>
      <c r="P31">
        <v>0.1</v>
      </c>
      <c r="R31">
        <v>0.17</v>
      </c>
      <c r="S31">
        <v>0.06</v>
      </c>
      <c r="T31">
        <v>0.13</v>
      </c>
      <c r="V31">
        <v>29</v>
      </c>
    </row>
    <row r="32" spans="1:60" x14ac:dyDescent="0.2">
      <c r="A32">
        <v>30</v>
      </c>
      <c r="B32">
        <v>0.03</v>
      </c>
      <c r="C32">
        <v>0.12</v>
      </c>
      <c r="E32">
        <v>0.01</v>
      </c>
      <c r="G32">
        <v>0.18</v>
      </c>
      <c r="H32">
        <v>0.13</v>
      </c>
      <c r="I32">
        <v>0.26</v>
      </c>
      <c r="K32">
        <v>0.06</v>
      </c>
      <c r="L32">
        <v>0.21</v>
      </c>
      <c r="M32">
        <v>0.11</v>
      </c>
      <c r="O32">
        <v>0.13</v>
      </c>
      <c r="S32">
        <v>0.09</v>
      </c>
      <c r="T32">
        <v>0.1</v>
      </c>
      <c r="U32">
        <v>0.35</v>
      </c>
      <c r="V32">
        <v>30</v>
      </c>
    </row>
    <row r="33" spans="1:22" x14ac:dyDescent="0.2">
      <c r="A33">
        <v>31</v>
      </c>
      <c r="B33">
        <v>0.08</v>
      </c>
      <c r="C33">
        <v>0.18</v>
      </c>
      <c r="D33">
        <v>0.35</v>
      </c>
      <c r="E33">
        <v>0.41</v>
      </c>
      <c r="H33">
        <v>0.12</v>
      </c>
      <c r="I33">
        <v>0.32</v>
      </c>
      <c r="K33">
        <v>0.19</v>
      </c>
      <c r="M33">
        <v>0.06</v>
      </c>
      <c r="N33">
        <v>0.23</v>
      </c>
      <c r="P33">
        <v>0.25</v>
      </c>
      <c r="R33">
        <v>0.47</v>
      </c>
      <c r="S33">
        <v>0.15</v>
      </c>
      <c r="T33">
        <v>0.19</v>
      </c>
      <c r="V33">
        <v>31</v>
      </c>
    </row>
    <row r="34" spans="1:22" x14ac:dyDescent="0.2">
      <c r="A34" t="s">
        <v>37</v>
      </c>
      <c r="B34">
        <f t="shared" ref="B34:U34" si="14">SUM(B3:B33)</f>
        <v>1.7400000000000002</v>
      </c>
      <c r="C34">
        <f t="shared" si="14"/>
        <v>2.75</v>
      </c>
      <c r="D34">
        <f t="shared" si="14"/>
        <v>3.07</v>
      </c>
      <c r="E34">
        <f t="shared" si="14"/>
        <v>4.0199999999999996</v>
      </c>
      <c r="F34">
        <f t="shared" si="14"/>
        <v>1.4900000000000002</v>
      </c>
      <c r="G34">
        <f t="shared" si="14"/>
        <v>2.2000000000000006</v>
      </c>
      <c r="H34">
        <f t="shared" si="14"/>
        <v>2.4799999999999995</v>
      </c>
      <c r="I34">
        <f t="shared" si="14"/>
        <v>3.3399999999999994</v>
      </c>
      <c r="J34">
        <f t="shared" si="14"/>
        <v>0</v>
      </c>
      <c r="K34">
        <f t="shared" si="14"/>
        <v>3.2</v>
      </c>
      <c r="L34">
        <f t="shared" si="14"/>
        <v>3.1299999999999994</v>
      </c>
      <c r="M34">
        <f t="shared" si="14"/>
        <v>1.9700000000000004</v>
      </c>
      <c r="N34">
        <f t="shared" si="14"/>
        <v>2.85</v>
      </c>
      <c r="O34">
        <f t="shared" si="14"/>
        <v>1.56</v>
      </c>
      <c r="P34">
        <f t="shared" si="14"/>
        <v>3.3</v>
      </c>
      <c r="Q34">
        <f t="shared" si="14"/>
        <v>0</v>
      </c>
      <c r="R34">
        <f t="shared" si="14"/>
        <v>3.66</v>
      </c>
      <c r="S34">
        <f t="shared" si="14"/>
        <v>1.8499999999999996</v>
      </c>
      <c r="T34">
        <f t="shared" si="14"/>
        <v>2.6599999999999993</v>
      </c>
      <c r="U34">
        <f t="shared" si="14"/>
        <v>4.34</v>
      </c>
    </row>
    <row r="36" spans="1:22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65</v>
      </c>
      <c r="K36" t="s">
        <v>9</v>
      </c>
      <c r="L36" t="s">
        <v>10</v>
      </c>
      <c r="M36" t="s">
        <v>11</v>
      </c>
      <c r="N36" t="s">
        <v>12</v>
      </c>
      <c r="O36" t="s">
        <v>13</v>
      </c>
      <c r="P36" t="s">
        <v>14</v>
      </c>
      <c r="Q36" t="s">
        <v>15</v>
      </c>
      <c r="R36" t="s">
        <v>16</v>
      </c>
      <c r="S36" t="s">
        <v>17</v>
      </c>
      <c r="T36" t="s">
        <v>39</v>
      </c>
      <c r="U36" t="s">
        <v>19</v>
      </c>
    </row>
    <row r="38" spans="1:22" x14ac:dyDescent="0.2">
      <c r="A38">
        <v>1</v>
      </c>
      <c r="B38">
        <v>0.03</v>
      </c>
      <c r="G38">
        <v>0.09</v>
      </c>
      <c r="K38">
        <v>0.19</v>
      </c>
      <c r="L38">
        <v>0.17</v>
      </c>
      <c r="O38">
        <v>0.06</v>
      </c>
      <c r="U38">
        <v>0.52</v>
      </c>
      <c r="V38">
        <v>1</v>
      </c>
    </row>
    <row r="39" spans="1:22" x14ac:dyDescent="0.2">
      <c r="A39">
        <v>2</v>
      </c>
      <c r="B39">
        <v>0.06</v>
      </c>
      <c r="C39">
        <v>0.08</v>
      </c>
      <c r="D39">
        <v>0.2</v>
      </c>
      <c r="E39">
        <v>0.22</v>
      </c>
      <c r="H39">
        <v>0.1</v>
      </c>
      <c r="I39">
        <v>0.25</v>
      </c>
      <c r="N39">
        <v>0.05</v>
      </c>
      <c r="P39">
        <v>0.04</v>
      </c>
      <c r="R39">
        <v>0.2</v>
      </c>
      <c r="S39">
        <v>0.03</v>
      </c>
      <c r="V39">
        <v>2</v>
      </c>
    </row>
    <row r="40" spans="1:22" x14ac:dyDescent="0.2">
      <c r="A40">
        <v>3</v>
      </c>
      <c r="C40">
        <v>0.05</v>
      </c>
      <c r="G40">
        <v>0.11</v>
      </c>
      <c r="H40">
        <v>0.12</v>
      </c>
      <c r="K40">
        <v>0.05</v>
      </c>
      <c r="L40">
        <v>0.11</v>
      </c>
      <c r="M40">
        <v>0.04</v>
      </c>
      <c r="N40">
        <v>0.14000000000000001</v>
      </c>
      <c r="O40">
        <v>0.09</v>
      </c>
      <c r="P40">
        <v>0.13</v>
      </c>
      <c r="V40">
        <v>3</v>
      </c>
    </row>
    <row r="41" spans="1:22" x14ac:dyDescent="0.2">
      <c r="A41">
        <v>4</v>
      </c>
      <c r="B41">
        <v>0.09</v>
      </c>
      <c r="E41">
        <v>0.04</v>
      </c>
      <c r="H41">
        <v>0.01</v>
      </c>
      <c r="K41">
        <v>0.15</v>
      </c>
      <c r="L41">
        <v>0.12</v>
      </c>
      <c r="O41">
        <v>0.01</v>
      </c>
      <c r="P41">
        <v>0.04</v>
      </c>
      <c r="R41">
        <v>0.06</v>
      </c>
      <c r="T41">
        <v>0.11</v>
      </c>
      <c r="U41">
        <v>0.15</v>
      </c>
      <c r="V41">
        <v>4</v>
      </c>
    </row>
    <row r="42" spans="1:22" x14ac:dyDescent="0.2">
      <c r="A42">
        <v>5</v>
      </c>
      <c r="V42">
        <v>5</v>
      </c>
    </row>
    <row r="43" spans="1:22" x14ac:dyDescent="0.2">
      <c r="A43">
        <v>6</v>
      </c>
      <c r="V43">
        <v>6</v>
      </c>
    </row>
    <row r="44" spans="1:22" x14ac:dyDescent="0.2">
      <c r="A44">
        <v>7</v>
      </c>
      <c r="V44">
        <v>7</v>
      </c>
    </row>
    <row r="45" spans="1:22" x14ac:dyDescent="0.2">
      <c r="A45">
        <v>8</v>
      </c>
      <c r="B45">
        <v>0.01</v>
      </c>
      <c r="C45">
        <v>0.03</v>
      </c>
      <c r="D45">
        <v>0.15</v>
      </c>
      <c r="E45">
        <v>0.02</v>
      </c>
      <c r="L45">
        <v>0.02</v>
      </c>
      <c r="R45">
        <v>0.04</v>
      </c>
      <c r="V45">
        <v>8</v>
      </c>
    </row>
    <row r="46" spans="1:22" x14ac:dyDescent="0.2">
      <c r="A46">
        <v>9</v>
      </c>
      <c r="B46">
        <v>0.01</v>
      </c>
      <c r="U46">
        <v>0.08</v>
      </c>
      <c r="V46">
        <v>9</v>
      </c>
    </row>
    <row r="47" spans="1:22" x14ac:dyDescent="0.2">
      <c r="A47">
        <v>10</v>
      </c>
      <c r="I47">
        <v>0.1</v>
      </c>
      <c r="V47">
        <v>10</v>
      </c>
    </row>
    <row r="48" spans="1:22" x14ac:dyDescent="0.2">
      <c r="A48">
        <v>11</v>
      </c>
      <c r="V48">
        <v>11</v>
      </c>
    </row>
    <row r="49" spans="1:22" x14ac:dyDescent="0.2">
      <c r="A49">
        <v>12</v>
      </c>
      <c r="M49">
        <v>0.13</v>
      </c>
      <c r="V49">
        <v>12</v>
      </c>
    </row>
    <row r="50" spans="1:22" x14ac:dyDescent="0.2">
      <c r="A50">
        <v>13</v>
      </c>
      <c r="B50">
        <v>0.02</v>
      </c>
      <c r="C50">
        <v>0.06</v>
      </c>
      <c r="L50">
        <v>0.03</v>
      </c>
      <c r="O50">
        <v>0.03</v>
      </c>
      <c r="S50">
        <v>0.1</v>
      </c>
      <c r="V50">
        <v>13</v>
      </c>
    </row>
    <row r="51" spans="1:22" x14ac:dyDescent="0.2">
      <c r="A51">
        <v>14</v>
      </c>
      <c r="K51">
        <v>0.05</v>
      </c>
      <c r="U51">
        <v>0.15</v>
      </c>
      <c r="V51">
        <v>14</v>
      </c>
    </row>
    <row r="52" spans="1:22" x14ac:dyDescent="0.2">
      <c r="A52">
        <v>15</v>
      </c>
      <c r="V52">
        <v>15</v>
      </c>
    </row>
    <row r="53" spans="1:22" x14ac:dyDescent="0.2">
      <c r="A53">
        <v>16</v>
      </c>
      <c r="C53">
        <v>0.03</v>
      </c>
      <c r="V53">
        <v>16</v>
      </c>
    </row>
    <row r="54" spans="1:22" x14ac:dyDescent="0.2">
      <c r="A54">
        <v>17</v>
      </c>
      <c r="V54">
        <v>17</v>
      </c>
    </row>
    <row r="55" spans="1:22" x14ac:dyDescent="0.2">
      <c r="A55">
        <v>18</v>
      </c>
      <c r="V55">
        <v>18</v>
      </c>
    </row>
    <row r="56" spans="1:22" x14ac:dyDescent="0.2">
      <c r="A56">
        <v>19</v>
      </c>
      <c r="V56">
        <v>19</v>
      </c>
    </row>
    <row r="57" spans="1:22" x14ac:dyDescent="0.2">
      <c r="A57">
        <v>20</v>
      </c>
      <c r="V57">
        <v>20</v>
      </c>
    </row>
    <row r="58" spans="1:22" x14ac:dyDescent="0.2">
      <c r="A58">
        <v>21</v>
      </c>
      <c r="V58">
        <v>21</v>
      </c>
    </row>
    <row r="59" spans="1:22" x14ac:dyDescent="0.2">
      <c r="A59">
        <v>22</v>
      </c>
      <c r="V59">
        <v>22</v>
      </c>
    </row>
    <row r="60" spans="1:22" x14ac:dyDescent="0.2">
      <c r="A60">
        <v>23</v>
      </c>
      <c r="B60">
        <v>0.01</v>
      </c>
      <c r="C60">
        <v>0.25</v>
      </c>
      <c r="O60">
        <v>0.08</v>
      </c>
      <c r="S60">
        <v>0.21</v>
      </c>
      <c r="V60">
        <v>23</v>
      </c>
    </row>
    <row r="61" spans="1:22" x14ac:dyDescent="0.2">
      <c r="A61">
        <v>24</v>
      </c>
      <c r="I61">
        <v>0.02</v>
      </c>
      <c r="K61">
        <v>0.05</v>
      </c>
      <c r="M61">
        <v>0.31</v>
      </c>
      <c r="O61">
        <v>0.2</v>
      </c>
      <c r="U61">
        <v>0.45</v>
      </c>
      <c r="V61">
        <v>24</v>
      </c>
    </row>
    <row r="62" spans="1:22" x14ac:dyDescent="0.2">
      <c r="A62">
        <v>25</v>
      </c>
      <c r="V62">
        <v>25</v>
      </c>
    </row>
    <row r="63" spans="1:22" x14ac:dyDescent="0.2">
      <c r="A63">
        <v>26</v>
      </c>
      <c r="B63">
        <v>0.01</v>
      </c>
      <c r="F63">
        <v>0.13</v>
      </c>
      <c r="H63">
        <v>0.09</v>
      </c>
      <c r="N63">
        <v>0.1</v>
      </c>
      <c r="S63">
        <v>0.02</v>
      </c>
      <c r="V63">
        <v>26</v>
      </c>
    </row>
    <row r="64" spans="1:22" x14ac:dyDescent="0.2">
      <c r="A64">
        <v>27</v>
      </c>
      <c r="B64">
        <v>0.08</v>
      </c>
      <c r="C64">
        <v>0.08</v>
      </c>
      <c r="F64">
        <v>0.13</v>
      </c>
      <c r="G64">
        <v>0.08</v>
      </c>
      <c r="H64">
        <v>0.35</v>
      </c>
      <c r="I64">
        <v>0.2</v>
      </c>
      <c r="K64">
        <v>0.04</v>
      </c>
      <c r="L64">
        <v>0.16</v>
      </c>
      <c r="N64">
        <v>0.37</v>
      </c>
      <c r="O64">
        <v>0.02</v>
      </c>
      <c r="P64">
        <v>0.17</v>
      </c>
      <c r="R64">
        <v>0.56999999999999995</v>
      </c>
      <c r="S64">
        <v>0.06</v>
      </c>
      <c r="U64">
        <v>0.1</v>
      </c>
      <c r="V64">
        <v>27</v>
      </c>
    </row>
    <row r="65" spans="1:22" x14ac:dyDescent="0.2">
      <c r="A65">
        <v>28</v>
      </c>
      <c r="B65">
        <v>0.26</v>
      </c>
      <c r="E65">
        <v>0.6</v>
      </c>
      <c r="F65">
        <v>0.06</v>
      </c>
      <c r="G65">
        <v>0.17</v>
      </c>
      <c r="H65">
        <v>0.37</v>
      </c>
      <c r="I65">
        <v>0.3</v>
      </c>
      <c r="K65">
        <v>0.15</v>
      </c>
      <c r="L65">
        <v>0.49</v>
      </c>
      <c r="N65">
        <v>0.35</v>
      </c>
      <c r="O65">
        <v>0.18</v>
      </c>
      <c r="P65">
        <v>0.35</v>
      </c>
      <c r="R65">
        <v>0.1</v>
      </c>
      <c r="S65">
        <v>0.12</v>
      </c>
      <c r="T65">
        <v>0.18</v>
      </c>
      <c r="U65">
        <v>0.1</v>
      </c>
      <c r="V65">
        <v>28</v>
      </c>
    </row>
    <row r="66" spans="1:22" x14ac:dyDescent="0.2">
      <c r="A66">
        <v>29</v>
      </c>
      <c r="T66">
        <v>0.56999999999999995</v>
      </c>
      <c r="V66">
        <v>29</v>
      </c>
    </row>
    <row r="67" spans="1:22" x14ac:dyDescent="0.2">
      <c r="A67">
        <v>30</v>
      </c>
      <c r="V67">
        <v>30</v>
      </c>
    </row>
    <row r="68" spans="1:22" x14ac:dyDescent="0.2">
      <c r="A68">
        <v>31</v>
      </c>
      <c r="V68">
        <v>31</v>
      </c>
    </row>
    <row r="69" spans="1:22" x14ac:dyDescent="0.2">
      <c r="A69" t="s">
        <v>37</v>
      </c>
      <c r="B69">
        <f t="shared" ref="B69:U69" si="15">SUM(B38:B68)</f>
        <v>0.58000000000000007</v>
      </c>
      <c r="C69">
        <f t="shared" si="15"/>
        <v>0.57999999999999996</v>
      </c>
      <c r="D69">
        <f t="shared" si="15"/>
        <v>0.35</v>
      </c>
      <c r="E69">
        <f t="shared" si="15"/>
        <v>0.88</v>
      </c>
      <c r="F69">
        <f t="shared" si="15"/>
        <v>0.32</v>
      </c>
      <c r="G69">
        <f t="shared" si="15"/>
        <v>0.45000000000000007</v>
      </c>
      <c r="H69">
        <f t="shared" si="15"/>
        <v>1.04</v>
      </c>
      <c r="I69">
        <f t="shared" si="15"/>
        <v>0.87000000000000011</v>
      </c>
      <c r="J69">
        <f t="shared" si="15"/>
        <v>0</v>
      </c>
      <c r="K69">
        <f t="shared" si="15"/>
        <v>0.68</v>
      </c>
      <c r="L69">
        <f t="shared" si="15"/>
        <v>1.1000000000000001</v>
      </c>
      <c r="M69">
        <f t="shared" si="15"/>
        <v>0.48</v>
      </c>
      <c r="N69">
        <f t="shared" si="15"/>
        <v>1.01</v>
      </c>
      <c r="O69">
        <f t="shared" si="15"/>
        <v>0.67</v>
      </c>
      <c r="P69">
        <f t="shared" si="15"/>
        <v>0.73</v>
      </c>
      <c r="Q69">
        <f t="shared" si="15"/>
        <v>0</v>
      </c>
      <c r="R69">
        <f t="shared" si="15"/>
        <v>0.96999999999999986</v>
      </c>
      <c r="S69">
        <f t="shared" si="15"/>
        <v>0.54</v>
      </c>
      <c r="T69">
        <f t="shared" si="15"/>
        <v>0.85999999999999988</v>
      </c>
      <c r="U69">
        <f t="shared" si="15"/>
        <v>1.5500000000000003</v>
      </c>
    </row>
    <row r="71" spans="1:22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65</v>
      </c>
      <c r="K71" t="s">
        <v>9</v>
      </c>
      <c r="L71" t="s">
        <v>10</v>
      </c>
      <c r="M71" t="s">
        <v>11</v>
      </c>
      <c r="N71" t="s">
        <v>12</v>
      </c>
      <c r="O71" t="s">
        <v>13</v>
      </c>
      <c r="P71" t="s">
        <v>14</v>
      </c>
      <c r="Q71" t="s">
        <v>15</v>
      </c>
      <c r="R71" t="s">
        <v>16</v>
      </c>
      <c r="S71" t="s">
        <v>17</v>
      </c>
      <c r="T71" t="s">
        <v>18</v>
      </c>
      <c r="U71" t="s">
        <v>19</v>
      </c>
    </row>
    <row r="73" spans="1:22" x14ac:dyDescent="0.2">
      <c r="A73">
        <v>1</v>
      </c>
      <c r="G73">
        <v>0.11</v>
      </c>
      <c r="H73">
        <v>0.02</v>
      </c>
      <c r="K73">
        <v>0.24</v>
      </c>
      <c r="U73">
        <v>0.35</v>
      </c>
      <c r="V73">
        <v>1</v>
      </c>
    </row>
    <row r="74" spans="1:22" x14ac:dyDescent="0.2">
      <c r="A74">
        <v>2</v>
      </c>
      <c r="C74">
        <v>0.02</v>
      </c>
      <c r="D74">
        <v>0.35</v>
      </c>
      <c r="O74">
        <v>0.01</v>
      </c>
      <c r="P74">
        <v>0.03</v>
      </c>
      <c r="V74">
        <v>2</v>
      </c>
    </row>
    <row r="75" spans="1:22" x14ac:dyDescent="0.2">
      <c r="A75">
        <v>3</v>
      </c>
      <c r="P75">
        <v>0.05</v>
      </c>
      <c r="V75">
        <v>3</v>
      </c>
    </row>
    <row r="76" spans="1:22" x14ac:dyDescent="0.2">
      <c r="A76">
        <v>4</v>
      </c>
      <c r="S76">
        <v>0.02</v>
      </c>
      <c r="V76">
        <v>4</v>
      </c>
    </row>
    <row r="77" spans="1:22" x14ac:dyDescent="0.2">
      <c r="A77">
        <v>5</v>
      </c>
      <c r="M77">
        <v>0.38</v>
      </c>
      <c r="V77">
        <v>5</v>
      </c>
    </row>
    <row r="78" spans="1:22" x14ac:dyDescent="0.2">
      <c r="A78">
        <v>6</v>
      </c>
      <c r="B78">
        <v>0.04</v>
      </c>
      <c r="C78">
        <v>0.12</v>
      </c>
      <c r="E78">
        <v>0.19</v>
      </c>
      <c r="F78">
        <v>0.12</v>
      </c>
      <c r="H78">
        <v>0.01</v>
      </c>
      <c r="K78">
        <v>0.02</v>
      </c>
      <c r="L78">
        <v>0.04</v>
      </c>
      <c r="O78">
        <v>0.04</v>
      </c>
      <c r="P78">
        <v>0.31</v>
      </c>
      <c r="R78">
        <v>0.13</v>
      </c>
      <c r="S78">
        <v>0.02</v>
      </c>
      <c r="U78">
        <v>0.12</v>
      </c>
      <c r="V78">
        <v>6</v>
      </c>
    </row>
    <row r="79" spans="1:22" x14ac:dyDescent="0.2">
      <c r="A79">
        <v>7</v>
      </c>
      <c r="C79">
        <v>0.02</v>
      </c>
      <c r="I79">
        <v>0.26</v>
      </c>
      <c r="K79">
        <v>0.02</v>
      </c>
      <c r="S79">
        <v>0.04</v>
      </c>
      <c r="U79">
        <v>0.2</v>
      </c>
      <c r="V79">
        <v>7</v>
      </c>
    </row>
    <row r="80" spans="1:22" x14ac:dyDescent="0.2">
      <c r="A80">
        <v>8</v>
      </c>
      <c r="B80">
        <v>0.13</v>
      </c>
      <c r="C80">
        <v>0.23</v>
      </c>
      <c r="E80">
        <v>0.25</v>
      </c>
      <c r="F80">
        <v>0.15</v>
      </c>
      <c r="H80">
        <v>0.12</v>
      </c>
      <c r="K80">
        <v>0.05</v>
      </c>
      <c r="M80">
        <v>0.27</v>
      </c>
      <c r="N80">
        <v>0.31</v>
      </c>
      <c r="O80">
        <v>0.04</v>
      </c>
      <c r="R80">
        <v>0.41</v>
      </c>
      <c r="S80">
        <v>0.09</v>
      </c>
      <c r="T80">
        <v>0.36</v>
      </c>
      <c r="V80">
        <v>8</v>
      </c>
    </row>
    <row r="81" spans="1:22" x14ac:dyDescent="0.2">
      <c r="A81">
        <v>9</v>
      </c>
      <c r="B81">
        <v>0.05</v>
      </c>
      <c r="G81">
        <v>0.15</v>
      </c>
      <c r="K81">
        <v>0.32</v>
      </c>
      <c r="L81">
        <v>0.2</v>
      </c>
      <c r="O81">
        <v>0.1</v>
      </c>
      <c r="P81">
        <v>0.32</v>
      </c>
      <c r="U81">
        <v>0.45</v>
      </c>
      <c r="V81">
        <v>9</v>
      </c>
    </row>
    <row r="82" spans="1:22" x14ac:dyDescent="0.2">
      <c r="A82">
        <v>10</v>
      </c>
      <c r="C82">
        <v>0.1</v>
      </c>
      <c r="L82">
        <v>0.03</v>
      </c>
      <c r="O82">
        <v>0.02</v>
      </c>
      <c r="V82">
        <v>10</v>
      </c>
    </row>
    <row r="83" spans="1:22" x14ac:dyDescent="0.2">
      <c r="A83">
        <v>11</v>
      </c>
      <c r="G83">
        <v>0.04</v>
      </c>
      <c r="M83">
        <v>0.16</v>
      </c>
      <c r="U83">
        <v>0.12</v>
      </c>
      <c r="V83">
        <v>11</v>
      </c>
    </row>
    <row r="84" spans="1:22" x14ac:dyDescent="0.2">
      <c r="A84">
        <v>12</v>
      </c>
      <c r="I84">
        <v>0.4</v>
      </c>
      <c r="M84">
        <v>0.23</v>
      </c>
      <c r="V84">
        <v>12</v>
      </c>
    </row>
    <row r="85" spans="1:22" x14ac:dyDescent="0.2">
      <c r="A85">
        <v>13</v>
      </c>
      <c r="R85">
        <v>0.12</v>
      </c>
      <c r="V85">
        <v>13</v>
      </c>
    </row>
    <row r="86" spans="1:22" x14ac:dyDescent="0.2">
      <c r="A86">
        <v>14</v>
      </c>
      <c r="B86">
        <v>0.05</v>
      </c>
      <c r="C86">
        <v>0.1</v>
      </c>
      <c r="E86">
        <v>0.11</v>
      </c>
      <c r="F86">
        <v>7.0000000000000007E-2</v>
      </c>
      <c r="H86">
        <v>0.15</v>
      </c>
      <c r="I86">
        <v>0.05</v>
      </c>
      <c r="K86">
        <v>0.02</v>
      </c>
      <c r="L86">
        <v>0.21</v>
      </c>
      <c r="N86">
        <v>0.02</v>
      </c>
      <c r="O86">
        <v>7.0000000000000007E-2</v>
      </c>
      <c r="S86">
        <v>0.1</v>
      </c>
      <c r="T86">
        <v>7.0000000000000007E-2</v>
      </c>
      <c r="V86">
        <v>14</v>
      </c>
    </row>
    <row r="87" spans="1:22" x14ac:dyDescent="0.2">
      <c r="A87">
        <v>15</v>
      </c>
      <c r="G87">
        <v>0.09</v>
      </c>
      <c r="K87">
        <v>0.13</v>
      </c>
      <c r="M87">
        <v>0.12</v>
      </c>
      <c r="P87">
        <v>0.12</v>
      </c>
      <c r="U87">
        <v>0.28000000000000003</v>
      </c>
      <c r="V87">
        <v>15</v>
      </c>
    </row>
    <row r="88" spans="1:22" x14ac:dyDescent="0.2">
      <c r="A88">
        <v>16</v>
      </c>
      <c r="B88">
        <v>0.18</v>
      </c>
      <c r="F88">
        <v>0.13</v>
      </c>
      <c r="H88">
        <v>0.06</v>
      </c>
      <c r="N88">
        <v>0.1</v>
      </c>
      <c r="T88">
        <v>0.18</v>
      </c>
      <c r="V88">
        <v>16</v>
      </c>
    </row>
    <row r="89" spans="1:22" x14ac:dyDescent="0.2">
      <c r="A89">
        <v>17</v>
      </c>
      <c r="B89">
        <v>0.18</v>
      </c>
      <c r="C89">
        <v>0.18</v>
      </c>
      <c r="E89">
        <v>0.22</v>
      </c>
      <c r="G89">
        <v>0.16</v>
      </c>
      <c r="H89">
        <v>0.02</v>
      </c>
      <c r="I89">
        <v>0.22</v>
      </c>
      <c r="K89">
        <v>0.2</v>
      </c>
      <c r="L89">
        <v>0.15</v>
      </c>
      <c r="N89">
        <v>0.04</v>
      </c>
      <c r="O89">
        <v>0.11</v>
      </c>
      <c r="R89">
        <v>0.21</v>
      </c>
      <c r="S89">
        <v>0.17</v>
      </c>
      <c r="V89">
        <v>17</v>
      </c>
    </row>
    <row r="90" spans="1:22" x14ac:dyDescent="0.2">
      <c r="A90">
        <v>18</v>
      </c>
      <c r="B90">
        <v>0.04</v>
      </c>
      <c r="C90">
        <v>0.08</v>
      </c>
      <c r="D90">
        <v>1.35</v>
      </c>
      <c r="F90">
        <v>0.04</v>
      </c>
      <c r="K90">
        <v>0.02</v>
      </c>
      <c r="R90">
        <v>0.04</v>
      </c>
      <c r="T90">
        <v>0.05</v>
      </c>
      <c r="U90">
        <v>0.17</v>
      </c>
      <c r="V90">
        <v>18</v>
      </c>
    </row>
    <row r="91" spans="1:22" x14ac:dyDescent="0.2">
      <c r="A91">
        <v>19</v>
      </c>
      <c r="K91">
        <v>0.1</v>
      </c>
      <c r="S91">
        <v>0.03</v>
      </c>
      <c r="V91">
        <v>19</v>
      </c>
    </row>
    <row r="92" spans="1:22" x14ac:dyDescent="0.2">
      <c r="A92">
        <v>20</v>
      </c>
      <c r="I92">
        <v>0.02</v>
      </c>
      <c r="V92">
        <v>20</v>
      </c>
    </row>
    <row r="93" spans="1:22" x14ac:dyDescent="0.2">
      <c r="A93">
        <v>21</v>
      </c>
      <c r="B93">
        <v>0.01</v>
      </c>
      <c r="C93">
        <v>0.04</v>
      </c>
      <c r="F93">
        <v>0.02</v>
      </c>
      <c r="V93">
        <v>21</v>
      </c>
    </row>
    <row r="94" spans="1:22" x14ac:dyDescent="0.2">
      <c r="A94">
        <v>22</v>
      </c>
      <c r="K94">
        <v>0.02</v>
      </c>
      <c r="V94">
        <v>22</v>
      </c>
    </row>
    <row r="95" spans="1:22" x14ac:dyDescent="0.2">
      <c r="A95">
        <v>23</v>
      </c>
      <c r="P95">
        <v>7.0000000000000007E-2</v>
      </c>
      <c r="U95">
        <v>0.05</v>
      </c>
      <c r="V95">
        <v>23</v>
      </c>
    </row>
    <row r="96" spans="1:22" x14ac:dyDescent="0.2">
      <c r="A96">
        <v>24</v>
      </c>
      <c r="B96">
        <v>0.03</v>
      </c>
      <c r="C96">
        <v>0.59</v>
      </c>
      <c r="E96">
        <v>0.02</v>
      </c>
      <c r="F96">
        <v>0.6</v>
      </c>
      <c r="H96">
        <v>0.33</v>
      </c>
      <c r="K96">
        <v>0.02</v>
      </c>
      <c r="N96">
        <v>0.39</v>
      </c>
      <c r="O96">
        <v>0.01</v>
      </c>
      <c r="S96">
        <v>0.15</v>
      </c>
      <c r="T96">
        <v>0.36</v>
      </c>
      <c r="V96">
        <v>24</v>
      </c>
    </row>
    <row r="97" spans="1:22" x14ac:dyDescent="0.2">
      <c r="A97">
        <v>25</v>
      </c>
      <c r="B97">
        <v>0.73</v>
      </c>
      <c r="C97">
        <v>0.56999999999999995</v>
      </c>
      <c r="E97">
        <v>0.77</v>
      </c>
      <c r="F97">
        <v>0.26</v>
      </c>
      <c r="G97">
        <v>0.71</v>
      </c>
      <c r="H97">
        <v>0.6</v>
      </c>
      <c r="K97">
        <v>0.34</v>
      </c>
      <c r="L97">
        <v>0.77</v>
      </c>
      <c r="M97">
        <v>1</v>
      </c>
      <c r="N97">
        <v>0.71</v>
      </c>
      <c r="O97">
        <v>0.78</v>
      </c>
      <c r="P97">
        <v>0.8</v>
      </c>
      <c r="R97">
        <v>0.86</v>
      </c>
      <c r="S97">
        <v>0.65</v>
      </c>
      <c r="T97">
        <v>0.65</v>
      </c>
      <c r="U97">
        <v>1.4</v>
      </c>
      <c r="V97">
        <v>25</v>
      </c>
    </row>
    <row r="98" spans="1:22" x14ac:dyDescent="0.2">
      <c r="A98">
        <v>26</v>
      </c>
      <c r="I98">
        <v>1.2</v>
      </c>
      <c r="K98">
        <v>0.57999999999999996</v>
      </c>
      <c r="O98">
        <v>0.02</v>
      </c>
      <c r="V98">
        <v>26</v>
      </c>
    </row>
    <row r="99" spans="1:22" x14ac:dyDescent="0.2">
      <c r="A99">
        <v>27</v>
      </c>
      <c r="M99">
        <v>0.43</v>
      </c>
      <c r="V99">
        <v>27</v>
      </c>
    </row>
    <row r="100" spans="1:22" x14ac:dyDescent="0.2">
      <c r="A100">
        <v>28</v>
      </c>
      <c r="B100">
        <v>0.18</v>
      </c>
      <c r="C100">
        <v>0.17</v>
      </c>
      <c r="E100">
        <v>0.02</v>
      </c>
      <c r="F100">
        <v>0.06</v>
      </c>
      <c r="O100">
        <v>0.06</v>
      </c>
      <c r="R100">
        <v>0.04</v>
      </c>
      <c r="S100">
        <v>0.32</v>
      </c>
      <c r="V100">
        <v>28</v>
      </c>
    </row>
    <row r="101" spans="1:22" x14ac:dyDescent="0.2">
      <c r="A101">
        <v>29</v>
      </c>
      <c r="K101">
        <v>0.17</v>
      </c>
      <c r="U101">
        <v>0.35</v>
      </c>
      <c r="V101">
        <v>29</v>
      </c>
    </row>
    <row r="102" spans="1:22" x14ac:dyDescent="0.2">
      <c r="A102">
        <v>30</v>
      </c>
      <c r="C102">
        <v>0.02</v>
      </c>
      <c r="H102">
        <v>0.1</v>
      </c>
      <c r="M102">
        <v>0.04</v>
      </c>
      <c r="T102">
        <v>0.02</v>
      </c>
      <c r="V102">
        <v>30</v>
      </c>
    </row>
    <row r="103" spans="1:22" x14ac:dyDescent="0.2">
      <c r="A103">
        <v>31</v>
      </c>
      <c r="B103">
        <v>0.03</v>
      </c>
      <c r="C103">
        <v>0.08</v>
      </c>
      <c r="E103">
        <v>0.21</v>
      </c>
      <c r="F103">
        <v>0.01</v>
      </c>
      <c r="G103">
        <v>0.19</v>
      </c>
      <c r="I103">
        <v>0.15</v>
      </c>
      <c r="L103">
        <v>7.0000000000000007E-2</v>
      </c>
      <c r="M103">
        <v>0.08</v>
      </c>
      <c r="O103">
        <v>0.09</v>
      </c>
      <c r="P103">
        <v>0.13</v>
      </c>
      <c r="R103">
        <v>0.26</v>
      </c>
      <c r="S103">
        <v>0.17</v>
      </c>
      <c r="U103">
        <v>0.05</v>
      </c>
      <c r="V103">
        <v>31</v>
      </c>
    </row>
    <row r="104" spans="1:22" x14ac:dyDescent="0.2">
      <c r="A104" t="s">
        <v>37</v>
      </c>
      <c r="B104">
        <f t="shared" ref="B104:U104" si="16">SUM(B73:B103)</f>
        <v>1.65</v>
      </c>
      <c r="C104">
        <f t="shared" si="16"/>
        <v>2.3199999999999998</v>
      </c>
      <c r="D104">
        <f t="shared" si="16"/>
        <v>1.7000000000000002</v>
      </c>
      <c r="E104">
        <f t="shared" si="16"/>
        <v>1.79</v>
      </c>
      <c r="F104">
        <f t="shared" si="16"/>
        <v>1.46</v>
      </c>
      <c r="G104">
        <f t="shared" si="16"/>
        <v>1.45</v>
      </c>
      <c r="H104">
        <f t="shared" si="16"/>
        <v>1.4100000000000001</v>
      </c>
      <c r="I104">
        <f t="shared" si="16"/>
        <v>2.2999999999999998</v>
      </c>
      <c r="J104">
        <f t="shared" si="16"/>
        <v>0</v>
      </c>
      <c r="K104">
        <f t="shared" si="16"/>
        <v>2.25</v>
      </c>
      <c r="L104">
        <f t="shared" si="16"/>
        <v>1.47</v>
      </c>
      <c r="M104">
        <f t="shared" si="16"/>
        <v>2.7100000000000004</v>
      </c>
      <c r="N104">
        <f t="shared" si="16"/>
        <v>1.57</v>
      </c>
      <c r="O104">
        <f t="shared" si="16"/>
        <v>1.3500000000000003</v>
      </c>
      <c r="P104">
        <f t="shared" si="16"/>
        <v>1.83</v>
      </c>
      <c r="Q104">
        <f t="shared" si="16"/>
        <v>0</v>
      </c>
      <c r="R104">
        <f t="shared" si="16"/>
        <v>2.0700000000000003</v>
      </c>
      <c r="S104">
        <f t="shared" si="16"/>
        <v>1.76</v>
      </c>
      <c r="T104">
        <f t="shared" si="16"/>
        <v>1.69</v>
      </c>
      <c r="U104">
        <f t="shared" si="16"/>
        <v>3.5399999999999996</v>
      </c>
    </row>
    <row r="106" spans="1:22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65</v>
      </c>
      <c r="K106" t="s">
        <v>9</v>
      </c>
      <c r="L106" t="s">
        <v>10</v>
      </c>
      <c r="M106" t="s">
        <v>11</v>
      </c>
      <c r="N106" t="s">
        <v>12</v>
      </c>
      <c r="O106" t="s">
        <v>13</v>
      </c>
      <c r="P106" t="s">
        <v>14</v>
      </c>
      <c r="Q106" t="s">
        <v>15</v>
      </c>
      <c r="R106" t="s">
        <v>16</v>
      </c>
      <c r="S106" t="s">
        <v>17</v>
      </c>
      <c r="T106" t="s">
        <v>39</v>
      </c>
      <c r="U106" t="s">
        <v>19</v>
      </c>
    </row>
    <row r="108" spans="1:22" x14ac:dyDescent="0.2">
      <c r="A108">
        <v>1</v>
      </c>
      <c r="B108">
        <v>0.04</v>
      </c>
      <c r="C108">
        <v>7.0000000000000007E-2</v>
      </c>
      <c r="E108">
        <v>0.12</v>
      </c>
      <c r="F108">
        <v>0.03</v>
      </c>
      <c r="G108">
        <v>0.03</v>
      </c>
      <c r="I108">
        <v>0.15</v>
      </c>
      <c r="K108">
        <v>0.08</v>
      </c>
      <c r="L108">
        <v>0.04</v>
      </c>
      <c r="M108">
        <v>0.08</v>
      </c>
      <c r="N108">
        <v>0.06</v>
      </c>
      <c r="O108">
        <v>7.0000000000000007E-2</v>
      </c>
      <c r="R108">
        <v>7.0000000000000007E-2</v>
      </c>
      <c r="S108">
        <v>0.03</v>
      </c>
      <c r="T108">
        <v>0.02</v>
      </c>
      <c r="U108">
        <v>0.1</v>
      </c>
      <c r="V108">
        <v>1</v>
      </c>
    </row>
    <row r="109" spans="1:22" x14ac:dyDescent="0.2">
      <c r="A109">
        <v>2</v>
      </c>
      <c r="K109">
        <v>0.04</v>
      </c>
      <c r="L109">
        <v>0.02</v>
      </c>
      <c r="O109">
        <v>0.01</v>
      </c>
      <c r="U109">
        <v>0.2</v>
      </c>
      <c r="V109">
        <v>2</v>
      </c>
    </row>
    <row r="110" spans="1:22" x14ac:dyDescent="0.2">
      <c r="A110">
        <v>3</v>
      </c>
      <c r="B110">
        <v>0.14000000000000001</v>
      </c>
      <c r="C110">
        <v>0.3</v>
      </c>
      <c r="E110">
        <v>0.3</v>
      </c>
      <c r="F110">
        <v>0.37</v>
      </c>
      <c r="H110">
        <v>0.1</v>
      </c>
      <c r="I110">
        <v>0.5</v>
      </c>
      <c r="M110">
        <v>0.98</v>
      </c>
      <c r="N110">
        <v>0.12</v>
      </c>
      <c r="P110">
        <v>0.39</v>
      </c>
      <c r="R110">
        <v>0.28999999999999998</v>
      </c>
      <c r="S110">
        <v>0.22</v>
      </c>
      <c r="T110">
        <v>0.23</v>
      </c>
      <c r="V110">
        <v>3</v>
      </c>
    </row>
    <row r="111" spans="1:22" x14ac:dyDescent="0.2">
      <c r="A111">
        <v>4</v>
      </c>
      <c r="B111">
        <v>0.09</v>
      </c>
      <c r="C111">
        <v>0.23</v>
      </c>
      <c r="E111">
        <v>7.0000000000000007E-2</v>
      </c>
      <c r="F111">
        <v>0.16</v>
      </c>
      <c r="G111">
        <v>0.2</v>
      </c>
      <c r="H111">
        <v>0.05</v>
      </c>
      <c r="K111">
        <v>0.24</v>
      </c>
      <c r="L111">
        <v>0.26</v>
      </c>
      <c r="N111">
        <v>0.12</v>
      </c>
      <c r="O111">
        <v>0.32</v>
      </c>
      <c r="P111">
        <v>0.55000000000000004</v>
      </c>
      <c r="R111">
        <v>0.11</v>
      </c>
      <c r="S111">
        <v>0.13</v>
      </c>
      <c r="T111">
        <v>0.12</v>
      </c>
      <c r="U111">
        <v>0.2</v>
      </c>
      <c r="V111">
        <v>4</v>
      </c>
    </row>
    <row r="112" spans="1:22" x14ac:dyDescent="0.2">
      <c r="A112">
        <v>5</v>
      </c>
      <c r="B112">
        <v>0.37</v>
      </c>
      <c r="C112">
        <v>0.45</v>
      </c>
      <c r="E112">
        <v>0.56000000000000005</v>
      </c>
      <c r="F112">
        <v>0.26</v>
      </c>
      <c r="G112">
        <v>0.1</v>
      </c>
      <c r="H112">
        <v>0.53</v>
      </c>
      <c r="I112">
        <v>0.55000000000000004</v>
      </c>
      <c r="K112">
        <v>0.1</v>
      </c>
      <c r="L112">
        <v>0.44</v>
      </c>
      <c r="N112">
        <v>0.69</v>
      </c>
      <c r="O112">
        <v>0.24</v>
      </c>
      <c r="R112">
        <v>0.64</v>
      </c>
      <c r="S112">
        <v>0.36</v>
      </c>
      <c r="T112">
        <v>0.62</v>
      </c>
      <c r="U112">
        <v>0.35</v>
      </c>
      <c r="V112">
        <v>5</v>
      </c>
    </row>
    <row r="113" spans="1:22" x14ac:dyDescent="0.2">
      <c r="A113">
        <v>6</v>
      </c>
      <c r="G113">
        <v>0.38</v>
      </c>
      <c r="H113">
        <v>0.03</v>
      </c>
      <c r="I113">
        <v>0.11</v>
      </c>
      <c r="K113">
        <v>0.45</v>
      </c>
      <c r="O113">
        <v>0.02</v>
      </c>
      <c r="S113">
        <v>0.03</v>
      </c>
      <c r="U113">
        <v>0.55000000000000004</v>
      </c>
      <c r="V113">
        <v>6</v>
      </c>
    </row>
    <row r="114" spans="1:22" x14ac:dyDescent="0.2">
      <c r="A114">
        <v>7</v>
      </c>
      <c r="D114">
        <v>0.55000000000000004</v>
      </c>
      <c r="J114">
        <v>1.82</v>
      </c>
      <c r="V114">
        <v>7</v>
      </c>
    </row>
    <row r="115" spans="1:22" x14ac:dyDescent="0.2">
      <c r="A115">
        <v>8</v>
      </c>
      <c r="C115">
        <v>7.0000000000000007E-2</v>
      </c>
      <c r="E115">
        <v>0.03</v>
      </c>
      <c r="F115">
        <v>0.06</v>
      </c>
      <c r="L115">
        <v>0.01</v>
      </c>
      <c r="M115">
        <v>0.08</v>
      </c>
      <c r="O115">
        <v>0.03</v>
      </c>
      <c r="P115">
        <v>0.6</v>
      </c>
      <c r="S115">
        <v>0.03</v>
      </c>
      <c r="V115">
        <v>8</v>
      </c>
    </row>
    <row r="116" spans="1:22" x14ac:dyDescent="0.2">
      <c r="A116">
        <v>9</v>
      </c>
      <c r="E116">
        <v>0.03</v>
      </c>
      <c r="F116">
        <v>0.16</v>
      </c>
      <c r="G116">
        <v>0.02</v>
      </c>
      <c r="I116">
        <v>0.16</v>
      </c>
      <c r="K116">
        <v>0.03</v>
      </c>
      <c r="N116">
        <v>0.08</v>
      </c>
      <c r="T116">
        <v>7.0000000000000007E-2</v>
      </c>
      <c r="V116">
        <v>9</v>
      </c>
    </row>
    <row r="117" spans="1:22" x14ac:dyDescent="0.2">
      <c r="A117">
        <v>10</v>
      </c>
      <c r="B117">
        <v>0.12</v>
      </c>
      <c r="C117">
        <v>0.1</v>
      </c>
      <c r="D117">
        <v>0.12</v>
      </c>
      <c r="E117">
        <v>0.1</v>
      </c>
      <c r="F117">
        <v>0.05</v>
      </c>
      <c r="G117">
        <v>0.02</v>
      </c>
      <c r="H117">
        <v>0.17</v>
      </c>
      <c r="K117">
        <v>0.03</v>
      </c>
      <c r="L117">
        <v>0.1</v>
      </c>
      <c r="N117">
        <v>0.19</v>
      </c>
      <c r="O117">
        <v>0.36</v>
      </c>
      <c r="P117">
        <v>0.1</v>
      </c>
      <c r="R117">
        <v>0.13</v>
      </c>
      <c r="S117">
        <v>0.34</v>
      </c>
      <c r="T117">
        <v>0.19</v>
      </c>
      <c r="U117">
        <v>0.15</v>
      </c>
      <c r="V117">
        <v>10</v>
      </c>
    </row>
    <row r="118" spans="1:22" x14ac:dyDescent="0.2">
      <c r="A118">
        <v>11</v>
      </c>
      <c r="B118">
        <v>7.0000000000000007E-2</v>
      </c>
      <c r="C118">
        <v>0.27</v>
      </c>
      <c r="E118">
        <v>0.21</v>
      </c>
      <c r="F118">
        <v>0.23</v>
      </c>
      <c r="G118">
        <v>0.1</v>
      </c>
      <c r="H118">
        <v>0.01</v>
      </c>
      <c r="I118">
        <v>0.19</v>
      </c>
      <c r="K118">
        <v>0.14000000000000001</v>
      </c>
      <c r="L118">
        <v>0.11</v>
      </c>
      <c r="O118">
        <v>0.09</v>
      </c>
      <c r="R118">
        <v>0.14000000000000001</v>
      </c>
      <c r="S118">
        <v>0.25</v>
      </c>
      <c r="T118">
        <v>0.34</v>
      </c>
      <c r="U118">
        <v>0.15</v>
      </c>
      <c r="V118">
        <v>11</v>
      </c>
    </row>
    <row r="119" spans="1:22" x14ac:dyDescent="0.2">
      <c r="A119">
        <v>12</v>
      </c>
      <c r="C119">
        <v>0.03</v>
      </c>
      <c r="G119">
        <v>0.13</v>
      </c>
      <c r="I119">
        <v>0.11</v>
      </c>
      <c r="K119">
        <v>0.1</v>
      </c>
      <c r="M119">
        <v>0.28000000000000003</v>
      </c>
      <c r="O119">
        <v>0.01</v>
      </c>
      <c r="P119">
        <v>0.03</v>
      </c>
      <c r="R119">
        <v>0.02</v>
      </c>
      <c r="T119">
        <v>0.03</v>
      </c>
      <c r="U119">
        <v>0.2</v>
      </c>
      <c r="V119">
        <v>12</v>
      </c>
    </row>
    <row r="120" spans="1:22" x14ac:dyDescent="0.2">
      <c r="A120">
        <v>13</v>
      </c>
      <c r="C120">
        <v>0.06</v>
      </c>
      <c r="G120">
        <v>0.02</v>
      </c>
      <c r="T120">
        <v>0.03</v>
      </c>
      <c r="U120">
        <v>7.0000000000000007E-2</v>
      </c>
      <c r="V120">
        <v>13</v>
      </c>
    </row>
    <row r="121" spans="1:22" x14ac:dyDescent="0.2">
      <c r="A121">
        <v>14</v>
      </c>
      <c r="B121">
        <v>0.12</v>
      </c>
      <c r="E121">
        <v>0.2</v>
      </c>
      <c r="F121">
        <v>0.1</v>
      </c>
      <c r="H121">
        <v>0.41</v>
      </c>
      <c r="I121">
        <v>0.4</v>
      </c>
      <c r="J121">
        <v>0.99</v>
      </c>
      <c r="L121" t="s">
        <v>33</v>
      </c>
      <c r="M121">
        <v>0.28999999999999998</v>
      </c>
      <c r="N121">
        <v>0.44</v>
      </c>
      <c r="R121">
        <v>0.19</v>
      </c>
      <c r="T121">
        <v>0.21</v>
      </c>
      <c r="U121">
        <v>0.02</v>
      </c>
      <c r="V121">
        <v>14</v>
      </c>
    </row>
    <row r="122" spans="1:22" x14ac:dyDescent="0.2">
      <c r="A122">
        <v>15</v>
      </c>
      <c r="B122">
        <v>0.37</v>
      </c>
      <c r="C122">
        <v>0.52</v>
      </c>
      <c r="E122">
        <v>0.39</v>
      </c>
      <c r="F122">
        <v>0.31</v>
      </c>
      <c r="G122">
        <v>0.37</v>
      </c>
      <c r="H122">
        <v>0.22</v>
      </c>
      <c r="K122">
        <v>0.15</v>
      </c>
      <c r="L122">
        <v>0.56000000000000005</v>
      </c>
      <c r="N122">
        <v>0.26</v>
      </c>
      <c r="O122">
        <v>0.49</v>
      </c>
      <c r="R122">
        <v>0.36</v>
      </c>
      <c r="S122">
        <v>0.46</v>
      </c>
      <c r="T122">
        <v>0.49</v>
      </c>
      <c r="U122">
        <v>0.7</v>
      </c>
      <c r="V122">
        <v>15</v>
      </c>
    </row>
    <row r="123" spans="1:22" x14ac:dyDescent="0.2">
      <c r="A123">
        <v>16</v>
      </c>
      <c r="C123">
        <v>0.18</v>
      </c>
      <c r="D123">
        <v>1.2</v>
      </c>
      <c r="K123">
        <v>0.35</v>
      </c>
      <c r="M123">
        <v>0.34</v>
      </c>
      <c r="O123">
        <v>0.02</v>
      </c>
      <c r="V123">
        <v>16</v>
      </c>
    </row>
    <row r="124" spans="1:22" x14ac:dyDescent="0.2">
      <c r="A124">
        <v>17</v>
      </c>
      <c r="I124">
        <v>0.21</v>
      </c>
      <c r="V124">
        <v>17</v>
      </c>
    </row>
    <row r="125" spans="1:22" x14ac:dyDescent="0.2">
      <c r="A125">
        <v>18</v>
      </c>
      <c r="P125">
        <v>0.49</v>
      </c>
      <c r="V125">
        <v>18</v>
      </c>
    </row>
    <row r="126" spans="1:22" x14ac:dyDescent="0.2">
      <c r="A126">
        <v>19</v>
      </c>
      <c r="V126">
        <v>19</v>
      </c>
    </row>
    <row r="127" spans="1:22" x14ac:dyDescent="0.2">
      <c r="A127">
        <v>20</v>
      </c>
      <c r="V127">
        <v>20</v>
      </c>
    </row>
    <row r="128" spans="1:22" x14ac:dyDescent="0.2">
      <c r="A128">
        <v>21</v>
      </c>
      <c r="F128">
        <v>0.02</v>
      </c>
      <c r="V128">
        <v>21</v>
      </c>
    </row>
    <row r="129" spans="1:22" x14ac:dyDescent="0.2">
      <c r="A129">
        <v>22</v>
      </c>
      <c r="U129">
        <v>0.15</v>
      </c>
      <c r="V129">
        <v>22</v>
      </c>
    </row>
    <row r="130" spans="1:22" x14ac:dyDescent="0.2">
      <c r="A130">
        <v>23</v>
      </c>
      <c r="V130">
        <v>23</v>
      </c>
    </row>
    <row r="131" spans="1:22" x14ac:dyDescent="0.2">
      <c r="A131">
        <v>24</v>
      </c>
      <c r="J131">
        <v>0.35</v>
      </c>
      <c r="V131">
        <v>24</v>
      </c>
    </row>
    <row r="132" spans="1:22" x14ac:dyDescent="0.2">
      <c r="A132">
        <v>25</v>
      </c>
      <c r="V132">
        <v>25</v>
      </c>
    </row>
    <row r="133" spans="1:22" x14ac:dyDescent="0.2">
      <c r="A133">
        <v>26</v>
      </c>
      <c r="V133">
        <v>26</v>
      </c>
    </row>
    <row r="134" spans="1:22" x14ac:dyDescent="0.2">
      <c r="A134">
        <v>27</v>
      </c>
      <c r="V134">
        <v>27</v>
      </c>
    </row>
    <row r="135" spans="1:22" x14ac:dyDescent="0.2">
      <c r="A135">
        <v>28</v>
      </c>
      <c r="U135">
        <v>0.1</v>
      </c>
      <c r="V135">
        <v>28</v>
      </c>
    </row>
    <row r="136" spans="1:22" x14ac:dyDescent="0.2">
      <c r="A136">
        <v>29</v>
      </c>
      <c r="B136">
        <v>0.03</v>
      </c>
      <c r="C136">
        <v>0.06</v>
      </c>
      <c r="D136">
        <v>0.1</v>
      </c>
      <c r="E136">
        <v>0.1</v>
      </c>
      <c r="F136">
        <v>0.02</v>
      </c>
      <c r="G136">
        <v>0.04</v>
      </c>
      <c r="M136">
        <v>7.0000000000000007E-2</v>
      </c>
      <c r="N136">
        <v>0.05</v>
      </c>
      <c r="P136">
        <v>0.05</v>
      </c>
      <c r="R136">
        <v>0.06</v>
      </c>
      <c r="S136">
        <v>0.06</v>
      </c>
      <c r="V136">
        <v>29</v>
      </c>
    </row>
    <row r="137" spans="1:22" x14ac:dyDescent="0.2">
      <c r="A137">
        <v>30</v>
      </c>
      <c r="K137">
        <v>0.09</v>
      </c>
      <c r="T137">
        <v>0.1</v>
      </c>
      <c r="V137">
        <v>30</v>
      </c>
    </row>
    <row r="138" spans="1:22" x14ac:dyDescent="0.2">
      <c r="A138">
        <v>31</v>
      </c>
      <c r="V138">
        <v>31</v>
      </c>
    </row>
    <row r="139" spans="1:22" x14ac:dyDescent="0.2">
      <c r="A139" t="s">
        <v>37</v>
      </c>
      <c r="B139">
        <f t="shared" ref="B139:U139" si="17">SUM(B108:B138)</f>
        <v>1.35</v>
      </c>
      <c r="C139">
        <f t="shared" si="17"/>
        <v>2.3400000000000007</v>
      </c>
      <c r="D139">
        <f t="shared" si="17"/>
        <v>1.9700000000000002</v>
      </c>
      <c r="E139">
        <f t="shared" si="17"/>
        <v>2.1100000000000003</v>
      </c>
      <c r="F139">
        <f t="shared" si="17"/>
        <v>1.7700000000000002</v>
      </c>
      <c r="G139">
        <f t="shared" si="17"/>
        <v>1.4100000000000001</v>
      </c>
      <c r="H139">
        <f t="shared" si="17"/>
        <v>1.52</v>
      </c>
      <c r="I139">
        <f t="shared" si="17"/>
        <v>2.3800000000000003</v>
      </c>
      <c r="J139">
        <f t="shared" si="17"/>
        <v>3.16</v>
      </c>
      <c r="K139">
        <f t="shared" si="17"/>
        <v>1.8</v>
      </c>
      <c r="L139">
        <f t="shared" si="17"/>
        <v>1.54</v>
      </c>
      <c r="M139">
        <f t="shared" si="17"/>
        <v>2.12</v>
      </c>
      <c r="N139">
        <f t="shared" si="17"/>
        <v>2.0099999999999998</v>
      </c>
      <c r="O139">
        <f t="shared" si="17"/>
        <v>1.6600000000000001</v>
      </c>
      <c r="P139">
        <f t="shared" si="17"/>
        <v>2.21</v>
      </c>
      <c r="Q139">
        <f t="shared" si="17"/>
        <v>0</v>
      </c>
      <c r="R139">
        <f t="shared" si="17"/>
        <v>2.0099999999999998</v>
      </c>
      <c r="S139">
        <f t="shared" si="17"/>
        <v>1.9100000000000001</v>
      </c>
      <c r="T139" s="3">
        <f t="shared" si="17"/>
        <v>2.4500000000000002</v>
      </c>
      <c r="U139" s="3">
        <f t="shared" si="17"/>
        <v>2.9399999999999995</v>
      </c>
    </row>
    <row r="141" spans="1:22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65</v>
      </c>
      <c r="K141" t="s">
        <v>9</v>
      </c>
      <c r="L141" t="s">
        <v>10</v>
      </c>
      <c r="M141" t="s">
        <v>11</v>
      </c>
      <c r="N141" t="s">
        <v>12</v>
      </c>
      <c r="O141" t="s">
        <v>13</v>
      </c>
      <c r="P141" t="s">
        <v>14</v>
      </c>
      <c r="Q141" t="s">
        <v>15</v>
      </c>
      <c r="R141" t="s">
        <v>16</v>
      </c>
      <c r="S141" t="s">
        <v>17</v>
      </c>
      <c r="T141" t="s">
        <v>39</v>
      </c>
      <c r="U141" t="s">
        <v>19</v>
      </c>
    </row>
    <row r="143" spans="1:22" x14ac:dyDescent="0.2">
      <c r="A143">
        <v>1</v>
      </c>
      <c r="L143">
        <v>0.1</v>
      </c>
      <c r="V143">
        <v>1</v>
      </c>
    </row>
    <row r="144" spans="1:22" x14ac:dyDescent="0.2">
      <c r="A144">
        <v>2</v>
      </c>
      <c r="V144">
        <v>2</v>
      </c>
    </row>
    <row r="145" spans="1:22" x14ac:dyDescent="0.2">
      <c r="A145">
        <v>3</v>
      </c>
      <c r="V145">
        <v>3</v>
      </c>
    </row>
    <row r="146" spans="1:22" x14ac:dyDescent="0.2">
      <c r="A146">
        <v>4</v>
      </c>
      <c r="V146">
        <v>4</v>
      </c>
    </row>
    <row r="147" spans="1:22" x14ac:dyDescent="0.2">
      <c r="A147">
        <v>5</v>
      </c>
      <c r="D147">
        <v>0.25</v>
      </c>
      <c r="V147">
        <v>5</v>
      </c>
    </row>
    <row r="148" spans="1:22" x14ac:dyDescent="0.2">
      <c r="A148">
        <v>6</v>
      </c>
      <c r="E148">
        <v>0.06</v>
      </c>
      <c r="U148">
        <v>7.0000000000000007E-2</v>
      </c>
      <c r="V148">
        <v>6</v>
      </c>
    </row>
    <row r="149" spans="1:22" x14ac:dyDescent="0.2">
      <c r="A149">
        <v>7</v>
      </c>
      <c r="B149">
        <v>0.01</v>
      </c>
      <c r="C149">
        <v>0.04</v>
      </c>
      <c r="F149">
        <v>0.01</v>
      </c>
      <c r="M149">
        <v>7.0000000000000007E-2</v>
      </c>
      <c r="N149">
        <v>0.02</v>
      </c>
      <c r="R149">
        <v>0.06</v>
      </c>
      <c r="T149">
        <v>0.06</v>
      </c>
      <c r="V149">
        <v>7</v>
      </c>
    </row>
    <row r="150" spans="1:22" x14ac:dyDescent="0.2">
      <c r="A150">
        <v>8</v>
      </c>
      <c r="L150">
        <v>0.02</v>
      </c>
      <c r="V150">
        <v>8</v>
      </c>
    </row>
    <row r="151" spans="1:22" x14ac:dyDescent="0.2">
      <c r="A151">
        <v>9</v>
      </c>
      <c r="V151">
        <v>9</v>
      </c>
    </row>
    <row r="152" spans="1:22" x14ac:dyDescent="0.2">
      <c r="A152">
        <v>10</v>
      </c>
      <c r="V152">
        <v>10</v>
      </c>
    </row>
    <row r="153" spans="1:22" x14ac:dyDescent="0.2">
      <c r="A153">
        <v>11</v>
      </c>
      <c r="V153">
        <v>11</v>
      </c>
    </row>
    <row r="154" spans="1:22" x14ac:dyDescent="0.2">
      <c r="A154">
        <v>12</v>
      </c>
      <c r="V154">
        <v>12</v>
      </c>
    </row>
    <row r="155" spans="1:22" x14ac:dyDescent="0.2">
      <c r="A155">
        <v>13</v>
      </c>
      <c r="V155">
        <v>13</v>
      </c>
    </row>
    <row r="156" spans="1:22" x14ac:dyDescent="0.2">
      <c r="A156">
        <v>14</v>
      </c>
      <c r="V156">
        <v>14</v>
      </c>
    </row>
    <row r="157" spans="1:22" x14ac:dyDescent="0.2">
      <c r="A157">
        <v>15</v>
      </c>
      <c r="V157">
        <v>15</v>
      </c>
    </row>
    <row r="158" spans="1:22" x14ac:dyDescent="0.2">
      <c r="A158">
        <v>16</v>
      </c>
      <c r="V158">
        <v>16</v>
      </c>
    </row>
    <row r="159" spans="1:22" x14ac:dyDescent="0.2">
      <c r="A159">
        <v>17</v>
      </c>
      <c r="V159">
        <v>17</v>
      </c>
    </row>
    <row r="160" spans="1:22" x14ac:dyDescent="0.2">
      <c r="A160">
        <v>18</v>
      </c>
      <c r="B160">
        <v>0.16</v>
      </c>
      <c r="E160">
        <v>0.22</v>
      </c>
      <c r="F160">
        <v>0.18</v>
      </c>
      <c r="L160">
        <v>0.08</v>
      </c>
      <c r="M160">
        <v>0.1</v>
      </c>
      <c r="N160">
        <v>0.04</v>
      </c>
      <c r="R160">
        <v>0.13</v>
      </c>
      <c r="S160">
        <v>7.0000000000000007E-2</v>
      </c>
      <c r="T160">
        <v>0.27</v>
      </c>
      <c r="U160">
        <v>0.1</v>
      </c>
      <c r="V160">
        <v>18</v>
      </c>
    </row>
    <row r="161" spans="1:22" x14ac:dyDescent="0.2">
      <c r="A161">
        <v>19</v>
      </c>
      <c r="B161">
        <v>0.26</v>
      </c>
      <c r="C161">
        <v>0.7</v>
      </c>
      <c r="E161">
        <v>0.04</v>
      </c>
      <c r="F161">
        <v>0.18</v>
      </c>
      <c r="G161">
        <v>0.09</v>
      </c>
      <c r="H161">
        <v>0.33</v>
      </c>
      <c r="K161">
        <v>0.2</v>
      </c>
      <c r="L161">
        <v>0.02</v>
      </c>
      <c r="M161">
        <v>0.6</v>
      </c>
      <c r="N161">
        <v>0.49</v>
      </c>
      <c r="O161">
        <v>0.13</v>
      </c>
      <c r="P161">
        <v>0.38</v>
      </c>
      <c r="R161">
        <v>0.36</v>
      </c>
      <c r="S161">
        <v>1.02</v>
      </c>
      <c r="T161">
        <v>0.48</v>
      </c>
      <c r="U161">
        <v>1.1499999999999999</v>
      </c>
      <c r="V161">
        <v>19</v>
      </c>
    </row>
    <row r="162" spans="1:22" x14ac:dyDescent="0.2">
      <c r="A162">
        <v>20</v>
      </c>
      <c r="B162">
        <v>0.35</v>
      </c>
      <c r="C162">
        <v>0.04</v>
      </c>
      <c r="D162">
        <v>0.35</v>
      </c>
      <c r="E162">
        <v>0.25</v>
      </c>
      <c r="F162">
        <v>0.14000000000000001</v>
      </c>
      <c r="G162">
        <v>0.32</v>
      </c>
      <c r="H162">
        <v>0.09</v>
      </c>
      <c r="K162">
        <v>0.6</v>
      </c>
      <c r="L162">
        <v>0.35</v>
      </c>
      <c r="N162">
        <v>0.04</v>
      </c>
      <c r="O162">
        <v>0.34</v>
      </c>
      <c r="R162">
        <v>0.31</v>
      </c>
      <c r="T162">
        <v>0.03</v>
      </c>
      <c r="V162">
        <v>20</v>
      </c>
    </row>
    <row r="163" spans="1:22" x14ac:dyDescent="0.2">
      <c r="A163">
        <v>21</v>
      </c>
      <c r="B163">
        <v>7.0000000000000007E-2</v>
      </c>
      <c r="E163">
        <v>0.12</v>
      </c>
      <c r="F163">
        <v>0.28000000000000003</v>
      </c>
      <c r="G163">
        <v>0.1</v>
      </c>
      <c r="K163">
        <v>7.0000000000000007E-2</v>
      </c>
      <c r="M163">
        <v>0.15</v>
      </c>
      <c r="N163">
        <v>0.03</v>
      </c>
      <c r="O163">
        <v>0.04</v>
      </c>
      <c r="R163">
        <v>0.09</v>
      </c>
      <c r="S163">
        <v>0.15</v>
      </c>
      <c r="T163">
        <v>0.09</v>
      </c>
      <c r="V163">
        <v>21</v>
      </c>
    </row>
    <row r="164" spans="1:22" x14ac:dyDescent="0.2">
      <c r="A164">
        <v>22</v>
      </c>
      <c r="B164">
        <v>0.11</v>
      </c>
      <c r="C164">
        <v>0.12</v>
      </c>
      <c r="E164">
        <v>0.22</v>
      </c>
      <c r="F164">
        <v>0.1</v>
      </c>
      <c r="G164">
        <v>0.17</v>
      </c>
      <c r="H164">
        <v>0.24</v>
      </c>
      <c r="K164">
        <v>0.12</v>
      </c>
      <c r="L164">
        <v>0.24</v>
      </c>
      <c r="M164">
        <v>0.17</v>
      </c>
      <c r="N164">
        <v>0.17</v>
      </c>
      <c r="O164">
        <v>0.27</v>
      </c>
      <c r="R164">
        <v>0.21</v>
      </c>
      <c r="S164">
        <v>0.13</v>
      </c>
      <c r="T164">
        <v>0.17</v>
      </c>
      <c r="U164">
        <v>0.15</v>
      </c>
      <c r="V164">
        <v>22</v>
      </c>
    </row>
    <row r="165" spans="1:22" x14ac:dyDescent="0.2">
      <c r="A165">
        <v>23</v>
      </c>
      <c r="B165">
        <v>0.28000000000000003</v>
      </c>
      <c r="F165">
        <v>0.15</v>
      </c>
      <c r="G165">
        <v>0.38</v>
      </c>
      <c r="H165">
        <v>0.04</v>
      </c>
      <c r="I165">
        <v>0.8</v>
      </c>
      <c r="J165">
        <v>1.5</v>
      </c>
      <c r="K165">
        <v>0.15</v>
      </c>
      <c r="M165">
        <v>0.09</v>
      </c>
      <c r="N165">
        <v>0.17</v>
      </c>
      <c r="O165">
        <v>0.17</v>
      </c>
      <c r="R165">
        <v>0.13</v>
      </c>
      <c r="S165">
        <v>0.06</v>
      </c>
      <c r="T165">
        <v>0.05</v>
      </c>
      <c r="U165">
        <v>0.25</v>
      </c>
      <c r="V165">
        <v>23</v>
      </c>
    </row>
    <row r="166" spans="1:22" x14ac:dyDescent="0.2">
      <c r="A166">
        <v>24</v>
      </c>
      <c r="C166">
        <v>0.09</v>
      </c>
      <c r="K166">
        <v>0.35</v>
      </c>
      <c r="L166">
        <v>0.06</v>
      </c>
      <c r="M166">
        <v>0.03</v>
      </c>
      <c r="N166">
        <v>0.02</v>
      </c>
      <c r="O166">
        <v>0.01</v>
      </c>
      <c r="P166">
        <v>0.38</v>
      </c>
      <c r="R166">
        <v>0.02</v>
      </c>
      <c r="U166">
        <v>0.05</v>
      </c>
      <c r="V166">
        <v>24</v>
      </c>
    </row>
    <row r="167" spans="1:22" x14ac:dyDescent="0.2">
      <c r="A167">
        <v>25</v>
      </c>
      <c r="B167">
        <v>0.04</v>
      </c>
      <c r="C167">
        <v>0.12</v>
      </c>
      <c r="E167">
        <v>0.08</v>
      </c>
      <c r="F167">
        <v>0.08</v>
      </c>
      <c r="K167">
        <v>0.02</v>
      </c>
      <c r="L167">
        <v>0.04</v>
      </c>
      <c r="M167">
        <v>0.18</v>
      </c>
      <c r="N167">
        <v>0.05</v>
      </c>
      <c r="O167">
        <v>0.08</v>
      </c>
      <c r="R167">
        <v>0.06</v>
      </c>
      <c r="S167">
        <v>0.25</v>
      </c>
      <c r="T167">
        <v>0.08</v>
      </c>
      <c r="U167">
        <v>0.3</v>
      </c>
      <c r="V167">
        <v>25</v>
      </c>
    </row>
    <row r="168" spans="1:22" x14ac:dyDescent="0.2">
      <c r="A168">
        <v>26</v>
      </c>
      <c r="F168">
        <v>0.04</v>
      </c>
      <c r="G168">
        <v>0.04</v>
      </c>
      <c r="I168">
        <v>0.1</v>
      </c>
      <c r="J168">
        <v>0.2</v>
      </c>
      <c r="K168">
        <v>7.0000000000000007E-2</v>
      </c>
      <c r="M168">
        <v>0.06</v>
      </c>
      <c r="O168">
        <v>0.13</v>
      </c>
      <c r="S168">
        <v>0.24</v>
      </c>
      <c r="U168">
        <v>0.15</v>
      </c>
      <c r="V168">
        <v>26</v>
      </c>
    </row>
    <row r="169" spans="1:22" x14ac:dyDescent="0.2">
      <c r="A169">
        <v>27</v>
      </c>
      <c r="B169">
        <v>0.01</v>
      </c>
      <c r="D169">
        <v>0.2</v>
      </c>
      <c r="E169">
        <v>0.05</v>
      </c>
      <c r="O169">
        <v>7.0000000000000007E-2</v>
      </c>
      <c r="R169">
        <v>0.09</v>
      </c>
      <c r="S169">
        <v>0.02</v>
      </c>
      <c r="T169">
        <v>0.03</v>
      </c>
      <c r="V169">
        <v>27</v>
      </c>
    </row>
    <row r="170" spans="1:22" x14ac:dyDescent="0.2">
      <c r="A170">
        <v>28</v>
      </c>
      <c r="B170">
        <v>0.01</v>
      </c>
      <c r="D170">
        <v>0.15</v>
      </c>
      <c r="K170">
        <v>0.02</v>
      </c>
      <c r="V170">
        <v>28</v>
      </c>
    </row>
    <row r="171" spans="1:22" x14ac:dyDescent="0.2">
      <c r="A171">
        <v>29</v>
      </c>
      <c r="H171">
        <v>0.02</v>
      </c>
      <c r="K171">
        <v>0.02</v>
      </c>
      <c r="S171">
        <v>0.06</v>
      </c>
      <c r="V171">
        <v>29</v>
      </c>
    </row>
    <row r="172" spans="1:22" x14ac:dyDescent="0.2">
      <c r="A172">
        <v>30</v>
      </c>
      <c r="J172">
        <v>0.01</v>
      </c>
      <c r="V172">
        <v>30</v>
      </c>
    </row>
    <row r="173" spans="1:22" x14ac:dyDescent="0.2">
      <c r="A173">
        <v>31</v>
      </c>
      <c r="V173">
        <v>31</v>
      </c>
    </row>
    <row r="174" spans="1:22" x14ac:dyDescent="0.2">
      <c r="A174" t="s">
        <v>37</v>
      </c>
      <c r="B174">
        <f t="shared" ref="B174:U174" si="18">SUM(B143:B173)</f>
        <v>1.3000000000000003</v>
      </c>
      <c r="C174">
        <f t="shared" si="18"/>
        <v>1.1099999999999999</v>
      </c>
      <c r="D174">
        <f t="shared" si="18"/>
        <v>0.95000000000000007</v>
      </c>
      <c r="E174">
        <f t="shared" si="18"/>
        <v>1.04</v>
      </c>
      <c r="F174">
        <f t="shared" si="18"/>
        <v>1.1600000000000001</v>
      </c>
      <c r="G174">
        <f t="shared" si="18"/>
        <v>1.1000000000000001</v>
      </c>
      <c r="H174">
        <f t="shared" si="18"/>
        <v>0.72000000000000008</v>
      </c>
      <c r="I174">
        <f t="shared" si="18"/>
        <v>0.9</v>
      </c>
      <c r="J174">
        <f t="shared" si="18"/>
        <v>1.71</v>
      </c>
      <c r="K174">
        <f t="shared" si="18"/>
        <v>1.6200000000000003</v>
      </c>
      <c r="L174">
        <f t="shared" si="18"/>
        <v>0.90999999999999992</v>
      </c>
      <c r="M174">
        <f t="shared" si="18"/>
        <v>1.4500000000000002</v>
      </c>
      <c r="N174">
        <f t="shared" si="18"/>
        <v>1.0300000000000002</v>
      </c>
      <c r="O174">
        <f t="shared" si="18"/>
        <v>1.24</v>
      </c>
      <c r="P174">
        <f t="shared" si="18"/>
        <v>0.76</v>
      </c>
      <c r="Q174">
        <f t="shared" si="18"/>
        <v>0</v>
      </c>
      <c r="R174">
        <f t="shared" si="18"/>
        <v>1.4600000000000002</v>
      </c>
      <c r="S174">
        <f t="shared" si="18"/>
        <v>2</v>
      </c>
      <c r="T174">
        <f t="shared" si="18"/>
        <v>1.2600000000000002</v>
      </c>
      <c r="U174" s="3">
        <f t="shared" si="18"/>
        <v>2.2199999999999998</v>
      </c>
    </row>
    <row r="176" spans="1:22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65</v>
      </c>
      <c r="K176" t="s">
        <v>9</v>
      </c>
      <c r="L176" t="s">
        <v>44</v>
      </c>
      <c r="M176" t="s">
        <v>11</v>
      </c>
      <c r="N176" t="s">
        <v>12</v>
      </c>
      <c r="O176" t="s">
        <v>13</v>
      </c>
      <c r="P176" t="s">
        <v>14</v>
      </c>
      <c r="Q176" t="s">
        <v>15</v>
      </c>
      <c r="R176" t="s">
        <v>16</v>
      </c>
      <c r="S176" t="s">
        <v>17</v>
      </c>
      <c r="T176" t="s">
        <v>39</v>
      </c>
      <c r="U176" t="s">
        <v>19</v>
      </c>
    </row>
    <row r="178" spans="1:22" x14ac:dyDescent="0.2">
      <c r="A178">
        <v>1</v>
      </c>
      <c r="V178">
        <v>1</v>
      </c>
    </row>
    <row r="179" spans="1:22" x14ac:dyDescent="0.2">
      <c r="A179">
        <v>2</v>
      </c>
      <c r="B179">
        <v>0.26</v>
      </c>
      <c r="E179">
        <v>0.17</v>
      </c>
      <c r="F179">
        <v>0.47</v>
      </c>
      <c r="G179">
        <v>0.2</v>
      </c>
      <c r="H179">
        <v>0.06</v>
      </c>
      <c r="L179">
        <v>0.08</v>
      </c>
      <c r="M179">
        <v>0.65</v>
      </c>
      <c r="O179">
        <v>0.23</v>
      </c>
      <c r="Q179">
        <v>0.2</v>
      </c>
      <c r="R179">
        <v>0.21</v>
      </c>
      <c r="T179">
        <v>0.35</v>
      </c>
      <c r="V179">
        <v>2</v>
      </c>
    </row>
    <row r="180" spans="1:22" x14ac:dyDescent="0.2">
      <c r="A180">
        <v>3</v>
      </c>
      <c r="H180">
        <v>0.08</v>
      </c>
      <c r="I180">
        <v>1.02</v>
      </c>
      <c r="J180">
        <v>1.1200000000000001</v>
      </c>
      <c r="K180">
        <v>0.37</v>
      </c>
      <c r="N180">
        <v>0.04</v>
      </c>
      <c r="O180">
        <v>0.01</v>
      </c>
      <c r="S180">
        <v>0.35</v>
      </c>
      <c r="U180">
        <v>0.52</v>
      </c>
      <c r="V180">
        <v>3</v>
      </c>
    </row>
    <row r="181" spans="1:22" x14ac:dyDescent="0.2">
      <c r="A181">
        <v>4</v>
      </c>
      <c r="B181">
        <v>0.41</v>
      </c>
      <c r="C181">
        <v>0.95</v>
      </c>
      <c r="E181">
        <v>0.55000000000000004</v>
      </c>
      <c r="F181">
        <v>0.64</v>
      </c>
      <c r="G181">
        <v>0.44</v>
      </c>
      <c r="H181">
        <v>0.33</v>
      </c>
      <c r="K181">
        <v>0.05</v>
      </c>
      <c r="L181">
        <v>0.56000000000000005</v>
      </c>
      <c r="N181">
        <v>0.55000000000000004</v>
      </c>
      <c r="O181">
        <v>0.54</v>
      </c>
      <c r="Q181">
        <v>0.48</v>
      </c>
      <c r="R181">
        <v>0.54</v>
      </c>
      <c r="S181">
        <v>0.5</v>
      </c>
      <c r="T181">
        <v>0.59</v>
      </c>
      <c r="U181">
        <v>0.8</v>
      </c>
      <c r="V181">
        <v>4</v>
      </c>
    </row>
    <row r="182" spans="1:22" x14ac:dyDescent="0.2">
      <c r="A182">
        <v>5</v>
      </c>
      <c r="K182">
        <v>0.53</v>
      </c>
      <c r="V182">
        <v>5</v>
      </c>
    </row>
    <row r="183" spans="1:22" x14ac:dyDescent="0.2">
      <c r="A183">
        <v>6</v>
      </c>
      <c r="I183">
        <v>0.02</v>
      </c>
      <c r="M183">
        <v>0.95</v>
      </c>
      <c r="N183">
        <v>7.0000000000000007E-2</v>
      </c>
      <c r="V183">
        <v>6</v>
      </c>
    </row>
    <row r="184" spans="1:22" x14ac:dyDescent="0.2">
      <c r="A184">
        <v>7</v>
      </c>
      <c r="G184">
        <v>0.03</v>
      </c>
      <c r="H184">
        <v>0.01</v>
      </c>
      <c r="N184">
        <v>7.0000000000000007E-2</v>
      </c>
      <c r="P184">
        <v>0.55000000000000004</v>
      </c>
      <c r="R184">
        <v>0.08</v>
      </c>
      <c r="V184">
        <v>7</v>
      </c>
    </row>
    <row r="185" spans="1:22" x14ac:dyDescent="0.2">
      <c r="A185">
        <v>8</v>
      </c>
      <c r="C185">
        <v>0.08</v>
      </c>
      <c r="E185">
        <v>0.03</v>
      </c>
      <c r="K185">
        <v>0.02</v>
      </c>
      <c r="L185">
        <v>7.0000000000000007E-2</v>
      </c>
      <c r="O185">
        <v>0.05</v>
      </c>
      <c r="S185">
        <v>0.05</v>
      </c>
      <c r="V185">
        <v>8</v>
      </c>
    </row>
    <row r="186" spans="1:22" x14ac:dyDescent="0.2">
      <c r="A186">
        <v>9</v>
      </c>
      <c r="B186">
        <v>0.08</v>
      </c>
      <c r="C186">
        <v>0.08</v>
      </c>
      <c r="F186">
        <v>0.05</v>
      </c>
      <c r="N186">
        <v>0.05</v>
      </c>
      <c r="R186">
        <v>0.04</v>
      </c>
      <c r="S186">
        <v>0.08</v>
      </c>
      <c r="T186">
        <v>0.17</v>
      </c>
      <c r="V186">
        <v>9</v>
      </c>
    </row>
    <row r="187" spans="1:22" x14ac:dyDescent="0.2">
      <c r="A187">
        <v>10</v>
      </c>
      <c r="B187">
        <v>0.04</v>
      </c>
      <c r="F187">
        <v>0.01</v>
      </c>
      <c r="G187">
        <v>0.06</v>
      </c>
      <c r="H187">
        <v>0.02</v>
      </c>
      <c r="K187">
        <v>0.15</v>
      </c>
      <c r="L187">
        <v>0.16</v>
      </c>
      <c r="O187">
        <v>0.08</v>
      </c>
      <c r="P187">
        <v>0.19</v>
      </c>
      <c r="Q187">
        <v>7.0000000000000007E-2</v>
      </c>
      <c r="S187">
        <v>0.21</v>
      </c>
      <c r="U187">
        <v>0.2</v>
      </c>
      <c r="V187">
        <v>10</v>
      </c>
    </row>
    <row r="188" spans="1:22" x14ac:dyDescent="0.2">
      <c r="A188">
        <v>11</v>
      </c>
      <c r="I188">
        <v>0.01</v>
      </c>
      <c r="O188">
        <v>0.06</v>
      </c>
      <c r="U188">
        <v>7.0000000000000007E-2</v>
      </c>
      <c r="V188">
        <v>11</v>
      </c>
    </row>
    <row r="189" spans="1:22" x14ac:dyDescent="0.2">
      <c r="A189">
        <v>12</v>
      </c>
      <c r="F189">
        <v>0.15</v>
      </c>
      <c r="H189">
        <v>7.0000000000000007E-2</v>
      </c>
      <c r="J189">
        <v>0.35</v>
      </c>
      <c r="O189">
        <v>0.01</v>
      </c>
      <c r="S189">
        <v>0.04</v>
      </c>
      <c r="V189">
        <v>12</v>
      </c>
    </row>
    <row r="190" spans="1:22" x14ac:dyDescent="0.2">
      <c r="A190">
        <v>13</v>
      </c>
      <c r="B190">
        <v>0.25</v>
      </c>
      <c r="C190">
        <v>0.65</v>
      </c>
      <c r="E190">
        <v>0.1</v>
      </c>
      <c r="F190">
        <v>0.32</v>
      </c>
      <c r="G190">
        <v>0.04</v>
      </c>
      <c r="H190">
        <v>0.05</v>
      </c>
      <c r="I190">
        <v>0.4</v>
      </c>
      <c r="J190">
        <v>0.25</v>
      </c>
      <c r="L190">
        <v>0.16</v>
      </c>
      <c r="M190">
        <v>0.25</v>
      </c>
      <c r="N190">
        <v>0.35</v>
      </c>
      <c r="O190">
        <v>0.19</v>
      </c>
      <c r="P190">
        <v>0.08</v>
      </c>
      <c r="R190">
        <v>0.06</v>
      </c>
      <c r="S190">
        <v>0.01</v>
      </c>
      <c r="U190">
        <v>0.25</v>
      </c>
      <c r="V190">
        <v>13</v>
      </c>
    </row>
    <row r="191" spans="1:22" x14ac:dyDescent="0.2">
      <c r="A191">
        <v>14</v>
      </c>
      <c r="B191">
        <v>0.13</v>
      </c>
      <c r="C191">
        <v>0.02</v>
      </c>
      <c r="E191">
        <v>0.18</v>
      </c>
      <c r="G191">
        <v>0.16</v>
      </c>
      <c r="I191">
        <v>0.4</v>
      </c>
      <c r="K191">
        <v>0.4</v>
      </c>
      <c r="L191">
        <v>7.0000000000000007E-2</v>
      </c>
      <c r="M191">
        <v>0.35</v>
      </c>
      <c r="O191">
        <v>0.25</v>
      </c>
      <c r="Q191">
        <v>0.22</v>
      </c>
      <c r="R191">
        <v>0.17</v>
      </c>
      <c r="S191">
        <v>0.16</v>
      </c>
      <c r="U191">
        <v>0.55000000000000004</v>
      </c>
      <c r="V191">
        <v>14</v>
      </c>
    </row>
    <row r="192" spans="1:22" x14ac:dyDescent="0.2">
      <c r="A192">
        <v>15</v>
      </c>
      <c r="K192">
        <v>0.08</v>
      </c>
      <c r="V192">
        <v>15</v>
      </c>
    </row>
    <row r="193" spans="1:22" x14ac:dyDescent="0.2">
      <c r="A193">
        <v>16</v>
      </c>
      <c r="O193">
        <v>0.01</v>
      </c>
      <c r="P193">
        <v>0.16</v>
      </c>
      <c r="S193">
        <v>0.01</v>
      </c>
      <c r="V193">
        <v>16</v>
      </c>
    </row>
    <row r="194" spans="1:22" x14ac:dyDescent="0.2">
      <c r="A194">
        <v>17</v>
      </c>
      <c r="V194">
        <v>17</v>
      </c>
    </row>
    <row r="195" spans="1:22" x14ac:dyDescent="0.2">
      <c r="A195">
        <v>18</v>
      </c>
      <c r="T195">
        <v>0.44</v>
      </c>
      <c r="V195">
        <v>18</v>
      </c>
    </row>
    <row r="196" spans="1:22" x14ac:dyDescent="0.2">
      <c r="A196">
        <v>19</v>
      </c>
      <c r="V196">
        <v>19</v>
      </c>
    </row>
    <row r="197" spans="1:22" x14ac:dyDescent="0.2">
      <c r="A197">
        <v>20</v>
      </c>
      <c r="J197">
        <v>0.4</v>
      </c>
      <c r="V197">
        <v>20</v>
      </c>
    </row>
    <row r="198" spans="1:22" x14ac:dyDescent="0.2">
      <c r="A198">
        <v>21</v>
      </c>
      <c r="J198">
        <v>0.02</v>
      </c>
      <c r="V198">
        <v>21</v>
      </c>
    </row>
    <row r="199" spans="1:22" x14ac:dyDescent="0.2">
      <c r="A199">
        <v>22</v>
      </c>
      <c r="V199">
        <v>22</v>
      </c>
    </row>
    <row r="200" spans="1:22" x14ac:dyDescent="0.2">
      <c r="A200">
        <v>23</v>
      </c>
      <c r="V200">
        <v>23</v>
      </c>
    </row>
    <row r="201" spans="1:22" x14ac:dyDescent="0.2">
      <c r="A201">
        <v>24</v>
      </c>
      <c r="V201">
        <v>24</v>
      </c>
    </row>
    <row r="202" spans="1:22" x14ac:dyDescent="0.2">
      <c r="A202">
        <v>25</v>
      </c>
      <c r="V202">
        <v>25</v>
      </c>
    </row>
    <row r="203" spans="1:22" x14ac:dyDescent="0.2">
      <c r="A203">
        <v>26</v>
      </c>
      <c r="V203">
        <v>26</v>
      </c>
    </row>
    <row r="204" spans="1:22" x14ac:dyDescent="0.2">
      <c r="A204">
        <v>27</v>
      </c>
      <c r="V204">
        <v>27</v>
      </c>
    </row>
    <row r="205" spans="1:22" x14ac:dyDescent="0.2">
      <c r="A205">
        <v>28</v>
      </c>
      <c r="V205">
        <v>28</v>
      </c>
    </row>
    <row r="206" spans="1:22" x14ac:dyDescent="0.2">
      <c r="A206">
        <v>29</v>
      </c>
      <c r="C206">
        <v>7.0000000000000007E-2</v>
      </c>
      <c r="F206">
        <v>0.02</v>
      </c>
      <c r="G206">
        <v>0.03</v>
      </c>
      <c r="M206">
        <v>0.05</v>
      </c>
      <c r="O206">
        <v>0.04</v>
      </c>
      <c r="Q206">
        <v>0.02</v>
      </c>
      <c r="S206">
        <v>0.06</v>
      </c>
      <c r="V206">
        <v>29</v>
      </c>
    </row>
    <row r="207" spans="1:22" x14ac:dyDescent="0.2">
      <c r="A207">
        <v>30</v>
      </c>
      <c r="U207">
        <v>7.0000000000000007E-2</v>
      </c>
      <c r="V207">
        <v>30</v>
      </c>
    </row>
    <row r="208" spans="1:22" x14ac:dyDescent="0.2">
      <c r="A208">
        <v>31</v>
      </c>
      <c r="V208">
        <v>31</v>
      </c>
    </row>
    <row r="209" spans="1:22" x14ac:dyDescent="0.2">
      <c r="A209" t="s">
        <v>37</v>
      </c>
      <c r="B209">
        <f t="shared" ref="B209:U209" si="19">SUM(B178:B208)</f>
        <v>1.17</v>
      </c>
      <c r="C209">
        <f t="shared" si="19"/>
        <v>1.8500000000000003</v>
      </c>
      <c r="D209">
        <f t="shared" si="19"/>
        <v>0</v>
      </c>
      <c r="E209">
        <f t="shared" si="19"/>
        <v>1.03</v>
      </c>
      <c r="F209">
        <f t="shared" si="19"/>
        <v>1.66</v>
      </c>
      <c r="G209">
        <f t="shared" si="19"/>
        <v>0.96000000000000008</v>
      </c>
      <c r="H209">
        <f t="shared" si="19"/>
        <v>0.62000000000000011</v>
      </c>
      <c r="I209">
        <f t="shared" si="19"/>
        <v>1.85</v>
      </c>
      <c r="J209">
        <f t="shared" si="19"/>
        <v>2.14</v>
      </c>
      <c r="K209">
        <f t="shared" si="19"/>
        <v>1.6</v>
      </c>
      <c r="L209">
        <f t="shared" si="19"/>
        <v>1.1000000000000001</v>
      </c>
      <c r="M209">
        <f t="shared" si="19"/>
        <v>2.25</v>
      </c>
      <c r="N209">
        <f t="shared" si="19"/>
        <v>1.1300000000000003</v>
      </c>
      <c r="O209">
        <f t="shared" si="19"/>
        <v>1.47</v>
      </c>
      <c r="P209">
        <f t="shared" si="19"/>
        <v>0.98</v>
      </c>
      <c r="Q209">
        <f t="shared" si="19"/>
        <v>0.99</v>
      </c>
      <c r="R209">
        <f t="shared" si="19"/>
        <v>1.0999999999999999</v>
      </c>
      <c r="S209">
        <f t="shared" si="19"/>
        <v>1.47</v>
      </c>
      <c r="T209">
        <f t="shared" si="19"/>
        <v>1.5499999999999998</v>
      </c>
      <c r="U209">
        <f t="shared" si="19"/>
        <v>2.46</v>
      </c>
    </row>
    <row r="211" spans="1:22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65</v>
      </c>
      <c r="K211" t="s">
        <v>9</v>
      </c>
      <c r="L211" t="s">
        <v>10</v>
      </c>
      <c r="M211" t="s">
        <v>11</v>
      </c>
      <c r="N211" t="s">
        <v>12</v>
      </c>
      <c r="O211" t="s">
        <v>13</v>
      </c>
      <c r="P211" t="s">
        <v>14</v>
      </c>
      <c r="Q211" t="s">
        <v>15</v>
      </c>
      <c r="R211" t="s">
        <v>16</v>
      </c>
      <c r="S211" t="s">
        <v>17</v>
      </c>
      <c r="T211" t="s">
        <v>39</v>
      </c>
      <c r="U211" t="s">
        <v>19</v>
      </c>
    </row>
    <row r="213" spans="1:22" x14ac:dyDescent="0.2">
      <c r="A213">
        <v>1</v>
      </c>
      <c r="E213">
        <v>0</v>
      </c>
      <c r="F213">
        <v>0</v>
      </c>
      <c r="H213">
        <v>0</v>
      </c>
      <c r="I213">
        <v>0</v>
      </c>
      <c r="J213">
        <v>0</v>
      </c>
      <c r="M213">
        <v>0</v>
      </c>
      <c r="O213">
        <v>7.0000000000000007E-2</v>
      </c>
      <c r="R213">
        <v>0</v>
      </c>
      <c r="S213">
        <v>0.14000000000000001</v>
      </c>
      <c r="T213">
        <v>0</v>
      </c>
      <c r="V213">
        <v>1</v>
      </c>
    </row>
    <row r="214" spans="1:22" x14ac:dyDescent="0.2">
      <c r="A214">
        <v>2</v>
      </c>
      <c r="U214">
        <v>0.05</v>
      </c>
      <c r="V214">
        <v>2</v>
      </c>
    </row>
    <row r="215" spans="1:22" x14ac:dyDescent="0.2">
      <c r="A215">
        <v>3</v>
      </c>
      <c r="P215">
        <v>0.04</v>
      </c>
      <c r="V215">
        <v>3</v>
      </c>
    </row>
    <row r="216" spans="1:22" x14ac:dyDescent="0.2">
      <c r="A216">
        <v>4</v>
      </c>
      <c r="C216">
        <v>0.02</v>
      </c>
      <c r="N216">
        <v>0.04</v>
      </c>
      <c r="V216">
        <v>4</v>
      </c>
    </row>
    <row r="217" spans="1:22" x14ac:dyDescent="0.2">
      <c r="A217">
        <v>5</v>
      </c>
      <c r="O217">
        <v>7.0000000000000007E-2</v>
      </c>
      <c r="S217">
        <v>0.03</v>
      </c>
      <c r="U217">
        <v>0.05</v>
      </c>
      <c r="V217">
        <v>5</v>
      </c>
    </row>
    <row r="218" spans="1:22" x14ac:dyDescent="0.2">
      <c r="A218">
        <v>6</v>
      </c>
      <c r="B218">
        <v>0.02</v>
      </c>
      <c r="G218">
        <v>0.01</v>
      </c>
      <c r="L218">
        <v>0.18</v>
      </c>
      <c r="O218">
        <v>0.18</v>
      </c>
      <c r="S218">
        <v>0.19</v>
      </c>
      <c r="V218">
        <v>6</v>
      </c>
    </row>
    <row r="219" spans="1:22" x14ac:dyDescent="0.2">
      <c r="A219">
        <v>7</v>
      </c>
      <c r="K219">
        <v>0.02</v>
      </c>
      <c r="U219">
        <v>0.05</v>
      </c>
      <c r="V219">
        <v>7</v>
      </c>
    </row>
    <row r="220" spans="1:22" x14ac:dyDescent="0.2">
      <c r="A220">
        <v>8</v>
      </c>
      <c r="V220">
        <v>8</v>
      </c>
    </row>
    <row r="221" spans="1:22" x14ac:dyDescent="0.2">
      <c r="A221">
        <v>9</v>
      </c>
      <c r="V221">
        <v>9</v>
      </c>
    </row>
    <row r="222" spans="1:22" x14ac:dyDescent="0.2">
      <c r="A222">
        <v>10</v>
      </c>
      <c r="V222">
        <v>10</v>
      </c>
    </row>
    <row r="223" spans="1:22" x14ac:dyDescent="0.2">
      <c r="A223">
        <v>11</v>
      </c>
      <c r="V223">
        <v>11</v>
      </c>
    </row>
    <row r="224" spans="1:22" x14ac:dyDescent="0.2">
      <c r="A224">
        <v>12</v>
      </c>
      <c r="C224">
        <v>0.18</v>
      </c>
      <c r="V224">
        <v>12</v>
      </c>
    </row>
    <row r="225" spans="1:22" x14ac:dyDescent="0.2">
      <c r="A225">
        <v>13</v>
      </c>
      <c r="V225">
        <v>13</v>
      </c>
    </row>
    <row r="226" spans="1:22" x14ac:dyDescent="0.2">
      <c r="A226">
        <v>14</v>
      </c>
      <c r="V226">
        <v>14</v>
      </c>
    </row>
    <row r="227" spans="1:22" x14ac:dyDescent="0.2">
      <c r="A227">
        <v>15</v>
      </c>
      <c r="V227">
        <v>15</v>
      </c>
    </row>
    <row r="228" spans="1:22" x14ac:dyDescent="0.2">
      <c r="A228">
        <v>16</v>
      </c>
      <c r="V228">
        <v>16</v>
      </c>
    </row>
    <row r="229" spans="1:22" x14ac:dyDescent="0.2">
      <c r="A229">
        <v>17</v>
      </c>
      <c r="V229">
        <v>17</v>
      </c>
    </row>
    <row r="230" spans="1:22" x14ac:dyDescent="0.2">
      <c r="A230">
        <v>18</v>
      </c>
      <c r="V230">
        <v>18</v>
      </c>
    </row>
    <row r="231" spans="1:22" x14ac:dyDescent="0.2">
      <c r="A231">
        <v>19</v>
      </c>
      <c r="V231">
        <v>19</v>
      </c>
    </row>
    <row r="232" spans="1:22" x14ac:dyDescent="0.2">
      <c r="A232">
        <v>20</v>
      </c>
      <c r="V232">
        <v>20</v>
      </c>
    </row>
    <row r="233" spans="1:22" x14ac:dyDescent="0.2">
      <c r="A233">
        <v>21</v>
      </c>
      <c r="V233">
        <v>21</v>
      </c>
    </row>
    <row r="234" spans="1:22" x14ac:dyDescent="0.2">
      <c r="A234">
        <v>22</v>
      </c>
      <c r="V234">
        <v>22</v>
      </c>
    </row>
    <row r="235" spans="1:22" x14ac:dyDescent="0.2">
      <c r="A235">
        <v>23</v>
      </c>
      <c r="V235">
        <v>23</v>
      </c>
    </row>
    <row r="236" spans="1:22" x14ac:dyDescent="0.2">
      <c r="A236">
        <v>24</v>
      </c>
      <c r="V236">
        <v>24</v>
      </c>
    </row>
    <row r="237" spans="1:22" x14ac:dyDescent="0.2">
      <c r="A237">
        <v>25</v>
      </c>
      <c r="V237">
        <v>25</v>
      </c>
    </row>
    <row r="238" spans="1:22" x14ac:dyDescent="0.2">
      <c r="A238">
        <v>26</v>
      </c>
      <c r="V238">
        <v>26</v>
      </c>
    </row>
    <row r="239" spans="1:22" x14ac:dyDescent="0.2">
      <c r="A239">
        <v>27</v>
      </c>
      <c r="V239">
        <v>27</v>
      </c>
    </row>
    <row r="240" spans="1:22" x14ac:dyDescent="0.2">
      <c r="A240">
        <v>28</v>
      </c>
      <c r="V240">
        <v>28</v>
      </c>
    </row>
    <row r="241" spans="1:22" x14ac:dyDescent="0.2">
      <c r="A241">
        <v>29</v>
      </c>
      <c r="V241">
        <v>29</v>
      </c>
    </row>
    <row r="242" spans="1:22" x14ac:dyDescent="0.2">
      <c r="A242">
        <v>30</v>
      </c>
      <c r="E242">
        <v>0</v>
      </c>
      <c r="F242">
        <v>0</v>
      </c>
      <c r="H242">
        <v>0</v>
      </c>
      <c r="I242">
        <v>0</v>
      </c>
      <c r="J242">
        <v>0</v>
      </c>
      <c r="M242">
        <v>0</v>
      </c>
      <c r="V242">
        <v>30</v>
      </c>
    </row>
    <row r="243" spans="1:22" x14ac:dyDescent="0.2">
      <c r="A243">
        <v>31</v>
      </c>
      <c r="R243">
        <v>0</v>
      </c>
      <c r="T243">
        <v>0</v>
      </c>
      <c r="U243">
        <v>0.15</v>
      </c>
      <c r="V243">
        <v>31</v>
      </c>
    </row>
    <row r="244" spans="1:22" x14ac:dyDescent="0.2">
      <c r="A244" t="s">
        <v>37</v>
      </c>
      <c r="B244">
        <f t="shared" ref="B244:U244" si="20">SUM(B213:B243)</f>
        <v>0.02</v>
      </c>
      <c r="C244">
        <f t="shared" si="20"/>
        <v>0.19999999999999998</v>
      </c>
      <c r="D244">
        <f t="shared" si="20"/>
        <v>0</v>
      </c>
      <c r="E244">
        <f t="shared" si="20"/>
        <v>0</v>
      </c>
      <c r="F244">
        <f t="shared" si="20"/>
        <v>0</v>
      </c>
      <c r="G244">
        <f t="shared" si="20"/>
        <v>0.01</v>
      </c>
      <c r="H244">
        <f t="shared" si="20"/>
        <v>0</v>
      </c>
      <c r="I244">
        <f t="shared" si="20"/>
        <v>0</v>
      </c>
      <c r="J244">
        <f t="shared" si="20"/>
        <v>0</v>
      </c>
      <c r="K244">
        <f t="shared" si="20"/>
        <v>0.02</v>
      </c>
      <c r="L244">
        <f t="shared" si="20"/>
        <v>0.18</v>
      </c>
      <c r="M244">
        <f t="shared" si="20"/>
        <v>0</v>
      </c>
      <c r="N244">
        <f t="shared" si="20"/>
        <v>0.04</v>
      </c>
      <c r="O244">
        <f t="shared" si="20"/>
        <v>0.32</v>
      </c>
      <c r="P244">
        <f t="shared" si="20"/>
        <v>0.04</v>
      </c>
      <c r="Q244">
        <f t="shared" si="20"/>
        <v>0</v>
      </c>
      <c r="R244">
        <f t="shared" si="20"/>
        <v>0</v>
      </c>
      <c r="S244">
        <f t="shared" si="20"/>
        <v>0.36</v>
      </c>
      <c r="T244">
        <f t="shared" si="20"/>
        <v>0</v>
      </c>
      <c r="U244" s="3">
        <f t="shared" si="20"/>
        <v>0.30000000000000004</v>
      </c>
    </row>
    <row r="246" spans="1:22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65</v>
      </c>
      <c r="K246" t="s">
        <v>9</v>
      </c>
      <c r="L246" t="s">
        <v>10</v>
      </c>
      <c r="M246" t="s">
        <v>11</v>
      </c>
      <c r="N246" t="s">
        <v>12</v>
      </c>
      <c r="O246" t="s">
        <v>13</v>
      </c>
      <c r="P246" t="s">
        <v>14</v>
      </c>
      <c r="Q246" t="s">
        <v>15</v>
      </c>
      <c r="R246" t="s">
        <v>16</v>
      </c>
      <c r="S246" t="s">
        <v>17</v>
      </c>
      <c r="T246" t="s">
        <v>39</v>
      </c>
      <c r="U246" t="s">
        <v>19</v>
      </c>
    </row>
    <row r="248" spans="1:22" x14ac:dyDescent="0.2">
      <c r="A248">
        <v>1</v>
      </c>
      <c r="H248">
        <v>0</v>
      </c>
      <c r="N248">
        <v>0</v>
      </c>
      <c r="V248">
        <v>1</v>
      </c>
    </row>
    <row r="249" spans="1:22" x14ac:dyDescent="0.2">
      <c r="A249">
        <v>2</v>
      </c>
      <c r="V249">
        <v>2</v>
      </c>
    </row>
    <row r="250" spans="1:22" x14ac:dyDescent="0.2">
      <c r="A250">
        <v>3</v>
      </c>
      <c r="V250">
        <v>3</v>
      </c>
    </row>
    <row r="251" spans="1:22" x14ac:dyDescent="0.2">
      <c r="A251">
        <v>4</v>
      </c>
      <c r="V251">
        <v>4</v>
      </c>
    </row>
    <row r="252" spans="1:22" x14ac:dyDescent="0.2">
      <c r="A252">
        <v>5</v>
      </c>
      <c r="V252">
        <v>5</v>
      </c>
    </row>
    <row r="253" spans="1:22" x14ac:dyDescent="0.2">
      <c r="A253">
        <v>6</v>
      </c>
      <c r="V253">
        <v>6</v>
      </c>
    </row>
    <row r="254" spans="1:22" x14ac:dyDescent="0.2">
      <c r="A254">
        <v>7</v>
      </c>
      <c r="V254">
        <v>7</v>
      </c>
    </row>
    <row r="255" spans="1:22" x14ac:dyDescent="0.2">
      <c r="A255">
        <v>8</v>
      </c>
      <c r="C255">
        <v>0.08</v>
      </c>
      <c r="E255">
        <v>0.04</v>
      </c>
      <c r="F255">
        <v>0.11</v>
      </c>
      <c r="G255">
        <v>0.05</v>
      </c>
      <c r="J255">
        <v>0.1</v>
      </c>
      <c r="K255">
        <v>0.05</v>
      </c>
      <c r="M255">
        <v>0.05</v>
      </c>
      <c r="R255">
        <v>0.06</v>
      </c>
      <c r="S255">
        <v>0.1</v>
      </c>
      <c r="T255">
        <v>0.05</v>
      </c>
      <c r="V255">
        <v>8</v>
      </c>
    </row>
    <row r="256" spans="1:22" x14ac:dyDescent="0.2">
      <c r="A256">
        <v>9</v>
      </c>
      <c r="O256">
        <v>0.05</v>
      </c>
      <c r="U256">
        <v>0.2</v>
      </c>
      <c r="V256">
        <v>9</v>
      </c>
    </row>
    <row r="257" spans="1:22" x14ac:dyDescent="0.2">
      <c r="A257">
        <v>10</v>
      </c>
      <c r="B257">
        <v>0.02</v>
      </c>
      <c r="C257">
        <v>0.17</v>
      </c>
      <c r="E257">
        <v>0.01</v>
      </c>
      <c r="F257">
        <v>0.08</v>
      </c>
      <c r="J257">
        <v>0.1</v>
      </c>
      <c r="S257">
        <v>0.1</v>
      </c>
      <c r="T257">
        <v>0.04</v>
      </c>
      <c r="V257">
        <v>10</v>
      </c>
    </row>
    <row r="258" spans="1:22" x14ac:dyDescent="0.2">
      <c r="A258">
        <v>11</v>
      </c>
      <c r="B258">
        <v>0.01</v>
      </c>
      <c r="J258">
        <v>0.11</v>
      </c>
      <c r="K258">
        <v>0.04</v>
      </c>
      <c r="O258">
        <v>0.06</v>
      </c>
      <c r="U258">
        <v>0.2</v>
      </c>
      <c r="V258">
        <v>11</v>
      </c>
    </row>
    <row r="259" spans="1:22" x14ac:dyDescent="0.2">
      <c r="A259">
        <v>12</v>
      </c>
      <c r="V259">
        <v>12</v>
      </c>
    </row>
    <row r="260" spans="1:22" x14ac:dyDescent="0.2">
      <c r="A260">
        <v>13</v>
      </c>
      <c r="V260">
        <v>13</v>
      </c>
    </row>
    <row r="261" spans="1:22" x14ac:dyDescent="0.2">
      <c r="A261">
        <v>14</v>
      </c>
      <c r="V261">
        <v>14</v>
      </c>
    </row>
    <row r="262" spans="1:22" x14ac:dyDescent="0.2">
      <c r="A262">
        <v>15</v>
      </c>
      <c r="V262">
        <v>15</v>
      </c>
    </row>
    <row r="263" spans="1:22" x14ac:dyDescent="0.2">
      <c r="A263">
        <v>16</v>
      </c>
      <c r="C263">
        <v>0.02</v>
      </c>
      <c r="F263">
        <v>0.02</v>
      </c>
      <c r="I263">
        <v>0.11</v>
      </c>
      <c r="M263">
        <v>0.03</v>
      </c>
      <c r="V263">
        <v>16</v>
      </c>
    </row>
    <row r="264" spans="1:22" x14ac:dyDescent="0.2">
      <c r="A264">
        <v>17</v>
      </c>
      <c r="O264">
        <v>0.02</v>
      </c>
      <c r="V264">
        <v>17</v>
      </c>
    </row>
    <row r="265" spans="1:22" x14ac:dyDescent="0.2">
      <c r="A265">
        <v>18</v>
      </c>
      <c r="V265">
        <v>18</v>
      </c>
    </row>
    <row r="266" spans="1:22" x14ac:dyDescent="0.2">
      <c r="A266">
        <v>19</v>
      </c>
      <c r="V266">
        <v>19</v>
      </c>
    </row>
    <row r="267" spans="1:22" x14ac:dyDescent="0.2">
      <c r="A267">
        <v>20</v>
      </c>
      <c r="V267">
        <v>20</v>
      </c>
    </row>
    <row r="268" spans="1:22" x14ac:dyDescent="0.2">
      <c r="A268">
        <v>21</v>
      </c>
      <c r="R268">
        <v>0.06</v>
      </c>
      <c r="V268">
        <v>21</v>
      </c>
    </row>
    <row r="269" spans="1:22" x14ac:dyDescent="0.2">
      <c r="A269">
        <v>22</v>
      </c>
      <c r="V269">
        <v>22</v>
      </c>
    </row>
    <row r="270" spans="1:22" x14ac:dyDescent="0.2">
      <c r="A270">
        <v>23</v>
      </c>
      <c r="V270">
        <v>23</v>
      </c>
    </row>
    <row r="271" spans="1:22" x14ac:dyDescent="0.2">
      <c r="A271">
        <v>24</v>
      </c>
      <c r="V271">
        <v>24</v>
      </c>
    </row>
    <row r="272" spans="1:22" x14ac:dyDescent="0.2">
      <c r="A272">
        <v>25</v>
      </c>
      <c r="V272">
        <v>25</v>
      </c>
    </row>
    <row r="273" spans="1:22" x14ac:dyDescent="0.2">
      <c r="A273">
        <v>26</v>
      </c>
      <c r="V273">
        <v>26</v>
      </c>
    </row>
    <row r="274" spans="1:22" x14ac:dyDescent="0.2">
      <c r="A274">
        <v>27</v>
      </c>
      <c r="V274">
        <v>27</v>
      </c>
    </row>
    <row r="275" spans="1:22" x14ac:dyDescent="0.2">
      <c r="A275">
        <v>28</v>
      </c>
      <c r="V275">
        <v>28</v>
      </c>
    </row>
    <row r="276" spans="1:22" x14ac:dyDescent="0.2">
      <c r="A276">
        <v>29</v>
      </c>
      <c r="V276">
        <v>29</v>
      </c>
    </row>
    <row r="277" spans="1:22" x14ac:dyDescent="0.2">
      <c r="A277">
        <v>30</v>
      </c>
      <c r="V277">
        <v>30</v>
      </c>
    </row>
    <row r="278" spans="1:22" x14ac:dyDescent="0.2">
      <c r="A278">
        <v>31</v>
      </c>
      <c r="H278">
        <v>0</v>
      </c>
      <c r="N278">
        <v>0</v>
      </c>
      <c r="V278">
        <v>31</v>
      </c>
    </row>
    <row r="279" spans="1:22" x14ac:dyDescent="0.2">
      <c r="A279" t="s">
        <v>37</v>
      </c>
      <c r="B279">
        <f t="shared" ref="B279:U279" si="21">SUM(B248:B278)</f>
        <v>0.03</v>
      </c>
      <c r="C279">
        <f t="shared" si="21"/>
        <v>0.27</v>
      </c>
      <c r="D279">
        <f t="shared" si="21"/>
        <v>0</v>
      </c>
      <c r="E279">
        <f t="shared" si="21"/>
        <v>0.05</v>
      </c>
      <c r="F279">
        <f t="shared" si="21"/>
        <v>0.21</v>
      </c>
      <c r="G279">
        <f t="shared" si="21"/>
        <v>0.05</v>
      </c>
      <c r="H279">
        <f t="shared" si="21"/>
        <v>0</v>
      </c>
      <c r="I279">
        <f t="shared" si="21"/>
        <v>0.11</v>
      </c>
      <c r="J279">
        <f t="shared" si="21"/>
        <v>0.31</v>
      </c>
      <c r="K279">
        <f t="shared" si="21"/>
        <v>0.09</v>
      </c>
      <c r="L279">
        <f t="shared" si="21"/>
        <v>0</v>
      </c>
      <c r="M279">
        <f t="shared" si="21"/>
        <v>0.08</v>
      </c>
      <c r="N279">
        <f t="shared" si="21"/>
        <v>0</v>
      </c>
      <c r="O279">
        <f t="shared" si="21"/>
        <v>0.13</v>
      </c>
      <c r="P279">
        <f t="shared" si="21"/>
        <v>0</v>
      </c>
      <c r="Q279">
        <f t="shared" si="21"/>
        <v>0</v>
      </c>
      <c r="R279">
        <f t="shared" si="21"/>
        <v>0.12</v>
      </c>
      <c r="S279">
        <f t="shared" si="21"/>
        <v>0.2</v>
      </c>
      <c r="T279">
        <f t="shared" si="21"/>
        <v>0.09</v>
      </c>
      <c r="U279">
        <f t="shared" si="21"/>
        <v>0.4</v>
      </c>
    </row>
    <row r="281" spans="1:22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65</v>
      </c>
      <c r="K281" t="s">
        <v>9</v>
      </c>
      <c r="L281" t="s">
        <v>10</v>
      </c>
      <c r="M281" t="s">
        <v>11</v>
      </c>
      <c r="N281" t="s">
        <v>12</v>
      </c>
      <c r="O281" t="s">
        <v>13</v>
      </c>
      <c r="P281" t="s">
        <v>14</v>
      </c>
      <c r="Q281" t="s">
        <v>15</v>
      </c>
      <c r="R281" t="s">
        <v>16</v>
      </c>
      <c r="S281" t="s">
        <v>17</v>
      </c>
      <c r="T281" t="s">
        <v>39</v>
      </c>
      <c r="U281" t="s">
        <v>19</v>
      </c>
    </row>
    <row r="283" spans="1:22" x14ac:dyDescent="0.2">
      <c r="A283">
        <v>1</v>
      </c>
      <c r="V283">
        <v>1</v>
      </c>
    </row>
    <row r="284" spans="1:22" x14ac:dyDescent="0.2">
      <c r="A284">
        <v>2</v>
      </c>
      <c r="V284">
        <v>2</v>
      </c>
    </row>
    <row r="285" spans="1:22" x14ac:dyDescent="0.2">
      <c r="A285">
        <v>3</v>
      </c>
      <c r="V285">
        <v>3</v>
      </c>
    </row>
    <row r="286" spans="1:22" x14ac:dyDescent="0.2">
      <c r="A286">
        <v>4</v>
      </c>
      <c r="V286">
        <v>4</v>
      </c>
    </row>
    <row r="287" spans="1:22" x14ac:dyDescent="0.2">
      <c r="A287">
        <v>5</v>
      </c>
      <c r="Q287">
        <v>0.13</v>
      </c>
      <c r="V287">
        <v>5</v>
      </c>
    </row>
    <row r="288" spans="1:22" x14ac:dyDescent="0.2">
      <c r="A288">
        <v>6</v>
      </c>
      <c r="V288">
        <v>6</v>
      </c>
    </row>
    <row r="289" spans="1:22" x14ac:dyDescent="0.2">
      <c r="A289">
        <v>7</v>
      </c>
      <c r="V289">
        <v>7</v>
      </c>
    </row>
    <row r="290" spans="1:22" x14ac:dyDescent="0.2">
      <c r="A290">
        <v>8</v>
      </c>
      <c r="V290">
        <v>8</v>
      </c>
    </row>
    <row r="291" spans="1:22" x14ac:dyDescent="0.2">
      <c r="A291">
        <v>9</v>
      </c>
      <c r="V291">
        <v>9</v>
      </c>
    </row>
    <row r="292" spans="1:22" x14ac:dyDescent="0.2">
      <c r="A292">
        <v>10</v>
      </c>
      <c r="V292">
        <v>10</v>
      </c>
    </row>
    <row r="293" spans="1:22" x14ac:dyDescent="0.2">
      <c r="A293">
        <v>11</v>
      </c>
      <c r="V293">
        <v>11</v>
      </c>
    </row>
    <row r="294" spans="1:22" x14ac:dyDescent="0.2">
      <c r="A294">
        <v>12</v>
      </c>
      <c r="V294">
        <v>12</v>
      </c>
    </row>
    <row r="295" spans="1:22" x14ac:dyDescent="0.2">
      <c r="A295">
        <v>13</v>
      </c>
      <c r="C295">
        <v>0.02</v>
      </c>
      <c r="V295">
        <v>13</v>
      </c>
    </row>
    <row r="296" spans="1:22" x14ac:dyDescent="0.2">
      <c r="A296">
        <v>14</v>
      </c>
      <c r="C296">
        <v>0.01</v>
      </c>
      <c r="J296">
        <v>0.01</v>
      </c>
      <c r="M296">
        <v>0.04</v>
      </c>
      <c r="U296">
        <v>0.2</v>
      </c>
      <c r="V296">
        <v>14</v>
      </c>
    </row>
    <row r="297" spans="1:22" x14ac:dyDescent="0.2">
      <c r="A297">
        <v>15</v>
      </c>
      <c r="V297">
        <v>15</v>
      </c>
    </row>
    <row r="298" spans="1:22" x14ac:dyDescent="0.2">
      <c r="A298">
        <v>16</v>
      </c>
      <c r="V298">
        <v>16</v>
      </c>
    </row>
    <row r="299" spans="1:22" x14ac:dyDescent="0.2">
      <c r="A299">
        <v>17</v>
      </c>
      <c r="V299">
        <v>17</v>
      </c>
    </row>
    <row r="300" spans="1:22" x14ac:dyDescent="0.2">
      <c r="A300">
        <v>18</v>
      </c>
      <c r="C300">
        <v>0.05</v>
      </c>
      <c r="F300">
        <v>0.03</v>
      </c>
      <c r="M300">
        <v>0.08</v>
      </c>
      <c r="N300">
        <v>0.08</v>
      </c>
      <c r="V300">
        <v>18</v>
      </c>
    </row>
    <row r="301" spans="1:22" x14ac:dyDescent="0.2">
      <c r="A301">
        <v>19</v>
      </c>
      <c r="B301">
        <v>0.09</v>
      </c>
      <c r="C301">
        <v>0.28999999999999998</v>
      </c>
      <c r="E301">
        <v>0.14000000000000001</v>
      </c>
      <c r="F301">
        <v>0.18</v>
      </c>
      <c r="H301">
        <v>0.11</v>
      </c>
      <c r="I301">
        <v>0.09</v>
      </c>
      <c r="J301">
        <v>0.21</v>
      </c>
      <c r="K301">
        <v>0.05</v>
      </c>
      <c r="L301">
        <v>0.05</v>
      </c>
      <c r="M301">
        <v>0.15</v>
      </c>
      <c r="O301">
        <v>0.2</v>
      </c>
      <c r="R301">
        <v>0.11</v>
      </c>
      <c r="S301">
        <v>0.27</v>
      </c>
      <c r="T301">
        <v>0.06</v>
      </c>
      <c r="U301">
        <v>0.04</v>
      </c>
      <c r="V301">
        <v>19</v>
      </c>
    </row>
    <row r="302" spans="1:22" x14ac:dyDescent="0.2">
      <c r="A302">
        <v>20</v>
      </c>
      <c r="B302">
        <v>0.16</v>
      </c>
      <c r="E302">
        <v>0.25</v>
      </c>
      <c r="F302">
        <v>0.23</v>
      </c>
      <c r="H302">
        <v>0.2</v>
      </c>
      <c r="J302">
        <v>0.23</v>
      </c>
      <c r="K302">
        <v>0.1</v>
      </c>
      <c r="M302">
        <v>0.28000000000000003</v>
      </c>
      <c r="N302">
        <v>0.24</v>
      </c>
      <c r="O302">
        <v>0.03</v>
      </c>
      <c r="Q302">
        <v>0.12</v>
      </c>
      <c r="R302">
        <v>0.23</v>
      </c>
      <c r="S302">
        <v>0.15</v>
      </c>
      <c r="T302">
        <v>0.06</v>
      </c>
      <c r="U302">
        <v>0.15</v>
      </c>
      <c r="V302">
        <v>20</v>
      </c>
    </row>
    <row r="303" spans="1:22" x14ac:dyDescent="0.2">
      <c r="A303">
        <v>21</v>
      </c>
      <c r="B303">
        <v>0.4</v>
      </c>
      <c r="C303">
        <v>0.66</v>
      </c>
      <c r="E303">
        <v>0.38</v>
      </c>
      <c r="F303">
        <v>0.28000000000000003</v>
      </c>
      <c r="H303">
        <v>0.39</v>
      </c>
      <c r="I303">
        <v>1</v>
      </c>
      <c r="J303">
        <v>0.28999999999999998</v>
      </c>
      <c r="K303">
        <v>0.2</v>
      </c>
      <c r="L303">
        <v>0.42</v>
      </c>
      <c r="M303">
        <v>0.36</v>
      </c>
      <c r="N303">
        <v>0.21</v>
      </c>
      <c r="O303">
        <v>0.38</v>
      </c>
      <c r="P303">
        <v>0.49</v>
      </c>
      <c r="R303">
        <v>0.48</v>
      </c>
      <c r="S303">
        <v>0.5</v>
      </c>
      <c r="T303">
        <v>0.16</v>
      </c>
      <c r="U303">
        <v>0.4</v>
      </c>
      <c r="V303">
        <v>21</v>
      </c>
    </row>
    <row r="304" spans="1:22" x14ac:dyDescent="0.2">
      <c r="A304">
        <v>22</v>
      </c>
      <c r="I304">
        <v>0.1</v>
      </c>
      <c r="J304">
        <v>0.21</v>
      </c>
      <c r="K304">
        <v>0.4</v>
      </c>
      <c r="O304">
        <v>0.01</v>
      </c>
      <c r="T304">
        <v>0.22</v>
      </c>
      <c r="U304">
        <v>0.37</v>
      </c>
      <c r="V304">
        <v>22</v>
      </c>
    </row>
    <row r="305" spans="1:22" x14ac:dyDescent="0.2">
      <c r="A305">
        <v>23</v>
      </c>
      <c r="Q305">
        <v>0.33</v>
      </c>
      <c r="U305">
        <v>0.05</v>
      </c>
      <c r="V305">
        <v>23</v>
      </c>
    </row>
    <row r="306" spans="1:22" x14ac:dyDescent="0.2">
      <c r="A306">
        <v>24</v>
      </c>
      <c r="V306">
        <v>24</v>
      </c>
    </row>
    <row r="307" spans="1:22" x14ac:dyDescent="0.2">
      <c r="A307">
        <v>25</v>
      </c>
      <c r="V307">
        <v>25</v>
      </c>
    </row>
    <row r="308" spans="1:22" x14ac:dyDescent="0.2">
      <c r="A308">
        <v>26</v>
      </c>
      <c r="V308">
        <v>26</v>
      </c>
    </row>
    <row r="309" spans="1:22" x14ac:dyDescent="0.2">
      <c r="A309">
        <v>27</v>
      </c>
      <c r="V309">
        <v>27</v>
      </c>
    </row>
    <row r="310" spans="1:22" x14ac:dyDescent="0.2">
      <c r="A310">
        <v>28</v>
      </c>
      <c r="V310">
        <v>28</v>
      </c>
    </row>
    <row r="311" spans="1:22" x14ac:dyDescent="0.2">
      <c r="A311">
        <v>29</v>
      </c>
      <c r="V311">
        <v>29</v>
      </c>
    </row>
    <row r="312" spans="1:22" x14ac:dyDescent="0.2">
      <c r="A312">
        <v>30</v>
      </c>
      <c r="V312">
        <v>30</v>
      </c>
    </row>
    <row r="313" spans="1:22" x14ac:dyDescent="0.2">
      <c r="A313">
        <v>31</v>
      </c>
      <c r="V313">
        <v>31</v>
      </c>
    </row>
    <row r="314" spans="1:22" x14ac:dyDescent="0.2">
      <c r="A314" t="s">
        <v>37</v>
      </c>
      <c r="B314">
        <f t="shared" ref="B314:U314" si="22">SUM(B283:B313)</f>
        <v>0.65</v>
      </c>
      <c r="C314">
        <f t="shared" si="22"/>
        <v>1.03</v>
      </c>
      <c r="D314">
        <f t="shared" si="22"/>
        <v>0</v>
      </c>
      <c r="E314">
        <f t="shared" si="22"/>
        <v>0.77</v>
      </c>
      <c r="F314">
        <f t="shared" si="22"/>
        <v>0.72</v>
      </c>
      <c r="G314">
        <f t="shared" si="22"/>
        <v>0</v>
      </c>
      <c r="H314">
        <f t="shared" si="22"/>
        <v>0.7</v>
      </c>
      <c r="I314">
        <f t="shared" si="22"/>
        <v>1.1900000000000002</v>
      </c>
      <c r="J314">
        <f t="shared" si="22"/>
        <v>0.95</v>
      </c>
      <c r="K314">
        <f t="shared" si="22"/>
        <v>0.75</v>
      </c>
      <c r="L314">
        <f t="shared" si="22"/>
        <v>0.47</v>
      </c>
      <c r="M314">
        <f t="shared" si="22"/>
        <v>0.91</v>
      </c>
      <c r="N314">
        <f t="shared" si="22"/>
        <v>0.53</v>
      </c>
      <c r="O314">
        <f t="shared" si="22"/>
        <v>0.62</v>
      </c>
      <c r="P314">
        <f t="shared" si="22"/>
        <v>0.49</v>
      </c>
      <c r="Q314">
        <f t="shared" si="22"/>
        <v>0.58000000000000007</v>
      </c>
      <c r="R314">
        <f t="shared" si="22"/>
        <v>0.82000000000000006</v>
      </c>
      <c r="S314">
        <f t="shared" si="22"/>
        <v>0.92</v>
      </c>
      <c r="T314">
        <f t="shared" si="22"/>
        <v>0.5</v>
      </c>
      <c r="U314">
        <f t="shared" si="22"/>
        <v>1.2100000000000002</v>
      </c>
    </row>
    <row r="316" spans="1:22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65</v>
      </c>
      <c r="K316" t="s">
        <v>9</v>
      </c>
      <c r="L316" t="s">
        <v>10</v>
      </c>
      <c r="M316" t="s">
        <v>11</v>
      </c>
      <c r="N316" t="s">
        <v>12</v>
      </c>
      <c r="O316" t="s">
        <v>13</v>
      </c>
      <c r="P316" t="s">
        <v>14</v>
      </c>
      <c r="Q316" t="s">
        <v>15</v>
      </c>
      <c r="R316" t="s">
        <v>16</v>
      </c>
      <c r="S316" t="s">
        <v>17</v>
      </c>
      <c r="T316" t="s">
        <v>39</v>
      </c>
      <c r="U316" t="s">
        <v>19</v>
      </c>
    </row>
    <row r="318" spans="1:22" x14ac:dyDescent="0.2">
      <c r="A318">
        <v>1</v>
      </c>
      <c r="V318">
        <v>1</v>
      </c>
    </row>
    <row r="319" spans="1:22" x14ac:dyDescent="0.2">
      <c r="A319">
        <v>2</v>
      </c>
      <c r="V319">
        <v>2</v>
      </c>
    </row>
    <row r="320" spans="1:22" x14ac:dyDescent="0.2">
      <c r="A320">
        <v>3</v>
      </c>
      <c r="F320">
        <v>0.02</v>
      </c>
      <c r="L320">
        <v>0.02</v>
      </c>
      <c r="T320">
        <v>0.06</v>
      </c>
      <c r="V320">
        <v>3</v>
      </c>
    </row>
    <row r="321" spans="1:22" x14ac:dyDescent="0.2">
      <c r="A321">
        <v>4</v>
      </c>
      <c r="B321">
        <v>0.03</v>
      </c>
      <c r="C321">
        <v>0.09</v>
      </c>
      <c r="M321">
        <v>0.06</v>
      </c>
      <c r="N321">
        <v>0.02</v>
      </c>
      <c r="R321">
        <v>0.04</v>
      </c>
      <c r="S321">
        <v>0.05</v>
      </c>
      <c r="U321">
        <v>0.06</v>
      </c>
      <c r="V321">
        <v>4</v>
      </c>
    </row>
    <row r="322" spans="1:22" x14ac:dyDescent="0.2">
      <c r="A322">
        <v>5</v>
      </c>
      <c r="B322">
        <v>0.01</v>
      </c>
      <c r="K322">
        <v>0.04</v>
      </c>
      <c r="U322">
        <v>0.05</v>
      </c>
      <c r="V322">
        <v>5</v>
      </c>
    </row>
    <row r="323" spans="1:22" x14ac:dyDescent="0.2">
      <c r="A323">
        <v>6</v>
      </c>
      <c r="V323">
        <v>6</v>
      </c>
    </row>
    <row r="324" spans="1:22" x14ac:dyDescent="0.2">
      <c r="A324">
        <v>7</v>
      </c>
      <c r="V324">
        <v>7</v>
      </c>
    </row>
    <row r="325" spans="1:22" x14ac:dyDescent="0.2">
      <c r="A325">
        <v>8</v>
      </c>
      <c r="B325">
        <v>0.11</v>
      </c>
      <c r="C325">
        <v>0.26</v>
      </c>
      <c r="F325">
        <v>0.04</v>
      </c>
      <c r="L325">
        <v>0.11</v>
      </c>
      <c r="M325">
        <v>0.14000000000000001</v>
      </c>
      <c r="N325">
        <v>0.13</v>
      </c>
      <c r="O325">
        <v>0.13</v>
      </c>
      <c r="Q325">
        <v>0.02</v>
      </c>
      <c r="R325">
        <v>0.02</v>
      </c>
      <c r="S325">
        <v>0.14000000000000001</v>
      </c>
      <c r="T325">
        <v>0.15</v>
      </c>
      <c r="V325">
        <v>8</v>
      </c>
    </row>
    <row r="326" spans="1:22" x14ac:dyDescent="0.2">
      <c r="A326">
        <v>9</v>
      </c>
      <c r="J326">
        <v>0.28000000000000003</v>
      </c>
      <c r="K326">
        <v>0.13</v>
      </c>
      <c r="O326">
        <v>0.02</v>
      </c>
      <c r="U326">
        <v>0.17</v>
      </c>
      <c r="V326">
        <v>9</v>
      </c>
    </row>
    <row r="327" spans="1:22" x14ac:dyDescent="0.2">
      <c r="A327">
        <v>10</v>
      </c>
      <c r="H327">
        <v>0.09</v>
      </c>
      <c r="V327">
        <v>10</v>
      </c>
    </row>
    <row r="328" spans="1:22" x14ac:dyDescent="0.2">
      <c r="A328">
        <v>11</v>
      </c>
      <c r="V328">
        <v>11</v>
      </c>
    </row>
    <row r="329" spans="1:22" x14ac:dyDescent="0.2">
      <c r="A329">
        <v>12</v>
      </c>
      <c r="V329">
        <v>12</v>
      </c>
    </row>
    <row r="330" spans="1:22" x14ac:dyDescent="0.2">
      <c r="A330">
        <v>13</v>
      </c>
      <c r="V330">
        <v>13</v>
      </c>
    </row>
    <row r="331" spans="1:22" x14ac:dyDescent="0.2">
      <c r="A331">
        <v>14</v>
      </c>
      <c r="V331">
        <v>14</v>
      </c>
    </row>
    <row r="332" spans="1:22" x14ac:dyDescent="0.2">
      <c r="A332">
        <v>15</v>
      </c>
      <c r="B332">
        <v>0.11</v>
      </c>
      <c r="C332">
        <v>0.12</v>
      </c>
      <c r="E332">
        <v>0.48</v>
      </c>
      <c r="F332">
        <v>0.18</v>
      </c>
      <c r="H332">
        <v>0.23</v>
      </c>
      <c r="N332">
        <v>0.11</v>
      </c>
      <c r="O332">
        <v>0.06</v>
      </c>
      <c r="P332">
        <v>0.08</v>
      </c>
      <c r="Q332">
        <v>0.12</v>
      </c>
      <c r="R332">
        <v>0.37</v>
      </c>
      <c r="S332">
        <v>0.12</v>
      </c>
      <c r="T332">
        <v>0.11</v>
      </c>
      <c r="V332">
        <v>15</v>
      </c>
    </row>
    <row r="333" spans="1:22" x14ac:dyDescent="0.2">
      <c r="A333">
        <v>16</v>
      </c>
      <c r="G333">
        <v>0.21</v>
      </c>
      <c r="J333">
        <v>0.19</v>
      </c>
      <c r="K333">
        <v>0.28000000000000003</v>
      </c>
      <c r="L333">
        <v>0.16</v>
      </c>
      <c r="N333">
        <v>0.03</v>
      </c>
      <c r="O333">
        <v>0.06</v>
      </c>
      <c r="S333">
        <v>0.02</v>
      </c>
      <c r="U333">
        <v>0.22</v>
      </c>
      <c r="V333">
        <v>16</v>
      </c>
    </row>
    <row r="334" spans="1:22" x14ac:dyDescent="0.2">
      <c r="A334">
        <v>17</v>
      </c>
      <c r="I334">
        <v>0.1</v>
      </c>
      <c r="L334">
        <v>7.0000000000000007E-2</v>
      </c>
      <c r="V334">
        <v>17</v>
      </c>
    </row>
    <row r="335" spans="1:22" x14ac:dyDescent="0.2">
      <c r="A335">
        <v>18</v>
      </c>
      <c r="I335">
        <v>0.38</v>
      </c>
      <c r="V335">
        <v>18</v>
      </c>
    </row>
    <row r="336" spans="1:22" x14ac:dyDescent="0.2">
      <c r="A336">
        <v>19</v>
      </c>
      <c r="B336">
        <v>0.19</v>
      </c>
      <c r="C336">
        <v>0.27</v>
      </c>
      <c r="E336">
        <v>0.34</v>
      </c>
      <c r="F336">
        <v>0.28999999999999998</v>
      </c>
      <c r="H336">
        <v>0.12</v>
      </c>
      <c r="I336">
        <v>0.02</v>
      </c>
      <c r="L336">
        <v>0.08</v>
      </c>
      <c r="N336">
        <v>0.12</v>
      </c>
      <c r="O336">
        <v>0.25</v>
      </c>
      <c r="Q336">
        <v>0.39</v>
      </c>
      <c r="S336">
        <v>0.23</v>
      </c>
      <c r="T336">
        <v>0.16</v>
      </c>
      <c r="U336">
        <v>0.43</v>
      </c>
      <c r="V336">
        <v>19</v>
      </c>
    </row>
    <row r="337" spans="1:22" x14ac:dyDescent="0.2">
      <c r="A337">
        <v>20</v>
      </c>
      <c r="G337">
        <v>0.28999999999999998</v>
      </c>
      <c r="J337">
        <v>0.41</v>
      </c>
      <c r="K337">
        <v>0.23</v>
      </c>
      <c r="P337">
        <v>0.49</v>
      </c>
      <c r="V337">
        <v>20</v>
      </c>
    </row>
    <row r="338" spans="1:22" x14ac:dyDescent="0.2">
      <c r="A338">
        <v>21</v>
      </c>
      <c r="V338">
        <v>21</v>
      </c>
    </row>
    <row r="339" spans="1:22" x14ac:dyDescent="0.2">
      <c r="A339">
        <v>22</v>
      </c>
      <c r="V339">
        <v>22</v>
      </c>
    </row>
    <row r="340" spans="1:22" x14ac:dyDescent="0.2">
      <c r="A340">
        <v>23</v>
      </c>
      <c r="V340">
        <v>23</v>
      </c>
    </row>
    <row r="341" spans="1:22" x14ac:dyDescent="0.2">
      <c r="A341">
        <v>24</v>
      </c>
      <c r="B341">
        <v>0.03</v>
      </c>
      <c r="C341">
        <v>0.16</v>
      </c>
      <c r="L341">
        <v>0.02</v>
      </c>
      <c r="O341">
        <v>7.0000000000000007E-2</v>
      </c>
      <c r="S341">
        <v>0.12</v>
      </c>
      <c r="V341">
        <v>24</v>
      </c>
    </row>
    <row r="342" spans="1:22" x14ac:dyDescent="0.2">
      <c r="A342">
        <v>25</v>
      </c>
      <c r="K342">
        <v>0.02</v>
      </c>
      <c r="U342">
        <v>0.42</v>
      </c>
      <c r="V342">
        <v>25</v>
      </c>
    </row>
    <row r="343" spans="1:22" x14ac:dyDescent="0.2">
      <c r="A343">
        <v>26</v>
      </c>
      <c r="V343">
        <v>26</v>
      </c>
    </row>
    <row r="344" spans="1:22" x14ac:dyDescent="0.2">
      <c r="A344">
        <v>27</v>
      </c>
      <c r="V344">
        <v>27</v>
      </c>
    </row>
    <row r="345" spans="1:22" x14ac:dyDescent="0.2">
      <c r="A345">
        <v>28</v>
      </c>
      <c r="V345">
        <v>28</v>
      </c>
    </row>
    <row r="346" spans="1:22" x14ac:dyDescent="0.2">
      <c r="A346">
        <v>29</v>
      </c>
      <c r="C346">
        <v>0.04</v>
      </c>
      <c r="E346">
        <v>0.03</v>
      </c>
      <c r="P346">
        <v>0.04</v>
      </c>
      <c r="V346">
        <v>29</v>
      </c>
    </row>
    <row r="347" spans="1:22" x14ac:dyDescent="0.2">
      <c r="A347">
        <v>30</v>
      </c>
      <c r="I347">
        <v>0.01</v>
      </c>
      <c r="V347">
        <v>30</v>
      </c>
    </row>
    <row r="348" spans="1:22" x14ac:dyDescent="0.2">
      <c r="A348">
        <v>31</v>
      </c>
      <c r="J348">
        <v>0.38</v>
      </c>
      <c r="M348">
        <v>0.75</v>
      </c>
      <c r="V348">
        <v>31</v>
      </c>
    </row>
    <row r="349" spans="1:22" x14ac:dyDescent="0.2">
      <c r="A349" t="s">
        <v>37</v>
      </c>
      <c r="B349">
        <f t="shared" ref="B349:U349" si="23">SUM(B318:B348)</f>
        <v>0.48</v>
      </c>
      <c r="C349">
        <f t="shared" si="23"/>
        <v>0.94000000000000006</v>
      </c>
      <c r="D349">
        <f t="shared" si="23"/>
        <v>0</v>
      </c>
      <c r="E349">
        <f t="shared" si="23"/>
        <v>0.85000000000000009</v>
      </c>
      <c r="F349">
        <f t="shared" si="23"/>
        <v>0.53</v>
      </c>
      <c r="G349">
        <f t="shared" si="23"/>
        <v>0.5</v>
      </c>
      <c r="H349">
        <f t="shared" si="23"/>
        <v>0.44</v>
      </c>
      <c r="I349">
        <f t="shared" si="23"/>
        <v>0.51</v>
      </c>
      <c r="J349">
        <f t="shared" si="23"/>
        <v>1.26</v>
      </c>
      <c r="K349">
        <f t="shared" si="23"/>
        <v>0.70000000000000007</v>
      </c>
      <c r="L349">
        <f t="shared" si="23"/>
        <v>0.46000000000000008</v>
      </c>
      <c r="M349">
        <f t="shared" si="23"/>
        <v>0.95</v>
      </c>
      <c r="N349">
        <f t="shared" si="23"/>
        <v>0.41000000000000003</v>
      </c>
      <c r="O349">
        <f t="shared" si="23"/>
        <v>0.59000000000000008</v>
      </c>
      <c r="P349">
        <f t="shared" si="23"/>
        <v>0.61</v>
      </c>
      <c r="Q349">
        <f t="shared" si="23"/>
        <v>0.53</v>
      </c>
      <c r="R349">
        <f t="shared" si="23"/>
        <v>0.43</v>
      </c>
      <c r="S349">
        <f t="shared" si="23"/>
        <v>0.68</v>
      </c>
      <c r="T349">
        <f t="shared" si="23"/>
        <v>0.48</v>
      </c>
      <c r="U349">
        <f t="shared" si="23"/>
        <v>1.3499999999999999</v>
      </c>
    </row>
    <row r="351" spans="1:22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65</v>
      </c>
      <c r="K351" t="s">
        <v>9</v>
      </c>
      <c r="L351" t="s">
        <v>10</v>
      </c>
      <c r="M351" t="s">
        <v>11</v>
      </c>
      <c r="N351" t="s">
        <v>12</v>
      </c>
      <c r="O351" t="s">
        <v>13</v>
      </c>
      <c r="P351" t="s">
        <v>14</v>
      </c>
      <c r="Q351" t="s">
        <v>15</v>
      </c>
      <c r="R351" t="s">
        <v>16</v>
      </c>
      <c r="S351" t="s">
        <v>17</v>
      </c>
      <c r="T351" t="s">
        <v>39</v>
      </c>
      <c r="U351" t="s">
        <v>19</v>
      </c>
    </row>
    <row r="353" spans="1:22" x14ac:dyDescent="0.2">
      <c r="A353">
        <v>1</v>
      </c>
      <c r="C353">
        <v>7.0000000000000007E-2</v>
      </c>
      <c r="J353">
        <v>0.1</v>
      </c>
      <c r="V353">
        <v>1</v>
      </c>
    </row>
    <row r="354" spans="1:22" x14ac:dyDescent="0.2">
      <c r="A354">
        <v>2</v>
      </c>
      <c r="B354">
        <v>7.0000000000000007E-2</v>
      </c>
      <c r="C354">
        <v>0.04</v>
      </c>
      <c r="E354">
        <v>0.05</v>
      </c>
      <c r="F354">
        <v>0.11</v>
      </c>
      <c r="H354">
        <v>0.16</v>
      </c>
      <c r="N354">
        <v>0.14000000000000001</v>
      </c>
      <c r="O354">
        <v>0.02</v>
      </c>
      <c r="P354">
        <v>0.15</v>
      </c>
      <c r="R354">
        <v>0.18</v>
      </c>
      <c r="S354">
        <v>0.06</v>
      </c>
      <c r="T354">
        <v>0.17</v>
      </c>
      <c r="V354">
        <v>2</v>
      </c>
    </row>
    <row r="355" spans="1:22" x14ac:dyDescent="0.2">
      <c r="A355">
        <v>3</v>
      </c>
      <c r="B355">
        <v>0.04</v>
      </c>
      <c r="E355">
        <v>0.1</v>
      </c>
      <c r="G355">
        <v>0.1</v>
      </c>
      <c r="I355">
        <v>0.1</v>
      </c>
      <c r="K355">
        <v>0.14000000000000001</v>
      </c>
      <c r="L355">
        <v>0.13</v>
      </c>
      <c r="O355">
        <v>0.03</v>
      </c>
      <c r="Q355">
        <v>0.13</v>
      </c>
      <c r="U355">
        <v>0.2</v>
      </c>
      <c r="V355">
        <v>3</v>
      </c>
    </row>
    <row r="356" spans="1:22" x14ac:dyDescent="0.2">
      <c r="A356">
        <v>4</v>
      </c>
      <c r="B356">
        <v>0.05</v>
      </c>
      <c r="C356">
        <v>0.4</v>
      </c>
      <c r="F356">
        <v>0.17</v>
      </c>
      <c r="H356">
        <v>0.22</v>
      </c>
      <c r="N356">
        <v>0.26</v>
      </c>
      <c r="R356">
        <v>0.28000000000000003</v>
      </c>
      <c r="S356">
        <v>0.28000000000000003</v>
      </c>
      <c r="T356">
        <v>0.6</v>
      </c>
      <c r="U356">
        <v>0.05</v>
      </c>
      <c r="V356">
        <v>4</v>
      </c>
    </row>
    <row r="357" spans="1:22" x14ac:dyDescent="0.2">
      <c r="A357">
        <v>5</v>
      </c>
      <c r="B357">
        <v>0.31</v>
      </c>
      <c r="E357">
        <v>0.28999999999999998</v>
      </c>
      <c r="F357">
        <v>0.25</v>
      </c>
      <c r="G357">
        <v>0.19</v>
      </c>
      <c r="H357">
        <v>0.3</v>
      </c>
      <c r="J357">
        <v>0.8</v>
      </c>
      <c r="K357">
        <v>0.2</v>
      </c>
      <c r="M357">
        <v>0.34</v>
      </c>
      <c r="N357">
        <v>0.25</v>
      </c>
      <c r="O357">
        <v>0.15</v>
      </c>
      <c r="P357">
        <v>0.23</v>
      </c>
      <c r="Q357">
        <v>0.21</v>
      </c>
      <c r="R357">
        <v>0.28999999999999998</v>
      </c>
      <c r="S357">
        <v>0.2</v>
      </c>
      <c r="T357">
        <v>0.27</v>
      </c>
      <c r="U357">
        <v>0.56999999999999995</v>
      </c>
      <c r="V357">
        <v>5</v>
      </c>
    </row>
    <row r="358" spans="1:22" x14ac:dyDescent="0.2">
      <c r="A358">
        <v>6</v>
      </c>
      <c r="B358">
        <v>0.28999999999999998</v>
      </c>
      <c r="C358">
        <v>0.6</v>
      </c>
      <c r="E358">
        <v>0.6</v>
      </c>
      <c r="F358">
        <v>0.25</v>
      </c>
      <c r="G358">
        <v>0.2</v>
      </c>
      <c r="H358">
        <v>0.5</v>
      </c>
      <c r="J358">
        <v>0.8</v>
      </c>
      <c r="K358">
        <v>0.32</v>
      </c>
      <c r="L358">
        <v>0.73</v>
      </c>
      <c r="M358">
        <v>0.69</v>
      </c>
      <c r="N358">
        <v>0.26</v>
      </c>
      <c r="O358">
        <v>0.33</v>
      </c>
      <c r="P358">
        <v>0.5</v>
      </c>
      <c r="Q358">
        <v>0.24</v>
      </c>
      <c r="R358">
        <v>0.55000000000000004</v>
      </c>
      <c r="S358">
        <v>0.28000000000000003</v>
      </c>
      <c r="T358">
        <v>0.73</v>
      </c>
      <c r="U358">
        <v>0.27</v>
      </c>
      <c r="V358">
        <v>6</v>
      </c>
    </row>
    <row r="359" spans="1:22" x14ac:dyDescent="0.2">
      <c r="A359">
        <v>7</v>
      </c>
      <c r="B359">
        <v>0.59</v>
      </c>
      <c r="C359">
        <v>0.93</v>
      </c>
      <c r="E359">
        <v>0.71</v>
      </c>
      <c r="F359">
        <v>0.75</v>
      </c>
      <c r="G359">
        <v>0.38</v>
      </c>
      <c r="H359">
        <v>0.2</v>
      </c>
      <c r="I359">
        <v>1.4</v>
      </c>
      <c r="K359">
        <v>0.3</v>
      </c>
      <c r="M359">
        <v>0.88</v>
      </c>
      <c r="N359">
        <v>0.24</v>
      </c>
      <c r="O359">
        <v>0.48</v>
      </c>
      <c r="P359">
        <v>0.5</v>
      </c>
      <c r="R359">
        <v>0.26</v>
      </c>
      <c r="S359">
        <v>0.65</v>
      </c>
      <c r="T359">
        <v>1.05</v>
      </c>
      <c r="U359">
        <v>0.56999999999999995</v>
      </c>
      <c r="V359">
        <v>7</v>
      </c>
    </row>
    <row r="360" spans="1:22" x14ac:dyDescent="0.2">
      <c r="A360">
        <v>8</v>
      </c>
      <c r="B360">
        <v>0.06</v>
      </c>
      <c r="F360">
        <v>0.1</v>
      </c>
      <c r="G360">
        <v>0.28000000000000003</v>
      </c>
      <c r="H360">
        <v>0.14000000000000001</v>
      </c>
      <c r="I360">
        <v>0.7</v>
      </c>
      <c r="J360">
        <v>0.92</v>
      </c>
      <c r="K360">
        <v>0.67</v>
      </c>
      <c r="L360">
        <v>0.57999999999999996</v>
      </c>
      <c r="M360">
        <v>0.15</v>
      </c>
      <c r="N360">
        <v>0.14000000000000001</v>
      </c>
      <c r="O360">
        <v>0.12</v>
      </c>
      <c r="Q360">
        <v>0.46</v>
      </c>
      <c r="T360">
        <v>0.09</v>
      </c>
      <c r="U360" t="s">
        <v>33</v>
      </c>
      <c r="V360">
        <v>8</v>
      </c>
    </row>
    <row r="361" spans="1:22" x14ac:dyDescent="0.2">
      <c r="A361">
        <v>9</v>
      </c>
      <c r="B361">
        <v>0.14000000000000001</v>
      </c>
      <c r="C361">
        <v>0.13</v>
      </c>
      <c r="K361">
        <v>0.17</v>
      </c>
      <c r="L361">
        <v>0.15</v>
      </c>
      <c r="O361">
        <v>0.04</v>
      </c>
      <c r="P361">
        <v>0.23</v>
      </c>
      <c r="R361">
        <v>0.21</v>
      </c>
      <c r="S361">
        <v>7.0000000000000007E-2</v>
      </c>
      <c r="T361">
        <v>0.03</v>
      </c>
      <c r="U361">
        <v>0.2</v>
      </c>
      <c r="V361">
        <v>9</v>
      </c>
    </row>
    <row r="362" spans="1:22" x14ac:dyDescent="0.2">
      <c r="A362">
        <v>10</v>
      </c>
      <c r="C362">
        <v>0.1</v>
      </c>
      <c r="E362">
        <v>0.3</v>
      </c>
      <c r="F362">
        <v>0.1</v>
      </c>
      <c r="G362">
        <v>0.12</v>
      </c>
      <c r="H362">
        <v>0.2</v>
      </c>
      <c r="K362">
        <v>0.02</v>
      </c>
      <c r="N362">
        <v>0.16</v>
      </c>
      <c r="Q362">
        <v>0.19</v>
      </c>
      <c r="R362">
        <v>0.08</v>
      </c>
      <c r="S362">
        <v>0.08</v>
      </c>
      <c r="T362">
        <v>0.22</v>
      </c>
      <c r="V362">
        <v>10</v>
      </c>
    </row>
    <row r="363" spans="1:22" x14ac:dyDescent="0.2">
      <c r="A363">
        <v>11</v>
      </c>
      <c r="B363">
        <v>0.15</v>
      </c>
      <c r="F363">
        <v>0.01</v>
      </c>
      <c r="G363">
        <v>0.14000000000000001</v>
      </c>
      <c r="K363">
        <v>0.18</v>
      </c>
      <c r="L363">
        <v>0.14000000000000001</v>
      </c>
      <c r="O363">
        <v>0.05</v>
      </c>
      <c r="P363">
        <v>0.1</v>
      </c>
      <c r="U363">
        <v>0.35</v>
      </c>
      <c r="V363">
        <v>11</v>
      </c>
    </row>
    <row r="364" spans="1:22" x14ac:dyDescent="0.2">
      <c r="A364">
        <v>12</v>
      </c>
      <c r="B364">
        <v>0.1</v>
      </c>
      <c r="F364">
        <v>0.13</v>
      </c>
      <c r="N364">
        <v>0.23</v>
      </c>
      <c r="R364">
        <v>0.18</v>
      </c>
      <c r="S364">
        <v>0.08</v>
      </c>
      <c r="T364">
        <v>0.27</v>
      </c>
      <c r="V364">
        <v>12</v>
      </c>
    </row>
    <row r="365" spans="1:22" x14ac:dyDescent="0.2">
      <c r="A365">
        <v>13</v>
      </c>
      <c r="B365">
        <v>0.09</v>
      </c>
      <c r="C365">
        <v>0.1</v>
      </c>
      <c r="E365">
        <v>0.15</v>
      </c>
      <c r="H365">
        <v>0.14000000000000001</v>
      </c>
      <c r="I365">
        <v>0.95</v>
      </c>
      <c r="K365">
        <v>0.17</v>
      </c>
      <c r="L365">
        <v>0.17</v>
      </c>
      <c r="N365">
        <v>0.02</v>
      </c>
      <c r="O365">
        <v>0.06</v>
      </c>
      <c r="P365">
        <v>0.3</v>
      </c>
      <c r="S365">
        <v>0.08</v>
      </c>
      <c r="T365">
        <v>0.03</v>
      </c>
      <c r="U365">
        <v>0.25</v>
      </c>
      <c r="V365">
        <v>13</v>
      </c>
    </row>
    <row r="366" spans="1:22" x14ac:dyDescent="0.2">
      <c r="A366">
        <v>14</v>
      </c>
      <c r="L366">
        <v>0.03</v>
      </c>
      <c r="O366">
        <v>0.01</v>
      </c>
      <c r="U366">
        <v>0.3</v>
      </c>
      <c r="V366">
        <v>14</v>
      </c>
    </row>
    <row r="367" spans="1:22" x14ac:dyDescent="0.2">
      <c r="A367">
        <v>15</v>
      </c>
      <c r="B367">
        <v>0.1</v>
      </c>
      <c r="C367">
        <v>0.5</v>
      </c>
      <c r="F367">
        <v>0.23</v>
      </c>
      <c r="L367">
        <v>0.09</v>
      </c>
      <c r="N367">
        <v>0.1</v>
      </c>
      <c r="O367">
        <v>0.01</v>
      </c>
      <c r="P367">
        <v>0.05</v>
      </c>
      <c r="S367">
        <v>0.25</v>
      </c>
      <c r="T367">
        <v>0.43</v>
      </c>
      <c r="V367">
        <v>15</v>
      </c>
    </row>
    <row r="368" spans="1:22" x14ac:dyDescent="0.2">
      <c r="A368">
        <v>16</v>
      </c>
      <c r="B368">
        <v>0.13</v>
      </c>
      <c r="E368">
        <v>0.05</v>
      </c>
      <c r="G368">
        <v>0.14000000000000001</v>
      </c>
      <c r="J368">
        <v>0.99</v>
      </c>
      <c r="K368">
        <v>0.22</v>
      </c>
      <c r="O368">
        <v>0.25</v>
      </c>
      <c r="R368">
        <v>0.04</v>
      </c>
      <c r="U368">
        <v>0.47</v>
      </c>
      <c r="V368">
        <v>16</v>
      </c>
    </row>
    <row r="369" spans="1:22" x14ac:dyDescent="0.2">
      <c r="A369">
        <v>17</v>
      </c>
      <c r="V369">
        <v>17</v>
      </c>
    </row>
    <row r="370" spans="1:22" x14ac:dyDescent="0.2">
      <c r="A370">
        <v>18</v>
      </c>
      <c r="Q370">
        <v>0.31</v>
      </c>
      <c r="V370">
        <v>18</v>
      </c>
    </row>
    <row r="371" spans="1:22" x14ac:dyDescent="0.2">
      <c r="A371">
        <v>19</v>
      </c>
      <c r="B371">
        <v>0.03</v>
      </c>
      <c r="C371">
        <v>0.15</v>
      </c>
      <c r="F371">
        <v>0.14000000000000001</v>
      </c>
      <c r="H371">
        <v>0.34</v>
      </c>
      <c r="N371">
        <v>0.24</v>
      </c>
      <c r="S371">
        <v>0.05</v>
      </c>
      <c r="T371">
        <v>0.16</v>
      </c>
      <c r="V371">
        <v>19</v>
      </c>
    </row>
    <row r="372" spans="1:22" x14ac:dyDescent="0.2">
      <c r="A372">
        <v>20</v>
      </c>
      <c r="B372">
        <v>0.15</v>
      </c>
      <c r="E372">
        <v>0.32</v>
      </c>
      <c r="F372">
        <v>0.03</v>
      </c>
      <c r="G372">
        <v>0.16</v>
      </c>
      <c r="K372">
        <v>0.2</v>
      </c>
      <c r="L372">
        <v>0.26</v>
      </c>
      <c r="N372">
        <v>0.09</v>
      </c>
      <c r="O372">
        <v>0.06</v>
      </c>
      <c r="P372">
        <v>0.3</v>
      </c>
      <c r="R372">
        <v>0.35</v>
      </c>
      <c r="S372">
        <v>0.01</v>
      </c>
      <c r="T372">
        <v>0.08</v>
      </c>
      <c r="U372">
        <v>0.3</v>
      </c>
      <c r="V372">
        <v>20</v>
      </c>
    </row>
    <row r="373" spans="1:22" x14ac:dyDescent="0.2">
      <c r="A373">
        <v>21</v>
      </c>
      <c r="B373">
        <v>0.1</v>
      </c>
      <c r="C373">
        <v>0.33</v>
      </c>
      <c r="E373">
        <v>0.09</v>
      </c>
      <c r="F373">
        <v>0.1</v>
      </c>
      <c r="H373">
        <v>0.19</v>
      </c>
      <c r="I373">
        <v>0.9</v>
      </c>
      <c r="J373">
        <v>0.38</v>
      </c>
      <c r="K373">
        <v>0.06</v>
      </c>
      <c r="O373">
        <v>0.11</v>
      </c>
      <c r="P373">
        <v>0.05</v>
      </c>
      <c r="R373">
        <v>0.12</v>
      </c>
      <c r="S373">
        <v>0.14000000000000001</v>
      </c>
      <c r="T373">
        <v>0.26</v>
      </c>
      <c r="V373">
        <v>21</v>
      </c>
    </row>
    <row r="374" spans="1:22" x14ac:dyDescent="0.2">
      <c r="A374">
        <v>22</v>
      </c>
      <c r="B374">
        <v>0.47</v>
      </c>
      <c r="C374">
        <v>0.13</v>
      </c>
      <c r="E374">
        <v>0.38</v>
      </c>
      <c r="F374">
        <v>0.15</v>
      </c>
      <c r="G374">
        <v>0.06</v>
      </c>
      <c r="I374">
        <v>0.1</v>
      </c>
      <c r="K374">
        <v>0.14000000000000001</v>
      </c>
      <c r="L374">
        <v>0.24</v>
      </c>
      <c r="N374">
        <v>0.37</v>
      </c>
      <c r="O374">
        <v>0.11</v>
      </c>
      <c r="P374">
        <v>0.3</v>
      </c>
      <c r="R374">
        <v>0.33</v>
      </c>
      <c r="T374">
        <v>0.59</v>
      </c>
      <c r="U374">
        <v>0.45</v>
      </c>
      <c r="V374">
        <v>22</v>
      </c>
    </row>
    <row r="375" spans="1:22" x14ac:dyDescent="0.2">
      <c r="A375">
        <v>23</v>
      </c>
      <c r="B375">
        <v>0.12</v>
      </c>
      <c r="C375">
        <v>0.6</v>
      </c>
      <c r="F375">
        <v>0.23</v>
      </c>
      <c r="G375">
        <v>0.3</v>
      </c>
      <c r="H375">
        <v>0.62</v>
      </c>
      <c r="K375">
        <v>0.51</v>
      </c>
      <c r="L375">
        <v>0.42</v>
      </c>
      <c r="N375">
        <v>0.24</v>
      </c>
      <c r="O375">
        <v>0.17</v>
      </c>
      <c r="R375">
        <v>0.09</v>
      </c>
      <c r="S375">
        <v>0.63</v>
      </c>
      <c r="T375">
        <v>0.57999999999999996</v>
      </c>
      <c r="U375">
        <v>0.55000000000000004</v>
      </c>
      <c r="V375">
        <v>23</v>
      </c>
    </row>
    <row r="376" spans="1:22" x14ac:dyDescent="0.2">
      <c r="A376">
        <v>24</v>
      </c>
      <c r="B376">
        <v>0.31</v>
      </c>
      <c r="C376">
        <v>0.1</v>
      </c>
      <c r="E376">
        <v>0.19</v>
      </c>
      <c r="G376">
        <v>0.25</v>
      </c>
      <c r="I376">
        <v>0.93</v>
      </c>
      <c r="K376">
        <v>0.55000000000000004</v>
      </c>
      <c r="L376">
        <v>0.02</v>
      </c>
      <c r="O376">
        <v>0.5</v>
      </c>
      <c r="P376">
        <v>7.0000000000000007E-2</v>
      </c>
      <c r="Q376">
        <v>0.41</v>
      </c>
      <c r="T376">
        <v>0.11</v>
      </c>
      <c r="U376">
        <v>1.22</v>
      </c>
      <c r="V376">
        <v>24</v>
      </c>
    </row>
    <row r="377" spans="1:22" x14ac:dyDescent="0.2">
      <c r="A377">
        <v>25</v>
      </c>
      <c r="B377">
        <v>0.01</v>
      </c>
      <c r="K377">
        <v>0.03</v>
      </c>
      <c r="O377">
        <v>0.01</v>
      </c>
      <c r="R377">
        <v>0.02</v>
      </c>
      <c r="U377">
        <v>0.3</v>
      </c>
      <c r="V377">
        <v>25</v>
      </c>
    </row>
    <row r="378" spans="1:22" x14ac:dyDescent="0.2">
      <c r="A378">
        <v>26</v>
      </c>
      <c r="B378">
        <v>7.0000000000000007E-2</v>
      </c>
      <c r="C378">
        <v>0.4</v>
      </c>
      <c r="F378">
        <v>0.05</v>
      </c>
      <c r="H378">
        <v>0.42</v>
      </c>
      <c r="J378">
        <v>1.7</v>
      </c>
      <c r="K378">
        <v>0.02</v>
      </c>
      <c r="N378">
        <v>0.28999999999999998</v>
      </c>
      <c r="R378">
        <v>0.2</v>
      </c>
      <c r="S378">
        <v>0.01</v>
      </c>
      <c r="T378">
        <v>0.32</v>
      </c>
      <c r="V378">
        <v>26</v>
      </c>
    </row>
    <row r="379" spans="1:22" x14ac:dyDescent="0.2">
      <c r="A379">
        <v>27</v>
      </c>
      <c r="B379">
        <v>0.02</v>
      </c>
      <c r="E379">
        <v>0.36</v>
      </c>
      <c r="F379">
        <v>0.03</v>
      </c>
      <c r="G379">
        <v>0.1</v>
      </c>
      <c r="H379">
        <v>0.11</v>
      </c>
      <c r="K379">
        <v>0.23</v>
      </c>
      <c r="L379">
        <v>0.39</v>
      </c>
      <c r="N379">
        <v>0.05</v>
      </c>
      <c r="O379">
        <v>0.06</v>
      </c>
      <c r="R379">
        <v>0.16</v>
      </c>
      <c r="S379">
        <v>0.1</v>
      </c>
      <c r="T379">
        <v>0.17</v>
      </c>
      <c r="U379">
        <v>0.65</v>
      </c>
      <c r="V379">
        <v>27</v>
      </c>
    </row>
    <row r="380" spans="1:22" x14ac:dyDescent="0.2">
      <c r="A380">
        <v>28</v>
      </c>
      <c r="I380">
        <v>0.1</v>
      </c>
      <c r="K380">
        <v>7.0000000000000007E-2</v>
      </c>
      <c r="L380">
        <v>0.08</v>
      </c>
      <c r="M380">
        <v>1.07</v>
      </c>
      <c r="V380">
        <v>28</v>
      </c>
    </row>
    <row r="381" spans="1:22" x14ac:dyDescent="0.2">
      <c r="A381">
        <v>29</v>
      </c>
      <c r="C381">
        <v>0.09</v>
      </c>
      <c r="F381">
        <v>0.15</v>
      </c>
      <c r="O381">
        <v>0.02</v>
      </c>
      <c r="P381">
        <v>0.35</v>
      </c>
      <c r="U381">
        <v>0.25</v>
      </c>
      <c r="V381">
        <v>29</v>
      </c>
    </row>
    <row r="382" spans="1:22" x14ac:dyDescent="0.2">
      <c r="A382">
        <v>30</v>
      </c>
      <c r="B382">
        <v>0.03</v>
      </c>
      <c r="C382">
        <v>0.18</v>
      </c>
      <c r="E382">
        <v>0.21</v>
      </c>
      <c r="G382">
        <v>0.1</v>
      </c>
      <c r="H382">
        <v>0.11</v>
      </c>
      <c r="I382">
        <v>0.2</v>
      </c>
      <c r="J382">
        <v>0.28000000000000003</v>
      </c>
      <c r="K382">
        <v>0.17</v>
      </c>
      <c r="L382">
        <v>0.12</v>
      </c>
      <c r="N382">
        <v>0.11</v>
      </c>
      <c r="O382">
        <v>0.08</v>
      </c>
      <c r="R382">
        <v>0.15</v>
      </c>
      <c r="S382">
        <v>0.12</v>
      </c>
      <c r="V382">
        <v>30</v>
      </c>
    </row>
    <row r="383" spans="1:22" x14ac:dyDescent="0.2">
      <c r="A383">
        <v>31</v>
      </c>
      <c r="V383">
        <v>31</v>
      </c>
    </row>
    <row r="384" spans="1:22" x14ac:dyDescent="0.2">
      <c r="A384" t="s">
        <v>37</v>
      </c>
      <c r="B384">
        <f t="shared" ref="B384:U384" si="24">SUM(B353:B383)</f>
        <v>3.4299999999999997</v>
      </c>
      <c r="C384">
        <f t="shared" si="24"/>
        <v>4.8499999999999996</v>
      </c>
      <c r="D384">
        <f t="shared" si="24"/>
        <v>0</v>
      </c>
      <c r="E384">
        <f t="shared" si="24"/>
        <v>3.7999999999999989</v>
      </c>
      <c r="F384">
        <f t="shared" si="24"/>
        <v>2.9799999999999995</v>
      </c>
      <c r="G384">
        <f t="shared" si="24"/>
        <v>2.5200000000000005</v>
      </c>
      <c r="H384">
        <f t="shared" si="24"/>
        <v>3.6499999999999995</v>
      </c>
      <c r="I384">
        <f t="shared" si="24"/>
        <v>5.38</v>
      </c>
      <c r="J384">
        <f t="shared" si="24"/>
        <v>5.9700000000000006</v>
      </c>
      <c r="K384">
        <f t="shared" si="24"/>
        <v>4.370000000000001</v>
      </c>
      <c r="L384">
        <f t="shared" si="24"/>
        <v>3.5500000000000007</v>
      </c>
      <c r="M384">
        <f t="shared" si="24"/>
        <v>3.13</v>
      </c>
      <c r="N384">
        <f t="shared" si="24"/>
        <v>3.19</v>
      </c>
      <c r="O384">
        <f t="shared" si="24"/>
        <v>2.6700000000000004</v>
      </c>
      <c r="P384">
        <f t="shared" si="24"/>
        <v>3.129999999999999</v>
      </c>
      <c r="Q384">
        <f t="shared" si="24"/>
        <v>1.95</v>
      </c>
      <c r="R384">
        <f t="shared" si="24"/>
        <v>3.4900000000000007</v>
      </c>
      <c r="S384">
        <f t="shared" si="24"/>
        <v>3.09</v>
      </c>
      <c r="T384">
        <f t="shared" si="24"/>
        <v>6.16</v>
      </c>
      <c r="U384" s="3">
        <f t="shared" si="24"/>
        <v>6.9499999999999993</v>
      </c>
    </row>
    <row r="386" spans="1:22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65</v>
      </c>
      <c r="K386" t="s">
        <v>9</v>
      </c>
      <c r="L386" t="s">
        <v>10</v>
      </c>
      <c r="M386" t="s">
        <v>11</v>
      </c>
      <c r="N386" t="s">
        <v>12</v>
      </c>
      <c r="O386" t="s">
        <v>13</v>
      </c>
      <c r="P386" t="s">
        <v>14</v>
      </c>
      <c r="Q386" t="s">
        <v>15</v>
      </c>
      <c r="R386" t="s">
        <v>16</v>
      </c>
      <c r="S386" t="s">
        <v>17</v>
      </c>
      <c r="T386" t="s">
        <v>39</v>
      </c>
      <c r="U386" t="s">
        <v>19</v>
      </c>
    </row>
    <row r="388" spans="1:22" x14ac:dyDescent="0.2">
      <c r="A388">
        <v>1</v>
      </c>
      <c r="B388">
        <v>0.02</v>
      </c>
      <c r="V388">
        <v>1</v>
      </c>
    </row>
    <row r="389" spans="1:22" x14ac:dyDescent="0.2">
      <c r="A389">
        <v>2</v>
      </c>
      <c r="B389">
        <v>0.03</v>
      </c>
      <c r="V389">
        <v>2</v>
      </c>
    </row>
    <row r="390" spans="1:22" x14ac:dyDescent="0.2">
      <c r="A390">
        <v>3</v>
      </c>
      <c r="B390">
        <v>0.36</v>
      </c>
      <c r="V390">
        <v>3</v>
      </c>
    </row>
    <row r="391" spans="1:22" x14ac:dyDescent="0.2">
      <c r="A391">
        <v>4</v>
      </c>
      <c r="V391">
        <v>4</v>
      </c>
    </row>
    <row r="392" spans="1:22" x14ac:dyDescent="0.2">
      <c r="A392">
        <v>5</v>
      </c>
      <c r="V392">
        <v>5</v>
      </c>
    </row>
    <row r="393" spans="1:22" x14ac:dyDescent="0.2">
      <c r="A393">
        <v>6</v>
      </c>
      <c r="Q393">
        <v>0.09</v>
      </c>
      <c r="V393">
        <v>6</v>
      </c>
    </row>
    <row r="394" spans="1:22" x14ac:dyDescent="0.2">
      <c r="A394">
        <v>7</v>
      </c>
      <c r="B394">
        <v>0.01</v>
      </c>
      <c r="V394">
        <v>7</v>
      </c>
    </row>
    <row r="395" spans="1:22" x14ac:dyDescent="0.2">
      <c r="A395">
        <v>8</v>
      </c>
      <c r="V395">
        <v>8</v>
      </c>
    </row>
    <row r="396" spans="1:22" x14ac:dyDescent="0.2">
      <c r="A396">
        <v>9</v>
      </c>
      <c r="B396">
        <v>0.01</v>
      </c>
      <c r="C396">
        <v>0.09</v>
      </c>
      <c r="F396">
        <v>0.23</v>
      </c>
      <c r="N396">
        <v>0.04</v>
      </c>
      <c r="V396">
        <v>9</v>
      </c>
    </row>
    <row r="397" spans="1:22" x14ac:dyDescent="0.2">
      <c r="A397">
        <v>10</v>
      </c>
      <c r="B397">
        <v>0.08</v>
      </c>
      <c r="E397">
        <v>0.18</v>
      </c>
      <c r="K397">
        <v>0.05</v>
      </c>
      <c r="L397">
        <v>0.12</v>
      </c>
      <c r="O397">
        <v>0.1</v>
      </c>
      <c r="R397">
        <v>0.13</v>
      </c>
      <c r="S397">
        <v>0.01</v>
      </c>
      <c r="U397">
        <v>0.2</v>
      </c>
      <c r="V397">
        <v>10</v>
      </c>
    </row>
    <row r="398" spans="1:22" x14ac:dyDescent="0.2">
      <c r="A398">
        <v>11</v>
      </c>
      <c r="B398">
        <v>0.03</v>
      </c>
      <c r="C398">
        <v>0.26</v>
      </c>
      <c r="F398">
        <v>0.09</v>
      </c>
      <c r="H398">
        <v>0.2</v>
      </c>
      <c r="K398">
        <v>0.12</v>
      </c>
      <c r="N398">
        <v>0.1</v>
      </c>
      <c r="O398">
        <v>0.02</v>
      </c>
      <c r="R398">
        <v>0.06</v>
      </c>
      <c r="V398">
        <v>11</v>
      </c>
    </row>
    <row r="399" spans="1:22" x14ac:dyDescent="0.2">
      <c r="A399">
        <v>12</v>
      </c>
      <c r="B399">
        <v>0.13</v>
      </c>
      <c r="C399">
        <v>0.26</v>
      </c>
      <c r="E399">
        <v>0.09</v>
      </c>
      <c r="G399">
        <v>0.26</v>
      </c>
      <c r="H399">
        <v>0.3</v>
      </c>
      <c r="K399">
        <v>0.2</v>
      </c>
      <c r="M399">
        <v>0.12</v>
      </c>
      <c r="O399">
        <v>0.17</v>
      </c>
      <c r="R399">
        <v>0.39</v>
      </c>
      <c r="S399">
        <v>0.2</v>
      </c>
      <c r="T399">
        <v>0.24</v>
      </c>
      <c r="U399">
        <v>0.45</v>
      </c>
      <c r="V399">
        <v>12</v>
      </c>
    </row>
    <row r="400" spans="1:22" x14ac:dyDescent="0.2">
      <c r="A400">
        <v>13</v>
      </c>
      <c r="B400">
        <v>0.26</v>
      </c>
      <c r="E400">
        <v>0.41</v>
      </c>
      <c r="G400">
        <v>0.35</v>
      </c>
      <c r="I400">
        <v>0.4</v>
      </c>
      <c r="K400">
        <v>0.22</v>
      </c>
      <c r="L400">
        <v>0.4</v>
      </c>
      <c r="N400">
        <v>0.28999999999999998</v>
      </c>
      <c r="O400">
        <v>0.2</v>
      </c>
      <c r="P400">
        <v>0.25</v>
      </c>
      <c r="Q400">
        <v>0.23</v>
      </c>
      <c r="S400">
        <v>0.21</v>
      </c>
      <c r="T400">
        <v>0.28999999999999998</v>
      </c>
      <c r="U400">
        <v>0.4</v>
      </c>
      <c r="V400">
        <v>13</v>
      </c>
    </row>
    <row r="401" spans="1:22" x14ac:dyDescent="0.2">
      <c r="A401">
        <v>14</v>
      </c>
      <c r="B401">
        <v>0.52</v>
      </c>
      <c r="C401">
        <v>0.98</v>
      </c>
      <c r="E401">
        <v>0.45</v>
      </c>
      <c r="F401">
        <v>0.79</v>
      </c>
      <c r="H401">
        <v>0.42</v>
      </c>
      <c r="K401">
        <v>0.03</v>
      </c>
      <c r="L401">
        <v>0.38</v>
      </c>
      <c r="M401">
        <v>0.42</v>
      </c>
      <c r="N401">
        <v>0.05</v>
      </c>
      <c r="O401">
        <v>0.41</v>
      </c>
      <c r="P401">
        <v>0.25</v>
      </c>
      <c r="Q401">
        <v>0.49</v>
      </c>
      <c r="R401">
        <v>0.44</v>
      </c>
      <c r="S401">
        <v>0.45</v>
      </c>
      <c r="T401">
        <v>0.48</v>
      </c>
      <c r="V401">
        <v>14</v>
      </c>
    </row>
    <row r="402" spans="1:22" x14ac:dyDescent="0.2">
      <c r="A402">
        <v>15</v>
      </c>
      <c r="B402">
        <v>0.01</v>
      </c>
      <c r="E402">
        <v>0.06</v>
      </c>
      <c r="G402">
        <v>0.44</v>
      </c>
      <c r="I402">
        <v>1.62</v>
      </c>
      <c r="J402">
        <v>1.24</v>
      </c>
      <c r="K402">
        <v>0.5</v>
      </c>
      <c r="L402">
        <v>7.0000000000000007E-2</v>
      </c>
      <c r="N402">
        <v>0.44</v>
      </c>
      <c r="O402">
        <v>0.14000000000000001</v>
      </c>
      <c r="U402">
        <v>0.77</v>
      </c>
      <c r="V402">
        <v>15</v>
      </c>
    </row>
    <row r="403" spans="1:22" x14ac:dyDescent="0.2">
      <c r="A403">
        <v>16</v>
      </c>
      <c r="Q403">
        <v>0.49</v>
      </c>
      <c r="V403">
        <v>16</v>
      </c>
    </row>
    <row r="404" spans="1:22" x14ac:dyDescent="0.2">
      <c r="A404">
        <v>17</v>
      </c>
      <c r="J404">
        <v>0.76</v>
      </c>
      <c r="V404">
        <v>17</v>
      </c>
    </row>
    <row r="405" spans="1:22" x14ac:dyDescent="0.2">
      <c r="A405">
        <v>18</v>
      </c>
      <c r="V405">
        <v>18</v>
      </c>
    </row>
    <row r="406" spans="1:22" x14ac:dyDescent="0.2">
      <c r="A406">
        <v>19</v>
      </c>
      <c r="V406">
        <v>19</v>
      </c>
    </row>
    <row r="407" spans="1:22" x14ac:dyDescent="0.2">
      <c r="A407">
        <v>20</v>
      </c>
      <c r="F407">
        <v>0.05</v>
      </c>
      <c r="H407">
        <v>0.1</v>
      </c>
      <c r="N407">
        <v>0.04</v>
      </c>
      <c r="V407">
        <v>20</v>
      </c>
    </row>
    <row r="408" spans="1:22" x14ac:dyDescent="0.2">
      <c r="A408">
        <v>21</v>
      </c>
      <c r="B408">
        <v>0.03</v>
      </c>
      <c r="C408">
        <v>0.06</v>
      </c>
      <c r="L408">
        <v>7.0000000000000007E-2</v>
      </c>
      <c r="O408">
        <v>0.03</v>
      </c>
      <c r="U408">
        <v>0.2</v>
      </c>
      <c r="V408">
        <v>21</v>
      </c>
    </row>
    <row r="409" spans="1:22" x14ac:dyDescent="0.2">
      <c r="A409">
        <v>22</v>
      </c>
      <c r="B409">
        <v>0.01</v>
      </c>
      <c r="C409">
        <v>0.02</v>
      </c>
      <c r="H409">
        <v>0.2</v>
      </c>
      <c r="I409">
        <v>0.1</v>
      </c>
      <c r="O409">
        <v>0.01</v>
      </c>
      <c r="V409">
        <v>22</v>
      </c>
    </row>
    <row r="410" spans="1:22" x14ac:dyDescent="0.2">
      <c r="A410">
        <v>23</v>
      </c>
      <c r="B410">
        <v>0.05</v>
      </c>
      <c r="E410">
        <v>0.18</v>
      </c>
      <c r="F410">
        <v>0.03</v>
      </c>
      <c r="L410">
        <v>0.14000000000000001</v>
      </c>
      <c r="N410">
        <v>0.18</v>
      </c>
      <c r="O410">
        <v>0.01</v>
      </c>
      <c r="R410">
        <v>0.08</v>
      </c>
      <c r="V410">
        <v>23</v>
      </c>
    </row>
    <row r="411" spans="1:22" x14ac:dyDescent="0.2">
      <c r="A411">
        <v>24</v>
      </c>
      <c r="B411">
        <v>0.01</v>
      </c>
      <c r="F411">
        <v>0.06</v>
      </c>
      <c r="G411">
        <v>0.06</v>
      </c>
      <c r="I411">
        <v>0.21</v>
      </c>
      <c r="K411">
        <v>0.18</v>
      </c>
      <c r="M411">
        <v>0.46</v>
      </c>
      <c r="P411">
        <v>0.11</v>
      </c>
      <c r="T411">
        <v>0.09</v>
      </c>
      <c r="V411">
        <v>24</v>
      </c>
    </row>
    <row r="412" spans="1:22" x14ac:dyDescent="0.2">
      <c r="A412">
        <v>25</v>
      </c>
      <c r="B412">
        <v>0.26</v>
      </c>
      <c r="C412">
        <v>0.22</v>
      </c>
      <c r="E412">
        <v>0.48</v>
      </c>
      <c r="F412">
        <v>0.1</v>
      </c>
      <c r="H412">
        <v>0.65</v>
      </c>
      <c r="K412">
        <v>0.02</v>
      </c>
      <c r="N412">
        <v>0.17</v>
      </c>
      <c r="O412">
        <v>0.06</v>
      </c>
      <c r="P412">
        <v>1</v>
      </c>
      <c r="R412">
        <v>0.5</v>
      </c>
      <c r="T412">
        <v>0.37</v>
      </c>
      <c r="V412">
        <v>25</v>
      </c>
    </row>
    <row r="413" spans="1:22" x14ac:dyDescent="0.2">
      <c r="A413">
        <v>26</v>
      </c>
      <c r="B413">
        <v>0.23</v>
      </c>
      <c r="C413">
        <v>0.12</v>
      </c>
      <c r="E413">
        <v>0.31</v>
      </c>
      <c r="F413">
        <v>0.28999999999999998</v>
      </c>
      <c r="G413">
        <v>0.35</v>
      </c>
      <c r="H413">
        <v>0.21</v>
      </c>
      <c r="K413">
        <v>0.4</v>
      </c>
      <c r="L413">
        <v>0.69</v>
      </c>
      <c r="N413">
        <v>0.33</v>
      </c>
      <c r="O413">
        <v>0.2</v>
      </c>
      <c r="P413">
        <v>0.08</v>
      </c>
      <c r="R413">
        <v>0.24</v>
      </c>
      <c r="S413">
        <v>7.0000000000000007E-2</v>
      </c>
      <c r="U413">
        <v>0.38</v>
      </c>
      <c r="V413">
        <v>26</v>
      </c>
    </row>
    <row r="414" spans="1:22" x14ac:dyDescent="0.2">
      <c r="A414">
        <v>27</v>
      </c>
      <c r="B414">
        <v>0.01</v>
      </c>
      <c r="E414">
        <v>7.0000000000000007E-2</v>
      </c>
      <c r="G414">
        <v>0.15</v>
      </c>
      <c r="K414">
        <v>0.17</v>
      </c>
      <c r="L414">
        <v>0.08</v>
      </c>
      <c r="N414">
        <v>0.2</v>
      </c>
      <c r="O414">
        <v>0.04</v>
      </c>
      <c r="R414">
        <v>0.04</v>
      </c>
      <c r="S414">
        <v>7.0000000000000007E-2</v>
      </c>
      <c r="U414">
        <v>0.23</v>
      </c>
      <c r="V414">
        <v>27</v>
      </c>
    </row>
    <row r="415" spans="1:22" x14ac:dyDescent="0.2">
      <c r="A415">
        <v>28</v>
      </c>
      <c r="K415">
        <v>0.1</v>
      </c>
      <c r="M415">
        <v>0.05</v>
      </c>
      <c r="V415">
        <v>28</v>
      </c>
    </row>
    <row r="416" spans="1:22" x14ac:dyDescent="0.2">
      <c r="A416">
        <v>29</v>
      </c>
      <c r="I416">
        <v>1.1200000000000001</v>
      </c>
      <c r="J416">
        <v>1</v>
      </c>
      <c r="T416">
        <v>0.18</v>
      </c>
      <c r="U416">
        <v>0.22</v>
      </c>
      <c r="V416">
        <v>29</v>
      </c>
    </row>
    <row r="417" spans="1:22" x14ac:dyDescent="0.2">
      <c r="A417">
        <v>30</v>
      </c>
      <c r="V417">
        <v>30</v>
      </c>
    </row>
    <row r="418" spans="1:22" x14ac:dyDescent="0.2">
      <c r="A418">
        <v>31</v>
      </c>
      <c r="V418">
        <v>31</v>
      </c>
    </row>
    <row r="419" spans="1:22" x14ac:dyDescent="0.2">
      <c r="A419" t="s">
        <v>37</v>
      </c>
      <c r="B419">
        <f t="shared" ref="B419:U419" si="25">SUM(B388:B418)</f>
        <v>2.06</v>
      </c>
      <c r="C419">
        <f t="shared" si="25"/>
        <v>2.0099999999999998</v>
      </c>
      <c r="D419">
        <f t="shared" si="25"/>
        <v>0</v>
      </c>
      <c r="E419">
        <f t="shared" si="25"/>
        <v>2.2299999999999995</v>
      </c>
      <c r="F419">
        <f t="shared" si="25"/>
        <v>1.6400000000000003</v>
      </c>
      <c r="G419">
        <f t="shared" si="25"/>
        <v>1.6099999999999999</v>
      </c>
      <c r="H419">
        <f t="shared" si="25"/>
        <v>2.08</v>
      </c>
      <c r="I419">
        <f t="shared" si="25"/>
        <v>3.45</v>
      </c>
      <c r="J419">
        <f t="shared" si="25"/>
        <v>3</v>
      </c>
      <c r="K419">
        <f t="shared" si="25"/>
        <v>1.9900000000000002</v>
      </c>
      <c r="L419">
        <f t="shared" si="25"/>
        <v>1.9500000000000002</v>
      </c>
      <c r="M419">
        <f t="shared" si="25"/>
        <v>1.05</v>
      </c>
      <c r="N419">
        <f t="shared" si="25"/>
        <v>1.8399999999999999</v>
      </c>
      <c r="O419">
        <f t="shared" si="25"/>
        <v>1.3900000000000001</v>
      </c>
      <c r="P419">
        <f t="shared" si="25"/>
        <v>1.69</v>
      </c>
      <c r="Q419">
        <f t="shared" si="25"/>
        <v>1.3</v>
      </c>
      <c r="R419">
        <f t="shared" si="25"/>
        <v>1.8800000000000001</v>
      </c>
      <c r="S419">
        <f t="shared" si="25"/>
        <v>1.0100000000000002</v>
      </c>
      <c r="T419">
        <f t="shared" si="25"/>
        <v>1.6500000000000001</v>
      </c>
      <c r="U419" s="3">
        <f t="shared" si="25"/>
        <v>2.85</v>
      </c>
    </row>
    <row r="421" spans="1:22" x14ac:dyDescent="0.2">
      <c r="I421" t="s">
        <v>33</v>
      </c>
    </row>
    <row r="424" spans="1:22" x14ac:dyDescent="0.2">
      <c r="A424">
        <v>2006</v>
      </c>
      <c r="B424" t="str">
        <f>+B1</f>
        <v>Pomeroy</v>
      </c>
      <c r="C424" t="str">
        <f t="shared" ref="C424:V424" si="26">+C1</f>
        <v>Kuhn</v>
      </c>
      <c r="D424" t="str">
        <f t="shared" si="26"/>
        <v>Donley</v>
      </c>
      <c r="E424" t="str">
        <f t="shared" si="26"/>
        <v>Victor</v>
      </c>
      <c r="F424" t="str">
        <f t="shared" si="26"/>
        <v>Ruark</v>
      </c>
      <c r="G424" t="str">
        <f t="shared" si="26"/>
        <v>Cardwell</v>
      </c>
      <c r="H424" t="str">
        <f t="shared" si="26"/>
        <v>Scott</v>
      </c>
      <c r="I424" t="str">
        <f t="shared" si="26"/>
        <v>P. Scott</v>
      </c>
      <c r="J424" t="str">
        <f t="shared" si="26"/>
        <v>Scott-CC</v>
      </c>
      <c r="K424" t="str">
        <f t="shared" si="26"/>
        <v>Williams</v>
      </c>
      <c r="L424" t="str">
        <f t="shared" si="26"/>
        <v>Fitzsimmons</v>
      </c>
      <c r="M424" t="str">
        <f t="shared" si="26"/>
        <v>Houser</v>
      </c>
      <c r="N424" t="str">
        <f t="shared" si="26"/>
        <v>L. Kimble</v>
      </c>
      <c r="O424" t="str">
        <f t="shared" si="26"/>
        <v>Landkammer</v>
      </c>
      <c r="P424" t="str">
        <f t="shared" si="26"/>
        <v>Travis</v>
      </c>
      <c r="Q424" t="str">
        <f t="shared" si="26"/>
        <v>Robinson</v>
      </c>
      <c r="R424" t="str">
        <f t="shared" si="26"/>
        <v>Blachly</v>
      </c>
      <c r="S424" t="str">
        <f t="shared" si="26"/>
        <v>S. Flerchinger</v>
      </c>
      <c r="T424" t="str">
        <f t="shared" si="26"/>
        <v>B. Slaybaugh</v>
      </c>
      <c r="U424" t="str">
        <f t="shared" si="26"/>
        <v>Demand</v>
      </c>
      <c r="V424">
        <f t="shared" si="26"/>
        <v>0</v>
      </c>
    </row>
    <row r="425" spans="1:22" x14ac:dyDescent="0.2">
      <c r="A425" t="s">
        <v>0</v>
      </c>
      <c r="B425">
        <f t="shared" ref="B425:T425" si="27">B34</f>
        <v>1.7400000000000002</v>
      </c>
      <c r="C425">
        <f t="shared" si="27"/>
        <v>2.75</v>
      </c>
      <c r="D425">
        <f t="shared" si="27"/>
        <v>3.07</v>
      </c>
      <c r="E425">
        <f t="shared" si="27"/>
        <v>4.0199999999999996</v>
      </c>
      <c r="F425">
        <f t="shared" si="27"/>
        <v>1.4900000000000002</v>
      </c>
      <c r="G425">
        <f t="shared" si="27"/>
        <v>2.2000000000000006</v>
      </c>
      <c r="H425">
        <f t="shared" si="27"/>
        <v>2.4799999999999995</v>
      </c>
      <c r="I425">
        <f t="shared" si="27"/>
        <v>3.3399999999999994</v>
      </c>
      <c r="J425">
        <f t="shared" si="27"/>
        <v>0</v>
      </c>
      <c r="K425">
        <f t="shared" si="27"/>
        <v>3.2</v>
      </c>
      <c r="L425">
        <f t="shared" si="27"/>
        <v>3.1299999999999994</v>
      </c>
      <c r="M425">
        <f t="shared" si="27"/>
        <v>1.9700000000000004</v>
      </c>
      <c r="N425">
        <f t="shared" si="27"/>
        <v>2.85</v>
      </c>
      <c r="O425">
        <f t="shared" si="27"/>
        <v>1.56</v>
      </c>
      <c r="P425">
        <f t="shared" si="27"/>
        <v>3.3</v>
      </c>
      <c r="Q425">
        <f t="shared" si="27"/>
        <v>0</v>
      </c>
      <c r="R425">
        <f t="shared" si="27"/>
        <v>3.66</v>
      </c>
      <c r="S425">
        <f t="shared" si="27"/>
        <v>1.8499999999999996</v>
      </c>
      <c r="T425">
        <f t="shared" si="27"/>
        <v>2.6599999999999993</v>
      </c>
      <c r="U425">
        <f>U34</f>
        <v>4.34</v>
      </c>
    </row>
    <row r="426" spans="1:22" x14ac:dyDescent="0.2">
      <c r="A426" t="s">
        <v>38</v>
      </c>
      <c r="B426">
        <f t="shared" ref="B426:T426" si="28">B69</f>
        <v>0.58000000000000007</v>
      </c>
      <c r="C426">
        <f t="shared" si="28"/>
        <v>0.57999999999999996</v>
      </c>
      <c r="D426">
        <f t="shared" si="28"/>
        <v>0.35</v>
      </c>
      <c r="E426">
        <f t="shared" si="28"/>
        <v>0.88</v>
      </c>
      <c r="F426">
        <f t="shared" si="28"/>
        <v>0.32</v>
      </c>
      <c r="G426">
        <f t="shared" si="28"/>
        <v>0.45000000000000007</v>
      </c>
      <c r="H426">
        <f t="shared" si="28"/>
        <v>1.04</v>
      </c>
      <c r="I426">
        <f t="shared" si="28"/>
        <v>0.87000000000000011</v>
      </c>
      <c r="J426">
        <f t="shared" si="28"/>
        <v>0</v>
      </c>
      <c r="K426">
        <f t="shared" si="28"/>
        <v>0.68</v>
      </c>
      <c r="L426">
        <f t="shared" si="28"/>
        <v>1.1000000000000001</v>
      </c>
      <c r="M426">
        <f t="shared" si="28"/>
        <v>0.48</v>
      </c>
      <c r="N426">
        <f t="shared" si="28"/>
        <v>1.01</v>
      </c>
      <c r="O426">
        <f t="shared" si="28"/>
        <v>0.67</v>
      </c>
      <c r="P426">
        <f t="shared" si="28"/>
        <v>0.73</v>
      </c>
      <c r="Q426">
        <f t="shared" si="28"/>
        <v>0</v>
      </c>
      <c r="R426">
        <f t="shared" si="28"/>
        <v>0.96999999999999986</v>
      </c>
      <c r="S426">
        <f t="shared" si="28"/>
        <v>0.54</v>
      </c>
      <c r="T426">
        <f t="shared" si="28"/>
        <v>0.85999999999999988</v>
      </c>
      <c r="U426">
        <f>U69</f>
        <v>1.5500000000000003</v>
      </c>
    </row>
    <row r="427" spans="1:22" x14ac:dyDescent="0.2">
      <c r="A427" t="s">
        <v>40</v>
      </c>
      <c r="B427">
        <f t="shared" ref="B427:T427" si="29">B104</f>
        <v>1.65</v>
      </c>
      <c r="C427">
        <f t="shared" si="29"/>
        <v>2.3199999999999998</v>
      </c>
      <c r="D427">
        <f t="shared" si="29"/>
        <v>1.7000000000000002</v>
      </c>
      <c r="E427">
        <f t="shared" si="29"/>
        <v>1.79</v>
      </c>
      <c r="F427">
        <f t="shared" si="29"/>
        <v>1.46</v>
      </c>
      <c r="G427">
        <f t="shared" si="29"/>
        <v>1.45</v>
      </c>
      <c r="H427">
        <f t="shared" si="29"/>
        <v>1.4100000000000001</v>
      </c>
      <c r="I427">
        <f t="shared" si="29"/>
        <v>2.2999999999999998</v>
      </c>
      <c r="J427">
        <f t="shared" si="29"/>
        <v>0</v>
      </c>
      <c r="K427">
        <f t="shared" si="29"/>
        <v>2.25</v>
      </c>
      <c r="L427">
        <f t="shared" si="29"/>
        <v>1.47</v>
      </c>
      <c r="M427">
        <f t="shared" si="29"/>
        <v>2.7100000000000004</v>
      </c>
      <c r="N427">
        <f t="shared" si="29"/>
        <v>1.57</v>
      </c>
      <c r="O427">
        <f t="shared" si="29"/>
        <v>1.3500000000000003</v>
      </c>
      <c r="P427">
        <f t="shared" si="29"/>
        <v>1.83</v>
      </c>
      <c r="Q427">
        <f t="shared" si="29"/>
        <v>0</v>
      </c>
      <c r="R427">
        <f t="shared" si="29"/>
        <v>2.0700000000000003</v>
      </c>
      <c r="S427">
        <f t="shared" si="29"/>
        <v>1.76</v>
      </c>
      <c r="T427">
        <f t="shared" si="29"/>
        <v>1.69</v>
      </c>
      <c r="U427">
        <f>U104</f>
        <v>3.5399999999999996</v>
      </c>
    </row>
    <row r="428" spans="1:22" x14ac:dyDescent="0.2">
      <c r="A428" t="s">
        <v>41</v>
      </c>
      <c r="B428">
        <f t="shared" ref="B428:T428" si="30">B139</f>
        <v>1.35</v>
      </c>
      <c r="C428">
        <f t="shared" si="30"/>
        <v>2.3400000000000007</v>
      </c>
      <c r="D428">
        <f t="shared" si="30"/>
        <v>1.9700000000000002</v>
      </c>
      <c r="E428">
        <f t="shared" si="30"/>
        <v>2.1100000000000003</v>
      </c>
      <c r="F428">
        <f t="shared" si="30"/>
        <v>1.7700000000000002</v>
      </c>
      <c r="G428">
        <f t="shared" si="30"/>
        <v>1.4100000000000001</v>
      </c>
      <c r="H428">
        <f t="shared" si="30"/>
        <v>1.52</v>
      </c>
      <c r="I428">
        <f t="shared" si="30"/>
        <v>2.3800000000000003</v>
      </c>
      <c r="J428">
        <f t="shared" si="30"/>
        <v>3.16</v>
      </c>
      <c r="K428">
        <f t="shared" si="30"/>
        <v>1.8</v>
      </c>
      <c r="L428">
        <f t="shared" si="30"/>
        <v>1.54</v>
      </c>
      <c r="M428">
        <f t="shared" si="30"/>
        <v>2.12</v>
      </c>
      <c r="N428">
        <f t="shared" si="30"/>
        <v>2.0099999999999998</v>
      </c>
      <c r="O428">
        <f t="shared" si="30"/>
        <v>1.6600000000000001</v>
      </c>
      <c r="P428">
        <f t="shared" si="30"/>
        <v>2.21</v>
      </c>
      <c r="Q428">
        <f t="shared" si="30"/>
        <v>0</v>
      </c>
      <c r="R428">
        <f t="shared" si="30"/>
        <v>2.0099999999999998</v>
      </c>
      <c r="S428">
        <f t="shared" si="30"/>
        <v>1.9100000000000001</v>
      </c>
      <c r="T428">
        <f t="shared" si="30"/>
        <v>2.4500000000000002</v>
      </c>
      <c r="U428">
        <f>U139</f>
        <v>2.9399999999999995</v>
      </c>
    </row>
    <row r="429" spans="1:22" x14ac:dyDescent="0.2">
      <c r="A429" t="s">
        <v>42</v>
      </c>
      <c r="B429">
        <f t="shared" ref="B429:T429" si="31">B174</f>
        <v>1.3000000000000003</v>
      </c>
      <c r="C429">
        <f t="shared" si="31"/>
        <v>1.1099999999999999</v>
      </c>
      <c r="D429">
        <f t="shared" si="31"/>
        <v>0.95000000000000007</v>
      </c>
      <c r="E429">
        <f t="shared" si="31"/>
        <v>1.04</v>
      </c>
      <c r="F429">
        <f t="shared" si="31"/>
        <v>1.1600000000000001</v>
      </c>
      <c r="G429">
        <f t="shared" si="31"/>
        <v>1.1000000000000001</v>
      </c>
      <c r="H429">
        <f t="shared" si="31"/>
        <v>0.72000000000000008</v>
      </c>
      <c r="I429">
        <f t="shared" si="31"/>
        <v>0.9</v>
      </c>
      <c r="J429">
        <f t="shared" si="31"/>
        <v>1.71</v>
      </c>
      <c r="K429">
        <f t="shared" si="31"/>
        <v>1.6200000000000003</v>
      </c>
      <c r="L429">
        <f t="shared" si="31"/>
        <v>0.90999999999999992</v>
      </c>
      <c r="M429">
        <f t="shared" si="31"/>
        <v>1.4500000000000002</v>
      </c>
      <c r="N429">
        <f t="shared" si="31"/>
        <v>1.0300000000000002</v>
      </c>
      <c r="O429">
        <f t="shared" si="31"/>
        <v>1.24</v>
      </c>
      <c r="P429">
        <f t="shared" si="31"/>
        <v>0.76</v>
      </c>
      <c r="Q429">
        <f t="shared" si="31"/>
        <v>0</v>
      </c>
      <c r="R429">
        <f t="shared" si="31"/>
        <v>1.4600000000000002</v>
      </c>
      <c r="S429">
        <f t="shared" si="31"/>
        <v>2</v>
      </c>
      <c r="T429">
        <f t="shared" si="31"/>
        <v>1.2600000000000002</v>
      </c>
      <c r="U429">
        <f>U174</f>
        <v>2.2199999999999998</v>
      </c>
    </row>
    <row r="430" spans="1:22" x14ac:dyDescent="0.2">
      <c r="A430" t="s">
        <v>43</v>
      </c>
      <c r="B430">
        <f t="shared" ref="B430:T430" si="32">B209</f>
        <v>1.17</v>
      </c>
      <c r="C430">
        <f t="shared" si="32"/>
        <v>1.8500000000000003</v>
      </c>
      <c r="D430">
        <f t="shared" si="32"/>
        <v>0</v>
      </c>
      <c r="E430">
        <f t="shared" si="32"/>
        <v>1.03</v>
      </c>
      <c r="F430">
        <f t="shared" si="32"/>
        <v>1.66</v>
      </c>
      <c r="G430">
        <f t="shared" si="32"/>
        <v>0.96000000000000008</v>
      </c>
      <c r="H430">
        <f t="shared" si="32"/>
        <v>0.62000000000000011</v>
      </c>
      <c r="I430">
        <f t="shared" si="32"/>
        <v>1.85</v>
      </c>
      <c r="J430">
        <f t="shared" si="32"/>
        <v>2.14</v>
      </c>
      <c r="K430">
        <f t="shared" si="32"/>
        <v>1.6</v>
      </c>
      <c r="L430">
        <f t="shared" si="32"/>
        <v>1.1000000000000001</v>
      </c>
      <c r="M430">
        <f t="shared" si="32"/>
        <v>2.25</v>
      </c>
      <c r="N430">
        <f t="shared" si="32"/>
        <v>1.1300000000000003</v>
      </c>
      <c r="O430">
        <f t="shared" si="32"/>
        <v>1.47</v>
      </c>
      <c r="P430">
        <f t="shared" si="32"/>
        <v>0.98</v>
      </c>
      <c r="Q430">
        <f t="shared" si="32"/>
        <v>0.99</v>
      </c>
      <c r="R430">
        <f t="shared" si="32"/>
        <v>1.0999999999999999</v>
      </c>
      <c r="S430">
        <f t="shared" si="32"/>
        <v>1.47</v>
      </c>
      <c r="T430">
        <f t="shared" si="32"/>
        <v>1.5499999999999998</v>
      </c>
      <c r="U430">
        <f>U209</f>
        <v>2.46</v>
      </c>
    </row>
    <row r="431" spans="1:22" x14ac:dyDescent="0.2">
      <c r="A431" t="s">
        <v>45</v>
      </c>
      <c r="B431">
        <f t="shared" ref="B431:T431" si="33">B244</f>
        <v>0.02</v>
      </c>
      <c r="C431">
        <f t="shared" si="33"/>
        <v>0.19999999999999998</v>
      </c>
      <c r="D431">
        <f t="shared" si="33"/>
        <v>0</v>
      </c>
      <c r="E431">
        <f t="shared" si="33"/>
        <v>0</v>
      </c>
      <c r="F431">
        <f t="shared" si="33"/>
        <v>0</v>
      </c>
      <c r="G431">
        <f t="shared" si="33"/>
        <v>0.01</v>
      </c>
      <c r="H431">
        <f t="shared" si="33"/>
        <v>0</v>
      </c>
      <c r="I431">
        <f t="shared" si="33"/>
        <v>0</v>
      </c>
      <c r="J431">
        <f t="shared" si="33"/>
        <v>0</v>
      </c>
      <c r="K431">
        <f t="shared" si="33"/>
        <v>0.02</v>
      </c>
      <c r="L431">
        <f t="shared" si="33"/>
        <v>0.18</v>
      </c>
      <c r="M431">
        <f t="shared" si="33"/>
        <v>0</v>
      </c>
      <c r="N431">
        <f t="shared" si="33"/>
        <v>0.04</v>
      </c>
      <c r="O431">
        <f t="shared" si="33"/>
        <v>0.32</v>
      </c>
      <c r="P431">
        <f t="shared" si="33"/>
        <v>0.04</v>
      </c>
      <c r="Q431">
        <f t="shared" si="33"/>
        <v>0</v>
      </c>
      <c r="R431">
        <f t="shared" si="33"/>
        <v>0</v>
      </c>
      <c r="S431">
        <f t="shared" si="33"/>
        <v>0.36</v>
      </c>
      <c r="T431">
        <f t="shared" si="33"/>
        <v>0</v>
      </c>
      <c r="U431">
        <f>U244</f>
        <v>0.30000000000000004</v>
      </c>
    </row>
    <row r="432" spans="1:22" x14ac:dyDescent="0.2">
      <c r="A432" t="s">
        <v>58</v>
      </c>
      <c r="B432">
        <f t="shared" ref="B432:T432" si="34">B279</f>
        <v>0.03</v>
      </c>
      <c r="C432">
        <f t="shared" si="34"/>
        <v>0.27</v>
      </c>
      <c r="D432">
        <f t="shared" si="34"/>
        <v>0</v>
      </c>
      <c r="E432">
        <f t="shared" si="34"/>
        <v>0.05</v>
      </c>
      <c r="F432">
        <f t="shared" si="34"/>
        <v>0.21</v>
      </c>
      <c r="G432">
        <f t="shared" si="34"/>
        <v>0.05</v>
      </c>
      <c r="H432">
        <f t="shared" si="34"/>
        <v>0</v>
      </c>
      <c r="I432">
        <f t="shared" si="34"/>
        <v>0.11</v>
      </c>
      <c r="J432">
        <f t="shared" si="34"/>
        <v>0.31</v>
      </c>
      <c r="K432">
        <f t="shared" si="34"/>
        <v>0.09</v>
      </c>
      <c r="L432">
        <f t="shared" si="34"/>
        <v>0</v>
      </c>
      <c r="M432">
        <f t="shared" si="34"/>
        <v>0.08</v>
      </c>
      <c r="N432">
        <f t="shared" si="34"/>
        <v>0</v>
      </c>
      <c r="O432">
        <f t="shared" si="34"/>
        <v>0.13</v>
      </c>
      <c r="P432">
        <f t="shared" si="34"/>
        <v>0</v>
      </c>
      <c r="Q432">
        <f t="shared" si="34"/>
        <v>0</v>
      </c>
      <c r="R432">
        <f t="shared" si="34"/>
        <v>0.12</v>
      </c>
      <c r="S432">
        <f t="shared" si="34"/>
        <v>0.2</v>
      </c>
      <c r="T432">
        <f t="shared" si="34"/>
        <v>0.09</v>
      </c>
      <c r="U432">
        <f>U279</f>
        <v>0.4</v>
      </c>
    </row>
    <row r="433" spans="1:26" x14ac:dyDescent="0.2">
      <c r="A433" t="s">
        <v>59</v>
      </c>
      <c r="B433">
        <f t="shared" ref="B433:T433" si="35">B314</f>
        <v>0.65</v>
      </c>
      <c r="C433">
        <f t="shared" si="35"/>
        <v>1.03</v>
      </c>
      <c r="D433">
        <f t="shared" si="35"/>
        <v>0</v>
      </c>
      <c r="E433">
        <f t="shared" si="35"/>
        <v>0.77</v>
      </c>
      <c r="F433">
        <f t="shared" si="35"/>
        <v>0.72</v>
      </c>
      <c r="G433">
        <f t="shared" si="35"/>
        <v>0</v>
      </c>
      <c r="H433">
        <f t="shared" si="35"/>
        <v>0.7</v>
      </c>
      <c r="I433">
        <f t="shared" si="35"/>
        <v>1.1900000000000002</v>
      </c>
      <c r="J433">
        <f t="shared" si="35"/>
        <v>0.95</v>
      </c>
      <c r="K433">
        <f t="shared" si="35"/>
        <v>0.75</v>
      </c>
      <c r="L433">
        <f t="shared" si="35"/>
        <v>0.47</v>
      </c>
      <c r="M433">
        <f t="shared" si="35"/>
        <v>0.91</v>
      </c>
      <c r="N433">
        <f t="shared" si="35"/>
        <v>0.53</v>
      </c>
      <c r="O433">
        <f t="shared" si="35"/>
        <v>0.62</v>
      </c>
      <c r="P433">
        <f t="shared" si="35"/>
        <v>0.49</v>
      </c>
      <c r="Q433">
        <f t="shared" si="35"/>
        <v>0.58000000000000007</v>
      </c>
      <c r="R433">
        <f t="shared" si="35"/>
        <v>0.82000000000000006</v>
      </c>
      <c r="S433">
        <f t="shared" si="35"/>
        <v>0.92</v>
      </c>
      <c r="T433">
        <f t="shared" si="35"/>
        <v>0.5</v>
      </c>
      <c r="U433">
        <f>U314</f>
        <v>1.2100000000000002</v>
      </c>
    </row>
    <row r="434" spans="1:26" x14ac:dyDescent="0.2">
      <c r="A434" t="s">
        <v>60</v>
      </c>
      <c r="B434">
        <f t="shared" ref="B434:T434" si="36">B349</f>
        <v>0.48</v>
      </c>
      <c r="C434">
        <f t="shared" si="36"/>
        <v>0.94000000000000006</v>
      </c>
      <c r="D434">
        <f t="shared" si="36"/>
        <v>0</v>
      </c>
      <c r="E434">
        <f t="shared" si="36"/>
        <v>0.85000000000000009</v>
      </c>
      <c r="F434">
        <f t="shared" si="36"/>
        <v>0.53</v>
      </c>
      <c r="G434">
        <f t="shared" si="36"/>
        <v>0.5</v>
      </c>
      <c r="H434">
        <f t="shared" si="36"/>
        <v>0.44</v>
      </c>
      <c r="I434">
        <f t="shared" si="36"/>
        <v>0.51</v>
      </c>
      <c r="J434">
        <f t="shared" si="36"/>
        <v>1.26</v>
      </c>
      <c r="K434">
        <f t="shared" si="36"/>
        <v>0.70000000000000007</v>
      </c>
      <c r="L434">
        <f t="shared" si="36"/>
        <v>0.46000000000000008</v>
      </c>
      <c r="M434">
        <f t="shared" si="36"/>
        <v>0.95</v>
      </c>
      <c r="N434">
        <f t="shared" si="36"/>
        <v>0.41000000000000003</v>
      </c>
      <c r="O434">
        <f t="shared" si="36"/>
        <v>0.59000000000000008</v>
      </c>
      <c r="P434">
        <f t="shared" si="36"/>
        <v>0.61</v>
      </c>
      <c r="Q434">
        <f t="shared" si="36"/>
        <v>0.53</v>
      </c>
      <c r="R434">
        <f t="shared" si="36"/>
        <v>0.43</v>
      </c>
      <c r="S434">
        <f t="shared" si="36"/>
        <v>0.68</v>
      </c>
      <c r="T434">
        <f t="shared" si="36"/>
        <v>0.48</v>
      </c>
      <c r="U434">
        <f>U349</f>
        <v>1.3499999999999999</v>
      </c>
    </row>
    <row r="435" spans="1:26" x14ac:dyDescent="0.2">
      <c r="A435" t="s">
        <v>61</v>
      </c>
      <c r="B435">
        <f t="shared" ref="B435:T435" si="37">B384</f>
        <v>3.4299999999999997</v>
      </c>
      <c r="C435">
        <f t="shared" si="37"/>
        <v>4.8499999999999996</v>
      </c>
      <c r="D435">
        <f t="shared" si="37"/>
        <v>0</v>
      </c>
      <c r="E435">
        <f t="shared" si="37"/>
        <v>3.7999999999999989</v>
      </c>
      <c r="F435">
        <f t="shared" si="37"/>
        <v>2.9799999999999995</v>
      </c>
      <c r="G435">
        <f t="shared" si="37"/>
        <v>2.5200000000000005</v>
      </c>
      <c r="H435">
        <f t="shared" si="37"/>
        <v>3.6499999999999995</v>
      </c>
      <c r="I435">
        <f t="shared" si="37"/>
        <v>5.38</v>
      </c>
      <c r="J435">
        <f t="shared" si="37"/>
        <v>5.9700000000000006</v>
      </c>
      <c r="K435">
        <f t="shared" si="37"/>
        <v>4.370000000000001</v>
      </c>
      <c r="L435">
        <f t="shared" si="37"/>
        <v>3.5500000000000007</v>
      </c>
      <c r="M435">
        <f t="shared" si="37"/>
        <v>3.13</v>
      </c>
      <c r="N435">
        <f t="shared" si="37"/>
        <v>3.19</v>
      </c>
      <c r="O435">
        <f t="shared" si="37"/>
        <v>2.6700000000000004</v>
      </c>
      <c r="P435">
        <f t="shared" si="37"/>
        <v>3.129999999999999</v>
      </c>
      <c r="Q435">
        <f t="shared" si="37"/>
        <v>1.95</v>
      </c>
      <c r="R435">
        <f t="shared" si="37"/>
        <v>3.4900000000000007</v>
      </c>
      <c r="S435">
        <f t="shared" si="37"/>
        <v>3.09</v>
      </c>
      <c r="T435">
        <f t="shared" si="37"/>
        <v>6.16</v>
      </c>
      <c r="U435">
        <f>U384</f>
        <v>6.9499999999999993</v>
      </c>
    </row>
    <row r="436" spans="1:26" x14ac:dyDescent="0.2">
      <c r="A436" t="s">
        <v>62</v>
      </c>
      <c r="B436">
        <f t="shared" ref="B436:T436" si="38">B419</f>
        <v>2.06</v>
      </c>
      <c r="C436">
        <f t="shared" si="38"/>
        <v>2.0099999999999998</v>
      </c>
      <c r="D436">
        <f t="shared" si="38"/>
        <v>0</v>
      </c>
      <c r="E436">
        <f t="shared" si="38"/>
        <v>2.2299999999999995</v>
      </c>
      <c r="F436">
        <f t="shared" si="38"/>
        <v>1.6400000000000003</v>
      </c>
      <c r="G436">
        <f t="shared" si="38"/>
        <v>1.6099999999999999</v>
      </c>
      <c r="H436">
        <f t="shared" si="38"/>
        <v>2.08</v>
      </c>
      <c r="I436">
        <f t="shared" si="38"/>
        <v>3.45</v>
      </c>
      <c r="J436">
        <f t="shared" si="38"/>
        <v>3</v>
      </c>
      <c r="K436">
        <f t="shared" si="38"/>
        <v>1.9900000000000002</v>
      </c>
      <c r="L436">
        <f t="shared" si="38"/>
        <v>1.9500000000000002</v>
      </c>
      <c r="M436">
        <f t="shared" si="38"/>
        <v>1.05</v>
      </c>
      <c r="N436">
        <f t="shared" si="38"/>
        <v>1.8399999999999999</v>
      </c>
      <c r="O436">
        <f t="shared" si="38"/>
        <v>1.3900000000000001</v>
      </c>
      <c r="P436">
        <f t="shared" si="38"/>
        <v>1.69</v>
      </c>
      <c r="Q436">
        <f t="shared" si="38"/>
        <v>1.3</v>
      </c>
      <c r="R436">
        <f t="shared" si="38"/>
        <v>1.8800000000000001</v>
      </c>
      <c r="S436">
        <f t="shared" si="38"/>
        <v>1.0100000000000002</v>
      </c>
      <c r="T436">
        <f t="shared" si="38"/>
        <v>1.6500000000000001</v>
      </c>
      <c r="U436">
        <f>U419</f>
        <v>2.85</v>
      </c>
    </row>
    <row r="438" spans="1:26" x14ac:dyDescent="0.2">
      <c r="B438">
        <f t="shared" ref="B438:T438" si="39">SUM(B425:B436)</f>
        <v>14.46</v>
      </c>
      <c r="C438">
        <f t="shared" si="39"/>
        <v>20.25</v>
      </c>
      <c r="D438">
        <f t="shared" si="39"/>
        <v>8.0399999999999991</v>
      </c>
      <c r="E438">
        <f t="shared" si="39"/>
        <v>18.569999999999997</v>
      </c>
      <c r="F438">
        <f t="shared" si="39"/>
        <v>13.940000000000001</v>
      </c>
      <c r="G438">
        <f t="shared" si="39"/>
        <v>12.260000000000002</v>
      </c>
      <c r="H438">
        <f t="shared" si="39"/>
        <v>14.659999999999998</v>
      </c>
      <c r="I438">
        <f t="shared" si="39"/>
        <v>22.279999999999998</v>
      </c>
      <c r="J438">
        <f t="shared" si="39"/>
        <v>18.5</v>
      </c>
      <c r="K438">
        <f t="shared" si="39"/>
        <v>19.07</v>
      </c>
      <c r="L438">
        <f t="shared" si="39"/>
        <v>15.86</v>
      </c>
      <c r="M438">
        <f t="shared" si="39"/>
        <v>17.100000000000001</v>
      </c>
      <c r="N438">
        <f t="shared" si="39"/>
        <v>15.61</v>
      </c>
      <c r="O438">
        <f t="shared" si="39"/>
        <v>13.67</v>
      </c>
      <c r="P438">
        <f t="shared" si="39"/>
        <v>15.769999999999998</v>
      </c>
      <c r="Q438">
        <f t="shared" si="39"/>
        <v>5.35</v>
      </c>
      <c r="R438">
        <f t="shared" si="39"/>
        <v>18.010000000000002</v>
      </c>
      <c r="S438">
        <f t="shared" si="39"/>
        <v>15.789999999999997</v>
      </c>
      <c r="T438">
        <f t="shared" si="39"/>
        <v>19.349999999999998</v>
      </c>
      <c r="U438">
        <f>SUM(U425:U436)</f>
        <v>30.110000000000003</v>
      </c>
    </row>
    <row r="440" spans="1:26" x14ac:dyDescent="0.2">
      <c r="A440" t="s">
        <v>169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'2005'!B433</f>
        <v>0.27</v>
      </c>
      <c r="C442">
        <f>'2005'!C433</f>
        <v>1.18</v>
      </c>
      <c r="D442">
        <f>'2005'!D433</f>
        <v>0.41000000000000003</v>
      </c>
      <c r="E442">
        <f>'2005'!E433</f>
        <v>1.23</v>
      </c>
      <c r="F442">
        <f>'2005'!F433</f>
        <v>1.03</v>
      </c>
      <c r="G442">
        <f>'2005'!G433</f>
        <v>0.48</v>
      </c>
      <c r="H442">
        <f>'2005'!H433</f>
        <v>1.01</v>
      </c>
      <c r="I442">
        <f>'2005'!I433</f>
        <v>0.92</v>
      </c>
      <c r="J442">
        <f>'2005'!J433</f>
        <v>0.6</v>
      </c>
      <c r="K442">
        <f>'2005'!K433</f>
        <v>0.39999999999999997</v>
      </c>
      <c r="L442">
        <f>'2005'!L433</f>
        <v>0.72</v>
      </c>
      <c r="M442">
        <f>'2005'!M433</f>
        <v>0.7</v>
      </c>
      <c r="N442">
        <f>'2005'!N433</f>
        <v>0.54</v>
      </c>
      <c r="O442">
        <f>'2005'!O433</f>
        <v>0.9</v>
      </c>
      <c r="P442">
        <f>'2005'!P433</f>
        <v>0.45</v>
      </c>
      <c r="Q442">
        <f>'2005'!Q433</f>
        <v>1.1600000000000001</v>
      </c>
      <c r="R442">
        <f>'2005'!R433</f>
        <v>0.92999999999999994</v>
      </c>
      <c r="S442">
        <f>'2005'!S433</f>
        <v>0.52</v>
      </c>
      <c r="T442">
        <f>'2005'!T433</f>
        <v>0.38</v>
      </c>
      <c r="U442">
        <f>'2005'!U433</f>
        <v>0</v>
      </c>
      <c r="V442">
        <f>'2005'!V433</f>
        <v>0</v>
      </c>
      <c r="W442">
        <f>'2005'!W433</f>
        <v>0</v>
      </c>
      <c r="X442">
        <f>'2005'!X433</f>
        <v>0</v>
      </c>
      <c r="Y442">
        <f>'2005'!Y433</f>
        <v>0</v>
      </c>
      <c r="Z442">
        <f>'2005'!Z433</f>
        <v>0</v>
      </c>
    </row>
    <row r="443" spans="1:26" x14ac:dyDescent="0.2">
      <c r="A443" t="s">
        <v>104</v>
      </c>
      <c r="B443">
        <f>'2005'!B434</f>
        <v>1.2000000000000002</v>
      </c>
      <c r="C443">
        <f>'2005'!C434</f>
        <v>2.0099999999999998</v>
      </c>
      <c r="D443">
        <f>'2005'!D434</f>
        <v>1.43</v>
      </c>
      <c r="E443">
        <f>'2005'!E434</f>
        <v>1.6</v>
      </c>
      <c r="F443">
        <f>'2005'!F434</f>
        <v>1.88</v>
      </c>
      <c r="G443">
        <f>'2005'!G434</f>
        <v>1.73</v>
      </c>
      <c r="H443">
        <f>'2005'!H434</f>
        <v>1.29</v>
      </c>
      <c r="I443">
        <f>'2005'!I434</f>
        <v>1.67</v>
      </c>
      <c r="J443">
        <f>'2005'!J434</f>
        <v>1.56</v>
      </c>
      <c r="K443">
        <f>'2005'!K434</f>
        <v>1.31</v>
      </c>
      <c r="L443">
        <f>'2005'!L434</f>
        <v>1.53</v>
      </c>
      <c r="M443">
        <f>'2005'!M434</f>
        <v>1</v>
      </c>
      <c r="N443">
        <f>'2005'!N434</f>
        <v>1.34</v>
      </c>
      <c r="O443">
        <f>'2005'!O434</f>
        <v>0.86</v>
      </c>
      <c r="P443">
        <f>'2005'!P434</f>
        <v>1.58</v>
      </c>
      <c r="Q443">
        <f>'2005'!Q434</f>
        <v>1.44</v>
      </c>
      <c r="R443">
        <f>'2005'!R434</f>
        <v>1.49</v>
      </c>
      <c r="S443">
        <f>'2005'!S434</f>
        <v>1.25</v>
      </c>
      <c r="T443">
        <f>'2005'!T434</f>
        <v>1.5400000000000003</v>
      </c>
      <c r="U443">
        <f>'2005'!U434</f>
        <v>0</v>
      </c>
      <c r="V443">
        <f>'2005'!V434</f>
        <v>0</v>
      </c>
      <c r="W443">
        <f>'2005'!W434</f>
        <v>0</v>
      </c>
      <c r="X443">
        <f>'2005'!X434</f>
        <v>0</v>
      </c>
      <c r="Y443">
        <f>'2005'!Y434</f>
        <v>0</v>
      </c>
      <c r="Z443">
        <f>'2005'!Z434</f>
        <v>0</v>
      </c>
    </row>
    <row r="444" spans="1:26" x14ac:dyDescent="0.2">
      <c r="A444" t="s">
        <v>61</v>
      </c>
      <c r="B444">
        <f>'2005'!B435</f>
        <v>1.02</v>
      </c>
      <c r="C444">
        <f>'2005'!C435</f>
        <v>1.51</v>
      </c>
      <c r="D444">
        <f>'2005'!D435</f>
        <v>1.48</v>
      </c>
      <c r="E444">
        <f>'2005'!E435</f>
        <v>1.87</v>
      </c>
      <c r="F444">
        <f>'2005'!F435</f>
        <v>1.1500000000000001</v>
      </c>
      <c r="G444">
        <f>'2005'!G435</f>
        <v>1.06</v>
      </c>
      <c r="H444">
        <f>'2005'!H435</f>
        <v>1.4100000000000001</v>
      </c>
      <c r="I444">
        <f>'2005'!I435</f>
        <v>1.28</v>
      </c>
      <c r="J444">
        <f>'2005'!J435</f>
        <v>1.68</v>
      </c>
      <c r="K444">
        <f>'2005'!K435</f>
        <v>1.9500000000000002</v>
      </c>
      <c r="L444">
        <f>'2005'!L435</f>
        <v>1.6</v>
      </c>
      <c r="M444">
        <f>'2005'!M435</f>
        <v>1.5000000000000002</v>
      </c>
      <c r="N444">
        <f>'2005'!N435</f>
        <v>1.2899999999999998</v>
      </c>
      <c r="O444">
        <f>'2005'!O435</f>
        <v>1.4799999999999998</v>
      </c>
      <c r="P444">
        <f>'2005'!P435</f>
        <v>1.0699999999999998</v>
      </c>
      <c r="Q444">
        <f>'2005'!Q435</f>
        <v>1.75</v>
      </c>
      <c r="R444">
        <f>'2005'!R435</f>
        <v>1.1200000000000003</v>
      </c>
      <c r="S444">
        <f>'2005'!S435</f>
        <v>2.19</v>
      </c>
      <c r="T444">
        <f>'2005'!T435</f>
        <v>2.97</v>
      </c>
      <c r="U444">
        <f>'2005'!U435</f>
        <v>0</v>
      </c>
      <c r="V444">
        <f>'2005'!V435</f>
        <v>0</v>
      </c>
      <c r="W444">
        <f>'2005'!W435</f>
        <v>0</v>
      </c>
      <c r="X444">
        <f>'2005'!X435</f>
        <v>0</v>
      </c>
      <c r="Y444">
        <f>'2005'!Y435</f>
        <v>0</v>
      </c>
      <c r="Z444">
        <f>'2005'!Z435</f>
        <v>0</v>
      </c>
    </row>
    <row r="445" spans="1:26" x14ac:dyDescent="0.2">
      <c r="A445" t="s">
        <v>62</v>
      </c>
      <c r="B445">
        <f>'2005'!B436</f>
        <v>1.4000000000000001</v>
      </c>
      <c r="C445">
        <f>'2005'!C436</f>
        <v>2.29</v>
      </c>
      <c r="D445">
        <f>'2005'!D436</f>
        <v>1.77</v>
      </c>
      <c r="E445">
        <f>'2005'!E436</f>
        <v>3.41</v>
      </c>
      <c r="F445">
        <f>'2005'!F436</f>
        <v>2.12</v>
      </c>
      <c r="G445">
        <f>'2005'!G436</f>
        <v>1.6400000000000001</v>
      </c>
      <c r="H445">
        <f>'2005'!H436</f>
        <v>3.05</v>
      </c>
      <c r="I445">
        <f>'2005'!I436</f>
        <v>1.58</v>
      </c>
      <c r="J445">
        <f>'2005'!J436</f>
        <v>1.9000000000000004</v>
      </c>
      <c r="K445">
        <f>'2005'!K436</f>
        <v>2</v>
      </c>
      <c r="L445">
        <f>'2005'!L436</f>
        <v>1.88</v>
      </c>
      <c r="M445">
        <f>'2005'!M436</f>
        <v>2.2400000000000002</v>
      </c>
      <c r="N445">
        <f>'2005'!N436</f>
        <v>1.4600000000000002</v>
      </c>
      <c r="O445">
        <f>'2005'!O436</f>
        <v>2.83</v>
      </c>
      <c r="P445">
        <f>'2005'!P436</f>
        <v>0</v>
      </c>
      <c r="Q445">
        <f>'2005'!Q436</f>
        <v>3.01</v>
      </c>
      <c r="R445">
        <f>'2005'!R436</f>
        <v>1.45</v>
      </c>
      <c r="S445">
        <f>'2005'!S436</f>
        <v>3.1000000000000005</v>
      </c>
      <c r="T445">
        <f>'2005'!T436</f>
        <v>3.08</v>
      </c>
      <c r="U445">
        <f>'2005'!U436</f>
        <v>0</v>
      </c>
      <c r="V445">
        <f>'2005'!V436</f>
        <v>0</v>
      </c>
      <c r="W445">
        <f>'2005'!W436</f>
        <v>0</v>
      </c>
      <c r="X445">
        <f>'2005'!X436</f>
        <v>0</v>
      </c>
      <c r="Y445">
        <f>'2005'!Y436</f>
        <v>0</v>
      </c>
      <c r="Z445">
        <f>'2005'!Z436</f>
        <v>0</v>
      </c>
    </row>
    <row r="446" spans="1:26" x14ac:dyDescent="0.2">
      <c r="A446" t="s">
        <v>98</v>
      </c>
      <c r="B446">
        <f>B425</f>
        <v>1.7400000000000002</v>
      </c>
      <c r="C446">
        <f>C425</f>
        <v>2.75</v>
      </c>
      <c r="D446">
        <f t="shared" ref="D446:R446" si="40">D425</f>
        <v>3.07</v>
      </c>
      <c r="E446">
        <f t="shared" si="40"/>
        <v>4.0199999999999996</v>
      </c>
      <c r="F446">
        <f t="shared" si="40"/>
        <v>1.4900000000000002</v>
      </c>
      <c r="G446">
        <f t="shared" si="40"/>
        <v>2.2000000000000006</v>
      </c>
      <c r="H446">
        <f t="shared" si="40"/>
        <v>2.4799999999999995</v>
      </c>
      <c r="I446">
        <f t="shared" si="40"/>
        <v>3.3399999999999994</v>
      </c>
      <c r="J446">
        <f t="shared" si="40"/>
        <v>0</v>
      </c>
      <c r="K446">
        <f t="shared" si="40"/>
        <v>3.2</v>
      </c>
      <c r="L446">
        <f t="shared" si="40"/>
        <v>3.1299999999999994</v>
      </c>
      <c r="M446">
        <f t="shared" si="40"/>
        <v>1.9700000000000004</v>
      </c>
      <c r="N446">
        <f t="shared" si="40"/>
        <v>2.85</v>
      </c>
      <c r="O446">
        <f t="shared" si="40"/>
        <v>1.56</v>
      </c>
      <c r="P446">
        <f t="shared" si="40"/>
        <v>3.3</v>
      </c>
      <c r="Q446">
        <v>1.85</v>
      </c>
      <c r="R446">
        <f t="shared" si="40"/>
        <v>3.66</v>
      </c>
    </row>
    <row r="447" spans="1:26" x14ac:dyDescent="0.2">
      <c r="A447" t="s">
        <v>103</v>
      </c>
      <c r="B447">
        <f t="shared" ref="B447:R453" si="41">B426</f>
        <v>0.58000000000000007</v>
      </c>
      <c r="C447">
        <f t="shared" si="41"/>
        <v>0.57999999999999996</v>
      </c>
      <c r="D447">
        <f t="shared" si="41"/>
        <v>0.35</v>
      </c>
      <c r="E447">
        <f t="shared" si="41"/>
        <v>0.88</v>
      </c>
      <c r="F447">
        <f t="shared" si="41"/>
        <v>0.32</v>
      </c>
      <c r="G447">
        <f t="shared" si="41"/>
        <v>0.45000000000000007</v>
      </c>
      <c r="H447">
        <f t="shared" si="41"/>
        <v>1.04</v>
      </c>
      <c r="I447">
        <f t="shared" si="41"/>
        <v>0.87000000000000011</v>
      </c>
      <c r="J447">
        <f t="shared" si="41"/>
        <v>0</v>
      </c>
      <c r="K447">
        <f t="shared" si="41"/>
        <v>0.68</v>
      </c>
      <c r="L447">
        <f t="shared" si="41"/>
        <v>1.1000000000000001</v>
      </c>
      <c r="M447">
        <f t="shared" si="41"/>
        <v>0.48</v>
      </c>
      <c r="N447">
        <f t="shared" si="41"/>
        <v>1.01</v>
      </c>
      <c r="O447">
        <f t="shared" si="41"/>
        <v>0.67</v>
      </c>
      <c r="P447">
        <f t="shared" si="41"/>
        <v>0.73</v>
      </c>
      <c r="Q447">
        <v>0.54</v>
      </c>
      <c r="R447">
        <f t="shared" si="41"/>
        <v>0.96999999999999986</v>
      </c>
    </row>
    <row r="448" spans="1:26" x14ac:dyDescent="0.2">
      <c r="A448" t="s">
        <v>139</v>
      </c>
      <c r="B448">
        <f t="shared" si="41"/>
        <v>1.65</v>
      </c>
      <c r="C448">
        <f t="shared" si="41"/>
        <v>2.3199999999999998</v>
      </c>
      <c r="D448">
        <f t="shared" si="41"/>
        <v>1.7000000000000002</v>
      </c>
      <c r="E448">
        <f t="shared" si="41"/>
        <v>1.79</v>
      </c>
      <c r="F448">
        <f t="shared" si="41"/>
        <v>1.46</v>
      </c>
      <c r="G448">
        <f t="shared" si="41"/>
        <v>1.45</v>
      </c>
      <c r="H448">
        <f t="shared" si="41"/>
        <v>1.4100000000000001</v>
      </c>
      <c r="I448">
        <f t="shared" si="41"/>
        <v>2.2999999999999998</v>
      </c>
      <c r="J448">
        <f t="shared" si="41"/>
        <v>0</v>
      </c>
      <c r="K448">
        <f t="shared" si="41"/>
        <v>2.25</v>
      </c>
      <c r="L448">
        <f t="shared" si="41"/>
        <v>1.47</v>
      </c>
      <c r="M448">
        <f t="shared" si="41"/>
        <v>2.7100000000000004</v>
      </c>
      <c r="N448">
        <f t="shared" si="41"/>
        <v>1.57</v>
      </c>
      <c r="O448">
        <f t="shared" si="41"/>
        <v>1.3500000000000003</v>
      </c>
      <c r="P448">
        <f t="shared" si="41"/>
        <v>1.83</v>
      </c>
      <c r="Q448">
        <v>1.76</v>
      </c>
      <c r="R448">
        <f t="shared" si="41"/>
        <v>2.0700000000000003</v>
      </c>
    </row>
    <row r="449" spans="1:18" x14ac:dyDescent="0.2">
      <c r="A449" t="s">
        <v>41</v>
      </c>
      <c r="B449">
        <f t="shared" si="41"/>
        <v>1.35</v>
      </c>
      <c r="C449">
        <f t="shared" si="41"/>
        <v>2.3400000000000007</v>
      </c>
      <c r="D449">
        <f t="shared" si="41"/>
        <v>1.9700000000000002</v>
      </c>
      <c r="E449">
        <f t="shared" si="41"/>
        <v>2.1100000000000003</v>
      </c>
      <c r="F449">
        <f t="shared" si="41"/>
        <v>1.7700000000000002</v>
      </c>
      <c r="G449">
        <f t="shared" si="41"/>
        <v>1.4100000000000001</v>
      </c>
      <c r="H449">
        <f t="shared" si="41"/>
        <v>1.52</v>
      </c>
      <c r="I449">
        <f t="shared" si="41"/>
        <v>2.3800000000000003</v>
      </c>
      <c r="J449">
        <f t="shared" si="41"/>
        <v>3.16</v>
      </c>
      <c r="K449">
        <f t="shared" si="41"/>
        <v>1.8</v>
      </c>
      <c r="L449">
        <f t="shared" si="41"/>
        <v>1.54</v>
      </c>
      <c r="M449">
        <f t="shared" si="41"/>
        <v>2.12</v>
      </c>
      <c r="N449">
        <f t="shared" si="41"/>
        <v>2.0099999999999998</v>
      </c>
      <c r="O449">
        <f t="shared" si="41"/>
        <v>1.6600000000000001</v>
      </c>
      <c r="P449">
        <f t="shared" si="41"/>
        <v>2.21</v>
      </c>
      <c r="Q449">
        <v>1.91</v>
      </c>
      <c r="R449">
        <f t="shared" si="41"/>
        <v>2.0099999999999998</v>
      </c>
    </row>
    <row r="450" spans="1:18" x14ac:dyDescent="0.2">
      <c r="A450" t="s">
        <v>42</v>
      </c>
      <c r="B450">
        <f t="shared" si="41"/>
        <v>1.3000000000000003</v>
      </c>
      <c r="C450">
        <f t="shared" si="41"/>
        <v>1.1099999999999999</v>
      </c>
      <c r="D450">
        <f t="shared" si="41"/>
        <v>0.95000000000000007</v>
      </c>
      <c r="E450">
        <f t="shared" si="41"/>
        <v>1.04</v>
      </c>
      <c r="F450">
        <f t="shared" si="41"/>
        <v>1.1600000000000001</v>
      </c>
      <c r="G450">
        <f t="shared" si="41"/>
        <v>1.1000000000000001</v>
      </c>
      <c r="H450">
        <f t="shared" si="41"/>
        <v>0.72000000000000008</v>
      </c>
      <c r="I450">
        <f t="shared" si="41"/>
        <v>0.9</v>
      </c>
      <c r="J450">
        <f t="shared" si="41"/>
        <v>1.71</v>
      </c>
      <c r="K450">
        <f t="shared" si="41"/>
        <v>1.6200000000000003</v>
      </c>
      <c r="L450">
        <f t="shared" si="41"/>
        <v>0.90999999999999992</v>
      </c>
      <c r="M450">
        <f t="shared" si="41"/>
        <v>1.4500000000000002</v>
      </c>
      <c r="N450">
        <f t="shared" si="41"/>
        <v>1.0300000000000002</v>
      </c>
      <c r="O450">
        <f t="shared" si="41"/>
        <v>1.24</v>
      </c>
      <c r="P450">
        <f t="shared" si="41"/>
        <v>0.76</v>
      </c>
      <c r="Q450">
        <v>2</v>
      </c>
      <c r="R450">
        <f t="shared" si="41"/>
        <v>1.4600000000000002</v>
      </c>
    </row>
    <row r="451" spans="1:18" x14ac:dyDescent="0.2">
      <c r="A451" t="s">
        <v>43</v>
      </c>
      <c r="B451">
        <f t="shared" si="41"/>
        <v>1.17</v>
      </c>
      <c r="C451">
        <f t="shared" si="41"/>
        <v>1.8500000000000003</v>
      </c>
      <c r="D451">
        <f t="shared" si="41"/>
        <v>0</v>
      </c>
      <c r="E451">
        <f t="shared" si="41"/>
        <v>1.03</v>
      </c>
      <c r="F451">
        <f t="shared" si="41"/>
        <v>1.66</v>
      </c>
      <c r="G451">
        <f t="shared" si="41"/>
        <v>0.96000000000000008</v>
      </c>
      <c r="H451">
        <f t="shared" si="41"/>
        <v>0.62000000000000011</v>
      </c>
      <c r="I451">
        <f t="shared" si="41"/>
        <v>1.85</v>
      </c>
      <c r="J451">
        <f t="shared" si="41"/>
        <v>2.14</v>
      </c>
      <c r="K451">
        <f t="shared" si="41"/>
        <v>1.6</v>
      </c>
      <c r="L451">
        <f t="shared" si="41"/>
        <v>1.1000000000000001</v>
      </c>
      <c r="M451">
        <f t="shared" si="41"/>
        <v>2.25</v>
      </c>
      <c r="N451">
        <f t="shared" si="41"/>
        <v>1.1300000000000003</v>
      </c>
      <c r="O451">
        <f t="shared" si="41"/>
        <v>1.47</v>
      </c>
      <c r="P451">
        <f t="shared" si="41"/>
        <v>0.98</v>
      </c>
      <c r="Q451">
        <v>1.47</v>
      </c>
      <c r="R451">
        <f t="shared" si="41"/>
        <v>1.0999999999999999</v>
      </c>
    </row>
    <row r="452" spans="1:18" x14ac:dyDescent="0.2">
      <c r="A452" t="s">
        <v>45</v>
      </c>
      <c r="B452">
        <f t="shared" si="41"/>
        <v>0.02</v>
      </c>
      <c r="C452">
        <f t="shared" si="41"/>
        <v>0.19999999999999998</v>
      </c>
      <c r="D452">
        <f t="shared" si="41"/>
        <v>0</v>
      </c>
      <c r="E452">
        <f t="shared" si="41"/>
        <v>0</v>
      </c>
      <c r="F452">
        <f t="shared" si="41"/>
        <v>0</v>
      </c>
      <c r="G452">
        <f t="shared" si="41"/>
        <v>0.01</v>
      </c>
      <c r="H452">
        <f t="shared" si="41"/>
        <v>0</v>
      </c>
      <c r="I452">
        <f t="shared" si="41"/>
        <v>0</v>
      </c>
      <c r="J452">
        <f t="shared" si="41"/>
        <v>0</v>
      </c>
      <c r="K452">
        <f t="shared" si="41"/>
        <v>0.02</v>
      </c>
      <c r="L452">
        <f t="shared" si="41"/>
        <v>0.18</v>
      </c>
      <c r="M452">
        <f t="shared" si="41"/>
        <v>0</v>
      </c>
      <c r="N452">
        <f t="shared" si="41"/>
        <v>0.04</v>
      </c>
      <c r="O452">
        <f t="shared" si="41"/>
        <v>0.32</v>
      </c>
      <c r="P452">
        <f t="shared" si="41"/>
        <v>0.04</v>
      </c>
      <c r="Q452">
        <v>0.36</v>
      </c>
      <c r="R452">
        <f t="shared" si="41"/>
        <v>0</v>
      </c>
    </row>
    <row r="453" spans="1:18" x14ac:dyDescent="0.2">
      <c r="A453" t="s">
        <v>106</v>
      </c>
      <c r="B453">
        <f t="shared" si="41"/>
        <v>0.03</v>
      </c>
      <c r="C453">
        <f t="shared" si="41"/>
        <v>0.27</v>
      </c>
      <c r="D453">
        <f t="shared" si="41"/>
        <v>0</v>
      </c>
      <c r="E453">
        <f t="shared" si="41"/>
        <v>0.05</v>
      </c>
      <c r="F453">
        <f t="shared" si="41"/>
        <v>0.21</v>
      </c>
      <c r="G453">
        <f t="shared" si="41"/>
        <v>0.05</v>
      </c>
      <c r="H453">
        <f t="shared" si="41"/>
        <v>0</v>
      </c>
      <c r="I453">
        <f t="shared" si="41"/>
        <v>0.11</v>
      </c>
      <c r="J453">
        <f t="shared" si="41"/>
        <v>0.31</v>
      </c>
      <c r="K453">
        <f t="shared" si="41"/>
        <v>0.09</v>
      </c>
      <c r="L453">
        <f t="shared" si="41"/>
        <v>0</v>
      </c>
      <c r="M453">
        <f t="shared" si="41"/>
        <v>0.08</v>
      </c>
      <c r="N453">
        <f t="shared" si="41"/>
        <v>0</v>
      </c>
      <c r="O453">
        <f t="shared" si="41"/>
        <v>0.13</v>
      </c>
      <c r="P453">
        <f t="shared" si="41"/>
        <v>0</v>
      </c>
      <c r="Q453">
        <v>0.2</v>
      </c>
      <c r="R453">
        <f t="shared" si="41"/>
        <v>0.12</v>
      </c>
    </row>
    <row r="455" spans="1:18" x14ac:dyDescent="0.2">
      <c r="B455">
        <f>SUM(B442:B454)</f>
        <v>11.73</v>
      </c>
      <c r="C455">
        <f>SUM(C442:C454)</f>
        <v>18.41</v>
      </c>
      <c r="D455">
        <f t="shared" ref="D455:R455" si="42">SUM(D442:D454)</f>
        <v>13.13</v>
      </c>
      <c r="E455">
        <f t="shared" si="42"/>
        <v>19.03</v>
      </c>
      <c r="F455">
        <f t="shared" si="42"/>
        <v>14.250000000000002</v>
      </c>
      <c r="G455">
        <f t="shared" si="42"/>
        <v>12.540000000000003</v>
      </c>
      <c r="H455">
        <f t="shared" si="42"/>
        <v>14.549999999999997</v>
      </c>
      <c r="I455">
        <f t="shared" si="42"/>
        <v>17.200000000000003</v>
      </c>
      <c r="J455">
        <f t="shared" si="42"/>
        <v>13.06</v>
      </c>
      <c r="K455">
        <f t="shared" si="42"/>
        <v>16.920000000000002</v>
      </c>
      <c r="L455">
        <f t="shared" si="42"/>
        <v>15.159999999999998</v>
      </c>
      <c r="M455">
        <f t="shared" si="42"/>
        <v>16.5</v>
      </c>
      <c r="N455">
        <f t="shared" si="42"/>
        <v>14.270000000000001</v>
      </c>
      <c r="O455">
        <f t="shared" si="42"/>
        <v>14.470000000000002</v>
      </c>
      <c r="P455">
        <f t="shared" si="42"/>
        <v>12.950000000000001</v>
      </c>
      <c r="Q455">
        <f t="shared" si="42"/>
        <v>17.45</v>
      </c>
      <c r="R455">
        <f t="shared" si="42"/>
        <v>16.380000000000003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R455"/>
  <sheetViews>
    <sheetView topLeftCell="A316" workbookViewId="0">
      <selection activeCell="O455" sqref="O455"/>
    </sheetView>
  </sheetViews>
  <sheetFormatPr defaultColWidth="10.28515625" defaultRowHeight="12.75" x14ac:dyDescent="0.2"/>
  <cols>
    <col min="1" max="8" width="10.28515625" customWidth="1"/>
    <col min="9" max="9" width="9.7109375" customWidth="1"/>
    <col min="10" max="35" width="10.28515625" customWidth="1"/>
    <col min="36" max="36" width="9.7109375" customWidth="1"/>
  </cols>
  <sheetData>
    <row r="1" spans="1:70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AA1">
        <v>2007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70" x14ac:dyDescent="0.2">
      <c r="A2">
        <v>2007</v>
      </c>
      <c r="AV2" s="9"/>
    </row>
    <row r="3" spans="1:70" x14ac:dyDescent="0.2">
      <c r="A3">
        <v>1</v>
      </c>
      <c r="E3">
        <v>1.65</v>
      </c>
      <c r="S3">
        <v>1.3</v>
      </c>
      <c r="U3">
        <v>1</v>
      </c>
      <c r="AA3" s="6" t="s">
        <v>21</v>
      </c>
      <c r="AC3">
        <f t="shared" ref="AC3:AU3" si="0">B34</f>
        <v>1.08</v>
      </c>
      <c r="AD3">
        <f t="shared" si="0"/>
        <v>1.7900000000000003</v>
      </c>
      <c r="AE3">
        <f t="shared" si="0"/>
        <v>0</v>
      </c>
      <c r="AF3">
        <f t="shared" si="0"/>
        <v>2.57</v>
      </c>
      <c r="AG3">
        <f t="shared" si="0"/>
        <v>0.96</v>
      </c>
      <c r="AH3">
        <f t="shared" si="0"/>
        <v>1.37</v>
      </c>
      <c r="AI3">
        <f t="shared" si="0"/>
        <v>2.0099999999999998</v>
      </c>
      <c r="AJ3">
        <f t="shared" si="0"/>
        <v>1.9799999999999998</v>
      </c>
      <c r="AK3">
        <f t="shared" si="0"/>
        <v>1.9000000000000001</v>
      </c>
      <c r="AL3">
        <f t="shared" si="0"/>
        <v>1.7799999999999998</v>
      </c>
      <c r="AM3">
        <f t="shared" si="0"/>
        <v>0.97</v>
      </c>
      <c r="AN3">
        <f t="shared" si="0"/>
        <v>1.1400000000000001</v>
      </c>
      <c r="AO3">
        <f t="shared" si="0"/>
        <v>1.02</v>
      </c>
      <c r="AP3">
        <f t="shared" si="0"/>
        <v>1.46</v>
      </c>
      <c r="AQ3">
        <f t="shared" si="0"/>
        <v>0</v>
      </c>
      <c r="AR3">
        <f t="shared" si="0"/>
        <v>2.06</v>
      </c>
      <c r="AS3">
        <f t="shared" si="0"/>
        <v>0.77000000000000013</v>
      </c>
      <c r="AT3">
        <f t="shared" si="0"/>
        <v>1.7400000000000002</v>
      </c>
      <c r="AU3">
        <f t="shared" si="0"/>
        <v>2.97</v>
      </c>
      <c r="AV3" s="7">
        <f t="shared" ref="AV3:AV14" si="1">AVERAGE(AC3:AU3)</f>
        <v>1.4510526315789474</v>
      </c>
      <c r="AX3" s="6"/>
      <c r="BR3" s="3"/>
    </row>
    <row r="4" spans="1:70" x14ac:dyDescent="0.2">
      <c r="A4">
        <v>2</v>
      </c>
      <c r="B4">
        <v>0.35</v>
      </c>
      <c r="C4">
        <v>0.4</v>
      </c>
      <c r="E4">
        <v>0.41</v>
      </c>
      <c r="H4">
        <v>1.1000000000000001</v>
      </c>
      <c r="M4">
        <v>0.84</v>
      </c>
      <c r="S4">
        <v>0.09</v>
      </c>
      <c r="U4">
        <v>2</v>
      </c>
      <c r="AA4" s="6" t="s">
        <v>22</v>
      </c>
      <c r="AC4">
        <f t="shared" ref="AC4:AU4" si="2">B69</f>
        <v>1.3800000000000001</v>
      </c>
      <c r="AD4">
        <f t="shared" si="2"/>
        <v>2.0299999999999998</v>
      </c>
      <c r="AE4">
        <f t="shared" si="2"/>
        <v>0</v>
      </c>
      <c r="AF4">
        <f t="shared" si="2"/>
        <v>2</v>
      </c>
      <c r="AG4">
        <f t="shared" si="2"/>
        <v>1.49</v>
      </c>
      <c r="AH4">
        <f t="shared" si="2"/>
        <v>1.25</v>
      </c>
      <c r="AI4">
        <f t="shared" si="2"/>
        <v>1.5500000000000003</v>
      </c>
      <c r="AJ4">
        <f t="shared" si="2"/>
        <v>1.6999999999999997</v>
      </c>
      <c r="AK4">
        <f t="shared" si="2"/>
        <v>2.14</v>
      </c>
      <c r="AL4">
        <f t="shared" si="2"/>
        <v>1.4600000000000002</v>
      </c>
      <c r="AM4">
        <f t="shared" si="2"/>
        <v>1.1299999999999999</v>
      </c>
      <c r="AN4">
        <f t="shared" si="2"/>
        <v>1.2</v>
      </c>
      <c r="AO4">
        <f t="shared" si="2"/>
        <v>2.0100000000000002</v>
      </c>
      <c r="AP4">
        <f t="shared" si="2"/>
        <v>0.94</v>
      </c>
      <c r="AQ4">
        <f t="shared" si="2"/>
        <v>2.97</v>
      </c>
      <c r="AR4">
        <f t="shared" si="2"/>
        <v>1.72</v>
      </c>
      <c r="AS4">
        <f t="shared" si="2"/>
        <v>2.0700000000000003</v>
      </c>
      <c r="AT4">
        <f t="shared" si="2"/>
        <v>1.4300000000000002</v>
      </c>
      <c r="AU4">
        <f t="shared" si="2"/>
        <v>3.11</v>
      </c>
      <c r="AV4" s="7">
        <f t="shared" si="1"/>
        <v>1.6621052631578948</v>
      </c>
      <c r="AX4" s="6"/>
      <c r="BR4" s="3"/>
    </row>
    <row r="5" spans="1:70" x14ac:dyDescent="0.2">
      <c r="A5">
        <v>3</v>
      </c>
      <c r="B5">
        <v>0.5</v>
      </c>
      <c r="C5">
        <v>0.14000000000000001</v>
      </c>
      <c r="G5">
        <v>1.04</v>
      </c>
      <c r="H5">
        <v>0.45</v>
      </c>
      <c r="I5">
        <v>1.41</v>
      </c>
      <c r="J5">
        <v>0.65</v>
      </c>
      <c r="K5">
        <v>1.18</v>
      </c>
      <c r="M5">
        <v>0.16</v>
      </c>
      <c r="N5">
        <v>0.3</v>
      </c>
      <c r="O5">
        <v>1.1599999999999999</v>
      </c>
      <c r="Q5">
        <v>1.46</v>
      </c>
      <c r="R5">
        <v>0.32</v>
      </c>
      <c r="T5">
        <v>0.8</v>
      </c>
      <c r="U5">
        <v>3</v>
      </c>
      <c r="AA5" s="6" t="s">
        <v>23</v>
      </c>
      <c r="AC5">
        <f t="shared" ref="AC5:AU5" si="3">B104</f>
        <v>2.23</v>
      </c>
      <c r="AD5">
        <f t="shared" si="3"/>
        <v>1.37</v>
      </c>
      <c r="AE5">
        <f t="shared" si="3"/>
        <v>0</v>
      </c>
      <c r="AF5">
        <f t="shared" si="3"/>
        <v>1.37</v>
      </c>
      <c r="AG5">
        <f t="shared" si="3"/>
        <v>1.03</v>
      </c>
      <c r="AH5">
        <f t="shared" si="3"/>
        <v>0.9900000000000001</v>
      </c>
      <c r="AI5">
        <f t="shared" si="3"/>
        <v>1.6700000000000002</v>
      </c>
      <c r="AJ5">
        <f t="shared" si="3"/>
        <v>1.71</v>
      </c>
      <c r="AK5">
        <f t="shared" si="3"/>
        <v>1.62</v>
      </c>
      <c r="AL5">
        <f t="shared" si="3"/>
        <v>1.37</v>
      </c>
      <c r="AM5">
        <f t="shared" si="3"/>
        <v>1.4000000000000004</v>
      </c>
      <c r="AN5">
        <f t="shared" si="3"/>
        <v>1.4400000000000002</v>
      </c>
      <c r="AO5">
        <f t="shared" si="3"/>
        <v>0.96000000000000019</v>
      </c>
      <c r="AP5">
        <f t="shared" si="3"/>
        <v>1.29</v>
      </c>
      <c r="AQ5">
        <f t="shared" si="3"/>
        <v>0.61</v>
      </c>
      <c r="AR5">
        <f t="shared" si="3"/>
        <v>1.1600000000000001</v>
      </c>
      <c r="AS5">
        <f t="shared" si="3"/>
        <v>1.0900000000000001</v>
      </c>
      <c r="AT5">
        <f t="shared" si="3"/>
        <v>1.6100000000000003</v>
      </c>
      <c r="AU5">
        <f t="shared" si="3"/>
        <v>2.54</v>
      </c>
      <c r="AV5" s="7">
        <f t="shared" si="1"/>
        <v>1.34</v>
      </c>
      <c r="AX5" s="6"/>
      <c r="BR5" s="3"/>
    </row>
    <row r="6" spans="1:70" x14ac:dyDescent="0.2">
      <c r="A6">
        <v>4</v>
      </c>
      <c r="C6">
        <v>0.28000000000000003</v>
      </c>
      <c r="G6">
        <v>0.03</v>
      </c>
      <c r="H6">
        <v>0.12</v>
      </c>
      <c r="J6">
        <v>0.27</v>
      </c>
      <c r="K6">
        <v>0.2</v>
      </c>
      <c r="L6">
        <v>0.21</v>
      </c>
      <c r="N6">
        <v>0.15</v>
      </c>
      <c r="O6">
        <v>0.3</v>
      </c>
      <c r="Q6">
        <v>0.32</v>
      </c>
      <c r="R6">
        <v>0.24</v>
      </c>
      <c r="S6">
        <v>0.12</v>
      </c>
      <c r="T6">
        <v>0.52</v>
      </c>
      <c r="U6">
        <v>4</v>
      </c>
      <c r="AA6" s="6" t="s">
        <v>24</v>
      </c>
      <c r="AC6">
        <f t="shared" ref="AC6:AU6" si="4">B139</f>
        <v>0.68</v>
      </c>
      <c r="AD6">
        <f t="shared" si="4"/>
        <v>0.82000000000000006</v>
      </c>
      <c r="AE6">
        <f t="shared" si="4"/>
        <v>0</v>
      </c>
      <c r="AF6">
        <f t="shared" si="4"/>
        <v>1.28</v>
      </c>
      <c r="AG6">
        <f t="shared" si="4"/>
        <v>0.51</v>
      </c>
      <c r="AH6">
        <f t="shared" si="4"/>
        <v>0.70000000000000007</v>
      </c>
      <c r="AI6">
        <f t="shared" si="4"/>
        <v>0.76</v>
      </c>
      <c r="AJ6">
        <f t="shared" si="4"/>
        <v>0.41000000000000003</v>
      </c>
      <c r="AK6">
        <f t="shared" si="4"/>
        <v>0.8</v>
      </c>
      <c r="AL6">
        <f t="shared" si="4"/>
        <v>0.88000000000000012</v>
      </c>
      <c r="AM6">
        <f t="shared" si="4"/>
        <v>1.17</v>
      </c>
      <c r="AN6">
        <f t="shared" si="4"/>
        <v>0.71000000000000008</v>
      </c>
      <c r="AO6">
        <f t="shared" si="4"/>
        <v>0.71000000000000008</v>
      </c>
      <c r="AP6">
        <f t="shared" si="4"/>
        <v>1.0900000000000001</v>
      </c>
      <c r="AQ6">
        <f t="shared" si="4"/>
        <v>0.7400000000000001</v>
      </c>
      <c r="AR6">
        <f t="shared" si="4"/>
        <v>1.1199999999999999</v>
      </c>
      <c r="AS6">
        <f t="shared" si="4"/>
        <v>0.82</v>
      </c>
      <c r="AT6">
        <f t="shared" si="4"/>
        <v>0.90999999999999992</v>
      </c>
      <c r="AU6">
        <f t="shared" si="4"/>
        <v>1.51</v>
      </c>
      <c r="AV6" s="7">
        <f t="shared" si="1"/>
        <v>0.82210526315789478</v>
      </c>
      <c r="AX6" s="6"/>
      <c r="BR6" s="3"/>
    </row>
    <row r="7" spans="1:70" x14ac:dyDescent="0.2">
      <c r="A7">
        <v>5</v>
      </c>
      <c r="B7">
        <v>0.01</v>
      </c>
      <c r="G7">
        <v>0.16</v>
      </c>
      <c r="J7">
        <v>0.37</v>
      </c>
      <c r="T7">
        <v>0.45</v>
      </c>
      <c r="U7">
        <v>5</v>
      </c>
      <c r="AA7" s="6" t="s">
        <v>25</v>
      </c>
      <c r="AC7">
        <f t="shared" ref="AC7:AU7" si="5">B174</f>
        <v>0.76</v>
      </c>
      <c r="AD7">
        <f t="shared" si="5"/>
        <v>1.18</v>
      </c>
      <c r="AE7">
        <f t="shared" si="5"/>
        <v>0</v>
      </c>
      <c r="AF7">
        <f t="shared" si="5"/>
        <v>1.21</v>
      </c>
      <c r="AG7">
        <f t="shared" si="5"/>
        <v>1.06</v>
      </c>
      <c r="AH7">
        <f t="shared" si="5"/>
        <v>0.74</v>
      </c>
      <c r="AI7">
        <f t="shared" si="5"/>
        <v>0.53</v>
      </c>
      <c r="AJ7">
        <f t="shared" si="5"/>
        <v>1.8399999999999999</v>
      </c>
      <c r="AK7">
        <f t="shared" si="5"/>
        <v>0.96</v>
      </c>
      <c r="AL7">
        <f t="shared" si="5"/>
        <v>0.78</v>
      </c>
      <c r="AM7">
        <f t="shared" si="5"/>
        <v>0.69</v>
      </c>
      <c r="AN7">
        <f t="shared" si="5"/>
        <v>0.51</v>
      </c>
      <c r="AO7">
        <f t="shared" si="5"/>
        <v>0.66</v>
      </c>
      <c r="AP7">
        <f t="shared" si="5"/>
        <v>0.57000000000000006</v>
      </c>
      <c r="AQ7">
        <f t="shared" si="5"/>
        <v>2.08</v>
      </c>
      <c r="AR7">
        <f t="shared" si="5"/>
        <v>1.1100000000000001</v>
      </c>
      <c r="AS7">
        <f t="shared" si="5"/>
        <v>0.92999999999999994</v>
      </c>
      <c r="AT7">
        <f t="shared" si="5"/>
        <v>0.83</v>
      </c>
      <c r="AU7">
        <f t="shared" si="5"/>
        <v>1.79</v>
      </c>
      <c r="AV7" s="7">
        <f t="shared" si="1"/>
        <v>0.95947368421052615</v>
      </c>
      <c r="AX7" s="6"/>
      <c r="BR7" s="3"/>
    </row>
    <row r="8" spans="1:70" x14ac:dyDescent="0.2">
      <c r="A8">
        <v>6</v>
      </c>
      <c r="B8">
        <v>0.05</v>
      </c>
      <c r="C8">
        <v>0.22</v>
      </c>
      <c r="I8">
        <v>0.19</v>
      </c>
      <c r="J8">
        <v>0.05</v>
      </c>
      <c r="N8">
        <v>0.02</v>
      </c>
      <c r="Q8">
        <v>0.04</v>
      </c>
      <c r="T8">
        <v>0.25</v>
      </c>
      <c r="U8">
        <v>6</v>
      </c>
      <c r="AA8" s="6" t="s">
        <v>26</v>
      </c>
      <c r="AC8">
        <f t="shared" ref="AC8:AU8" si="6">B209</f>
        <v>0.74</v>
      </c>
      <c r="AD8">
        <f t="shared" si="6"/>
        <v>1.3199999999999998</v>
      </c>
      <c r="AE8">
        <f t="shared" si="6"/>
        <v>0</v>
      </c>
      <c r="AF8">
        <f t="shared" si="6"/>
        <v>0.89000000000000012</v>
      </c>
      <c r="AG8">
        <f t="shared" si="6"/>
        <v>0.79</v>
      </c>
      <c r="AH8">
        <f t="shared" si="6"/>
        <v>0</v>
      </c>
      <c r="AI8">
        <f t="shared" si="6"/>
        <v>0.69000000000000006</v>
      </c>
      <c r="AJ8">
        <f t="shared" si="6"/>
        <v>0.13</v>
      </c>
      <c r="AK8">
        <f t="shared" si="6"/>
        <v>1.02</v>
      </c>
      <c r="AL8">
        <f t="shared" si="6"/>
        <v>0.70000000000000007</v>
      </c>
      <c r="AM8">
        <f t="shared" si="6"/>
        <v>1</v>
      </c>
      <c r="AN8">
        <f t="shared" si="6"/>
        <v>1.2799999999999998</v>
      </c>
      <c r="AO8">
        <f t="shared" si="6"/>
        <v>0.85</v>
      </c>
      <c r="AP8">
        <f t="shared" si="6"/>
        <v>0.87</v>
      </c>
      <c r="AQ8">
        <f t="shared" si="6"/>
        <v>0.82</v>
      </c>
      <c r="AR8">
        <f t="shared" si="6"/>
        <v>0.57000000000000006</v>
      </c>
      <c r="AS8">
        <f t="shared" si="6"/>
        <v>0.81</v>
      </c>
      <c r="AT8">
        <f t="shared" si="6"/>
        <v>0.91999999999999993</v>
      </c>
      <c r="AU8">
        <f t="shared" si="6"/>
        <v>1.48</v>
      </c>
      <c r="AV8" s="7">
        <f t="shared" si="1"/>
        <v>0.78315789473684216</v>
      </c>
      <c r="AX8" s="6"/>
      <c r="BR8" s="3"/>
    </row>
    <row r="9" spans="1:70" x14ac:dyDescent="0.2">
      <c r="A9">
        <v>7</v>
      </c>
      <c r="B9">
        <v>0.05</v>
      </c>
      <c r="E9">
        <v>7.0000000000000007E-2</v>
      </c>
      <c r="J9">
        <v>0.02</v>
      </c>
      <c r="L9">
        <v>0.22</v>
      </c>
      <c r="N9">
        <v>0.03</v>
      </c>
      <c r="U9">
        <v>7</v>
      </c>
      <c r="AA9" s="6" t="s">
        <v>27</v>
      </c>
      <c r="AC9">
        <f t="shared" ref="AC9:AU9" si="7">B244</f>
        <v>0.26</v>
      </c>
      <c r="AD9">
        <f t="shared" si="7"/>
        <v>0.39</v>
      </c>
      <c r="AE9">
        <f t="shared" si="7"/>
        <v>0</v>
      </c>
      <c r="AF9">
        <f t="shared" si="7"/>
        <v>0.36</v>
      </c>
      <c r="AG9">
        <f t="shared" si="7"/>
        <v>0.2</v>
      </c>
      <c r="AH9">
        <f t="shared" si="7"/>
        <v>0</v>
      </c>
      <c r="AI9">
        <f t="shared" si="7"/>
        <v>0.32</v>
      </c>
      <c r="AJ9">
        <f t="shared" si="7"/>
        <v>0</v>
      </c>
      <c r="AK9">
        <f t="shared" si="7"/>
        <v>0.58000000000000007</v>
      </c>
      <c r="AL9">
        <f t="shared" si="7"/>
        <v>0.4</v>
      </c>
      <c r="AM9">
        <f t="shared" si="7"/>
        <v>0.48</v>
      </c>
      <c r="AN9">
        <f t="shared" si="7"/>
        <v>0.37</v>
      </c>
      <c r="AO9">
        <f t="shared" si="7"/>
        <v>0.26</v>
      </c>
      <c r="AP9">
        <f t="shared" si="7"/>
        <v>0.39</v>
      </c>
      <c r="AQ9">
        <f t="shared" si="7"/>
        <v>0.47</v>
      </c>
      <c r="AR9">
        <f t="shared" si="7"/>
        <v>0</v>
      </c>
      <c r="AS9">
        <f t="shared" si="7"/>
        <v>0.27</v>
      </c>
      <c r="AT9">
        <f t="shared" si="7"/>
        <v>0.54</v>
      </c>
      <c r="AU9">
        <f t="shared" si="7"/>
        <v>0.62</v>
      </c>
      <c r="AV9" s="7">
        <f t="shared" si="1"/>
        <v>0.31105263157894736</v>
      </c>
      <c r="AX9" s="6"/>
      <c r="BR9" s="3"/>
    </row>
    <row r="10" spans="1:70" x14ac:dyDescent="0.2">
      <c r="A10">
        <v>8</v>
      </c>
      <c r="U10">
        <v>8</v>
      </c>
      <c r="AA10" s="6" t="s">
        <v>28</v>
      </c>
      <c r="AC10">
        <f t="shared" ref="AC10:AU10" si="8">B279</f>
        <v>0.37</v>
      </c>
      <c r="AD10">
        <f t="shared" si="8"/>
        <v>0.54</v>
      </c>
      <c r="AE10">
        <f t="shared" si="8"/>
        <v>0.45</v>
      </c>
      <c r="AF10">
        <f t="shared" si="8"/>
        <v>0.58000000000000007</v>
      </c>
      <c r="AG10">
        <f t="shared" si="8"/>
        <v>0.66</v>
      </c>
      <c r="AH10">
        <f t="shared" si="8"/>
        <v>0</v>
      </c>
      <c r="AI10">
        <f t="shared" si="8"/>
        <v>0.39</v>
      </c>
      <c r="AJ10">
        <f t="shared" si="8"/>
        <v>0.51</v>
      </c>
      <c r="AK10">
        <f t="shared" si="8"/>
        <v>0.45999999999999996</v>
      </c>
      <c r="AL10">
        <f t="shared" si="8"/>
        <v>0.5</v>
      </c>
      <c r="AM10">
        <f t="shared" si="8"/>
        <v>0.6</v>
      </c>
      <c r="AN10">
        <f t="shared" si="8"/>
        <v>0.49</v>
      </c>
      <c r="AO10">
        <f t="shared" si="8"/>
        <v>0.31</v>
      </c>
      <c r="AP10">
        <f t="shared" si="8"/>
        <v>0.53</v>
      </c>
      <c r="AQ10">
        <f t="shared" si="8"/>
        <v>0</v>
      </c>
      <c r="AR10">
        <f t="shared" si="8"/>
        <v>0.7</v>
      </c>
      <c r="AS10">
        <f t="shared" si="8"/>
        <v>0.35</v>
      </c>
      <c r="AT10">
        <f t="shared" si="8"/>
        <v>0.33</v>
      </c>
      <c r="AU10">
        <f t="shared" si="8"/>
        <v>1</v>
      </c>
      <c r="AV10" s="7">
        <f t="shared" si="1"/>
        <v>0.46157894736842103</v>
      </c>
      <c r="AX10" s="6"/>
      <c r="BR10" s="3"/>
    </row>
    <row r="11" spans="1:70" x14ac:dyDescent="0.2">
      <c r="A11">
        <v>9</v>
      </c>
      <c r="C11">
        <v>0.32</v>
      </c>
      <c r="H11">
        <v>0.19</v>
      </c>
      <c r="M11">
        <v>0.14000000000000001</v>
      </c>
      <c r="U11">
        <v>9</v>
      </c>
      <c r="AA11" s="6" t="s">
        <v>29</v>
      </c>
      <c r="AC11">
        <f t="shared" ref="AC11:AU11" si="9">B314</f>
        <v>0.02</v>
      </c>
      <c r="AD11">
        <f t="shared" si="9"/>
        <v>0.12000000000000001</v>
      </c>
      <c r="AE11">
        <f t="shared" si="9"/>
        <v>0.01</v>
      </c>
      <c r="AF11">
        <f t="shared" si="9"/>
        <v>0.08</v>
      </c>
      <c r="AG11">
        <f t="shared" si="9"/>
        <v>0.23</v>
      </c>
      <c r="AH11">
        <f t="shared" si="9"/>
        <v>0</v>
      </c>
      <c r="AI11">
        <f t="shared" si="9"/>
        <v>0.12000000000000001</v>
      </c>
      <c r="AJ11">
        <f t="shared" si="9"/>
        <v>0.38</v>
      </c>
      <c r="AK11">
        <f t="shared" si="9"/>
        <v>0.04</v>
      </c>
      <c r="AL11">
        <f t="shared" si="9"/>
        <v>0.11000000000000001</v>
      </c>
      <c r="AM11">
        <f t="shared" si="9"/>
        <v>0.06</v>
      </c>
      <c r="AN11">
        <f t="shared" si="9"/>
        <v>0.08</v>
      </c>
      <c r="AO11">
        <f t="shared" si="9"/>
        <v>0.02</v>
      </c>
      <c r="AP11">
        <f t="shared" si="9"/>
        <v>0.1</v>
      </c>
      <c r="AQ11">
        <f t="shared" si="9"/>
        <v>0.35</v>
      </c>
      <c r="AR11">
        <f t="shared" si="9"/>
        <v>0</v>
      </c>
      <c r="AS11">
        <f t="shared" si="9"/>
        <v>0.08</v>
      </c>
      <c r="AT11">
        <f t="shared" si="9"/>
        <v>0.12</v>
      </c>
      <c r="AU11">
        <f t="shared" si="9"/>
        <v>0.1</v>
      </c>
      <c r="AV11" s="7">
        <f t="shared" si="1"/>
        <v>0.10631578947368424</v>
      </c>
      <c r="AX11" s="6"/>
      <c r="BR11" s="3"/>
    </row>
    <row r="12" spans="1:70" x14ac:dyDescent="0.2">
      <c r="A12">
        <v>10</v>
      </c>
      <c r="J12">
        <v>0.23</v>
      </c>
      <c r="N12">
        <v>0.17</v>
      </c>
      <c r="R12">
        <v>0.05</v>
      </c>
      <c r="T12">
        <v>0.4</v>
      </c>
      <c r="U12">
        <v>10</v>
      </c>
      <c r="AA12" s="6" t="s">
        <v>30</v>
      </c>
      <c r="AC12">
        <f t="shared" ref="AC12:AU12" si="10">B349</f>
        <v>1.31</v>
      </c>
      <c r="AD12">
        <f t="shared" si="10"/>
        <v>1.4</v>
      </c>
      <c r="AE12">
        <f t="shared" si="10"/>
        <v>1.1100000000000001</v>
      </c>
      <c r="AF12">
        <f t="shared" si="10"/>
        <v>1.62</v>
      </c>
      <c r="AG12">
        <f t="shared" si="10"/>
        <v>1.21</v>
      </c>
      <c r="AH12">
        <f t="shared" si="10"/>
        <v>0</v>
      </c>
      <c r="AI12">
        <f t="shared" si="10"/>
        <v>1.2</v>
      </c>
      <c r="AJ12">
        <f t="shared" si="10"/>
        <v>2.54</v>
      </c>
      <c r="AK12">
        <f t="shared" si="10"/>
        <v>1.46</v>
      </c>
      <c r="AL12">
        <f t="shared" si="10"/>
        <v>1.0800000000000003</v>
      </c>
      <c r="AM12">
        <f t="shared" si="10"/>
        <v>1.36</v>
      </c>
      <c r="AN12">
        <f t="shared" si="10"/>
        <v>0.82</v>
      </c>
      <c r="AO12">
        <f t="shared" si="10"/>
        <v>1.6700000000000002</v>
      </c>
      <c r="AP12">
        <f t="shared" si="10"/>
        <v>1.01</v>
      </c>
      <c r="AQ12">
        <f t="shared" si="10"/>
        <v>1.04</v>
      </c>
      <c r="AR12">
        <f t="shared" si="10"/>
        <v>1.4400000000000002</v>
      </c>
      <c r="AS12">
        <f t="shared" si="10"/>
        <v>1.2500000000000002</v>
      </c>
      <c r="AT12">
        <f t="shared" si="10"/>
        <v>1.4000000000000001</v>
      </c>
      <c r="AU12">
        <f t="shared" si="10"/>
        <v>2.11</v>
      </c>
      <c r="AV12" s="7">
        <f t="shared" si="1"/>
        <v>1.3173684210526317</v>
      </c>
      <c r="AX12" s="6"/>
      <c r="BR12" s="3"/>
    </row>
    <row r="13" spans="1:70" x14ac:dyDescent="0.2">
      <c r="A13">
        <v>11</v>
      </c>
      <c r="C13">
        <v>0.1</v>
      </c>
      <c r="E13">
        <v>0.33</v>
      </c>
      <c r="G13">
        <v>0.11</v>
      </c>
      <c r="K13">
        <v>0.27</v>
      </c>
      <c r="N13">
        <v>0.12</v>
      </c>
      <c r="Q13">
        <v>0.19</v>
      </c>
      <c r="R13">
        <v>0.15</v>
      </c>
      <c r="T13">
        <v>0.1</v>
      </c>
      <c r="U13">
        <v>11</v>
      </c>
      <c r="AA13" s="6" t="s">
        <v>31</v>
      </c>
      <c r="AC13">
        <f t="shared" ref="AC13:AU13" si="11">B384</f>
        <v>2.3499999999999996</v>
      </c>
      <c r="AD13">
        <f t="shared" si="11"/>
        <v>3.3699999999999992</v>
      </c>
      <c r="AE13">
        <f t="shared" si="11"/>
        <v>1.55</v>
      </c>
      <c r="AF13">
        <f t="shared" si="11"/>
        <v>3.2599999999999993</v>
      </c>
      <c r="AG13">
        <f t="shared" si="11"/>
        <v>2.68</v>
      </c>
      <c r="AH13">
        <f t="shared" si="11"/>
        <v>0</v>
      </c>
      <c r="AI13">
        <f t="shared" si="11"/>
        <v>2.78</v>
      </c>
      <c r="AJ13">
        <f t="shared" si="11"/>
        <v>3.7800000000000002</v>
      </c>
      <c r="AK13">
        <f t="shared" si="11"/>
        <v>2.94</v>
      </c>
      <c r="AL13">
        <f t="shared" si="11"/>
        <v>2.5599999999999996</v>
      </c>
      <c r="AM13">
        <f t="shared" si="11"/>
        <v>3.4000000000000004</v>
      </c>
      <c r="AN13">
        <f t="shared" si="11"/>
        <v>2.2000000000000002</v>
      </c>
      <c r="AO13">
        <f t="shared" si="11"/>
        <v>2.4600000000000004</v>
      </c>
      <c r="AP13">
        <f t="shared" si="11"/>
        <v>2.5099999999999998</v>
      </c>
      <c r="AQ13">
        <f t="shared" si="11"/>
        <v>0</v>
      </c>
      <c r="AR13">
        <f t="shared" si="11"/>
        <v>3.25</v>
      </c>
      <c r="AS13">
        <f t="shared" si="11"/>
        <v>2.0900000000000003</v>
      </c>
      <c r="AT13">
        <f t="shared" si="11"/>
        <v>3.43</v>
      </c>
      <c r="AU13">
        <f t="shared" si="11"/>
        <v>4.49</v>
      </c>
      <c r="AV13" s="7">
        <f t="shared" si="1"/>
        <v>2.5842105263157893</v>
      </c>
      <c r="AX13" s="6"/>
      <c r="BR13" s="3"/>
    </row>
    <row r="14" spans="1:70" x14ac:dyDescent="0.2">
      <c r="A14">
        <v>12</v>
      </c>
      <c r="J14">
        <v>0.06</v>
      </c>
      <c r="U14">
        <v>12</v>
      </c>
      <c r="AA14" s="6" t="s">
        <v>32</v>
      </c>
      <c r="AC14">
        <f t="shared" ref="AC14:AU14" si="12">B419</f>
        <v>1.9600000000000004</v>
      </c>
      <c r="AD14">
        <f t="shared" si="12"/>
        <v>4.0200000000000014</v>
      </c>
      <c r="AE14">
        <f t="shared" si="12"/>
        <v>1.42</v>
      </c>
      <c r="AF14">
        <f t="shared" si="12"/>
        <v>3.4400000000000004</v>
      </c>
      <c r="AG14">
        <f t="shared" si="12"/>
        <v>1.29</v>
      </c>
      <c r="AH14">
        <f t="shared" si="12"/>
        <v>0</v>
      </c>
      <c r="AI14">
        <f t="shared" si="12"/>
        <v>1.84</v>
      </c>
      <c r="AJ14">
        <f t="shared" si="12"/>
        <v>2.9399999999999995</v>
      </c>
      <c r="AK14">
        <f t="shared" si="12"/>
        <v>2.4899999999999998</v>
      </c>
      <c r="AL14">
        <f t="shared" si="12"/>
        <v>1.99</v>
      </c>
      <c r="AM14">
        <f t="shared" si="12"/>
        <v>1.27</v>
      </c>
      <c r="AN14">
        <f t="shared" si="12"/>
        <v>1.78</v>
      </c>
      <c r="AO14">
        <f t="shared" si="12"/>
        <v>1.6800000000000002</v>
      </c>
      <c r="AP14">
        <f t="shared" si="12"/>
        <v>2.5</v>
      </c>
      <c r="AQ14">
        <f t="shared" si="12"/>
        <v>0</v>
      </c>
      <c r="AR14">
        <f t="shared" si="12"/>
        <v>2.33</v>
      </c>
      <c r="AS14">
        <f t="shared" si="12"/>
        <v>1.83</v>
      </c>
      <c r="AT14">
        <f t="shared" si="12"/>
        <v>2.92</v>
      </c>
      <c r="AU14">
        <f t="shared" si="12"/>
        <v>5.9499999999999993</v>
      </c>
      <c r="AV14" s="7">
        <f t="shared" si="1"/>
        <v>2.1921052631578952</v>
      </c>
      <c r="AX14" s="6"/>
      <c r="BR14" s="3"/>
    </row>
    <row r="15" spans="1:70" x14ac:dyDescent="0.2">
      <c r="A15">
        <v>13</v>
      </c>
      <c r="C15">
        <v>0.06</v>
      </c>
      <c r="F15">
        <v>0.96</v>
      </c>
      <c r="L15">
        <v>0.54</v>
      </c>
      <c r="R15">
        <v>0.01</v>
      </c>
      <c r="U15">
        <v>13</v>
      </c>
      <c r="AA15" s="6"/>
      <c r="BQ15" s="3"/>
      <c r="BR15" s="3"/>
    </row>
    <row r="16" spans="1:70" x14ac:dyDescent="0.2">
      <c r="A16">
        <v>14</v>
      </c>
      <c r="C16">
        <v>0.02</v>
      </c>
      <c r="F16" t="s">
        <v>33</v>
      </c>
      <c r="J16">
        <v>0.04</v>
      </c>
      <c r="N16">
        <v>0.03</v>
      </c>
      <c r="U16">
        <v>14</v>
      </c>
      <c r="AA16" s="6" t="s">
        <v>34</v>
      </c>
      <c r="AC16" s="4">
        <f t="shared" ref="AC16:AU16" si="13">SUM(AC3:AC14)</f>
        <v>13.139999999999999</v>
      </c>
      <c r="AD16" s="4">
        <f t="shared" si="13"/>
        <v>18.350000000000001</v>
      </c>
      <c r="AE16" s="4">
        <f t="shared" si="13"/>
        <v>4.54</v>
      </c>
      <c r="AF16" s="4">
        <f t="shared" si="13"/>
        <v>18.66</v>
      </c>
      <c r="AG16" s="4">
        <f t="shared" si="13"/>
        <v>12.11</v>
      </c>
      <c r="AH16" s="4">
        <f t="shared" si="13"/>
        <v>5.0500000000000007</v>
      </c>
      <c r="AI16" s="4">
        <f t="shared" si="13"/>
        <v>13.86</v>
      </c>
      <c r="AJ16" s="4">
        <f t="shared" si="13"/>
        <v>17.920000000000002</v>
      </c>
      <c r="AK16" s="4">
        <f t="shared" si="13"/>
        <v>16.41</v>
      </c>
      <c r="AL16" s="4">
        <f t="shared" si="13"/>
        <v>13.610000000000001</v>
      </c>
      <c r="AM16" s="4">
        <f t="shared" si="13"/>
        <v>13.53</v>
      </c>
      <c r="AN16" s="4">
        <f t="shared" si="13"/>
        <v>12.019999999999998</v>
      </c>
      <c r="AO16" s="4">
        <f t="shared" si="13"/>
        <v>12.61</v>
      </c>
      <c r="AP16" s="4">
        <f t="shared" si="13"/>
        <v>13.26</v>
      </c>
      <c r="AQ16" s="4">
        <f t="shared" si="13"/>
        <v>9.0800000000000018</v>
      </c>
      <c r="AR16" s="4">
        <f t="shared" si="13"/>
        <v>15.46</v>
      </c>
      <c r="AS16" s="4">
        <f t="shared" si="13"/>
        <v>12.36</v>
      </c>
      <c r="AT16" s="4">
        <f t="shared" si="13"/>
        <v>16.18</v>
      </c>
      <c r="AU16" s="4">
        <f t="shared" si="13"/>
        <v>27.669999999999998</v>
      </c>
      <c r="AV16" s="7">
        <f>AVERAGE(AC16:AU16)</f>
        <v>13.990526315789475</v>
      </c>
    </row>
    <row r="17" spans="1:58" x14ac:dyDescent="0.2">
      <c r="A17">
        <v>15</v>
      </c>
      <c r="U17">
        <v>15</v>
      </c>
      <c r="BC17" s="6"/>
      <c r="BD17" s="6"/>
      <c r="BE17" s="6"/>
      <c r="BF17" s="6"/>
    </row>
    <row r="18" spans="1:58" x14ac:dyDescent="0.2">
      <c r="A18">
        <v>16</v>
      </c>
      <c r="U18">
        <v>16</v>
      </c>
      <c r="AF18" s="6" t="s">
        <v>35</v>
      </c>
      <c r="AG18" s="6"/>
      <c r="AH18" s="6" t="s">
        <v>36</v>
      </c>
      <c r="AI18" s="6"/>
      <c r="BC18" s="3"/>
    </row>
    <row r="19" spans="1:58" x14ac:dyDescent="0.2">
      <c r="A19">
        <v>17</v>
      </c>
      <c r="G19">
        <v>0.03</v>
      </c>
      <c r="J19">
        <v>0.01</v>
      </c>
      <c r="K19">
        <v>0.01</v>
      </c>
      <c r="U19">
        <v>17</v>
      </c>
    </row>
    <row r="20" spans="1:58" x14ac:dyDescent="0.2">
      <c r="A20">
        <v>18</v>
      </c>
      <c r="C20">
        <v>0.02</v>
      </c>
      <c r="I20">
        <v>0.2</v>
      </c>
      <c r="U20">
        <v>18</v>
      </c>
    </row>
    <row r="21" spans="1:58" x14ac:dyDescent="0.2">
      <c r="A21">
        <v>19</v>
      </c>
      <c r="B21">
        <v>0.09</v>
      </c>
      <c r="C21">
        <v>0.18</v>
      </c>
      <c r="H21">
        <v>0.12</v>
      </c>
      <c r="Q21">
        <v>0.05</v>
      </c>
      <c r="U21">
        <v>19</v>
      </c>
    </row>
    <row r="22" spans="1:58" x14ac:dyDescent="0.2">
      <c r="A22">
        <v>20</v>
      </c>
      <c r="B22">
        <v>0.03</v>
      </c>
      <c r="E22">
        <v>0.11</v>
      </c>
      <c r="J22">
        <v>0.2</v>
      </c>
      <c r="K22">
        <v>0.12</v>
      </c>
      <c r="N22">
        <v>0.16</v>
      </c>
      <c r="T22">
        <v>0.45</v>
      </c>
      <c r="U22">
        <v>20</v>
      </c>
    </row>
    <row r="23" spans="1:58" x14ac:dyDescent="0.2">
      <c r="A23">
        <v>21</v>
      </c>
      <c r="U23">
        <v>21</v>
      </c>
    </row>
    <row r="24" spans="1:58" x14ac:dyDescent="0.2">
      <c r="A24">
        <v>22</v>
      </c>
      <c r="N24">
        <v>0.04</v>
      </c>
      <c r="U24">
        <v>22</v>
      </c>
    </row>
    <row r="25" spans="1:58" x14ac:dyDescent="0.2">
      <c r="A25">
        <v>23</v>
      </c>
      <c r="U25">
        <v>23</v>
      </c>
    </row>
    <row r="26" spans="1:58" x14ac:dyDescent="0.2">
      <c r="A26">
        <v>24</v>
      </c>
      <c r="U26">
        <v>24</v>
      </c>
    </row>
    <row r="27" spans="1:58" x14ac:dyDescent="0.2">
      <c r="A27">
        <v>25</v>
      </c>
      <c r="U27">
        <v>25</v>
      </c>
    </row>
    <row r="28" spans="1:58" x14ac:dyDescent="0.2">
      <c r="A28">
        <v>26</v>
      </c>
      <c r="U28">
        <v>26</v>
      </c>
    </row>
    <row r="29" spans="1:58" x14ac:dyDescent="0.2">
      <c r="A29">
        <v>27</v>
      </c>
      <c r="U29">
        <v>27</v>
      </c>
    </row>
    <row r="30" spans="1:58" x14ac:dyDescent="0.2">
      <c r="A30">
        <v>28</v>
      </c>
      <c r="U30">
        <v>28</v>
      </c>
    </row>
    <row r="31" spans="1:58" x14ac:dyDescent="0.2">
      <c r="A31">
        <v>29</v>
      </c>
      <c r="U31">
        <v>29</v>
      </c>
    </row>
    <row r="32" spans="1:58" x14ac:dyDescent="0.2">
      <c r="A32">
        <v>30</v>
      </c>
      <c r="S32">
        <v>0.23</v>
      </c>
      <c r="U32">
        <v>30</v>
      </c>
    </row>
    <row r="33" spans="1:21" x14ac:dyDescent="0.2">
      <c r="A33">
        <v>31</v>
      </c>
      <c r="C33">
        <v>0.05</v>
      </c>
      <c r="H33">
        <v>0.03</v>
      </c>
      <c r="I33">
        <v>0.18</v>
      </c>
      <c r="U33">
        <v>31</v>
      </c>
    </row>
    <row r="34" spans="1:21" x14ac:dyDescent="0.2">
      <c r="A34" t="s">
        <v>37</v>
      </c>
      <c r="B34">
        <f t="shared" ref="B34:T34" si="14">SUM(B3:B33)</f>
        <v>1.08</v>
      </c>
      <c r="C34">
        <f t="shared" si="14"/>
        <v>1.7900000000000003</v>
      </c>
      <c r="D34">
        <f t="shared" si="14"/>
        <v>0</v>
      </c>
      <c r="E34">
        <f t="shared" si="14"/>
        <v>2.57</v>
      </c>
      <c r="F34">
        <f t="shared" si="14"/>
        <v>0.96</v>
      </c>
      <c r="G34">
        <f t="shared" si="14"/>
        <v>1.37</v>
      </c>
      <c r="H34">
        <f t="shared" si="14"/>
        <v>2.0099999999999998</v>
      </c>
      <c r="I34">
        <f t="shared" si="14"/>
        <v>1.9799999999999998</v>
      </c>
      <c r="J34">
        <f t="shared" si="14"/>
        <v>1.9000000000000001</v>
      </c>
      <c r="K34">
        <f t="shared" si="14"/>
        <v>1.7799999999999998</v>
      </c>
      <c r="L34">
        <f t="shared" si="14"/>
        <v>0.97</v>
      </c>
      <c r="M34">
        <f t="shared" si="14"/>
        <v>1.1400000000000001</v>
      </c>
      <c r="N34">
        <f t="shared" si="14"/>
        <v>1.02</v>
      </c>
      <c r="O34">
        <f t="shared" si="14"/>
        <v>1.46</v>
      </c>
      <c r="P34">
        <f t="shared" si="14"/>
        <v>0</v>
      </c>
      <c r="Q34">
        <f t="shared" si="14"/>
        <v>2.06</v>
      </c>
      <c r="R34">
        <f t="shared" si="14"/>
        <v>0.77000000000000013</v>
      </c>
      <c r="S34">
        <f t="shared" si="14"/>
        <v>1.7400000000000002</v>
      </c>
      <c r="T34">
        <f t="shared" si="14"/>
        <v>2.97</v>
      </c>
    </row>
    <row r="36" spans="1:21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21" x14ac:dyDescent="0.2">
      <c r="A38">
        <v>1</v>
      </c>
      <c r="N38">
        <v>0.02</v>
      </c>
      <c r="U38">
        <v>1</v>
      </c>
    </row>
    <row r="39" spans="1:21" x14ac:dyDescent="0.2">
      <c r="A39">
        <v>2</v>
      </c>
      <c r="B39">
        <v>0.01</v>
      </c>
      <c r="U39">
        <v>2</v>
      </c>
    </row>
    <row r="40" spans="1:21" x14ac:dyDescent="0.2">
      <c r="A40">
        <v>3</v>
      </c>
      <c r="B40">
        <v>0.26</v>
      </c>
      <c r="E40">
        <v>0.37</v>
      </c>
      <c r="H40">
        <v>0.3</v>
      </c>
      <c r="L40">
        <v>0.49</v>
      </c>
      <c r="M40">
        <v>0.3</v>
      </c>
      <c r="Q40">
        <v>0.36</v>
      </c>
      <c r="R40">
        <v>0.5</v>
      </c>
      <c r="S40">
        <v>0.32</v>
      </c>
      <c r="U40">
        <v>3</v>
      </c>
    </row>
    <row r="41" spans="1:21" x14ac:dyDescent="0.2">
      <c r="A41">
        <v>4</v>
      </c>
      <c r="C41">
        <v>0.33</v>
      </c>
      <c r="G41">
        <v>0.28000000000000003</v>
      </c>
      <c r="J41">
        <v>0.4</v>
      </c>
      <c r="N41">
        <v>0.34</v>
      </c>
      <c r="T41">
        <v>0.57999999999999996</v>
      </c>
      <c r="U41">
        <v>4</v>
      </c>
    </row>
    <row r="42" spans="1:21" x14ac:dyDescent="0.2">
      <c r="A42">
        <v>5</v>
      </c>
      <c r="B42">
        <v>0.01</v>
      </c>
      <c r="U42">
        <v>5</v>
      </c>
    </row>
    <row r="43" spans="1:21" x14ac:dyDescent="0.2">
      <c r="A43">
        <v>6</v>
      </c>
      <c r="P43">
        <v>2</v>
      </c>
      <c r="U43">
        <v>6</v>
      </c>
    </row>
    <row r="44" spans="1:21" x14ac:dyDescent="0.2">
      <c r="A44">
        <v>7</v>
      </c>
      <c r="B44">
        <v>0.01</v>
      </c>
      <c r="C44">
        <v>0.05</v>
      </c>
      <c r="M44">
        <v>0.04</v>
      </c>
      <c r="N44">
        <v>0.02</v>
      </c>
      <c r="R44">
        <v>0.1</v>
      </c>
      <c r="U44">
        <v>7</v>
      </c>
    </row>
    <row r="45" spans="1:21" x14ac:dyDescent="0.2">
      <c r="A45">
        <v>8</v>
      </c>
      <c r="B45">
        <v>0.04</v>
      </c>
      <c r="C45">
        <v>0.23</v>
      </c>
      <c r="E45">
        <v>0.09</v>
      </c>
      <c r="G45">
        <v>0.05</v>
      </c>
      <c r="M45">
        <v>0.2</v>
      </c>
      <c r="N45">
        <v>7.0000000000000007E-2</v>
      </c>
      <c r="Q45">
        <v>0.04</v>
      </c>
      <c r="R45">
        <v>0.09</v>
      </c>
      <c r="S45">
        <v>0.21</v>
      </c>
      <c r="T45">
        <v>0.05</v>
      </c>
      <c r="U45">
        <v>8</v>
      </c>
    </row>
    <row r="46" spans="1:21" x14ac:dyDescent="0.2">
      <c r="A46">
        <v>9</v>
      </c>
      <c r="B46">
        <v>0.26</v>
      </c>
      <c r="C46">
        <v>0.09</v>
      </c>
      <c r="F46">
        <v>1.27</v>
      </c>
      <c r="G46">
        <v>0.32</v>
      </c>
      <c r="H46">
        <v>0.2</v>
      </c>
      <c r="J46">
        <v>0.2</v>
      </c>
      <c r="N46">
        <v>0.22</v>
      </c>
      <c r="O46">
        <v>0.3</v>
      </c>
      <c r="Q46">
        <v>0.28999999999999998</v>
      </c>
      <c r="R46">
        <v>0.01</v>
      </c>
      <c r="S46">
        <v>0.24</v>
      </c>
      <c r="T46">
        <v>0.35</v>
      </c>
      <c r="U46">
        <v>9</v>
      </c>
    </row>
    <row r="47" spans="1:21" x14ac:dyDescent="0.2">
      <c r="A47">
        <v>10</v>
      </c>
      <c r="B47">
        <v>0.04</v>
      </c>
      <c r="C47">
        <v>0.18</v>
      </c>
      <c r="E47">
        <v>0.33</v>
      </c>
      <c r="H47">
        <v>0.12</v>
      </c>
      <c r="I47">
        <v>0.5</v>
      </c>
      <c r="J47">
        <v>0.22</v>
      </c>
      <c r="K47">
        <v>0.64</v>
      </c>
      <c r="M47">
        <v>0.24</v>
      </c>
      <c r="N47">
        <v>0.01</v>
      </c>
      <c r="R47">
        <v>0.23</v>
      </c>
      <c r="T47">
        <v>0.2</v>
      </c>
      <c r="U47">
        <v>10</v>
      </c>
    </row>
    <row r="48" spans="1:21" x14ac:dyDescent="0.2">
      <c r="A48">
        <v>11</v>
      </c>
      <c r="B48" t="s">
        <v>33</v>
      </c>
      <c r="E48">
        <v>0.12</v>
      </c>
      <c r="G48">
        <v>0.11</v>
      </c>
      <c r="H48">
        <v>0.2</v>
      </c>
      <c r="J48">
        <v>0.11</v>
      </c>
      <c r="M48">
        <v>0.09</v>
      </c>
      <c r="N48">
        <v>0.16</v>
      </c>
      <c r="U48">
        <v>11</v>
      </c>
    </row>
    <row r="49" spans="1:21" x14ac:dyDescent="0.2">
      <c r="A49">
        <v>12</v>
      </c>
      <c r="B49">
        <v>0.09</v>
      </c>
      <c r="J49">
        <v>0.09</v>
      </c>
      <c r="N49">
        <v>0.08</v>
      </c>
      <c r="P49">
        <v>0.37</v>
      </c>
      <c r="R49">
        <v>0.11</v>
      </c>
      <c r="U49">
        <v>12</v>
      </c>
    </row>
    <row r="50" spans="1:21" x14ac:dyDescent="0.2">
      <c r="A50">
        <v>13</v>
      </c>
      <c r="K50">
        <v>0.18</v>
      </c>
      <c r="N50">
        <v>0.01</v>
      </c>
      <c r="U50">
        <v>13</v>
      </c>
    </row>
    <row r="51" spans="1:21" x14ac:dyDescent="0.2">
      <c r="A51">
        <v>14</v>
      </c>
      <c r="B51">
        <v>0.11</v>
      </c>
      <c r="C51">
        <v>0.1</v>
      </c>
      <c r="E51">
        <v>0.2</v>
      </c>
      <c r="H51">
        <v>0.12</v>
      </c>
      <c r="L51">
        <v>0.64</v>
      </c>
      <c r="M51">
        <v>7.0000000000000007E-2</v>
      </c>
      <c r="N51">
        <v>0.01</v>
      </c>
      <c r="Q51">
        <v>0.11</v>
      </c>
      <c r="S51">
        <v>0.09</v>
      </c>
      <c r="U51">
        <v>14</v>
      </c>
    </row>
    <row r="52" spans="1:21" x14ac:dyDescent="0.2">
      <c r="A52">
        <v>15</v>
      </c>
      <c r="B52">
        <v>0.22</v>
      </c>
      <c r="E52">
        <v>0.35</v>
      </c>
      <c r="J52">
        <v>0.12</v>
      </c>
      <c r="N52">
        <v>0.35</v>
      </c>
      <c r="O52">
        <v>0.35</v>
      </c>
      <c r="Q52">
        <v>0.43</v>
      </c>
      <c r="R52">
        <v>0.12</v>
      </c>
      <c r="T52">
        <v>0.2</v>
      </c>
      <c r="U52">
        <v>15</v>
      </c>
    </row>
    <row r="53" spans="1:21" x14ac:dyDescent="0.2">
      <c r="A53">
        <v>16</v>
      </c>
      <c r="G53">
        <v>0.18</v>
      </c>
      <c r="J53">
        <v>0.27</v>
      </c>
      <c r="K53">
        <v>0.22</v>
      </c>
      <c r="R53">
        <v>0.2</v>
      </c>
      <c r="T53">
        <v>0.25</v>
      </c>
      <c r="U53">
        <v>16</v>
      </c>
    </row>
    <row r="54" spans="1:21" x14ac:dyDescent="0.2">
      <c r="A54">
        <v>17</v>
      </c>
      <c r="H54">
        <v>0.28000000000000003</v>
      </c>
      <c r="I54">
        <v>0.59</v>
      </c>
      <c r="U54">
        <v>17</v>
      </c>
    </row>
    <row r="55" spans="1:21" x14ac:dyDescent="0.2">
      <c r="A55">
        <v>18</v>
      </c>
      <c r="C55">
        <v>0.01</v>
      </c>
      <c r="J55">
        <v>0.01</v>
      </c>
      <c r="R55">
        <v>0.02</v>
      </c>
      <c r="S55">
        <v>0.06</v>
      </c>
      <c r="T55">
        <v>0.1</v>
      </c>
      <c r="U55">
        <v>18</v>
      </c>
    </row>
    <row r="56" spans="1:21" x14ac:dyDescent="0.2">
      <c r="A56">
        <v>19</v>
      </c>
      <c r="M56">
        <v>0.02</v>
      </c>
      <c r="U56">
        <v>19</v>
      </c>
    </row>
    <row r="57" spans="1:21" x14ac:dyDescent="0.2">
      <c r="A57">
        <v>20</v>
      </c>
      <c r="B57">
        <v>0.17</v>
      </c>
      <c r="C57">
        <v>0.5</v>
      </c>
      <c r="E57">
        <v>0.04</v>
      </c>
      <c r="K57">
        <v>7.0000000000000007E-2</v>
      </c>
      <c r="M57">
        <v>0.04</v>
      </c>
      <c r="N57">
        <v>0.42</v>
      </c>
      <c r="Q57">
        <v>0.03</v>
      </c>
      <c r="R57">
        <v>0.23</v>
      </c>
      <c r="U57">
        <v>20</v>
      </c>
    </row>
    <row r="58" spans="1:21" x14ac:dyDescent="0.2">
      <c r="A58">
        <v>21</v>
      </c>
      <c r="C58">
        <v>0.34</v>
      </c>
      <c r="H58">
        <v>0.02</v>
      </c>
      <c r="J58">
        <v>0.22</v>
      </c>
      <c r="M58">
        <v>0.18</v>
      </c>
      <c r="N58">
        <v>0.01</v>
      </c>
      <c r="T58">
        <v>0.65</v>
      </c>
      <c r="U58">
        <v>21</v>
      </c>
    </row>
    <row r="59" spans="1:21" x14ac:dyDescent="0.2">
      <c r="A59">
        <v>22</v>
      </c>
      <c r="E59">
        <v>0.28000000000000003</v>
      </c>
      <c r="F59">
        <v>0.15</v>
      </c>
      <c r="G59">
        <v>0.02</v>
      </c>
      <c r="H59">
        <v>0.21</v>
      </c>
      <c r="I59">
        <v>0.21</v>
      </c>
      <c r="N59">
        <v>0.05</v>
      </c>
      <c r="O59">
        <v>0.23</v>
      </c>
      <c r="Q59">
        <v>0.23</v>
      </c>
      <c r="R59">
        <v>0.26</v>
      </c>
      <c r="S59">
        <v>0.37</v>
      </c>
      <c r="U59">
        <v>22</v>
      </c>
    </row>
    <row r="60" spans="1:21" x14ac:dyDescent="0.2">
      <c r="A60">
        <v>23</v>
      </c>
      <c r="C60">
        <v>0.01</v>
      </c>
      <c r="I60">
        <v>0.4</v>
      </c>
      <c r="J60">
        <v>0.18</v>
      </c>
      <c r="U60">
        <v>23</v>
      </c>
    </row>
    <row r="61" spans="1:21" x14ac:dyDescent="0.2">
      <c r="A61">
        <v>24</v>
      </c>
      <c r="B61">
        <v>0.05</v>
      </c>
      <c r="C61">
        <v>0.01</v>
      </c>
      <c r="G61">
        <v>0.14000000000000001</v>
      </c>
      <c r="H61">
        <v>0.1</v>
      </c>
      <c r="J61">
        <v>7.0000000000000007E-2</v>
      </c>
      <c r="N61">
        <v>0.02</v>
      </c>
      <c r="Q61">
        <v>7.0000000000000007E-2</v>
      </c>
      <c r="T61">
        <v>0.35</v>
      </c>
      <c r="U61">
        <v>24</v>
      </c>
    </row>
    <row r="62" spans="1:21" x14ac:dyDescent="0.2">
      <c r="A62">
        <v>25</v>
      </c>
      <c r="B62">
        <v>0.11</v>
      </c>
      <c r="C62">
        <v>0.18</v>
      </c>
      <c r="F62">
        <v>7.0000000000000007E-2</v>
      </c>
      <c r="J62">
        <v>0.12</v>
      </c>
      <c r="N62">
        <v>0.09</v>
      </c>
      <c r="O62">
        <v>0.06</v>
      </c>
      <c r="Q62">
        <v>0.16</v>
      </c>
      <c r="R62">
        <v>0.02</v>
      </c>
      <c r="U62">
        <v>25</v>
      </c>
    </row>
    <row r="63" spans="1:21" x14ac:dyDescent="0.2">
      <c r="A63">
        <v>26</v>
      </c>
      <c r="G63">
        <v>0.15</v>
      </c>
      <c r="J63">
        <v>0.13</v>
      </c>
      <c r="K63">
        <v>0.34</v>
      </c>
      <c r="N63">
        <v>0.02</v>
      </c>
      <c r="U63">
        <v>26</v>
      </c>
    </row>
    <row r="64" spans="1:21" x14ac:dyDescent="0.2">
      <c r="A64">
        <v>27</v>
      </c>
      <c r="N64">
        <v>0.11</v>
      </c>
      <c r="R64">
        <v>0.18</v>
      </c>
      <c r="U64">
        <v>27</v>
      </c>
    </row>
    <row r="65" spans="1:21" x14ac:dyDescent="0.2">
      <c r="A65">
        <v>28</v>
      </c>
      <c r="E65">
        <v>0.22</v>
      </c>
      <c r="K65">
        <v>0.01</v>
      </c>
      <c r="M65">
        <v>0.02</v>
      </c>
      <c r="S65">
        <v>0.14000000000000001</v>
      </c>
      <c r="T65">
        <v>0.38</v>
      </c>
      <c r="U65">
        <v>28</v>
      </c>
    </row>
    <row r="66" spans="1:21" x14ac:dyDescent="0.2">
      <c r="A66">
        <v>29</v>
      </c>
      <c r="P66">
        <v>0.6</v>
      </c>
      <c r="U66">
        <v>29</v>
      </c>
    </row>
    <row r="67" spans="1:21" x14ac:dyDescent="0.2">
      <c r="A67">
        <v>30</v>
      </c>
      <c r="U67">
        <v>30</v>
      </c>
    </row>
    <row r="68" spans="1:21" x14ac:dyDescent="0.2">
      <c r="A68">
        <v>31</v>
      </c>
      <c r="U68">
        <v>31</v>
      </c>
    </row>
    <row r="69" spans="1:21" x14ac:dyDescent="0.2">
      <c r="A69" t="s">
        <v>37</v>
      </c>
      <c r="B69">
        <f t="shared" ref="B69:T69" si="15">SUM(B38:B68)</f>
        <v>1.3800000000000001</v>
      </c>
      <c r="C69">
        <f t="shared" si="15"/>
        <v>2.0299999999999998</v>
      </c>
      <c r="D69">
        <f t="shared" si="15"/>
        <v>0</v>
      </c>
      <c r="E69">
        <f t="shared" si="15"/>
        <v>2</v>
      </c>
      <c r="F69">
        <f t="shared" si="15"/>
        <v>1.49</v>
      </c>
      <c r="G69">
        <f t="shared" si="15"/>
        <v>1.25</v>
      </c>
      <c r="H69">
        <f t="shared" si="15"/>
        <v>1.5500000000000003</v>
      </c>
      <c r="I69">
        <f t="shared" si="15"/>
        <v>1.6999999999999997</v>
      </c>
      <c r="J69">
        <f t="shared" si="15"/>
        <v>2.14</v>
      </c>
      <c r="K69">
        <f t="shared" si="15"/>
        <v>1.4600000000000002</v>
      </c>
      <c r="L69">
        <f t="shared" si="15"/>
        <v>1.1299999999999999</v>
      </c>
      <c r="M69">
        <f t="shared" si="15"/>
        <v>1.2</v>
      </c>
      <c r="N69">
        <f t="shared" si="15"/>
        <v>2.0100000000000002</v>
      </c>
      <c r="O69">
        <f t="shared" si="15"/>
        <v>0.94</v>
      </c>
      <c r="P69">
        <f t="shared" si="15"/>
        <v>2.97</v>
      </c>
      <c r="Q69">
        <f t="shared" si="15"/>
        <v>1.72</v>
      </c>
      <c r="R69">
        <f t="shared" si="15"/>
        <v>2.0700000000000003</v>
      </c>
      <c r="S69">
        <f t="shared" si="15"/>
        <v>1.4300000000000002</v>
      </c>
      <c r="T69">
        <f t="shared" si="15"/>
        <v>3.11</v>
      </c>
    </row>
    <row r="71" spans="1:21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21" x14ac:dyDescent="0.2">
      <c r="A73">
        <v>1</v>
      </c>
      <c r="C73">
        <v>0.05</v>
      </c>
      <c r="J73">
        <v>0.01</v>
      </c>
      <c r="N73">
        <v>0.05</v>
      </c>
      <c r="R73">
        <v>0.06</v>
      </c>
      <c r="T73">
        <v>0.1</v>
      </c>
      <c r="U73">
        <v>1</v>
      </c>
    </row>
    <row r="74" spans="1:21" x14ac:dyDescent="0.2">
      <c r="A74">
        <v>2</v>
      </c>
      <c r="C74">
        <v>0.04</v>
      </c>
      <c r="J74">
        <v>0.08</v>
      </c>
      <c r="K74">
        <v>0.03</v>
      </c>
      <c r="T74">
        <v>0.1</v>
      </c>
      <c r="U74">
        <v>2</v>
      </c>
    </row>
    <row r="75" spans="1:21" x14ac:dyDescent="0.2">
      <c r="A75">
        <v>3</v>
      </c>
      <c r="J75">
        <v>0.05</v>
      </c>
      <c r="N75">
        <v>0.02</v>
      </c>
      <c r="T75">
        <v>0.06</v>
      </c>
      <c r="U75">
        <v>3</v>
      </c>
    </row>
    <row r="76" spans="1:21" x14ac:dyDescent="0.2">
      <c r="A76">
        <v>4</v>
      </c>
      <c r="U76">
        <v>4</v>
      </c>
    </row>
    <row r="77" spans="1:21" x14ac:dyDescent="0.2">
      <c r="A77">
        <v>5</v>
      </c>
      <c r="U77">
        <v>5</v>
      </c>
    </row>
    <row r="78" spans="1:21" x14ac:dyDescent="0.2">
      <c r="A78">
        <v>6</v>
      </c>
      <c r="U78">
        <v>6</v>
      </c>
    </row>
    <row r="79" spans="1:21" x14ac:dyDescent="0.2">
      <c r="A79">
        <v>7</v>
      </c>
      <c r="B79">
        <v>0.42</v>
      </c>
      <c r="C79">
        <v>0.35</v>
      </c>
      <c r="E79">
        <v>0.4</v>
      </c>
      <c r="F79">
        <v>0.39</v>
      </c>
      <c r="H79">
        <v>0.55000000000000004</v>
      </c>
      <c r="L79">
        <v>0.47</v>
      </c>
      <c r="M79">
        <v>0.35</v>
      </c>
      <c r="N79">
        <v>0.12</v>
      </c>
      <c r="Q79">
        <v>0.27</v>
      </c>
      <c r="R79">
        <v>0.27</v>
      </c>
      <c r="S79">
        <v>0.44</v>
      </c>
      <c r="U79">
        <v>7</v>
      </c>
    </row>
    <row r="80" spans="1:21" x14ac:dyDescent="0.2">
      <c r="A80">
        <v>8</v>
      </c>
      <c r="G80">
        <v>0.33</v>
      </c>
      <c r="J80">
        <v>0.48</v>
      </c>
      <c r="K80">
        <v>0.36</v>
      </c>
      <c r="N80">
        <v>0.25</v>
      </c>
      <c r="T80">
        <v>0.6</v>
      </c>
      <c r="U80">
        <v>8</v>
      </c>
    </row>
    <row r="81" spans="1:21" x14ac:dyDescent="0.2">
      <c r="A81">
        <v>9</v>
      </c>
      <c r="H81">
        <v>0.13</v>
      </c>
      <c r="R81">
        <v>0.03</v>
      </c>
      <c r="U81">
        <v>9</v>
      </c>
    </row>
    <row r="82" spans="1:21" x14ac:dyDescent="0.2">
      <c r="A82">
        <v>10</v>
      </c>
      <c r="F82">
        <v>0.03</v>
      </c>
      <c r="I82">
        <v>0.6</v>
      </c>
      <c r="M82">
        <v>0.03</v>
      </c>
      <c r="N82">
        <v>0.01</v>
      </c>
      <c r="O82">
        <v>0.25</v>
      </c>
      <c r="P82">
        <v>0.25</v>
      </c>
      <c r="Q82">
        <v>0.12</v>
      </c>
      <c r="U82">
        <v>10</v>
      </c>
    </row>
    <row r="83" spans="1:21" x14ac:dyDescent="0.2">
      <c r="A83">
        <v>11</v>
      </c>
      <c r="B83">
        <v>0.12</v>
      </c>
      <c r="E83">
        <v>0.15</v>
      </c>
      <c r="F83">
        <v>0.09</v>
      </c>
      <c r="G83">
        <v>0.12</v>
      </c>
      <c r="H83">
        <v>0.09</v>
      </c>
      <c r="J83">
        <v>0.15</v>
      </c>
      <c r="N83">
        <v>0.03</v>
      </c>
      <c r="T83">
        <v>0.1</v>
      </c>
      <c r="U83">
        <v>11</v>
      </c>
    </row>
    <row r="84" spans="1:21" x14ac:dyDescent="0.2">
      <c r="A84">
        <v>12</v>
      </c>
      <c r="B84">
        <v>0.09</v>
      </c>
      <c r="C84">
        <v>0.23</v>
      </c>
      <c r="E84">
        <v>0.12</v>
      </c>
      <c r="F84">
        <v>0.08</v>
      </c>
      <c r="G84">
        <v>0.09</v>
      </c>
      <c r="K84">
        <v>0.26</v>
      </c>
      <c r="M84">
        <v>0.05</v>
      </c>
      <c r="N84">
        <v>7.0000000000000007E-2</v>
      </c>
      <c r="O84">
        <v>0.2</v>
      </c>
      <c r="Q84">
        <v>7.0000000000000007E-2</v>
      </c>
      <c r="R84">
        <v>0.18</v>
      </c>
      <c r="S84">
        <v>0.23</v>
      </c>
      <c r="U84">
        <v>12</v>
      </c>
    </row>
    <row r="85" spans="1:21" x14ac:dyDescent="0.2">
      <c r="A85">
        <v>13</v>
      </c>
      <c r="J85">
        <v>0.1</v>
      </c>
      <c r="R85">
        <v>0.02</v>
      </c>
      <c r="T85">
        <v>0.25</v>
      </c>
      <c r="U85">
        <v>13</v>
      </c>
    </row>
    <row r="86" spans="1:21" x14ac:dyDescent="0.2">
      <c r="A86">
        <v>14</v>
      </c>
      <c r="U86">
        <v>14</v>
      </c>
    </row>
    <row r="87" spans="1:21" x14ac:dyDescent="0.2">
      <c r="A87">
        <v>15</v>
      </c>
      <c r="U87">
        <v>15</v>
      </c>
    </row>
    <row r="88" spans="1:21" x14ac:dyDescent="0.2">
      <c r="A88">
        <v>16</v>
      </c>
      <c r="U88">
        <v>16</v>
      </c>
    </row>
    <row r="89" spans="1:21" x14ac:dyDescent="0.2">
      <c r="A89">
        <v>17</v>
      </c>
      <c r="U89">
        <v>17</v>
      </c>
    </row>
    <row r="90" spans="1:21" x14ac:dyDescent="0.2">
      <c r="A90">
        <v>18</v>
      </c>
      <c r="U90">
        <v>18</v>
      </c>
    </row>
    <row r="91" spans="1:21" x14ac:dyDescent="0.2">
      <c r="A91">
        <v>19</v>
      </c>
      <c r="C91">
        <v>0.1</v>
      </c>
      <c r="F91">
        <v>0.02</v>
      </c>
      <c r="I91">
        <v>0.02</v>
      </c>
      <c r="M91">
        <v>0.18</v>
      </c>
      <c r="Q91">
        <v>7.0000000000000007E-2</v>
      </c>
      <c r="S91">
        <v>0.17</v>
      </c>
      <c r="U91">
        <v>19</v>
      </c>
    </row>
    <row r="92" spans="1:21" x14ac:dyDescent="0.2">
      <c r="A92">
        <v>20</v>
      </c>
      <c r="B92">
        <v>0.08</v>
      </c>
      <c r="E92">
        <v>0.13</v>
      </c>
      <c r="G92">
        <v>0.04</v>
      </c>
      <c r="H92">
        <v>0.21</v>
      </c>
      <c r="J92">
        <v>0.06</v>
      </c>
      <c r="K92">
        <v>0.1</v>
      </c>
      <c r="L92">
        <v>0.04</v>
      </c>
      <c r="N92">
        <v>0.03</v>
      </c>
      <c r="Q92">
        <v>0.05</v>
      </c>
      <c r="R92">
        <v>0.08</v>
      </c>
      <c r="T92">
        <v>0.25</v>
      </c>
      <c r="U92">
        <v>20</v>
      </c>
    </row>
    <row r="93" spans="1:21" x14ac:dyDescent="0.2">
      <c r="A93">
        <v>21</v>
      </c>
      <c r="B93">
        <v>0.96</v>
      </c>
      <c r="N93">
        <v>0.01</v>
      </c>
      <c r="U93">
        <v>21</v>
      </c>
    </row>
    <row r="94" spans="1:21" x14ac:dyDescent="0.2">
      <c r="A94">
        <v>22</v>
      </c>
      <c r="B94">
        <v>0.06</v>
      </c>
      <c r="C94">
        <v>0.11</v>
      </c>
      <c r="H94">
        <v>0.12</v>
      </c>
      <c r="I94">
        <v>0.09</v>
      </c>
      <c r="L94">
        <v>0.13</v>
      </c>
      <c r="M94">
        <v>0.11</v>
      </c>
      <c r="O94">
        <v>0.26</v>
      </c>
      <c r="Q94">
        <v>0.14000000000000001</v>
      </c>
      <c r="R94">
        <v>0.06</v>
      </c>
      <c r="S94">
        <v>0.05</v>
      </c>
      <c r="U94">
        <v>22</v>
      </c>
    </row>
    <row r="95" spans="1:21" x14ac:dyDescent="0.2">
      <c r="A95">
        <v>23</v>
      </c>
      <c r="B95">
        <v>0.01</v>
      </c>
      <c r="E95">
        <v>0.13</v>
      </c>
      <c r="G95">
        <v>0.09</v>
      </c>
      <c r="J95">
        <v>0.09</v>
      </c>
      <c r="K95">
        <v>0.1</v>
      </c>
      <c r="N95">
        <v>0.04</v>
      </c>
      <c r="T95">
        <v>0.25</v>
      </c>
      <c r="U95">
        <v>23</v>
      </c>
    </row>
    <row r="96" spans="1:21" x14ac:dyDescent="0.2">
      <c r="A96">
        <v>24</v>
      </c>
      <c r="E96">
        <v>0.03</v>
      </c>
      <c r="H96">
        <v>0.2</v>
      </c>
      <c r="M96">
        <v>0.14000000000000001</v>
      </c>
      <c r="R96">
        <v>0.17</v>
      </c>
      <c r="S96">
        <v>0.24</v>
      </c>
      <c r="T96">
        <v>0.1</v>
      </c>
      <c r="U96">
        <v>24</v>
      </c>
    </row>
    <row r="97" spans="1:21" x14ac:dyDescent="0.2">
      <c r="A97">
        <v>25</v>
      </c>
      <c r="B97">
        <v>0.41</v>
      </c>
      <c r="C97">
        <v>0.33</v>
      </c>
      <c r="E97">
        <v>0.3</v>
      </c>
      <c r="F97">
        <v>0.4</v>
      </c>
      <c r="G97">
        <v>0.17</v>
      </c>
      <c r="H97">
        <v>0.22</v>
      </c>
      <c r="J97">
        <v>0.08</v>
      </c>
      <c r="K97">
        <v>0.4</v>
      </c>
      <c r="L97">
        <v>0.54</v>
      </c>
      <c r="M97">
        <v>0.46</v>
      </c>
      <c r="N97">
        <v>0.17</v>
      </c>
      <c r="O97">
        <v>0.25</v>
      </c>
      <c r="Q97">
        <v>0.31</v>
      </c>
      <c r="S97">
        <v>0.28999999999999998</v>
      </c>
      <c r="T97">
        <v>0.53</v>
      </c>
      <c r="U97">
        <v>25</v>
      </c>
    </row>
    <row r="98" spans="1:21" x14ac:dyDescent="0.2">
      <c r="A98">
        <v>26</v>
      </c>
      <c r="B98">
        <v>0.02</v>
      </c>
      <c r="G98">
        <v>0.11</v>
      </c>
      <c r="H98">
        <v>0.1</v>
      </c>
      <c r="J98">
        <v>0.44</v>
      </c>
      <c r="M98">
        <v>0.05</v>
      </c>
      <c r="P98">
        <v>0.36</v>
      </c>
      <c r="R98">
        <v>0.14000000000000001</v>
      </c>
      <c r="T98">
        <v>0.1</v>
      </c>
      <c r="U98">
        <v>26</v>
      </c>
    </row>
    <row r="99" spans="1:21" x14ac:dyDescent="0.2">
      <c r="A99">
        <v>27</v>
      </c>
      <c r="B99">
        <v>0.02</v>
      </c>
      <c r="C99">
        <v>0.03</v>
      </c>
      <c r="E99">
        <v>0.11</v>
      </c>
      <c r="G99">
        <v>0.04</v>
      </c>
      <c r="J99">
        <v>0.05</v>
      </c>
      <c r="K99">
        <v>0.09</v>
      </c>
      <c r="L99">
        <v>0.09</v>
      </c>
      <c r="M99">
        <v>0.02</v>
      </c>
      <c r="N99">
        <v>0.13</v>
      </c>
      <c r="O99">
        <v>0.33</v>
      </c>
      <c r="Q99">
        <v>0.11</v>
      </c>
      <c r="S99">
        <v>0.05</v>
      </c>
      <c r="T99">
        <v>0.1</v>
      </c>
      <c r="U99">
        <v>27</v>
      </c>
    </row>
    <row r="100" spans="1:21" x14ac:dyDescent="0.2">
      <c r="A100">
        <v>28</v>
      </c>
      <c r="J100">
        <v>0.03</v>
      </c>
      <c r="L100" t="s">
        <v>33</v>
      </c>
      <c r="N100">
        <v>0.01</v>
      </c>
      <c r="U100">
        <v>28</v>
      </c>
    </row>
    <row r="101" spans="1:21" x14ac:dyDescent="0.2">
      <c r="A101">
        <v>29</v>
      </c>
      <c r="U101">
        <v>29</v>
      </c>
    </row>
    <row r="102" spans="1:21" x14ac:dyDescent="0.2">
      <c r="A102">
        <v>30</v>
      </c>
      <c r="S102">
        <v>0.14000000000000001</v>
      </c>
      <c r="U102">
        <v>30</v>
      </c>
    </row>
    <row r="103" spans="1:21" x14ac:dyDescent="0.2">
      <c r="A103">
        <v>31</v>
      </c>
      <c r="B103">
        <v>0.04</v>
      </c>
      <c r="C103">
        <v>0.13</v>
      </c>
      <c r="F103">
        <v>0.02</v>
      </c>
      <c r="H103">
        <v>0.05</v>
      </c>
      <c r="I103">
        <v>1</v>
      </c>
      <c r="K103">
        <v>0.03</v>
      </c>
      <c r="L103">
        <v>0.13</v>
      </c>
      <c r="M103">
        <v>0.05</v>
      </c>
      <c r="N103">
        <v>0.02</v>
      </c>
      <c r="Q103">
        <v>0.02</v>
      </c>
      <c r="R103">
        <v>0.08</v>
      </c>
      <c r="U103">
        <v>31</v>
      </c>
    </row>
    <row r="104" spans="1:21" x14ac:dyDescent="0.2">
      <c r="A104" t="s">
        <v>37</v>
      </c>
      <c r="B104">
        <f t="shared" ref="B104:T104" si="16">SUM(B73:B103)</f>
        <v>2.23</v>
      </c>
      <c r="C104">
        <f t="shared" si="16"/>
        <v>1.37</v>
      </c>
      <c r="D104">
        <f t="shared" si="16"/>
        <v>0</v>
      </c>
      <c r="E104">
        <f t="shared" si="16"/>
        <v>1.37</v>
      </c>
      <c r="F104">
        <f t="shared" si="16"/>
        <v>1.03</v>
      </c>
      <c r="G104">
        <f t="shared" si="16"/>
        <v>0.9900000000000001</v>
      </c>
      <c r="H104">
        <f t="shared" si="16"/>
        <v>1.6700000000000002</v>
      </c>
      <c r="I104">
        <f t="shared" si="16"/>
        <v>1.71</v>
      </c>
      <c r="J104">
        <f t="shared" si="16"/>
        <v>1.62</v>
      </c>
      <c r="K104">
        <f t="shared" si="16"/>
        <v>1.37</v>
      </c>
      <c r="L104">
        <f t="shared" si="16"/>
        <v>1.4000000000000004</v>
      </c>
      <c r="M104">
        <f t="shared" si="16"/>
        <v>1.4400000000000002</v>
      </c>
      <c r="N104">
        <f t="shared" si="16"/>
        <v>0.96000000000000019</v>
      </c>
      <c r="O104">
        <f t="shared" si="16"/>
        <v>1.29</v>
      </c>
      <c r="P104">
        <f t="shared" si="16"/>
        <v>0.61</v>
      </c>
      <c r="Q104">
        <f t="shared" si="16"/>
        <v>1.1600000000000001</v>
      </c>
      <c r="R104">
        <f t="shared" si="16"/>
        <v>1.0900000000000001</v>
      </c>
      <c r="S104">
        <f t="shared" si="16"/>
        <v>1.6100000000000003</v>
      </c>
      <c r="T104">
        <f t="shared" si="16"/>
        <v>2.54</v>
      </c>
    </row>
    <row r="106" spans="1:21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8" spans="1:21" x14ac:dyDescent="0.2">
      <c r="A108">
        <v>1</v>
      </c>
      <c r="J108">
        <v>0.05</v>
      </c>
      <c r="N108">
        <v>0.1</v>
      </c>
      <c r="T108">
        <v>0.2</v>
      </c>
      <c r="U108">
        <v>1</v>
      </c>
    </row>
    <row r="109" spans="1:21" x14ac:dyDescent="0.2">
      <c r="A109">
        <v>2</v>
      </c>
      <c r="U109">
        <v>2</v>
      </c>
    </row>
    <row r="110" spans="1:21" x14ac:dyDescent="0.2">
      <c r="A110">
        <v>3</v>
      </c>
      <c r="C110">
        <v>0.04</v>
      </c>
      <c r="F110">
        <v>0.02</v>
      </c>
      <c r="P110">
        <v>0.04</v>
      </c>
      <c r="U110">
        <v>3</v>
      </c>
    </row>
    <row r="111" spans="1:21" x14ac:dyDescent="0.2">
      <c r="A111">
        <v>4</v>
      </c>
      <c r="F111">
        <v>0.01</v>
      </c>
      <c r="G111">
        <v>0.03</v>
      </c>
      <c r="K111">
        <v>0.02</v>
      </c>
      <c r="L111">
        <v>0.06</v>
      </c>
      <c r="N111">
        <v>0.03</v>
      </c>
      <c r="O111">
        <v>0.05</v>
      </c>
      <c r="R111">
        <v>0.05</v>
      </c>
      <c r="T111">
        <v>7.0000000000000007E-2</v>
      </c>
      <c r="U111">
        <v>4</v>
      </c>
    </row>
    <row r="112" spans="1:21" x14ac:dyDescent="0.2">
      <c r="A112">
        <v>5</v>
      </c>
      <c r="J112">
        <v>0.01</v>
      </c>
      <c r="U112">
        <v>5</v>
      </c>
    </row>
    <row r="113" spans="1:21" x14ac:dyDescent="0.2">
      <c r="A113">
        <v>6</v>
      </c>
      <c r="U113">
        <v>6</v>
      </c>
    </row>
    <row r="114" spans="1:21" x14ac:dyDescent="0.2">
      <c r="A114">
        <v>7</v>
      </c>
      <c r="U114">
        <v>7</v>
      </c>
    </row>
    <row r="115" spans="1:21" x14ac:dyDescent="0.2">
      <c r="A115">
        <v>8</v>
      </c>
      <c r="C115">
        <v>0.4</v>
      </c>
      <c r="H115">
        <v>0.32</v>
      </c>
      <c r="M115">
        <v>0.34</v>
      </c>
      <c r="S115">
        <v>0.41</v>
      </c>
      <c r="U115">
        <v>8</v>
      </c>
    </row>
    <row r="116" spans="1:21" x14ac:dyDescent="0.2">
      <c r="A116">
        <v>9</v>
      </c>
      <c r="B116">
        <v>0.31</v>
      </c>
      <c r="E116">
        <v>0.48</v>
      </c>
      <c r="G116">
        <v>0.28000000000000003</v>
      </c>
      <c r="J116">
        <v>0.25</v>
      </c>
      <c r="K116">
        <v>0.39</v>
      </c>
      <c r="L116">
        <v>0.49</v>
      </c>
      <c r="N116">
        <v>0.3</v>
      </c>
      <c r="O116">
        <v>0.45</v>
      </c>
      <c r="Q116">
        <v>0.46</v>
      </c>
      <c r="R116">
        <v>0.3</v>
      </c>
      <c r="T116">
        <v>0.62</v>
      </c>
      <c r="U116">
        <v>9</v>
      </c>
    </row>
    <row r="117" spans="1:21" x14ac:dyDescent="0.2">
      <c r="A117">
        <v>10</v>
      </c>
      <c r="O117">
        <v>0.05</v>
      </c>
      <c r="P117">
        <v>0.27</v>
      </c>
      <c r="R117">
        <v>0.02</v>
      </c>
      <c r="U117">
        <v>10</v>
      </c>
    </row>
    <row r="118" spans="1:21" x14ac:dyDescent="0.2">
      <c r="A118">
        <v>11</v>
      </c>
      <c r="U118">
        <v>11</v>
      </c>
    </row>
    <row r="119" spans="1:21" x14ac:dyDescent="0.2">
      <c r="A119">
        <v>12</v>
      </c>
      <c r="U119">
        <v>12</v>
      </c>
    </row>
    <row r="120" spans="1:21" x14ac:dyDescent="0.2">
      <c r="A120">
        <v>13</v>
      </c>
      <c r="U120">
        <v>13</v>
      </c>
    </row>
    <row r="121" spans="1:21" x14ac:dyDescent="0.2">
      <c r="A121">
        <v>14</v>
      </c>
      <c r="B121">
        <v>0.11</v>
      </c>
      <c r="E121">
        <v>0.17</v>
      </c>
      <c r="F121">
        <v>0.17</v>
      </c>
      <c r="H121">
        <v>0.1</v>
      </c>
      <c r="L121">
        <v>0.19</v>
      </c>
      <c r="M121">
        <v>0.09</v>
      </c>
      <c r="N121">
        <v>7.0000000000000007E-2</v>
      </c>
      <c r="O121">
        <v>0.25</v>
      </c>
      <c r="Q121">
        <v>0.19</v>
      </c>
      <c r="R121">
        <v>0.15</v>
      </c>
      <c r="S121">
        <v>0.11</v>
      </c>
      <c r="U121">
        <v>14</v>
      </c>
    </row>
    <row r="122" spans="1:21" x14ac:dyDescent="0.2">
      <c r="A122">
        <v>15</v>
      </c>
      <c r="I122">
        <v>0.2</v>
      </c>
      <c r="J122">
        <v>0.15</v>
      </c>
      <c r="K122">
        <v>7.0000000000000007E-2</v>
      </c>
      <c r="N122">
        <v>0.02</v>
      </c>
      <c r="T122">
        <v>0.2</v>
      </c>
      <c r="U122">
        <v>15</v>
      </c>
    </row>
    <row r="123" spans="1:21" x14ac:dyDescent="0.2">
      <c r="A123">
        <v>16</v>
      </c>
      <c r="B123">
        <v>0.12</v>
      </c>
      <c r="C123">
        <v>0.13</v>
      </c>
      <c r="F123">
        <v>0.18</v>
      </c>
      <c r="G123">
        <v>0.05</v>
      </c>
      <c r="H123">
        <v>0.15</v>
      </c>
      <c r="L123">
        <v>0.17</v>
      </c>
      <c r="M123">
        <v>0.13</v>
      </c>
      <c r="Q123">
        <v>0.31</v>
      </c>
      <c r="S123">
        <v>0.1</v>
      </c>
      <c r="U123">
        <v>16</v>
      </c>
    </row>
    <row r="124" spans="1:21" x14ac:dyDescent="0.2">
      <c r="A124">
        <v>17</v>
      </c>
      <c r="B124">
        <v>0.01</v>
      </c>
      <c r="E124">
        <v>0.31</v>
      </c>
      <c r="G124">
        <v>0.17</v>
      </c>
      <c r="I124">
        <v>0.19</v>
      </c>
      <c r="J124">
        <v>0.16</v>
      </c>
      <c r="K124">
        <v>0.21</v>
      </c>
      <c r="N124">
        <v>0.04</v>
      </c>
      <c r="O124">
        <v>0.15</v>
      </c>
      <c r="R124">
        <v>0.09</v>
      </c>
      <c r="T124">
        <v>0.15</v>
      </c>
      <c r="U124">
        <v>17</v>
      </c>
    </row>
    <row r="125" spans="1:21" x14ac:dyDescent="0.2">
      <c r="A125">
        <v>18</v>
      </c>
      <c r="U125">
        <v>18</v>
      </c>
    </row>
    <row r="126" spans="1:21" x14ac:dyDescent="0.2">
      <c r="A126">
        <v>19</v>
      </c>
      <c r="I126">
        <v>0.02</v>
      </c>
      <c r="U126">
        <v>19</v>
      </c>
    </row>
    <row r="127" spans="1:21" x14ac:dyDescent="0.2">
      <c r="A127">
        <v>20</v>
      </c>
      <c r="M127">
        <v>0.15</v>
      </c>
      <c r="P127">
        <v>0.26</v>
      </c>
      <c r="T127">
        <v>0.05</v>
      </c>
      <c r="U127">
        <v>20</v>
      </c>
    </row>
    <row r="128" spans="1:21" x14ac:dyDescent="0.2">
      <c r="A128">
        <v>21</v>
      </c>
      <c r="B128">
        <v>0.02</v>
      </c>
      <c r="C128">
        <v>0.23</v>
      </c>
      <c r="F128">
        <v>0.1</v>
      </c>
      <c r="H128">
        <v>0.19</v>
      </c>
      <c r="K128">
        <v>0.02</v>
      </c>
      <c r="N128">
        <v>0.01</v>
      </c>
      <c r="O128">
        <v>0.03</v>
      </c>
      <c r="S128">
        <v>0.21</v>
      </c>
      <c r="U128">
        <v>21</v>
      </c>
    </row>
    <row r="129" spans="1:21" x14ac:dyDescent="0.2">
      <c r="A129">
        <v>22</v>
      </c>
      <c r="B129">
        <v>0.11</v>
      </c>
      <c r="C129">
        <v>0.02</v>
      </c>
      <c r="E129">
        <v>0.32</v>
      </c>
      <c r="F129">
        <v>0.03</v>
      </c>
      <c r="G129">
        <v>0.17</v>
      </c>
      <c r="J129">
        <v>0.13</v>
      </c>
      <c r="K129">
        <v>0.17</v>
      </c>
      <c r="L129">
        <v>0.26</v>
      </c>
      <c r="N129">
        <v>0.14000000000000001</v>
      </c>
      <c r="O129">
        <v>0.11</v>
      </c>
      <c r="P129">
        <v>0.17</v>
      </c>
      <c r="Q129">
        <v>0.16</v>
      </c>
      <c r="R129">
        <v>0.21</v>
      </c>
      <c r="S129">
        <v>0.08</v>
      </c>
      <c r="T129">
        <v>0.22</v>
      </c>
      <c r="U129">
        <v>22</v>
      </c>
    </row>
    <row r="130" spans="1:21" x14ac:dyDescent="0.2">
      <c r="A130">
        <v>23</v>
      </c>
      <c r="J130">
        <v>0.05</v>
      </c>
      <c r="U130">
        <v>23</v>
      </c>
    </row>
    <row r="131" spans="1:21" x14ac:dyDescent="0.2">
      <c r="A131">
        <v>24</v>
      </c>
      <c r="U131">
        <v>24</v>
      </c>
    </row>
    <row r="132" spans="1:21" x14ac:dyDescent="0.2">
      <c r="A132">
        <v>25</v>
      </c>
      <c r="U132">
        <v>25</v>
      </c>
    </row>
    <row r="133" spans="1:21" x14ac:dyDescent="0.2">
      <c r="A133">
        <v>26</v>
      </c>
      <c r="U133">
        <v>26</v>
      </c>
    </row>
    <row r="134" spans="1:21" x14ac:dyDescent="0.2">
      <c r="A134">
        <v>27</v>
      </c>
      <c r="U134">
        <v>27</v>
      </c>
    </row>
    <row r="135" spans="1:21" x14ac:dyDescent="0.2">
      <c r="A135">
        <v>28</v>
      </c>
      <c r="U135">
        <v>28</v>
      </c>
    </row>
    <row r="136" spans="1:21" x14ac:dyDescent="0.2">
      <c r="A136">
        <v>29</v>
      </c>
      <c r="U136">
        <v>29</v>
      </c>
    </row>
    <row r="137" spans="1:21" x14ac:dyDescent="0.2">
      <c r="A137">
        <v>30</v>
      </c>
      <c r="U137">
        <v>30</v>
      </c>
    </row>
    <row r="138" spans="1:21" x14ac:dyDescent="0.2">
      <c r="A138">
        <v>31</v>
      </c>
      <c r="U138">
        <v>31</v>
      </c>
    </row>
    <row r="139" spans="1:21" x14ac:dyDescent="0.2">
      <c r="A139" t="s">
        <v>37</v>
      </c>
      <c r="B139">
        <f t="shared" ref="B139:T139" si="17">SUM(B108:B138)</f>
        <v>0.68</v>
      </c>
      <c r="C139">
        <f t="shared" si="17"/>
        <v>0.82000000000000006</v>
      </c>
      <c r="D139">
        <f t="shared" si="17"/>
        <v>0</v>
      </c>
      <c r="E139">
        <f t="shared" si="17"/>
        <v>1.28</v>
      </c>
      <c r="F139">
        <f t="shared" si="17"/>
        <v>0.51</v>
      </c>
      <c r="G139">
        <f t="shared" si="17"/>
        <v>0.70000000000000007</v>
      </c>
      <c r="H139">
        <f t="shared" si="17"/>
        <v>0.76</v>
      </c>
      <c r="I139">
        <f t="shared" si="17"/>
        <v>0.41000000000000003</v>
      </c>
      <c r="J139">
        <f t="shared" si="17"/>
        <v>0.8</v>
      </c>
      <c r="K139">
        <f t="shared" si="17"/>
        <v>0.88000000000000012</v>
      </c>
      <c r="L139">
        <f t="shared" si="17"/>
        <v>1.17</v>
      </c>
      <c r="M139">
        <f t="shared" si="17"/>
        <v>0.71000000000000008</v>
      </c>
      <c r="N139">
        <f t="shared" si="17"/>
        <v>0.71000000000000008</v>
      </c>
      <c r="O139">
        <f t="shared" si="17"/>
        <v>1.0900000000000001</v>
      </c>
      <c r="P139">
        <f t="shared" si="17"/>
        <v>0.7400000000000001</v>
      </c>
      <c r="Q139">
        <f t="shared" si="17"/>
        <v>1.1199999999999999</v>
      </c>
      <c r="R139">
        <f t="shared" si="17"/>
        <v>0.82</v>
      </c>
      <c r="S139" s="3">
        <f t="shared" si="17"/>
        <v>0.90999999999999992</v>
      </c>
      <c r="T139" s="3">
        <f t="shared" si="17"/>
        <v>1.51</v>
      </c>
    </row>
    <row r="141" spans="1:21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21" x14ac:dyDescent="0.2">
      <c r="A143">
        <v>1</v>
      </c>
      <c r="C143">
        <v>0.13</v>
      </c>
      <c r="F143">
        <v>0.05</v>
      </c>
      <c r="H143">
        <v>0.09</v>
      </c>
      <c r="M143">
        <v>0.13</v>
      </c>
      <c r="U143">
        <v>1</v>
      </c>
    </row>
    <row r="144" spans="1:21" x14ac:dyDescent="0.2">
      <c r="A144">
        <v>2</v>
      </c>
      <c r="B144">
        <v>0.25</v>
      </c>
      <c r="C144">
        <v>0.17</v>
      </c>
      <c r="E144">
        <v>0.49</v>
      </c>
      <c r="F144">
        <v>0.4</v>
      </c>
      <c r="G144">
        <v>0.06</v>
      </c>
      <c r="H144">
        <v>0.1</v>
      </c>
      <c r="I144">
        <v>0.32</v>
      </c>
      <c r="J144">
        <v>0.1</v>
      </c>
      <c r="K144">
        <v>0.31</v>
      </c>
      <c r="L144">
        <v>0.33</v>
      </c>
      <c r="M144">
        <v>0.1</v>
      </c>
      <c r="N144">
        <v>0.25</v>
      </c>
      <c r="Q144">
        <v>0.4</v>
      </c>
      <c r="R144">
        <v>0.25</v>
      </c>
      <c r="S144">
        <v>0.25</v>
      </c>
      <c r="T144">
        <v>0.12</v>
      </c>
      <c r="U144">
        <v>2</v>
      </c>
    </row>
    <row r="145" spans="1:21" x14ac:dyDescent="0.2">
      <c r="A145">
        <v>3</v>
      </c>
      <c r="J145">
        <v>0.21</v>
      </c>
      <c r="P145">
        <v>0.43</v>
      </c>
      <c r="T145">
        <v>0.25</v>
      </c>
      <c r="U145">
        <v>3</v>
      </c>
    </row>
    <row r="146" spans="1:21" x14ac:dyDescent="0.2">
      <c r="A146">
        <v>4</v>
      </c>
      <c r="U146">
        <v>4</v>
      </c>
    </row>
    <row r="147" spans="1:21" x14ac:dyDescent="0.2">
      <c r="A147">
        <v>5</v>
      </c>
      <c r="U147">
        <v>5</v>
      </c>
    </row>
    <row r="148" spans="1:21" x14ac:dyDescent="0.2">
      <c r="A148">
        <v>6</v>
      </c>
      <c r="I148">
        <v>0.1</v>
      </c>
      <c r="U148">
        <v>6</v>
      </c>
    </row>
    <row r="149" spans="1:21" x14ac:dyDescent="0.2">
      <c r="A149">
        <v>7</v>
      </c>
      <c r="U149">
        <v>7</v>
      </c>
    </row>
    <row r="150" spans="1:21" x14ac:dyDescent="0.2">
      <c r="A150">
        <v>8</v>
      </c>
      <c r="C150">
        <v>0.01</v>
      </c>
      <c r="F150">
        <v>0.01</v>
      </c>
      <c r="K150">
        <v>0.04</v>
      </c>
      <c r="Q150">
        <v>0.05</v>
      </c>
      <c r="R150">
        <v>0.04</v>
      </c>
      <c r="U150">
        <v>8</v>
      </c>
    </row>
    <row r="151" spans="1:21" x14ac:dyDescent="0.2">
      <c r="A151">
        <v>9</v>
      </c>
      <c r="J151">
        <v>0.02</v>
      </c>
      <c r="L151">
        <v>0.18</v>
      </c>
      <c r="O151">
        <v>0.25</v>
      </c>
      <c r="T151">
        <v>0.05</v>
      </c>
      <c r="U151">
        <v>9</v>
      </c>
    </row>
    <row r="152" spans="1:21" x14ac:dyDescent="0.2">
      <c r="A152">
        <v>10</v>
      </c>
      <c r="G152">
        <v>0.15</v>
      </c>
      <c r="U152">
        <v>10</v>
      </c>
    </row>
    <row r="153" spans="1:21" x14ac:dyDescent="0.2">
      <c r="A153">
        <v>11</v>
      </c>
      <c r="U153">
        <v>11</v>
      </c>
    </row>
    <row r="154" spans="1:21" x14ac:dyDescent="0.2">
      <c r="A154">
        <v>12</v>
      </c>
      <c r="B154">
        <v>0.08</v>
      </c>
      <c r="C154">
        <v>0.43</v>
      </c>
      <c r="E154">
        <v>0.08</v>
      </c>
      <c r="F154">
        <v>0.12</v>
      </c>
      <c r="K154">
        <v>0.06</v>
      </c>
      <c r="Q154">
        <v>0.14000000000000001</v>
      </c>
      <c r="S154">
        <v>0.14000000000000001</v>
      </c>
      <c r="U154">
        <v>12</v>
      </c>
    </row>
    <row r="155" spans="1:21" x14ac:dyDescent="0.2">
      <c r="A155">
        <v>13</v>
      </c>
      <c r="G155">
        <v>7.0000000000000007E-2</v>
      </c>
      <c r="J155">
        <v>0.12</v>
      </c>
      <c r="N155">
        <v>0.03</v>
      </c>
      <c r="R155">
        <v>0.17</v>
      </c>
      <c r="T155">
        <v>0.55000000000000004</v>
      </c>
      <c r="U155">
        <v>13</v>
      </c>
    </row>
    <row r="156" spans="1:21" x14ac:dyDescent="0.2">
      <c r="A156">
        <v>14</v>
      </c>
      <c r="U156">
        <v>14</v>
      </c>
    </row>
    <row r="157" spans="1:21" x14ac:dyDescent="0.2">
      <c r="A157">
        <v>15</v>
      </c>
      <c r="U157">
        <v>15</v>
      </c>
    </row>
    <row r="158" spans="1:21" x14ac:dyDescent="0.2">
      <c r="A158">
        <v>16</v>
      </c>
      <c r="U158">
        <v>16</v>
      </c>
    </row>
    <row r="159" spans="1:21" x14ac:dyDescent="0.2">
      <c r="A159">
        <v>17</v>
      </c>
      <c r="U159">
        <v>17</v>
      </c>
    </row>
    <row r="160" spans="1:21" x14ac:dyDescent="0.2">
      <c r="A160">
        <v>18</v>
      </c>
      <c r="U160">
        <v>18</v>
      </c>
    </row>
    <row r="161" spans="1:21" x14ac:dyDescent="0.2">
      <c r="A161">
        <v>19</v>
      </c>
      <c r="E161">
        <v>0.05</v>
      </c>
      <c r="J161">
        <v>0.01</v>
      </c>
      <c r="K161">
        <v>0.01</v>
      </c>
      <c r="Q161">
        <v>0.08</v>
      </c>
      <c r="U161">
        <v>19</v>
      </c>
    </row>
    <row r="162" spans="1:21" x14ac:dyDescent="0.2">
      <c r="A162">
        <v>20</v>
      </c>
      <c r="B162">
        <v>0.03</v>
      </c>
      <c r="C162">
        <v>0.21</v>
      </c>
      <c r="E162">
        <v>0.04</v>
      </c>
      <c r="F162">
        <v>0.19</v>
      </c>
      <c r="G162">
        <v>0.03</v>
      </c>
      <c r="H162">
        <v>0.12</v>
      </c>
      <c r="M162">
        <v>0.13</v>
      </c>
      <c r="N162">
        <v>0.01</v>
      </c>
      <c r="P162">
        <v>0.65</v>
      </c>
      <c r="R162">
        <v>0.11</v>
      </c>
      <c r="S162">
        <v>0.23</v>
      </c>
      <c r="U162">
        <v>20</v>
      </c>
    </row>
    <row r="163" spans="1:21" x14ac:dyDescent="0.2">
      <c r="A163">
        <v>21</v>
      </c>
      <c r="B163">
        <v>0.25</v>
      </c>
      <c r="C163">
        <v>0.23</v>
      </c>
      <c r="E163">
        <v>0.09</v>
      </c>
      <c r="F163">
        <v>0.24</v>
      </c>
      <c r="H163">
        <v>0.2</v>
      </c>
      <c r="J163">
        <v>0.26</v>
      </c>
      <c r="K163">
        <v>0.16</v>
      </c>
      <c r="L163">
        <v>0.18</v>
      </c>
      <c r="M163">
        <v>0.15</v>
      </c>
      <c r="N163">
        <v>0.05</v>
      </c>
      <c r="P163">
        <v>0.76</v>
      </c>
      <c r="Q163">
        <v>0.4</v>
      </c>
      <c r="R163">
        <v>0.1</v>
      </c>
      <c r="S163">
        <v>0.21</v>
      </c>
      <c r="T163">
        <v>0.45</v>
      </c>
      <c r="U163">
        <v>21</v>
      </c>
    </row>
    <row r="164" spans="1:21" x14ac:dyDescent="0.2">
      <c r="A164">
        <v>22</v>
      </c>
      <c r="B164">
        <v>0.1</v>
      </c>
      <c r="E164">
        <v>0.41</v>
      </c>
      <c r="G164">
        <v>0.41</v>
      </c>
      <c r="H164">
        <v>0.02</v>
      </c>
      <c r="J164">
        <v>0.2</v>
      </c>
      <c r="K164">
        <v>0.15</v>
      </c>
      <c r="N164">
        <v>0.3</v>
      </c>
      <c r="O164">
        <v>0.32</v>
      </c>
      <c r="P164">
        <v>0.24</v>
      </c>
      <c r="R164">
        <v>0.24</v>
      </c>
      <c r="T164">
        <v>0.37</v>
      </c>
      <c r="U164">
        <v>22</v>
      </c>
    </row>
    <row r="165" spans="1:21" x14ac:dyDescent="0.2">
      <c r="A165">
        <v>23</v>
      </c>
      <c r="B165">
        <v>0.05</v>
      </c>
      <c r="H165" t="s">
        <v>33</v>
      </c>
      <c r="I165">
        <v>1.4</v>
      </c>
      <c r="J165">
        <v>0.04</v>
      </c>
      <c r="N165">
        <v>0.01</v>
      </c>
      <c r="U165">
        <v>23</v>
      </c>
    </row>
    <row r="166" spans="1:21" x14ac:dyDescent="0.2">
      <c r="A166">
        <v>24</v>
      </c>
      <c r="I166">
        <v>0.02</v>
      </c>
      <c r="U166">
        <v>24</v>
      </c>
    </row>
    <row r="167" spans="1:21" x14ac:dyDescent="0.2">
      <c r="A167">
        <v>25</v>
      </c>
      <c r="U167">
        <v>25</v>
      </c>
    </row>
    <row r="168" spans="1:21" x14ac:dyDescent="0.2">
      <c r="A168">
        <v>26</v>
      </c>
      <c r="U168">
        <v>26</v>
      </c>
    </row>
    <row r="169" spans="1:21" x14ac:dyDescent="0.2">
      <c r="A169">
        <v>27</v>
      </c>
      <c r="E169">
        <v>0.04</v>
      </c>
      <c r="F169">
        <v>0.05</v>
      </c>
      <c r="G169">
        <v>0.02</v>
      </c>
      <c r="K169">
        <v>0.02</v>
      </c>
      <c r="N169">
        <v>0.01</v>
      </c>
      <c r="Q169">
        <v>0.04</v>
      </c>
      <c r="R169">
        <v>0.02</v>
      </c>
      <c r="U169">
        <v>27</v>
      </c>
    </row>
    <row r="170" spans="1:21" x14ac:dyDescent="0.2">
      <c r="A170">
        <v>28</v>
      </c>
      <c r="E170">
        <v>0.01</v>
      </c>
      <c r="K170">
        <v>0.03</v>
      </c>
      <c r="U170">
        <v>28</v>
      </c>
    </row>
    <row r="171" spans="1:21" x14ac:dyDescent="0.2">
      <c r="A171">
        <v>29</v>
      </c>
      <c r="U171">
        <v>29</v>
      </c>
    </row>
    <row r="172" spans="1:21" x14ac:dyDescent="0.2">
      <c r="A172">
        <v>30</v>
      </c>
      <c r="U172">
        <v>30</v>
      </c>
    </row>
    <row r="173" spans="1:21" x14ac:dyDescent="0.2">
      <c r="A173">
        <v>31</v>
      </c>
      <c r="U173">
        <v>31</v>
      </c>
    </row>
    <row r="174" spans="1:21" x14ac:dyDescent="0.2">
      <c r="A174" t="s">
        <v>37</v>
      </c>
      <c r="B174">
        <f t="shared" ref="B174:T174" si="18">SUM(B143:B173)</f>
        <v>0.76</v>
      </c>
      <c r="C174">
        <f t="shared" si="18"/>
        <v>1.18</v>
      </c>
      <c r="D174">
        <f t="shared" si="18"/>
        <v>0</v>
      </c>
      <c r="E174">
        <f t="shared" si="18"/>
        <v>1.21</v>
      </c>
      <c r="F174">
        <f t="shared" si="18"/>
        <v>1.06</v>
      </c>
      <c r="G174">
        <f t="shared" si="18"/>
        <v>0.74</v>
      </c>
      <c r="H174">
        <f t="shared" si="18"/>
        <v>0.53</v>
      </c>
      <c r="I174">
        <f t="shared" si="18"/>
        <v>1.8399999999999999</v>
      </c>
      <c r="J174">
        <f t="shared" si="18"/>
        <v>0.96</v>
      </c>
      <c r="K174">
        <f t="shared" si="18"/>
        <v>0.78</v>
      </c>
      <c r="L174">
        <f t="shared" si="18"/>
        <v>0.69</v>
      </c>
      <c r="M174">
        <f t="shared" si="18"/>
        <v>0.51</v>
      </c>
      <c r="N174">
        <f t="shared" si="18"/>
        <v>0.66</v>
      </c>
      <c r="O174">
        <f t="shared" si="18"/>
        <v>0.57000000000000006</v>
      </c>
      <c r="P174">
        <f t="shared" si="18"/>
        <v>2.08</v>
      </c>
      <c r="Q174">
        <f t="shared" si="18"/>
        <v>1.1100000000000001</v>
      </c>
      <c r="R174">
        <f t="shared" si="18"/>
        <v>0.92999999999999994</v>
      </c>
      <c r="S174">
        <f t="shared" si="18"/>
        <v>0.83</v>
      </c>
      <c r="T174" s="3">
        <f t="shared" si="18"/>
        <v>1.79</v>
      </c>
    </row>
    <row r="176" spans="1:21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21" x14ac:dyDescent="0.2">
      <c r="A178">
        <v>1</v>
      </c>
      <c r="U178">
        <v>1</v>
      </c>
    </row>
    <row r="179" spans="1:21" x14ac:dyDescent="0.2">
      <c r="A179">
        <v>2</v>
      </c>
      <c r="U179">
        <v>2</v>
      </c>
    </row>
    <row r="180" spans="1:21" x14ac:dyDescent="0.2">
      <c r="A180">
        <v>3</v>
      </c>
      <c r="O180">
        <v>0.02</v>
      </c>
      <c r="U180">
        <v>3</v>
      </c>
    </row>
    <row r="181" spans="1:21" x14ac:dyDescent="0.2">
      <c r="A181">
        <v>4</v>
      </c>
      <c r="B181">
        <v>0.15</v>
      </c>
      <c r="C181">
        <v>0.31</v>
      </c>
      <c r="F181">
        <v>7.0000000000000007E-2</v>
      </c>
      <c r="H181">
        <v>0.28000000000000003</v>
      </c>
      <c r="M181">
        <v>0.21</v>
      </c>
      <c r="Q181">
        <v>0.13</v>
      </c>
      <c r="R181">
        <v>0.1</v>
      </c>
      <c r="S181">
        <v>0.08</v>
      </c>
      <c r="U181">
        <v>4</v>
      </c>
    </row>
    <row r="182" spans="1:21" x14ac:dyDescent="0.2">
      <c r="A182">
        <v>5</v>
      </c>
      <c r="B182">
        <v>0.2</v>
      </c>
      <c r="C182">
        <v>0.36</v>
      </c>
      <c r="E182">
        <v>0.35</v>
      </c>
      <c r="F182">
        <v>0.31</v>
      </c>
      <c r="J182">
        <v>0.22</v>
      </c>
      <c r="K182">
        <v>0.32</v>
      </c>
      <c r="L182">
        <v>0.49</v>
      </c>
      <c r="M182">
        <v>0.39</v>
      </c>
      <c r="N182">
        <v>0.45</v>
      </c>
      <c r="O182">
        <v>0.4</v>
      </c>
      <c r="Q182">
        <v>0.36</v>
      </c>
      <c r="R182">
        <v>0.3</v>
      </c>
      <c r="S182">
        <v>0.39</v>
      </c>
      <c r="T182">
        <v>0.7</v>
      </c>
      <c r="U182">
        <v>5</v>
      </c>
    </row>
    <row r="183" spans="1:21" x14ac:dyDescent="0.2">
      <c r="A183">
        <v>6</v>
      </c>
      <c r="J183">
        <v>0.26</v>
      </c>
      <c r="P183">
        <v>0.4</v>
      </c>
      <c r="U183">
        <v>6</v>
      </c>
    </row>
    <row r="184" spans="1:21" x14ac:dyDescent="0.2">
      <c r="A184">
        <v>7</v>
      </c>
      <c r="U184">
        <v>7</v>
      </c>
    </row>
    <row r="185" spans="1:21" x14ac:dyDescent="0.2">
      <c r="A185">
        <v>8</v>
      </c>
      <c r="U185">
        <v>8</v>
      </c>
    </row>
    <row r="186" spans="1:21" x14ac:dyDescent="0.2">
      <c r="A186">
        <v>9</v>
      </c>
      <c r="B186">
        <v>0.04</v>
      </c>
      <c r="C186">
        <v>0.4</v>
      </c>
      <c r="F186">
        <v>0.28999999999999998</v>
      </c>
      <c r="H186">
        <v>0.3</v>
      </c>
      <c r="I186">
        <v>0.02</v>
      </c>
      <c r="M186">
        <v>0.47</v>
      </c>
      <c r="S186">
        <v>0.26</v>
      </c>
      <c r="U186">
        <v>9</v>
      </c>
    </row>
    <row r="187" spans="1:21" x14ac:dyDescent="0.2">
      <c r="A187">
        <v>10</v>
      </c>
      <c r="B187">
        <v>0.21</v>
      </c>
      <c r="J187">
        <v>0.33</v>
      </c>
      <c r="K187">
        <v>0.28999999999999998</v>
      </c>
      <c r="L187">
        <v>0.31</v>
      </c>
      <c r="N187">
        <v>0.26</v>
      </c>
      <c r="O187">
        <v>0.28999999999999998</v>
      </c>
      <c r="R187">
        <v>0.25</v>
      </c>
      <c r="T187">
        <v>0.4</v>
      </c>
      <c r="U187">
        <v>10</v>
      </c>
    </row>
    <row r="188" spans="1:21" x14ac:dyDescent="0.2">
      <c r="A188">
        <v>11</v>
      </c>
      <c r="E188">
        <v>0.41</v>
      </c>
      <c r="P188">
        <v>0.33</v>
      </c>
      <c r="U188">
        <v>11</v>
      </c>
    </row>
    <row r="189" spans="1:21" x14ac:dyDescent="0.2">
      <c r="A189">
        <v>12</v>
      </c>
      <c r="I189">
        <v>0.1</v>
      </c>
      <c r="U189">
        <v>12</v>
      </c>
    </row>
    <row r="190" spans="1:21" x14ac:dyDescent="0.2">
      <c r="A190">
        <v>13</v>
      </c>
      <c r="U190">
        <v>13</v>
      </c>
    </row>
    <row r="191" spans="1:21" x14ac:dyDescent="0.2">
      <c r="A191">
        <v>14</v>
      </c>
      <c r="U191">
        <v>14</v>
      </c>
    </row>
    <row r="192" spans="1:21" x14ac:dyDescent="0.2">
      <c r="A192">
        <v>15</v>
      </c>
      <c r="U192">
        <v>15</v>
      </c>
    </row>
    <row r="193" spans="1:21" x14ac:dyDescent="0.2">
      <c r="A193">
        <v>16</v>
      </c>
      <c r="U193">
        <v>16</v>
      </c>
    </row>
    <row r="194" spans="1:21" x14ac:dyDescent="0.2">
      <c r="A194">
        <v>17</v>
      </c>
      <c r="E194">
        <v>0.02</v>
      </c>
      <c r="U194">
        <v>17</v>
      </c>
    </row>
    <row r="195" spans="1:21" x14ac:dyDescent="0.2">
      <c r="A195">
        <v>18</v>
      </c>
      <c r="U195">
        <v>18</v>
      </c>
    </row>
    <row r="196" spans="1:21" x14ac:dyDescent="0.2">
      <c r="A196">
        <v>19</v>
      </c>
      <c r="U196">
        <v>19</v>
      </c>
    </row>
    <row r="197" spans="1:21" x14ac:dyDescent="0.2">
      <c r="A197">
        <v>20</v>
      </c>
      <c r="U197">
        <v>20</v>
      </c>
    </row>
    <row r="198" spans="1:21" x14ac:dyDescent="0.2">
      <c r="A198">
        <v>21</v>
      </c>
      <c r="U198">
        <v>21</v>
      </c>
    </row>
    <row r="199" spans="1:21" x14ac:dyDescent="0.2">
      <c r="A199">
        <v>22</v>
      </c>
      <c r="U199">
        <v>22</v>
      </c>
    </row>
    <row r="200" spans="1:21" x14ac:dyDescent="0.2">
      <c r="A200">
        <v>23</v>
      </c>
      <c r="U200">
        <v>23</v>
      </c>
    </row>
    <row r="201" spans="1:21" x14ac:dyDescent="0.2">
      <c r="A201">
        <v>24</v>
      </c>
      <c r="B201">
        <v>0.05</v>
      </c>
      <c r="C201">
        <v>0.1</v>
      </c>
      <c r="F201">
        <v>7.0000000000000007E-2</v>
      </c>
      <c r="H201">
        <v>0.1</v>
      </c>
      <c r="M201">
        <v>0.16</v>
      </c>
      <c r="Q201">
        <v>0.03</v>
      </c>
      <c r="R201">
        <v>0.11</v>
      </c>
      <c r="U201">
        <v>24</v>
      </c>
    </row>
    <row r="202" spans="1:21" x14ac:dyDescent="0.2">
      <c r="A202">
        <v>25</v>
      </c>
      <c r="B202">
        <v>0.01</v>
      </c>
      <c r="E202">
        <v>0.06</v>
      </c>
      <c r="J202">
        <v>0.1</v>
      </c>
      <c r="K202">
        <v>0.05</v>
      </c>
      <c r="L202">
        <v>0.11</v>
      </c>
      <c r="N202">
        <v>0.12</v>
      </c>
      <c r="T202">
        <v>0.2</v>
      </c>
      <c r="U202">
        <v>25</v>
      </c>
    </row>
    <row r="203" spans="1:21" x14ac:dyDescent="0.2">
      <c r="A203">
        <v>26</v>
      </c>
      <c r="U203">
        <v>26</v>
      </c>
    </row>
    <row r="204" spans="1:21" x14ac:dyDescent="0.2">
      <c r="A204">
        <v>27</v>
      </c>
      <c r="U204">
        <v>27</v>
      </c>
    </row>
    <row r="205" spans="1:21" x14ac:dyDescent="0.2">
      <c r="A205">
        <v>28</v>
      </c>
      <c r="M205">
        <v>0.05</v>
      </c>
      <c r="P205">
        <v>0.09</v>
      </c>
      <c r="U205">
        <v>28</v>
      </c>
    </row>
    <row r="206" spans="1:21" x14ac:dyDescent="0.2">
      <c r="A206">
        <v>29</v>
      </c>
      <c r="B206">
        <v>0.08</v>
      </c>
      <c r="C206">
        <v>0.15</v>
      </c>
      <c r="E206">
        <v>0.05</v>
      </c>
      <c r="F206">
        <v>0.05</v>
      </c>
      <c r="H206">
        <v>0.01</v>
      </c>
      <c r="I206">
        <v>0.01</v>
      </c>
      <c r="K206">
        <v>0.04</v>
      </c>
      <c r="L206">
        <v>0.09</v>
      </c>
      <c r="M206" t="s">
        <v>33</v>
      </c>
      <c r="N206">
        <v>0.02</v>
      </c>
      <c r="O206">
        <v>0.16</v>
      </c>
      <c r="Q206">
        <v>0.05</v>
      </c>
      <c r="R206">
        <v>0.05</v>
      </c>
      <c r="S206">
        <v>0.19</v>
      </c>
      <c r="U206">
        <v>29</v>
      </c>
    </row>
    <row r="207" spans="1:21" x14ac:dyDescent="0.2">
      <c r="A207">
        <v>30</v>
      </c>
      <c r="J207">
        <v>0.11</v>
      </c>
      <c r="T207">
        <v>0.18</v>
      </c>
      <c r="U207">
        <v>30</v>
      </c>
    </row>
    <row r="208" spans="1:21" x14ac:dyDescent="0.2">
      <c r="A208">
        <v>31</v>
      </c>
      <c r="U208">
        <v>31</v>
      </c>
    </row>
    <row r="209" spans="1:21" x14ac:dyDescent="0.2">
      <c r="A209" t="s">
        <v>37</v>
      </c>
      <c r="B209">
        <f t="shared" ref="B209:T209" si="19">SUM(B178:B208)</f>
        <v>0.74</v>
      </c>
      <c r="C209">
        <f t="shared" si="19"/>
        <v>1.3199999999999998</v>
      </c>
      <c r="D209">
        <f t="shared" si="19"/>
        <v>0</v>
      </c>
      <c r="E209">
        <f t="shared" si="19"/>
        <v>0.89000000000000012</v>
      </c>
      <c r="F209">
        <f t="shared" si="19"/>
        <v>0.79</v>
      </c>
      <c r="G209">
        <f t="shared" si="19"/>
        <v>0</v>
      </c>
      <c r="H209">
        <f t="shared" si="19"/>
        <v>0.69000000000000006</v>
      </c>
      <c r="I209">
        <f t="shared" si="19"/>
        <v>0.13</v>
      </c>
      <c r="J209">
        <f t="shared" si="19"/>
        <v>1.02</v>
      </c>
      <c r="K209">
        <f t="shared" si="19"/>
        <v>0.70000000000000007</v>
      </c>
      <c r="L209">
        <f t="shared" si="19"/>
        <v>1</v>
      </c>
      <c r="M209">
        <f t="shared" si="19"/>
        <v>1.2799999999999998</v>
      </c>
      <c r="N209">
        <f t="shared" si="19"/>
        <v>0.85</v>
      </c>
      <c r="O209">
        <f t="shared" si="19"/>
        <v>0.87</v>
      </c>
      <c r="P209">
        <f t="shared" si="19"/>
        <v>0.82</v>
      </c>
      <c r="Q209">
        <f t="shared" si="19"/>
        <v>0.57000000000000006</v>
      </c>
      <c r="R209">
        <f t="shared" si="19"/>
        <v>0.81</v>
      </c>
      <c r="S209">
        <f t="shared" si="19"/>
        <v>0.91999999999999993</v>
      </c>
      <c r="T209">
        <f t="shared" si="19"/>
        <v>1.48</v>
      </c>
    </row>
    <row r="211" spans="1:21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21" x14ac:dyDescent="0.2">
      <c r="A213">
        <v>1</v>
      </c>
      <c r="U213">
        <v>1</v>
      </c>
    </row>
    <row r="214" spans="1:21" x14ac:dyDescent="0.2">
      <c r="A214">
        <v>2</v>
      </c>
      <c r="U214">
        <v>2</v>
      </c>
    </row>
    <row r="215" spans="1:21" x14ac:dyDescent="0.2">
      <c r="A215">
        <v>3</v>
      </c>
      <c r="E215">
        <v>0.03</v>
      </c>
      <c r="U215">
        <v>3</v>
      </c>
    </row>
    <row r="216" spans="1:21" x14ac:dyDescent="0.2">
      <c r="A216">
        <v>4</v>
      </c>
      <c r="U216">
        <v>4</v>
      </c>
    </row>
    <row r="217" spans="1:21" x14ac:dyDescent="0.2">
      <c r="A217">
        <v>5</v>
      </c>
      <c r="U217">
        <v>5</v>
      </c>
    </row>
    <row r="218" spans="1:21" x14ac:dyDescent="0.2">
      <c r="A218">
        <v>6</v>
      </c>
      <c r="U218">
        <v>6</v>
      </c>
    </row>
    <row r="219" spans="1:21" x14ac:dyDescent="0.2">
      <c r="A219">
        <v>7</v>
      </c>
      <c r="U219">
        <v>7</v>
      </c>
    </row>
    <row r="220" spans="1:21" x14ac:dyDescent="0.2">
      <c r="A220">
        <v>8</v>
      </c>
      <c r="U220">
        <v>8</v>
      </c>
    </row>
    <row r="221" spans="1:21" x14ac:dyDescent="0.2">
      <c r="A221">
        <v>9</v>
      </c>
      <c r="U221">
        <v>9</v>
      </c>
    </row>
    <row r="222" spans="1:21" x14ac:dyDescent="0.2">
      <c r="A222">
        <v>10</v>
      </c>
      <c r="U222">
        <v>10</v>
      </c>
    </row>
    <row r="223" spans="1:21" x14ac:dyDescent="0.2">
      <c r="A223">
        <v>11</v>
      </c>
      <c r="U223">
        <v>11</v>
      </c>
    </row>
    <row r="224" spans="1:21" x14ac:dyDescent="0.2">
      <c r="A224">
        <v>12</v>
      </c>
      <c r="U224">
        <v>12</v>
      </c>
    </row>
    <row r="225" spans="1:21" x14ac:dyDescent="0.2">
      <c r="A225">
        <v>13</v>
      </c>
      <c r="B225">
        <v>0.01</v>
      </c>
      <c r="C225">
        <v>0.02</v>
      </c>
      <c r="F225">
        <v>0.03</v>
      </c>
      <c r="H225">
        <v>0.02</v>
      </c>
      <c r="K225">
        <v>0.01</v>
      </c>
      <c r="L225">
        <v>0.06</v>
      </c>
      <c r="M225">
        <v>0.02</v>
      </c>
      <c r="S225">
        <v>0.13</v>
      </c>
      <c r="T225">
        <v>0.12</v>
      </c>
      <c r="U225">
        <v>13</v>
      </c>
    </row>
    <row r="226" spans="1:21" x14ac:dyDescent="0.2">
      <c r="A226">
        <v>14</v>
      </c>
      <c r="J226">
        <v>0.06</v>
      </c>
      <c r="U226">
        <v>14</v>
      </c>
    </row>
    <row r="227" spans="1:21" x14ac:dyDescent="0.2">
      <c r="A227">
        <v>15</v>
      </c>
      <c r="U227">
        <v>15</v>
      </c>
    </row>
    <row r="228" spans="1:21" x14ac:dyDescent="0.2">
      <c r="A228">
        <v>16</v>
      </c>
      <c r="P228">
        <v>0.05</v>
      </c>
      <c r="U228">
        <v>16</v>
      </c>
    </row>
    <row r="229" spans="1:21" x14ac:dyDescent="0.2">
      <c r="A229">
        <v>17</v>
      </c>
      <c r="L229">
        <v>7.0000000000000007E-2</v>
      </c>
      <c r="N229">
        <v>0.02</v>
      </c>
      <c r="R229">
        <v>0.01</v>
      </c>
      <c r="U229">
        <v>17</v>
      </c>
    </row>
    <row r="230" spans="1:21" x14ac:dyDescent="0.2">
      <c r="A230">
        <v>18</v>
      </c>
      <c r="C230">
        <v>0.35</v>
      </c>
      <c r="J230">
        <v>0.05</v>
      </c>
      <c r="M230">
        <v>0.35</v>
      </c>
      <c r="O230">
        <v>0.36</v>
      </c>
      <c r="U230">
        <v>18</v>
      </c>
    </row>
    <row r="231" spans="1:21" x14ac:dyDescent="0.2">
      <c r="A231">
        <v>19</v>
      </c>
      <c r="B231">
        <v>0.25</v>
      </c>
      <c r="C231">
        <v>0.02</v>
      </c>
      <c r="E231">
        <v>0.33</v>
      </c>
      <c r="F231">
        <v>0.17</v>
      </c>
      <c r="J231">
        <v>0.4</v>
      </c>
      <c r="K231">
        <v>0.36</v>
      </c>
      <c r="L231">
        <v>0.35</v>
      </c>
      <c r="N231">
        <v>0.24</v>
      </c>
      <c r="P231">
        <v>0.42</v>
      </c>
      <c r="R231">
        <v>0.26</v>
      </c>
      <c r="S231">
        <v>0.41</v>
      </c>
      <c r="T231">
        <v>0.5</v>
      </c>
      <c r="U231">
        <v>19</v>
      </c>
    </row>
    <row r="232" spans="1:21" x14ac:dyDescent="0.2">
      <c r="A232">
        <v>20</v>
      </c>
      <c r="J232">
        <v>7.0000000000000007E-2</v>
      </c>
      <c r="U232">
        <v>20</v>
      </c>
    </row>
    <row r="233" spans="1:21" x14ac:dyDescent="0.2">
      <c r="A233">
        <v>21</v>
      </c>
      <c r="U233">
        <v>21</v>
      </c>
    </row>
    <row r="234" spans="1:21" x14ac:dyDescent="0.2">
      <c r="A234">
        <v>22</v>
      </c>
      <c r="U234">
        <v>22</v>
      </c>
    </row>
    <row r="235" spans="1:21" x14ac:dyDescent="0.2">
      <c r="A235">
        <v>23</v>
      </c>
      <c r="H235">
        <v>0.3</v>
      </c>
      <c r="O235">
        <v>0.03</v>
      </c>
      <c r="U235">
        <v>23</v>
      </c>
    </row>
    <row r="236" spans="1:21" x14ac:dyDescent="0.2">
      <c r="A236">
        <v>24</v>
      </c>
      <c r="K236">
        <v>0.03</v>
      </c>
      <c r="U236">
        <v>24</v>
      </c>
    </row>
    <row r="237" spans="1:21" x14ac:dyDescent="0.2">
      <c r="A237">
        <v>25</v>
      </c>
      <c r="U237">
        <v>25</v>
      </c>
    </row>
    <row r="238" spans="1:21" x14ac:dyDescent="0.2">
      <c r="A238">
        <v>26</v>
      </c>
      <c r="U238">
        <v>26</v>
      </c>
    </row>
    <row r="239" spans="1:21" x14ac:dyDescent="0.2">
      <c r="A239">
        <v>27</v>
      </c>
      <c r="U239">
        <v>27</v>
      </c>
    </row>
    <row r="240" spans="1:21" x14ac:dyDescent="0.2">
      <c r="A240">
        <v>28</v>
      </c>
      <c r="U240">
        <v>28</v>
      </c>
    </row>
    <row r="241" spans="1:21" x14ac:dyDescent="0.2">
      <c r="A241">
        <v>29</v>
      </c>
      <c r="U241">
        <v>29</v>
      </c>
    </row>
    <row r="242" spans="1:21" x14ac:dyDescent="0.2">
      <c r="A242">
        <v>30</v>
      </c>
      <c r="U242">
        <v>30</v>
      </c>
    </row>
    <row r="243" spans="1:21" x14ac:dyDescent="0.2">
      <c r="A243">
        <v>31</v>
      </c>
      <c r="I243">
        <v>0</v>
      </c>
      <c r="Q243">
        <v>0</v>
      </c>
      <c r="U243">
        <v>31</v>
      </c>
    </row>
    <row r="244" spans="1:21" x14ac:dyDescent="0.2">
      <c r="A244" t="s">
        <v>37</v>
      </c>
      <c r="B244">
        <f t="shared" ref="B244:T244" si="20">SUM(B213:B243)</f>
        <v>0.26</v>
      </c>
      <c r="C244">
        <f t="shared" si="20"/>
        <v>0.39</v>
      </c>
      <c r="D244">
        <f t="shared" si="20"/>
        <v>0</v>
      </c>
      <c r="E244">
        <f t="shared" si="20"/>
        <v>0.36</v>
      </c>
      <c r="F244">
        <f t="shared" si="20"/>
        <v>0.2</v>
      </c>
      <c r="G244">
        <f t="shared" si="20"/>
        <v>0</v>
      </c>
      <c r="H244">
        <f t="shared" si="20"/>
        <v>0.32</v>
      </c>
      <c r="I244">
        <f t="shared" si="20"/>
        <v>0</v>
      </c>
      <c r="J244">
        <f t="shared" si="20"/>
        <v>0.58000000000000007</v>
      </c>
      <c r="K244">
        <f t="shared" si="20"/>
        <v>0.4</v>
      </c>
      <c r="L244">
        <f t="shared" si="20"/>
        <v>0.48</v>
      </c>
      <c r="M244">
        <f t="shared" si="20"/>
        <v>0.37</v>
      </c>
      <c r="N244">
        <f t="shared" si="20"/>
        <v>0.26</v>
      </c>
      <c r="O244">
        <f t="shared" si="20"/>
        <v>0.39</v>
      </c>
      <c r="P244">
        <f t="shared" si="20"/>
        <v>0.47</v>
      </c>
      <c r="Q244">
        <f t="shared" si="20"/>
        <v>0</v>
      </c>
      <c r="R244">
        <f t="shared" si="20"/>
        <v>0.27</v>
      </c>
      <c r="S244">
        <f t="shared" si="20"/>
        <v>0.54</v>
      </c>
      <c r="T244" s="3">
        <f t="shared" si="20"/>
        <v>0.62</v>
      </c>
    </row>
    <row r="246" spans="1:21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21" x14ac:dyDescent="0.2">
      <c r="A248">
        <v>1</v>
      </c>
      <c r="U248">
        <v>1</v>
      </c>
    </row>
    <row r="249" spans="1:21" x14ac:dyDescent="0.2">
      <c r="A249">
        <v>2</v>
      </c>
      <c r="U249">
        <v>2</v>
      </c>
    </row>
    <row r="250" spans="1:21" x14ac:dyDescent="0.2">
      <c r="A250">
        <v>3</v>
      </c>
      <c r="U250">
        <v>3</v>
      </c>
    </row>
    <row r="251" spans="1:21" x14ac:dyDescent="0.2">
      <c r="A251">
        <v>4</v>
      </c>
      <c r="U251">
        <v>4</v>
      </c>
    </row>
    <row r="252" spans="1:21" x14ac:dyDescent="0.2">
      <c r="A252">
        <v>5</v>
      </c>
      <c r="U252">
        <v>5</v>
      </c>
    </row>
    <row r="253" spans="1:21" x14ac:dyDescent="0.2">
      <c r="A253">
        <v>6</v>
      </c>
      <c r="U253">
        <v>6</v>
      </c>
    </row>
    <row r="254" spans="1:21" x14ac:dyDescent="0.2">
      <c r="A254">
        <v>7</v>
      </c>
      <c r="U254">
        <v>7</v>
      </c>
    </row>
    <row r="255" spans="1:21" x14ac:dyDescent="0.2">
      <c r="A255">
        <v>8</v>
      </c>
      <c r="U255">
        <v>8</v>
      </c>
    </row>
    <row r="256" spans="1:21" x14ac:dyDescent="0.2">
      <c r="A256">
        <v>9</v>
      </c>
      <c r="U256">
        <v>9</v>
      </c>
    </row>
    <row r="257" spans="1:21" x14ac:dyDescent="0.2">
      <c r="A257">
        <v>10</v>
      </c>
      <c r="U257">
        <v>10</v>
      </c>
    </row>
    <row r="258" spans="1:21" x14ac:dyDescent="0.2">
      <c r="A258">
        <v>11</v>
      </c>
      <c r="U258">
        <v>11</v>
      </c>
    </row>
    <row r="259" spans="1:21" x14ac:dyDescent="0.2">
      <c r="A259">
        <v>12</v>
      </c>
      <c r="U259">
        <v>12</v>
      </c>
    </row>
    <row r="260" spans="1:21" x14ac:dyDescent="0.2">
      <c r="A260">
        <v>13</v>
      </c>
      <c r="U260">
        <v>13</v>
      </c>
    </row>
    <row r="261" spans="1:21" x14ac:dyDescent="0.2">
      <c r="A261">
        <v>14</v>
      </c>
      <c r="U261">
        <v>14</v>
      </c>
    </row>
    <row r="262" spans="1:21" x14ac:dyDescent="0.2">
      <c r="A262">
        <v>15</v>
      </c>
      <c r="U262">
        <v>15</v>
      </c>
    </row>
    <row r="263" spans="1:21" x14ac:dyDescent="0.2">
      <c r="A263">
        <v>16</v>
      </c>
      <c r="U263">
        <v>16</v>
      </c>
    </row>
    <row r="264" spans="1:21" x14ac:dyDescent="0.2">
      <c r="A264">
        <v>17</v>
      </c>
      <c r="U264">
        <v>17</v>
      </c>
    </row>
    <row r="265" spans="1:21" x14ac:dyDescent="0.2">
      <c r="A265">
        <v>18</v>
      </c>
      <c r="U265">
        <v>18</v>
      </c>
    </row>
    <row r="266" spans="1:21" x14ac:dyDescent="0.2">
      <c r="A266">
        <v>19</v>
      </c>
      <c r="B266">
        <v>0.22</v>
      </c>
      <c r="C266">
        <v>0.17</v>
      </c>
      <c r="D266">
        <v>0.2</v>
      </c>
      <c r="E266">
        <v>0.4</v>
      </c>
      <c r="F266">
        <v>0.23</v>
      </c>
      <c r="H266">
        <v>0.2</v>
      </c>
      <c r="I266">
        <v>0.19</v>
      </c>
      <c r="L266">
        <v>0.24</v>
      </c>
      <c r="M266">
        <v>0.36</v>
      </c>
      <c r="N266">
        <v>0.06</v>
      </c>
      <c r="O266">
        <v>0.48</v>
      </c>
      <c r="Q266">
        <v>0.48</v>
      </c>
      <c r="R266">
        <v>0.1</v>
      </c>
      <c r="U266">
        <v>19</v>
      </c>
    </row>
    <row r="267" spans="1:21" x14ac:dyDescent="0.2">
      <c r="A267">
        <v>20</v>
      </c>
      <c r="B267">
        <v>0.04</v>
      </c>
      <c r="C267">
        <v>0.12</v>
      </c>
      <c r="D267">
        <v>0.06</v>
      </c>
      <c r="E267">
        <v>0.12</v>
      </c>
      <c r="F267">
        <v>7.0000000000000007E-2</v>
      </c>
      <c r="H267">
        <v>0.19</v>
      </c>
      <c r="I267">
        <v>7.0000000000000007E-2</v>
      </c>
      <c r="J267">
        <v>0.27</v>
      </c>
      <c r="K267">
        <v>0.41</v>
      </c>
      <c r="L267">
        <v>0.1</v>
      </c>
      <c r="M267">
        <v>0.13</v>
      </c>
      <c r="N267">
        <v>0.09</v>
      </c>
      <c r="Q267">
        <v>0.1</v>
      </c>
      <c r="S267">
        <v>0.33</v>
      </c>
      <c r="T267">
        <v>0.25</v>
      </c>
      <c r="U267">
        <v>20</v>
      </c>
    </row>
    <row r="268" spans="1:21" x14ac:dyDescent="0.2">
      <c r="A268">
        <v>21</v>
      </c>
      <c r="J268">
        <v>0.09</v>
      </c>
      <c r="T268">
        <v>0.1</v>
      </c>
      <c r="U268">
        <v>21</v>
      </c>
    </row>
    <row r="269" spans="1:21" x14ac:dyDescent="0.2">
      <c r="A269">
        <v>22</v>
      </c>
      <c r="U269">
        <v>22</v>
      </c>
    </row>
    <row r="270" spans="1:21" x14ac:dyDescent="0.2">
      <c r="A270">
        <v>23</v>
      </c>
      <c r="U270">
        <v>23</v>
      </c>
    </row>
    <row r="271" spans="1:21" x14ac:dyDescent="0.2">
      <c r="A271">
        <v>24</v>
      </c>
      <c r="U271">
        <v>24</v>
      </c>
    </row>
    <row r="272" spans="1:21" x14ac:dyDescent="0.2">
      <c r="A272">
        <v>25</v>
      </c>
      <c r="U272">
        <v>25</v>
      </c>
    </row>
    <row r="273" spans="1:21" x14ac:dyDescent="0.2">
      <c r="A273">
        <v>26</v>
      </c>
      <c r="U273">
        <v>26</v>
      </c>
    </row>
    <row r="274" spans="1:21" x14ac:dyDescent="0.2">
      <c r="A274">
        <v>27</v>
      </c>
      <c r="U274">
        <v>27</v>
      </c>
    </row>
    <row r="275" spans="1:21" x14ac:dyDescent="0.2">
      <c r="A275">
        <v>28</v>
      </c>
      <c r="U275">
        <v>28</v>
      </c>
    </row>
    <row r="276" spans="1:21" x14ac:dyDescent="0.2">
      <c r="A276">
        <v>29</v>
      </c>
      <c r="U276">
        <v>29</v>
      </c>
    </row>
    <row r="277" spans="1:21" x14ac:dyDescent="0.2">
      <c r="A277">
        <v>30</v>
      </c>
      <c r="E277">
        <v>0.06</v>
      </c>
      <c r="U277">
        <v>30</v>
      </c>
    </row>
    <row r="278" spans="1:21" x14ac:dyDescent="0.2">
      <c r="A278">
        <v>31</v>
      </c>
      <c r="B278">
        <v>0.11</v>
      </c>
      <c r="C278">
        <v>0.25</v>
      </c>
      <c r="D278">
        <v>0.19</v>
      </c>
      <c r="F278">
        <v>0.36</v>
      </c>
      <c r="I278">
        <v>0.25</v>
      </c>
      <c r="J278">
        <v>0.1</v>
      </c>
      <c r="K278">
        <v>0.09</v>
      </c>
      <c r="L278">
        <v>0.26</v>
      </c>
      <c r="N278">
        <v>0.16</v>
      </c>
      <c r="O278">
        <v>0.05</v>
      </c>
      <c r="Q278">
        <v>0.12</v>
      </c>
      <c r="R278">
        <v>0.25</v>
      </c>
      <c r="T278">
        <v>0.65</v>
      </c>
      <c r="U278">
        <v>31</v>
      </c>
    </row>
    <row r="279" spans="1:21" x14ac:dyDescent="0.2">
      <c r="A279" t="s">
        <v>37</v>
      </c>
      <c r="B279">
        <f t="shared" ref="B279:T279" si="21">SUM(B248:B278)</f>
        <v>0.37</v>
      </c>
      <c r="C279">
        <f t="shared" si="21"/>
        <v>0.54</v>
      </c>
      <c r="D279">
        <f t="shared" si="21"/>
        <v>0.45</v>
      </c>
      <c r="E279">
        <f t="shared" si="21"/>
        <v>0.58000000000000007</v>
      </c>
      <c r="F279">
        <f t="shared" si="21"/>
        <v>0.66</v>
      </c>
      <c r="G279">
        <f t="shared" si="21"/>
        <v>0</v>
      </c>
      <c r="H279">
        <f t="shared" si="21"/>
        <v>0.39</v>
      </c>
      <c r="I279">
        <f t="shared" si="21"/>
        <v>0.51</v>
      </c>
      <c r="J279">
        <f t="shared" si="21"/>
        <v>0.45999999999999996</v>
      </c>
      <c r="K279">
        <f t="shared" si="21"/>
        <v>0.5</v>
      </c>
      <c r="L279">
        <f t="shared" si="21"/>
        <v>0.6</v>
      </c>
      <c r="M279">
        <f t="shared" si="21"/>
        <v>0.49</v>
      </c>
      <c r="N279">
        <f t="shared" si="21"/>
        <v>0.31</v>
      </c>
      <c r="O279">
        <f t="shared" si="21"/>
        <v>0.53</v>
      </c>
      <c r="P279">
        <f t="shared" si="21"/>
        <v>0</v>
      </c>
      <c r="Q279">
        <f t="shared" si="21"/>
        <v>0.7</v>
      </c>
      <c r="R279">
        <f t="shared" si="21"/>
        <v>0.35</v>
      </c>
      <c r="S279">
        <f t="shared" si="21"/>
        <v>0.33</v>
      </c>
      <c r="T279">
        <f t="shared" si="21"/>
        <v>1</v>
      </c>
    </row>
    <row r="281" spans="1:21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21" x14ac:dyDescent="0.2">
      <c r="A283">
        <v>1</v>
      </c>
      <c r="N283">
        <v>0.01</v>
      </c>
      <c r="P283">
        <v>0.35</v>
      </c>
      <c r="U283">
        <v>1</v>
      </c>
    </row>
    <row r="284" spans="1:21" x14ac:dyDescent="0.2">
      <c r="A284">
        <v>2</v>
      </c>
      <c r="U284">
        <v>2</v>
      </c>
    </row>
    <row r="285" spans="1:21" x14ac:dyDescent="0.2">
      <c r="A285">
        <v>3</v>
      </c>
      <c r="U285">
        <v>3</v>
      </c>
    </row>
    <row r="286" spans="1:21" x14ac:dyDescent="0.2">
      <c r="A286">
        <v>4</v>
      </c>
      <c r="U286">
        <v>4</v>
      </c>
    </row>
    <row r="287" spans="1:21" x14ac:dyDescent="0.2">
      <c r="A287">
        <v>5</v>
      </c>
      <c r="U287">
        <v>5</v>
      </c>
    </row>
    <row r="288" spans="1:21" x14ac:dyDescent="0.2">
      <c r="A288">
        <v>6</v>
      </c>
      <c r="U288">
        <v>6</v>
      </c>
    </row>
    <row r="289" spans="1:21" x14ac:dyDescent="0.2">
      <c r="A289">
        <v>7</v>
      </c>
      <c r="U289">
        <v>7</v>
      </c>
    </row>
    <row r="290" spans="1:21" x14ac:dyDescent="0.2">
      <c r="A290">
        <v>8</v>
      </c>
      <c r="U290">
        <v>8</v>
      </c>
    </row>
    <row r="291" spans="1:21" x14ac:dyDescent="0.2">
      <c r="A291">
        <v>9</v>
      </c>
      <c r="U291">
        <v>9</v>
      </c>
    </row>
    <row r="292" spans="1:21" x14ac:dyDescent="0.2">
      <c r="A292">
        <v>10</v>
      </c>
      <c r="U292">
        <v>10</v>
      </c>
    </row>
    <row r="293" spans="1:21" x14ac:dyDescent="0.2">
      <c r="A293">
        <v>11</v>
      </c>
      <c r="U293">
        <v>11</v>
      </c>
    </row>
    <row r="294" spans="1:21" x14ac:dyDescent="0.2">
      <c r="A294">
        <v>12</v>
      </c>
      <c r="U294">
        <v>12</v>
      </c>
    </row>
    <row r="295" spans="1:21" x14ac:dyDescent="0.2">
      <c r="A295">
        <v>13</v>
      </c>
      <c r="U295">
        <v>13</v>
      </c>
    </row>
    <row r="296" spans="1:21" x14ac:dyDescent="0.2">
      <c r="A296">
        <v>14</v>
      </c>
      <c r="U296">
        <v>14</v>
      </c>
    </row>
    <row r="297" spans="1:21" x14ac:dyDescent="0.2">
      <c r="A297">
        <v>15</v>
      </c>
      <c r="U297">
        <v>15</v>
      </c>
    </row>
    <row r="298" spans="1:21" x14ac:dyDescent="0.2">
      <c r="A298">
        <v>16</v>
      </c>
      <c r="F298">
        <v>0.03</v>
      </c>
      <c r="U298">
        <v>16</v>
      </c>
    </row>
    <row r="299" spans="1:21" x14ac:dyDescent="0.2">
      <c r="A299">
        <v>17</v>
      </c>
      <c r="U299">
        <v>17</v>
      </c>
    </row>
    <row r="300" spans="1:21" x14ac:dyDescent="0.2">
      <c r="A300">
        <v>18</v>
      </c>
      <c r="U300">
        <v>18</v>
      </c>
    </row>
    <row r="301" spans="1:21" x14ac:dyDescent="0.2">
      <c r="A301">
        <v>19</v>
      </c>
      <c r="U301">
        <v>19</v>
      </c>
    </row>
    <row r="302" spans="1:21" x14ac:dyDescent="0.2">
      <c r="A302">
        <v>20</v>
      </c>
      <c r="U302">
        <v>20</v>
      </c>
    </row>
    <row r="303" spans="1:21" x14ac:dyDescent="0.2">
      <c r="A303">
        <v>21</v>
      </c>
      <c r="U303">
        <v>21</v>
      </c>
    </row>
    <row r="304" spans="1:21" x14ac:dyDescent="0.2">
      <c r="A304">
        <v>22</v>
      </c>
      <c r="U304">
        <v>22</v>
      </c>
    </row>
    <row r="305" spans="1:21" x14ac:dyDescent="0.2">
      <c r="A305">
        <v>23</v>
      </c>
      <c r="U305">
        <v>23</v>
      </c>
    </row>
    <row r="306" spans="1:21" x14ac:dyDescent="0.2">
      <c r="A306">
        <v>24</v>
      </c>
      <c r="U306">
        <v>24</v>
      </c>
    </row>
    <row r="307" spans="1:21" x14ac:dyDescent="0.2">
      <c r="A307">
        <v>25</v>
      </c>
      <c r="U307">
        <v>25</v>
      </c>
    </row>
    <row r="308" spans="1:21" x14ac:dyDescent="0.2">
      <c r="A308">
        <v>26</v>
      </c>
      <c r="U308">
        <v>26</v>
      </c>
    </row>
    <row r="309" spans="1:21" x14ac:dyDescent="0.2">
      <c r="A309">
        <v>27</v>
      </c>
      <c r="H309">
        <v>0.1</v>
      </c>
      <c r="U309">
        <v>27</v>
      </c>
    </row>
    <row r="310" spans="1:21" x14ac:dyDescent="0.2">
      <c r="A310">
        <v>28</v>
      </c>
      <c r="B310">
        <v>0.02</v>
      </c>
      <c r="C310">
        <v>0.02</v>
      </c>
      <c r="D310">
        <v>0.01</v>
      </c>
      <c r="E310">
        <v>0.08</v>
      </c>
      <c r="F310">
        <v>7.0000000000000007E-2</v>
      </c>
      <c r="H310">
        <v>0.02</v>
      </c>
      <c r="K310">
        <v>0.04</v>
      </c>
      <c r="M310">
        <v>0.04</v>
      </c>
      <c r="O310">
        <v>0.1</v>
      </c>
      <c r="S310">
        <v>0.06</v>
      </c>
      <c r="U310">
        <v>28</v>
      </c>
    </row>
    <row r="311" spans="1:21" x14ac:dyDescent="0.2">
      <c r="A311">
        <v>29</v>
      </c>
      <c r="J311">
        <v>0.04</v>
      </c>
      <c r="L311">
        <v>0.06</v>
      </c>
      <c r="N311">
        <v>0.01</v>
      </c>
      <c r="T311">
        <v>0.1</v>
      </c>
      <c r="U311">
        <v>29</v>
      </c>
    </row>
    <row r="312" spans="1:21" x14ac:dyDescent="0.2">
      <c r="A312">
        <v>30</v>
      </c>
      <c r="C312">
        <v>0.1</v>
      </c>
      <c r="F312">
        <v>0.13</v>
      </c>
      <c r="I312">
        <v>0.38</v>
      </c>
      <c r="K312">
        <v>7.0000000000000007E-2</v>
      </c>
      <c r="M312">
        <v>0.04</v>
      </c>
      <c r="R312">
        <v>0.08</v>
      </c>
      <c r="S312">
        <v>0.06</v>
      </c>
      <c r="U312">
        <v>30</v>
      </c>
    </row>
    <row r="313" spans="1:21" x14ac:dyDescent="0.2">
      <c r="A313">
        <v>31</v>
      </c>
      <c r="Q313">
        <v>0</v>
      </c>
      <c r="U313">
        <v>31</v>
      </c>
    </row>
    <row r="314" spans="1:21" x14ac:dyDescent="0.2">
      <c r="A314" t="s">
        <v>37</v>
      </c>
      <c r="B314">
        <f t="shared" ref="B314:T314" si="22">SUM(B283:B313)</f>
        <v>0.02</v>
      </c>
      <c r="C314">
        <f t="shared" si="22"/>
        <v>0.12000000000000001</v>
      </c>
      <c r="D314">
        <f t="shared" si="22"/>
        <v>0.01</v>
      </c>
      <c r="E314">
        <f t="shared" si="22"/>
        <v>0.08</v>
      </c>
      <c r="F314">
        <f t="shared" si="22"/>
        <v>0.23</v>
      </c>
      <c r="G314">
        <f t="shared" si="22"/>
        <v>0</v>
      </c>
      <c r="H314">
        <f t="shared" si="22"/>
        <v>0.12000000000000001</v>
      </c>
      <c r="I314">
        <f t="shared" si="22"/>
        <v>0.38</v>
      </c>
      <c r="J314">
        <f t="shared" si="22"/>
        <v>0.04</v>
      </c>
      <c r="K314">
        <f t="shared" si="22"/>
        <v>0.11000000000000001</v>
      </c>
      <c r="L314">
        <f t="shared" si="22"/>
        <v>0.06</v>
      </c>
      <c r="M314">
        <f t="shared" si="22"/>
        <v>0.08</v>
      </c>
      <c r="N314">
        <f t="shared" si="22"/>
        <v>0.02</v>
      </c>
      <c r="O314">
        <f t="shared" si="22"/>
        <v>0.1</v>
      </c>
      <c r="P314">
        <f t="shared" si="22"/>
        <v>0.35</v>
      </c>
      <c r="Q314">
        <f t="shared" si="22"/>
        <v>0</v>
      </c>
      <c r="R314">
        <f t="shared" si="22"/>
        <v>0.08</v>
      </c>
      <c r="S314">
        <f t="shared" si="22"/>
        <v>0.12</v>
      </c>
      <c r="T314">
        <f t="shared" si="22"/>
        <v>0.1</v>
      </c>
    </row>
    <row r="316" spans="1:21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21" x14ac:dyDescent="0.2">
      <c r="A318">
        <v>1</v>
      </c>
      <c r="B318">
        <v>0.05</v>
      </c>
      <c r="C318">
        <v>0.02</v>
      </c>
      <c r="E318">
        <v>0.13</v>
      </c>
      <c r="F318">
        <v>0.02</v>
      </c>
      <c r="J318">
        <v>0.05</v>
      </c>
      <c r="L318">
        <v>0.1</v>
      </c>
      <c r="N318">
        <v>0.1</v>
      </c>
      <c r="Q318">
        <v>0.19</v>
      </c>
      <c r="S318">
        <v>0.02</v>
      </c>
      <c r="T318">
        <v>0.1</v>
      </c>
      <c r="U318">
        <v>1</v>
      </c>
    </row>
    <row r="319" spans="1:21" x14ac:dyDescent="0.2">
      <c r="A319">
        <v>2</v>
      </c>
      <c r="B319">
        <v>0.24</v>
      </c>
      <c r="C319">
        <v>0.7</v>
      </c>
      <c r="D319">
        <v>0.49</v>
      </c>
      <c r="E319">
        <v>0.03</v>
      </c>
      <c r="F319">
        <v>0.42</v>
      </c>
      <c r="H319">
        <v>0.25</v>
      </c>
      <c r="K319">
        <v>0.02</v>
      </c>
      <c r="M319">
        <v>0.19</v>
      </c>
      <c r="N319">
        <v>0.01</v>
      </c>
      <c r="P319">
        <v>0.43</v>
      </c>
      <c r="Q319">
        <v>0.02</v>
      </c>
      <c r="R319">
        <v>0.4</v>
      </c>
      <c r="S319">
        <v>0.53</v>
      </c>
      <c r="T319">
        <v>0.05</v>
      </c>
      <c r="U319">
        <v>2</v>
      </c>
    </row>
    <row r="320" spans="1:21" x14ac:dyDescent="0.2">
      <c r="A320">
        <v>3</v>
      </c>
      <c r="B320">
        <v>0.09</v>
      </c>
      <c r="C320">
        <v>0.02</v>
      </c>
      <c r="E320">
        <v>0.53</v>
      </c>
      <c r="F320">
        <v>0.01</v>
      </c>
      <c r="H320">
        <v>0.1</v>
      </c>
      <c r="I320">
        <v>1.1499999999999999</v>
      </c>
      <c r="J320">
        <v>0.4</v>
      </c>
      <c r="K320">
        <v>0.27</v>
      </c>
      <c r="L320">
        <v>0.45</v>
      </c>
      <c r="N320">
        <v>0.4</v>
      </c>
      <c r="O320">
        <v>0.28000000000000003</v>
      </c>
      <c r="Q320">
        <v>0.43</v>
      </c>
      <c r="R320">
        <v>0.04</v>
      </c>
      <c r="T320">
        <v>0.68</v>
      </c>
      <c r="U320">
        <v>3</v>
      </c>
    </row>
    <row r="321" spans="1:21" x14ac:dyDescent="0.2">
      <c r="A321">
        <v>4</v>
      </c>
      <c r="C321">
        <v>0.02</v>
      </c>
      <c r="H321">
        <v>0.02</v>
      </c>
      <c r="I321">
        <v>0.1</v>
      </c>
      <c r="J321">
        <v>0.02</v>
      </c>
      <c r="K321">
        <v>0.02</v>
      </c>
      <c r="N321">
        <v>0.52</v>
      </c>
      <c r="R321">
        <v>0.3</v>
      </c>
      <c r="T321">
        <v>0.13</v>
      </c>
      <c r="U321">
        <v>4</v>
      </c>
    </row>
    <row r="322" spans="1:21" x14ac:dyDescent="0.2">
      <c r="A322">
        <v>5</v>
      </c>
      <c r="J322">
        <v>0.01</v>
      </c>
      <c r="U322">
        <v>5</v>
      </c>
    </row>
    <row r="323" spans="1:21" x14ac:dyDescent="0.2">
      <c r="A323">
        <v>6</v>
      </c>
      <c r="K323">
        <v>0.03</v>
      </c>
      <c r="N323">
        <v>0.01</v>
      </c>
      <c r="U323">
        <v>6</v>
      </c>
    </row>
    <row r="324" spans="1:21" x14ac:dyDescent="0.2">
      <c r="A324">
        <v>7</v>
      </c>
      <c r="B324">
        <v>0.01</v>
      </c>
      <c r="C324">
        <v>0.03</v>
      </c>
      <c r="M324">
        <v>0.03</v>
      </c>
      <c r="S324">
        <v>0.05</v>
      </c>
      <c r="U324">
        <v>7</v>
      </c>
    </row>
    <row r="325" spans="1:21" x14ac:dyDescent="0.2">
      <c r="A325">
        <v>8</v>
      </c>
      <c r="B325">
        <v>0.03</v>
      </c>
      <c r="C325">
        <v>0.02</v>
      </c>
      <c r="E325">
        <v>0.03</v>
      </c>
      <c r="J325">
        <v>0.02</v>
      </c>
      <c r="K325">
        <v>0.03</v>
      </c>
      <c r="L325">
        <v>0.1</v>
      </c>
      <c r="N325">
        <v>0.01</v>
      </c>
      <c r="O325">
        <v>0.04</v>
      </c>
      <c r="T325">
        <v>0.1</v>
      </c>
      <c r="U325">
        <v>8</v>
      </c>
    </row>
    <row r="326" spans="1:21" x14ac:dyDescent="0.2">
      <c r="A326">
        <v>9</v>
      </c>
      <c r="J326">
        <v>0.04</v>
      </c>
      <c r="U326">
        <v>9</v>
      </c>
    </row>
    <row r="327" spans="1:21" x14ac:dyDescent="0.2">
      <c r="A327">
        <v>10</v>
      </c>
      <c r="C327">
        <v>0.02</v>
      </c>
      <c r="E327">
        <v>0.06</v>
      </c>
      <c r="F327">
        <v>0.08</v>
      </c>
      <c r="N327">
        <v>0.03</v>
      </c>
      <c r="U327">
        <v>10</v>
      </c>
    </row>
    <row r="328" spans="1:21" x14ac:dyDescent="0.2">
      <c r="A328">
        <v>11</v>
      </c>
      <c r="N328">
        <v>0.01</v>
      </c>
      <c r="Q328">
        <v>0.02</v>
      </c>
      <c r="U328">
        <v>11</v>
      </c>
    </row>
    <row r="329" spans="1:21" x14ac:dyDescent="0.2">
      <c r="A329">
        <v>12</v>
      </c>
      <c r="U329">
        <v>12</v>
      </c>
    </row>
    <row r="330" spans="1:21" x14ac:dyDescent="0.2">
      <c r="A330">
        <v>13</v>
      </c>
      <c r="U330">
        <v>13</v>
      </c>
    </row>
    <row r="331" spans="1:21" x14ac:dyDescent="0.2">
      <c r="A331">
        <v>14</v>
      </c>
      <c r="U331">
        <v>14</v>
      </c>
    </row>
    <row r="332" spans="1:21" x14ac:dyDescent="0.2">
      <c r="A332">
        <v>15</v>
      </c>
      <c r="C332">
        <v>0.03</v>
      </c>
      <c r="F332">
        <v>0.08</v>
      </c>
      <c r="K332">
        <v>0.17</v>
      </c>
      <c r="P332">
        <v>0.26</v>
      </c>
      <c r="Q332">
        <v>7.0000000000000007E-2</v>
      </c>
      <c r="U332">
        <v>15</v>
      </c>
    </row>
    <row r="333" spans="1:21" x14ac:dyDescent="0.2">
      <c r="A333">
        <v>16</v>
      </c>
      <c r="B333">
        <v>0.38</v>
      </c>
      <c r="C333">
        <v>0.13</v>
      </c>
      <c r="D333">
        <v>0.06</v>
      </c>
      <c r="E333">
        <v>0.28999999999999998</v>
      </c>
      <c r="F333">
        <v>0.18</v>
      </c>
      <c r="L333">
        <v>0.26</v>
      </c>
      <c r="M333">
        <v>0.19</v>
      </c>
      <c r="N333">
        <v>0.16</v>
      </c>
      <c r="Q333">
        <v>0.23</v>
      </c>
      <c r="R333">
        <v>0.09</v>
      </c>
      <c r="S333">
        <v>0.24</v>
      </c>
      <c r="T333">
        <v>0.05</v>
      </c>
      <c r="U333">
        <v>16</v>
      </c>
    </row>
    <row r="334" spans="1:21" x14ac:dyDescent="0.2">
      <c r="A334">
        <v>17</v>
      </c>
      <c r="B334">
        <v>0.03</v>
      </c>
      <c r="C334">
        <v>0.03</v>
      </c>
      <c r="D334">
        <v>0.16</v>
      </c>
      <c r="E334">
        <v>0.09</v>
      </c>
      <c r="H334">
        <v>0.19</v>
      </c>
      <c r="I334">
        <v>0.6</v>
      </c>
      <c r="J334">
        <v>0.54</v>
      </c>
      <c r="M334">
        <v>0.03</v>
      </c>
      <c r="N334">
        <v>0.04</v>
      </c>
      <c r="Q334">
        <v>0.04</v>
      </c>
      <c r="R334">
        <v>0.05</v>
      </c>
      <c r="T334">
        <v>0.25</v>
      </c>
      <c r="U334">
        <v>17</v>
      </c>
    </row>
    <row r="335" spans="1:21" x14ac:dyDescent="0.2">
      <c r="A335">
        <v>18</v>
      </c>
      <c r="B335">
        <v>0.05</v>
      </c>
      <c r="C335">
        <v>0.23</v>
      </c>
      <c r="D335">
        <v>0.04</v>
      </c>
      <c r="E335">
        <v>0.05</v>
      </c>
      <c r="H335">
        <v>0.44</v>
      </c>
      <c r="J335">
        <v>0.05</v>
      </c>
      <c r="K335">
        <v>0.12</v>
      </c>
      <c r="L335">
        <v>0.22</v>
      </c>
      <c r="M335">
        <v>0.28999999999999998</v>
      </c>
      <c r="Q335">
        <v>0.32</v>
      </c>
      <c r="R335">
        <v>0.2</v>
      </c>
      <c r="S335">
        <v>0.32</v>
      </c>
      <c r="T335">
        <v>0.1</v>
      </c>
      <c r="U335">
        <v>18</v>
      </c>
    </row>
    <row r="336" spans="1:21" x14ac:dyDescent="0.2">
      <c r="A336">
        <v>19</v>
      </c>
      <c r="B336">
        <v>0.42</v>
      </c>
      <c r="C336">
        <v>0.13</v>
      </c>
      <c r="D336">
        <v>0.27</v>
      </c>
      <c r="E336">
        <v>0.39</v>
      </c>
      <c r="F336">
        <v>0.42</v>
      </c>
      <c r="H336">
        <v>0.18</v>
      </c>
      <c r="I336">
        <v>0.6</v>
      </c>
      <c r="J336">
        <v>0.2</v>
      </c>
      <c r="K336">
        <v>0.31</v>
      </c>
      <c r="L336">
        <v>0.23</v>
      </c>
      <c r="M336">
        <v>0.09</v>
      </c>
      <c r="N336">
        <v>0.31</v>
      </c>
      <c r="Q336">
        <v>0.11</v>
      </c>
      <c r="R336">
        <v>0.14000000000000001</v>
      </c>
      <c r="S336">
        <v>0.24</v>
      </c>
      <c r="T336">
        <v>0.35</v>
      </c>
      <c r="U336">
        <v>19</v>
      </c>
    </row>
    <row r="337" spans="1:21" x14ac:dyDescent="0.2">
      <c r="A337">
        <v>20</v>
      </c>
      <c r="B337">
        <v>0.01</v>
      </c>
      <c r="C337">
        <v>0.02</v>
      </c>
      <c r="D337">
        <v>0.09</v>
      </c>
      <c r="E337">
        <v>0.02</v>
      </c>
      <c r="H337">
        <v>0.02</v>
      </c>
      <c r="I337">
        <v>0.09</v>
      </c>
      <c r="J337">
        <v>0.13</v>
      </c>
      <c r="K337">
        <v>0.11</v>
      </c>
      <c r="N337">
        <v>0.06</v>
      </c>
      <c r="R337">
        <v>0.03</v>
      </c>
      <c r="T337">
        <v>0.3</v>
      </c>
      <c r="U337">
        <v>20</v>
      </c>
    </row>
    <row r="338" spans="1:21" x14ac:dyDescent="0.2">
      <c r="A338">
        <v>21</v>
      </c>
      <c r="N338">
        <v>0.01</v>
      </c>
      <c r="O338">
        <v>0.69</v>
      </c>
      <c r="U338">
        <v>21</v>
      </c>
    </row>
    <row r="339" spans="1:21" x14ac:dyDescent="0.2">
      <c r="A339">
        <v>22</v>
      </c>
      <c r="U339">
        <v>22</v>
      </c>
    </row>
    <row r="340" spans="1:21" x14ac:dyDescent="0.2">
      <c r="A340">
        <v>23</v>
      </c>
      <c r="U340">
        <v>23</v>
      </c>
    </row>
    <row r="341" spans="1:21" x14ac:dyDescent="0.2">
      <c r="A341">
        <v>24</v>
      </c>
      <c r="U341">
        <v>24</v>
      </c>
    </row>
    <row r="342" spans="1:21" x14ac:dyDescent="0.2">
      <c r="A342">
        <v>25</v>
      </c>
      <c r="U342">
        <v>25</v>
      </c>
    </row>
    <row r="343" spans="1:21" x14ac:dyDescent="0.2">
      <c r="A343">
        <v>26</v>
      </c>
      <c r="U343">
        <v>26</v>
      </c>
    </row>
    <row r="344" spans="1:21" x14ac:dyDescent="0.2">
      <c r="A344">
        <v>27</v>
      </c>
      <c r="U344">
        <v>27</v>
      </c>
    </row>
    <row r="345" spans="1:21" x14ac:dyDescent="0.2">
      <c r="A345">
        <v>28</v>
      </c>
      <c r="U345">
        <v>28</v>
      </c>
    </row>
    <row r="346" spans="1:21" x14ac:dyDescent="0.2">
      <c r="A346">
        <v>29</v>
      </c>
      <c r="Q346">
        <v>0.01</v>
      </c>
      <c r="U346">
        <v>29</v>
      </c>
    </row>
    <row r="347" spans="1:21" x14ac:dyDescent="0.2">
      <c r="A347">
        <v>30</v>
      </c>
      <c r="P347">
        <v>0.35</v>
      </c>
      <c r="U347">
        <v>30</v>
      </c>
    </row>
    <row r="348" spans="1:21" x14ac:dyDescent="0.2">
      <c r="A348">
        <v>31</v>
      </c>
      <c r="U348">
        <v>31</v>
      </c>
    </row>
    <row r="349" spans="1:21" x14ac:dyDescent="0.2">
      <c r="A349" t="s">
        <v>37</v>
      </c>
      <c r="B349">
        <f t="shared" ref="B349:T349" si="23">SUM(B318:B348)</f>
        <v>1.31</v>
      </c>
      <c r="C349">
        <f t="shared" si="23"/>
        <v>1.4</v>
      </c>
      <c r="D349">
        <f t="shared" si="23"/>
        <v>1.1100000000000001</v>
      </c>
      <c r="E349">
        <f t="shared" si="23"/>
        <v>1.62</v>
      </c>
      <c r="F349">
        <f t="shared" si="23"/>
        <v>1.21</v>
      </c>
      <c r="G349">
        <f t="shared" si="23"/>
        <v>0</v>
      </c>
      <c r="H349">
        <f t="shared" si="23"/>
        <v>1.2</v>
      </c>
      <c r="I349">
        <f t="shared" si="23"/>
        <v>2.54</v>
      </c>
      <c r="J349">
        <f t="shared" si="23"/>
        <v>1.46</v>
      </c>
      <c r="K349">
        <f t="shared" si="23"/>
        <v>1.0800000000000003</v>
      </c>
      <c r="L349">
        <f t="shared" si="23"/>
        <v>1.36</v>
      </c>
      <c r="M349">
        <f t="shared" si="23"/>
        <v>0.82</v>
      </c>
      <c r="N349">
        <f t="shared" si="23"/>
        <v>1.6700000000000002</v>
      </c>
      <c r="O349">
        <f t="shared" si="23"/>
        <v>1.01</v>
      </c>
      <c r="P349">
        <f t="shared" si="23"/>
        <v>1.04</v>
      </c>
      <c r="Q349">
        <f t="shared" si="23"/>
        <v>1.4400000000000002</v>
      </c>
      <c r="R349">
        <f t="shared" si="23"/>
        <v>1.2500000000000002</v>
      </c>
      <c r="S349">
        <f t="shared" si="23"/>
        <v>1.4000000000000001</v>
      </c>
      <c r="T349">
        <f t="shared" si="23"/>
        <v>2.11</v>
      </c>
    </row>
    <row r="351" spans="1:21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21" x14ac:dyDescent="0.2">
      <c r="A353">
        <v>1</v>
      </c>
      <c r="U353">
        <v>1</v>
      </c>
    </row>
    <row r="354" spans="1:21" x14ac:dyDescent="0.2">
      <c r="A354">
        <v>2</v>
      </c>
      <c r="U354">
        <v>2</v>
      </c>
    </row>
    <row r="355" spans="1:21" x14ac:dyDescent="0.2">
      <c r="A355">
        <v>3</v>
      </c>
      <c r="U355">
        <v>3</v>
      </c>
    </row>
    <row r="356" spans="1:21" x14ac:dyDescent="0.2">
      <c r="A356">
        <v>4</v>
      </c>
      <c r="U356">
        <v>4</v>
      </c>
    </row>
    <row r="357" spans="1:21" x14ac:dyDescent="0.2">
      <c r="A357">
        <v>5</v>
      </c>
      <c r="U357">
        <v>5</v>
      </c>
    </row>
    <row r="358" spans="1:21" x14ac:dyDescent="0.2">
      <c r="A358">
        <v>6</v>
      </c>
      <c r="U358">
        <v>6</v>
      </c>
    </row>
    <row r="359" spans="1:21" x14ac:dyDescent="0.2">
      <c r="A359">
        <v>7</v>
      </c>
      <c r="U359">
        <v>7</v>
      </c>
    </row>
    <row r="360" spans="1:21" x14ac:dyDescent="0.2">
      <c r="A360">
        <v>8</v>
      </c>
      <c r="U360">
        <v>8</v>
      </c>
    </row>
    <row r="361" spans="1:21" x14ac:dyDescent="0.2">
      <c r="A361">
        <v>9</v>
      </c>
      <c r="O361">
        <v>0.21</v>
      </c>
      <c r="U361">
        <v>9</v>
      </c>
    </row>
    <row r="362" spans="1:21" x14ac:dyDescent="0.2">
      <c r="A362">
        <v>10</v>
      </c>
      <c r="B362">
        <v>0.11</v>
      </c>
      <c r="C362">
        <v>0.17</v>
      </c>
      <c r="E362">
        <v>0.21</v>
      </c>
      <c r="F362">
        <v>0.15</v>
      </c>
      <c r="H362">
        <v>0.1</v>
      </c>
      <c r="I362">
        <v>0.2</v>
      </c>
      <c r="J362">
        <v>0.01</v>
      </c>
      <c r="K362">
        <v>0.18</v>
      </c>
      <c r="N362">
        <v>0.08</v>
      </c>
      <c r="Q362">
        <v>0.21</v>
      </c>
      <c r="R362">
        <v>0.14000000000000001</v>
      </c>
      <c r="S362">
        <v>0.31</v>
      </c>
      <c r="T362">
        <v>0.37</v>
      </c>
      <c r="U362">
        <v>10</v>
      </c>
    </row>
    <row r="363" spans="1:21" x14ac:dyDescent="0.2">
      <c r="A363">
        <v>11</v>
      </c>
      <c r="D363">
        <v>0.09</v>
      </c>
      <c r="H363">
        <v>0.1</v>
      </c>
      <c r="J363">
        <v>0.12</v>
      </c>
      <c r="U363">
        <v>11</v>
      </c>
    </row>
    <row r="364" spans="1:21" x14ac:dyDescent="0.2">
      <c r="A364">
        <v>12</v>
      </c>
      <c r="B364">
        <v>0.59</v>
      </c>
      <c r="C364">
        <v>0.97</v>
      </c>
      <c r="D364">
        <v>0.51</v>
      </c>
      <c r="E364">
        <v>0.69</v>
      </c>
      <c r="F364">
        <v>0.54</v>
      </c>
      <c r="H364">
        <v>0.2</v>
      </c>
      <c r="M364">
        <v>0.24</v>
      </c>
      <c r="N364">
        <v>0.01</v>
      </c>
      <c r="Q364">
        <v>0.49</v>
      </c>
      <c r="R364">
        <v>0.73</v>
      </c>
      <c r="S364">
        <v>0.8</v>
      </c>
      <c r="U364">
        <v>12</v>
      </c>
    </row>
    <row r="365" spans="1:21" x14ac:dyDescent="0.2">
      <c r="A365">
        <v>13</v>
      </c>
      <c r="I365">
        <v>0.95</v>
      </c>
      <c r="J365">
        <v>0.54</v>
      </c>
      <c r="K365">
        <v>0.31</v>
      </c>
      <c r="N365">
        <v>0.64</v>
      </c>
      <c r="T365">
        <v>1.2</v>
      </c>
      <c r="U365">
        <v>13</v>
      </c>
    </row>
    <row r="366" spans="1:21" x14ac:dyDescent="0.2">
      <c r="A366">
        <v>14</v>
      </c>
      <c r="C366">
        <v>0.02</v>
      </c>
      <c r="U366">
        <v>14</v>
      </c>
    </row>
    <row r="367" spans="1:21" x14ac:dyDescent="0.2">
      <c r="A367">
        <v>15</v>
      </c>
      <c r="B367">
        <v>0.18</v>
      </c>
      <c r="C367">
        <v>0.14000000000000001</v>
      </c>
      <c r="D367">
        <v>0.17</v>
      </c>
      <c r="E367">
        <v>0.09</v>
      </c>
      <c r="F367">
        <v>0.19</v>
      </c>
      <c r="H367">
        <v>0.11</v>
      </c>
      <c r="M367">
        <v>0.12</v>
      </c>
      <c r="N367">
        <v>0.03</v>
      </c>
      <c r="Q367">
        <v>0.19</v>
      </c>
      <c r="R367">
        <v>0.1</v>
      </c>
      <c r="S367">
        <v>0.17</v>
      </c>
      <c r="T367">
        <v>0.25</v>
      </c>
      <c r="U367">
        <v>15</v>
      </c>
    </row>
    <row r="368" spans="1:21" x14ac:dyDescent="0.2">
      <c r="A368">
        <v>16</v>
      </c>
      <c r="B368">
        <v>0.12</v>
      </c>
      <c r="C368">
        <v>0.19</v>
      </c>
      <c r="D368">
        <v>0.13</v>
      </c>
      <c r="E368">
        <v>0.55000000000000004</v>
      </c>
      <c r="F368">
        <v>0.17</v>
      </c>
      <c r="H368">
        <v>0.45</v>
      </c>
      <c r="J368">
        <v>0.2</v>
      </c>
      <c r="K368">
        <v>0.16</v>
      </c>
      <c r="L368">
        <v>1.3</v>
      </c>
      <c r="M368">
        <v>0.15</v>
      </c>
      <c r="N368">
        <v>0.12</v>
      </c>
      <c r="R368">
        <v>0.03</v>
      </c>
      <c r="S368">
        <v>0.23</v>
      </c>
      <c r="U368">
        <v>16</v>
      </c>
    </row>
    <row r="369" spans="1:21" x14ac:dyDescent="0.2">
      <c r="A369">
        <v>17</v>
      </c>
      <c r="B369">
        <v>0.41</v>
      </c>
      <c r="C369">
        <v>0.2</v>
      </c>
      <c r="D369">
        <v>0.38</v>
      </c>
      <c r="E369">
        <v>0.51</v>
      </c>
      <c r="F369">
        <v>0.45</v>
      </c>
      <c r="H369">
        <v>0.4</v>
      </c>
      <c r="I369">
        <v>1.3</v>
      </c>
      <c r="J369">
        <v>0.14000000000000001</v>
      </c>
      <c r="K369">
        <v>0.75</v>
      </c>
      <c r="M369">
        <v>0.42</v>
      </c>
      <c r="N369">
        <v>0.28000000000000003</v>
      </c>
      <c r="Q369">
        <v>0.95</v>
      </c>
      <c r="R369">
        <v>0.12</v>
      </c>
      <c r="S369">
        <v>0.3</v>
      </c>
      <c r="T369">
        <v>0.4</v>
      </c>
      <c r="U369">
        <v>17</v>
      </c>
    </row>
    <row r="370" spans="1:21" x14ac:dyDescent="0.2">
      <c r="A370">
        <v>18</v>
      </c>
      <c r="B370">
        <v>0.35</v>
      </c>
      <c r="C370">
        <v>0.75</v>
      </c>
      <c r="D370">
        <v>0.27</v>
      </c>
      <c r="E370">
        <v>0.3</v>
      </c>
      <c r="F370">
        <v>0.75</v>
      </c>
      <c r="H370">
        <v>0.77</v>
      </c>
      <c r="I370">
        <v>0.9</v>
      </c>
      <c r="J370">
        <v>0.37</v>
      </c>
      <c r="L370">
        <v>0.26</v>
      </c>
      <c r="M370">
        <v>0.65</v>
      </c>
      <c r="N370">
        <v>0.5</v>
      </c>
      <c r="Q370">
        <v>0.46</v>
      </c>
      <c r="R370">
        <v>0.25</v>
      </c>
      <c r="S370">
        <v>0.45</v>
      </c>
      <c r="T370">
        <v>0.22</v>
      </c>
      <c r="U370">
        <v>18</v>
      </c>
    </row>
    <row r="371" spans="1:21" x14ac:dyDescent="0.2">
      <c r="A371">
        <v>19</v>
      </c>
      <c r="B371">
        <v>0.1</v>
      </c>
      <c r="C371">
        <v>0.26</v>
      </c>
      <c r="E371">
        <v>0.47</v>
      </c>
      <c r="H371">
        <v>0.2</v>
      </c>
      <c r="J371">
        <v>0.75</v>
      </c>
      <c r="K371">
        <v>0.57999999999999996</v>
      </c>
      <c r="L371">
        <v>0.8</v>
      </c>
      <c r="M371">
        <v>0.13</v>
      </c>
      <c r="N371">
        <v>0.18</v>
      </c>
      <c r="Q371">
        <v>0.52</v>
      </c>
      <c r="R371">
        <v>0.02</v>
      </c>
      <c r="U371">
        <v>19</v>
      </c>
    </row>
    <row r="372" spans="1:21" x14ac:dyDescent="0.2">
      <c r="A372">
        <v>20</v>
      </c>
      <c r="B372">
        <v>0.19</v>
      </c>
      <c r="C372">
        <v>0.09</v>
      </c>
      <c r="E372">
        <v>0.01</v>
      </c>
      <c r="F372">
        <v>0.23</v>
      </c>
      <c r="J372">
        <v>0.25</v>
      </c>
      <c r="K372">
        <v>0.21</v>
      </c>
      <c r="L372">
        <v>0.67</v>
      </c>
      <c r="N372">
        <v>0.21</v>
      </c>
      <c r="R372">
        <v>0.04</v>
      </c>
      <c r="S372">
        <v>0.73</v>
      </c>
      <c r="U372">
        <v>20</v>
      </c>
    </row>
    <row r="373" spans="1:21" x14ac:dyDescent="0.2">
      <c r="A373">
        <v>21</v>
      </c>
      <c r="B373">
        <v>0.05</v>
      </c>
      <c r="J373">
        <v>0.09</v>
      </c>
      <c r="U373">
        <v>21</v>
      </c>
    </row>
    <row r="374" spans="1:21" x14ac:dyDescent="0.2">
      <c r="A374">
        <v>22</v>
      </c>
      <c r="U374">
        <v>22</v>
      </c>
    </row>
    <row r="375" spans="1:21" x14ac:dyDescent="0.2">
      <c r="A375">
        <v>23</v>
      </c>
      <c r="U375">
        <v>23</v>
      </c>
    </row>
    <row r="376" spans="1:21" x14ac:dyDescent="0.2">
      <c r="A376">
        <v>24</v>
      </c>
      <c r="U376">
        <v>24</v>
      </c>
    </row>
    <row r="377" spans="1:21" x14ac:dyDescent="0.2">
      <c r="A377">
        <v>25</v>
      </c>
      <c r="U377">
        <v>25</v>
      </c>
    </row>
    <row r="378" spans="1:21" x14ac:dyDescent="0.2">
      <c r="A378">
        <v>26</v>
      </c>
      <c r="B378">
        <v>0.18</v>
      </c>
      <c r="C378">
        <v>0.2</v>
      </c>
      <c r="M378">
        <v>0.1</v>
      </c>
      <c r="Q378">
        <v>0.13</v>
      </c>
      <c r="U378">
        <v>26</v>
      </c>
    </row>
    <row r="379" spans="1:21" x14ac:dyDescent="0.2">
      <c r="A379">
        <v>27</v>
      </c>
      <c r="B379">
        <v>0.01</v>
      </c>
      <c r="E379">
        <v>0.13</v>
      </c>
      <c r="H379">
        <v>0.15</v>
      </c>
      <c r="I379">
        <v>0.23</v>
      </c>
      <c r="J379">
        <v>0.28000000000000003</v>
      </c>
      <c r="N379">
        <v>0.11</v>
      </c>
      <c r="R379">
        <v>0.02</v>
      </c>
      <c r="T379">
        <v>1.6</v>
      </c>
      <c r="U379">
        <v>27</v>
      </c>
    </row>
    <row r="380" spans="1:21" x14ac:dyDescent="0.2">
      <c r="A380">
        <v>28</v>
      </c>
      <c r="C380">
        <v>0.23</v>
      </c>
      <c r="M380">
        <v>0.25</v>
      </c>
      <c r="Q380">
        <v>0.18</v>
      </c>
      <c r="R380">
        <v>0.05</v>
      </c>
      <c r="U380">
        <v>28</v>
      </c>
    </row>
    <row r="381" spans="1:21" x14ac:dyDescent="0.2">
      <c r="A381">
        <v>29</v>
      </c>
      <c r="B381">
        <v>0.06</v>
      </c>
      <c r="C381">
        <v>0.1</v>
      </c>
      <c r="E381">
        <v>0.22</v>
      </c>
      <c r="J381">
        <v>0.13</v>
      </c>
      <c r="K381">
        <v>0.24</v>
      </c>
      <c r="N381">
        <v>0.28000000000000003</v>
      </c>
      <c r="R381">
        <v>0.09</v>
      </c>
      <c r="U381">
        <v>29</v>
      </c>
    </row>
    <row r="382" spans="1:21" x14ac:dyDescent="0.2">
      <c r="A382">
        <v>30</v>
      </c>
      <c r="C382">
        <v>0.05</v>
      </c>
      <c r="E382">
        <v>0.08</v>
      </c>
      <c r="F382">
        <v>0.2</v>
      </c>
      <c r="H382">
        <v>0.3</v>
      </c>
      <c r="I382">
        <v>0.2</v>
      </c>
      <c r="J382">
        <v>0.06</v>
      </c>
      <c r="K382">
        <v>0.13</v>
      </c>
      <c r="L382">
        <v>0.37</v>
      </c>
      <c r="M382">
        <v>0.14000000000000001</v>
      </c>
      <c r="N382">
        <v>0.02</v>
      </c>
      <c r="O382">
        <v>2.2999999999999998</v>
      </c>
      <c r="Q382">
        <v>0.12</v>
      </c>
      <c r="R382">
        <v>0.5</v>
      </c>
      <c r="S382">
        <v>0.44</v>
      </c>
      <c r="T382">
        <v>0.45</v>
      </c>
      <c r="U382">
        <v>30</v>
      </c>
    </row>
    <row r="383" spans="1:21" x14ac:dyDescent="0.2">
      <c r="A383">
        <v>31</v>
      </c>
      <c r="U383">
        <v>31</v>
      </c>
    </row>
    <row r="384" spans="1:21" x14ac:dyDescent="0.2">
      <c r="A384" t="s">
        <v>37</v>
      </c>
      <c r="B384">
        <f t="shared" ref="B384:T384" si="24">SUM(B353:B383)</f>
        <v>2.3499999999999996</v>
      </c>
      <c r="C384">
        <f t="shared" si="24"/>
        <v>3.3699999999999992</v>
      </c>
      <c r="D384">
        <f t="shared" si="24"/>
        <v>1.55</v>
      </c>
      <c r="E384">
        <f t="shared" si="24"/>
        <v>3.2599999999999993</v>
      </c>
      <c r="F384">
        <f t="shared" si="24"/>
        <v>2.68</v>
      </c>
      <c r="G384">
        <f t="shared" si="24"/>
        <v>0</v>
      </c>
      <c r="H384">
        <f t="shared" si="24"/>
        <v>2.78</v>
      </c>
      <c r="I384">
        <f t="shared" si="24"/>
        <v>3.7800000000000002</v>
      </c>
      <c r="J384">
        <f t="shared" si="24"/>
        <v>2.94</v>
      </c>
      <c r="K384">
        <f t="shared" si="24"/>
        <v>2.5599999999999996</v>
      </c>
      <c r="L384">
        <f t="shared" si="24"/>
        <v>3.4000000000000004</v>
      </c>
      <c r="M384">
        <f t="shared" si="24"/>
        <v>2.2000000000000002</v>
      </c>
      <c r="N384">
        <f t="shared" si="24"/>
        <v>2.4600000000000004</v>
      </c>
      <c r="O384">
        <f t="shared" si="24"/>
        <v>2.5099999999999998</v>
      </c>
      <c r="P384">
        <f t="shared" si="24"/>
        <v>0</v>
      </c>
      <c r="Q384">
        <f t="shared" si="24"/>
        <v>3.25</v>
      </c>
      <c r="R384">
        <f t="shared" si="24"/>
        <v>2.0900000000000003</v>
      </c>
      <c r="S384">
        <f t="shared" si="24"/>
        <v>3.43</v>
      </c>
      <c r="T384" s="3">
        <f t="shared" si="24"/>
        <v>4.49</v>
      </c>
    </row>
    <row r="386" spans="1:21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21" x14ac:dyDescent="0.2">
      <c r="A388">
        <v>1</v>
      </c>
      <c r="C388">
        <v>0.05</v>
      </c>
      <c r="E388">
        <v>0.08</v>
      </c>
      <c r="F388">
        <v>0.01</v>
      </c>
      <c r="I388">
        <v>1</v>
      </c>
      <c r="J388">
        <v>0.09</v>
      </c>
      <c r="N388">
        <v>0.03</v>
      </c>
      <c r="O388">
        <v>0.1</v>
      </c>
      <c r="U388">
        <v>1</v>
      </c>
    </row>
    <row r="389" spans="1:21" x14ac:dyDescent="0.2">
      <c r="A389">
        <v>2</v>
      </c>
      <c r="B389">
        <v>0.2</v>
      </c>
      <c r="C389">
        <v>0.4</v>
      </c>
      <c r="E389">
        <v>0.08</v>
      </c>
      <c r="J389">
        <v>0.05</v>
      </c>
      <c r="M389">
        <v>0.41</v>
      </c>
      <c r="N389">
        <v>0.01</v>
      </c>
      <c r="Q389">
        <v>0.48</v>
      </c>
      <c r="R389">
        <v>0.4</v>
      </c>
      <c r="S389">
        <v>0.75</v>
      </c>
      <c r="U389">
        <v>2</v>
      </c>
    </row>
    <row r="390" spans="1:21" x14ac:dyDescent="0.2">
      <c r="A390">
        <v>3</v>
      </c>
      <c r="B390">
        <v>0.24</v>
      </c>
      <c r="C390">
        <v>0.2</v>
      </c>
      <c r="D390">
        <v>0.61</v>
      </c>
      <c r="E390">
        <v>0.81</v>
      </c>
      <c r="F390">
        <v>0.05</v>
      </c>
      <c r="J390">
        <v>0.25</v>
      </c>
      <c r="K390">
        <v>0.21</v>
      </c>
      <c r="N390">
        <v>0.32</v>
      </c>
      <c r="O390">
        <v>0.1</v>
      </c>
      <c r="Q390">
        <v>0.18</v>
      </c>
      <c r="R390">
        <v>0.13</v>
      </c>
      <c r="S390">
        <v>0.13</v>
      </c>
      <c r="T390">
        <v>1.2</v>
      </c>
      <c r="U390">
        <v>3</v>
      </c>
    </row>
    <row r="391" spans="1:21" x14ac:dyDescent="0.2">
      <c r="A391">
        <v>4</v>
      </c>
      <c r="B391">
        <v>0.04</v>
      </c>
      <c r="E391">
        <v>0.02</v>
      </c>
      <c r="J391">
        <v>0.05</v>
      </c>
      <c r="K391">
        <v>0.02</v>
      </c>
      <c r="N391">
        <v>7.0000000000000007E-2</v>
      </c>
      <c r="T391">
        <v>0.5</v>
      </c>
      <c r="U391">
        <v>4</v>
      </c>
    </row>
    <row r="392" spans="1:21" x14ac:dyDescent="0.2">
      <c r="A392">
        <v>5</v>
      </c>
      <c r="N392">
        <v>0.01</v>
      </c>
      <c r="U392">
        <v>5</v>
      </c>
    </row>
    <row r="393" spans="1:21" x14ac:dyDescent="0.2">
      <c r="A393">
        <v>6</v>
      </c>
      <c r="B393">
        <v>0.05</v>
      </c>
      <c r="C393">
        <v>0.26</v>
      </c>
      <c r="H393">
        <v>0.19</v>
      </c>
      <c r="K393">
        <v>0.1</v>
      </c>
      <c r="O393">
        <v>0.2</v>
      </c>
      <c r="U393">
        <v>6</v>
      </c>
    </row>
    <row r="394" spans="1:21" x14ac:dyDescent="0.2">
      <c r="A394">
        <v>7</v>
      </c>
      <c r="B394">
        <v>0.06</v>
      </c>
      <c r="F394">
        <v>0.05</v>
      </c>
      <c r="J394">
        <v>0.23</v>
      </c>
      <c r="M394">
        <v>0.17</v>
      </c>
      <c r="N394">
        <v>0.19</v>
      </c>
      <c r="R394">
        <v>0.08</v>
      </c>
      <c r="T394">
        <v>0.48</v>
      </c>
      <c r="U394">
        <v>7</v>
      </c>
    </row>
    <row r="395" spans="1:21" x14ac:dyDescent="0.2">
      <c r="A395">
        <v>8</v>
      </c>
      <c r="O395">
        <v>0.2</v>
      </c>
      <c r="U395">
        <v>8</v>
      </c>
    </row>
    <row r="396" spans="1:21" x14ac:dyDescent="0.2">
      <c r="A396">
        <v>9</v>
      </c>
      <c r="C396">
        <v>0.25</v>
      </c>
      <c r="E396" t="s">
        <v>33</v>
      </c>
      <c r="F396">
        <v>0.11</v>
      </c>
      <c r="L396">
        <v>0.56000000000000005</v>
      </c>
      <c r="M396">
        <v>0.12</v>
      </c>
      <c r="N396">
        <v>0.05</v>
      </c>
      <c r="R396">
        <v>0.05</v>
      </c>
      <c r="U396">
        <v>9</v>
      </c>
    </row>
    <row r="397" spans="1:21" x14ac:dyDescent="0.2">
      <c r="A397">
        <v>10</v>
      </c>
      <c r="C397">
        <v>0.08</v>
      </c>
      <c r="E397">
        <v>0.18</v>
      </c>
      <c r="H397">
        <v>0.09</v>
      </c>
      <c r="J397">
        <v>0.15</v>
      </c>
      <c r="K397">
        <v>0.12</v>
      </c>
      <c r="N397">
        <v>0.1</v>
      </c>
      <c r="R397">
        <v>0.18</v>
      </c>
      <c r="T397">
        <v>0.75</v>
      </c>
      <c r="U397">
        <v>10</v>
      </c>
    </row>
    <row r="398" spans="1:21" x14ac:dyDescent="0.2">
      <c r="A398">
        <v>11</v>
      </c>
      <c r="C398">
        <v>0.05</v>
      </c>
      <c r="K398">
        <v>0.05</v>
      </c>
      <c r="O398">
        <v>0.1</v>
      </c>
      <c r="U398">
        <v>11</v>
      </c>
    </row>
    <row r="399" spans="1:21" x14ac:dyDescent="0.2">
      <c r="A399">
        <v>12</v>
      </c>
      <c r="B399">
        <v>0.01</v>
      </c>
      <c r="C399">
        <v>0.06</v>
      </c>
      <c r="F399">
        <v>0.05</v>
      </c>
      <c r="J399">
        <v>0.04</v>
      </c>
      <c r="U399">
        <v>12</v>
      </c>
    </row>
    <row r="400" spans="1:21" x14ac:dyDescent="0.2">
      <c r="A400">
        <v>13</v>
      </c>
      <c r="B400">
        <v>0.01</v>
      </c>
      <c r="E400">
        <v>0.04</v>
      </c>
      <c r="J400">
        <v>0.02</v>
      </c>
      <c r="M400">
        <v>0.03</v>
      </c>
      <c r="N400">
        <v>0.03</v>
      </c>
      <c r="R400">
        <v>0.05</v>
      </c>
      <c r="U400">
        <v>13</v>
      </c>
    </row>
    <row r="401" spans="1:21" x14ac:dyDescent="0.2">
      <c r="A401">
        <v>14</v>
      </c>
      <c r="B401">
        <v>0.01</v>
      </c>
      <c r="C401">
        <v>0.02</v>
      </c>
      <c r="H401">
        <v>0.02</v>
      </c>
      <c r="N401">
        <v>0.01</v>
      </c>
      <c r="U401">
        <v>14</v>
      </c>
    </row>
    <row r="402" spans="1:21" x14ac:dyDescent="0.2">
      <c r="A402">
        <v>15</v>
      </c>
      <c r="B402">
        <v>0.04</v>
      </c>
      <c r="J402">
        <v>0.02</v>
      </c>
      <c r="R402">
        <v>0.02</v>
      </c>
      <c r="U402">
        <v>15</v>
      </c>
    </row>
    <row r="403" spans="1:21" x14ac:dyDescent="0.2">
      <c r="A403">
        <v>16</v>
      </c>
      <c r="I403">
        <v>0.2</v>
      </c>
      <c r="J403">
        <v>0.02</v>
      </c>
      <c r="T403">
        <v>7.0000000000000007E-2</v>
      </c>
      <c r="U403">
        <v>16</v>
      </c>
    </row>
    <row r="404" spans="1:21" x14ac:dyDescent="0.2">
      <c r="A404">
        <v>17</v>
      </c>
      <c r="B404">
        <v>0.01</v>
      </c>
      <c r="H404">
        <v>0.02</v>
      </c>
      <c r="N404">
        <v>0.01</v>
      </c>
      <c r="R404">
        <v>0.15</v>
      </c>
      <c r="U404">
        <v>17</v>
      </c>
    </row>
    <row r="405" spans="1:21" x14ac:dyDescent="0.2">
      <c r="A405">
        <v>18</v>
      </c>
      <c r="B405">
        <v>0.06</v>
      </c>
      <c r="C405">
        <v>0.04</v>
      </c>
      <c r="E405">
        <v>0.1</v>
      </c>
      <c r="F405" t="s">
        <v>33</v>
      </c>
      <c r="J405">
        <v>0.02</v>
      </c>
      <c r="Q405">
        <v>0.13</v>
      </c>
      <c r="S405">
        <v>0.54</v>
      </c>
      <c r="U405">
        <v>18</v>
      </c>
    </row>
    <row r="406" spans="1:21" x14ac:dyDescent="0.2">
      <c r="A406">
        <v>19</v>
      </c>
      <c r="B406">
        <v>0.28000000000000003</v>
      </c>
      <c r="C406">
        <v>0.02</v>
      </c>
      <c r="D406">
        <v>0.17</v>
      </c>
      <c r="E406">
        <v>0.05</v>
      </c>
      <c r="F406">
        <v>0.1</v>
      </c>
      <c r="H406">
        <v>0.28999999999999998</v>
      </c>
      <c r="J406">
        <v>0.05</v>
      </c>
      <c r="M406">
        <v>0.17</v>
      </c>
      <c r="N406">
        <v>0.03</v>
      </c>
      <c r="O406">
        <v>0.25</v>
      </c>
      <c r="Q406">
        <v>0.23</v>
      </c>
      <c r="R406">
        <v>0.18</v>
      </c>
      <c r="T406">
        <v>0.35</v>
      </c>
      <c r="U406">
        <v>19</v>
      </c>
    </row>
    <row r="407" spans="1:21" x14ac:dyDescent="0.2">
      <c r="A407">
        <v>20</v>
      </c>
      <c r="B407">
        <v>0.2</v>
      </c>
      <c r="C407">
        <v>0.33</v>
      </c>
      <c r="E407">
        <v>0.23</v>
      </c>
      <c r="J407">
        <v>0.42</v>
      </c>
      <c r="K407">
        <v>0.37</v>
      </c>
      <c r="M407">
        <v>0.22</v>
      </c>
      <c r="N407">
        <v>0.09</v>
      </c>
      <c r="T407">
        <v>0.7</v>
      </c>
      <c r="U407">
        <v>20</v>
      </c>
    </row>
    <row r="408" spans="1:21" x14ac:dyDescent="0.2">
      <c r="A408">
        <v>21</v>
      </c>
      <c r="C408">
        <v>0.03</v>
      </c>
      <c r="F408" t="s">
        <v>33</v>
      </c>
      <c r="H408">
        <v>0.08</v>
      </c>
      <c r="U408">
        <v>21</v>
      </c>
    </row>
    <row r="409" spans="1:21" x14ac:dyDescent="0.2">
      <c r="A409">
        <v>22</v>
      </c>
      <c r="B409">
        <v>0.06</v>
      </c>
      <c r="F409">
        <v>0.03</v>
      </c>
      <c r="I409">
        <v>0.45</v>
      </c>
      <c r="N409">
        <v>0.03</v>
      </c>
      <c r="O409">
        <v>0.1</v>
      </c>
      <c r="U409">
        <v>22</v>
      </c>
    </row>
    <row r="410" spans="1:21" x14ac:dyDescent="0.2">
      <c r="A410">
        <v>23</v>
      </c>
      <c r="B410">
        <v>0.34</v>
      </c>
      <c r="C410">
        <v>0.05</v>
      </c>
      <c r="D410">
        <v>0.64</v>
      </c>
      <c r="F410">
        <v>0.62</v>
      </c>
      <c r="J410">
        <v>0.05</v>
      </c>
      <c r="N410">
        <v>0.06</v>
      </c>
      <c r="O410">
        <v>1</v>
      </c>
      <c r="Q410">
        <v>0.93</v>
      </c>
      <c r="R410">
        <v>0.36</v>
      </c>
      <c r="S410">
        <v>1.3</v>
      </c>
      <c r="U410">
        <v>23</v>
      </c>
    </row>
    <row r="411" spans="1:21" x14ac:dyDescent="0.2">
      <c r="A411">
        <v>24</v>
      </c>
      <c r="B411">
        <v>0.28999999999999998</v>
      </c>
      <c r="C411">
        <v>0.75</v>
      </c>
      <c r="E411">
        <v>1.1000000000000001</v>
      </c>
      <c r="F411" t="s">
        <v>33</v>
      </c>
      <c r="H411">
        <v>0.81</v>
      </c>
      <c r="J411">
        <v>0.63</v>
      </c>
      <c r="K411">
        <v>0.8</v>
      </c>
      <c r="M411">
        <v>0.5</v>
      </c>
      <c r="N411">
        <v>0.47</v>
      </c>
      <c r="T411">
        <v>1.1499999999999999</v>
      </c>
      <c r="U411">
        <v>24</v>
      </c>
    </row>
    <row r="412" spans="1:21" x14ac:dyDescent="0.2">
      <c r="A412">
        <v>25</v>
      </c>
      <c r="E412">
        <v>0.18</v>
      </c>
      <c r="F412">
        <v>0.04</v>
      </c>
      <c r="H412">
        <v>0.09</v>
      </c>
      <c r="O412">
        <v>0.1</v>
      </c>
      <c r="Q412">
        <v>0.12</v>
      </c>
      <c r="R412">
        <v>0.1</v>
      </c>
      <c r="U412">
        <v>25</v>
      </c>
    </row>
    <row r="413" spans="1:21" x14ac:dyDescent="0.2">
      <c r="A413">
        <v>26</v>
      </c>
      <c r="C413">
        <v>0.21</v>
      </c>
      <c r="F413" t="s">
        <v>33</v>
      </c>
      <c r="H413">
        <v>0.05</v>
      </c>
      <c r="I413">
        <v>0.99</v>
      </c>
      <c r="J413">
        <v>0.04</v>
      </c>
      <c r="N413">
        <v>0.01</v>
      </c>
      <c r="R413">
        <v>0.13</v>
      </c>
      <c r="T413">
        <v>0.15</v>
      </c>
      <c r="U413">
        <v>26</v>
      </c>
    </row>
    <row r="414" spans="1:21" x14ac:dyDescent="0.2">
      <c r="A414">
        <v>27</v>
      </c>
      <c r="F414">
        <v>0.15</v>
      </c>
      <c r="H414">
        <v>0.2</v>
      </c>
      <c r="O414">
        <v>0.2</v>
      </c>
      <c r="U414">
        <v>27</v>
      </c>
    </row>
    <row r="415" spans="1:21" x14ac:dyDescent="0.2">
      <c r="A415">
        <v>28</v>
      </c>
      <c r="B415">
        <v>0.01</v>
      </c>
      <c r="C415">
        <v>0.15</v>
      </c>
      <c r="E415">
        <v>0.31</v>
      </c>
      <c r="F415">
        <v>0.08</v>
      </c>
      <c r="J415">
        <v>0.03</v>
      </c>
      <c r="K415">
        <v>0.12</v>
      </c>
      <c r="M415">
        <v>0.16</v>
      </c>
      <c r="N415">
        <v>0.04</v>
      </c>
      <c r="O415">
        <v>0.15</v>
      </c>
      <c r="Q415">
        <v>0.26</v>
      </c>
      <c r="T415">
        <v>0.25</v>
      </c>
      <c r="U415">
        <v>28</v>
      </c>
    </row>
    <row r="416" spans="1:21" x14ac:dyDescent="0.2">
      <c r="A416">
        <v>29</v>
      </c>
      <c r="B416">
        <v>0.05</v>
      </c>
      <c r="C416">
        <v>0.8</v>
      </c>
      <c r="E416">
        <v>0.26</v>
      </c>
      <c r="J416">
        <v>0.3</v>
      </c>
      <c r="K416">
        <v>0.2</v>
      </c>
      <c r="N416">
        <v>0.1</v>
      </c>
      <c r="T416">
        <v>0.25</v>
      </c>
      <c r="U416">
        <v>29</v>
      </c>
    </row>
    <row r="417" spans="1:22" x14ac:dyDescent="0.2">
      <c r="A417">
        <v>30</v>
      </c>
      <c r="C417">
        <v>0.27</v>
      </c>
      <c r="J417">
        <v>0.03</v>
      </c>
      <c r="N417">
        <v>0.02</v>
      </c>
      <c r="S417">
        <v>0.2</v>
      </c>
      <c r="T417">
        <v>0.1</v>
      </c>
      <c r="U417">
        <v>30</v>
      </c>
    </row>
    <row r="418" spans="1:22" x14ac:dyDescent="0.2">
      <c r="A418">
        <v>31</v>
      </c>
      <c r="I418">
        <v>0.3</v>
      </c>
      <c r="L418">
        <v>0.71</v>
      </c>
      <c r="U418">
        <v>31</v>
      </c>
    </row>
    <row r="419" spans="1:22" x14ac:dyDescent="0.2">
      <c r="A419" t="s">
        <v>37</v>
      </c>
      <c r="B419">
        <f t="shared" ref="B419:T419" si="25">SUM(B388:B418)</f>
        <v>1.9600000000000004</v>
      </c>
      <c r="C419">
        <f t="shared" si="25"/>
        <v>4.0200000000000014</v>
      </c>
      <c r="D419">
        <f t="shared" si="25"/>
        <v>1.42</v>
      </c>
      <c r="E419">
        <f t="shared" si="25"/>
        <v>3.4400000000000004</v>
      </c>
      <c r="F419">
        <f t="shared" si="25"/>
        <v>1.29</v>
      </c>
      <c r="G419">
        <f t="shared" si="25"/>
        <v>0</v>
      </c>
      <c r="H419">
        <f t="shared" si="25"/>
        <v>1.84</v>
      </c>
      <c r="I419">
        <f t="shared" si="25"/>
        <v>2.9399999999999995</v>
      </c>
      <c r="J419">
        <f t="shared" si="25"/>
        <v>2.4899999999999998</v>
      </c>
      <c r="K419">
        <f t="shared" si="25"/>
        <v>1.99</v>
      </c>
      <c r="L419">
        <f t="shared" si="25"/>
        <v>1.27</v>
      </c>
      <c r="M419">
        <f t="shared" si="25"/>
        <v>1.78</v>
      </c>
      <c r="N419">
        <f t="shared" si="25"/>
        <v>1.6800000000000002</v>
      </c>
      <c r="O419">
        <f t="shared" si="25"/>
        <v>2.5</v>
      </c>
      <c r="P419">
        <f t="shared" si="25"/>
        <v>0</v>
      </c>
      <c r="Q419">
        <f t="shared" si="25"/>
        <v>2.33</v>
      </c>
      <c r="R419">
        <f t="shared" si="25"/>
        <v>1.83</v>
      </c>
      <c r="S419">
        <f t="shared" si="25"/>
        <v>2.92</v>
      </c>
      <c r="T419" s="3">
        <f t="shared" si="25"/>
        <v>5.9499999999999993</v>
      </c>
    </row>
    <row r="421" spans="1:22" x14ac:dyDescent="0.2">
      <c r="I421" t="s">
        <v>33</v>
      </c>
    </row>
    <row r="424" spans="1:22" x14ac:dyDescent="0.2">
      <c r="A424">
        <v>2007</v>
      </c>
      <c r="B424" t="str">
        <f>+B1</f>
        <v>Pomeroy</v>
      </c>
      <c r="C424" t="str">
        <f t="shared" ref="C424:V424" si="26">+C1</f>
        <v>Kuhn</v>
      </c>
      <c r="D424" t="str">
        <f t="shared" si="26"/>
        <v>Donley</v>
      </c>
      <c r="E424" t="str">
        <f t="shared" si="26"/>
        <v>Victor</v>
      </c>
      <c r="F424" t="str">
        <f t="shared" si="26"/>
        <v>Ruark</v>
      </c>
      <c r="G424" t="str">
        <f t="shared" si="26"/>
        <v>Cardwell</v>
      </c>
      <c r="H424" t="str">
        <f t="shared" si="26"/>
        <v>Scott</v>
      </c>
      <c r="I424" t="str">
        <f t="shared" si="26"/>
        <v>P. Scott</v>
      </c>
      <c r="J424" t="str">
        <f t="shared" si="26"/>
        <v>Williams</v>
      </c>
      <c r="K424" t="str">
        <f t="shared" si="26"/>
        <v>Fitzsimmons</v>
      </c>
      <c r="L424" t="str">
        <f t="shared" si="26"/>
        <v>Houser</v>
      </c>
      <c r="M424" t="str">
        <f t="shared" si="26"/>
        <v>L. Kimble</v>
      </c>
      <c r="N424" t="str">
        <f t="shared" si="26"/>
        <v>Landkammer</v>
      </c>
      <c r="O424" t="str">
        <f t="shared" si="26"/>
        <v>Travis</v>
      </c>
      <c r="P424" t="str">
        <f t="shared" si="26"/>
        <v>Robinson</v>
      </c>
      <c r="Q424" t="str">
        <f t="shared" si="26"/>
        <v>Blachly</v>
      </c>
      <c r="R424" t="str">
        <f t="shared" si="26"/>
        <v>S. Flerchinger</v>
      </c>
      <c r="S424" t="str">
        <f t="shared" si="26"/>
        <v>B. Slaybaugh</v>
      </c>
      <c r="T424" t="str">
        <f t="shared" si="26"/>
        <v>Demand</v>
      </c>
      <c r="U424">
        <f t="shared" si="26"/>
        <v>0</v>
      </c>
      <c r="V424">
        <f t="shared" si="26"/>
        <v>0</v>
      </c>
    </row>
    <row r="425" spans="1:22" x14ac:dyDescent="0.2">
      <c r="A425" t="s">
        <v>0</v>
      </c>
      <c r="B425">
        <f t="shared" ref="B425:T425" si="27">B34</f>
        <v>1.08</v>
      </c>
      <c r="C425">
        <f t="shared" si="27"/>
        <v>1.7900000000000003</v>
      </c>
      <c r="D425">
        <f t="shared" si="27"/>
        <v>0</v>
      </c>
      <c r="E425">
        <f t="shared" si="27"/>
        <v>2.57</v>
      </c>
      <c r="F425">
        <f t="shared" si="27"/>
        <v>0.96</v>
      </c>
      <c r="G425">
        <f t="shared" si="27"/>
        <v>1.37</v>
      </c>
      <c r="H425">
        <f t="shared" si="27"/>
        <v>2.0099999999999998</v>
      </c>
      <c r="I425">
        <f t="shared" si="27"/>
        <v>1.9799999999999998</v>
      </c>
      <c r="J425">
        <f t="shared" si="27"/>
        <v>1.9000000000000001</v>
      </c>
      <c r="K425">
        <f t="shared" si="27"/>
        <v>1.7799999999999998</v>
      </c>
      <c r="L425">
        <f t="shared" si="27"/>
        <v>0.97</v>
      </c>
      <c r="M425">
        <f t="shared" si="27"/>
        <v>1.1400000000000001</v>
      </c>
      <c r="N425">
        <f t="shared" si="27"/>
        <v>1.02</v>
      </c>
      <c r="O425">
        <f t="shared" si="27"/>
        <v>1.46</v>
      </c>
      <c r="P425">
        <f t="shared" si="27"/>
        <v>0</v>
      </c>
      <c r="Q425">
        <f t="shared" si="27"/>
        <v>2.06</v>
      </c>
      <c r="R425">
        <f t="shared" si="27"/>
        <v>0.77000000000000013</v>
      </c>
      <c r="S425">
        <f t="shared" si="27"/>
        <v>1.7400000000000002</v>
      </c>
      <c r="T425">
        <f t="shared" si="27"/>
        <v>2.97</v>
      </c>
    </row>
    <row r="426" spans="1:22" x14ac:dyDescent="0.2">
      <c r="A426" t="s">
        <v>38</v>
      </c>
      <c r="B426">
        <f t="shared" ref="B426:T426" si="28">B69</f>
        <v>1.3800000000000001</v>
      </c>
      <c r="C426">
        <f t="shared" si="28"/>
        <v>2.0299999999999998</v>
      </c>
      <c r="D426">
        <f t="shared" si="28"/>
        <v>0</v>
      </c>
      <c r="E426">
        <f t="shared" si="28"/>
        <v>2</v>
      </c>
      <c r="F426">
        <f t="shared" si="28"/>
        <v>1.49</v>
      </c>
      <c r="G426">
        <f t="shared" si="28"/>
        <v>1.25</v>
      </c>
      <c r="H426">
        <f t="shared" si="28"/>
        <v>1.5500000000000003</v>
      </c>
      <c r="I426">
        <f t="shared" si="28"/>
        <v>1.6999999999999997</v>
      </c>
      <c r="J426">
        <f t="shared" si="28"/>
        <v>2.14</v>
      </c>
      <c r="K426">
        <f t="shared" si="28"/>
        <v>1.4600000000000002</v>
      </c>
      <c r="L426">
        <f t="shared" si="28"/>
        <v>1.1299999999999999</v>
      </c>
      <c r="M426">
        <f t="shared" si="28"/>
        <v>1.2</v>
      </c>
      <c r="N426">
        <f t="shared" si="28"/>
        <v>2.0100000000000002</v>
      </c>
      <c r="O426">
        <f t="shared" si="28"/>
        <v>0.94</v>
      </c>
      <c r="P426">
        <f t="shared" si="28"/>
        <v>2.97</v>
      </c>
      <c r="Q426">
        <f t="shared" si="28"/>
        <v>1.72</v>
      </c>
      <c r="R426">
        <f t="shared" si="28"/>
        <v>2.0700000000000003</v>
      </c>
      <c r="S426">
        <f t="shared" si="28"/>
        <v>1.4300000000000002</v>
      </c>
      <c r="T426">
        <f t="shared" si="28"/>
        <v>3.11</v>
      </c>
    </row>
    <row r="427" spans="1:22" x14ac:dyDescent="0.2">
      <c r="A427" t="s">
        <v>40</v>
      </c>
      <c r="B427">
        <f t="shared" ref="B427:T427" si="29">B104</f>
        <v>2.23</v>
      </c>
      <c r="C427">
        <f t="shared" si="29"/>
        <v>1.37</v>
      </c>
      <c r="D427">
        <f t="shared" si="29"/>
        <v>0</v>
      </c>
      <c r="E427">
        <f t="shared" si="29"/>
        <v>1.37</v>
      </c>
      <c r="F427">
        <f t="shared" si="29"/>
        <v>1.03</v>
      </c>
      <c r="G427">
        <f t="shared" si="29"/>
        <v>0.9900000000000001</v>
      </c>
      <c r="H427">
        <f t="shared" si="29"/>
        <v>1.6700000000000002</v>
      </c>
      <c r="I427">
        <f t="shared" si="29"/>
        <v>1.71</v>
      </c>
      <c r="J427">
        <f t="shared" si="29"/>
        <v>1.62</v>
      </c>
      <c r="K427">
        <f t="shared" si="29"/>
        <v>1.37</v>
      </c>
      <c r="L427">
        <f t="shared" si="29"/>
        <v>1.4000000000000004</v>
      </c>
      <c r="M427">
        <f t="shared" si="29"/>
        <v>1.4400000000000002</v>
      </c>
      <c r="N427">
        <f t="shared" si="29"/>
        <v>0.96000000000000019</v>
      </c>
      <c r="O427">
        <f t="shared" si="29"/>
        <v>1.29</v>
      </c>
      <c r="P427">
        <f t="shared" si="29"/>
        <v>0.61</v>
      </c>
      <c r="Q427">
        <f t="shared" si="29"/>
        <v>1.1600000000000001</v>
      </c>
      <c r="R427">
        <f t="shared" si="29"/>
        <v>1.0900000000000001</v>
      </c>
      <c r="S427">
        <f t="shared" si="29"/>
        <v>1.6100000000000003</v>
      </c>
      <c r="T427">
        <f t="shared" si="29"/>
        <v>2.54</v>
      </c>
    </row>
    <row r="428" spans="1:22" x14ac:dyDescent="0.2">
      <c r="A428" t="s">
        <v>41</v>
      </c>
      <c r="B428">
        <f t="shared" ref="B428:T428" si="30">B139</f>
        <v>0.68</v>
      </c>
      <c r="C428">
        <f t="shared" si="30"/>
        <v>0.82000000000000006</v>
      </c>
      <c r="D428">
        <f t="shared" si="30"/>
        <v>0</v>
      </c>
      <c r="E428">
        <f t="shared" si="30"/>
        <v>1.28</v>
      </c>
      <c r="F428">
        <f t="shared" si="30"/>
        <v>0.51</v>
      </c>
      <c r="G428">
        <f t="shared" si="30"/>
        <v>0.70000000000000007</v>
      </c>
      <c r="H428">
        <f t="shared" si="30"/>
        <v>0.76</v>
      </c>
      <c r="I428">
        <f t="shared" si="30"/>
        <v>0.41000000000000003</v>
      </c>
      <c r="J428">
        <f t="shared" si="30"/>
        <v>0.8</v>
      </c>
      <c r="K428">
        <f t="shared" si="30"/>
        <v>0.88000000000000012</v>
      </c>
      <c r="L428">
        <f t="shared" si="30"/>
        <v>1.17</v>
      </c>
      <c r="M428">
        <f t="shared" si="30"/>
        <v>0.71000000000000008</v>
      </c>
      <c r="N428">
        <f t="shared" si="30"/>
        <v>0.71000000000000008</v>
      </c>
      <c r="O428">
        <f t="shared" si="30"/>
        <v>1.0900000000000001</v>
      </c>
      <c r="P428">
        <f t="shared" si="30"/>
        <v>0.7400000000000001</v>
      </c>
      <c r="Q428">
        <f t="shared" si="30"/>
        <v>1.1199999999999999</v>
      </c>
      <c r="R428">
        <f t="shared" si="30"/>
        <v>0.82</v>
      </c>
      <c r="S428">
        <f t="shared" si="30"/>
        <v>0.90999999999999992</v>
      </c>
      <c r="T428">
        <f t="shared" si="30"/>
        <v>1.51</v>
      </c>
    </row>
    <row r="429" spans="1:22" x14ac:dyDescent="0.2">
      <c r="A429" t="s">
        <v>42</v>
      </c>
      <c r="B429">
        <f t="shared" ref="B429:T429" si="31">B174</f>
        <v>0.76</v>
      </c>
      <c r="C429">
        <f t="shared" si="31"/>
        <v>1.18</v>
      </c>
      <c r="D429">
        <f t="shared" si="31"/>
        <v>0</v>
      </c>
      <c r="E429">
        <f t="shared" si="31"/>
        <v>1.21</v>
      </c>
      <c r="F429">
        <f t="shared" si="31"/>
        <v>1.06</v>
      </c>
      <c r="G429">
        <f t="shared" si="31"/>
        <v>0.74</v>
      </c>
      <c r="H429">
        <f t="shared" si="31"/>
        <v>0.53</v>
      </c>
      <c r="I429">
        <f t="shared" si="31"/>
        <v>1.8399999999999999</v>
      </c>
      <c r="J429">
        <f t="shared" si="31"/>
        <v>0.96</v>
      </c>
      <c r="K429">
        <f t="shared" si="31"/>
        <v>0.78</v>
      </c>
      <c r="L429">
        <f t="shared" si="31"/>
        <v>0.69</v>
      </c>
      <c r="M429">
        <f t="shared" si="31"/>
        <v>0.51</v>
      </c>
      <c r="N429">
        <f t="shared" si="31"/>
        <v>0.66</v>
      </c>
      <c r="O429">
        <f t="shared" si="31"/>
        <v>0.57000000000000006</v>
      </c>
      <c r="P429">
        <f t="shared" si="31"/>
        <v>2.08</v>
      </c>
      <c r="Q429">
        <f t="shared" si="31"/>
        <v>1.1100000000000001</v>
      </c>
      <c r="R429">
        <f t="shared" si="31"/>
        <v>0.92999999999999994</v>
      </c>
      <c r="S429">
        <f t="shared" si="31"/>
        <v>0.83</v>
      </c>
      <c r="T429">
        <f t="shared" si="31"/>
        <v>1.79</v>
      </c>
    </row>
    <row r="430" spans="1:22" x14ac:dyDescent="0.2">
      <c r="A430" t="s">
        <v>43</v>
      </c>
      <c r="B430">
        <f t="shared" ref="B430:T430" si="32">B209</f>
        <v>0.74</v>
      </c>
      <c r="C430">
        <f t="shared" si="32"/>
        <v>1.3199999999999998</v>
      </c>
      <c r="D430">
        <f t="shared" si="32"/>
        <v>0</v>
      </c>
      <c r="E430">
        <f t="shared" si="32"/>
        <v>0.89000000000000012</v>
      </c>
      <c r="F430">
        <f t="shared" si="32"/>
        <v>0.79</v>
      </c>
      <c r="G430">
        <f t="shared" si="32"/>
        <v>0</v>
      </c>
      <c r="H430">
        <f t="shared" si="32"/>
        <v>0.69000000000000006</v>
      </c>
      <c r="I430">
        <f t="shared" si="32"/>
        <v>0.13</v>
      </c>
      <c r="J430">
        <f t="shared" si="32"/>
        <v>1.02</v>
      </c>
      <c r="K430">
        <f t="shared" si="32"/>
        <v>0.70000000000000007</v>
      </c>
      <c r="L430">
        <f t="shared" si="32"/>
        <v>1</v>
      </c>
      <c r="M430">
        <f t="shared" si="32"/>
        <v>1.2799999999999998</v>
      </c>
      <c r="N430">
        <f t="shared" si="32"/>
        <v>0.85</v>
      </c>
      <c r="O430">
        <f t="shared" si="32"/>
        <v>0.87</v>
      </c>
      <c r="P430">
        <f t="shared" si="32"/>
        <v>0.82</v>
      </c>
      <c r="Q430">
        <f t="shared" si="32"/>
        <v>0.57000000000000006</v>
      </c>
      <c r="R430">
        <f t="shared" si="32"/>
        <v>0.81</v>
      </c>
      <c r="S430">
        <f t="shared" si="32"/>
        <v>0.91999999999999993</v>
      </c>
      <c r="T430">
        <f t="shared" si="32"/>
        <v>1.48</v>
      </c>
    </row>
    <row r="431" spans="1:22" x14ac:dyDescent="0.2">
      <c r="A431" t="s">
        <v>45</v>
      </c>
      <c r="B431">
        <f t="shared" ref="B431:T431" si="33">B244</f>
        <v>0.26</v>
      </c>
      <c r="C431">
        <f t="shared" si="33"/>
        <v>0.39</v>
      </c>
      <c r="D431">
        <f t="shared" si="33"/>
        <v>0</v>
      </c>
      <c r="E431">
        <f t="shared" si="33"/>
        <v>0.36</v>
      </c>
      <c r="F431">
        <f t="shared" si="33"/>
        <v>0.2</v>
      </c>
      <c r="G431">
        <f t="shared" si="33"/>
        <v>0</v>
      </c>
      <c r="H431">
        <f t="shared" si="33"/>
        <v>0.32</v>
      </c>
      <c r="I431">
        <f t="shared" si="33"/>
        <v>0</v>
      </c>
      <c r="J431">
        <f t="shared" si="33"/>
        <v>0.58000000000000007</v>
      </c>
      <c r="K431">
        <f t="shared" si="33"/>
        <v>0.4</v>
      </c>
      <c r="L431">
        <f t="shared" si="33"/>
        <v>0.48</v>
      </c>
      <c r="M431">
        <f t="shared" si="33"/>
        <v>0.37</v>
      </c>
      <c r="N431">
        <f t="shared" si="33"/>
        <v>0.26</v>
      </c>
      <c r="O431">
        <f t="shared" si="33"/>
        <v>0.39</v>
      </c>
      <c r="P431">
        <f t="shared" si="33"/>
        <v>0.47</v>
      </c>
      <c r="Q431">
        <f t="shared" si="33"/>
        <v>0</v>
      </c>
      <c r="R431">
        <f t="shared" si="33"/>
        <v>0.27</v>
      </c>
      <c r="S431">
        <f t="shared" si="33"/>
        <v>0.54</v>
      </c>
      <c r="T431">
        <f t="shared" si="33"/>
        <v>0.62</v>
      </c>
    </row>
    <row r="432" spans="1:22" x14ac:dyDescent="0.2">
      <c r="A432" t="s">
        <v>58</v>
      </c>
      <c r="B432">
        <f t="shared" ref="B432:T432" si="34">B279</f>
        <v>0.37</v>
      </c>
      <c r="C432">
        <f t="shared" si="34"/>
        <v>0.54</v>
      </c>
      <c r="D432">
        <f t="shared" si="34"/>
        <v>0.45</v>
      </c>
      <c r="E432">
        <f t="shared" si="34"/>
        <v>0.58000000000000007</v>
      </c>
      <c r="F432">
        <f t="shared" si="34"/>
        <v>0.66</v>
      </c>
      <c r="G432">
        <f t="shared" si="34"/>
        <v>0</v>
      </c>
      <c r="H432">
        <f t="shared" si="34"/>
        <v>0.39</v>
      </c>
      <c r="I432">
        <f t="shared" si="34"/>
        <v>0.51</v>
      </c>
      <c r="J432">
        <f t="shared" si="34"/>
        <v>0.45999999999999996</v>
      </c>
      <c r="K432">
        <f t="shared" si="34"/>
        <v>0.5</v>
      </c>
      <c r="L432">
        <f t="shared" si="34"/>
        <v>0.6</v>
      </c>
      <c r="M432">
        <f t="shared" si="34"/>
        <v>0.49</v>
      </c>
      <c r="N432">
        <f t="shared" si="34"/>
        <v>0.31</v>
      </c>
      <c r="O432">
        <f t="shared" si="34"/>
        <v>0.53</v>
      </c>
      <c r="P432">
        <f t="shared" si="34"/>
        <v>0</v>
      </c>
      <c r="Q432">
        <f t="shared" si="34"/>
        <v>0.7</v>
      </c>
      <c r="R432">
        <f t="shared" si="34"/>
        <v>0.35</v>
      </c>
      <c r="S432">
        <f t="shared" si="34"/>
        <v>0.33</v>
      </c>
      <c r="T432">
        <f t="shared" si="34"/>
        <v>1</v>
      </c>
    </row>
    <row r="433" spans="1:26" x14ac:dyDescent="0.2">
      <c r="A433" t="s">
        <v>59</v>
      </c>
      <c r="B433">
        <f t="shared" ref="B433:T433" si="35">B314</f>
        <v>0.02</v>
      </c>
      <c r="C433">
        <f t="shared" si="35"/>
        <v>0.12000000000000001</v>
      </c>
      <c r="D433">
        <f t="shared" si="35"/>
        <v>0.01</v>
      </c>
      <c r="E433">
        <f t="shared" si="35"/>
        <v>0.08</v>
      </c>
      <c r="F433">
        <f t="shared" si="35"/>
        <v>0.23</v>
      </c>
      <c r="G433">
        <f t="shared" si="35"/>
        <v>0</v>
      </c>
      <c r="H433">
        <f t="shared" si="35"/>
        <v>0.12000000000000001</v>
      </c>
      <c r="I433">
        <f t="shared" si="35"/>
        <v>0.38</v>
      </c>
      <c r="J433">
        <f t="shared" si="35"/>
        <v>0.04</v>
      </c>
      <c r="K433">
        <f t="shared" si="35"/>
        <v>0.11000000000000001</v>
      </c>
      <c r="L433">
        <f t="shared" si="35"/>
        <v>0.06</v>
      </c>
      <c r="M433">
        <f t="shared" si="35"/>
        <v>0.08</v>
      </c>
      <c r="N433">
        <f t="shared" si="35"/>
        <v>0.02</v>
      </c>
      <c r="O433">
        <f t="shared" si="35"/>
        <v>0.1</v>
      </c>
      <c r="P433">
        <f t="shared" si="35"/>
        <v>0.35</v>
      </c>
      <c r="Q433">
        <f t="shared" si="35"/>
        <v>0</v>
      </c>
      <c r="R433">
        <f t="shared" si="35"/>
        <v>0.08</v>
      </c>
      <c r="S433">
        <f t="shared" si="35"/>
        <v>0.12</v>
      </c>
      <c r="T433">
        <f t="shared" si="35"/>
        <v>0.1</v>
      </c>
    </row>
    <row r="434" spans="1:26" x14ac:dyDescent="0.2">
      <c r="A434" t="s">
        <v>60</v>
      </c>
      <c r="B434">
        <f t="shared" ref="B434:T434" si="36">B349</f>
        <v>1.31</v>
      </c>
      <c r="C434">
        <f t="shared" si="36"/>
        <v>1.4</v>
      </c>
      <c r="D434">
        <f t="shared" si="36"/>
        <v>1.1100000000000001</v>
      </c>
      <c r="E434">
        <f t="shared" si="36"/>
        <v>1.62</v>
      </c>
      <c r="F434">
        <f t="shared" si="36"/>
        <v>1.21</v>
      </c>
      <c r="G434">
        <f t="shared" si="36"/>
        <v>0</v>
      </c>
      <c r="H434">
        <f t="shared" si="36"/>
        <v>1.2</v>
      </c>
      <c r="I434">
        <f t="shared" si="36"/>
        <v>2.54</v>
      </c>
      <c r="J434">
        <f t="shared" si="36"/>
        <v>1.46</v>
      </c>
      <c r="K434">
        <f t="shared" si="36"/>
        <v>1.0800000000000003</v>
      </c>
      <c r="L434">
        <f t="shared" si="36"/>
        <v>1.36</v>
      </c>
      <c r="M434">
        <f t="shared" si="36"/>
        <v>0.82</v>
      </c>
      <c r="N434">
        <f t="shared" si="36"/>
        <v>1.6700000000000002</v>
      </c>
      <c r="O434">
        <f t="shared" si="36"/>
        <v>1.01</v>
      </c>
      <c r="P434">
        <f t="shared" si="36"/>
        <v>1.04</v>
      </c>
      <c r="Q434">
        <f t="shared" si="36"/>
        <v>1.4400000000000002</v>
      </c>
      <c r="R434">
        <f t="shared" si="36"/>
        <v>1.2500000000000002</v>
      </c>
      <c r="S434">
        <f t="shared" si="36"/>
        <v>1.4000000000000001</v>
      </c>
      <c r="T434">
        <f t="shared" si="36"/>
        <v>2.11</v>
      </c>
    </row>
    <row r="435" spans="1:26" x14ac:dyDescent="0.2">
      <c r="A435" t="s">
        <v>61</v>
      </c>
      <c r="B435">
        <f t="shared" ref="B435:T435" si="37">B384</f>
        <v>2.3499999999999996</v>
      </c>
      <c r="C435">
        <f t="shared" si="37"/>
        <v>3.3699999999999992</v>
      </c>
      <c r="D435">
        <f t="shared" si="37"/>
        <v>1.55</v>
      </c>
      <c r="E435">
        <f t="shared" si="37"/>
        <v>3.2599999999999993</v>
      </c>
      <c r="F435">
        <f t="shared" si="37"/>
        <v>2.68</v>
      </c>
      <c r="G435">
        <f t="shared" si="37"/>
        <v>0</v>
      </c>
      <c r="H435">
        <f t="shared" si="37"/>
        <v>2.78</v>
      </c>
      <c r="I435">
        <f t="shared" si="37"/>
        <v>3.7800000000000002</v>
      </c>
      <c r="J435">
        <f t="shared" si="37"/>
        <v>2.94</v>
      </c>
      <c r="K435">
        <f t="shared" si="37"/>
        <v>2.5599999999999996</v>
      </c>
      <c r="L435">
        <f t="shared" si="37"/>
        <v>3.4000000000000004</v>
      </c>
      <c r="M435">
        <f t="shared" si="37"/>
        <v>2.2000000000000002</v>
      </c>
      <c r="N435">
        <f t="shared" si="37"/>
        <v>2.4600000000000004</v>
      </c>
      <c r="O435">
        <f t="shared" si="37"/>
        <v>2.5099999999999998</v>
      </c>
      <c r="P435">
        <f t="shared" si="37"/>
        <v>0</v>
      </c>
      <c r="Q435">
        <f t="shared" si="37"/>
        <v>3.25</v>
      </c>
      <c r="R435">
        <f t="shared" si="37"/>
        <v>2.0900000000000003</v>
      </c>
      <c r="S435">
        <f t="shared" si="37"/>
        <v>3.43</v>
      </c>
      <c r="T435">
        <f t="shared" si="37"/>
        <v>4.49</v>
      </c>
    </row>
    <row r="436" spans="1:26" x14ac:dyDescent="0.2">
      <c r="A436" t="s">
        <v>62</v>
      </c>
      <c r="B436">
        <f t="shared" ref="B436:T436" si="38">B419</f>
        <v>1.9600000000000004</v>
      </c>
      <c r="C436">
        <f t="shared" si="38"/>
        <v>4.0200000000000014</v>
      </c>
      <c r="D436">
        <f t="shared" si="38"/>
        <v>1.42</v>
      </c>
      <c r="E436">
        <f t="shared" si="38"/>
        <v>3.4400000000000004</v>
      </c>
      <c r="F436">
        <f t="shared" si="38"/>
        <v>1.29</v>
      </c>
      <c r="G436">
        <f t="shared" si="38"/>
        <v>0</v>
      </c>
      <c r="H436">
        <f t="shared" si="38"/>
        <v>1.84</v>
      </c>
      <c r="I436">
        <f t="shared" si="38"/>
        <v>2.9399999999999995</v>
      </c>
      <c r="J436">
        <f t="shared" si="38"/>
        <v>2.4899999999999998</v>
      </c>
      <c r="K436">
        <f t="shared" si="38"/>
        <v>1.99</v>
      </c>
      <c r="L436">
        <f t="shared" si="38"/>
        <v>1.27</v>
      </c>
      <c r="M436">
        <f t="shared" si="38"/>
        <v>1.78</v>
      </c>
      <c r="N436">
        <f t="shared" si="38"/>
        <v>1.6800000000000002</v>
      </c>
      <c r="O436">
        <f t="shared" si="38"/>
        <v>2.5</v>
      </c>
      <c r="P436">
        <f t="shared" si="38"/>
        <v>0</v>
      </c>
      <c r="Q436">
        <f t="shared" si="38"/>
        <v>2.33</v>
      </c>
      <c r="R436">
        <f t="shared" si="38"/>
        <v>1.83</v>
      </c>
      <c r="S436">
        <f t="shared" si="38"/>
        <v>2.92</v>
      </c>
      <c r="T436">
        <f t="shared" si="38"/>
        <v>5.9499999999999993</v>
      </c>
    </row>
    <row r="438" spans="1:26" x14ac:dyDescent="0.2">
      <c r="B438">
        <f t="shared" ref="B438:T438" si="39">SUM(B425:B436)</f>
        <v>13.139999999999999</v>
      </c>
      <c r="C438">
        <f t="shared" si="39"/>
        <v>18.350000000000001</v>
      </c>
      <c r="D438">
        <f t="shared" si="39"/>
        <v>4.54</v>
      </c>
      <c r="E438">
        <f t="shared" si="39"/>
        <v>18.66</v>
      </c>
      <c r="F438">
        <f t="shared" si="39"/>
        <v>12.11</v>
      </c>
      <c r="G438">
        <f t="shared" si="39"/>
        <v>5.0500000000000007</v>
      </c>
      <c r="H438">
        <f t="shared" si="39"/>
        <v>13.86</v>
      </c>
      <c r="I438">
        <f t="shared" si="39"/>
        <v>17.920000000000002</v>
      </c>
      <c r="J438">
        <f t="shared" si="39"/>
        <v>16.41</v>
      </c>
      <c r="K438">
        <f t="shared" si="39"/>
        <v>13.610000000000001</v>
      </c>
      <c r="L438">
        <f t="shared" si="39"/>
        <v>13.53</v>
      </c>
      <c r="M438">
        <f t="shared" si="39"/>
        <v>12.019999999999998</v>
      </c>
      <c r="N438">
        <f t="shared" si="39"/>
        <v>12.61</v>
      </c>
      <c r="O438">
        <f t="shared" si="39"/>
        <v>13.26</v>
      </c>
      <c r="P438">
        <f t="shared" si="39"/>
        <v>9.0800000000000018</v>
      </c>
      <c r="Q438">
        <f t="shared" si="39"/>
        <v>15.46</v>
      </c>
      <c r="R438">
        <f t="shared" si="39"/>
        <v>12.36</v>
      </c>
      <c r="S438">
        <f t="shared" si="39"/>
        <v>16.18</v>
      </c>
      <c r="T438">
        <f t="shared" si="39"/>
        <v>27.669999999999998</v>
      </c>
    </row>
    <row r="440" spans="1:26" x14ac:dyDescent="0.2">
      <c r="A440" t="s">
        <v>170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'2006'!B433</f>
        <v>0.65</v>
      </c>
      <c r="C442">
        <f>'2006'!C433</f>
        <v>1.03</v>
      </c>
      <c r="D442">
        <f>'2006'!D433</f>
        <v>0</v>
      </c>
      <c r="E442">
        <f>'2006'!E433</f>
        <v>0.77</v>
      </c>
      <c r="F442">
        <f>'2006'!F433</f>
        <v>0.72</v>
      </c>
      <c r="G442">
        <f>'2006'!G433</f>
        <v>0</v>
      </c>
      <c r="H442">
        <f>'2006'!H433</f>
        <v>0.7</v>
      </c>
      <c r="I442">
        <f>'2006'!I433</f>
        <v>1.1900000000000002</v>
      </c>
      <c r="J442">
        <f>'2006'!J433</f>
        <v>0.95</v>
      </c>
      <c r="K442">
        <f>'2006'!K433</f>
        <v>0.75</v>
      </c>
      <c r="L442">
        <f>'2006'!L433</f>
        <v>0.47</v>
      </c>
      <c r="M442">
        <f>'2006'!M433</f>
        <v>0.91</v>
      </c>
      <c r="N442">
        <f>'2006'!N433</f>
        <v>0.53</v>
      </c>
      <c r="O442">
        <f>'2006'!O433</f>
        <v>0.62</v>
      </c>
      <c r="P442">
        <f>'2006'!P433</f>
        <v>0.49</v>
      </c>
      <c r="Q442">
        <f>'2006'!Q433</f>
        <v>0.58000000000000007</v>
      </c>
      <c r="R442">
        <f>'2006'!R433</f>
        <v>0.82000000000000006</v>
      </c>
      <c r="S442">
        <f>'2006'!S433</f>
        <v>0.92</v>
      </c>
      <c r="T442">
        <f>'2006'!T433</f>
        <v>0.5</v>
      </c>
      <c r="U442">
        <f>'2006'!U433</f>
        <v>1.2100000000000002</v>
      </c>
      <c r="V442">
        <f>'2006'!V433</f>
        <v>0</v>
      </c>
      <c r="W442">
        <f>'2006'!W433</f>
        <v>0</v>
      </c>
      <c r="X442">
        <f>'2006'!X433</f>
        <v>0</v>
      </c>
      <c r="Y442">
        <f>'2006'!Y433</f>
        <v>0</v>
      </c>
      <c r="Z442">
        <f>'2006'!Z433</f>
        <v>0</v>
      </c>
    </row>
    <row r="443" spans="1:26" x14ac:dyDescent="0.2">
      <c r="A443" t="s">
        <v>104</v>
      </c>
      <c r="B443">
        <f>'2006'!B434</f>
        <v>0.48</v>
      </c>
      <c r="C443">
        <f>'2006'!C434</f>
        <v>0.94000000000000006</v>
      </c>
      <c r="D443">
        <f>'2006'!D434</f>
        <v>0</v>
      </c>
      <c r="E443">
        <f>'2006'!E434</f>
        <v>0.85000000000000009</v>
      </c>
      <c r="F443">
        <f>'2006'!F434</f>
        <v>0.53</v>
      </c>
      <c r="G443">
        <f>'2006'!G434</f>
        <v>0.5</v>
      </c>
      <c r="H443">
        <f>'2006'!H434</f>
        <v>0.44</v>
      </c>
      <c r="I443">
        <f>'2006'!I434</f>
        <v>0.51</v>
      </c>
      <c r="J443">
        <f>'2006'!J434</f>
        <v>1.26</v>
      </c>
      <c r="K443">
        <f>'2006'!K434</f>
        <v>0.70000000000000007</v>
      </c>
      <c r="L443">
        <f>'2006'!L434</f>
        <v>0.46000000000000008</v>
      </c>
      <c r="M443">
        <f>'2006'!M434</f>
        <v>0.95</v>
      </c>
      <c r="N443">
        <f>'2006'!N434</f>
        <v>0.41000000000000003</v>
      </c>
      <c r="O443">
        <f>'2006'!O434</f>
        <v>0.59000000000000008</v>
      </c>
      <c r="P443">
        <f>'2006'!P434</f>
        <v>0.61</v>
      </c>
      <c r="Q443">
        <f>'2006'!Q434</f>
        <v>0.53</v>
      </c>
      <c r="R443">
        <f>'2006'!R434</f>
        <v>0.43</v>
      </c>
      <c r="S443">
        <f>'2006'!S434</f>
        <v>0.68</v>
      </c>
      <c r="T443">
        <f>'2006'!T434</f>
        <v>0.48</v>
      </c>
      <c r="U443">
        <f>'2006'!U434</f>
        <v>1.3499999999999999</v>
      </c>
      <c r="V443">
        <f>'2006'!V434</f>
        <v>0</v>
      </c>
      <c r="W443">
        <f>'2006'!W434</f>
        <v>0</v>
      </c>
      <c r="X443">
        <f>'2006'!X434</f>
        <v>0</v>
      </c>
      <c r="Y443">
        <f>'2006'!Y434</f>
        <v>0</v>
      </c>
      <c r="Z443">
        <f>'2006'!Z434</f>
        <v>0</v>
      </c>
    </row>
    <row r="444" spans="1:26" x14ac:dyDescent="0.2">
      <c r="A444" t="s">
        <v>61</v>
      </c>
      <c r="B444">
        <f>'2006'!B435</f>
        <v>3.4299999999999997</v>
      </c>
      <c r="C444">
        <f>'2006'!C435</f>
        <v>4.8499999999999996</v>
      </c>
      <c r="D444">
        <f>'2006'!D435</f>
        <v>0</v>
      </c>
      <c r="E444">
        <f>'2006'!E435</f>
        <v>3.7999999999999989</v>
      </c>
      <c r="F444">
        <f>'2006'!F435</f>
        <v>2.9799999999999995</v>
      </c>
      <c r="G444">
        <f>'2006'!G435</f>
        <v>2.5200000000000005</v>
      </c>
      <c r="H444">
        <f>'2006'!H435</f>
        <v>3.6499999999999995</v>
      </c>
      <c r="I444">
        <f>'2006'!I435</f>
        <v>5.38</v>
      </c>
      <c r="J444">
        <f>'2006'!J435</f>
        <v>5.9700000000000006</v>
      </c>
      <c r="K444">
        <f>'2006'!K435</f>
        <v>4.370000000000001</v>
      </c>
      <c r="L444">
        <f>'2006'!L435</f>
        <v>3.5500000000000007</v>
      </c>
      <c r="M444">
        <f>'2006'!M435</f>
        <v>3.13</v>
      </c>
      <c r="N444">
        <f>'2006'!N435</f>
        <v>3.19</v>
      </c>
      <c r="O444">
        <f>'2006'!O435</f>
        <v>2.6700000000000004</v>
      </c>
      <c r="P444">
        <f>'2006'!P435</f>
        <v>3.129999999999999</v>
      </c>
      <c r="Q444">
        <f>'2006'!Q435</f>
        <v>1.95</v>
      </c>
      <c r="R444">
        <f>'2006'!R435</f>
        <v>3.4900000000000007</v>
      </c>
      <c r="S444">
        <f>'2006'!S435</f>
        <v>3.09</v>
      </c>
      <c r="T444">
        <f>'2006'!T435</f>
        <v>6.16</v>
      </c>
      <c r="U444">
        <f>'2006'!U435</f>
        <v>6.9499999999999993</v>
      </c>
      <c r="V444">
        <f>'2006'!V435</f>
        <v>0</v>
      </c>
      <c r="W444">
        <f>'2006'!W435</f>
        <v>0</v>
      </c>
      <c r="X444">
        <f>'2006'!X435</f>
        <v>0</v>
      </c>
      <c r="Y444">
        <f>'2006'!Y435</f>
        <v>0</v>
      </c>
      <c r="Z444">
        <f>'2006'!Z435</f>
        <v>0</v>
      </c>
    </row>
    <row r="445" spans="1:26" x14ac:dyDescent="0.2">
      <c r="A445" t="s">
        <v>62</v>
      </c>
      <c r="B445">
        <f>'2006'!B436</f>
        <v>2.06</v>
      </c>
      <c r="C445">
        <f>'2006'!C436</f>
        <v>2.0099999999999998</v>
      </c>
      <c r="D445">
        <f>'2006'!D436</f>
        <v>0</v>
      </c>
      <c r="E445">
        <f>'2006'!E436</f>
        <v>2.2299999999999995</v>
      </c>
      <c r="F445">
        <f>'2006'!F436</f>
        <v>1.6400000000000003</v>
      </c>
      <c r="G445">
        <f>'2006'!G436</f>
        <v>1.6099999999999999</v>
      </c>
      <c r="H445">
        <f>'2006'!H436</f>
        <v>2.08</v>
      </c>
      <c r="I445">
        <f>'2006'!I436</f>
        <v>3.45</v>
      </c>
      <c r="J445">
        <f>'2006'!J436</f>
        <v>3</v>
      </c>
      <c r="K445">
        <f>'2006'!K436</f>
        <v>1.9900000000000002</v>
      </c>
      <c r="L445">
        <f>'2006'!L436</f>
        <v>1.9500000000000002</v>
      </c>
      <c r="M445">
        <f>'2006'!M436</f>
        <v>1.05</v>
      </c>
      <c r="N445">
        <f>'2006'!N436</f>
        <v>1.8399999999999999</v>
      </c>
      <c r="O445">
        <f>'2006'!O436</f>
        <v>1.3900000000000001</v>
      </c>
      <c r="P445">
        <f>'2006'!P436</f>
        <v>1.69</v>
      </c>
      <c r="Q445">
        <f>'2006'!Q436</f>
        <v>1.3</v>
      </c>
      <c r="R445">
        <f>'2006'!R436</f>
        <v>1.8800000000000001</v>
      </c>
      <c r="S445">
        <f>'2006'!S436</f>
        <v>1.0100000000000002</v>
      </c>
      <c r="T445">
        <f>'2006'!T436</f>
        <v>1.6500000000000001</v>
      </c>
      <c r="U445">
        <f>'2006'!U436</f>
        <v>2.85</v>
      </c>
      <c r="V445">
        <f>'2006'!V436</f>
        <v>0</v>
      </c>
      <c r="W445">
        <f>'2006'!W436</f>
        <v>0</v>
      </c>
      <c r="X445">
        <f>'2006'!X436</f>
        <v>0</v>
      </c>
      <c r="Y445">
        <f>'2006'!Y436</f>
        <v>0</v>
      </c>
      <c r="Z445">
        <f>'2006'!Z436</f>
        <v>0</v>
      </c>
    </row>
    <row r="446" spans="1:26" x14ac:dyDescent="0.2">
      <c r="A446" t="s">
        <v>98</v>
      </c>
      <c r="B446">
        <f>B425</f>
        <v>1.08</v>
      </c>
      <c r="C446">
        <f>C425</f>
        <v>1.7900000000000003</v>
      </c>
      <c r="D446">
        <f t="shared" ref="D446:R446" si="40">D425</f>
        <v>0</v>
      </c>
      <c r="E446">
        <f t="shared" si="40"/>
        <v>2.57</v>
      </c>
      <c r="F446">
        <f t="shared" si="40"/>
        <v>0.96</v>
      </c>
      <c r="G446">
        <f t="shared" si="40"/>
        <v>1.37</v>
      </c>
      <c r="H446">
        <f t="shared" si="40"/>
        <v>2.0099999999999998</v>
      </c>
      <c r="I446">
        <f t="shared" si="40"/>
        <v>1.9799999999999998</v>
      </c>
      <c r="J446">
        <f t="shared" si="40"/>
        <v>1.9000000000000001</v>
      </c>
      <c r="K446">
        <f t="shared" si="40"/>
        <v>1.7799999999999998</v>
      </c>
      <c r="L446">
        <f t="shared" si="40"/>
        <v>0.97</v>
      </c>
      <c r="M446">
        <f t="shared" si="40"/>
        <v>1.1400000000000001</v>
      </c>
      <c r="N446">
        <f t="shared" si="40"/>
        <v>1.02</v>
      </c>
      <c r="O446">
        <f t="shared" si="40"/>
        <v>1.46</v>
      </c>
      <c r="P446">
        <f t="shared" si="40"/>
        <v>0</v>
      </c>
      <c r="Q446">
        <v>0.77</v>
      </c>
      <c r="R446">
        <f t="shared" si="40"/>
        <v>0.77000000000000013</v>
      </c>
    </row>
    <row r="447" spans="1:26" x14ac:dyDescent="0.2">
      <c r="A447" t="s">
        <v>103</v>
      </c>
      <c r="B447">
        <f t="shared" ref="B447:R453" si="41">B426</f>
        <v>1.3800000000000001</v>
      </c>
      <c r="C447">
        <f t="shared" si="41"/>
        <v>2.0299999999999998</v>
      </c>
      <c r="D447">
        <f t="shared" si="41"/>
        <v>0</v>
      </c>
      <c r="E447">
        <f t="shared" si="41"/>
        <v>2</v>
      </c>
      <c r="F447">
        <f t="shared" si="41"/>
        <v>1.49</v>
      </c>
      <c r="G447">
        <f t="shared" si="41"/>
        <v>1.25</v>
      </c>
      <c r="H447">
        <f t="shared" si="41"/>
        <v>1.5500000000000003</v>
      </c>
      <c r="I447">
        <f t="shared" si="41"/>
        <v>1.6999999999999997</v>
      </c>
      <c r="J447">
        <f t="shared" si="41"/>
        <v>2.14</v>
      </c>
      <c r="K447">
        <f t="shared" si="41"/>
        <v>1.4600000000000002</v>
      </c>
      <c r="L447">
        <f t="shared" si="41"/>
        <v>1.1299999999999999</v>
      </c>
      <c r="M447">
        <f t="shared" si="41"/>
        <v>1.2</v>
      </c>
      <c r="N447">
        <f t="shared" si="41"/>
        <v>2.0100000000000002</v>
      </c>
      <c r="O447">
        <f t="shared" si="41"/>
        <v>0.94</v>
      </c>
      <c r="P447">
        <f t="shared" si="41"/>
        <v>2.97</v>
      </c>
      <c r="Q447">
        <v>2.0699999999999998</v>
      </c>
      <c r="R447">
        <f t="shared" si="41"/>
        <v>2.0700000000000003</v>
      </c>
    </row>
    <row r="448" spans="1:26" x14ac:dyDescent="0.2">
      <c r="A448" t="s">
        <v>139</v>
      </c>
      <c r="B448">
        <f t="shared" si="41"/>
        <v>2.23</v>
      </c>
      <c r="C448">
        <f t="shared" si="41"/>
        <v>1.37</v>
      </c>
      <c r="D448">
        <f t="shared" si="41"/>
        <v>0</v>
      </c>
      <c r="E448">
        <f t="shared" si="41"/>
        <v>1.37</v>
      </c>
      <c r="F448">
        <f t="shared" si="41"/>
        <v>1.03</v>
      </c>
      <c r="G448">
        <f t="shared" si="41"/>
        <v>0.9900000000000001</v>
      </c>
      <c r="H448">
        <f t="shared" si="41"/>
        <v>1.6700000000000002</v>
      </c>
      <c r="I448">
        <f t="shared" si="41"/>
        <v>1.71</v>
      </c>
      <c r="J448">
        <f t="shared" si="41"/>
        <v>1.62</v>
      </c>
      <c r="K448">
        <f t="shared" si="41"/>
        <v>1.37</v>
      </c>
      <c r="L448">
        <f t="shared" si="41"/>
        <v>1.4000000000000004</v>
      </c>
      <c r="M448">
        <f t="shared" si="41"/>
        <v>1.4400000000000002</v>
      </c>
      <c r="N448">
        <f t="shared" si="41"/>
        <v>0.96000000000000019</v>
      </c>
      <c r="O448">
        <f t="shared" si="41"/>
        <v>1.29</v>
      </c>
      <c r="P448">
        <f t="shared" si="41"/>
        <v>0.61</v>
      </c>
      <c r="Q448">
        <v>1.0900000000000001</v>
      </c>
      <c r="R448">
        <f t="shared" si="41"/>
        <v>1.0900000000000001</v>
      </c>
    </row>
    <row r="449" spans="1:18" x14ac:dyDescent="0.2">
      <c r="A449" t="s">
        <v>41</v>
      </c>
      <c r="B449">
        <f t="shared" si="41"/>
        <v>0.68</v>
      </c>
      <c r="C449">
        <f t="shared" si="41"/>
        <v>0.82000000000000006</v>
      </c>
      <c r="D449">
        <f t="shared" si="41"/>
        <v>0</v>
      </c>
      <c r="E449">
        <f t="shared" si="41"/>
        <v>1.28</v>
      </c>
      <c r="F449">
        <f t="shared" si="41"/>
        <v>0.51</v>
      </c>
      <c r="G449">
        <f t="shared" si="41"/>
        <v>0.70000000000000007</v>
      </c>
      <c r="H449">
        <f t="shared" si="41"/>
        <v>0.76</v>
      </c>
      <c r="I449">
        <f t="shared" si="41"/>
        <v>0.41000000000000003</v>
      </c>
      <c r="J449">
        <f t="shared" si="41"/>
        <v>0.8</v>
      </c>
      <c r="K449">
        <f t="shared" si="41"/>
        <v>0.88000000000000012</v>
      </c>
      <c r="L449">
        <f t="shared" si="41"/>
        <v>1.17</v>
      </c>
      <c r="M449">
        <f t="shared" si="41"/>
        <v>0.71000000000000008</v>
      </c>
      <c r="N449">
        <f t="shared" si="41"/>
        <v>0.71000000000000008</v>
      </c>
      <c r="O449">
        <f t="shared" si="41"/>
        <v>1.0900000000000001</v>
      </c>
      <c r="P449">
        <f t="shared" si="41"/>
        <v>0.7400000000000001</v>
      </c>
      <c r="Q449">
        <v>0.82</v>
      </c>
      <c r="R449">
        <f t="shared" si="41"/>
        <v>0.82</v>
      </c>
    </row>
    <row r="450" spans="1:18" x14ac:dyDescent="0.2">
      <c r="A450" t="s">
        <v>42</v>
      </c>
      <c r="B450">
        <f t="shared" si="41"/>
        <v>0.76</v>
      </c>
      <c r="C450">
        <f t="shared" si="41"/>
        <v>1.18</v>
      </c>
      <c r="D450">
        <f t="shared" si="41"/>
        <v>0</v>
      </c>
      <c r="E450">
        <f t="shared" si="41"/>
        <v>1.21</v>
      </c>
      <c r="F450">
        <f t="shared" si="41"/>
        <v>1.06</v>
      </c>
      <c r="G450">
        <f t="shared" si="41"/>
        <v>0.74</v>
      </c>
      <c r="H450">
        <f t="shared" si="41"/>
        <v>0.53</v>
      </c>
      <c r="I450">
        <f t="shared" si="41"/>
        <v>1.8399999999999999</v>
      </c>
      <c r="J450">
        <f t="shared" si="41"/>
        <v>0.96</v>
      </c>
      <c r="K450">
        <f t="shared" si="41"/>
        <v>0.78</v>
      </c>
      <c r="L450">
        <f t="shared" si="41"/>
        <v>0.69</v>
      </c>
      <c r="M450">
        <f t="shared" si="41"/>
        <v>0.51</v>
      </c>
      <c r="N450">
        <f t="shared" si="41"/>
        <v>0.66</v>
      </c>
      <c r="O450">
        <f t="shared" si="41"/>
        <v>0.57000000000000006</v>
      </c>
      <c r="P450">
        <f t="shared" si="41"/>
        <v>2.08</v>
      </c>
      <c r="Q450">
        <v>0.93</v>
      </c>
      <c r="R450">
        <f t="shared" si="41"/>
        <v>0.92999999999999994</v>
      </c>
    </row>
    <row r="451" spans="1:18" x14ac:dyDescent="0.2">
      <c r="A451" t="s">
        <v>43</v>
      </c>
      <c r="B451">
        <f t="shared" si="41"/>
        <v>0.74</v>
      </c>
      <c r="C451">
        <f t="shared" si="41"/>
        <v>1.3199999999999998</v>
      </c>
      <c r="D451">
        <f t="shared" si="41"/>
        <v>0</v>
      </c>
      <c r="E451">
        <f t="shared" si="41"/>
        <v>0.89000000000000012</v>
      </c>
      <c r="F451">
        <f t="shared" si="41"/>
        <v>0.79</v>
      </c>
      <c r="G451">
        <f t="shared" si="41"/>
        <v>0</v>
      </c>
      <c r="H451">
        <f t="shared" si="41"/>
        <v>0.69000000000000006</v>
      </c>
      <c r="I451">
        <f t="shared" si="41"/>
        <v>0.13</v>
      </c>
      <c r="J451">
        <f t="shared" si="41"/>
        <v>1.02</v>
      </c>
      <c r="K451">
        <f t="shared" si="41"/>
        <v>0.70000000000000007</v>
      </c>
      <c r="L451">
        <f t="shared" si="41"/>
        <v>1</v>
      </c>
      <c r="M451">
        <f t="shared" si="41"/>
        <v>1.2799999999999998</v>
      </c>
      <c r="N451">
        <f t="shared" si="41"/>
        <v>0.85</v>
      </c>
      <c r="O451">
        <f t="shared" si="41"/>
        <v>0.87</v>
      </c>
      <c r="P451">
        <f t="shared" si="41"/>
        <v>0.82</v>
      </c>
      <c r="Q451">
        <v>0.81</v>
      </c>
      <c r="R451">
        <f t="shared" si="41"/>
        <v>0.81</v>
      </c>
    </row>
    <row r="452" spans="1:18" x14ac:dyDescent="0.2">
      <c r="A452" t="s">
        <v>45</v>
      </c>
      <c r="B452">
        <f t="shared" si="41"/>
        <v>0.26</v>
      </c>
      <c r="C452">
        <f t="shared" si="41"/>
        <v>0.39</v>
      </c>
      <c r="D452">
        <f t="shared" si="41"/>
        <v>0</v>
      </c>
      <c r="E452">
        <f t="shared" si="41"/>
        <v>0.36</v>
      </c>
      <c r="F452">
        <f t="shared" si="41"/>
        <v>0.2</v>
      </c>
      <c r="G452">
        <f t="shared" si="41"/>
        <v>0</v>
      </c>
      <c r="H452">
        <f t="shared" si="41"/>
        <v>0.32</v>
      </c>
      <c r="I452">
        <f t="shared" si="41"/>
        <v>0</v>
      </c>
      <c r="J452">
        <f t="shared" si="41"/>
        <v>0.58000000000000007</v>
      </c>
      <c r="K452">
        <f t="shared" si="41"/>
        <v>0.4</v>
      </c>
      <c r="L452">
        <f t="shared" si="41"/>
        <v>0.48</v>
      </c>
      <c r="M452">
        <f t="shared" si="41"/>
        <v>0.37</v>
      </c>
      <c r="N452">
        <f t="shared" si="41"/>
        <v>0.26</v>
      </c>
      <c r="O452">
        <f t="shared" si="41"/>
        <v>0.39</v>
      </c>
      <c r="P452">
        <f t="shared" si="41"/>
        <v>0.47</v>
      </c>
      <c r="Q452">
        <v>0.27</v>
      </c>
      <c r="R452">
        <f t="shared" si="41"/>
        <v>0.27</v>
      </c>
    </row>
    <row r="453" spans="1:18" x14ac:dyDescent="0.2">
      <c r="A453" t="s">
        <v>106</v>
      </c>
      <c r="B453">
        <f t="shared" si="41"/>
        <v>0.37</v>
      </c>
      <c r="C453">
        <f t="shared" si="41"/>
        <v>0.54</v>
      </c>
      <c r="D453">
        <f t="shared" si="41"/>
        <v>0.45</v>
      </c>
      <c r="E453">
        <f t="shared" si="41"/>
        <v>0.58000000000000007</v>
      </c>
      <c r="F453">
        <f t="shared" si="41"/>
        <v>0.66</v>
      </c>
      <c r="G453">
        <f t="shared" si="41"/>
        <v>0</v>
      </c>
      <c r="H453">
        <f t="shared" si="41"/>
        <v>0.39</v>
      </c>
      <c r="I453">
        <f t="shared" si="41"/>
        <v>0.51</v>
      </c>
      <c r="J453">
        <f t="shared" si="41"/>
        <v>0.45999999999999996</v>
      </c>
      <c r="K453">
        <f t="shared" si="41"/>
        <v>0.5</v>
      </c>
      <c r="L453">
        <f t="shared" si="41"/>
        <v>0.6</v>
      </c>
      <c r="M453">
        <f t="shared" si="41"/>
        <v>0.49</v>
      </c>
      <c r="N453">
        <f t="shared" si="41"/>
        <v>0.31</v>
      </c>
      <c r="O453">
        <f t="shared" si="41"/>
        <v>0.53</v>
      </c>
      <c r="P453">
        <f t="shared" si="41"/>
        <v>0</v>
      </c>
      <c r="Q453">
        <v>0.35</v>
      </c>
      <c r="R453">
        <f t="shared" si="41"/>
        <v>0.35</v>
      </c>
    </row>
    <row r="455" spans="1:18" x14ac:dyDescent="0.2">
      <c r="B455">
        <f>SUM(B442:B454)</f>
        <v>14.12</v>
      </c>
      <c r="C455">
        <f>SUM(C442:C454)</f>
        <v>18.27</v>
      </c>
      <c r="D455">
        <f t="shared" ref="D455:R455" si="42">SUM(D442:D454)</f>
        <v>0.45</v>
      </c>
      <c r="E455">
        <f t="shared" si="42"/>
        <v>17.909999999999997</v>
      </c>
      <c r="F455">
        <f t="shared" si="42"/>
        <v>12.57</v>
      </c>
      <c r="G455">
        <f t="shared" si="42"/>
        <v>9.68</v>
      </c>
      <c r="H455">
        <f t="shared" si="42"/>
        <v>14.79</v>
      </c>
      <c r="I455">
        <f t="shared" si="42"/>
        <v>18.810000000000002</v>
      </c>
      <c r="J455">
        <f t="shared" si="42"/>
        <v>20.660000000000004</v>
      </c>
      <c r="K455">
        <f t="shared" si="42"/>
        <v>15.680000000000001</v>
      </c>
      <c r="L455">
        <f t="shared" si="42"/>
        <v>13.870000000000001</v>
      </c>
      <c r="M455">
        <f t="shared" si="42"/>
        <v>13.179999999999998</v>
      </c>
      <c r="N455">
        <f t="shared" si="42"/>
        <v>12.750000000000002</v>
      </c>
      <c r="O455">
        <f t="shared" si="42"/>
        <v>12.41</v>
      </c>
      <c r="P455">
        <f t="shared" si="42"/>
        <v>13.61</v>
      </c>
      <c r="Q455">
        <f t="shared" si="42"/>
        <v>11.47</v>
      </c>
      <c r="R455">
        <f t="shared" si="42"/>
        <v>13.73</v>
      </c>
    </row>
  </sheetData>
  <phoneticPr fontId="0" type="noConversion"/>
  <pageMargins left="0.75" right="0.75" top="1" bottom="1" header="0.5" footer="0.5"/>
  <pageSetup scale="10" orientation="landscape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BS455"/>
  <sheetViews>
    <sheetView workbookViewId="0">
      <selection activeCell="Q455" sqref="Q455"/>
    </sheetView>
  </sheetViews>
  <sheetFormatPr defaultColWidth="10.28515625" defaultRowHeight="12.75" x14ac:dyDescent="0.2"/>
  <cols>
    <col min="1" max="8" width="10.28515625" customWidth="1"/>
    <col min="9" max="9" width="9.7109375" customWidth="1"/>
    <col min="10" max="13" width="10.28515625" customWidth="1"/>
    <col min="14" max="14" width="11.7109375" customWidth="1"/>
    <col min="15" max="15" width="8.5703125" customWidth="1"/>
    <col min="16" max="17" width="10.28515625" customWidth="1"/>
    <col min="18" max="18" width="12.28515625" customWidth="1"/>
    <col min="19" max="19" width="11.28515625" customWidth="1"/>
    <col min="20" max="35" width="10.28515625" customWidth="1"/>
    <col min="36" max="36" width="9.7109375" customWidth="1"/>
  </cols>
  <sheetData>
    <row r="1" spans="1:71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AA1">
        <v>2008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71" x14ac:dyDescent="0.2">
      <c r="A2">
        <v>2008</v>
      </c>
      <c r="AV2" s="9"/>
    </row>
    <row r="3" spans="1:71" x14ac:dyDescent="0.2">
      <c r="A3">
        <v>1</v>
      </c>
      <c r="U3">
        <v>1</v>
      </c>
      <c r="AA3" s="6" t="s">
        <v>21</v>
      </c>
      <c r="AC3">
        <f t="shared" ref="AC3:AU3" si="0">B34</f>
        <v>1.27</v>
      </c>
      <c r="AD3">
        <f t="shared" si="0"/>
        <v>4.34</v>
      </c>
      <c r="AE3">
        <f t="shared" si="0"/>
        <v>2.87</v>
      </c>
      <c r="AF3">
        <f t="shared" si="0"/>
        <v>3.5</v>
      </c>
      <c r="AG3">
        <f t="shared" si="0"/>
        <v>0.57000000000000006</v>
      </c>
      <c r="AH3">
        <f t="shared" si="0"/>
        <v>0</v>
      </c>
      <c r="AI3">
        <f t="shared" si="0"/>
        <v>2.3400000000000003</v>
      </c>
      <c r="AJ3">
        <f t="shared" si="0"/>
        <v>0</v>
      </c>
      <c r="AK3">
        <f t="shared" si="0"/>
        <v>2.0700000000000003</v>
      </c>
      <c r="AL3">
        <f t="shared" si="0"/>
        <v>2.6500000000000004</v>
      </c>
      <c r="AM3">
        <f t="shared" si="0"/>
        <v>3.9699999999999998</v>
      </c>
      <c r="AN3">
        <f t="shared" si="0"/>
        <v>2.04</v>
      </c>
      <c r="AO3">
        <f t="shared" si="0"/>
        <v>2</v>
      </c>
      <c r="AP3">
        <f t="shared" si="0"/>
        <v>2.36</v>
      </c>
      <c r="AQ3">
        <f t="shared" si="0"/>
        <v>0</v>
      </c>
      <c r="AR3">
        <f t="shared" si="0"/>
        <v>3.18</v>
      </c>
      <c r="AS3">
        <f t="shared" si="0"/>
        <v>3.2</v>
      </c>
      <c r="AT3">
        <f t="shared" si="0"/>
        <v>2.6799999999999997</v>
      </c>
      <c r="AU3">
        <f t="shared" si="0"/>
        <v>7.47</v>
      </c>
      <c r="AV3" s="7">
        <f t="shared" ref="AV3:AV14" si="1">AVERAGE(AC3:AU3)</f>
        <v>2.4478947368421053</v>
      </c>
      <c r="AX3" s="6"/>
      <c r="BR3" s="3"/>
    </row>
    <row r="4" spans="1:71" s="11" customFormat="1" x14ac:dyDescent="0.2">
      <c r="A4" s="11">
        <v>2</v>
      </c>
      <c r="I4" s="12"/>
      <c r="U4" s="11">
        <v>2</v>
      </c>
      <c r="AA4" s="13" t="s">
        <v>22</v>
      </c>
      <c r="AC4" s="11">
        <f t="shared" ref="AC4:AU4" si="2">B69</f>
        <v>0.69000000000000006</v>
      </c>
      <c r="AD4" s="11">
        <f t="shared" si="2"/>
        <v>1.4000000000000001</v>
      </c>
      <c r="AE4" s="11">
        <f t="shared" si="2"/>
        <v>0.54</v>
      </c>
      <c r="AF4" s="11">
        <f t="shared" si="2"/>
        <v>1.1599999999999999</v>
      </c>
      <c r="AG4" s="11">
        <f t="shared" si="2"/>
        <v>0.66000000000000014</v>
      </c>
      <c r="AH4" s="11">
        <f t="shared" si="2"/>
        <v>0</v>
      </c>
      <c r="AI4" s="11">
        <f t="shared" si="2"/>
        <v>0</v>
      </c>
      <c r="AJ4" s="11">
        <f t="shared" si="2"/>
        <v>0</v>
      </c>
      <c r="AK4" s="11">
        <f t="shared" si="2"/>
        <v>1.77</v>
      </c>
      <c r="AL4" s="11">
        <f t="shared" si="2"/>
        <v>0.67</v>
      </c>
      <c r="AM4" s="11">
        <f t="shared" si="2"/>
        <v>1.32</v>
      </c>
      <c r="AN4" s="11">
        <f t="shared" si="2"/>
        <v>1</v>
      </c>
      <c r="AO4" s="11">
        <f t="shared" si="2"/>
        <v>0.82000000000000006</v>
      </c>
      <c r="AP4" s="11">
        <f t="shared" si="2"/>
        <v>0.4</v>
      </c>
      <c r="AQ4" s="11">
        <f t="shared" si="2"/>
        <v>0</v>
      </c>
      <c r="AR4" s="11">
        <f t="shared" si="2"/>
        <v>0.75</v>
      </c>
      <c r="AS4" s="11">
        <f t="shared" si="2"/>
        <v>0.77</v>
      </c>
      <c r="AT4" s="11">
        <f t="shared" si="2"/>
        <v>0.49</v>
      </c>
      <c r="AU4" s="11">
        <f t="shared" si="2"/>
        <v>1.9100000000000001</v>
      </c>
      <c r="AV4" s="14">
        <f t="shared" si="1"/>
        <v>0.75526315789473697</v>
      </c>
      <c r="AX4" s="13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5"/>
      <c r="BS4" s="12"/>
    </row>
    <row r="5" spans="1:71" x14ac:dyDescent="0.2">
      <c r="A5">
        <v>3</v>
      </c>
      <c r="B5">
        <v>0.01</v>
      </c>
      <c r="U5">
        <v>3</v>
      </c>
      <c r="AA5" s="6" t="s">
        <v>23</v>
      </c>
      <c r="AC5">
        <f t="shared" ref="AC5:AU5" si="3">B104</f>
        <v>1.36</v>
      </c>
      <c r="AD5">
        <f t="shared" si="3"/>
        <v>3.01</v>
      </c>
      <c r="AE5">
        <f t="shared" si="3"/>
        <v>0.76</v>
      </c>
      <c r="AF5">
        <f t="shared" si="3"/>
        <v>1.7700000000000002</v>
      </c>
      <c r="AG5">
        <f t="shared" si="3"/>
        <v>0.65999999999999992</v>
      </c>
      <c r="AH5">
        <f t="shared" si="3"/>
        <v>0</v>
      </c>
      <c r="AI5">
        <f t="shared" si="3"/>
        <v>1.82</v>
      </c>
      <c r="AJ5">
        <f t="shared" si="3"/>
        <v>0</v>
      </c>
      <c r="AK5">
        <f t="shared" si="3"/>
        <v>1.68</v>
      </c>
      <c r="AL5">
        <f t="shared" si="3"/>
        <v>1.67</v>
      </c>
      <c r="AM5">
        <f t="shared" si="3"/>
        <v>0</v>
      </c>
      <c r="AN5">
        <f t="shared" si="3"/>
        <v>1.37</v>
      </c>
      <c r="AO5">
        <f t="shared" si="3"/>
        <v>1.2000000000000002</v>
      </c>
      <c r="AP5">
        <f t="shared" si="3"/>
        <v>1.2800000000000002</v>
      </c>
      <c r="AQ5">
        <f t="shared" si="3"/>
        <v>0</v>
      </c>
      <c r="AR5">
        <f t="shared" si="3"/>
        <v>1.33</v>
      </c>
      <c r="AS5">
        <f t="shared" si="3"/>
        <v>1.4300000000000002</v>
      </c>
      <c r="AT5">
        <f t="shared" si="3"/>
        <v>1.1200000000000001</v>
      </c>
      <c r="AU5">
        <f t="shared" si="3"/>
        <v>3.9599999999999995</v>
      </c>
      <c r="AV5" s="7">
        <f t="shared" si="1"/>
        <v>1.2852631578947371</v>
      </c>
      <c r="AX5" s="6"/>
      <c r="BR5" s="3"/>
    </row>
    <row r="6" spans="1:71" s="11" customFormat="1" x14ac:dyDescent="0.2">
      <c r="A6" s="11">
        <v>4</v>
      </c>
      <c r="I6" s="12"/>
      <c r="J6" s="11">
        <v>0.01</v>
      </c>
      <c r="T6" s="11">
        <v>0.05</v>
      </c>
      <c r="U6" s="11">
        <v>4</v>
      </c>
      <c r="AA6" s="13" t="s">
        <v>24</v>
      </c>
      <c r="AC6" s="11">
        <f t="shared" ref="AC6:AU6" si="4">B139</f>
        <v>0.53</v>
      </c>
      <c r="AD6" s="11">
        <f t="shared" si="4"/>
        <v>0.71</v>
      </c>
      <c r="AE6" s="11">
        <f t="shared" si="4"/>
        <v>0.36</v>
      </c>
      <c r="AF6" s="11">
        <f t="shared" si="4"/>
        <v>0.56000000000000005</v>
      </c>
      <c r="AG6" s="11">
        <f t="shared" si="4"/>
        <v>0.39</v>
      </c>
      <c r="AH6" s="11">
        <f t="shared" si="4"/>
        <v>0</v>
      </c>
      <c r="AI6" s="11">
        <f t="shared" si="4"/>
        <v>0.45</v>
      </c>
      <c r="AJ6" s="11">
        <f t="shared" si="4"/>
        <v>0</v>
      </c>
      <c r="AK6" s="11">
        <f t="shared" si="4"/>
        <v>0.53</v>
      </c>
      <c r="AL6" s="11">
        <f t="shared" si="4"/>
        <v>0.63</v>
      </c>
      <c r="AM6" s="11">
        <f t="shared" si="4"/>
        <v>0</v>
      </c>
      <c r="AN6" s="11">
        <f t="shared" si="4"/>
        <v>0.31</v>
      </c>
      <c r="AO6" s="11">
        <f t="shared" si="4"/>
        <v>0.56000000000000005</v>
      </c>
      <c r="AP6" s="11">
        <f t="shared" si="4"/>
        <v>0.45</v>
      </c>
      <c r="AQ6" s="11">
        <f t="shared" si="4"/>
        <v>0</v>
      </c>
      <c r="AR6" s="11">
        <f t="shared" si="4"/>
        <v>0.73</v>
      </c>
      <c r="AS6" s="11">
        <f t="shared" si="4"/>
        <v>0.42000000000000004</v>
      </c>
      <c r="AT6" s="11">
        <f t="shared" si="4"/>
        <v>0.6100000000000001</v>
      </c>
      <c r="AU6" s="11">
        <f t="shared" si="4"/>
        <v>1</v>
      </c>
      <c r="AV6" s="14">
        <f t="shared" si="1"/>
        <v>0.43368421052631573</v>
      </c>
      <c r="AX6" s="13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5"/>
      <c r="BS6" s="12"/>
    </row>
    <row r="7" spans="1:71" x14ac:dyDescent="0.2">
      <c r="A7">
        <v>5</v>
      </c>
      <c r="C7">
        <v>0.09</v>
      </c>
      <c r="F7">
        <v>7.0000000000000007E-2</v>
      </c>
      <c r="M7">
        <v>0.13</v>
      </c>
      <c r="U7">
        <v>5</v>
      </c>
      <c r="AA7" s="6" t="s">
        <v>25</v>
      </c>
      <c r="AC7">
        <f t="shared" ref="AC7:AU7" si="5">B174</f>
        <v>1.46</v>
      </c>
      <c r="AD7">
        <f t="shared" si="5"/>
        <v>2</v>
      </c>
      <c r="AE7">
        <f t="shared" si="5"/>
        <v>1.71</v>
      </c>
      <c r="AF7">
        <f t="shared" si="5"/>
        <v>1.24</v>
      </c>
      <c r="AG7">
        <f t="shared" si="5"/>
        <v>0.95999999999999985</v>
      </c>
      <c r="AH7">
        <f t="shared" si="5"/>
        <v>0</v>
      </c>
      <c r="AI7">
        <f t="shared" si="5"/>
        <v>1.1600000000000001</v>
      </c>
      <c r="AJ7">
        <f t="shared" si="5"/>
        <v>0</v>
      </c>
      <c r="AK7">
        <f t="shared" si="5"/>
        <v>1.21</v>
      </c>
      <c r="AL7">
        <f t="shared" si="5"/>
        <v>0</v>
      </c>
      <c r="AM7">
        <f t="shared" si="5"/>
        <v>3.2800000000000002</v>
      </c>
      <c r="AN7">
        <f t="shared" si="5"/>
        <v>1.1000000000000001</v>
      </c>
      <c r="AO7">
        <f t="shared" si="5"/>
        <v>1.73</v>
      </c>
      <c r="AP7">
        <f t="shared" si="5"/>
        <v>0.77000000000000013</v>
      </c>
      <c r="AQ7">
        <f t="shared" si="5"/>
        <v>0</v>
      </c>
      <c r="AR7">
        <f t="shared" si="5"/>
        <v>0.8899999999999999</v>
      </c>
      <c r="AS7">
        <f t="shared" si="5"/>
        <v>2.5700000000000003</v>
      </c>
      <c r="AT7">
        <f t="shared" si="5"/>
        <v>1.92</v>
      </c>
      <c r="AU7">
        <f t="shared" si="5"/>
        <v>3.29</v>
      </c>
      <c r="AV7" s="7">
        <f t="shared" si="1"/>
        <v>1.3310526315789477</v>
      </c>
      <c r="AX7" s="6"/>
      <c r="BR7" s="3"/>
    </row>
    <row r="8" spans="1:71" s="11" customFormat="1" x14ac:dyDescent="0.2">
      <c r="A8" s="11">
        <v>6</v>
      </c>
      <c r="B8" s="11">
        <v>0.02</v>
      </c>
      <c r="C8" s="11">
        <v>0.14000000000000001</v>
      </c>
      <c r="D8" s="11">
        <v>0.1</v>
      </c>
      <c r="E8" s="11">
        <v>0.31</v>
      </c>
      <c r="H8" s="11">
        <v>0.1</v>
      </c>
      <c r="I8" s="12"/>
      <c r="J8" s="11">
        <v>0.1</v>
      </c>
      <c r="K8" s="11">
        <v>0.15</v>
      </c>
      <c r="M8" s="11">
        <v>0.02</v>
      </c>
      <c r="N8" s="11">
        <v>0.06</v>
      </c>
      <c r="O8" s="11">
        <v>0.1</v>
      </c>
      <c r="R8" s="11">
        <v>0.1</v>
      </c>
      <c r="T8" s="11">
        <v>0.15</v>
      </c>
      <c r="U8" s="11">
        <v>6</v>
      </c>
      <c r="AA8" s="13" t="s">
        <v>26</v>
      </c>
      <c r="AC8" s="11">
        <f t="shared" ref="AC8:AU8" si="6">B209</f>
        <v>0.84</v>
      </c>
      <c r="AD8" s="11">
        <f t="shared" si="6"/>
        <v>1.5899999999999999</v>
      </c>
      <c r="AE8" s="11">
        <f t="shared" si="6"/>
        <v>0.94</v>
      </c>
      <c r="AF8" s="11">
        <f t="shared" si="6"/>
        <v>1.4500000000000002</v>
      </c>
      <c r="AG8" s="11">
        <f t="shared" si="6"/>
        <v>0.98</v>
      </c>
      <c r="AH8" s="11">
        <f t="shared" si="6"/>
        <v>0</v>
      </c>
      <c r="AI8" s="11">
        <f t="shared" si="6"/>
        <v>0.44</v>
      </c>
      <c r="AJ8" s="11">
        <f t="shared" si="6"/>
        <v>0</v>
      </c>
      <c r="AK8" s="11">
        <f t="shared" si="6"/>
        <v>1.33</v>
      </c>
      <c r="AL8" s="11">
        <f t="shared" si="6"/>
        <v>1.0899999999999999</v>
      </c>
      <c r="AM8" s="11">
        <f t="shared" si="6"/>
        <v>2.8299999999999996</v>
      </c>
      <c r="AN8" s="11">
        <f t="shared" si="6"/>
        <v>0.85000000000000009</v>
      </c>
      <c r="AO8" s="11">
        <f t="shared" si="6"/>
        <v>1.3199999999999998</v>
      </c>
      <c r="AP8" s="11">
        <f t="shared" si="6"/>
        <v>1.0900000000000001</v>
      </c>
      <c r="AQ8" s="11">
        <f t="shared" si="6"/>
        <v>0</v>
      </c>
      <c r="AR8" s="11">
        <f t="shared" si="6"/>
        <v>0.93</v>
      </c>
      <c r="AS8" s="11">
        <f t="shared" si="6"/>
        <v>1.17</v>
      </c>
      <c r="AT8" s="11">
        <f t="shared" si="6"/>
        <v>1.84</v>
      </c>
      <c r="AU8" s="11">
        <f t="shared" si="6"/>
        <v>2.14</v>
      </c>
      <c r="AV8" s="14">
        <f t="shared" si="1"/>
        <v>1.0963157894736844</v>
      </c>
      <c r="AX8" s="13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5"/>
      <c r="BS8" s="12"/>
    </row>
    <row r="9" spans="1:71" x14ac:dyDescent="0.2">
      <c r="A9">
        <v>7</v>
      </c>
      <c r="D9">
        <v>0.05</v>
      </c>
      <c r="E9">
        <v>0.18</v>
      </c>
      <c r="J9">
        <v>0.05</v>
      </c>
      <c r="K9">
        <v>0.05</v>
      </c>
      <c r="N9">
        <v>0.03</v>
      </c>
      <c r="R9">
        <v>0.03</v>
      </c>
      <c r="T9">
        <v>0.1</v>
      </c>
      <c r="U9">
        <v>7</v>
      </c>
      <c r="AA9" s="6" t="s">
        <v>27</v>
      </c>
      <c r="AC9">
        <f t="shared" ref="AC9:AU9" si="7">B244</f>
        <v>0.1</v>
      </c>
      <c r="AD9">
        <f t="shared" si="7"/>
        <v>0.22</v>
      </c>
      <c r="AE9">
        <f t="shared" si="7"/>
        <v>0.18</v>
      </c>
      <c r="AF9">
        <f t="shared" si="7"/>
        <v>0</v>
      </c>
      <c r="AG9">
        <f t="shared" si="7"/>
        <v>0.22</v>
      </c>
      <c r="AH9">
        <f t="shared" si="7"/>
        <v>0</v>
      </c>
      <c r="AI9">
        <f t="shared" si="7"/>
        <v>0.02</v>
      </c>
      <c r="AJ9">
        <f t="shared" si="7"/>
        <v>0</v>
      </c>
      <c r="AK9">
        <f t="shared" si="7"/>
        <v>0.15</v>
      </c>
      <c r="AL9">
        <f t="shared" si="7"/>
        <v>0.08</v>
      </c>
      <c r="AM9">
        <f t="shared" si="7"/>
        <v>0.12</v>
      </c>
      <c r="AN9">
        <f t="shared" si="7"/>
        <v>0.08</v>
      </c>
      <c r="AO9">
        <f t="shared" si="7"/>
        <v>0.15000000000000002</v>
      </c>
      <c r="AP9">
        <f t="shared" si="7"/>
        <v>0.06</v>
      </c>
      <c r="AQ9">
        <f t="shared" si="7"/>
        <v>0</v>
      </c>
      <c r="AR9">
        <f t="shared" si="7"/>
        <v>0.1</v>
      </c>
      <c r="AS9">
        <f t="shared" si="7"/>
        <v>0.22</v>
      </c>
      <c r="AT9">
        <f t="shared" si="7"/>
        <v>0.12</v>
      </c>
      <c r="AU9">
        <f t="shared" si="7"/>
        <v>0.25</v>
      </c>
      <c r="AV9" s="7">
        <f t="shared" si="1"/>
        <v>0.10894736842105263</v>
      </c>
      <c r="AX9" s="6"/>
      <c r="BR9" s="3"/>
    </row>
    <row r="10" spans="1:71" s="11" customFormat="1" x14ac:dyDescent="0.2">
      <c r="A10" s="11">
        <v>8</v>
      </c>
      <c r="B10" s="11">
        <v>0.22</v>
      </c>
      <c r="C10" s="11">
        <v>0.33</v>
      </c>
      <c r="D10" s="11">
        <v>0.47</v>
      </c>
      <c r="E10" s="11">
        <v>0.78</v>
      </c>
      <c r="F10" s="11">
        <v>0.33</v>
      </c>
      <c r="I10" s="12"/>
      <c r="M10" s="11">
        <v>0.19</v>
      </c>
      <c r="Q10" s="11">
        <v>1.05</v>
      </c>
      <c r="R10" s="11">
        <v>0.03</v>
      </c>
      <c r="U10" s="11">
        <v>8</v>
      </c>
      <c r="AA10" s="13" t="s">
        <v>28</v>
      </c>
      <c r="AC10" s="11">
        <f t="shared" ref="AC10:AU10" si="8">B279</f>
        <v>0.59000000000000008</v>
      </c>
      <c r="AD10" s="11">
        <f t="shared" si="8"/>
        <v>1.48</v>
      </c>
      <c r="AE10" s="11">
        <f t="shared" si="8"/>
        <v>1.1599999999999999</v>
      </c>
      <c r="AF10" s="11">
        <f t="shared" si="8"/>
        <v>1.18</v>
      </c>
      <c r="AG10" s="11">
        <f t="shared" si="8"/>
        <v>1.55</v>
      </c>
      <c r="AH10" s="11">
        <f t="shared" si="8"/>
        <v>0</v>
      </c>
      <c r="AI10" s="11">
        <f t="shared" si="8"/>
        <v>0.80999999999999994</v>
      </c>
      <c r="AJ10" s="11">
        <f t="shared" si="8"/>
        <v>0</v>
      </c>
      <c r="AK10" s="11">
        <f t="shared" si="8"/>
        <v>0.61</v>
      </c>
      <c r="AL10" s="11">
        <f t="shared" si="8"/>
        <v>0.74</v>
      </c>
      <c r="AM10" s="11">
        <f t="shared" si="8"/>
        <v>1.17</v>
      </c>
      <c r="AN10" s="11">
        <f t="shared" si="8"/>
        <v>0.84</v>
      </c>
      <c r="AO10" s="11">
        <f t="shared" si="8"/>
        <v>1.4499999999999997</v>
      </c>
      <c r="AP10" s="11">
        <f t="shared" si="8"/>
        <v>0.92</v>
      </c>
      <c r="AQ10" s="11">
        <f t="shared" si="8"/>
        <v>0</v>
      </c>
      <c r="AR10" s="11">
        <f t="shared" si="8"/>
        <v>1.19</v>
      </c>
      <c r="AS10" s="11">
        <f t="shared" si="8"/>
        <v>1.46</v>
      </c>
      <c r="AT10" s="11">
        <f t="shared" si="8"/>
        <v>0.82000000000000006</v>
      </c>
      <c r="AU10" s="11">
        <f t="shared" si="8"/>
        <v>2.27</v>
      </c>
      <c r="AV10" s="14">
        <f t="shared" si="1"/>
        <v>0.96</v>
      </c>
      <c r="AX10" s="13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5"/>
      <c r="BS10" s="12"/>
    </row>
    <row r="11" spans="1:71" x14ac:dyDescent="0.2">
      <c r="A11">
        <v>9</v>
      </c>
      <c r="B11">
        <v>0.02</v>
      </c>
      <c r="C11">
        <v>7.0000000000000007E-2</v>
      </c>
      <c r="D11">
        <v>0.2</v>
      </c>
      <c r="H11">
        <v>0.5</v>
      </c>
      <c r="J11">
        <v>0.25</v>
      </c>
      <c r="K11">
        <v>0.54</v>
      </c>
      <c r="L11">
        <v>0.49</v>
      </c>
      <c r="N11">
        <v>0.21</v>
      </c>
      <c r="O11">
        <v>0.5</v>
      </c>
      <c r="R11">
        <v>0.05</v>
      </c>
      <c r="T11">
        <v>0.47</v>
      </c>
      <c r="U11">
        <v>9</v>
      </c>
      <c r="AA11" s="6" t="s">
        <v>29</v>
      </c>
      <c r="AC11">
        <f t="shared" ref="AC11:AU11" si="9">B314</f>
        <v>7.0000000000000007E-2</v>
      </c>
      <c r="AD11">
        <f t="shared" si="9"/>
        <v>0.2</v>
      </c>
      <c r="AE11">
        <f t="shared" si="9"/>
        <v>0.05</v>
      </c>
      <c r="AF11">
        <f t="shared" si="9"/>
        <v>0.11</v>
      </c>
      <c r="AG11">
        <f t="shared" si="9"/>
        <v>0.08</v>
      </c>
      <c r="AH11">
        <f t="shared" si="9"/>
        <v>0</v>
      </c>
      <c r="AI11">
        <f t="shared" si="9"/>
        <v>0</v>
      </c>
      <c r="AJ11">
        <f t="shared" si="9"/>
        <v>0</v>
      </c>
      <c r="AK11">
        <f t="shared" si="9"/>
        <v>6.9999999999999993E-2</v>
      </c>
      <c r="AL11">
        <f t="shared" si="9"/>
        <v>0.19999999999999998</v>
      </c>
      <c r="AM11">
        <f t="shared" si="9"/>
        <v>0.21000000000000002</v>
      </c>
      <c r="AN11">
        <f t="shared" si="9"/>
        <v>0.05</v>
      </c>
      <c r="AO11">
        <f t="shared" si="9"/>
        <v>0.1</v>
      </c>
      <c r="AP11">
        <f t="shared" si="9"/>
        <v>0</v>
      </c>
      <c r="AQ11">
        <f t="shared" si="9"/>
        <v>0</v>
      </c>
      <c r="AR11">
        <f t="shared" si="9"/>
        <v>0</v>
      </c>
      <c r="AS11">
        <f t="shared" si="9"/>
        <v>0.22</v>
      </c>
      <c r="AT11">
        <f t="shared" si="9"/>
        <v>0.12</v>
      </c>
      <c r="AU11">
        <f t="shared" si="9"/>
        <v>0.35</v>
      </c>
      <c r="AV11" s="7">
        <f t="shared" si="1"/>
        <v>9.6315789473684216E-2</v>
      </c>
      <c r="AX11" s="6"/>
      <c r="BR11" s="3"/>
    </row>
    <row r="12" spans="1:71" s="11" customFormat="1" x14ac:dyDescent="0.2">
      <c r="A12" s="11">
        <v>10</v>
      </c>
      <c r="B12" s="11">
        <v>0.04</v>
      </c>
      <c r="C12" s="11">
        <v>0.08</v>
      </c>
      <c r="I12" s="12"/>
      <c r="J12" s="11">
        <v>0.03</v>
      </c>
      <c r="M12" s="11">
        <v>0.06</v>
      </c>
      <c r="N12" s="11">
        <v>7.0000000000000007E-2</v>
      </c>
      <c r="Q12" s="11">
        <v>0.35</v>
      </c>
      <c r="R12" s="11">
        <v>0.09</v>
      </c>
      <c r="S12" s="11">
        <v>0.54</v>
      </c>
      <c r="U12" s="11">
        <v>10</v>
      </c>
      <c r="AA12" s="13" t="s">
        <v>30</v>
      </c>
      <c r="AC12" s="11">
        <f t="shared" ref="AC12:AU12" si="10">B349</f>
        <v>0.28000000000000003</v>
      </c>
      <c r="AD12" s="11">
        <f t="shared" si="10"/>
        <v>0.44000000000000006</v>
      </c>
      <c r="AE12" s="11">
        <f t="shared" si="10"/>
        <v>0.39999999999999997</v>
      </c>
      <c r="AF12" s="11">
        <f t="shared" si="10"/>
        <v>0.59</v>
      </c>
      <c r="AG12" s="11">
        <f t="shared" si="10"/>
        <v>0.65</v>
      </c>
      <c r="AH12" s="11">
        <f t="shared" si="10"/>
        <v>0</v>
      </c>
      <c r="AI12" s="11">
        <f t="shared" si="10"/>
        <v>0.13</v>
      </c>
      <c r="AJ12" s="11">
        <f t="shared" si="10"/>
        <v>0</v>
      </c>
      <c r="AK12" s="11">
        <f t="shared" si="10"/>
        <v>0.27</v>
      </c>
      <c r="AL12" s="11">
        <f t="shared" si="10"/>
        <v>0.33000000000000007</v>
      </c>
      <c r="AM12" s="11">
        <f t="shared" si="10"/>
        <v>0.22000000000000003</v>
      </c>
      <c r="AN12" s="11">
        <f t="shared" si="10"/>
        <v>0.34</v>
      </c>
      <c r="AO12" s="11">
        <f t="shared" si="10"/>
        <v>0.35000000000000003</v>
      </c>
      <c r="AP12" s="11">
        <f t="shared" si="10"/>
        <v>0</v>
      </c>
      <c r="AQ12" s="11">
        <f t="shared" si="10"/>
        <v>0</v>
      </c>
      <c r="AR12" s="11">
        <f t="shared" si="10"/>
        <v>0</v>
      </c>
      <c r="AS12" s="11">
        <f t="shared" si="10"/>
        <v>0.48000000000000009</v>
      </c>
      <c r="AT12" s="11">
        <f t="shared" si="10"/>
        <v>0</v>
      </c>
      <c r="AU12" s="11">
        <f t="shared" si="10"/>
        <v>0.66</v>
      </c>
      <c r="AV12" s="14">
        <f t="shared" si="1"/>
        <v>0.27052631578947373</v>
      </c>
      <c r="AX12" s="13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5"/>
      <c r="BS12" s="12"/>
    </row>
    <row r="13" spans="1:71" x14ac:dyDescent="0.2">
      <c r="A13">
        <v>11</v>
      </c>
      <c r="T13">
        <v>0.25</v>
      </c>
      <c r="U13">
        <v>11</v>
      </c>
      <c r="AA13" s="6" t="s">
        <v>31</v>
      </c>
      <c r="AC13">
        <f t="shared" ref="AC13:AU13" si="11">B384</f>
        <v>1.1300000000000001</v>
      </c>
      <c r="AD13">
        <f t="shared" si="11"/>
        <v>2.1500000000000004</v>
      </c>
      <c r="AE13">
        <f t="shared" si="11"/>
        <v>1.48</v>
      </c>
      <c r="AF13">
        <f t="shared" si="11"/>
        <v>2.37</v>
      </c>
      <c r="AG13">
        <f t="shared" si="11"/>
        <v>2.2100000000000004</v>
      </c>
      <c r="AH13">
        <f t="shared" si="11"/>
        <v>0</v>
      </c>
      <c r="AI13">
        <f t="shared" si="11"/>
        <v>1.07</v>
      </c>
      <c r="AJ13">
        <f t="shared" si="11"/>
        <v>0</v>
      </c>
      <c r="AK13">
        <f t="shared" si="11"/>
        <v>1.52</v>
      </c>
      <c r="AL13">
        <f t="shared" si="11"/>
        <v>1.3900000000000003</v>
      </c>
      <c r="AM13">
        <f t="shared" si="11"/>
        <v>1.73</v>
      </c>
      <c r="AN13">
        <f t="shared" si="11"/>
        <v>1.31</v>
      </c>
      <c r="AO13">
        <f t="shared" si="11"/>
        <v>0</v>
      </c>
      <c r="AP13">
        <f t="shared" si="11"/>
        <v>1.7399999999999998</v>
      </c>
      <c r="AQ13">
        <f t="shared" si="11"/>
        <v>0</v>
      </c>
      <c r="AR13">
        <f t="shared" si="11"/>
        <v>2.15</v>
      </c>
      <c r="AS13">
        <f t="shared" si="11"/>
        <v>1.8200000000000003</v>
      </c>
      <c r="AT13">
        <f t="shared" si="11"/>
        <v>0</v>
      </c>
      <c r="AU13">
        <f t="shared" si="11"/>
        <v>3.28</v>
      </c>
      <c r="AV13" s="7">
        <f t="shared" si="1"/>
        <v>1.3342105263157893</v>
      </c>
      <c r="AX13" s="6"/>
      <c r="BR13" s="3"/>
    </row>
    <row r="14" spans="1:71" s="11" customFormat="1" x14ac:dyDescent="0.2">
      <c r="A14" s="11">
        <v>12</v>
      </c>
      <c r="B14" s="11">
        <v>0.05</v>
      </c>
      <c r="C14" s="11">
        <v>0.03</v>
      </c>
      <c r="I14" s="12"/>
      <c r="K14" s="11">
        <v>0.06</v>
      </c>
      <c r="N14" s="11">
        <v>0.08</v>
      </c>
      <c r="Q14" s="11">
        <v>0.06</v>
      </c>
      <c r="U14" s="11">
        <v>12</v>
      </c>
      <c r="AA14" s="13" t="s">
        <v>32</v>
      </c>
      <c r="AC14" s="11">
        <f t="shared" ref="AC14:AU14" si="12">B419</f>
        <v>2.92</v>
      </c>
      <c r="AD14" s="11">
        <f t="shared" si="12"/>
        <v>6.78</v>
      </c>
      <c r="AE14" s="11">
        <f t="shared" si="12"/>
        <v>2.76</v>
      </c>
      <c r="AF14" s="11">
        <f t="shared" si="12"/>
        <v>4.75</v>
      </c>
      <c r="AG14" s="11">
        <f t="shared" si="12"/>
        <v>0</v>
      </c>
      <c r="AH14" s="11">
        <f t="shared" si="12"/>
        <v>0</v>
      </c>
      <c r="AI14" s="11">
        <f t="shared" si="12"/>
        <v>1.66</v>
      </c>
      <c r="AJ14" s="11">
        <f t="shared" si="12"/>
        <v>0</v>
      </c>
      <c r="AK14" s="11">
        <f t="shared" si="12"/>
        <v>3.32</v>
      </c>
      <c r="AL14" s="11">
        <f t="shared" si="12"/>
        <v>2.8200000000000003</v>
      </c>
      <c r="AM14" s="11">
        <f t="shared" si="12"/>
        <v>2.8499999999999996</v>
      </c>
      <c r="AN14" s="11">
        <f t="shared" si="12"/>
        <v>3.09</v>
      </c>
      <c r="AO14" s="11">
        <f t="shared" si="12"/>
        <v>3.18</v>
      </c>
      <c r="AP14" s="11">
        <f t="shared" si="12"/>
        <v>1.9400000000000002</v>
      </c>
      <c r="AQ14" s="11">
        <f t="shared" si="12"/>
        <v>0</v>
      </c>
      <c r="AR14" s="11">
        <f t="shared" si="12"/>
        <v>3.39</v>
      </c>
      <c r="AS14" s="11">
        <f t="shared" si="12"/>
        <v>3.58</v>
      </c>
      <c r="AT14" s="11">
        <f t="shared" si="12"/>
        <v>3.4299999999999997</v>
      </c>
      <c r="AU14" s="11">
        <f t="shared" si="12"/>
        <v>6.3999999999999995</v>
      </c>
      <c r="AV14" s="14">
        <f t="shared" si="1"/>
        <v>2.7826315789473681</v>
      </c>
      <c r="AX14" s="13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5"/>
      <c r="BS14" s="12"/>
    </row>
    <row r="15" spans="1:71" x14ac:dyDescent="0.2">
      <c r="A15">
        <v>13</v>
      </c>
      <c r="K15">
        <v>0.24</v>
      </c>
      <c r="M15">
        <v>0.17</v>
      </c>
      <c r="Q15">
        <v>0.18</v>
      </c>
      <c r="U15">
        <v>13</v>
      </c>
      <c r="AA15" s="6"/>
      <c r="BQ15" s="3"/>
      <c r="BR15" s="3"/>
    </row>
    <row r="16" spans="1:71" s="11" customFormat="1" x14ac:dyDescent="0.2">
      <c r="A16" s="11">
        <v>14</v>
      </c>
      <c r="C16" s="11">
        <v>0.43</v>
      </c>
      <c r="E16" s="11">
        <v>0.33</v>
      </c>
      <c r="H16" s="11">
        <v>0.39</v>
      </c>
      <c r="I16" s="12"/>
      <c r="O16" s="11">
        <v>0.39</v>
      </c>
      <c r="U16" s="11">
        <v>14</v>
      </c>
      <c r="AA16" s="13" t="s">
        <v>34</v>
      </c>
      <c r="AC16" s="16">
        <f t="shared" ref="AC16:AU16" si="13">SUM(AC3:AC14)</f>
        <v>11.24</v>
      </c>
      <c r="AD16" s="16">
        <f t="shared" si="13"/>
        <v>24.32</v>
      </c>
      <c r="AE16" s="16">
        <f t="shared" si="13"/>
        <v>13.21</v>
      </c>
      <c r="AF16" s="16">
        <f t="shared" si="13"/>
        <v>18.68</v>
      </c>
      <c r="AG16" s="16">
        <f t="shared" si="13"/>
        <v>8.9300000000000015</v>
      </c>
      <c r="AH16" s="16">
        <f t="shared" si="13"/>
        <v>0</v>
      </c>
      <c r="AI16" s="16">
        <f t="shared" si="13"/>
        <v>9.9</v>
      </c>
      <c r="AJ16" s="16">
        <f t="shared" si="13"/>
        <v>0</v>
      </c>
      <c r="AK16" s="16">
        <f t="shared" si="13"/>
        <v>14.53</v>
      </c>
      <c r="AL16" s="16">
        <f t="shared" si="13"/>
        <v>12.270000000000001</v>
      </c>
      <c r="AM16" s="16">
        <f t="shared" si="13"/>
        <v>17.700000000000003</v>
      </c>
      <c r="AN16" s="16">
        <f t="shared" si="13"/>
        <v>12.379999999999999</v>
      </c>
      <c r="AO16" s="16">
        <f t="shared" si="13"/>
        <v>12.86</v>
      </c>
      <c r="AP16" s="16">
        <f t="shared" si="13"/>
        <v>11.01</v>
      </c>
      <c r="AQ16" s="16">
        <f t="shared" si="13"/>
        <v>0</v>
      </c>
      <c r="AR16" s="16">
        <f t="shared" si="13"/>
        <v>14.64</v>
      </c>
      <c r="AS16" s="16">
        <f t="shared" si="13"/>
        <v>17.340000000000003</v>
      </c>
      <c r="AT16" s="16">
        <f t="shared" si="13"/>
        <v>13.149999999999999</v>
      </c>
      <c r="AU16" s="16">
        <f t="shared" si="13"/>
        <v>32.980000000000004</v>
      </c>
      <c r="AV16" s="14">
        <f>AVERAGE(AC16:AU16)</f>
        <v>12.902105263157898</v>
      </c>
    </row>
    <row r="17" spans="1:58" x14ac:dyDescent="0.2">
      <c r="A17">
        <v>15</v>
      </c>
      <c r="J17">
        <v>0.25</v>
      </c>
      <c r="N17">
        <v>0.3</v>
      </c>
      <c r="R17">
        <v>0.25</v>
      </c>
      <c r="T17">
        <v>0.55000000000000004</v>
      </c>
      <c r="U17">
        <v>15</v>
      </c>
      <c r="BC17" s="6"/>
      <c r="BD17" s="6"/>
      <c r="BE17" s="6"/>
      <c r="BF17" s="6"/>
    </row>
    <row r="18" spans="1:58" s="11" customFormat="1" x14ac:dyDescent="0.2">
      <c r="A18" s="11">
        <v>16</v>
      </c>
      <c r="I18" s="12"/>
      <c r="U18" s="11">
        <v>16</v>
      </c>
      <c r="AF18" s="13" t="s">
        <v>35</v>
      </c>
      <c r="AG18" s="13"/>
      <c r="AH18" s="13" t="s">
        <v>36</v>
      </c>
      <c r="AI18" s="13"/>
      <c r="AJ18" s="12"/>
      <c r="BC18" s="17"/>
    </row>
    <row r="19" spans="1:58" x14ac:dyDescent="0.2">
      <c r="A19">
        <v>17</v>
      </c>
      <c r="F19" t="s">
        <v>33</v>
      </c>
      <c r="U19">
        <v>17</v>
      </c>
    </row>
    <row r="20" spans="1:58" s="11" customFormat="1" x14ac:dyDescent="0.2">
      <c r="A20" s="11">
        <v>18</v>
      </c>
      <c r="F20" s="11">
        <v>0.17</v>
      </c>
      <c r="H20" s="11">
        <v>0.1</v>
      </c>
      <c r="I20" s="12"/>
      <c r="O20" s="11">
        <v>0.1</v>
      </c>
      <c r="U20" s="11">
        <v>18</v>
      </c>
      <c r="AJ20" s="12"/>
    </row>
    <row r="21" spans="1:58" x14ac:dyDescent="0.2">
      <c r="A21">
        <v>19</v>
      </c>
      <c r="C21">
        <v>0.39</v>
      </c>
      <c r="D21">
        <v>0.55000000000000004</v>
      </c>
      <c r="M21">
        <v>7.0000000000000007E-2</v>
      </c>
      <c r="U21">
        <v>19</v>
      </c>
    </row>
    <row r="22" spans="1:58" s="11" customFormat="1" x14ac:dyDescent="0.2">
      <c r="A22" s="11">
        <v>20</v>
      </c>
      <c r="C22" s="11">
        <v>0.1</v>
      </c>
      <c r="E22" s="11">
        <v>0.34</v>
      </c>
      <c r="I22" s="12"/>
      <c r="J22" s="11">
        <v>0.33</v>
      </c>
      <c r="K22" s="11">
        <v>0.32</v>
      </c>
      <c r="O22" s="11">
        <v>0.02</v>
      </c>
      <c r="Q22" s="11">
        <v>0.23</v>
      </c>
      <c r="T22" s="11">
        <v>0.7</v>
      </c>
      <c r="U22" s="11">
        <v>20</v>
      </c>
      <c r="AJ22" s="12"/>
    </row>
    <row r="23" spans="1:58" x14ac:dyDescent="0.2">
      <c r="A23">
        <v>21</v>
      </c>
      <c r="J23">
        <v>0.08</v>
      </c>
      <c r="T23">
        <v>0.05</v>
      </c>
      <c r="U23">
        <v>21</v>
      </c>
    </row>
    <row r="24" spans="1:58" s="11" customFormat="1" x14ac:dyDescent="0.2">
      <c r="A24" s="11">
        <v>22</v>
      </c>
      <c r="B24" s="11">
        <v>0.01</v>
      </c>
      <c r="I24" s="12"/>
      <c r="U24" s="11">
        <v>22</v>
      </c>
      <c r="AJ24" s="12"/>
    </row>
    <row r="25" spans="1:58" x14ac:dyDescent="0.2">
      <c r="A25">
        <v>23</v>
      </c>
      <c r="B25">
        <v>0.02</v>
      </c>
      <c r="U25">
        <v>23</v>
      </c>
    </row>
    <row r="26" spans="1:58" s="11" customFormat="1" x14ac:dyDescent="0.2">
      <c r="A26" s="11">
        <v>24</v>
      </c>
      <c r="I26" s="12"/>
      <c r="U26" s="11">
        <v>24</v>
      </c>
      <c r="AJ26" s="12"/>
    </row>
    <row r="27" spans="1:58" x14ac:dyDescent="0.2">
      <c r="A27">
        <v>25</v>
      </c>
      <c r="U27">
        <v>25</v>
      </c>
    </row>
    <row r="28" spans="1:58" s="11" customFormat="1" x14ac:dyDescent="0.2">
      <c r="A28" s="11">
        <v>26</v>
      </c>
      <c r="B28" s="11">
        <v>7.0000000000000007E-2</v>
      </c>
      <c r="C28" s="11">
        <v>0.1</v>
      </c>
      <c r="I28" s="12"/>
      <c r="M28" s="11">
        <v>0.34</v>
      </c>
      <c r="U28" s="11">
        <v>26</v>
      </c>
      <c r="AJ28" s="12"/>
    </row>
    <row r="29" spans="1:58" x14ac:dyDescent="0.2">
      <c r="A29">
        <v>27</v>
      </c>
      <c r="B29">
        <v>0.2</v>
      </c>
      <c r="C29">
        <v>0.6</v>
      </c>
      <c r="D29">
        <v>0.9</v>
      </c>
      <c r="E29">
        <v>0.87</v>
      </c>
      <c r="H29">
        <v>0.9</v>
      </c>
      <c r="J29">
        <v>0.1</v>
      </c>
      <c r="K29">
        <v>0.88</v>
      </c>
      <c r="L29">
        <v>0.94</v>
      </c>
      <c r="M29">
        <v>0.88</v>
      </c>
      <c r="N29">
        <v>0.42</v>
      </c>
      <c r="O29">
        <v>0.9</v>
      </c>
      <c r="Q29">
        <v>0.92</v>
      </c>
      <c r="S29">
        <v>1.1399999999999999</v>
      </c>
      <c r="T29">
        <v>0.65</v>
      </c>
      <c r="U29">
        <v>27</v>
      </c>
    </row>
    <row r="30" spans="1:58" s="11" customFormat="1" x14ac:dyDescent="0.2">
      <c r="A30" s="11">
        <v>28</v>
      </c>
      <c r="C30" s="11">
        <v>0.22</v>
      </c>
      <c r="I30" s="12"/>
      <c r="J30" s="11">
        <v>0.72</v>
      </c>
      <c r="K30" s="11">
        <v>0.02</v>
      </c>
      <c r="N30" s="11">
        <v>0.14000000000000001</v>
      </c>
      <c r="R30" s="11">
        <v>0.9</v>
      </c>
      <c r="T30" s="11">
        <v>0.6</v>
      </c>
      <c r="U30" s="11">
        <v>28</v>
      </c>
      <c r="AJ30" s="12"/>
    </row>
    <row r="31" spans="1:58" x14ac:dyDescent="0.2">
      <c r="A31">
        <v>29</v>
      </c>
      <c r="B31">
        <v>0.06</v>
      </c>
      <c r="C31">
        <v>0.28999999999999998</v>
      </c>
      <c r="E31">
        <v>0.25</v>
      </c>
      <c r="J31">
        <v>0.03</v>
      </c>
      <c r="T31">
        <v>0.6</v>
      </c>
      <c r="U31">
        <v>29</v>
      </c>
    </row>
    <row r="32" spans="1:58" s="11" customFormat="1" x14ac:dyDescent="0.2">
      <c r="A32" s="11">
        <v>30</v>
      </c>
      <c r="C32" s="11">
        <v>0.32</v>
      </c>
      <c r="H32" s="11">
        <v>0.24</v>
      </c>
      <c r="I32" s="12"/>
      <c r="M32" s="11">
        <v>0.08</v>
      </c>
      <c r="N32" s="11">
        <v>0.09</v>
      </c>
      <c r="O32" s="11">
        <v>0.24</v>
      </c>
      <c r="U32" s="11">
        <v>30</v>
      </c>
      <c r="AJ32" s="12"/>
    </row>
    <row r="33" spans="1:36" x14ac:dyDescent="0.2">
      <c r="A33">
        <v>31</v>
      </c>
      <c r="B33">
        <v>0.55000000000000004</v>
      </c>
      <c r="C33">
        <v>1.1499999999999999</v>
      </c>
      <c r="D33">
        <v>0.6</v>
      </c>
      <c r="E33">
        <v>0.44</v>
      </c>
      <c r="H33">
        <v>0.11</v>
      </c>
      <c r="J33">
        <v>0.12</v>
      </c>
      <c r="K33">
        <v>0.39</v>
      </c>
      <c r="L33">
        <v>2.54</v>
      </c>
      <c r="M33">
        <v>0.1</v>
      </c>
      <c r="N33">
        <v>0.6</v>
      </c>
      <c r="O33">
        <v>0.11</v>
      </c>
      <c r="Q33">
        <v>0.39</v>
      </c>
      <c r="R33">
        <v>1.75</v>
      </c>
      <c r="S33">
        <v>1</v>
      </c>
      <c r="T33">
        <v>3.3</v>
      </c>
      <c r="U33">
        <v>31</v>
      </c>
    </row>
    <row r="34" spans="1:36" s="18" customFormat="1" x14ac:dyDescent="0.2">
      <c r="A34" s="18" t="s">
        <v>37</v>
      </c>
      <c r="B34" s="18">
        <f>SUM(B3:B33)</f>
        <v>1.27</v>
      </c>
      <c r="C34" s="18">
        <f t="shared" ref="C34:T34" si="14">SUM(C3:C33)</f>
        <v>4.34</v>
      </c>
      <c r="D34" s="18">
        <f t="shared" si="14"/>
        <v>2.87</v>
      </c>
      <c r="E34" s="18">
        <f t="shared" si="14"/>
        <v>3.5</v>
      </c>
      <c r="F34" s="18">
        <f t="shared" si="14"/>
        <v>0.57000000000000006</v>
      </c>
      <c r="G34" s="18">
        <f t="shared" si="14"/>
        <v>0</v>
      </c>
      <c r="H34" s="18">
        <f t="shared" si="14"/>
        <v>2.3400000000000003</v>
      </c>
      <c r="I34" s="18">
        <f t="shared" si="14"/>
        <v>0</v>
      </c>
      <c r="J34" s="18">
        <f t="shared" si="14"/>
        <v>2.0700000000000003</v>
      </c>
      <c r="K34" s="18">
        <f t="shared" si="14"/>
        <v>2.6500000000000004</v>
      </c>
      <c r="L34" s="18">
        <f t="shared" si="14"/>
        <v>3.9699999999999998</v>
      </c>
      <c r="M34" s="18">
        <f t="shared" si="14"/>
        <v>2.04</v>
      </c>
      <c r="N34" s="18">
        <f t="shared" si="14"/>
        <v>2</v>
      </c>
      <c r="O34" s="18">
        <f t="shared" si="14"/>
        <v>2.36</v>
      </c>
      <c r="P34" s="18">
        <f t="shared" si="14"/>
        <v>0</v>
      </c>
      <c r="Q34" s="18">
        <f t="shared" si="14"/>
        <v>3.18</v>
      </c>
      <c r="R34" s="18">
        <f t="shared" si="14"/>
        <v>3.2</v>
      </c>
      <c r="S34" s="18">
        <f t="shared" si="14"/>
        <v>2.6799999999999997</v>
      </c>
      <c r="T34" s="18">
        <f t="shared" si="14"/>
        <v>7.47</v>
      </c>
      <c r="AJ34" s="19"/>
    </row>
    <row r="35" spans="1:36" x14ac:dyDescent="0.2">
      <c r="H35" s="30"/>
    </row>
    <row r="36" spans="1:36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s="28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7" spans="1:36" x14ac:dyDescent="0.2">
      <c r="H37" s="28"/>
    </row>
    <row r="38" spans="1:36" x14ac:dyDescent="0.2">
      <c r="A38">
        <v>1</v>
      </c>
      <c r="H38" s="28"/>
      <c r="J38">
        <v>0.76</v>
      </c>
      <c r="N38">
        <v>0.05</v>
      </c>
      <c r="T38">
        <v>0.1</v>
      </c>
      <c r="U38">
        <v>1</v>
      </c>
    </row>
    <row r="39" spans="1:36" s="11" customFormat="1" x14ac:dyDescent="0.2">
      <c r="A39" s="11">
        <v>2</v>
      </c>
      <c r="C39" s="11">
        <v>0.13</v>
      </c>
      <c r="H39" s="28"/>
      <c r="I39" s="12"/>
      <c r="M39" s="11">
        <v>0.53</v>
      </c>
      <c r="U39" s="11">
        <v>2</v>
      </c>
      <c r="AJ39" s="12"/>
    </row>
    <row r="40" spans="1:36" x14ac:dyDescent="0.2">
      <c r="A40">
        <v>3</v>
      </c>
      <c r="B40">
        <v>0.01</v>
      </c>
      <c r="C40">
        <v>0.25</v>
      </c>
      <c r="D40">
        <v>0.1</v>
      </c>
      <c r="E40">
        <v>0.13</v>
      </c>
      <c r="H40" s="28"/>
      <c r="J40">
        <v>0.1</v>
      </c>
      <c r="R40">
        <v>0.04</v>
      </c>
      <c r="S40">
        <v>7.0000000000000007E-2</v>
      </c>
      <c r="U40">
        <v>3</v>
      </c>
    </row>
    <row r="41" spans="1:36" s="11" customFormat="1" x14ac:dyDescent="0.2">
      <c r="A41" s="11">
        <v>4</v>
      </c>
      <c r="B41" s="11">
        <v>0.01</v>
      </c>
      <c r="H41" s="28"/>
      <c r="I41" s="12"/>
      <c r="J41" s="11">
        <v>0.2</v>
      </c>
      <c r="K41" s="11">
        <v>0.1</v>
      </c>
      <c r="R41" s="11">
        <v>0.04</v>
      </c>
      <c r="U41" s="11">
        <v>4</v>
      </c>
      <c r="AJ41" s="12"/>
    </row>
    <row r="42" spans="1:36" x14ac:dyDescent="0.2">
      <c r="A42">
        <v>5</v>
      </c>
      <c r="B42">
        <v>0.1</v>
      </c>
      <c r="C42">
        <v>0.28000000000000003</v>
      </c>
      <c r="E42">
        <v>0.22</v>
      </c>
      <c r="H42" s="28"/>
      <c r="M42">
        <v>0.11</v>
      </c>
      <c r="N42">
        <v>0.09</v>
      </c>
      <c r="Q42">
        <v>0.2</v>
      </c>
      <c r="R42">
        <v>0.1</v>
      </c>
      <c r="U42">
        <v>5</v>
      </c>
    </row>
    <row r="43" spans="1:36" s="11" customFormat="1" x14ac:dyDescent="0.2">
      <c r="A43" s="11">
        <v>6</v>
      </c>
      <c r="E43" s="11">
        <v>0.22</v>
      </c>
      <c r="H43" s="28"/>
      <c r="I43" s="12"/>
      <c r="J43" s="11">
        <v>0.16</v>
      </c>
      <c r="N43" s="11">
        <v>0.13</v>
      </c>
      <c r="T43" s="11">
        <v>0.6</v>
      </c>
      <c r="U43" s="11">
        <v>6</v>
      </c>
      <c r="AJ43" s="12"/>
    </row>
    <row r="44" spans="1:36" x14ac:dyDescent="0.2">
      <c r="A44">
        <v>7</v>
      </c>
      <c r="B44">
        <v>0.02</v>
      </c>
      <c r="H44" s="28"/>
      <c r="J44">
        <v>0.06</v>
      </c>
      <c r="K44">
        <v>0.11</v>
      </c>
      <c r="N44">
        <v>0.06</v>
      </c>
      <c r="O44">
        <v>0.05</v>
      </c>
      <c r="T44">
        <v>0.15</v>
      </c>
      <c r="U44">
        <v>7</v>
      </c>
    </row>
    <row r="45" spans="1:36" s="11" customFormat="1" x14ac:dyDescent="0.2">
      <c r="A45" s="11">
        <v>8</v>
      </c>
      <c r="B45" s="11">
        <v>0.02</v>
      </c>
      <c r="H45" s="28"/>
      <c r="I45" s="12"/>
      <c r="R45" s="11">
        <v>0.2</v>
      </c>
      <c r="U45" s="11">
        <v>8</v>
      </c>
      <c r="AJ45" s="12"/>
    </row>
    <row r="46" spans="1:36" x14ac:dyDescent="0.2">
      <c r="A46">
        <v>9</v>
      </c>
      <c r="H46" s="28"/>
      <c r="J46">
        <v>0.02</v>
      </c>
      <c r="Q46">
        <v>0.11</v>
      </c>
      <c r="U46">
        <v>9</v>
      </c>
    </row>
    <row r="47" spans="1:36" s="11" customFormat="1" x14ac:dyDescent="0.2">
      <c r="A47" s="11">
        <v>10</v>
      </c>
      <c r="F47" s="11">
        <v>0.56000000000000005</v>
      </c>
      <c r="H47" s="28"/>
      <c r="L47" s="11">
        <v>1.1000000000000001</v>
      </c>
      <c r="N47" s="11">
        <v>0.01</v>
      </c>
      <c r="T47" s="11">
        <v>0.23</v>
      </c>
      <c r="U47" s="11">
        <v>10</v>
      </c>
      <c r="AJ47" s="12"/>
    </row>
    <row r="48" spans="1:36" x14ac:dyDescent="0.2">
      <c r="A48">
        <v>11</v>
      </c>
      <c r="H48" s="28"/>
      <c r="K48">
        <v>0.01</v>
      </c>
      <c r="U48">
        <v>11</v>
      </c>
    </row>
    <row r="49" spans="1:36" s="11" customFormat="1" x14ac:dyDescent="0.2">
      <c r="A49" s="11">
        <v>12</v>
      </c>
      <c r="B49" s="11">
        <v>0.1</v>
      </c>
      <c r="H49" s="28"/>
      <c r="I49" s="12"/>
      <c r="K49" s="11">
        <v>0.06</v>
      </c>
      <c r="Q49" s="11">
        <v>0.15</v>
      </c>
      <c r="R49" s="11">
        <v>0.05</v>
      </c>
      <c r="U49" s="11">
        <v>12</v>
      </c>
      <c r="AJ49" s="12"/>
    </row>
    <row r="50" spans="1:36" x14ac:dyDescent="0.2">
      <c r="A50">
        <v>13</v>
      </c>
      <c r="C50">
        <v>0.1</v>
      </c>
      <c r="H50" s="28"/>
      <c r="J50">
        <v>0.1</v>
      </c>
      <c r="N50">
        <v>7.0000000000000007E-2</v>
      </c>
      <c r="T50">
        <v>0.3</v>
      </c>
      <c r="U50">
        <v>13</v>
      </c>
    </row>
    <row r="51" spans="1:36" s="11" customFormat="1" x14ac:dyDescent="0.2">
      <c r="A51" s="11">
        <v>14</v>
      </c>
      <c r="H51" s="28"/>
      <c r="I51" s="12"/>
      <c r="O51" s="11">
        <v>0.1</v>
      </c>
      <c r="U51" s="11">
        <v>14</v>
      </c>
      <c r="AJ51" s="12"/>
    </row>
    <row r="52" spans="1:36" x14ac:dyDescent="0.2">
      <c r="A52">
        <v>15</v>
      </c>
      <c r="B52">
        <v>0.18</v>
      </c>
      <c r="E52">
        <v>0.24</v>
      </c>
      <c r="H52" s="28"/>
      <c r="M52">
        <v>0.05</v>
      </c>
      <c r="R52">
        <v>0.1</v>
      </c>
      <c r="U52">
        <v>15</v>
      </c>
    </row>
    <row r="53" spans="1:36" s="11" customFormat="1" x14ac:dyDescent="0.2">
      <c r="A53" s="11">
        <v>16</v>
      </c>
      <c r="B53" s="11">
        <v>0.01</v>
      </c>
      <c r="C53" s="11">
        <v>0.15</v>
      </c>
      <c r="H53" s="28"/>
      <c r="I53" s="12"/>
      <c r="J53" s="11">
        <v>0.17</v>
      </c>
      <c r="K53" s="11">
        <v>0.2</v>
      </c>
      <c r="N53" s="11">
        <v>0.18</v>
      </c>
      <c r="O53" s="11">
        <v>0.08</v>
      </c>
      <c r="U53" s="11">
        <v>16</v>
      </c>
      <c r="AJ53" s="12"/>
    </row>
    <row r="54" spans="1:36" x14ac:dyDescent="0.2">
      <c r="A54">
        <v>17</v>
      </c>
      <c r="D54">
        <v>0.44</v>
      </c>
      <c r="H54" s="28"/>
      <c r="U54">
        <v>17</v>
      </c>
    </row>
    <row r="55" spans="1:36" s="11" customFormat="1" x14ac:dyDescent="0.2">
      <c r="A55" s="11">
        <v>18</v>
      </c>
      <c r="H55" s="28"/>
      <c r="I55" s="12"/>
      <c r="U55" s="11">
        <v>18</v>
      </c>
      <c r="AJ55" s="12"/>
    </row>
    <row r="56" spans="1:36" x14ac:dyDescent="0.2">
      <c r="A56">
        <v>19</v>
      </c>
      <c r="H56" s="28"/>
      <c r="U56">
        <v>19</v>
      </c>
    </row>
    <row r="57" spans="1:36" s="11" customFormat="1" x14ac:dyDescent="0.2">
      <c r="A57" s="11">
        <v>20</v>
      </c>
      <c r="H57" s="28"/>
      <c r="I57" s="12"/>
      <c r="U57" s="11">
        <v>20</v>
      </c>
      <c r="AJ57" s="12"/>
    </row>
    <row r="58" spans="1:36" x14ac:dyDescent="0.2">
      <c r="A58">
        <v>21</v>
      </c>
      <c r="H58" s="28"/>
      <c r="U58">
        <v>21</v>
      </c>
    </row>
    <row r="59" spans="1:36" s="11" customFormat="1" x14ac:dyDescent="0.2">
      <c r="A59" s="11">
        <v>22</v>
      </c>
      <c r="H59" s="28"/>
      <c r="I59" s="12"/>
      <c r="U59" s="11">
        <v>22</v>
      </c>
      <c r="AJ59" s="12"/>
    </row>
    <row r="60" spans="1:36" x14ac:dyDescent="0.2">
      <c r="A60">
        <v>23</v>
      </c>
      <c r="H60" s="28"/>
      <c r="U60">
        <v>23</v>
      </c>
    </row>
    <row r="61" spans="1:36" s="11" customFormat="1" x14ac:dyDescent="0.2">
      <c r="A61" s="11">
        <v>24</v>
      </c>
      <c r="B61" s="11">
        <v>0.02</v>
      </c>
      <c r="C61" s="11">
        <v>0.2</v>
      </c>
      <c r="F61" s="11">
        <v>0.02</v>
      </c>
      <c r="H61" s="28"/>
      <c r="I61" s="12"/>
      <c r="J61" s="11">
        <v>0.01</v>
      </c>
      <c r="R61" s="11">
        <v>0.01</v>
      </c>
      <c r="T61" s="11">
        <v>0.3</v>
      </c>
      <c r="U61" s="11">
        <v>24</v>
      </c>
      <c r="AJ61" s="12"/>
    </row>
    <row r="62" spans="1:36" x14ac:dyDescent="0.2">
      <c r="A62">
        <v>25</v>
      </c>
      <c r="B62">
        <v>7.0000000000000007E-2</v>
      </c>
      <c r="E62">
        <v>0.26</v>
      </c>
      <c r="H62" s="28"/>
      <c r="J62">
        <v>0.13</v>
      </c>
      <c r="K62">
        <v>0.16</v>
      </c>
      <c r="M62">
        <v>0.04</v>
      </c>
      <c r="N62">
        <v>0.16</v>
      </c>
      <c r="O62">
        <v>0.15</v>
      </c>
      <c r="Q62">
        <v>0.25</v>
      </c>
      <c r="R62">
        <v>0.05</v>
      </c>
      <c r="T62">
        <v>0.2</v>
      </c>
      <c r="U62">
        <v>25</v>
      </c>
    </row>
    <row r="63" spans="1:36" s="11" customFormat="1" x14ac:dyDescent="0.2">
      <c r="A63" s="11">
        <v>26</v>
      </c>
      <c r="C63" s="11">
        <v>0.02</v>
      </c>
      <c r="F63" s="11">
        <v>0.02</v>
      </c>
      <c r="H63" s="28"/>
      <c r="I63" s="12"/>
      <c r="L63" s="11">
        <v>0.22</v>
      </c>
      <c r="M63" s="11">
        <v>0.15</v>
      </c>
      <c r="U63" s="11">
        <v>26</v>
      </c>
      <c r="AJ63" s="12"/>
    </row>
    <row r="64" spans="1:36" x14ac:dyDescent="0.2">
      <c r="A64">
        <v>27</v>
      </c>
      <c r="B64">
        <v>0.05</v>
      </c>
      <c r="C64">
        <v>7.0000000000000007E-2</v>
      </c>
      <c r="E64">
        <v>0.04</v>
      </c>
      <c r="F64">
        <v>0.06</v>
      </c>
      <c r="H64" s="28"/>
      <c r="N64">
        <v>7.0000000000000007E-2</v>
      </c>
      <c r="R64">
        <v>0.12</v>
      </c>
      <c r="T64">
        <v>0.03</v>
      </c>
      <c r="U64">
        <v>27</v>
      </c>
    </row>
    <row r="65" spans="1:36" s="11" customFormat="1" x14ac:dyDescent="0.2">
      <c r="A65" s="11">
        <v>28</v>
      </c>
      <c r="H65" s="28"/>
      <c r="I65" s="12"/>
      <c r="J65" s="11">
        <v>0.06</v>
      </c>
      <c r="K65" s="11">
        <v>0.03</v>
      </c>
      <c r="U65" s="11">
        <v>28</v>
      </c>
      <c r="AJ65" s="12"/>
    </row>
    <row r="66" spans="1:36" x14ac:dyDescent="0.2">
      <c r="A66">
        <v>29</v>
      </c>
      <c r="B66">
        <v>0.1</v>
      </c>
      <c r="C66">
        <v>0.2</v>
      </c>
      <c r="E66">
        <v>0.05</v>
      </c>
      <c r="H66" s="28"/>
      <c r="M66">
        <v>0.12</v>
      </c>
      <c r="O66">
        <v>0.02</v>
      </c>
      <c r="Q66">
        <v>0.04</v>
      </c>
      <c r="R66">
        <v>0.06</v>
      </c>
      <c r="S66">
        <v>0.42</v>
      </c>
      <c r="U66">
        <v>29</v>
      </c>
    </row>
    <row r="67" spans="1:36" s="11" customFormat="1" x14ac:dyDescent="0.2">
      <c r="A67" s="11">
        <v>30</v>
      </c>
      <c r="H67" s="28"/>
      <c r="I67" s="12"/>
      <c r="U67" s="11">
        <v>30</v>
      </c>
      <c r="AJ67" s="12"/>
    </row>
    <row r="68" spans="1:36" x14ac:dyDescent="0.2">
      <c r="A68">
        <v>31</v>
      </c>
      <c r="H68" s="28"/>
      <c r="U68">
        <v>31</v>
      </c>
    </row>
    <row r="69" spans="1:36" s="18" customFormat="1" x14ac:dyDescent="0.2">
      <c r="A69" s="18" t="s">
        <v>37</v>
      </c>
      <c r="B69" s="18">
        <f t="shared" ref="B69:T69" si="15">SUM(B38:B68)</f>
        <v>0.69000000000000006</v>
      </c>
      <c r="C69" s="18">
        <f t="shared" si="15"/>
        <v>1.4000000000000001</v>
      </c>
      <c r="D69" s="18">
        <f t="shared" si="15"/>
        <v>0.54</v>
      </c>
      <c r="E69" s="18">
        <f t="shared" si="15"/>
        <v>1.1599999999999999</v>
      </c>
      <c r="F69" s="18">
        <f t="shared" si="15"/>
        <v>0.66000000000000014</v>
      </c>
      <c r="G69" s="18">
        <f t="shared" si="15"/>
        <v>0</v>
      </c>
      <c r="H69" s="18">
        <f t="shared" si="15"/>
        <v>0</v>
      </c>
      <c r="I69" s="18">
        <f t="shared" si="15"/>
        <v>0</v>
      </c>
      <c r="J69" s="18">
        <f t="shared" si="15"/>
        <v>1.77</v>
      </c>
      <c r="K69" s="18">
        <f t="shared" si="15"/>
        <v>0.67</v>
      </c>
      <c r="L69" s="18">
        <f t="shared" si="15"/>
        <v>1.32</v>
      </c>
      <c r="M69" s="18">
        <f t="shared" si="15"/>
        <v>1</v>
      </c>
      <c r="N69" s="18">
        <f t="shared" si="15"/>
        <v>0.82000000000000006</v>
      </c>
      <c r="O69" s="18">
        <f t="shared" si="15"/>
        <v>0.4</v>
      </c>
      <c r="P69" s="18">
        <f t="shared" si="15"/>
        <v>0</v>
      </c>
      <c r="Q69" s="18">
        <f t="shared" si="15"/>
        <v>0.75</v>
      </c>
      <c r="R69" s="18">
        <f t="shared" si="15"/>
        <v>0.77</v>
      </c>
      <c r="S69" s="18">
        <f t="shared" si="15"/>
        <v>0.49</v>
      </c>
      <c r="T69" s="18">
        <f t="shared" si="15"/>
        <v>1.9100000000000001</v>
      </c>
      <c r="AJ69" s="19"/>
    </row>
    <row r="71" spans="1:36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2" spans="1:36" x14ac:dyDescent="0.2">
      <c r="L72" s="28"/>
    </row>
    <row r="73" spans="1:36" x14ac:dyDescent="0.2">
      <c r="A73">
        <v>1</v>
      </c>
      <c r="B73">
        <v>0.13</v>
      </c>
      <c r="C73">
        <v>0.02</v>
      </c>
      <c r="J73">
        <v>0.2</v>
      </c>
      <c r="K73">
        <v>0.17</v>
      </c>
      <c r="L73" s="28"/>
      <c r="M73">
        <v>0.09</v>
      </c>
      <c r="N73">
        <v>0.09</v>
      </c>
      <c r="U73">
        <v>1</v>
      </c>
    </row>
    <row r="74" spans="1:36" s="11" customFormat="1" x14ac:dyDescent="0.2">
      <c r="A74" s="11">
        <v>2</v>
      </c>
      <c r="I74" s="12"/>
      <c r="K74" s="11">
        <v>0.04</v>
      </c>
      <c r="L74" s="28"/>
      <c r="U74" s="11">
        <v>2</v>
      </c>
      <c r="AJ74" s="12"/>
    </row>
    <row r="75" spans="1:36" x14ac:dyDescent="0.2">
      <c r="A75">
        <v>3</v>
      </c>
      <c r="B75">
        <v>0.05</v>
      </c>
      <c r="C75">
        <v>0.33</v>
      </c>
      <c r="L75" s="28"/>
      <c r="N75">
        <v>0.03</v>
      </c>
      <c r="U75">
        <v>3</v>
      </c>
    </row>
    <row r="76" spans="1:36" s="11" customFormat="1" x14ac:dyDescent="0.2">
      <c r="A76" s="11">
        <v>4</v>
      </c>
      <c r="C76" s="11">
        <v>0.02</v>
      </c>
      <c r="F76" s="11">
        <v>0.01</v>
      </c>
      <c r="I76" s="12"/>
      <c r="J76" s="11">
        <v>0.05</v>
      </c>
      <c r="K76" s="11">
        <v>0.05</v>
      </c>
      <c r="L76" s="28"/>
      <c r="N76" s="11">
        <v>0.05</v>
      </c>
      <c r="O76" s="11">
        <v>0.01</v>
      </c>
      <c r="R76" s="11">
        <v>0.05</v>
      </c>
      <c r="S76" s="11">
        <v>0.1</v>
      </c>
      <c r="T76" s="11">
        <v>0.98</v>
      </c>
      <c r="U76" s="11">
        <v>4</v>
      </c>
      <c r="AJ76" s="12"/>
    </row>
    <row r="77" spans="1:36" x14ac:dyDescent="0.2">
      <c r="A77">
        <v>5</v>
      </c>
      <c r="L77" s="28"/>
      <c r="U77">
        <v>5</v>
      </c>
    </row>
    <row r="78" spans="1:36" s="11" customFormat="1" x14ac:dyDescent="0.2">
      <c r="A78" s="11">
        <v>6</v>
      </c>
      <c r="I78" s="12"/>
      <c r="L78" s="28"/>
      <c r="U78" s="11">
        <v>6</v>
      </c>
      <c r="AJ78" s="12"/>
    </row>
    <row r="79" spans="1:36" x14ac:dyDescent="0.2">
      <c r="A79">
        <v>7</v>
      </c>
      <c r="C79">
        <v>0.03</v>
      </c>
      <c r="L79" s="28"/>
      <c r="U79">
        <v>7</v>
      </c>
    </row>
    <row r="80" spans="1:36" s="11" customFormat="1" x14ac:dyDescent="0.2">
      <c r="A80" s="11">
        <v>8</v>
      </c>
      <c r="B80" s="11">
        <v>0.02</v>
      </c>
      <c r="C80" s="11">
        <v>0.01</v>
      </c>
      <c r="E80" s="11">
        <v>0.01</v>
      </c>
      <c r="I80" s="12"/>
      <c r="L80" s="28"/>
      <c r="U80" s="11">
        <v>8</v>
      </c>
      <c r="AJ80" s="12"/>
    </row>
    <row r="81" spans="1:36" x14ac:dyDescent="0.2">
      <c r="A81">
        <v>9</v>
      </c>
      <c r="D81">
        <v>0.42</v>
      </c>
      <c r="J81">
        <v>0.05</v>
      </c>
      <c r="K81">
        <v>0.02</v>
      </c>
      <c r="L81" s="28"/>
      <c r="T81" t="s">
        <v>33</v>
      </c>
      <c r="U81">
        <v>9</v>
      </c>
    </row>
    <row r="82" spans="1:36" s="11" customFormat="1" x14ac:dyDescent="0.2">
      <c r="A82" s="11">
        <v>10</v>
      </c>
      <c r="C82" s="11">
        <v>0.09</v>
      </c>
      <c r="I82" s="12"/>
      <c r="L82" s="28"/>
      <c r="M82" s="11">
        <v>0.24</v>
      </c>
      <c r="R82" s="11">
        <v>0.04</v>
      </c>
      <c r="U82" s="11">
        <v>10</v>
      </c>
      <c r="AJ82" s="12"/>
    </row>
    <row r="83" spans="1:36" x14ac:dyDescent="0.2">
      <c r="A83">
        <v>11</v>
      </c>
      <c r="B83">
        <v>0.16</v>
      </c>
      <c r="C83">
        <v>0.02</v>
      </c>
      <c r="E83">
        <v>0.41</v>
      </c>
      <c r="J83">
        <v>0.15</v>
      </c>
      <c r="K83">
        <v>0.2</v>
      </c>
      <c r="L83" s="28"/>
      <c r="N83">
        <v>0.02</v>
      </c>
      <c r="O83">
        <v>0.25</v>
      </c>
      <c r="Q83">
        <v>0.31</v>
      </c>
      <c r="S83">
        <v>0.15</v>
      </c>
      <c r="T83">
        <v>0.25</v>
      </c>
      <c r="U83">
        <v>11</v>
      </c>
    </row>
    <row r="84" spans="1:36" s="11" customFormat="1" x14ac:dyDescent="0.2">
      <c r="A84" s="11">
        <v>12</v>
      </c>
      <c r="I84" s="12"/>
      <c r="L84" s="28"/>
      <c r="M84" s="11">
        <v>0.09</v>
      </c>
      <c r="T84" s="11" t="s">
        <v>33</v>
      </c>
      <c r="U84" s="11">
        <v>12</v>
      </c>
      <c r="AJ84" s="12"/>
    </row>
    <row r="85" spans="1:36" x14ac:dyDescent="0.2">
      <c r="A85">
        <v>13</v>
      </c>
      <c r="B85">
        <v>0.26</v>
      </c>
      <c r="C85">
        <v>0.27</v>
      </c>
      <c r="E85">
        <v>0.31</v>
      </c>
      <c r="H85">
        <v>0.83</v>
      </c>
      <c r="J85">
        <v>0.08</v>
      </c>
      <c r="L85" s="28"/>
      <c r="M85">
        <v>0.23</v>
      </c>
      <c r="N85">
        <v>0.17</v>
      </c>
      <c r="O85">
        <v>0.15</v>
      </c>
      <c r="Q85">
        <v>0.28999999999999998</v>
      </c>
      <c r="R85">
        <v>0.16</v>
      </c>
      <c r="S85">
        <v>0.31</v>
      </c>
      <c r="T85" t="s">
        <v>33</v>
      </c>
      <c r="U85">
        <v>13</v>
      </c>
    </row>
    <row r="86" spans="1:36" s="11" customFormat="1" x14ac:dyDescent="0.2">
      <c r="A86" s="11">
        <v>14</v>
      </c>
      <c r="B86" s="11">
        <v>0.02</v>
      </c>
      <c r="C86" s="11">
        <v>0.17</v>
      </c>
      <c r="E86" s="11">
        <v>0.11</v>
      </c>
      <c r="F86" s="11">
        <v>0.14000000000000001</v>
      </c>
      <c r="I86" s="12"/>
      <c r="J86" s="11">
        <v>0.2</v>
      </c>
      <c r="K86" s="11">
        <v>0.44</v>
      </c>
      <c r="L86" s="28"/>
      <c r="N86" s="11">
        <v>0.05</v>
      </c>
      <c r="O86" s="11">
        <v>0.04</v>
      </c>
      <c r="Q86" s="11">
        <v>0.04</v>
      </c>
      <c r="S86" s="11">
        <v>0.04</v>
      </c>
      <c r="T86" s="11">
        <v>0.3</v>
      </c>
      <c r="U86" s="11">
        <v>14</v>
      </c>
      <c r="AJ86" s="12"/>
    </row>
    <row r="87" spans="1:36" x14ac:dyDescent="0.2">
      <c r="A87">
        <v>15</v>
      </c>
      <c r="B87">
        <v>0.06</v>
      </c>
      <c r="E87">
        <v>0.04</v>
      </c>
      <c r="J87">
        <v>0.08</v>
      </c>
      <c r="K87">
        <v>0.02</v>
      </c>
      <c r="L87" s="28"/>
      <c r="O87">
        <v>0.03</v>
      </c>
      <c r="R87">
        <v>0.03</v>
      </c>
      <c r="T87" t="s">
        <v>33</v>
      </c>
      <c r="U87">
        <v>15</v>
      </c>
    </row>
    <row r="88" spans="1:36" s="11" customFormat="1" x14ac:dyDescent="0.2">
      <c r="A88" s="11">
        <v>16</v>
      </c>
      <c r="C88" s="11">
        <v>0.1</v>
      </c>
      <c r="F88" s="11">
        <v>0.24</v>
      </c>
      <c r="I88" s="12"/>
      <c r="L88" s="28"/>
      <c r="M88" s="11">
        <v>0.09</v>
      </c>
      <c r="N88" s="11">
        <v>0.03</v>
      </c>
      <c r="T88" s="11" t="s">
        <v>33</v>
      </c>
      <c r="U88" s="11">
        <v>16</v>
      </c>
      <c r="AJ88" s="12"/>
    </row>
    <row r="89" spans="1:36" x14ac:dyDescent="0.2">
      <c r="A89">
        <v>17</v>
      </c>
      <c r="E89">
        <v>0.03</v>
      </c>
      <c r="J89">
        <v>0.01</v>
      </c>
      <c r="K89">
        <v>0.09</v>
      </c>
      <c r="L89" s="28"/>
      <c r="N89">
        <v>0.03</v>
      </c>
      <c r="O89">
        <v>0.03</v>
      </c>
      <c r="R89">
        <v>0.03</v>
      </c>
      <c r="T89">
        <v>0.5</v>
      </c>
      <c r="U89">
        <v>17</v>
      </c>
    </row>
    <row r="90" spans="1:36" s="11" customFormat="1" x14ac:dyDescent="0.2">
      <c r="A90" s="11">
        <v>18</v>
      </c>
      <c r="B90" s="11">
        <v>0.05</v>
      </c>
      <c r="C90" s="11">
        <v>0.21</v>
      </c>
      <c r="D90" s="11">
        <v>0.34</v>
      </c>
      <c r="E90" s="11">
        <v>0.17</v>
      </c>
      <c r="H90" s="11">
        <v>0.2</v>
      </c>
      <c r="I90" s="12"/>
      <c r="L90" s="28"/>
      <c r="M90" s="11">
        <v>0.04</v>
      </c>
      <c r="O90" s="11">
        <v>0.04</v>
      </c>
      <c r="Q90" s="11">
        <v>0.08</v>
      </c>
      <c r="R90" s="11">
        <v>0.2</v>
      </c>
      <c r="U90" s="11">
        <v>18</v>
      </c>
      <c r="AJ90" s="12"/>
    </row>
    <row r="91" spans="1:36" x14ac:dyDescent="0.2">
      <c r="A91">
        <v>19</v>
      </c>
      <c r="B91">
        <v>0.01</v>
      </c>
      <c r="C91">
        <v>0.05</v>
      </c>
      <c r="F91">
        <v>0.04</v>
      </c>
      <c r="J91">
        <v>0.05</v>
      </c>
      <c r="L91" s="28"/>
      <c r="M91">
        <v>0.03</v>
      </c>
      <c r="N91">
        <v>0.31</v>
      </c>
      <c r="O91">
        <v>0.06</v>
      </c>
      <c r="Q91">
        <v>7.0000000000000007E-2</v>
      </c>
      <c r="R91">
        <v>0.05</v>
      </c>
      <c r="T91">
        <v>0.25</v>
      </c>
      <c r="U91">
        <v>19</v>
      </c>
    </row>
    <row r="92" spans="1:36" s="11" customFormat="1" x14ac:dyDescent="0.2">
      <c r="A92" s="11">
        <v>20</v>
      </c>
      <c r="C92" s="11">
        <v>0.2</v>
      </c>
      <c r="E92" s="11">
        <v>0.06</v>
      </c>
      <c r="I92" s="12"/>
      <c r="J92" s="11">
        <v>0.01</v>
      </c>
      <c r="L92" s="28"/>
      <c r="N92" s="11">
        <v>0.02</v>
      </c>
      <c r="U92" s="11">
        <v>20</v>
      </c>
      <c r="AJ92" s="12"/>
    </row>
    <row r="93" spans="1:36" x14ac:dyDescent="0.2">
      <c r="A93">
        <v>21</v>
      </c>
      <c r="B93">
        <v>0.01</v>
      </c>
      <c r="E93">
        <v>0.04</v>
      </c>
      <c r="J93">
        <v>0.06</v>
      </c>
      <c r="L93" s="28"/>
      <c r="N93">
        <v>0.05</v>
      </c>
      <c r="O93">
        <v>0.02</v>
      </c>
      <c r="R93">
        <v>0.01</v>
      </c>
      <c r="T93">
        <v>0.3</v>
      </c>
      <c r="U93">
        <v>21</v>
      </c>
    </row>
    <row r="94" spans="1:36" s="11" customFormat="1" x14ac:dyDescent="0.2">
      <c r="A94" s="11">
        <v>22</v>
      </c>
      <c r="I94" s="12"/>
      <c r="L94" s="28"/>
      <c r="U94" s="11">
        <v>22</v>
      </c>
      <c r="AJ94" s="12"/>
    </row>
    <row r="95" spans="1:36" x14ac:dyDescent="0.2">
      <c r="A95">
        <v>23</v>
      </c>
      <c r="B95">
        <v>0.35</v>
      </c>
      <c r="C95">
        <v>0.34</v>
      </c>
      <c r="E95">
        <v>0.35</v>
      </c>
      <c r="F95">
        <v>0.17</v>
      </c>
      <c r="H95">
        <v>0.45</v>
      </c>
      <c r="L95" s="28"/>
      <c r="M95">
        <v>0.28999999999999998</v>
      </c>
      <c r="O95">
        <v>0.3</v>
      </c>
      <c r="Q95">
        <v>0.42</v>
      </c>
      <c r="R95">
        <v>0.26</v>
      </c>
      <c r="S95">
        <v>0.3</v>
      </c>
      <c r="U95">
        <v>23</v>
      </c>
    </row>
    <row r="96" spans="1:36" s="11" customFormat="1" x14ac:dyDescent="0.2">
      <c r="A96" s="11">
        <v>24</v>
      </c>
      <c r="B96" s="11">
        <v>0.15</v>
      </c>
      <c r="I96" s="12"/>
      <c r="J96" s="11">
        <v>0.32</v>
      </c>
      <c r="K96" s="11">
        <v>0.39</v>
      </c>
      <c r="L96" s="28"/>
      <c r="N96" s="11">
        <v>0.17</v>
      </c>
      <c r="O96" s="11">
        <v>0.02</v>
      </c>
      <c r="R96" s="11">
        <v>0.01</v>
      </c>
      <c r="T96" s="11">
        <v>0.47</v>
      </c>
      <c r="U96" s="11">
        <v>24</v>
      </c>
      <c r="AJ96" s="12"/>
    </row>
    <row r="97" spans="1:36" x14ac:dyDescent="0.2">
      <c r="A97">
        <v>25</v>
      </c>
      <c r="H97">
        <v>0.03</v>
      </c>
      <c r="L97" s="28"/>
      <c r="M97">
        <v>0.05</v>
      </c>
      <c r="U97">
        <v>25</v>
      </c>
    </row>
    <row r="98" spans="1:36" s="11" customFormat="1" x14ac:dyDescent="0.2">
      <c r="A98" s="11">
        <v>26</v>
      </c>
      <c r="B98" s="11">
        <v>0.05</v>
      </c>
      <c r="C98" s="11">
        <v>0.53</v>
      </c>
      <c r="E98" s="11">
        <v>0.15</v>
      </c>
      <c r="H98" s="11">
        <v>0.1</v>
      </c>
      <c r="I98" s="12"/>
      <c r="K98" s="11">
        <v>0.05</v>
      </c>
      <c r="L98" s="28"/>
      <c r="M98" s="11">
        <v>0.06</v>
      </c>
      <c r="U98" s="11">
        <v>26</v>
      </c>
      <c r="AJ98" s="12"/>
    </row>
    <row r="99" spans="1:36" x14ac:dyDescent="0.2">
      <c r="A99">
        <v>27</v>
      </c>
      <c r="J99">
        <v>0.15</v>
      </c>
      <c r="K99">
        <v>0.06</v>
      </c>
      <c r="L99" s="28"/>
      <c r="N99">
        <v>0.06</v>
      </c>
      <c r="T99">
        <v>0.3</v>
      </c>
      <c r="U99">
        <v>27</v>
      </c>
    </row>
    <row r="100" spans="1:36" s="11" customFormat="1" x14ac:dyDescent="0.2">
      <c r="A100" s="11">
        <v>28</v>
      </c>
      <c r="C100" s="11">
        <v>0.34</v>
      </c>
      <c r="I100" s="12"/>
      <c r="L100" s="28"/>
      <c r="M100" s="11">
        <v>0.02</v>
      </c>
      <c r="N100" s="11">
        <v>0.05</v>
      </c>
      <c r="O100" s="11">
        <v>0.01</v>
      </c>
      <c r="R100" s="11">
        <v>0.1</v>
      </c>
      <c r="U100" s="11">
        <v>28</v>
      </c>
      <c r="AJ100" s="12"/>
    </row>
    <row r="101" spans="1:36" x14ac:dyDescent="0.2">
      <c r="A101">
        <v>29</v>
      </c>
      <c r="C101">
        <v>0.03</v>
      </c>
      <c r="J101">
        <v>0.05</v>
      </c>
      <c r="L101" s="28"/>
      <c r="O101">
        <v>0.02</v>
      </c>
      <c r="R101">
        <v>0.13</v>
      </c>
      <c r="T101">
        <v>0.31</v>
      </c>
      <c r="U101">
        <v>29</v>
      </c>
    </row>
    <row r="102" spans="1:36" s="11" customFormat="1" x14ac:dyDescent="0.2">
      <c r="A102" s="11">
        <v>30</v>
      </c>
      <c r="B102" s="11">
        <v>0.04</v>
      </c>
      <c r="C102" s="11">
        <v>0.25</v>
      </c>
      <c r="E102" s="11">
        <v>0.03</v>
      </c>
      <c r="F102" s="11">
        <v>0.06</v>
      </c>
      <c r="H102" s="11">
        <v>0.21</v>
      </c>
      <c r="I102" s="12"/>
      <c r="J102" s="11">
        <v>0.04</v>
      </c>
      <c r="L102" s="28"/>
      <c r="M102" s="11">
        <v>0.14000000000000001</v>
      </c>
      <c r="N102" s="11">
        <v>7.0000000000000007E-2</v>
      </c>
      <c r="O102" s="11">
        <v>0.3</v>
      </c>
      <c r="Q102" s="11">
        <v>0.12</v>
      </c>
      <c r="R102" s="11">
        <v>0.36</v>
      </c>
      <c r="S102" s="11">
        <v>0.22</v>
      </c>
      <c r="U102" s="11">
        <v>30</v>
      </c>
      <c r="AJ102" s="12"/>
    </row>
    <row r="103" spans="1:36" x14ac:dyDescent="0.2">
      <c r="A103">
        <v>31</v>
      </c>
      <c r="E103">
        <v>0.06</v>
      </c>
      <c r="J103">
        <v>0.18</v>
      </c>
      <c r="K103">
        <v>0.14000000000000001</v>
      </c>
      <c r="L103" s="28"/>
      <c r="T103">
        <v>0.3</v>
      </c>
      <c r="U103">
        <v>31</v>
      </c>
    </row>
    <row r="104" spans="1:36" s="18" customFormat="1" x14ac:dyDescent="0.2">
      <c r="A104" s="18" t="s">
        <v>37</v>
      </c>
      <c r="B104" s="18">
        <f t="shared" ref="B104:T104" si="16">SUM(B73:B103)</f>
        <v>1.36</v>
      </c>
      <c r="C104" s="18">
        <f t="shared" si="16"/>
        <v>3.01</v>
      </c>
      <c r="D104" s="18">
        <f t="shared" si="16"/>
        <v>0.76</v>
      </c>
      <c r="E104" s="18">
        <f t="shared" si="16"/>
        <v>1.7700000000000002</v>
      </c>
      <c r="F104" s="18">
        <f t="shared" si="16"/>
        <v>0.65999999999999992</v>
      </c>
      <c r="G104" s="18">
        <f t="shared" si="16"/>
        <v>0</v>
      </c>
      <c r="H104" s="18">
        <f t="shared" si="16"/>
        <v>1.82</v>
      </c>
      <c r="I104" s="18">
        <f t="shared" si="16"/>
        <v>0</v>
      </c>
      <c r="J104" s="18">
        <f t="shared" si="16"/>
        <v>1.68</v>
      </c>
      <c r="K104" s="18">
        <f t="shared" si="16"/>
        <v>1.67</v>
      </c>
      <c r="L104" s="18">
        <f t="shared" si="16"/>
        <v>0</v>
      </c>
      <c r="M104" s="18">
        <f t="shared" si="16"/>
        <v>1.37</v>
      </c>
      <c r="N104" s="18">
        <f t="shared" si="16"/>
        <v>1.2000000000000002</v>
      </c>
      <c r="O104" s="18">
        <f t="shared" si="16"/>
        <v>1.2800000000000002</v>
      </c>
      <c r="P104" s="18">
        <f t="shared" si="16"/>
        <v>0</v>
      </c>
      <c r="Q104" s="18">
        <f t="shared" si="16"/>
        <v>1.33</v>
      </c>
      <c r="R104" s="18">
        <f t="shared" si="16"/>
        <v>1.4300000000000002</v>
      </c>
      <c r="S104" s="18">
        <f t="shared" si="16"/>
        <v>1.1200000000000001</v>
      </c>
      <c r="T104" s="18">
        <f t="shared" si="16"/>
        <v>3.9599999999999995</v>
      </c>
      <c r="AJ104" s="19"/>
    </row>
    <row r="105" spans="1:36" x14ac:dyDescent="0.2">
      <c r="L105" s="30"/>
    </row>
    <row r="106" spans="1:36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s="28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7" spans="1:36" x14ac:dyDescent="0.2">
      <c r="L107" s="28"/>
    </row>
    <row r="108" spans="1:36" x14ac:dyDescent="0.2">
      <c r="A108">
        <v>1</v>
      </c>
      <c r="L108" s="28"/>
      <c r="U108">
        <v>1</v>
      </c>
    </row>
    <row r="109" spans="1:36" s="11" customFormat="1" x14ac:dyDescent="0.2">
      <c r="A109" s="11">
        <v>2</v>
      </c>
      <c r="I109" s="12"/>
      <c r="L109" s="28"/>
      <c r="U109" s="11">
        <v>2</v>
      </c>
      <c r="AJ109" s="12"/>
    </row>
    <row r="110" spans="1:36" x14ac:dyDescent="0.2">
      <c r="A110">
        <v>3</v>
      </c>
      <c r="L110" s="28"/>
      <c r="U110">
        <v>3</v>
      </c>
    </row>
    <row r="111" spans="1:36" s="11" customFormat="1" x14ac:dyDescent="0.2">
      <c r="A111" s="11">
        <v>4</v>
      </c>
      <c r="B111" s="11">
        <v>0.01</v>
      </c>
      <c r="C111" s="11">
        <v>0.03</v>
      </c>
      <c r="I111" s="12"/>
      <c r="L111" s="28"/>
      <c r="U111" s="11">
        <v>4</v>
      </c>
      <c r="AJ111" s="12"/>
    </row>
    <row r="112" spans="1:36" x14ac:dyDescent="0.2">
      <c r="A112">
        <v>5</v>
      </c>
      <c r="J112">
        <v>0.05</v>
      </c>
      <c r="L112" s="28"/>
      <c r="Q112">
        <v>0.13</v>
      </c>
      <c r="T112">
        <v>0.05</v>
      </c>
      <c r="U112">
        <v>5</v>
      </c>
    </row>
    <row r="113" spans="1:36" s="11" customFormat="1" x14ac:dyDescent="0.2">
      <c r="A113" s="11">
        <v>6</v>
      </c>
      <c r="B113" s="11">
        <v>7.0000000000000007E-2</v>
      </c>
      <c r="C113" s="11">
        <v>0.03</v>
      </c>
      <c r="E113" s="11">
        <v>0.05</v>
      </c>
      <c r="I113" s="12"/>
      <c r="J113" s="11">
        <v>0.04</v>
      </c>
      <c r="K113" s="11">
        <v>0.1</v>
      </c>
      <c r="L113" s="28"/>
      <c r="N113" s="11">
        <v>0.03</v>
      </c>
      <c r="U113" s="11">
        <v>6</v>
      </c>
      <c r="AJ113" s="12"/>
    </row>
    <row r="114" spans="1:36" x14ac:dyDescent="0.2">
      <c r="A114">
        <v>7</v>
      </c>
      <c r="C114">
        <v>0.04</v>
      </c>
      <c r="L114" s="28"/>
      <c r="N114">
        <v>0.04</v>
      </c>
      <c r="R114">
        <v>0.05</v>
      </c>
      <c r="U114">
        <v>7</v>
      </c>
    </row>
    <row r="115" spans="1:36" s="11" customFormat="1" x14ac:dyDescent="0.2">
      <c r="A115" s="11">
        <v>8</v>
      </c>
      <c r="B115" s="11">
        <v>0.11</v>
      </c>
      <c r="C115" s="11">
        <v>0.36</v>
      </c>
      <c r="F115" s="11">
        <v>0.22</v>
      </c>
      <c r="I115" s="12"/>
      <c r="L115" s="28"/>
      <c r="M115" s="11">
        <v>0.06</v>
      </c>
      <c r="N115" s="11">
        <v>0.02</v>
      </c>
      <c r="Q115" s="11">
        <v>0.16</v>
      </c>
      <c r="R115" s="11">
        <v>0.1</v>
      </c>
      <c r="S115" s="11">
        <v>0.39</v>
      </c>
      <c r="T115" s="11">
        <v>0.2</v>
      </c>
      <c r="U115" s="11">
        <v>8</v>
      </c>
      <c r="AJ115" s="12"/>
    </row>
    <row r="116" spans="1:36" x14ac:dyDescent="0.2">
      <c r="A116">
        <v>9</v>
      </c>
      <c r="B116">
        <v>0.02</v>
      </c>
      <c r="J116">
        <v>0.13</v>
      </c>
      <c r="K116">
        <v>0.04</v>
      </c>
      <c r="L116" s="28"/>
      <c r="N116">
        <v>0.18</v>
      </c>
      <c r="R116">
        <v>0.1</v>
      </c>
      <c r="T116">
        <v>0.49</v>
      </c>
      <c r="U116">
        <v>9</v>
      </c>
    </row>
    <row r="117" spans="1:36" s="11" customFormat="1" x14ac:dyDescent="0.2">
      <c r="A117" s="11">
        <v>10</v>
      </c>
      <c r="C117" s="11">
        <v>0.02</v>
      </c>
      <c r="E117" s="11">
        <v>0.03</v>
      </c>
      <c r="I117" s="12"/>
      <c r="L117" s="28"/>
      <c r="U117" s="11">
        <v>10</v>
      </c>
      <c r="AJ117" s="12"/>
    </row>
    <row r="118" spans="1:36" x14ac:dyDescent="0.2">
      <c r="A118">
        <v>11</v>
      </c>
      <c r="L118" s="28"/>
      <c r="U118">
        <v>11</v>
      </c>
    </row>
    <row r="119" spans="1:36" s="11" customFormat="1" x14ac:dyDescent="0.2">
      <c r="A119" s="11">
        <v>12</v>
      </c>
      <c r="I119" s="12"/>
      <c r="L119" s="28"/>
      <c r="U119" s="11">
        <v>12</v>
      </c>
      <c r="AJ119" s="12"/>
    </row>
    <row r="120" spans="1:36" x14ac:dyDescent="0.2">
      <c r="A120">
        <v>13</v>
      </c>
      <c r="F120">
        <v>0.14000000000000001</v>
      </c>
      <c r="L120" s="28"/>
      <c r="U120">
        <v>13</v>
      </c>
    </row>
    <row r="121" spans="1:36" s="11" customFormat="1" x14ac:dyDescent="0.2">
      <c r="A121" s="11">
        <v>14</v>
      </c>
      <c r="B121" s="11">
        <v>0.32</v>
      </c>
      <c r="C121" s="11">
        <v>0.18</v>
      </c>
      <c r="E121" s="11">
        <v>0.44</v>
      </c>
      <c r="H121" s="11">
        <v>0.45</v>
      </c>
      <c r="I121" s="12"/>
      <c r="K121" s="11">
        <v>0.47</v>
      </c>
      <c r="L121" s="28"/>
      <c r="M121" s="11">
        <v>0.19</v>
      </c>
      <c r="N121" s="11">
        <v>0.1</v>
      </c>
      <c r="O121" s="11">
        <v>0.45</v>
      </c>
      <c r="Q121" s="11">
        <v>0.44</v>
      </c>
      <c r="R121" s="11">
        <v>0.12</v>
      </c>
      <c r="S121" s="11">
        <v>0.19</v>
      </c>
      <c r="U121" s="11">
        <v>14</v>
      </c>
      <c r="AJ121" s="12"/>
    </row>
    <row r="122" spans="1:36" x14ac:dyDescent="0.2">
      <c r="A122">
        <v>15</v>
      </c>
      <c r="C122">
        <v>0.01</v>
      </c>
      <c r="D122">
        <v>0.36</v>
      </c>
      <c r="J122">
        <v>0.3</v>
      </c>
      <c r="L122" s="28"/>
      <c r="N122">
        <v>0.01</v>
      </c>
      <c r="T122">
        <v>0.15</v>
      </c>
      <c r="U122">
        <v>15</v>
      </c>
    </row>
    <row r="123" spans="1:36" s="11" customFormat="1" x14ac:dyDescent="0.2">
      <c r="A123" s="11">
        <v>16</v>
      </c>
      <c r="I123" s="12"/>
      <c r="L123" s="28"/>
      <c r="U123" s="11">
        <v>16</v>
      </c>
      <c r="AJ123" s="12"/>
    </row>
    <row r="124" spans="1:36" x14ac:dyDescent="0.2">
      <c r="A124">
        <v>17</v>
      </c>
      <c r="L124" s="28"/>
      <c r="U124">
        <v>17</v>
      </c>
    </row>
    <row r="125" spans="1:36" s="11" customFormat="1" x14ac:dyDescent="0.2">
      <c r="A125" s="11">
        <v>18</v>
      </c>
      <c r="I125" s="12"/>
      <c r="L125" s="28"/>
      <c r="U125" s="11">
        <v>18</v>
      </c>
      <c r="AJ125" s="12"/>
    </row>
    <row r="126" spans="1:36" x14ac:dyDescent="0.2">
      <c r="A126">
        <v>19</v>
      </c>
      <c r="L126" s="28"/>
      <c r="U126">
        <v>19</v>
      </c>
    </row>
    <row r="127" spans="1:36" s="11" customFormat="1" x14ac:dyDescent="0.2">
      <c r="A127" s="11">
        <v>20</v>
      </c>
      <c r="I127" s="12"/>
      <c r="L127" s="28"/>
      <c r="U127" s="11">
        <v>20</v>
      </c>
      <c r="AJ127" s="12"/>
    </row>
    <row r="128" spans="1:36" x14ac:dyDescent="0.2">
      <c r="A128">
        <v>21</v>
      </c>
      <c r="C128">
        <v>0.02</v>
      </c>
      <c r="L128" s="28"/>
      <c r="N128">
        <v>0.02</v>
      </c>
      <c r="U128">
        <v>21</v>
      </c>
    </row>
    <row r="129" spans="1:36" s="11" customFormat="1" x14ac:dyDescent="0.2">
      <c r="A129" s="11">
        <v>22</v>
      </c>
      <c r="I129" s="12"/>
      <c r="L129" s="28"/>
      <c r="N129" s="11">
        <v>0.08</v>
      </c>
      <c r="S129" s="11">
        <v>0.03</v>
      </c>
      <c r="T129" s="11">
        <v>7.0000000000000007E-2</v>
      </c>
      <c r="U129" s="11">
        <v>22</v>
      </c>
      <c r="AJ129" s="12"/>
    </row>
    <row r="130" spans="1:36" x14ac:dyDescent="0.2">
      <c r="A130">
        <v>23</v>
      </c>
      <c r="J130">
        <v>0.01</v>
      </c>
      <c r="K130">
        <v>0.02</v>
      </c>
      <c r="L130" s="28"/>
      <c r="U130">
        <v>23</v>
      </c>
    </row>
    <row r="131" spans="1:36" s="11" customFormat="1" x14ac:dyDescent="0.2">
      <c r="A131" s="11">
        <v>24</v>
      </c>
      <c r="I131" s="12"/>
      <c r="L131" s="28"/>
      <c r="T131" s="11">
        <v>0.04</v>
      </c>
      <c r="U131" s="11">
        <v>24</v>
      </c>
      <c r="AJ131" s="12"/>
    </row>
    <row r="132" spans="1:36" x14ac:dyDescent="0.2">
      <c r="A132">
        <v>25</v>
      </c>
      <c r="L132" s="28"/>
      <c r="U132">
        <v>25</v>
      </c>
    </row>
    <row r="133" spans="1:36" s="11" customFormat="1" x14ac:dyDescent="0.2">
      <c r="A133" s="11">
        <v>26</v>
      </c>
      <c r="I133" s="12"/>
      <c r="L133" s="28"/>
      <c r="U133" s="11">
        <v>26</v>
      </c>
      <c r="AJ133" s="12"/>
    </row>
    <row r="134" spans="1:36" x14ac:dyDescent="0.2">
      <c r="A134">
        <v>27</v>
      </c>
      <c r="L134" s="28"/>
      <c r="U134">
        <v>27</v>
      </c>
    </row>
    <row r="135" spans="1:36" s="11" customFormat="1" x14ac:dyDescent="0.2">
      <c r="A135" s="11">
        <v>28</v>
      </c>
      <c r="E135" s="11">
        <v>0.04</v>
      </c>
      <c r="F135" s="11">
        <v>0.03</v>
      </c>
      <c r="I135" s="12"/>
      <c r="L135" s="28"/>
      <c r="M135" s="11" t="s">
        <v>33</v>
      </c>
      <c r="U135" s="11">
        <v>28</v>
      </c>
      <c r="AJ135" s="12"/>
    </row>
    <row r="136" spans="1:36" x14ac:dyDescent="0.2">
      <c r="A136">
        <v>29</v>
      </c>
      <c r="C136">
        <v>0.02</v>
      </c>
      <c r="L136" s="28"/>
      <c r="M136">
        <v>0.06</v>
      </c>
      <c r="N136">
        <v>0.08</v>
      </c>
      <c r="R136">
        <v>0.03</v>
      </c>
      <c r="U136">
        <v>29</v>
      </c>
    </row>
    <row r="137" spans="1:36" s="11" customFormat="1" x14ac:dyDescent="0.2">
      <c r="A137" s="11">
        <v>30</v>
      </c>
      <c r="I137" s="12"/>
      <c r="L137" s="28"/>
      <c r="R137" s="11">
        <v>0.02</v>
      </c>
      <c r="U137" s="11">
        <v>30</v>
      </c>
      <c r="AJ137" s="12"/>
    </row>
    <row r="138" spans="1:36" x14ac:dyDescent="0.2">
      <c r="A138">
        <v>31</v>
      </c>
      <c r="L138" s="28"/>
      <c r="T138" t="s">
        <v>33</v>
      </c>
      <c r="U138">
        <v>31</v>
      </c>
    </row>
    <row r="139" spans="1:36" s="18" customFormat="1" x14ac:dyDescent="0.2">
      <c r="A139" s="18" t="s">
        <v>37</v>
      </c>
      <c r="B139" s="18">
        <f t="shared" ref="B139:T139" si="17">SUM(B108:B138)</f>
        <v>0.53</v>
      </c>
      <c r="C139" s="18">
        <f t="shared" si="17"/>
        <v>0.71</v>
      </c>
      <c r="D139" s="18">
        <f t="shared" si="17"/>
        <v>0.36</v>
      </c>
      <c r="E139" s="18">
        <f t="shared" si="17"/>
        <v>0.56000000000000005</v>
      </c>
      <c r="F139" s="18">
        <f t="shared" si="17"/>
        <v>0.39</v>
      </c>
      <c r="G139" s="18">
        <f t="shared" si="17"/>
        <v>0</v>
      </c>
      <c r="H139" s="18">
        <f t="shared" si="17"/>
        <v>0.45</v>
      </c>
      <c r="I139" s="18">
        <f t="shared" si="17"/>
        <v>0</v>
      </c>
      <c r="J139" s="18">
        <f t="shared" si="17"/>
        <v>0.53</v>
      </c>
      <c r="K139" s="18">
        <f t="shared" si="17"/>
        <v>0.63</v>
      </c>
      <c r="L139" s="18">
        <f t="shared" si="17"/>
        <v>0</v>
      </c>
      <c r="M139" s="18">
        <f t="shared" si="17"/>
        <v>0.31</v>
      </c>
      <c r="N139" s="18">
        <f t="shared" si="17"/>
        <v>0.56000000000000005</v>
      </c>
      <c r="O139" s="18">
        <f t="shared" si="17"/>
        <v>0.45</v>
      </c>
      <c r="P139" s="18">
        <f t="shared" si="17"/>
        <v>0</v>
      </c>
      <c r="Q139" s="18">
        <f t="shared" si="17"/>
        <v>0.73</v>
      </c>
      <c r="R139" s="18">
        <f t="shared" si="17"/>
        <v>0.42000000000000004</v>
      </c>
      <c r="S139" s="18">
        <f t="shared" si="17"/>
        <v>0.6100000000000001</v>
      </c>
      <c r="T139" s="18">
        <f t="shared" si="17"/>
        <v>1</v>
      </c>
      <c r="AJ139" s="19"/>
    </row>
    <row r="141" spans="1:36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36" x14ac:dyDescent="0.2">
      <c r="A143">
        <v>1</v>
      </c>
      <c r="U143">
        <v>1</v>
      </c>
    </row>
    <row r="144" spans="1:36" s="11" customFormat="1" x14ac:dyDescent="0.2">
      <c r="A144" s="11">
        <v>2</v>
      </c>
      <c r="I144" s="12"/>
      <c r="U144" s="11">
        <v>2</v>
      </c>
      <c r="AJ144" s="12"/>
    </row>
    <row r="145" spans="1:36" x14ac:dyDescent="0.2">
      <c r="A145">
        <v>3</v>
      </c>
      <c r="U145">
        <v>3</v>
      </c>
    </row>
    <row r="146" spans="1:36" s="11" customFormat="1" x14ac:dyDescent="0.2">
      <c r="A146" s="11">
        <v>4</v>
      </c>
      <c r="I146" s="12"/>
      <c r="U146" s="11">
        <v>4</v>
      </c>
      <c r="AJ146" s="12"/>
    </row>
    <row r="147" spans="1:36" x14ac:dyDescent="0.2">
      <c r="A147">
        <v>5</v>
      </c>
      <c r="U147">
        <v>5</v>
      </c>
    </row>
    <row r="148" spans="1:36" s="11" customFormat="1" x14ac:dyDescent="0.2">
      <c r="A148" s="11">
        <v>6</v>
      </c>
      <c r="I148" s="12"/>
      <c r="Q148" s="11">
        <v>7.0000000000000007E-2</v>
      </c>
      <c r="U148" s="11">
        <v>6</v>
      </c>
      <c r="AJ148" s="12"/>
    </row>
    <row r="149" spans="1:36" x14ac:dyDescent="0.2">
      <c r="A149">
        <v>7</v>
      </c>
      <c r="C149">
        <v>0.02</v>
      </c>
      <c r="N149">
        <v>0.02</v>
      </c>
      <c r="R149">
        <v>0.06</v>
      </c>
      <c r="U149">
        <v>7</v>
      </c>
    </row>
    <row r="150" spans="1:36" s="11" customFormat="1" x14ac:dyDescent="0.2">
      <c r="A150" s="11">
        <v>8</v>
      </c>
      <c r="I150" s="12"/>
      <c r="U150" s="11">
        <v>8</v>
      </c>
      <c r="AJ150" s="12"/>
    </row>
    <row r="151" spans="1:36" x14ac:dyDescent="0.2">
      <c r="A151">
        <v>9</v>
      </c>
      <c r="U151">
        <v>9</v>
      </c>
    </row>
    <row r="152" spans="1:36" s="11" customFormat="1" x14ac:dyDescent="0.2">
      <c r="A152" s="11">
        <v>10</v>
      </c>
      <c r="B152" s="11">
        <v>0.05</v>
      </c>
      <c r="C152" s="11">
        <v>0.21</v>
      </c>
      <c r="F152" s="11">
        <v>0.04</v>
      </c>
      <c r="H152" s="11">
        <v>0.18</v>
      </c>
      <c r="I152" s="12"/>
      <c r="M152" s="11">
        <v>0.13</v>
      </c>
      <c r="U152" s="11">
        <v>10</v>
      </c>
      <c r="AJ152" s="12"/>
    </row>
    <row r="153" spans="1:36" x14ac:dyDescent="0.2">
      <c r="A153">
        <v>11</v>
      </c>
      <c r="B153">
        <v>0.05</v>
      </c>
      <c r="C153">
        <v>0.02</v>
      </c>
      <c r="E153">
        <v>0.12</v>
      </c>
      <c r="J153">
        <v>0.1</v>
      </c>
      <c r="L153">
        <v>0.16</v>
      </c>
      <c r="N153">
        <v>0.04</v>
      </c>
      <c r="Q153">
        <v>0.05</v>
      </c>
      <c r="R153">
        <v>0.12</v>
      </c>
      <c r="T153">
        <v>0.32</v>
      </c>
      <c r="U153">
        <v>11</v>
      </c>
    </row>
    <row r="154" spans="1:36" s="11" customFormat="1" x14ac:dyDescent="0.2">
      <c r="A154" s="11">
        <v>12</v>
      </c>
      <c r="I154" s="12"/>
      <c r="U154" s="11">
        <v>12</v>
      </c>
      <c r="AJ154" s="12"/>
    </row>
    <row r="155" spans="1:36" x14ac:dyDescent="0.2">
      <c r="A155">
        <v>13</v>
      </c>
      <c r="B155">
        <v>0.23</v>
      </c>
      <c r="C155">
        <v>0.42</v>
      </c>
      <c r="F155">
        <v>0.31</v>
      </c>
      <c r="H155">
        <v>0.25</v>
      </c>
      <c r="L155">
        <v>0.35</v>
      </c>
      <c r="M155">
        <v>0.16</v>
      </c>
      <c r="N155">
        <v>0.24</v>
      </c>
      <c r="Q155">
        <v>0.31</v>
      </c>
      <c r="R155">
        <v>0.2</v>
      </c>
      <c r="U155">
        <v>13</v>
      </c>
    </row>
    <row r="156" spans="1:36" s="11" customFormat="1" x14ac:dyDescent="0.2">
      <c r="A156" s="11">
        <v>14</v>
      </c>
      <c r="B156" s="11">
        <v>0.08</v>
      </c>
      <c r="C156" s="11">
        <v>0.04</v>
      </c>
      <c r="D156" s="11">
        <v>1.71</v>
      </c>
      <c r="E156" s="11">
        <v>0.33</v>
      </c>
      <c r="F156" s="11">
        <v>0.01</v>
      </c>
      <c r="I156" s="12"/>
      <c r="J156" s="11">
        <v>0.3</v>
      </c>
      <c r="N156" s="11">
        <v>0.12</v>
      </c>
      <c r="R156" s="11">
        <v>0.2</v>
      </c>
      <c r="S156" s="11">
        <v>0.33</v>
      </c>
      <c r="T156" s="11">
        <v>0.48</v>
      </c>
      <c r="U156" s="11">
        <v>14</v>
      </c>
      <c r="AJ156" s="12"/>
    </row>
    <row r="157" spans="1:36" x14ac:dyDescent="0.2">
      <c r="A157">
        <v>15</v>
      </c>
      <c r="J157">
        <v>0.04</v>
      </c>
      <c r="U157">
        <v>15</v>
      </c>
    </row>
    <row r="158" spans="1:36" s="11" customFormat="1" x14ac:dyDescent="0.2">
      <c r="A158" s="11">
        <v>16</v>
      </c>
      <c r="I158" s="12"/>
      <c r="O158" s="11">
        <v>0.3</v>
      </c>
      <c r="U158" s="11">
        <v>16</v>
      </c>
      <c r="AJ158" s="12"/>
    </row>
    <row r="159" spans="1:36" x14ac:dyDescent="0.2">
      <c r="A159">
        <v>17</v>
      </c>
      <c r="U159">
        <v>17</v>
      </c>
    </row>
    <row r="160" spans="1:36" s="11" customFormat="1" x14ac:dyDescent="0.2">
      <c r="A160" s="11">
        <v>18</v>
      </c>
      <c r="I160" s="12"/>
      <c r="U160" s="11">
        <v>18</v>
      </c>
      <c r="AJ160" s="12"/>
    </row>
    <row r="161" spans="1:36" x14ac:dyDescent="0.2">
      <c r="A161">
        <v>19</v>
      </c>
      <c r="H161">
        <v>0.15</v>
      </c>
      <c r="U161">
        <v>19</v>
      </c>
    </row>
    <row r="162" spans="1:36" s="11" customFormat="1" x14ac:dyDescent="0.2">
      <c r="A162" s="11">
        <v>20</v>
      </c>
      <c r="B162" s="11">
        <v>0.21</v>
      </c>
      <c r="C162" s="11">
        <v>0.15</v>
      </c>
      <c r="E162" s="11">
        <v>0.34</v>
      </c>
      <c r="F162" s="11">
        <v>0.21</v>
      </c>
      <c r="I162" s="12"/>
      <c r="L162" s="11">
        <v>0.2</v>
      </c>
      <c r="M162" s="11">
        <v>0.15</v>
      </c>
      <c r="N162" s="11">
        <v>0.16</v>
      </c>
      <c r="O162" s="11">
        <v>0.26</v>
      </c>
      <c r="Q162" s="11">
        <v>0.26</v>
      </c>
      <c r="R162" s="11">
        <v>0.13</v>
      </c>
      <c r="S162" s="11">
        <v>0.16</v>
      </c>
      <c r="U162" s="11">
        <v>20</v>
      </c>
      <c r="AJ162" s="12"/>
    </row>
    <row r="163" spans="1:36" x14ac:dyDescent="0.2">
      <c r="A163">
        <v>21</v>
      </c>
      <c r="J163">
        <v>0.22</v>
      </c>
      <c r="L163">
        <v>0.02</v>
      </c>
      <c r="N163">
        <v>0.02</v>
      </c>
      <c r="T163">
        <v>0.15</v>
      </c>
      <c r="U163">
        <v>21</v>
      </c>
    </row>
    <row r="164" spans="1:36" s="11" customFormat="1" x14ac:dyDescent="0.2">
      <c r="A164" s="11">
        <v>22</v>
      </c>
      <c r="B164" s="11">
        <v>0.02</v>
      </c>
      <c r="C164" s="11">
        <v>0.13</v>
      </c>
      <c r="E164" s="11">
        <v>0.05</v>
      </c>
      <c r="F164" s="11">
        <v>0.08</v>
      </c>
      <c r="H164" s="11">
        <v>0.04</v>
      </c>
      <c r="I164" s="12"/>
      <c r="Q164" s="11">
        <v>0.08</v>
      </c>
      <c r="R164" s="11">
        <v>0.06</v>
      </c>
      <c r="S164" s="11">
        <v>0.11</v>
      </c>
      <c r="U164" s="11">
        <v>22</v>
      </c>
      <c r="AJ164" s="12"/>
    </row>
    <row r="165" spans="1:36" x14ac:dyDescent="0.2">
      <c r="A165">
        <v>23</v>
      </c>
      <c r="B165">
        <v>0.06</v>
      </c>
      <c r="L165">
        <v>0.03</v>
      </c>
      <c r="M165">
        <v>0.08</v>
      </c>
      <c r="N165">
        <v>7.0000000000000007E-2</v>
      </c>
      <c r="O165">
        <v>0.05</v>
      </c>
      <c r="R165">
        <v>0.1</v>
      </c>
      <c r="T165">
        <v>0.25</v>
      </c>
      <c r="U165">
        <v>23</v>
      </c>
    </row>
    <row r="166" spans="1:36" s="11" customFormat="1" x14ac:dyDescent="0.2">
      <c r="A166" s="11">
        <v>24</v>
      </c>
      <c r="B166" s="11">
        <v>0.01</v>
      </c>
      <c r="C166" s="11">
        <v>0.25</v>
      </c>
      <c r="I166" s="12"/>
      <c r="J166" s="11">
        <v>0.22</v>
      </c>
      <c r="O166" s="11">
        <v>0.1</v>
      </c>
      <c r="Q166" s="11">
        <v>0.12</v>
      </c>
      <c r="U166" s="11">
        <v>24</v>
      </c>
      <c r="AJ166" s="12"/>
    </row>
    <row r="167" spans="1:36" x14ac:dyDescent="0.2">
      <c r="A167">
        <v>25</v>
      </c>
      <c r="B167">
        <v>0.22</v>
      </c>
      <c r="E167">
        <v>0.12</v>
      </c>
      <c r="H167">
        <v>0.24</v>
      </c>
      <c r="L167">
        <v>0.23</v>
      </c>
      <c r="M167">
        <v>0.32</v>
      </c>
      <c r="N167">
        <v>0.33</v>
      </c>
      <c r="R167">
        <v>0.21</v>
      </c>
      <c r="S167">
        <v>0.25</v>
      </c>
      <c r="T167">
        <v>0.3</v>
      </c>
      <c r="U167">
        <v>25</v>
      </c>
    </row>
    <row r="168" spans="1:36" s="11" customFormat="1" x14ac:dyDescent="0.2">
      <c r="A168" s="11">
        <v>26</v>
      </c>
      <c r="B168" s="11">
        <v>0.05</v>
      </c>
      <c r="C168" s="11">
        <v>0.05</v>
      </c>
      <c r="I168" s="12"/>
      <c r="L168" s="11">
        <v>0.09</v>
      </c>
      <c r="N168" s="11">
        <v>0.01</v>
      </c>
      <c r="R168" s="11">
        <v>0.02</v>
      </c>
      <c r="S168" s="11">
        <v>0.11</v>
      </c>
      <c r="U168" s="11">
        <v>26</v>
      </c>
      <c r="AJ168" s="12"/>
    </row>
    <row r="169" spans="1:36" x14ac:dyDescent="0.2">
      <c r="A169">
        <v>27</v>
      </c>
      <c r="C169">
        <v>0.02</v>
      </c>
      <c r="E169">
        <v>0.08</v>
      </c>
      <c r="J169">
        <v>0.06</v>
      </c>
      <c r="M169">
        <v>0.03</v>
      </c>
      <c r="O169">
        <v>0.02</v>
      </c>
      <c r="T169">
        <v>0.08</v>
      </c>
      <c r="U169">
        <v>27</v>
      </c>
    </row>
    <row r="170" spans="1:36" s="11" customFormat="1" x14ac:dyDescent="0.2">
      <c r="A170" s="11">
        <v>28</v>
      </c>
      <c r="B170" s="11">
        <v>0.2</v>
      </c>
      <c r="C170" s="11">
        <v>0.36</v>
      </c>
      <c r="E170" s="11">
        <v>0.15</v>
      </c>
      <c r="F170" s="11">
        <v>0.19</v>
      </c>
      <c r="H170" s="11">
        <v>0.19</v>
      </c>
      <c r="I170" s="12"/>
      <c r="L170" s="11">
        <v>1.26</v>
      </c>
      <c r="M170" s="11">
        <v>0.13</v>
      </c>
      <c r="N170" s="11">
        <v>0.01</v>
      </c>
      <c r="O170" s="11">
        <v>0.03</v>
      </c>
      <c r="R170" s="11">
        <v>0.83</v>
      </c>
      <c r="S170" s="11">
        <v>0.32</v>
      </c>
      <c r="U170" s="11">
        <v>28</v>
      </c>
      <c r="AJ170" s="12"/>
    </row>
    <row r="171" spans="1:36" x14ac:dyDescent="0.2">
      <c r="A171">
        <v>29</v>
      </c>
      <c r="B171">
        <v>0.04</v>
      </c>
      <c r="C171">
        <v>0.03</v>
      </c>
      <c r="E171">
        <v>0.02</v>
      </c>
      <c r="F171">
        <v>0.03</v>
      </c>
      <c r="J171">
        <v>0.25</v>
      </c>
      <c r="L171">
        <v>0.18</v>
      </c>
      <c r="N171">
        <v>0.65</v>
      </c>
      <c r="O171">
        <v>0.01</v>
      </c>
      <c r="R171">
        <v>0.62</v>
      </c>
      <c r="T171">
        <v>1.63</v>
      </c>
      <c r="U171">
        <v>29</v>
      </c>
    </row>
    <row r="172" spans="1:36" s="11" customFormat="1" x14ac:dyDescent="0.2">
      <c r="A172" s="11">
        <v>30</v>
      </c>
      <c r="I172" s="12"/>
      <c r="J172" s="11">
        <v>0.02</v>
      </c>
      <c r="N172" s="11">
        <v>0.01</v>
      </c>
      <c r="U172" s="11">
        <v>30</v>
      </c>
      <c r="AJ172" s="12"/>
    </row>
    <row r="173" spans="1:36" x14ac:dyDescent="0.2">
      <c r="A173">
        <v>31</v>
      </c>
      <c r="B173">
        <v>0.24</v>
      </c>
      <c r="C173">
        <v>0.3</v>
      </c>
      <c r="E173">
        <v>0.03</v>
      </c>
      <c r="F173">
        <v>0.09</v>
      </c>
      <c r="H173">
        <v>0.11</v>
      </c>
      <c r="L173">
        <v>0.76</v>
      </c>
      <c r="M173">
        <v>0.1</v>
      </c>
      <c r="N173">
        <v>0.05</v>
      </c>
      <c r="R173">
        <v>0.02</v>
      </c>
      <c r="S173">
        <v>0.64</v>
      </c>
      <c r="T173">
        <v>0.08</v>
      </c>
      <c r="U173">
        <v>31</v>
      </c>
    </row>
    <row r="174" spans="1:36" s="18" customFormat="1" x14ac:dyDescent="0.2">
      <c r="A174" s="18" t="s">
        <v>37</v>
      </c>
      <c r="B174" s="18">
        <f t="shared" ref="B174:T174" si="18">SUM(B143:B173)</f>
        <v>1.46</v>
      </c>
      <c r="C174" s="18">
        <f t="shared" si="18"/>
        <v>2</v>
      </c>
      <c r="D174" s="18">
        <f t="shared" si="18"/>
        <v>1.71</v>
      </c>
      <c r="E174" s="18">
        <f t="shared" si="18"/>
        <v>1.24</v>
      </c>
      <c r="F174" s="18">
        <f t="shared" si="18"/>
        <v>0.95999999999999985</v>
      </c>
      <c r="G174" s="18">
        <f t="shared" si="18"/>
        <v>0</v>
      </c>
      <c r="H174" s="18">
        <f t="shared" si="18"/>
        <v>1.1600000000000001</v>
      </c>
      <c r="I174" s="18">
        <f t="shared" si="18"/>
        <v>0</v>
      </c>
      <c r="J174" s="18">
        <f t="shared" si="18"/>
        <v>1.21</v>
      </c>
      <c r="K174" s="18">
        <f t="shared" si="18"/>
        <v>0</v>
      </c>
      <c r="L174" s="18">
        <f t="shared" si="18"/>
        <v>3.2800000000000002</v>
      </c>
      <c r="M174" s="18">
        <f t="shared" si="18"/>
        <v>1.1000000000000001</v>
      </c>
      <c r="N174" s="18">
        <f t="shared" si="18"/>
        <v>1.73</v>
      </c>
      <c r="O174" s="18">
        <f t="shared" si="18"/>
        <v>0.77000000000000013</v>
      </c>
      <c r="P174" s="18">
        <f t="shared" si="18"/>
        <v>0</v>
      </c>
      <c r="Q174" s="18">
        <f t="shared" si="18"/>
        <v>0.8899999999999999</v>
      </c>
      <c r="R174" s="18">
        <f t="shared" si="18"/>
        <v>2.5700000000000003</v>
      </c>
      <c r="S174" s="18">
        <f t="shared" si="18"/>
        <v>1.92</v>
      </c>
      <c r="T174" s="18">
        <f t="shared" si="18"/>
        <v>3.29</v>
      </c>
      <c r="AJ174" s="19"/>
    </row>
    <row r="176" spans="1:36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8" spans="1:36" x14ac:dyDescent="0.2">
      <c r="A178">
        <v>1</v>
      </c>
      <c r="B178">
        <v>0.22</v>
      </c>
      <c r="C178">
        <v>0.1</v>
      </c>
      <c r="E178">
        <v>0.11</v>
      </c>
      <c r="F178">
        <v>0.09</v>
      </c>
      <c r="J178">
        <v>0.3</v>
      </c>
      <c r="K178">
        <v>0.23</v>
      </c>
      <c r="L178">
        <v>0.42</v>
      </c>
      <c r="N178">
        <v>0.13</v>
      </c>
      <c r="O178">
        <v>0.22</v>
      </c>
      <c r="Q178">
        <v>0.13</v>
      </c>
      <c r="R178">
        <v>0.21</v>
      </c>
      <c r="S178">
        <v>0.19</v>
      </c>
      <c r="T178">
        <v>0.45</v>
      </c>
      <c r="U178">
        <v>1</v>
      </c>
    </row>
    <row r="179" spans="1:36" s="11" customFormat="1" x14ac:dyDescent="0.2">
      <c r="A179" s="11">
        <v>2</v>
      </c>
      <c r="E179" s="11">
        <v>0.03</v>
      </c>
      <c r="I179" s="12"/>
      <c r="J179" s="11">
        <v>0.13</v>
      </c>
      <c r="L179" s="11">
        <v>0.65</v>
      </c>
      <c r="N179" s="11">
        <v>0.11</v>
      </c>
      <c r="Q179" s="11">
        <v>0.02</v>
      </c>
      <c r="R179" s="11">
        <v>0.15</v>
      </c>
      <c r="U179" s="11">
        <v>2</v>
      </c>
      <c r="AJ179" s="12"/>
    </row>
    <row r="180" spans="1:36" x14ac:dyDescent="0.2">
      <c r="A180">
        <v>3</v>
      </c>
      <c r="B180">
        <v>0.01</v>
      </c>
      <c r="C180">
        <v>0.65</v>
      </c>
      <c r="D180">
        <v>0.46</v>
      </c>
      <c r="E180">
        <v>0.4</v>
      </c>
      <c r="F180">
        <v>0.24</v>
      </c>
      <c r="H180">
        <v>0.1</v>
      </c>
      <c r="K180">
        <v>0.12</v>
      </c>
      <c r="M180">
        <v>0.22</v>
      </c>
      <c r="N180">
        <v>0.22</v>
      </c>
      <c r="O180">
        <v>0.36</v>
      </c>
      <c r="Q180">
        <v>0.39</v>
      </c>
      <c r="S180">
        <v>0.47</v>
      </c>
      <c r="U180">
        <v>3</v>
      </c>
    </row>
    <row r="181" spans="1:36" s="11" customFormat="1" x14ac:dyDescent="0.2">
      <c r="A181" s="11">
        <v>4</v>
      </c>
      <c r="I181" s="12"/>
      <c r="J181" s="11">
        <v>0.25</v>
      </c>
      <c r="K181" s="11">
        <v>0.09</v>
      </c>
      <c r="L181" s="11">
        <v>0.54</v>
      </c>
      <c r="N181" s="11">
        <v>0.1</v>
      </c>
      <c r="R181" s="11">
        <v>0.35</v>
      </c>
      <c r="T181" s="11">
        <v>0.6</v>
      </c>
      <c r="U181" s="11">
        <v>4</v>
      </c>
      <c r="AJ181" s="12"/>
    </row>
    <row r="182" spans="1:36" x14ac:dyDescent="0.2">
      <c r="A182">
        <v>5</v>
      </c>
      <c r="C182">
        <v>0.03</v>
      </c>
      <c r="D182">
        <v>0.04</v>
      </c>
      <c r="E182">
        <v>0.04</v>
      </c>
      <c r="K182">
        <v>0.02</v>
      </c>
      <c r="L182">
        <v>0.41</v>
      </c>
      <c r="Q182">
        <v>0.03</v>
      </c>
      <c r="U182">
        <v>5</v>
      </c>
    </row>
    <row r="183" spans="1:36" s="11" customFormat="1" x14ac:dyDescent="0.2">
      <c r="A183" s="11">
        <v>6</v>
      </c>
      <c r="C183" s="11">
        <v>0.03</v>
      </c>
      <c r="E183" s="11">
        <v>0.24</v>
      </c>
      <c r="H183" s="11">
        <v>0.05</v>
      </c>
      <c r="I183" s="12"/>
      <c r="L183" s="11">
        <v>0.06</v>
      </c>
      <c r="M183" s="11">
        <v>0.02</v>
      </c>
      <c r="N183" s="11">
        <v>0.02</v>
      </c>
      <c r="O183" s="11">
        <v>0.16</v>
      </c>
      <c r="Q183" s="11">
        <v>0.21</v>
      </c>
      <c r="R183" s="11">
        <v>0.04</v>
      </c>
      <c r="T183" s="11">
        <v>7.0000000000000007E-2</v>
      </c>
      <c r="U183" s="11">
        <v>6</v>
      </c>
      <c r="AJ183" s="12"/>
    </row>
    <row r="184" spans="1:36" x14ac:dyDescent="0.2">
      <c r="A184">
        <v>7</v>
      </c>
      <c r="E184">
        <v>0.02</v>
      </c>
      <c r="Q184">
        <v>0.02</v>
      </c>
      <c r="T184">
        <v>0.15</v>
      </c>
      <c r="U184">
        <v>7</v>
      </c>
    </row>
    <row r="185" spans="1:36" s="11" customFormat="1" x14ac:dyDescent="0.2">
      <c r="A185" s="11">
        <v>8</v>
      </c>
      <c r="I185" s="12"/>
      <c r="U185" s="11">
        <v>8</v>
      </c>
      <c r="AJ185" s="12"/>
    </row>
    <row r="186" spans="1:36" x14ac:dyDescent="0.2">
      <c r="A186">
        <v>9</v>
      </c>
      <c r="B186">
        <v>0.01</v>
      </c>
      <c r="C186">
        <v>0.03</v>
      </c>
      <c r="E186">
        <v>0.05</v>
      </c>
      <c r="F186">
        <v>0.06</v>
      </c>
      <c r="L186">
        <v>0.05</v>
      </c>
      <c r="M186">
        <v>0.11</v>
      </c>
      <c r="N186">
        <v>0.03</v>
      </c>
      <c r="Q186">
        <v>0.04</v>
      </c>
      <c r="S186">
        <v>0.2</v>
      </c>
      <c r="U186">
        <v>9</v>
      </c>
    </row>
    <row r="187" spans="1:36" s="11" customFormat="1" x14ac:dyDescent="0.2">
      <c r="A187" s="11">
        <v>10</v>
      </c>
      <c r="B187" s="11">
        <v>0.47</v>
      </c>
      <c r="C187" s="11">
        <v>0.1</v>
      </c>
      <c r="D187" s="11">
        <v>0.44</v>
      </c>
      <c r="E187" s="11">
        <v>0.47</v>
      </c>
      <c r="F187" s="11">
        <v>0.43</v>
      </c>
      <c r="H187" s="11">
        <v>0.28999999999999998</v>
      </c>
      <c r="I187" s="12"/>
      <c r="J187" s="11">
        <v>0.15</v>
      </c>
      <c r="K187" s="11">
        <v>0.63</v>
      </c>
      <c r="L187" s="11">
        <v>0.59</v>
      </c>
      <c r="M187" s="11">
        <v>0.46</v>
      </c>
      <c r="N187" s="11">
        <v>0.54</v>
      </c>
      <c r="R187" s="11">
        <v>0.3</v>
      </c>
      <c r="S187" s="11">
        <v>0.93</v>
      </c>
      <c r="T187" s="11">
        <v>0.15</v>
      </c>
      <c r="U187" s="11">
        <v>10</v>
      </c>
      <c r="AJ187" s="12"/>
    </row>
    <row r="188" spans="1:36" x14ac:dyDescent="0.2">
      <c r="A188">
        <v>11</v>
      </c>
      <c r="B188">
        <v>0.01</v>
      </c>
      <c r="C188">
        <v>0.52</v>
      </c>
      <c r="F188">
        <v>0.01</v>
      </c>
      <c r="J188">
        <v>0.37</v>
      </c>
      <c r="L188">
        <v>0.04</v>
      </c>
      <c r="N188">
        <v>0.03</v>
      </c>
      <c r="O188">
        <v>0.28999999999999998</v>
      </c>
      <c r="T188">
        <v>0.5</v>
      </c>
      <c r="U188">
        <v>11</v>
      </c>
    </row>
    <row r="189" spans="1:36" s="11" customFormat="1" x14ac:dyDescent="0.2">
      <c r="A189" s="11">
        <v>12</v>
      </c>
      <c r="I189" s="12"/>
      <c r="U189" s="11">
        <v>12</v>
      </c>
      <c r="AJ189" s="12"/>
    </row>
    <row r="190" spans="1:36" x14ac:dyDescent="0.2">
      <c r="A190">
        <v>13</v>
      </c>
      <c r="U190">
        <v>13</v>
      </c>
    </row>
    <row r="191" spans="1:36" s="11" customFormat="1" x14ac:dyDescent="0.2">
      <c r="A191" s="11">
        <v>14</v>
      </c>
      <c r="I191" s="12"/>
      <c r="U191" s="11">
        <v>14</v>
      </c>
      <c r="AJ191" s="12"/>
    </row>
    <row r="192" spans="1:36" x14ac:dyDescent="0.2">
      <c r="A192">
        <v>15</v>
      </c>
      <c r="U192">
        <v>15</v>
      </c>
    </row>
    <row r="193" spans="1:36" s="11" customFormat="1" x14ac:dyDescent="0.2">
      <c r="A193" s="11">
        <v>16</v>
      </c>
      <c r="I193" s="12"/>
      <c r="U193" s="11">
        <v>16</v>
      </c>
      <c r="AJ193" s="12"/>
    </row>
    <row r="194" spans="1:36" x14ac:dyDescent="0.2">
      <c r="A194">
        <v>17</v>
      </c>
      <c r="U194">
        <v>17</v>
      </c>
    </row>
    <row r="195" spans="1:36" s="11" customFormat="1" x14ac:dyDescent="0.2">
      <c r="A195" s="11">
        <v>18</v>
      </c>
      <c r="I195" s="12"/>
      <c r="U195" s="11">
        <v>18</v>
      </c>
      <c r="AJ195" s="12"/>
    </row>
    <row r="196" spans="1:36" x14ac:dyDescent="0.2">
      <c r="A196">
        <v>19</v>
      </c>
      <c r="U196">
        <v>19</v>
      </c>
    </row>
    <row r="197" spans="1:36" s="11" customFormat="1" x14ac:dyDescent="0.2">
      <c r="A197" s="11">
        <v>20</v>
      </c>
      <c r="I197" s="12"/>
      <c r="U197" s="11">
        <v>20</v>
      </c>
      <c r="AJ197" s="12"/>
    </row>
    <row r="198" spans="1:36" x14ac:dyDescent="0.2">
      <c r="A198">
        <v>21</v>
      </c>
      <c r="B198">
        <v>0.11</v>
      </c>
      <c r="C198">
        <v>0.13</v>
      </c>
      <c r="F198">
        <v>0.15</v>
      </c>
      <c r="M198">
        <v>0.04</v>
      </c>
      <c r="R198">
        <v>0.12</v>
      </c>
      <c r="S198">
        <v>0.05</v>
      </c>
      <c r="U198">
        <v>21</v>
      </c>
    </row>
    <row r="199" spans="1:36" s="11" customFormat="1" x14ac:dyDescent="0.2">
      <c r="A199" s="11">
        <v>22</v>
      </c>
      <c r="B199" s="11">
        <v>0.01</v>
      </c>
      <c r="E199" s="11">
        <v>0.09</v>
      </c>
      <c r="I199" s="12"/>
      <c r="J199" s="11">
        <v>0.13</v>
      </c>
      <c r="L199" s="11">
        <v>7.0000000000000007E-2</v>
      </c>
      <c r="N199" s="11">
        <v>0.14000000000000001</v>
      </c>
      <c r="Q199" s="11">
        <v>0.09</v>
      </c>
      <c r="T199" s="11">
        <v>0.2</v>
      </c>
      <c r="U199" s="11">
        <v>22</v>
      </c>
      <c r="AJ199" s="12"/>
    </row>
    <row r="200" spans="1:36" x14ac:dyDescent="0.2">
      <c r="A200">
        <v>23</v>
      </c>
      <c r="O200">
        <v>0.06</v>
      </c>
      <c r="T200">
        <v>0.02</v>
      </c>
      <c r="U200">
        <v>23</v>
      </c>
    </row>
    <row r="201" spans="1:36" s="11" customFormat="1" x14ac:dyDescent="0.2">
      <c r="A201" s="11">
        <v>24</v>
      </c>
      <c r="I201" s="12"/>
      <c r="U201" s="11">
        <v>24</v>
      </c>
      <c r="AJ201" s="12"/>
    </row>
    <row r="202" spans="1:36" x14ac:dyDescent="0.2">
      <c r="A202">
        <v>25</v>
      </c>
      <c r="U202">
        <v>25</v>
      </c>
    </row>
    <row r="203" spans="1:36" s="11" customFormat="1" x14ac:dyDescent="0.2">
      <c r="A203" s="11">
        <v>26</v>
      </c>
      <c r="I203" s="12"/>
      <c r="U203" s="11">
        <v>26</v>
      </c>
      <c r="AJ203" s="12"/>
    </row>
    <row r="204" spans="1:36" x14ac:dyDescent="0.2">
      <c r="A204">
        <v>27</v>
      </c>
      <c r="U204">
        <v>27</v>
      </c>
    </row>
    <row r="205" spans="1:36" s="11" customFormat="1" x14ac:dyDescent="0.2">
      <c r="A205" s="11">
        <v>28</v>
      </c>
      <c r="I205" s="12"/>
      <c r="U205" s="11">
        <v>28</v>
      </c>
      <c r="AJ205" s="12"/>
    </row>
    <row r="206" spans="1:36" x14ac:dyDescent="0.2">
      <c r="A206">
        <v>29</v>
      </c>
      <c r="U206">
        <v>29</v>
      </c>
    </row>
    <row r="207" spans="1:36" s="11" customFormat="1" x14ac:dyDescent="0.2">
      <c r="A207" s="11">
        <v>30</v>
      </c>
      <c r="I207" s="12"/>
      <c r="U207" s="11">
        <v>30</v>
      </c>
      <c r="AJ207" s="12"/>
    </row>
    <row r="208" spans="1:36" x14ac:dyDescent="0.2">
      <c r="A208">
        <v>31</v>
      </c>
      <c r="U208">
        <v>31</v>
      </c>
    </row>
    <row r="209" spans="1:36" s="18" customFormat="1" x14ac:dyDescent="0.2">
      <c r="A209" s="18" t="s">
        <v>37</v>
      </c>
      <c r="B209" s="18">
        <f t="shared" ref="B209:T209" si="19">SUM(B178:B208)</f>
        <v>0.84</v>
      </c>
      <c r="C209" s="18">
        <f t="shared" si="19"/>
        <v>1.5899999999999999</v>
      </c>
      <c r="D209" s="18">
        <f t="shared" si="19"/>
        <v>0.94</v>
      </c>
      <c r="E209" s="18">
        <f t="shared" si="19"/>
        <v>1.4500000000000002</v>
      </c>
      <c r="F209" s="18">
        <f t="shared" si="19"/>
        <v>0.98</v>
      </c>
      <c r="G209" s="18">
        <f t="shared" si="19"/>
        <v>0</v>
      </c>
      <c r="H209" s="18">
        <f t="shared" si="19"/>
        <v>0.44</v>
      </c>
      <c r="I209" s="18">
        <f t="shared" si="19"/>
        <v>0</v>
      </c>
      <c r="J209" s="18">
        <f t="shared" si="19"/>
        <v>1.33</v>
      </c>
      <c r="K209" s="18">
        <f t="shared" si="19"/>
        <v>1.0899999999999999</v>
      </c>
      <c r="L209" s="18">
        <f t="shared" si="19"/>
        <v>2.8299999999999996</v>
      </c>
      <c r="M209" s="18">
        <f t="shared" si="19"/>
        <v>0.85000000000000009</v>
      </c>
      <c r="N209" s="18">
        <f t="shared" si="19"/>
        <v>1.3199999999999998</v>
      </c>
      <c r="O209" s="18">
        <f t="shared" si="19"/>
        <v>1.0900000000000001</v>
      </c>
      <c r="P209" s="18">
        <f t="shared" si="19"/>
        <v>0</v>
      </c>
      <c r="Q209" s="18">
        <f t="shared" si="19"/>
        <v>0.93</v>
      </c>
      <c r="R209" s="18">
        <f t="shared" si="19"/>
        <v>1.17</v>
      </c>
      <c r="S209" s="18">
        <f t="shared" si="19"/>
        <v>1.84</v>
      </c>
      <c r="T209" s="18">
        <f t="shared" si="19"/>
        <v>2.14</v>
      </c>
      <c r="AJ209" s="19"/>
    </row>
    <row r="211" spans="1:36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2" spans="1:36" x14ac:dyDescent="0.2">
      <c r="E212" s="28"/>
    </row>
    <row r="213" spans="1:36" x14ac:dyDescent="0.2">
      <c r="A213">
        <v>1</v>
      </c>
      <c r="E213" s="28"/>
      <c r="U213">
        <v>1</v>
      </c>
    </row>
    <row r="214" spans="1:36" s="11" customFormat="1" x14ac:dyDescent="0.2">
      <c r="A214" s="11">
        <v>2</v>
      </c>
      <c r="E214" s="28"/>
      <c r="I214" s="12"/>
      <c r="T214" s="11">
        <v>0.1</v>
      </c>
      <c r="U214" s="11">
        <v>2</v>
      </c>
      <c r="AJ214" s="12"/>
    </row>
    <row r="215" spans="1:36" x14ac:dyDescent="0.2">
      <c r="A215">
        <v>3</v>
      </c>
      <c r="E215" s="28"/>
      <c r="U215">
        <v>3</v>
      </c>
    </row>
    <row r="216" spans="1:36" s="11" customFormat="1" x14ac:dyDescent="0.2">
      <c r="A216" s="11">
        <v>4</v>
      </c>
      <c r="E216" s="28"/>
      <c r="I216" s="12"/>
      <c r="U216" s="11">
        <v>4</v>
      </c>
      <c r="AJ216" s="12"/>
    </row>
    <row r="217" spans="1:36" x14ac:dyDescent="0.2">
      <c r="A217">
        <v>5</v>
      </c>
      <c r="E217" s="28"/>
      <c r="U217">
        <v>5</v>
      </c>
    </row>
    <row r="218" spans="1:36" s="11" customFormat="1" x14ac:dyDescent="0.2">
      <c r="A218" s="11">
        <v>6</v>
      </c>
      <c r="E218" s="28"/>
      <c r="I218" s="12"/>
      <c r="U218" s="11">
        <v>6</v>
      </c>
      <c r="AJ218" s="12"/>
    </row>
    <row r="219" spans="1:36" x14ac:dyDescent="0.2">
      <c r="A219">
        <v>7</v>
      </c>
      <c r="E219" s="28"/>
      <c r="U219">
        <v>7</v>
      </c>
    </row>
    <row r="220" spans="1:36" s="11" customFormat="1" x14ac:dyDescent="0.2">
      <c r="A220" s="11">
        <v>8</v>
      </c>
      <c r="E220" s="28"/>
      <c r="I220" s="12"/>
      <c r="U220" s="11">
        <v>8</v>
      </c>
      <c r="AJ220" s="12"/>
    </row>
    <row r="221" spans="1:36" x14ac:dyDescent="0.2">
      <c r="A221">
        <v>9</v>
      </c>
      <c r="E221" s="28"/>
      <c r="U221">
        <v>9</v>
      </c>
    </row>
    <row r="222" spans="1:36" s="11" customFormat="1" x14ac:dyDescent="0.2">
      <c r="A222" s="11">
        <v>10</v>
      </c>
      <c r="E222" s="28"/>
      <c r="I222" s="12"/>
      <c r="U222" s="11">
        <v>10</v>
      </c>
      <c r="AJ222" s="12"/>
    </row>
    <row r="223" spans="1:36" x14ac:dyDescent="0.2">
      <c r="A223">
        <v>11</v>
      </c>
      <c r="E223" s="28"/>
      <c r="U223">
        <v>11</v>
      </c>
    </row>
    <row r="224" spans="1:36" s="11" customFormat="1" x14ac:dyDescent="0.2">
      <c r="A224" s="11">
        <v>12</v>
      </c>
      <c r="E224" s="28"/>
      <c r="I224" s="12"/>
      <c r="U224" s="11">
        <v>12</v>
      </c>
      <c r="AJ224" s="12"/>
    </row>
    <row r="225" spans="1:36" x14ac:dyDescent="0.2">
      <c r="A225">
        <v>13</v>
      </c>
      <c r="E225" s="28"/>
      <c r="U225">
        <v>13</v>
      </c>
    </row>
    <row r="226" spans="1:36" s="11" customFormat="1" x14ac:dyDescent="0.2">
      <c r="A226" s="11">
        <v>14</v>
      </c>
      <c r="E226" s="28"/>
      <c r="I226" s="12"/>
      <c r="U226" s="11">
        <v>14</v>
      </c>
      <c r="AJ226" s="12"/>
    </row>
    <row r="227" spans="1:36" x14ac:dyDescent="0.2">
      <c r="A227">
        <v>15</v>
      </c>
      <c r="E227" s="28"/>
      <c r="U227">
        <v>15</v>
      </c>
    </row>
    <row r="228" spans="1:36" s="11" customFormat="1" x14ac:dyDescent="0.2">
      <c r="A228" s="11">
        <v>16</v>
      </c>
      <c r="E228" s="28"/>
      <c r="I228" s="12"/>
      <c r="U228" s="11">
        <v>16</v>
      </c>
      <c r="AJ228" s="12"/>
    </row>
    <row r="229" spans="1:36" x14ac:dyDescent="0.2">
      <c r="A229">
        <v>17</v>
      </c>
      <c r="E229" s="28"/>
      <c r="U229">
        <v>17</v>
      </c>
    </row>
    <row r="230" spans="1:36" s="11" customFormat="1" x14ac:dyDescent="0.2">
      <c r="A230" s="11">
        <v>18</v>
      </c>
      <c r="E230" s="28"/>
      <c r="I230" s="12"/>
      <c r="U230" s="11">
        <v>18</v>
      </c>
      <c r="AJ230" s="12"/>
    </row>
    <row r="231" spans="1:36" x14ac:dyDescent="0.2">
      <c r="A231">
        <v>19</v>
      </c>
      <c r="E231" s="28"/>
      <c r="U231">
        <v>19</v>
      </c>
    </row>
    <row r="232" spans="1:36" s="11" customFormat="1" x14ac:dyDescent="0.2">
      <c r="A232" s="11">
        <v>20</v>
      </c>
      <c r="E232" s="28"/>
      <c r="I232" s="12"/>
      <c r="U232" s="11">
        <v>20</v>
      </c>
      <c r="AJ232" s="12"/>
    </row>
    <row r="233" spans="1:36" x14ac:dyDescent="0.2">
      <c r="A233">
        <v>21</v>
      </c>
      <c r="E233" s="28"/>
      <c r="U233">
        <v>21</v>
      </c>
    </row>
    <row r="234" spans="1:36" s="11" customFormat="1" x14ac:dyDescent="0.2">
      <c r="A234" s="11">
        <v>22</v>
      </c>
      <c r="B234" s="11">
        <v>0.06</v>
      </c>
      <c r="C234" s="11">
        <v>0.22</v>
      </c>
      <c r="D234" s="11">
        <v>0.18</v>
      </c>
      <c r="E234" s="28"/>
      <c r="F234" s="11">
        <v>0.22</v>
      </c>
      <c r="H234" s="11">
        <v>0.02</v>
      </c>
      <c r="I234" s="12"/>
      <c r="J234" s="11">
        <v>0.15</v>
      </c>
      <c r="K234" s="11">
        <v>0.06</v>
      </c>
      <c r="L234" s="11">
        <v>0.12</v>
      </c>
      <c r="M234" s="11">
        <v>0.08</v>
      </c>
      <c r="N234" s="11">
        <v>0.14000000000000001</v>
      </c>
      <c r="O234" s="11">
        <v>0.06</v>
      </c>
      <c r="Q234" s="11">
        <v>0.1</v>
      </c>
      <c r="R234" s="11">
        <v>0.2</v>
      </c>
      <c r="S234" s="11">
        <v>0.12</v>
      </c>
      <c r="U234" s="11">
        <v>22</v>
      </c>
      <c r="AJ234" s="12"/>
    </row>
    <row r="235" spans="1:36" x14ac:dyDescent="0.2">
      <c r="A235">
        <v>23</v>
      </c>
      <c r="B235">
        <v>0.04</v>
      </c>
      <c r="E235" s="28"/>
      <c r="K235">
        <v>0.02</v>
      </c>
      <c r="N235">
        <v>0.01</v>
      </c>
      <c r="R235">
        <v>0.02</v>
      </c>
      <c r="T235">
        <v>0.15</v>
      </c>
      <c r="U235">
        <v>23</v>
      </c>
    </row>
    <row r="236" spans="1:36" s="11" customFormat="1" x14ac:dyDescent="0.2">
      <c r="A236" s="11">
        <v>24</v>
      </c>
      <c r="E236" s="28"/>
      <c r="I236" s="12"/>
      <c r="U236" s="11">
        <v>24</v>
      </c>
      <c r="AJ236" s="12"/>
    </row>
    <row r="237" spans="1:36" x14ac:dyDescent="0.2">
      <c r="A237">
        <v>25</v>
      </c>
      <c r="E237" s="28"/>
      <c r="U237">
        <v>25</v>
      </c>
    </row>
    <row r="238" spans="1:36" s="11" customFormat="1" x14ac:dyDescent="0.2">
      <c r="A238" s="11">
        <v>26</v>
      </c>
      <c r="E238" s="28"/>
      <c r="I238" s="12"/>
      <c r="U238" s="11">
        <v>26</v>
      </c>
      <c r="AJ238" s="12"/>
    </row>
    <row r="239" spans="1:36" x14ac:dyDescent="0.2">
      <c r="A239">
        <v>27</v>
      </c>
      <c r="E239" s="28"/>
      <c r="U239">
        <v>27</v>
      </c>
    </row>
    <row r="240" spans="1:36" s="11" customFormat="1" x14ac:dyDescent="0.2">
      <c r="A240" s="11">
        <v>28</v>
      </c>
      <c r="E240" s="28"/>
      <c r="I240" s="12"/>
      <c r="U240" s="11">
        <v>28</v>
      </c>
      <c r="AJ240" s="12"/>
    </row>
    <row r="241" spans="1:36" x14ac:dyDescent="0.2">
      <c r="A241">
        <v>29</v>
      </c>
      <c r="E241" s="28"/>
      <c r="U241">
        <v>29</v>
      </c>
    </row>
    <row r="242" spans="1:36" s="11" customFormat="1" x14ac:dyDescent="0.2">
      <c r="A242" s="11">
        <v>30</v>
      </c>
      <c r="E242" s="28"/>
      <c r="I242" s="12"/>
      <c r="U242" s="11">
        <v>30</v>
      </c>
      <c r="AJ242" s="12"/>
    </row>
    <row r="243" spans="1:36" x14ac:dyDescent="0.2">
      <c r="A243">
        <v>31</v>
      </c>
      <c r="E243" s="28"/>
      <c r="U243">
        <v>31</v>
      </c>
    </row>
    <row r="244" spans="1:36" s="18" customFormat="1" x14ac:dyDescent="0.2">
      <c r="A244" s="18" t="s">
        <v>37</v>
      </c>
      <c r="B244" s="18">
        <f t="shared" ref="B244:T244" si="20">SUM(B213:B243)</f>
        <v>0.1</v>
      </c>
      <c r="C244" s="18">
        <f t="shared" si="20"/>
        <v>0.22</v>
      </c>
      <c r="D244" s="18">
        <f t="shared" si="20"/>
        <v>0.18</v>
      </c>
      <c r="E244" s="18">
        <f t="shared" si="20"/>
        <v>0</v>
      </c>
      <c r="F244" s="18">
        <f t="shared" si="20"/>
        <v>0.22</v>
      </c>
      <c r="G244" s="18">
        <f t="shared" si="20"/>
        <v>0</v>
      </c>
      <c r="H244" s="18">
        <f t="shared" si="20"/>
        <v>0.02</v>
      </c>
      <c r="I244" s="18">
        <f t="shared" si="20"/>
        <v>0</v>
      </c>
      <c r="J244" s="18">
        <f t="shared" si="20"/>
        <v>0.15</v>
      </c>
      <c r="K244" s="18">
        <f t="shared" si="20"/>
        <v>0.08</v>
      </c>
      <c r="L244" s="18">
        <f t="shared" si="20"/>
        <v>0.12</v>
      </c>
      <c r="M244" s="18">
        <f t="shared" si="20"/>
        <v>0.08</v>
      </c>
      <c r="N244" s="18">
        <f t="shared" si="20"/>
        <v>0.15000000000000002</v>
      </c>
      <c r="O244" s="18">
        <f t="shared" si="20"/>
        <v>0.06</v>
      </c>
      <c r="P244" s="18">
        <f t="shared" si="20"/>
        <v>0</v>
      </c>
      <c r="Q244" s="18">
        <f t="shared" si="20"/>
        <v>0.1</v>
      </c>
      <c r="R244" s="18">
        <f t="shared" si="20"/>
        <v>0.22</v>
      </c>
      <c r="S244" s="18">
        <f t="shared" si="20"/>
        <v>0.12</v>
      </c>
      <c r="T244" s="18">
        <f t="shared" si="20"/>
        <v>0.25</v>
      </c>
      <c r="AJ244" s="19"/>
    </row>
    <row r="245" spans="1:36" x14ac:dyDescent="0.2">
      <c r="E245" s="30"/>
    </row>
    <row r="246" spans="1:36" x14ac:dyDescent="0.2">
      <c r="A246" s="2" t="s">
        <v>46</v>
      </c>
      <c r="B246" t="s">
        <v>1</v>
      </c>
      <c r="C246" t="s">
        <v>2</v>
      </c>
      <c r="D246" t="s">
        <v>3</v>
      </c>
      <c r="E246" s="31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7" spans="1:36" x14ac:dyDescent="0.2">
      <c r="E247" s="31"/>
    </row>
    <row r="248" spans="1:36" x14ac:dyDescent="0.2">
      <c r="A248">
        <v>1</v>
      </c>
      <c r="E248" s="31"/>
      <c r="U248">
        <v>1</v>
      </c>
    </row>
    <row r="249" spans="1:36" s="11" customFormat="1" x14ac:dyDescent="0.2">
      <c r="A249" s="11">
        <v>2</v>
      </c>
      <c r="I249" s="12"/>
      <c r="U249" s="11">
        <v>2</v>
      </c>
      <c r="AJ249" s="12"/>
    </row>
    <row r="250" spans="1:36" x14ac:dyDescent="0.2">
      <c r="A250">
        <v>3</v>
      </c>
      <c r="E250" s="31"/>
      <c r="U250">
        <v>3</v>
      </c>
    </row>
    <row r="251" spans="1:36" s="11" customFormat="1" x14ac:dyDescent="0.2">
      <c r="A251" s="11">
        <v>4</v>
      </c>
      <c r="I251" s="12"/>
      <c r="U251" s="11">
        <v>4</v>
      </c>
      <c r="AJ251" s="12"/>
    </row>
    <row r="252" spans="1:36" x14ac:dyDescent="0.2">
      <c r="A252">
        <v>5</v>
      </c>
      <c r="E252" s="31"/>
      <c r="U252">
        <v>5</v>
      </c>
    </row>
    <row r="253" spans="1:36" s="11" customFormat="1" x14ac:dyDescent="0.2">
      <c r="A253" s="11">
        <v>6</v>
      </c>
      <c r="I253" s="12"/>
      <c r="T253" s="11">
        <v>7.0000000000000007E-2</v>
      </c>
      <c r="U253" s="11">
        <v>6</v>
      </c>
      <c r="AJ253" s="12"/>
    </row>
    <row r="254" spans="1:36" x14ac:dyDescent="0.2">
      <c r="A254">
        <v>7</v>
      </c>
      <c r="B254">
        <v>0.02</v>
      </c>
      <c r="C254">
        <v>0.05</v>
      </c>
      <c r="E254" s="31"/>
      <c r="R254">
        <v>0.02</v>
      </c>
      <c r="T254">
        <v>7.0000000000000007E-2</v>
      </c>
      <c r="U254">
        <v>7</v>
      </c>
    </row>
    <row r="255" spans="1:36" s="11" customFormat="1" x14ac:dyDescent="0.2">
      <c r="A255" s="11">
        <v>8</v>
      </c>
      <c r="C255" s="11">
        <v>0.02</v>
      </c>
      <c r="D255" s="11">
        <v>0.09</v>
      </c>
      <c r="E255" s="11">
        <v>0.02</v>
      </c>
      <c r="F255" s="11">
        <v>0.06</v>
      </c>
      <c r="I255" s="12"/>
      <c r="R255" s="11">
        <v>0.04</v>
      </c>
      <c r="U255" s="11">
        <v>8</v>
      </c>
      <c r="AJ255" s="12"/>
    </row>
    <row r="256" spans="1:36" x14ac:dyDescent="0.2">
      <c r="A256">
        <v>9</v>
      </c>
      <c r="E256" s="31"/>
      <c r="U256">
        <v>9</v>
      </c>
    </row>
    <row r="257" spans="1:36" s="11" customFormat="1" x14ac:dyDescent="0.2">
      <c r="A257" s="11">
        <v>10</v>
      </c>
      <c r="I257" s="12"/>
      <c r="U257" s="11">
        <v>10</v>
      </c>
      <c r="AJ257" s="12"/>
    </row>
    <row r="258" spans="1:36" x14ac:dyDescent="0.2">
      <c r="A258">
        <v>11</v>
      </c>
      <c r="E258" s="31"/>
      <c r="U258">
        <v>11</v>
      </c>
    </row>
    <row r="259" spans="1:36" s="11" customFormat="1" x14ac:dyDescent="0.2">
      <c r="A259" s="11">
        <v>12</v>
      </c>
      <c r="I259" s="12"/>
      <c r="U259" s="11">
        <v>12</v>
      </c>
      <c r="AJ259" s="12"/>
    </row>
    <row r="260" spans="1:36" x14ac:dyDescent="0.2">
      <c r="A260">
        <v>13</v>
      </c>
      <c r="E260" s="31"/>
      <c r="U260">
        <v>13</v>
      </c>
    </row>
    <row r="261" spans="1:36" s="11" customFormat="1" x14ac:dyDescent="0.2">
      <c r="A261" s="11">
        <v>14</v>
      </c>
      <c r="I261" s="12"/>
      <c r="L261" s="11">
        <v>0.02</v>
      </c>
      <c r="U261" s="11">
        <v>14</v>
      </c>
      <c r="AJ261" s="12"/>
    </row>
    <row r="262" spans="1:36" x14ac:dyDescent="0.2">
      <c r="A262">
        <v>15</v>
      </c>
      <c r="E262" s="31"/>
      <c r="L262">
        <v>0.04</v>
      </c>
      <c r="U262">
        <v>15</v>
      </c>
    </row>
    <row r="263" spans="1:36" s="11" customFormat="1" x14ac:dyDescent="0.2">
      <c r="A263" s="11">
        <v>16</v>
      </c>
      <c r="I263" s="12"/>
      <c r="U263" s="11">
        <v>16</v>
      </c>
      <c r="AJ263" s="12"/>
    </row>
    <row r="264" spans="1:36" x14ac:dyDescent="0.2">
      <c r="A264">
        <v>17</v>
      </c>
      <c r="E264" s="31"/>
      <c r="U264">
        <v>17</v>
      </c>
    </row>
    <row r="265" spans="1:36" s="11" customFormat="1" x14ac:dyDescent="0.2">
      <c r="A265" s="11">
        <v>18</v>
      </c>
      <c r="B265" s="11">
        <v>0.15</v>
      </c>
      <c r="C265" s="11">
        <v>0.36</v>
      </c>
      <c r="E265" s="11">
        <v>0.15</v>
      </c>
      <c r="F265" s="11">
        <v>0.15</v>
      </c>
      <c r="I265" s="12"/>
      <c r="M265" s="11">
        <v>0.17</v>
      </c>
      <c r="Q265" s="11">
        <v>0.16</v>
      </c>
      <c r="R265" s="11">
        <v>0.23</v>
      </c>
      <c r="S265" s="11">
        <v>0.1</v>
      </c>
      <c r="T265" s="11">
        <v>0.4</v>
      </c>
      <c r="U265" s="11">
        <v>18</v>
      </c>
      <c r="AJ265" s="12"/>
    </row>
    <row r="266" spans="1:36" x14ac:dyDescent="0.2">
      <c r="A266">
        <v>19</v>
      </c>
      <c r="C266">
        <v>0.26</v>
      </c>
      <c r="D266">
        <v>0.26</v>
      </c>
      <c r="E266" s="31"/>
      <c r="F266">
        <v>0.33</v>
      </c>
      <c r="H266">
        <v>0.11</v>
      </c>
      <c r="J266">
        <v>0.15</v>
      </c>
      <c r="K266">
        <v>0.09</v>
      </c>
      <c r="L266">
        <v>0.24</v>
      </c>
      <c r="M266">
        <v>0.09</v>
      </c>
      <c r="N266">
        <v>0.43</v>
      </c>
      <c r="R266">
        <v>0.18</v>
      </c>
      <c r="U266">
        <v>19</v>
      </c>
    </row>
    <row r="267" spans="1:36" s="11" customFormat="1" x14ac:dyDescent="0.2">
      <c r="A267" s="11">
        <v>20</v>
      </c>
      <c r="B267" s="11">
        <v>0.34</v>
      </c>
      <c r="C267" s="11">
        <v>0.48</v>
      </c>
      <c r="D267" s="11">
        <v>0.55000000000000004</v>
      </c>
      <c r="E267" s="11">
        <v>0.72</v>
      </c>
      <c r="F267" s="11">
        <v>0.71</v>
      </c>
      <c r="H267" s="11">
        <v>0.09</v>
      </c>
      <c r="I267" s="12"/>
      <c r="J267" s="11">
        <v>0.15</v>
      </c>
      <c r="L267" s="11">
        <v>0.69</v>
      </c>
      <c r="M267" s="11">
        <v>0.47</v>
      </c>
      <c r="N267" s="11">
        <v>0.74</v>
      </c>
      <c r="O267" s="11">
        <v>0.92</v>
      </c>
      <c r="Q267" s="11">
        <v>0.67</v>
      </c>
      <c r="R267" s="11">
        <v>0.56999999999999995</v>
      </c>
      <c r="S267" s="11">
        <v>0.59</v>
      </c>
      <c r="T267" s="11">
        <v>0.3</v>
      </c>
      <c r="U267" s="11">
        <v>20</v>
      </c>
      <c r="AJ267" s="12"/>
    </row>
    <row r="268" spans="1:36" x14ac:dyDescent="0.2">
      <c r="A268">
        <v>21</v>
      </c>
      <c r="B268">
        <v>0.01</v>
      </c>
      <c r="D268">
        <v>0.11</v>
      </c>
      <c r="E268" s="31">
        <v>0.15</v>
      </c>
      <c r="H268">
        <v>0.5</v>
      </c>
      <c r="J268">
        <v>0.21</v>
      </c>
      <c r="K268">
        <v>0.51</v>
      </c>
      <c r="N268">
        <v>0.13</v>
      </c>
      <c r="Q268">
        <v>0.22</v>
      </c>
      <c r="R268">
        <v>0.2</v>
      </c>
      <c r="S268">
        <v>0.06</v>
      </c>
      <c r="T268">
        <v>1.1299999999999999</v>
      </c>
      <c r="U268">
        <v>21</v>
      </c>
    </row>
    <row r="269" spans="1:36" s="11" customFormat="1" x14ac:dyDescent="0.2">
      <c r="A269" s="11">
        <v>22</v>
      </c>
      <c r="F269" s="11">
        <v>0.09</v>
      </c>
      <c r="I269" s="12"/>
      <c r="T269" s="11">
        <v>0.05</v>
      </c>
      <c r="U269" s="11">
        <v>22</v>
      </c>
      <c r="AJ269" s="12"/>
    </row>
    <row r="270" spans="1:36" x14ac:dyDescent="0.2">
      <c r="A270">
        <v>23</v>
      </c>
      <c r="E270" s="31"/>
      <c r="U270">
        <v>23</v>
      </c>
    </row>
    <row r="271" spans="1:36" s="11" customFormat="1" x14ac:dyDescent="0.2">
      <c r="A271" s="11">
        <v>24</v>
      </c>
      <c r="I271" s="12"/>
      <c r="U271" s="11">
        <v>24</v>
      </c>
      <c r="AJ271" s="12"/>
    </row>
    <row r="272" spans="1:36" x14ac:dyDescent="0.2">
      <c r="A272">
        <v>25</v>
      </c>
      <c r="B272">
        <v>0.06</v>
      </c>
      <c r="C272">
        <v>0.23</v>
      </c>
      <c r="D272">
        <v>0.15</v>
      </c>
      <c r="E272" s="31">
        <v>0.11</v>
      </c>
      <c r="F272">
        <v>0.21</v>
      </c>
      <c r="H272">
        <v>0.11</v>
      </c>
      <c r="K272">
        <v>0.14000000000000001</v>
      </c>
      <c r="M272">
        <v>0.11</v>
      </c>
      <c r="N272">
        <v>0.15</v>
      </c>
      <c r="Q272">
        <v>0.12</v>
      </c>
      <c r="R272">
        <v>0.2</v>
      </c>
      <c r="S272">
        <v>7.0000000000000007E-2</v>
      </c>
      <c r="T272">
        <v>0.25</v>
      </c>
      <c r="U272">
        <v>25</v>
      </c>
    </row>
    <row r="273" spans="1:36" s="11" customFormat="1" x14ac:dyDescent="0.2">
      <c r="A273" s="11">
        <v>26</v>
      </c>
      <c r="I273" s="12"/>
      <c r="J273" s="11">
        <v>0.1</v>
      </c>
      <c r="L273" s="11">
        <v>0.18</v>
      </c>
      <c r="U273" s="11">
        <v>26</v>
      </c>
      <c r="AJ273" s="12"/>
    </row>
    <row r="274" spans="1:36" x14ac:dyDescent="0.2">
      <c r="A274">
        <v>27</v>
      </c>
      <c r="B274">
        <v>0.01</v>
      </c>
      <c r="C274">
        <v>0.08</v>
      </c>
      <c r="E274" s="31">
        <v>0.03</v>
      </c>
      <c r="Q274">
        <v>0.02</v>
      </c>
      <c r="R274">
        <v>0.02</v>
      </c>
      <c r="U274">
        <v>27</v>
      </c>
    </row>
    <row r="275" spans="1:36" s="11" customFormat="1" x14ac:dyDescent="0.2">
      <c r="A275" s="11">
        <v>28</v>
      </c>
      <c r="I275" s="12"/>
      <c r="U275" s="11">
        <v>28</v>
      </c>
      <c r="AJ275" s="12"/>
    </row>
    <row r="276" spans="1:36" x14ac:dyDescent="0.2">
      <c r="A276">
        <v>29</v>
      </c>
      <c r="E276" s="31"/>
      <c r="U276">
        <v>29</v>
      </c>
    </row>
    <row r="277" spans="1:36" s="11" customFormat="1" x14ac:dyDescent="0.2">
      <c r="A277" s="11">
        <v>30</v>
      </c>
      <c r="I277" s="12"/>
      <c r="U277" s="11">
        <v>30</v>
      </c>
      <c r="AJ277" s="12"/>
    </row>
    <row r="278" spans="1:36" x14ac:dyDescent="0.2">
      <c r="A278">
        <v>31</v>
      </c>
      <c r="E278" s="31"/>
      <c r="U278">
        <v>31</v>
      </c>
    </row>
    <row r="279" spans="1:36" s="18" customFormat="1" x14ac:dyDescent="0.2">
      <c r="A279" s="18" t="s">
        <v>37</v>
      </c>
      <c r="B279" s="18">
        <f t="shared" ref="B279:T279" si="21">SUM(B248:B278)</f>
        <v>0.59000000000000008</v>
      </c>
      <c r="C279" s="18">
        <f t="shared" si="21"/>
        <v>1.48</v>
      </c>
      <c r="D279" s="18">
        <f t="shared" si="21"/>
        <v>1.1599999999999999</v>
      </c>
      <c r="E279" s="18">
        <f t="shared" si="21"/>
        <v>1.18</v>
      </c>
      <c r="F279" s="18">
        <f t="shared" si="21"/>
        <v>1.55</v>
      </c>
      <c r="G279" s="18">
        <f t="shared" si="21"/>
        <v>0</v>
      </c>
      <c r="H279" s="18">
        <f t="shared" si="21"/>
        <v>0.80999999999999994</v>
      </c>
      <c r="I279" s="18">
        <f t="shared" si="21"/>
        <v>0</v>
      </c>
      <c r="J279" s="18">
        <f t="shared" si="21"/>
        <v>0.61</v>
      </c>
      <c r="K279" s="18">
        <f t="shared" si="21"/>
        <v>0.74</v>
      </c>
      <c r="L279" s="18">
        <f t="shared" si="21"/>
        <v>1.17</v>
      </c>
      <c r="M279" s="18">
        <f t="shared" si="21"/>
        <v>0.84</v>
      </c>
      <c r="N279" s="18">
        <f t="shared" si="21"/>
        <v>1.4499999999999997</v>
      </c>
      <c r="O279" s="18">
        <f t="shared" si="21"/>
        <v>0.92</v>
      </c>
      <c r="P279" s="18">
        <f t="shared" si="21"/>
        <v>0</v>
      </c>
      <c r="Q279" s="18">
        <f t="shared" si="21"/>
        <v>1.19</v>
      </c>
      <c r="R279" s="18">
        <f t="shared" si="21"/>
        <v>1.46</v>
      </c>
      <c r="S279" s="18">
        <f t="shared" si="21"/>
        <v>0.82000000000000006</v>
      </c>
      <c r="T279" s="18">
        <f t="shared" si="21"/>
        <v>2.27</v>
      </c>
      <c r="AJ279" s="19"/>
    </row>
    <row r="280" spans="1:36" x14ac:dyDescent="0.2">
      <c r="E280" s="31"/>
    </row>
    <row r="281" spans="1:36" x14ac:dyDescent="0.2">
      <c r="A281" s="2" t="s">
        <v>47</v>
      </c>
      <c r="B281" t="s">
        <v>1</v>
      </c>
      <c r="C281" t="s">
        <v>2</v>
      </c>
      <c r="D281" t="s">
        <v>3</v>
      </c>
      <c r="E281" s="3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36" x14ac:dyDescent="0.2">
      <c r="A283">
        <v>1</v>
      </c>
      <c r="U283">
        <v>1</v>
      </c>
    </row>
    <row r="284" spans="1:36" s="11" customFormat="1" x14ac:dyDescent="0.2">
      <c r="A284" s="11">
        <v>2</v>
      </c>
      <c r="I284" s="12"/>
      <c r="U284" s="11">
        <v>2</v>
      </c>
      <c r="AJ284" s="12"/>
    </row>
    <row r="285" spans="1:36" x14ac:dyDescent="0.2">
      <c r="A285">
        <v>3</v>
      </c>
      <c r="U285">
        <v>3</v>
      </c>
    </row>
    <row r="286" spans="1:36" s="11" customFormat="1" x14ac:dyDescent="0.2">
      <c r="A286" s="11">
        <v>4</v>
      </c>
      <c r="I286" s="12"/>
      <c r="U286" s="11">
        <v>4</v>
      </c>
      <c r="AJ286" s="12"/>
    </row>
    <row r="287" spans="1:36" x14ac:dyDescent="0.2">
      <c r="A287">
        <v>5</v>
      </c>
      <c r="U287">
        <v>5</v>
      </c>
    </row>
    <row r="288" spans="1:36" s="11" customFormat="1" x14ac:dyDescent="0.2">
      <c r="A288" s="11">
        <v>6</v>
      </c>
      <c r="I288" s="12"/>
      <c r="U288" s="11">
        <v>6</v>
      </c>
      <c r="AJ288" s="12"/>
    </row>
    <row r="289" spans="1:36" x14ac:dyDescent="0.2">
      <c r="A289">
        <v>7</v>
      </c>
      <c r="U289">
        <v>7</v>
      </c>
    </row>
    <row r="290" spans="1:36" s="11" customFormat="1" x14ac:dyDescent="0.2">
      <c r="A290" s="11">
        <v>8</v>
      </c>
      <c r="I290" s="12"/>
      <c r="U290" s="11">
        <v>8</v>
      </c>
      <c r="AJ290" s="12"/>
    </row>
    <row r="291" spans="1:36" x14ac:dyDescent="0.2">
      <c r="A291">
        <v>9</v>
      </c>
      <c r="U291">
        <v>9</v>
      </c>
    </row>
    <row r="292" spans="1:36" s="11" customFormat="1" x14ac:dyDescent="0.2">
      <c r="A292" s="11">
        <v>10</v>
      </c>
      <c r="I292" s="12"/>
      <c r="U292" s="11">
        <v>10</v>
      </c>
      <c r="AJ292" s="12"/>
    </row>
    <row r="293" spans="1:36" x14ac:dyDescent="0.2">
      <c r="A293">
        <v>11</v>
      </c>
      <c r="U293">
        <v>11</v>
      </c>
    </row>
    <row r="294" spans="1:36" s="11" customFormat="1" x14ac:dyDescent="0.2">
      <c r="A294" s="11">
        <v>12</v>
      </c>
      <c r="I294" s="12"/>
      <c r="U294" s="11">
        <v>12</v>
      </c>
      <c r="AJ294" s="12"/>
    </row>
    <row r="295" spans="1:36" x14ac:dyDescent="0.2">
      <c r="A295">
        <v>13</v>
      </c>
      <c r="U295">
        <v>13</v>
      </c>
    </row>
    <row r="296" spans="1:36" s="11" customFormat="1" x14ac:dyDescent="0.2">
      <c r="A296" s="11">
        <v>14</v>
      </c>
      <c r="I296" s="12"/>
      <c r="U296" s="11">
        <v>14</v>
      </c>
      <c r="AJ296" s="12"/>
    </row>
    <row r="297" spans="1:36" x14ac:dyDescent="0.2">
      <c r="A297">
        <v>15</v>
      </c>
      <c r="U297">
        <v>15</v>
      </c>
    </row>
    <row r="298" spans="1:36" s="11" customFormat="1" x14ac:dyDescent="0.2">
      <c r="A298" s="11">
        <v>16</v>
      </c>
      <c r="I298" s="12"/>
      <c r="U298" s="11">
        <v>16</v>
      </c>
      <c r="AJ298" s="12"/>
    </row>
    <row r="299" spans="1:36" x14ac:dyDescent="0.2">
      <c r="A299">
        <v>17</v>
      </c>
      <c r="U299">
        <v>17</v>
      </c>
    </row>
    <row r="300" spans="1:36" s="11" customFormat="1" x14ac:dyDescent="0.2">
      <c r="A300" s="11">
        <v>18</v>
      </c>
      <c r="I300" s="12"/>
      <c r="U300" s="11">
        <v>18</v>
      </c>
      <c r="AJ300" s="12"/>
    </row>
    <row r="301" spans="1:36" x14ac:dyDescent="0.2">
      <c r="A301">
        <v>19</v>
      </c>
      <c r="U301">
        <v>19</v>
      </c>
    </row>
    <row r="302" spans="1:36" s="11" customFormat="1" x14ac:dyDescent="0.2">
      <c r="A302" s="11">
        <v>20</v>
      </c>
      <c r="B302" s="11">
        <v>0.05</v>
      </c>
      <c r="C302" s="11">
        <v>0.14000000000000001</v>
      </c>
      <c r="D302" s="11">
        <v>0.05</v>
      </c>
      <c r="E302" s="11">
        <v>0.11</v>
      </c>
      <c r="I302" s="12"/>
      <c r="M302" s="11">
        <v>0.05</v>
      </c>
      <c r="R302" s="11">
        <v>0.18</v>
      </c>
      <c r="S302" s="11">
        <v>0.12</v>
      </c>
      <c r="U302" s="11">
        <v>20</v>
      </c>
      <c r="AJ302" s="12"/>
    </row>
    <row r="303" spans="1:36" x14ac:dyDescent="0.2">
      <c r="A303">
        <v>21</v>
      </c>
      <c r="B303">
        <v>0.01</v>
      </c>
      <c r="F303">
        <v>0.08</v>
      </c>
      <c r="J303">
        <v>0.06</v>
      </c>
      <c r="K303">
        <v>0.18</v>
      </c>
      <c r="L303">
        <v>0.14000000000000001</v>
      </c>
      <c r="N303">
        <v>0.08</v>
      </c>
      <c r="T303">
        <v>0.25</v>
      </c>
      <c r="U303">
        <v>21</v>
      </c>
    </row>
    <row r="304" spans="1:36" s="11" customFormat="1" x14ac:dyDescent="0.2">
      <c r="A304" s="11">
        <v>22</v>
      </c>
      <c r="B304" s="11">
        <v>0.01</v>
      </c>
      <c r="C304" s="11">
        <v>0.06</v>
      </c>
      <c r="E304" s="12"/>
      <c r="I304" s="12"/>
      <c r="L304" s="11">
        <v>7.0000000000000007E-2</v>
      </c>
      <c r="N304" s="11">
        <v>0.02</v>
      </c>
      <c r="R304" s="11">
        <v>0.04</v>
      </c>
      <c r="U304" s="11">
        <v>22</v>
      </c>
      <c r="AJ304" s="12"/>
    </row>
    <row r="305" spans="1:36" x14ac:dyDescent="0.2">
      <c r="A305">
        <v>23</v>
      </c>
      <c r="J305">
        <v>0.01</v>
      </c>
      <c r="K305">
        <v>0.02</v>
      </c>
      <c r="T305">
        <v>0.1</v>
      </c>
      <c r="U305">
        <v>23</v>
      </c>
    </row>
    <row r="306" spans="1:36" s="11" customFormat="1" x14ac:dyDescent="0.2">
      <c r="A306" s="11">
        <v>24</v>
      </c>
      <c r="E306" s="12"/>
      <c r="I306" s="12"/>
      <c r="U306" s="11">
        <v>24</v>
      </c>
      <c r="AJ306" s="12"/>
    </row>
    <row r="307" spans="1:36" x14ac:dyDescent="0.2">
      <c r="A307">
        <v>25</v>
      </c>
      <c r="U307">
        <v>25</v>
      </c>
    </row>
    <row r="308" spans="1:36" s="11" customFormat="1" x14ac:dyDescent="0.2">
      <c r="A308" s="11">
        <v>26</v>
      </c>
      <c r="E308" s="12"/>
      <c r="I308" s="12"/>
      <c r="U308" s="11">
        <v>26</v>
      </c>
      <c r="AJ308" s="12"/>
    </row>
    <row r="309" spans="1:36" x14ac:dyDescent="0.2">
      <c r="A309">
        <v>27</v>
      </c>
      <c r="U309">
        <v>27</v>
      </c>
    </row>
    <row r="310" spans="1:36" s="11" customFormat="1" x14ac:dyDescent="0.2">
      <c r="A310" s="11">
        <v>28</v>
      </c>
      <c r="E310" s="12"/>
      <c r="I310" s="12"/>
      <c r="U310" s="11">
        <v>28</v>
      </c>
      <c r="AJ310" s="12"/>
    </row>
    <row r="311" spans="1:36" x14ac:dyDescent="0.2">
      <c r="A311">
        <v>29</v>
      </c>
      <c r="U311">
        <v>29</v>
      </c>
    </row>
    <row r="312" spans="1:36" s="11" customFormat="1" x14ac:dyDescent="0.2">
      <c r="A312" s="11">
        <v>30</v>
      </c>
      <c r="E312" s="12"/>
      <c r="I312" s="12"/>
      <c r="U312" s="11">
        <v>30</v>
      </c>
      <c r="AJ312" s="12"/>
    </row>
    <row r="313" spans="1:36" x14ac:dyDescent="0.2">
      <c r="A313">
        <v>31</v>
      </c>
      <c r="U313">
        <v>31</v>
      </c>
    </row>
    <row r="314" spans="1:36" s="18" customFormat="1" x14ac:dyDescent="0.2">
      <c r="A314" s="18" t="s">
        <v>37</v>
      </c>
      <c r="B314" s="18">
        <f t="shared" ref="B314:T314" si="22">SUM(B283:B313)</f>
        <v>7.0000000000000007E-2</v>
      </c>
      <c r="C314" s="18">
        <f t="shared" si="22"/>
        <v>0.2</v>
      </c>
      <c r="D314" s="18">
        <f t="shared" si="22"/>
        <v>0.05</v>
      </c>
      <c r="E314" s="18">
        <f t="shared" si="22"/>
        <v>0.11</v>
      </c>
      <c r="F314" s="18">
        <f t="shared" si="22"/>
        <v>0.08</v>
      </c>
      <c r="G314" s="18">
        <f t="shared" si="22"/>
        <v>0</v>
      </c>
      <c r="H314" s="18">
        <f t="shared" si="22"/>
        <v>0</v>
      </c>
      <c r="I314" s="18">
        <f t="shared" si="22"/>
        <v>0</v>
      </c>
      <c r="J314" s="18">
        <f t="shared" si="22"/>
        <v>6.9999999999999993E-2</v>
      </c>
      <c r="K314" s="18">
        <f t="shared" si="22"/>
        <v>0.19999999999999998</v>
      </c>
      <c r="L314" s="18">
        <f t="shared" si="22"/>
        <v>0.21000000000000002</v>
      </c>
      <c r="M314" s="18">
        <f t="shared" si="22"/>
        <v>0.05</v>
      </c>
      <c r="N314" s="18">
        <f t="shared" si="22"/>
        <v>0.1</v>
      </c>
      <c r="O314" s="18">
        <f t="shared" si="22"/>
        <v>0</v>
      </c>
      <c r="P314" s="18">
        <f t="shared" si="22"/>
        <v>0</v>
      </c>
      <c r="Q314" s="18">
        <f t="shared" si="22"/>
        <v>0</v>
      </c>
      <c r="R314" s="18">
        <f t="shared" si="22"/>
        <v>0.22</v>
      </c>
      <c r="S314" s="18">
        <f t="shared" si="22"/>
        <v>0.12</v>
      </c>
      <c r="T314" s="18">
        <f t="shared" si="22"/>
        <v>0.35</v>
      </c>
      <c r="AJ314" s="19"/>
    </row>
    <row r="316" spans="1:36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36" x14ac:dyDescent="0.2">
      <c r="A318">
        <v>1</v>
      </c>
      <c r="U318">
        <v>1</v>
      </c>
    </row>
    <row r="319" spans="1:36" s="11" customFormat="1" x14ac:dyDescent="0.2">
      <c r="A319" s="11">
        <v>2</v>
      </c>
      <c r="B319" s="11">
        <v>0.05</v>
      </c>
      <c r="C319" s="11">
        <v>0.05</v>
      </c>
      <c r="D319" s="11">
        <v>0.04</v>
      </c>
      <c r="E319" s="11">
        <v>0.05</v>
      </c>
      <c r="F319" s="11">
        <v>0.16</v>
      </c>
      <c r="I319" s="12"/>
      <c r="L319" s="11">
        <v>0.06</v>
      </c>
      <c r="M319" s="11">
        <v>0.08</v>
      </c>
      <c r="R319" s="11">
        <v>0.05</v>
      </c>
      <c r="U319" s="11">
        <v>2</v>
      </c>
      <c r="AJ319" s="12"/>
    </row>
    <row r="320" spans="1:36" x14ac:dyDescent="0.2">
      <c r="A320">
        <v>3</v>
      </c>
      <c r="B320">
        <v>0.1</v>
      </c>
      <c r="C320">
        <v>0.03</v>
      </c>
      <c r="D320">
        <v>0.26</v>
      </c>
      <c r="F320">
        <v>0.19</v>
      </c>
      <c r="H320">
        <v>0.04</v>
      </c>
      <c r="J320">
        <v>0.03</v>
      </c>
      <c r="K320">
        <v>0.04</v>
      </c>
      <c r="M320">
        <v>0.08</v>
      </c>
      <c r="N320">
        <v>7.0000000000000007E-2</v>
      </c>
      <c r="R320">
        <v>0.01</v>
      </c>
      <c r="T320">
        <v>0.15</v>
      </c>
      <c r="U320">
        <v>3</v>
      </c>
    </row>
    <row r="321" spans="1:36" s="11" customFormat="1" x14ac:dyDescent="0.2">
      <c r="A321" s="11">
        <v>4</v>
      </c>
      <c r="B321" s="11">
        <v>0.04</v>
      </c>
      <c r="C321" s="11">
        <v>0.06</v>
      </c>
      <c r="D321" s="11">
        <v>0.04</v>
      </c>
      <c r="E321" s="11">
        <v>0.3</v>
      </c>
      <c r="F321" s="11">
        <v>0.09</v>
      </c>
      <c r="I321" s="12"/>
      <c r="J321" s="11">
        <v>0.11</v>
      </c>
      <c r="K321" s="11">
        <v>0.16</v>
      </c>
      <c r="L321" s="11">
        <v>0.08</v>
      </c>
      <c r="M321" s="11">
        <v>0.06</v>
      </c>
      <c r="N321" s="11">
        <v>0.09</v>
      </c>
      <c r="R321" s="11">
        <v>0.11</v>
      </c>
      <c r="U321" s="11">
        <v>4</v>
      </c>
      <c r="AJ321" s="12"/>
    </row>
    <row r="322" spans="1:36" x14ac:dyDescent="0.2">
      <c r="A322">
        <v>5</v>
      </c>
      <c r="C322">
        <v>0.01</v>
      </c>
      <c r="J322">
        <v>0.03</v>
      </c>
      <c r="R322">
        <v>0.05</v>
      </c>
      <c r="T322">
        <v>0.12</v>
      </c>
      <c r="U322">
        <v>5</v>
      </c>
    </row>
    <row r="323" spans="1:36" s="11" customFormat="1" x14ac:dyDescent="0.2">
      <c r="A323" s="11">
        <v>6</v>
      </c>
      <c r="B323" s="11">
        <v>0.02</v>
      </c>
      <c r="C323" s="11">
        <v>0.08</v>
      </c>
      <c r="F323" s="11">
        <v>0.03</v>
      </c>
      <c r="H323" s="11">
        <v>0.09</v>
      </c>
      <c r="I323" s="12"/>
      <c r="L323" s="11">
        <v>0.08</v>
      </c>
      <c r="M323" s="11">
        <v>0.06</v>
      </c>
      <c r="U323" s="11">
        <v>6</v>
      </c>
      <c r="AJ323" s="12"/>
    </row>
    <row r="324" spans="1:36" x14ac:dyDescent="0.2">
      <c r="A324">
        <v>7</v>
      </c>
      <c r="B324">
        <v>0.05</v>
      </c>
      <c r="C324">
        <v>0.02</v>
      </c>
      <c r="E324">
        <v>0.06</v>
      </c>
      <c r="J324">
        <v>0.05</v>
      </c>
      <c r="K324">
        <v>0.09</v>
      </c>
      <c r="N324">
        <v>0.01</v>
      </c>
      <c r="T324">
        <v>0.12</v>
      </c>
      <c r="U324">
        <v>7</v>
      </c>
    </row>
    <row r="325" spans="1:36" s="11" customFormat="1" x14ac:dyDescent="0.2">
      <c r="A325" s="11">
        <v>8</v>
      </c>
      <c r="I325" s="12"/>
      <c r="U325" s="11">
        <v>8</v>
      </c>
      <c r="AJ325" s="12"/>
    </row>
    <row r="326" spans="1:36" x14ac:dyDescent="0.2">
      <c r="A326">
        <v>9</v>
      </c>
      <c r="C326">
        <v>0.02</v>
      </c>
      <c r="U326">
        <v>9</v>
      </c>
    </row>
    <row r="327" spans="1:36" s="11" customFormat="1" x14ac:dyDescent="0.2">
      <c r="A327" s="11">
        <v>10</v>
      </c>
      <c r="I327" s="12"/>
      <c r="T327" s="11">
        <v>0.05</v>
      </c>
      <c r="U327" s="11">
        <v>10</v>
      </c>
      <c r="AJ327" s="12"/>
    </row>
    <row r="328" spans="1:36" x14ac:dyDescent="0.2">
      <c r="A328">
        <v>11</v>
      </c>
      <c r="U328">
        <v>11</v>
      </c>
    </row>
    <row r="329" spans="1:36" s="11" customFormat="1" x14ac:dyDescent="0.2">
      <c r="A329" s="11">
        <v>12</v>
      </c>
      <c r="I329" s="12"/>
      <c r="U329" s="11">
        <v>12</v>
      </c>
      <c r="AJ329" s="12"/>
    </row>
    <row r="330" spans="1:36" x14ac:dyDescent="0.2">
      <c r="A330">
        <v>13</v>
      </c>
      <c r="U330">
        <v>13</v>
      </c>
    </row>
    <row r="331" spans="1:36" s="11" customFormat="1" x14ac:dyDescent="0.2">
      <c r="A331" s="11">
        <v>14</v>
      </c>
      <c r="I331" s="12"/>
      <c r="R331" s="11">
        <v>0.08</v>
      </c>
      <c r="T331" s="11">
        <v>0.1</v>
      </c>
      <c r="U331" s="11">
        <v>14</v>
      </c>
      <c r="AJ331" s="12"/>
    </row>
    <row r="332" spans="1:36" x14ac:dyDescent="0.2">
      <c r="A332">
        <v>15</v>
      </c>
      <c r="M332">
        <v>0.02</v>
      </c>
      <c r="U332">
        <v>15</v>
      </c>
    </row>
    <row r="333" spans="1:36" s="11" customFormat="1" x14ac:dyDescent="0.2">
      <c r="A333" s="11">
        <v>16</v>
      </c>
      <c r="B333" s="11">
        <v>0.01</v>
      </c>
      <c r="C333" s="11">
        <v>0.04</v>
      </c>
      <c r="E333" s="11">
        <v>0.01</v>
      </c>
      <c r="I333" s="12"/>
      <c r="J333" s="11">
        <v>0.03</v>
      </c>
      <c r="K333" s="11">
        <v>0.02</v>
      </c>
      <c r="R333" s="11">
        <v>0.02</v>
      </c>
      <c r="U333" s="11">
        <v>16</v>
      </c>
      <c r="AJ333" s="12"/>
    </row>
    <row r="334" spans="1:36" x14ac:dyDescent="0.2">
      <c r="A334">
        <v>17</v>
      </c>
      <c r="M334">
        <v>0.04</v>
      </c>
      <c r="U334">
        <v>17</v>
      </c>
    </row>
    <row r="335" spans="1:36" s="11" customFormat="1" x14ac:dyDescent="0.2">
      <c r="A335" s="11">
        <v>18</v>
      </c>
      <c r="C335" s="11">
        <v>0.06</v>
      </c>
      <c r="E335" s="11">
        <v>0.04</v>
      </c>
      <c r="F335" s="11">
        <v>0.04</v>
      </c>
      <c r="I335" s="12"/>
      <c r="J335" s="11">
        <v>0.02</v>
      </c>
      <c r="K335" s="11">
        <v>0.02</v>
      </c>
      <c r="N335" s="11">
        <v>0.05</v>
      </c>
      <c r="R335" s="11">
        <v>0.08</v>
      </c>
      <c r="T335" s="11">
        <v>0.12</v>
      </c>
      <c r="U335" s="11">
        <v>18</v>
      </c>
      <c r="AJ335" s="12"/>
    </row>
    <row r="336" spans="1:36" x14ac:dyDescent="0.2">
      <c r="A336">
        <v>19</v>
      </c>
      <c r="U336">
        <v>19</v>
      </c>
    </row>
    <row r="337" spans="1:36" s="11" customFormat="1" x14ac:dyDescent="0.2">
      <c r="A337" s="11">
        <v>20</v>
      </c>
      <c r="B337" s="11">
        <v>0.01</v>
      </c>
      <c r="E337" s="11">
        <v>0.04</v>
      </c>
      <c r="I337" s="12"/>
      <c r="U337" s="11">
        <v>20</v>
      </c>
      <c r="AJ337" s="12"/>
    </row>
    <row r="338" spans="1:36" x14ac:dyDescent="0.2">
      <c r="A338">
        <v>21</v>
      </c>
      <c r="U338">
        <v>21</v>
      </c>
    </row>
    <row r="339" spans="1:36" s="11" customFormat="1" x14ac:dyDescent="0.2">
      <c r="A339" s="11">
        <v>22</v>
      </c>
      <c r="I339" s="12"/>
      <c r="U339" s="11">
        <v>22</v>
      </c>
      <c r="AJ339" s="12"/>
    </row>
    <row r="340" spans="1:36" x14ac:dyDescent="0.2">
      <c r="A340">
        <v>23</v>
      </c>
      <c r="U340">
        <v>23</v>
      </c>
    </row>
    <row r="341" spans="1:36" s="11" customFormat="1" x14ac:dyDescent="0.2">
      <c r="A341" s="11">
        <v>24</v>
      </c>
      <c r="I341" s="12"/>
      <c r="U341" s="11">
        <v>24</v>
      </c>
      <c r="AJ341" s="12"/>
    </row>
    <row r="342" spans="1:36" x14ac:dyDescent="0.2">
      <c r="A342">
        <v>25</v>
      </c>
      <c r="U342">
        <v>25</v>
      </c>
    </row>
    <row r="343" spans="1:36" s="11" customFormat="1" x14ac:dyDescent="0.2">
      <c r="A343" s="11">
        <v>26</v>
      </c>
      <c r="I343" s="12"/>
      <c r="U343" s="11">
        <v>26</v>
      </c>
      <c r="AJ343" s="12"/>
    </row>
    <row r="344" spans="1:36" x14ac:dyDescent="0.2">
      <c r="A344">
        <v>27</v>
      </c>
      <c r="U344">
        <v>27</v>
      </c>
    </row>
    <row r="345" spans="1:36" s="11" customFormat="1" x14ac:dyDescent="0.2">
      <c r="A345" s="11">
        <v>28</v>
      </c>
      <c r="I345" s="12"/>
      <c r="U345" s="11">
        <v>28</v>
      </c>
      <c r="AJ345" s="12"/>
    </row>
    <row r="346" spans="1:36" x14ac:dyDescent="0.2">
      <c r="A346">
        <v>29</v>
      </c>
      <c r="U346">
        <v>29</v>
      </c>
    </row>
    <row r="347" spans="1:36" s="11" customFormat="1" x14ac:dyDescent="0.2">
      <c r="A347" s="11">
        <v>30</v>
      </c>
      <c r="I347" s="12"/>
      <c r="U347" s="11">
        <v>30</v>
      </c>
      <c r="AJ347" s="12"/>
    </row>
    <row r="348" spans="1:36" x14ac:dyDescent="0.2">
      <c r="A348">
        <v>31</v>
      </c>
      <c r="C348">
        <v>7.0000000000000007E-2</v>
      </c>
      <c r="D348">
        <v>0.06</v>
      </c>
      <c r="E348">
        <v>0.09</v>
      </c>
      <c r="F348">
        <v>0.14000000000000001</v>
      </c>
      <c r="N348">
        <v>0.13</v>
      </c>
      <c r="R348">
        <v>0.08</v>
      </c>
      <c r="U348">
        <v>31</v>
      </c>
    </row>
    <row r="349" spans="1:36" s="18" customFormat="1" x14ac:dyDescent="0.2">
      <c r="A349" s="18" t="s">
        <v>37</v>
      </c>
      <c r="B349" s="18">
        <f t="shared" ref="B349:T349" si="23">SUM(B318:B348)</f>
        <v>0.28000000000000003</v>
      </c>
      <c r="C349" s="18">
        <f t="shared" si="23"/>
        <v>0.44000000000000006</v>
      </c>
      <c r="D349" s="18">
        <f t="shared" si="23"/>
        <v>0.39999999999999997</v>
      </c>
      <c r="E349" s="18">
        <f t="shared" si="23"/>
        <v>0.59</v>
      </c>
      <c r="F349" s="18">
        <f t="shared" si="23"/>
        <v>0.65</v>
      </c>
      <c r="G349" s="18">
        <f t="shared" si="23"/>
        <v>0</v>
      </c>
      <c r="H349" s="18">
        <f t="shared" si="23"/>
        <v>0.13</v>
      </c>
      <c r="I349" s="18">
        <f t="shared" si="23"/>
        <v>0</v>
      </c>
      <c r="J349" s="18">
        <f t="shared" si="23"/>
        <v>0.27</v>
      </c>
      <c r="K349" s="18">
        <f t="shared" si="23"/>
        <v>0.33000000000000007</v>
      </c>
      <c r="L349" s="18">
        <f t="shared" si="23"/>
        <v>0.22000000000000003</v>
      </c>
      <c r="M349" s="18">
        <f t="shared" si="23"/>
        <v>0.34</v>
      </c>
      <c r="N349" s="18">
        <f t="shared" si="23"/>
        <v>0.35000000000000003</v>
      </c>
      <c r="O349" s="18">
        <f t="shared" si="23"/>
        <v>0</v>
      </c>
      <c r="P349" s="18">
        <f t="shared" si="23"/>
        <v>0</v>
      </c>
      <c r="Q349" s="18">
        <f t="shared" si="23"/>
        <v>0</v>
      </c>
      <c r="R349" s="18">
        <f t="shared" si="23"/>
        <v>0.48000000000000009</v>
      </c>
      <c r="S349" s="18">
        <f t="shared" si="23"/>
        <v>0</v>
      </c>
      <c r="T349" s="18">
        <f t="shared" si="23"/>
        <v>0.66</v>
      </c>
      <c r="AJ349" s="19"/>
    </row>
    <row r="351" spans="1:36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36" x14ac:dyDescent="0.2">
      <c r="A353">
        <v>1</v>
      </c>
      <c r="B353">
        <v>0.02</v>
      </c>
      <c r="C353">
        <v>0.02</v>
      </c>
      <c r="E353">
        <v>0.15</v>
      </c>
      <c r="F353">
        <v>0.16</v>
      </c>
      <c r="J353">
        <v>0.02</v>
      </c>
      <c r="M353">
        <v>0.03</v>
      </c>
      <c r="Q353">
        <v>0.24</v>
      </c>
      <c r="R353">
        <v>0.02</v>
      </c>
      <c r="T353">
        <v>0.1</v>
      </c>
      <c r="U353">
        <v>1</v>
      </c>
    </row>
    <row r="354" spans="1:36" s="11" customFormat="1" x14ac:dyDescent="0.2">
      <c r="A354" s="11">
        <v>2</v>
      </c>
      <c r="B354" s="11">
        <v>0.12</v>
      </c>
      <c r="C354" s="11">
        <v>0.15</v>
      </c>
      <c r="E354" s="11">
        <v>0.14000000000000001</v>
      </c>
      <c r="F354" s="11">
        <v>0.16</v>
      </c>
      <c r="I354" s="12"/>
      <c r="J354" s="11">
        <v>0.1</v>
      </c>
      <c r="K354" s="11">
        <v>0.05</v>
      </c>
      <c r="Q354" s="11">
        <v>0.08</v>
      </c>
      <c r="R354" s="11">
        <v>0.1</v>
      </c>
      <c r="T354" s="11">
        <v>0.12</v>
      </c>
      <c r="U354" s="11">
        <v>2</v>
      </c>
      <c r="AJ354" s="12"/>
    </row>
    <row r="355" spans="1:36" x14ac:dyDescent="0.2">
      <c r="A355">
        <v>3</v>
      </c>
      <c r="B355">
        <v>0.01</v>
      </c>
      <c r="C355">
        <v>0.03</v>
      </c>
      <c r="D355">
        <v>0.26</v>
      </c>
      <c r="E355">
        <v>0.01</v>
      </c>
      <c r="F355">
        <v>0.21</v>
      </c>
      <c r="H355">
        <v>0.02</v>
      </c>
      <c r="J355">
        <v>0.1</v>
      </c>
      <c r="L355">
        <v>0.25</v>
      </c>
      <c r="M355">
        <v>0.06</v>
      </c>
      <c r="Q355">
        <v>0.14000000000000001</v>
      </c>
      <c r="R355">
        <v>0.03</v>
      </c>
      <c r="U355">
        <v>3</v>
      </c>
    </row>
    <row r="356" spans="1:36" s="11" customFormat="1" x14ac:dyDescent="0.2">
      <c r="A356" s="11">
        <v>4</v>
      </c>
      <c r="B356" s="11">
        <v>0.08</v>
      </c>
      <c r="C356" s="11">
        <v>0.08</v>
      </c>
      <c r="E356" s="11">
        <v>0.17</v>
      </c>
      <c r="F356" s="11">
        <v>0.02</v>
      </c>
      <c r="H356" s="11">
        <v>0.15</v>
      </c>
      <c r="I356" s="12"/>
      <c r="J356" s="11">
        <v>0.1</v>
      </c>
      <c r="K356" s="11">
        <v>0.15</v>
      </c>
      <c r="L356" s="11">
        <v>0.06</v>
      </c>
      <c r="M356" s="11">
        <v>7.0000000000000007E-2</v>
      </c>
      <c r="R356" s="11">
        <v>0.02</v>
      </c>
      <c r="T356" s="11">
        <v>0.22</v>
      </c>
      <c r="U356" s="11">
        <v>4</v>
      </c>
      <c r="AJ356" s="12"/>
    </row>
    <row r="357" spans="1:36" x14ac:dyDescent="0.2">
      <c r="A357">
        <v>5</v>
      </c>
      <c r="C357">
        <v>0.02</v>
      </c>
      <c r="J357">
        <v>0.03</v>
      </c>
      <c r="Q357">
        <v>0.05</v>
      </c>
      <c r="T357">
        <v>0.23</v>
      </c>
      <c r="U357">
        <v>5</v>
      </c>
    </row>
    <row r="358" spans="1:36" s="11" customFormat="1" x14ac:dyDescent="0.2">
      <c r="A358" s="11">
        <v>6</v>
      </c>
      <c r="B358" s="11">
        <v>0.01</v>
      </c>
      <c r="C358" s="11">
        <v>0.1</v>
      </c>
      <c r="D358" s="11">
        <v>0.12</v>
      </c>
      <c r="F358" s="11">
        <v>0.21</v>
      </c>
      <c r="H358" s="11">
        <v>0.1</v>
      </c>
      <c r="I358" s="12"/>
      <c r="K358" s="11">
        <v>0.04</v>
      </c>
      <c r="M358" s="11">
        <v>0.15</v>
      </c>
      <c r="Q358" s="11">
        <v>0.19</v>
      </c>
      <c r="R358" s="11">
        <v>0.1</v>
      </c>
      <c r="U358" s="11">
        <v>6</v>
      </c>
      <c r="AJ358" s="12"/>
    </row>
    <row r="359" spans="1:36" x14ac:dyDescent="0.2">
      <c r="A359">
        <v>7</v>
      </c>
      <c r="B359">
        <v>0.1</v>
      </c>
      <c r="C359">
        <v>0.05</v>
      </c>
      <c r="F359">
        <v>0.01</v>
      </c>
      <c r="H359">
        <v>0.01</v>
      </c>
      <c r="J359">
        <v>0.1</v>
      </c>
      <c r="K359">
        <v>0.14000000000000001</v>
      </c>
      <c r="M359">
        <v>0.02</v>
      </c>
      <c r="T359">
        <v>0.17</v>
      </c>
      <c r="U359">
        <v>7</v>
      </c>
    </row>
    <row r="360" spans="1:36" s="11" customFormat="1" x14ac:dyDescent="0.2">
      <c r="A360" s="11">
        <v>8</v>
      </c>
      <c r="B360" s="11">
        <v>0.03</v>
      </c>
      <c r="C360" s="11">
        <v>0.15</v>
      </c>
      <c r="H360" s="11">
        <v>7.0000000000000007E-2</v>
      </c>
      <c r="I360" s="12"/>
      <c r="J360" s="11">
        <v>0.08</v>
      </c>
      <c r="K360" s="11">
        <v>7.0000000000000007E-2</v>
      </c>
      <c r="L360" s="11">
        <v>0.28999999999999998</v>
      </c>
      <c r="M360" s="11">
        <v>7.0000000000000007E-2</v>
      </c>
      <c r="R360" s="11">
        <v>0.02</v>
      </c>
      <c r="U360" s="11">
        <v>8</v>
      </c>
      <c r="AJ360" s="12"/>
    </row>
    <row r="361" spans="1:36" x14ac:dyDescent="0.2">
      <c r="A361">
        <v>9</v>
      </c>
      <c r="B361">
        <v>0.02</v>
      </c>
      <c r="C361">
        <v>0.14000000000000001</v>
      </c>
      <c r="D361">
        <v>0.86</v>
      </c>
      <c r="F361">
        <v>0.27</v>
      </c>
      <c r="J361">
        <v>0.06</v>
      </c>
      <c r="K361">
        <v>0.02</v>
      </c>
      <c r="Q361">
        <v>0.16</v>
      </c>
      <c r="R361">
        <v>0.33</v>
      </c>
      <c r="T361">
        <v>0.23</v>
      </c>
      <c r="U361">
        <v>9</v>
      </c>
    </row>
    <row r="362" spans="1:36" s="11" customFormat="1" x14ac:dyDescent="0.2">
      <c r="A362" s="11">
        <v>10</v>
      </c>
      <c r="C362" s="11">
        <v>0.02</v>
      </c>
      <c r="E362" s="11">
        <v>0.52</v>
      </c>
      <c r="F362" s="11">
        <v>0.02</v>
      </c>
      <c r="I362" s="12"/>
      <c r="J362" s="11">
        <v>0.01</v>
      </c>
      <c r="U362" s="11">
        <v>10</v>
      </c>
      <c r="AJ362" s="12"/>
    </row>
    <row r="363" spans="1:36" x14ac:dyDescent="0.2">
      <c r="A363">
        <v>11</v>
      </c>
      <c r="B363">
        <v>0.25</v>
      </c>
      <c r="C363">
        <v>0.38</v>
      </c>
      <c r="E363">
        <v>0.2</v>
      </c>
      <c r="F363">
        <v>0.15</v>
      </c>
      <c r="H363">
        <v>0.41</v>
      </c>
      <c r="K363">
        <v>0.2</v>
      </c>
      <c r="Q363">
        <v>0.46</v>
      </c>
      <c r="R363">
        <v>0.35</v>
      </c>
      <c r="U363">
        <v>11</v>
      </c>
    </row>
    <row r="364" spans="1:36" s="11" customFormat="1" x14ac:dyDescent="0.2">
      <c r="A364" s="11">
        <v>12</v>
      </c>
      <c r="B364" s="11">
        <v>0.34</v>
      </c>
      <c r="C364" s="11">
        <v>0.7</v>
      </c>
      <c r="E364" s="11">
        <v>0.92</v>
      </c>
      <c r="F364" s="11">
        <v>0.66</v>
      </c>
      <c r="H364" s="11">
        <v>0.19</v>
      </c>
      <c r="I364" s="12"/>
      <c r="J364" s="11">
        <v>0.4</v>
      </c>
      <c r="K364" s="11">
        <v>0.26</v>
      </c>
      <c r="M364" s="11">
        <v>0.51</v>
      </c>
      <c r="O364" s="11">
        <v>0.99</v>
      </c>
      <c r="Q364" s="11">
        <v>0.62</v>
      </c>
      <c r="R364" s="11">
        <v>0.54</v>
      </c>
      <c r="T364" s="11">
        <v>0.56999999999999995</v>
      </c>
      <c r="U364" s="11">
        <v>12</v>
      </c>
      <c r="AJ364" s="12"/>
    </row>
    <row r="365" spans="1:36" x14ac:dyDescent="0.2">
      <c r="A365">
        <v>13</v>
      </c>
      <c r="J365">
        <v>0.33</v>
      </c>
      <c r="K365">
        <v>0.21</v>
      </c>
      <c r="L365">
        <v>1.1299999999999999</v>
      </c>
      <c r="M365">
        <v>0.24</v>
      </c>
      <c r="T365">
        <v>1.2</v>
      </c>
      <c r="U365">
        <v>13</v>
      </c>
    </row>
    <row r="366" spans="1:36" s="11" customFormat="1" x14ac:dyDescent="0.2">
      <c r="A366" s="11">
        <v>14</v>
      </c>
      <c r="I366" s="12"/>
      <c r="U366" s="11">
        <v>14</v>
      </c>
      <c r="AJ366" s="12"/>
    </row>
    <row r="367" spans="1:36" x14ac:dyDescent="0.2">
      <c r="A367">
        <v>15</v>
      </c>
      <c r="U367">
        <v>15</v>
      </c>
    </row>
    <row r="368" spans="1:36" s="11" customFormat="1" x14ac:dyDescent="0.2">
      <c r="A368" s="11">
        <v>16</v>
      </c>
      <c r="I368" s="12"/>
      <c r="U368" s="11">
        <v>16</v>
      </c>
      <c r="AJ368" s="12"/>
    </row>
    <row r="369" spans="1:36" x14ac:dyDescent="0.2">
      <c r="A369">
        <v>17</v>
      </c>
      <c r="U369">
        <v>17</v>
      </c>
    </row>
    <row r="370" spans="1:36" s="11" customFormat="1" x14ac:dyDescent="0.2">
      <c r="A370" s="11">
        <v>18</v>
      </c>
      <c r="I370" s="12"/>
      <c r="U370" s="11">
        <v>18</v>
      </c>
      <c r="AJ370" s="12"/>
    </row>
    <row r="371" spans="1:36" x14ac:dyDescent="0.2">
      <c r="A371">
        <v>19</v>
      </c>
      <c r="U371">
        <v>19</v>
      </c>
    </row>
    <row r="372" spans="1:36" s="11" customFormat="1" x14ac:dyDescent="0.2">
      <c r="A372" s="11">
        <v>20</v>
      </c>
      <c r="I372" s="12"/>
      <c r="R372" s="11">
        <v>0.02</v>
      </c>
      <c r="U372" s="11">
        <v>20</v>
      </c>
      <c r="AJ372" s="12"/>
    </row>
    <row r="373" spans="1:36" x14ac:dyDescent="0.2">
      <c r="A373">
        <v>21</v>
      </c>
      <c r="F373">
        <v>0.04</v>
      </c>
      <c r="H373">
        <v>0.02</v>
      </c>
      <c r="M373">
        <v>0.01</v>
      </c>
      <c r="T373">
        <v>0.1</v>
      </c>
      <c r="U373">
        <v>21</v>
      </c>
    </row>
    <row r="374" spans="1:36" s="11" customFormat="1" x14ac:dyDescent="0.2">
      <c r="A374" s="11">
        <v>22</v>
      </c>
      <c r="B374" s="11">
        <v>0.01</v>
      </c>
      <c r="I374" s="12"/>
      <c r="J374" s="11">
        <v>0.03</v>
      </c>
      <c r="K374" s="11">
        <v>0.05</v>
      </c>
      <c r="O374" s="11">
        <v>0.57999999999999996</v>
      </c>
      <c r="U374" s="11">
        <v>22</v>
      </c>
      <c r="AJ374" s="12"/>
    </row>
    <row r="375" spans="1:36" x14ac:dyDescent="0.2">
      <c r="A375">
        <v>23</v>
      </c>
      <c r="U375">
        <v>23</v>
      </c>
    </row>
    <row r="376" spans="1:36" s="11" customFormat="1" x14ac:dyDescent="0.2">
      <c r="A376" s="11">
        <v>24</v>
      </c>
      <c r="I376" s="12"/>
      <c r="U376" s="11">
        <v>24</v>
      </c>
      <c r="AJ376" s="12"/>
    </row>
    <row r="377" spans="1:36" x14ac:dyDescent="0.2">
      <c r="A377">
        <v>25</v>
      </c>
      <c r="B377">
        <v>0.01</v>
      </c>
      <c r="M377">
        <v>0.04</v>
      </c>
      <c r="O377">
        <v>0.17</v>
      </c>
      <c r="R377">
        <v>0.02</v>
      </c>
      <c r="U377">
        <v>25</v>
      </c>
    </row>
    <row r="378" spans="1:36" s="11" customFormat="1" x14ac:dyDescent="0.2">
      <c r="A378" s="11">
        <v>26</v>
      </c>
      <c r="I378" s="12"/>
      <c r="J378" s="11">
        <v>0.03</v>
      </c>
      <c r="K378" s="11">
        <v>0.05</v>
      </c>
      <c r="U378" s="11">
        <v>26</v>
      </c>
      <c r="AJ378" s="12"/>
    </row>
    <row r="379" spans="1:36" x14ac:dyDescent="0.2">
      <c r="A379">
        <v>27</v>
      </c>
      <c r="B379">
        <v>0.01</v>
      </c>
      <c r="D379">
        <v>0.24</v>
      </c>
      <c r="U379">
        <v>27</v>
      </c>
    </row>
    <row r="380" spans="1:36" s="11" customFormat="1" x14ac:dyDescent="0.2">
      <c r="A380" s="11">
        <v>28</v>
      </c>
      <c r="B380" s="11">
        <v>0.1</v>
      </c>
      <c r="C380" s="11">
        <v>0.21</v>
      </c>
      <c r="F380" s="11">
        <v>0.18</v>
      </c>
      <c r="I380" s="12"/>
      <c r="M380" s="11">
        <v>0.11</v>
      </c>
      <c r="Q380" s="11">
        <v>0.14000000000000001</v>
      </c>
      <c r="R380" s="11">
        <v>0.04</v>
      </c>
      <c r="U380" s="11">
        <v>28</v>
      </c>
      <c r="AJ380" s="12"/>
    </row>
    <row r="381" spans="1:36" x14ac:dyDescent="0.2">
      <c r="A381">
        <v>29</v>
      </c>
      <c r="B381">
        <v>0.02</v>
      </c>
      <c r="C381">
        <v>0.1</v>
      </c>
      <c r="E381">
        <v>0.26</v>
      </c>
      <c r="F381">
        <v>0.1</v>
      </c>
      <c r="J381">
        <v>0.13</v>
      </c>
      <c r="K381">
        <v>0.1</v>
      </c>
      <c r="Q381">
        <v>7.0000000000000007E-2</v>
      </c>
      <c r="R381">
        <v>0.2</v>
      </c>
      <c r="T381">
        <v>0.27</v>
      </c>
      <c r="U381">
        <v>29</v>
      </c>
    </row>
    <row r="382" spans="1:36" s="11" customFormat="1" x14ac:dyDescent="0.2">
      <c r="A382" s="11">
        <v>30</v>
      </c>
      <c r="F382" s="11">
        <v>0.02</v>
      </c>
      <c r="H382" s="11">
        <v>0.1</v>
      </c>
      <c r="I382" s="12"/>
      <c r="K382" s="11">
        <v>0.05</v>
      </c>
      <c r="R382" s="11">
        <v>0.03</v>
      </c>
      <c r="T382" s="11">
        <v>7.0000000000000007E-2</v>
      </c>
      <c r="U382" s="11">
        <v>30</v>
      </c>
      <c r="AJ382" s="12"/>
    </row>
    <row r="383" spans="1:36" x14ac:dyDescent="0.2">
      <c r="A383">
        <v>31</v>
      </c>
      <c r="U383">
        <v>31</v>
      </c>
    </row>
    <row r="384" spans="1:36" s="18" customFormat="1" x14ac:dyDescent="0.2">
      <c r="A384" s="18" t="s">
        <v>37</v>
      </c>
      <c r="B384" s="18">
        <f t="shared" ref="B384:T384" si="24">SUM(B353:B383)</f>
        <v>1.1300000000000001</v>
      </c>
      <c r="C384" s="18">
        <f t="shared" si="24"/>
        <v>2.1500000000000004</v>
      </c>
      <c r="D384" s="18">
        <f t="shared" si="24"/>
        <v>1.48</v>
      </c>
      <c r="E384" s="18">
        <f t="shared" si="24"/>
        <v>2.37</v>
      </c>
      <c r="F384" s="18">
        <f t="shared" si="24"/>
        <v>2.2100000000000004</v>
      </c>
      <c r="G384" s="18">
        <f t="shared" si="24"/>
        <v>0</v>
      </c>
      <c r="H384" s="18">
        <f t="shared" si="24"/>
        <v>1.07</v>
      </c>
      <c r="I384" s="18">
        <f t="shared" si="24"/>
        <v>0</v>
      </c>
      <c r="J384" s="18">
        <f t="shared" si="24"/>
        <v>1.52</v>
      </c>
      <c r="K384" s="18">
        <f t="shared" si="24"/>
        <v>1.3900000000000003</v>
      </c>
      <c r="L384" s="18">
        <f t="shared" si="24"/>
        <v>1.73</v>
      </c>
      <c r="M384" s="18">
        <f t="shared" si="24"/>
        <v>1.31</v>
      </c>
      <c r="N384" s="18">
        <f t="shared" si="24"/>
        <v>0</v>
      </c>
      <c r="O384" s="18">
        <f t="shared" si="24"/>
        <v>1.7399999999999998</v>
      </c>
      <c r="P384" s="18">
        <f t="shared" si="24"/>
        <v>0</v>
      </c>
      <c r="Q384" s="18">
        <f t="shared" si="24"/>
        <v>2.15</v>
      </c>
      <c r="R384" s="18">
        <f t="shared" si="24"/>
        <v>1.8200000000000003</v>
      </c>
      <c r="S384" s="18">
        <f t="shared" si="24"/>
        <v>0</v>
      </c>
      <c r="T384" s="18">
        <f t="shared" si="24"/>
        <v>3.28</v>
      </c>
      <c r="AJ384" s="19"/>
    </row>
    <row r="386" spans="1:36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36" x14ac:dyDescent="0.2">
      <c r="A388">
        <v>1</v>
      </c>
      <c r="B388">
        <v>0.05</v>
      </c>
      <c r="C388">
        <v>0.25</v>
      </c>
      <c r="E388">
        <v>0.33</v>
      </c>
      <c r="H388">
        <v>0.3</v>
      </c>
      <c r="M388">
        <v>0.16</v>
      </c>
      <c r="N388">
        <v>0.01</v>
      </c>
      <c r="Q388">
        <v>0.27</v>
      </c>
      <c r="R388">
        <v>0.13</v>
      </c>
      <c r="S388">
        <v>0.24</v>
      </c>
      <c r="U388">
        <v>1</v>
      </c>
    </row>
    <row r="389" spans="1:36" s="11" customFormat="1" x14ac:dyDescent="0.2">
      <c r="A389" s="11">
        <v>2</v>
      </c>
      <c r="B389" s="11">
        <v>0.11</v>
      </c>
      <c r="C389" s="11">
        <v>0.05</v>
      </c>
      <c r="I389" s="12"/>
      <c r="J389" s="11">
        <v>0.13</v>
      </c>
      <c r="K389" s="11">
        <v>0.25</v>
      </c>
      <c r="L389" s="11">
        <v>0.88</v>
      </c>
      <c r="N389" s="11">
        <v>0.13</v>
      </c>
      <c r="R389" s="11">
        <v>0.06</v>
      </c>
      <c r="S389" s="11">
        <v>0.04</v>
      </c>
      <c r="T389" s="11">
        <v>0.35</v>
      </c>
      <c r="U389" s="11">
        <v>2</v>
      </c>
      <c r="AJ389" s="12"/>
    </row>
    <row r="390" spans="1:36" x14ac:dyDescent="0.2">
      <c r="A390">
        <v>3</v>
      </c>
      <c r="K390">
        <v>0.02</v>
      </c>
      <c r="N390">
        <v>0.01</v>
      </c>
      <c r="T390">
        <v>0.05</v>
      </c>
      <c r="U390">
        <v>3</v>
      </c>
    </row>
    <row r="391" spans="1:36" s="11" customFormat="1" x14ac:dyDescent="0.2">
      <c r="A391" s="11">
        <v>4</v>
      </c>
      <c r="I391" s="12"/>
      <c r="U391" s="11">
        <v>4</v>
      </c>
      <c r="AJ391" s="12"/>
    </row>
    <row r="392" spans="1:36" x14ac:dyDescent="0.2">
      <c r="A392">
        <v>5</v>
      </c>
      <c r="U392">
        <v>5</v>
      </c>
    </row>
    <row r="393" spans="1:36" s="11" customFormat="1" x14ac:dyDescent="0.2">
      <c r="A393" s="11">
        <v>6</v>
      </c>
      <c r="I393" s="12"/>
      <c r="O393" s="11">
        <v>0.34</v>
      </c>
      <c r="U393" s="11">
        <v>6</v>
      </c>
      <c r="AJ393" s="12"/>
    </row>
    <row r="394" spans="1:36" x14ac:dyDescent="0.2">
      <c r="A394">
        <v>7</v>
      </c>
      <c r="B394">
        <v>0.44</v>
      </c>
      <c r="C394">
        <v>0.57999999999999996</v>
      </c>
      <c r="D394">
        <v>0.38</v>
      </c>
      <c r="E394">
        <v>0.35</v>
      </c>
      <c r="H394">
        <v>0.21</v>
      </c>
      <c r="M394">
        <v>0.38</v>
      </c>
      <c r="N394">
        <v>0.46</v>
      </c>
      <c r="R394">
        <v>0.35</v>
      </c>
      <c r="S394">
        <v>0.35</v>
      </c>
      <c r="U394">
        <v>7</v>
      </c>
    </row>
    <row r="395" spans="1:36" s="11" customFormat="1" x14ac:dyDescent="0.2">
      <c r="A395" s="11">
        <v>8</v>
      </c>
      <c r="B395" s="11">
        <v>0.01</v>
      </c>
      <c r="I395" s="12"/>
      <c r="J395" s="11">
        <v>0.47</v>
      </c>
      <c r="K395" s="11">
        <v>0.34</v>
      </c>
      <c r="N395" s="11">
        <v>7.0000000000000007E-2</v>
      </c>
      <c r="T395" s="11">
        <v>0.7</v>
      </c>
      <c r="U395" s="11">
        <v>8</v>
      </c>
      <c r="AJ395" s="12"/>
    </row>
    <row r="396" spans="1:36" x14ac:dyDescent="0.2">
      <c r="A396">
        <v>9</v>
      </c>
      <c r="H396">
        <v>0.02</v>
      </c>
      <c r="K396">
        <v>0.01</v>
      </c>
      <c r="U396">
        <v>9</v>
      </c>
    </row>
    <row r="397" spans="1:36" s="11" customFormat="1" x14ac:dyDescent="0.2">
      <c r="A397" s="11">
        <v>10</v>
      </c>
      <c r="I397" s="12"/>
      <c r="U397" s="11">
        <v>10</v>
      </c>
      <c r="AJ397" s="12"/>
    </row>
    <row r="398" spans="1:36" x14ac:dyDescent="0.2">
      <c r="A398">
        <v>11</v>
      </c>
      <c r="U398">
        <v>11</v>
      </c>
    </row>
    <row r="399" spans="1:36" s="11" customFormat="1" x14ac:dyDescent="0.2">
      <c r="A399" s="11">
        <v>12</v>
      </c>
      <c r="B399" s="11">
        <v>0.18</v>
      </c>
      <c r="C399" s="11">
        <v>0.31</v>
      </c>
      <c r="D399" s="11">
        <v>0.08</v>
      </c>
      <c r="E399" s="11">
        <v>0.2</v>
      </c>
      <c r="I399" s="12"/>
      <c r="M399" s="11">
        <v>0.1</v>
      </c>
      <c r="Q399" s="11">
        <v>0.21</v>
      </c>
      <c r="U399" s="11">
        <v>12</v>
      </c>
      <c r="AJ399" s="12"/>
    </row>
    <row r="400" spans="1:36" x14ac:dyDescent="0.2">
      <c r="A400">
        <v>13</v>
      </c>
      <c r="B400">
        <v>0.12</v>
      </c>
      <c r="C400">
        <v>0.75</v>
      </c>
      <c r="E400">
        <v>0.69</v>
      </c>
      <c r="J400">
        <v>0.23</v>
      </c>
      <c r="K400">
        <v>0.14000000000000001</v>
      </c>
      <c r="M400">
        <v>0.39</v>
      </c>
      <c r="N400">
        <v>0.5</v>
      </c>
      <c r="Q400">
        <v>0.79</v>
      </c>
      <c r="R400">
        <v>0.87</v>
      </c>
      <c r="S400">
        <v>0.7</v>
      </c>
      <c r="T400">
        <v>0.5</v>
      </c>
      <c r="U400">
        <v>13</v>
      </c>
    </row>
    <row r="401" spans="1:36" s="11" customFormat="1" x14ac:dyDescent="0.2">
      <c r="A401" s="11">
        <v>14</v>
      </c>
      <c r="H401" s="11">
        <v>0.2</v>
      </c>
      <c r="I401" s="12"/>
      <c r="J401" s="11">
        <v>0.3</v>
      </c>
      <c r="M401" s="11">
        <v>0.05</v>
      </c>
      <c r="S401" s="11">
        <v>0.05</v>
      </c>
      <c r="T401" s="11">
        <v>0.65</v>
      </c>
      <c r="U401" s="11">
        <v>14</v>
      </c>
      <c r="AJ401" s="12"/>
    </row>
    <row r="402" spans="1:36" x14ac:dyDescent="0.2">
      <c r="A402">
        <v>15</v>
      </c>
      <c r="J402">
        <v>0.05</v>
      </c>
      <c r="U402">
        <v>15</v>
      </c>
    </row>
    <row r="403" spans="1:36" s="11" customFormat="1" x14ac:dyDescent="0.2">
      <c r="A403" s="11">
        <v>16</v>
      </c>
      <c r="I403" s="12"/>
      <c r="U403" s="11">
        <v>16</v>
      </c>
      <c r="AJ403" s="12"/>
    </row>
    <row r="404" spans="1:36" x14ac:dyDescent="0.2">
      <c r="A404">
        <v>17</v>
      </c>
      <c r="C404">
        <v>0.6</v>
      </c>
      <c r="E404">
        <v>0.7</v>
      </c>
      <c r="H404">
        <v>0.15</v>
      </c>
      <c r="M404">
        <v>0.41</v>
      </c>
      <c r="U404">
        <v>17</v>
      </c>
    </row>
    <row r="405" spans="1:36" s="11" customFormat="1" x14ac:dyDescent="0.2">
      <c r="A405" s="11">
        <v>18</v>
      </c>
      <c r="B405" s="11">
        <v>0.01</v>
      </c>
      <c r="C405" s="11">
        <v>0.43</v>
      </c>
      <c r="I405" s="12"/>
      <c r="J405" s="11">
        <v>0.02</v>
      </c>
      <c r="K405" s="11">
        <v>0.56000000000000005</v>
      </c>
      <c r="L405" s="11">
        <v>0.71</v>
      </c>
      <c r="M405" s="11">
        <v>0.48</v>
      </c>
      <c r="U405" s="11">
        <v>18</v>
      </c>
      <c r="AJ405" s="12"/>
    </row>
    <row r="406" spans="1:36" x14ac:dyDescent="0.2">
      <c r="A406">
        <v>19</v>
      </c>
      <c r="B406">
        <v>0.44</v>
      </c>
      <c r="C406">
        <v>0.6</v>
      </c>
      <c r="J406">
        <v>0.41</v>
      </c>
      <c r="Q406">
        <v>0.38</v>
      </c>
      <c r="S406">
        <v>0.5</v>
      </c>
      <c r="T406">
        <v>0.72</v>
      </c>
      <c r="U406">
        <v>19</v>
      </c>
    </row>
    <row r="407" spans="1:36" s="11" customFormat="1" x14ac:dyDescent="0.2">
      <c r="A407" s="11">
        <v>20</v>
      </c>
      <c r="B407" s="11">
        <v>0.44</v>
      </c>
      <c r="C407" s="11">
        <v>0.56999999999999995</v>
      </c>
      <c r="H407" s="11">
        <v>0.15</v>
      </c>
      <c r="I407" s="12"/>
      <c r="J407" s="11">
        <v>7.0000000000000007E-2</v>
      </c>
      <c r="M407" s="11">
        <v>0.14000000000000001</v>
      </c>
      <c r="R407" s="11">
        <v>0.97</v>
      </c>
      <c r="U407" s="11">
        <v>20</v>
      </c>
      <c r="AJ407" s="12"/>
    </row>
    <row r="408" spans="1:36" x14ac:dyDescent="0.2">
      <c r="A408">
        <v>21</v>
      </c>
      <c r="B408">
        <v>0.44</v>
      </c>
      <c r="C408">
        <v>0.56999999999999995</v>
      </c>
      <c r="J408">
        <v>0.06</v>
      </c>
      <c r="M408">
        <v>0.16</v>
      </c>
      <c r="U408">
        <v>21</v>
      </c>
    </row>
    <row r="409" spans="1:36" s="11" customFormat="1" x14ac:dyDescent="0.2">
      <c r="A409" s="11">
        <v>22</v>
      </c>
      <c r="B409" s="11">
        <v>0.44</v>
      </c>
      <c r="D409" s="11">
        <v>2.2999999999999998</v>
      </c>
      <c r="E409" s="11">
        <v>0.38</v>
      </c>
      <c r="I409" s="12"/>
      <c r="J409" s="11">
        <v>0.33</v>
      </c>
      <c r="S409" s="11">
        <v>0.5</v>
      </c>
      <c r="T409" s="11">
        <v>0.6</v>
      </c>
      <c r="U409" s="11">
        <v>22</v>
      </c>
      <c r="AJ409" s="12"/>
    </row>
    <row r="410" spans="1:36" x14ac:dyDescent="0.2">
      <c r="A410">
        <v>23</v>
      </c>
      <c r="C410">
        <v>0.02</v>
      </c>
      <c r="U410">
        <v>23</v>
      </c>
    </row>
    <row r="411" spans="1:36" s="11" customFormat="1" x14ac:dyDescent="0.2">
      <c r="A411" s="11">
        <v>24</v>
      </c>
      <c r="C411" s="11">
        <v>0.35</v>
      </c>
      <c r="E411" s="11">
        <v>0.27</v>
      </c>
      <c r="I411" s="12"/>
      <c r="M411" s="11">
        <v>0.25</v>
      </c>
      <c r="N411" s="11">
        <v>0.2</v>
      </c>
      <c r="U411" s="11">
        <v>24</v>
      </c>
      <c r="AJ411" s="12"/>
    </row>
    <row r="412" spans="1:36" x14ac:dyDescent="0.2">
      <c r="A412">
        <v>25</v>
      </c>
      <c r="C412">
        <v>0.4</v>
      </c>
      <c r="J412">
        <v>0.03</v>
      </c>
      <c r="U412">
        <v>25</v>
      </c>
    </row>
    <row r="413" spans="1:36" s="11" customFormat="1" x14ac:dyDescent="0.2">
      <c r="A413" s="11">
        <v>26</v>
      </c>
      <c r="I413" s="12"/>
      <c r="J413" s="11">
        <v>0.01</v>
      </c>
      <c r="L413" s="11">
        <v>0.24</v>
      </c>
      <c r="M413" s="11">
        <v>0.05</v>
      </c>
      <c r="U413" s="11">
        <v>26</v>
      </c>
      <c r="AJ413" s="12"/>
    </row>
    <row r="414" spans="1:36" x14ac:dyDescent="0.2">
      <c r="A414">
        <v>27</v>
      </c>
      <c r="B414">
        <v>0.03</v>
      </c>
      <c r="C414">
        <v>0.5</v>
      </c>
      <c r="E414">
        <v>1.1499999999999999</v>
      </c>
      <c r="H414">
        <v>0.48</v>
      </c>
      <c r="J414">
        <v>0.5</v>
      </c>
      <c r="M414">
        <v>0.04</v>
      </c>
      <c r="Q414">
        <v>1.29</v>
      </c>
      <c r="R414">
        <v>0.67</v>
      </c>
      <c r="S414">
        <v>0.5</v>
      </c>
      <c r="T414">
        <v>0.96</v>
      </c>
      <c r="U414">
        <v>27</v>
      </c>
    </row>
    <row r="415" spans="1:36" s="11" customFormat="1" x14ac:dyDescent="0.2">
      <c r="A415" s="11">
        <v>28</v>
      </c>
      <c r="B415" s="11">
        <v>0.06</v>
      </c>
      <c r="C415" s="11">
        <v>0.28999999999999998</v>
      </c>
      <c r="E415" s="11">
        <v>0.19</v>
      </c>
      <c r="I415" s="12"/>
      <c r="J415" s="11">
        <v>0.06</v>
      </c>
      <c r="M415" s="11">
        <v>0.28000000000000003</v>
      </c>
      <c r="N415" s="11">
        <v>0.82</v>
      </c>
      <c r="Q415" s="11">
        <v>0.45</v>
      </c>
      <c r="R415" s="11">
        <v>0.53</v>
      </c>
      <c r="S415" s="11">
        <v>0.25</v>
      </c>
      <c r="T415" s="11">
        <v>0.15</v>
      </c>
      <c r="U415" s="11">
        <v>28</v>
      </c>
      <c r="AJ415" s="12"/>
    </row>
    <row r="416" spans="1:36" x14ac:dyDescent="0.2">
      <c r="A416">
        <v>29</v>
      </c>
      <c r="B416">
        <v>0.15</v>
      </c>
      <c r="C416">
        <v>0.21</v>
      </c>
      <c r="E416">
        <v>0.49</v>
      </c>
      <c r="J416">
        <v>0.45</v>
      </c>
      <c r="K416">
        <v>1.5</v>
      </c>
      <c r="N416">
        <v>0.83</v>
      </c>
      <c r="S416">
        <v>0.3</v>
      </c>
      <c r="T416">
        <v>1</v>
      </c>
      <c r="U416">
        <v>29</v>
      </c>
    </row>
    <row r="417" spans="1:36" s="11" customFormat="1" x14ac:dyDescent="0.2">
      <c r="A417" s="11">
        <v>30</v>
      </c>
      <c r="I417" s="12"/>
      <c r="L417" s="11">
        <v>1.02</v>
      </c>
      <c r="O417" s="11">
        <v>1.6</v>
      </c>
      <c r="T417" s="11">
        <v>0.42</v>
      </c>
      <c r="U417" s="11">
        <v>30</v>
      </c>
      <c r="AJ417" s="12"/>
    </row>
    <row r="418" spans="1:36" x14ac:dyDescent="0.2">
      <c r="A418">
        <v>31</v>
      </c>
      <c r="C418">
        <v>0.3</v>
      </c>
      <c r="H418">
        <v>0.15</v>
      </c>
      <c r="J418">
        <v>0.2</v>
      </c>
      <c r="M418">
        <v>0.2</v>
      </c>
      <c r="N418">
        <v>0.15</v>
      </c>
      <c r="T418">
        <v>0.3</v>
      </c>
      <c r="U418">
        <v>31</v>
      </c>
    </row>
    <row r="419" spans="1:36" s="18" customFormat="1" x14ac:dyDescent="0.2">
      <c r="A419" s="18" t="s">
        <v>37</v>
      </c>
      <c r="B419" s="18">
        <f t="shared" ref="B419:T419" si="25">SUM(B388:B418)</f>
        <v>2.92</v>
      </c>
      <c r="C419" s="18">
        <f t="shared" si="25"/>
        <v>6.78</v>
      </c>
      <c r="D419" s="18">
        <f t="shared" si="25"/>
        <v>2.76</v>
      </c>
      <c r="E419" s="18">
        <f t="shared" si="25"/>
        <v>4.75</v>
      </c>
      <c r="F419" s="18">
        <f t="shared" si="25"/>
        <v>0</v>
      </c>
      <c r="G419" s="18">
        <f t="shared" si="25"/>
        <v>0</v>
      </c>
      <c r="H419" s="18">
        <f t="shared" si="25"/>
        <v>1.66</v>
      </c>
      <c r="I419" s="18">
        <f t="shared" si="25"/>
        <v>0</v>
      </c>
      <c r="J419" s="18">
        <f t="shared" si="25"/>
        <v>3.32</v>
      </c>
      <c r="K419" s="18">
        <f t="shared" si="25"/>
        <v>2.8200000000000003</v>
      </c>
      <c r="L419" s="18">
        <f t="shared" si="25"/>
        <v>2.8499999999999996</v>
      </c>
      <c r="M419" s="18">
        <f t="shared" si="25"/>
        <v>3.09</v>
      </c>
      <c r="N419" s="18">
        <f t="shared" si="25"/>
        <v>3.18</v>
      </c>
      <c r="O419" s="18">
        <f t="shared" si="25"/>
        <v>1.9400000000000002</v>
      </c>
      <c r="P419" s="18">
        <f t="shared" si="25"/>
        <v>0</v>
      </c>
      <c r="Q419" s="18">
        <f t="shared" si="25"/>
        <v>3.39</v>
      </c>
      <c r="R419" s="18">
        <f t="shared" si="25"/>
        <v>3.58</v>
      </c>
      <c r="S419" s="18">
        <f t="shared" si="25"/>
        <v>3.4299999999999997</v>
      </c>
      <c r="T419" s="18">
        <f t="shared" si="25"/>
        <v>6.3999999999999995</v>
      </c>
      <c r="AJ419" s="19"/>
    </row>
    <row r="421" spans="1:36" x14ac:dyDescent="0.2">
      <c r="A421" s="28" t="s">
        <v>87</v>
      </c>
      <c r="B421" s="28">
        <f>SUM(B34+B69+B104+B139+B174+B209+B244+B279+B314+B349+B384+B419)</f>
        <v>11.24</v>
      </c>
      <c r="C421" s="28">
        <f>SUM(C34+C69+C104+C139+C174+C209+C244+C279+C314+C349+C384+C419)</f>
        <v>24.32</v>
      </c>
      <c r="D421" s="28">
        <f>SUM(D34+D69+D104+D139+D174+D209+D244+D279+D314+D349+D384+D419)</f>
        <v>13.21</v>
      </c>
      <c r="E421" s="28">
        <f>SUM(E34+E69+E104+E139+E174+E209+E244+E279+E314+E349+E384+E419)</f>
        <v>18.68</v>
      </c>
      <c r="F421" s="28">
        <f>SUM(F34+F69+F104+F139+F174+F209+F244+F279+F314+F349+F384+F419)</f>
        <v>8.9300000000000015</v>
      </c>
      <c r="G421" s="28">
        <f>SUM(G34+G69+G104+G139+G174+G209+G244+G79+G314+G349+G384+G419)</f>
        <v>0</v>
      </c>
      <c r="H421" s="28">
        <f t="shared" ref="H421:T421" si="26">SUM(H34+H69+H104+H139+H174+H209+H244+H279+H314+H349+H384+H419)</f>
        <v>9.9</v>
      </c>
      <c r="I421" s="28">
        <f t="shared" si="26"/>
        <v>0</v>
      </c>
      <c r="J421" s="28">
        <f t="shared" si="26"/>
        <v>14.53</v>
      </c>
      <c r="K421" s="28">
        <f t="shared" si="26"/>
        <v>12.270000000000001</v>
      </c>
      <c r="L421" s="28">
        <f t="shared" si="26"/>
        <v>17.700000000000003</v>
      </c>
      <c r="M421" s="28">
        <f t="shared" si="26"/>
        <v>12.379999999999999</v>
      </c>
      <c r="N421" s="28">
        <f t="shared" si="26"/>
        <v>12.86</v>
      </c>
      <c r="O421" s="28">
        <f t="shared" si="26"/>
        <v>11.01</v>
      </c>
      <c r="P421" s="28">
        <f t="shared" si="26"/>
        <v>0</v>
      </c>
      <c r="Q421" s="28">
        <f t="shared" si="26"/>
        <v>14.64</v>
      </c>
      <c r="R421" s="28">
        <f t="shared" si="26"/>
        <v>17.340000000000003</v>
      </c>
      <c r="S421" s="29">
        <f t="shared" si="26"/>
        <v>13.149999999999999</v>
      </c>
      <c r="T421" s="29">
        <f t="shared" si="26"/>
        <v>32.980000000000004</v>
      </c>
    </row>
    <row r="423" spans="1:36" x14ac:dyDescent="0.2">
      <c r="S423">
        <f>SUM(S400:S418)</f>
        <v>2.8</v>
      </c>
    </row>
    <row r="424" spans="1:36" x14ac:dyDescent="0.2">
      <c r="A424">
        <v>2008</v>
      </c>
      <c r="B424" t="str">
        <f>+B1</f>
        <v>Pomeroy</v>
      </c>
      <c r="C424" t="str">
        <f t="shared" ref="C424:U424" si="27">+C1</f>
        <v>Kuhn</v>
      </c>
      <c r="D424" t="str">
        <f t="shared" si="27"/>
        <v>Donley</v>
      </c>
      <c r="E424" t="str">
        <f t="shared" si="27"/>
        <v>Victor</v>
      </c>
      <c r="F424" t="str">
        <f t="shared" si="27"/>
        <v>Ruark</v>
      </c>
      <c r="G424" t="str">
        <f t="shared" si="27"/>
        <v>Cardwell</v>
      </c>
      <c r="H424" t="str">
        <f t="shared" si="27"/>
        <v>Scott</v>
      </c>
      <c r="I424" t="str">
        <f t="shared" si="27"/>
        <v>P. Scott</v>
      </c>
      <c r="J424" t="str">
        <f t="shared" si="27"/>
        <v>Williams</v>
      </c>
      <c r="K424" t="str">
        <f t="shared" si="27"/>
        <v>Fitzsimmons</v>
      </c>
      <c r="L424" t="str">
        <f t="shared" si="27"/>
        <v>Houser</v>
      </c>
      <c r="M424" t="str">
        <f t="shared" si="27"/>
        <v>L. Kimble</v>
      </c>
      <c r="N424" t="str">
        <f t="shared" si="27"/>
        <v>Landkammer</v>
      </c>
      <c r="O424" t="str">
        <f t="shared" si="27"/>
        <v>Travis</v>
      </c>
      <c r="P424" t="str">
        <f t="shared" si="27"/>
        <v>Robinson</v>
      </c>
      <c r="Q424" t="str">
        <f t="shared" si="27"/>
        <v>Blachly</v>
      </c>
      <c r="R424" t="str">
        <f t="shared" si="27"/>
        <v>S. Flerchinger</v>
      </c>
      <c r="S424" t="str">
        <f t="shared" si="27"/>
        <v>B. Slaybaugh</v>
      </c>
      <c r="T424" t="str">
        <f t="shared" si="27"/>
        <v>Demand</v>
      </c>
      <c r="U424">
        <f t="shared" si="27"/>
        <v>0</v>
      </c>
    </row>
    <row r="425" spans="1:36" x14ac:dyDescent="0.2">
      <c r="A425" t="s">
        <v>0</v>
      </c>
      <c r="B425">
        <f t="shared" ref="B425:T425" si="28">B34</f>
        <v>1.27</v>
      </c>
      <c r="C425">
        <f t="shared" si="28"/>
        <v>4.34</v>
      </c>
      <c r="D425">
        <f t="shared" si="28"/>
        <v>2.87</v>
      </c>
      <c r="E425">
        <f t="shared" si="28"/>
        <v>3.5</v>
      </c>
      <c r="F425">
        <f t="shared" si="28"/>
        <v>0.57000000000000006</v>
      </c>
      <c r="G425">
        <f t="shared" si="28"/>
        <v>0</v>
      </c>
      <c r="H425">
        <f t="shared" si="28"/>
        <v>2.3400000000000003</v>
      </c>
      <c r="I425">
        <f t="shared" si="28"/>
        <v>0</v>
      </c>
      <c r="J425">
        <f t="shared" si="28"/>
        <v>2.0700000000000003</v>
      </c>
      <c r="K425">
        <f t="shared" si="28"/>
        <v>2.6500000000000004</v>
      </c>
      <c r="L425">
        <f t="shared" si="28"/>
        <v>3.9699999999999998</v>
      </c>
      <c r="M425">
        <f t="shared" si="28"/>
        <v>2.04</v>
      </c>
      <c r="N425">
        <f t="shared" si="28"/>
        <v>2</v>
      </c>
      <c r="O425">
        <f t="shared" si="28"/>
        <v>2.36</v>
      </c>
      <c r="P425">
        <f t="shared" si="28"/>
        <v>0</v>
      </c>
      <c r="Q425">
        <f t="shared" si="28"/>
        <v>3.18</v>
      </c>
      <c r="R425">
        <f t="shared" si="28"/>
        <v>3.2</v>
      </c>
      <c r="S425">
        <f t="shared" si="28"/>
        <v>2.6799999999999997</v>
      </c>
      <c r="T425">
        <f t="shared" si="28"/>
        <v>7.47</v>
      </c>
    </row>
    <row r="426" spans="1:36" x14ac:dyDescent="0.2">
      <c r="A426" t="s">
        <v>38</v>
      </c>
      <c r="B426">
        <f t="shared" ref="B426:T426" si="29">B69</f>
        <v>0.69000000000000006</v>
      </c>
      <c r="C426">
        <f t="shared" si="29"/>
        <v>1.4000000000000001</v>
      </c>
      <c r="D426">
        <f t="shared" si="29"/>
        <v>0.54</v>
      </c>
      <c r="E426">
        <f t="shared" si="29"/>
        <v>1.1599999999999999</v>
      </c>
      <c r="F426">
        <f t="shared" si="29"/>
        <v>0.66000000000000014</v>
      </c>
      <c r="G426">
        <f t="shared" si="29"/>
        <v>0</v>
      </c>
      <c r="H426">
        <f t="shared" si="29"/>
        <v>0</v>
      </c>
      <c r="I426">
        <f t="shared" si="29"/>
        <v>0</v>
      </c>
      <c r="J426">
        <f t="shared" si="29"/>
        <v>1.77</v>
      </c>
      <c r="K426">
        <f t="shared" si="29"/>
        <v>0.67</v>
      </c>
      <c r="L426">
        <f t="shared" si="29"/>
        <v>1.32</v>
      </c>
      <c r="M426">
        <f t="shared" si="29"/>
        <v>1</v>
      </c>
      <c r="N426">
        <f t="shared" si="29"/>
        <v>0.82000000000000006</v>
      </c>
      <c r="O426">
        <f t="shared" si="29"/>
        <v>0.4</v>
      </c>
      <c r="P426">
        <f t="shared" si="29"/>
        <v>0</v>
      </c>
      <c r="Q426">
        <f t="shared" si="29"/>
        <v>0.75</v>
      </c>
      <c r="R426">
        <f t="shared" si="29"/>
        <v>0.77</v>
      </c>
      <c r="S426">
        <f t="shared" si="29"/>
        <v>0.49</v>
      </c>
      <c r="T426">
        <f t="shared" si="29"/>
        <v>1.9100000000000001</v>
      </c>
    </row>
    <row r="427" spans="1:36" x14ac:dyDescent="0.2">
      <c r="A427" t="s">
        <v>40</v>
      </c>
      <c r="B427">
        <f t="shared" ref="B427:T427" si="30">B104</f>
        <v>1.36</v>
      </c>
      <c r="C427">
        <f t="shared" si="30"/>
        <v>3.01</v>
      </c>
      <c r="D427">
        <f t="shared" si="30"/>
        <v>0.76</v>
      </c>
      <c r="E427">
        <f t="shared" si="30"/>
        <v>1.7700000000000002</v>
      </c>
      <c r="F427">
        <f t="shared" si="30"/>
        <v>0.65999999999999992</v>
      </c>
      <c r="G427">
        <f t="shared" si="30"/>
        <v>0</v>
      </c>
      <c r="H427">
        <f t="shared" si="30"/>
        <v>1.82</v>
      </c>
      <c r="I427">
        <f t="shared" si="30"/>
        <v>0</v>
      </c>
      <c r="J427">
        <f t="shared" si="30"/>
        <v>1.68</v>
      </c>
      <c r="K427">
        <f t="shared" si="30"/>
        <v>1.67</v>
      </c>
      <c r="L427">
        <f t="shared" si="30"/>
        <v>0</v>
      </c>
      <c r="M427">
        <f t="shared" si="30"/>
        <v>1.37</v>
      </c>
      <c r="N427">
        <f t="shared" si="30"/>
        <v>1.2000000000000002</v>
      </c>
      <c r="O427">
        <f t="shared" si="30"/>
        <v>1.2800000000000002</v>
      </c>
      <c r="P427">
        <f t="shared" si="30"/>
        <v>0</v>
      </c>
      <c r="Q427">
        <f t="shared" si="30"/>
        <v>1.33</v>
      </c>
      <c r="R427">
        <f t="shared" si="30"/>
        <v>1.4300000000000002</v>
      </c>
      <c r="S427">
        <f t="shared" si="30"/>
        <v>1.1200000000000001</v>
      </c>
      <c r="T427">
        <f t="shared" si="30"/>
        <v>3.9599999999999995</v>
      </c>
    </row>
    <row r="428" spans="1:36" x14ac:dyDescent="0.2">
      <c r="A428" t="s">
        <v>41</v>
      </c>
      <c r="B428">
        <f t="shared" ref="B428:T428" si="31">B139</f>
        <v>0.53</v>
      </c>
      <c r="C428">
        <f t="shared" si="31"/>
        <v>0.71</v>
      </c>
      <c r="D428">
        <f t="shared" si="31"/>
        <v>0.36</v>
      </c>
      <c r="E428">
        <f t="shared" si="31"/>
        <v>0.56000000000000005</v>
      </c>
      <c r="F428">
        <f t="shared" si="31"/>
        <v>0.39</v>
      </c>
      <c r="G428">
        <f t="shared" si="31"/>
        <v>0</v>
      </c>
      <c r="H428">
        <f t="shared" si="31"/>
        <v>0.45</v>
      </c>
      <c r="I428">
        <f t="shared" si="31"/>
        <v>0</v>
      </c>
      <c r="J428">
        <f t="shared" si="31"/>
        <v>0.53</v>
      </c>
      <c r="K428">
        <f t="shared" si="31"/>
        <v>0.63</v>
      </c>
      <c r="L428">
        <f t="shared" si="31"/>
        <v>0</v>
      </c>
      <c r="M428">
        <f t="shared" si="31"/>
        <v>0.31</v>
      </c>
      <c r="N428">
        <f t="shared" si="31"/>
        <v>0.56000000000000005</v>
      </c>
      <c r="O428">
        <f t="shared" si="31"/>
        <v>0.45</v>
      </c>
      <c r="P428">
        <f t="shared" si="31"/>
        <v>0</v>
      </c>
      <c r="Q428">
        <f t="shared" si="31"/>
        <v>0.73</v>
      </c>
      <c r="R428">
        <f t="shared" si="31"/>
        <v>0.42000000000000004</v>
      </c>
      <c r="S428">
        <f t="shared" si="31"/>
        <v>0.6100000000000001</v>
      </c>
      <c r="T428">
        <f t="shared" si="31"/>
        <v>1</v>
      </c>
    </row>
    <row r="429" spans="1:36" x14ac:dyDescent="0.2">
      <c r="A429" t="s">
        <v>42</v>
      </c>
      <c r="B429">
        <f t="shared" ref="B429:T429" si="32">B174</f>
        <v>1.46</v>
      </c>
      <c r="C429">
        <f t="shared" si="32"/>
        <v>2</v>
      </c>
      <c r="D429">
        <f t="shared" si="32"/>
        <v>1.71</v>
      </c>
      <c r="E429">
        <f t="shared" si="32"/>
        <v>1.24</v>
      </c>
      <c r="F429">
        <f t="shared" si="32"/>
        <v>0.95999999999999985</v>
      </c>
      <c r="G429">
        <f t="shared" si="32"/>
        <v>0</v>
      </c>
      <c r="H429">
        <f t="shared" si="32"/>
        <v>1.1600000000000001</v>
      </c>
      <c r="I429">
        <f t="shared" si="32"/>
        <v>0</v>
      </c>
      <c r="J429">
        <f t="shared" si="32"/>
        <v>1.21</v>
      </c>
      <c r="K429">
        <f t="shared" si="32"/>
        <v>0</v>
      </c>
      <c r="L429">
        <f t="shared" si="32"/>
        <v>3.2800000000000002</v>
      </c>
      <c r="M429">
        <f t="shared" si="32"/>
        <v>1.1000000000000001</v>
      </c>
      <c r="N429">
        <f t="shared" si="32"/>
        <v>1.73</v>
      </c>
      <c r="O429">
        <f t="shared" si="32"/>
        <v>0.77000000000000013</v>
      </c>
      <c r="P429">
        <f t="shared" si="32"/>
        <v>0</v>
      </c>
      <c r="Q429">
        <f t="shared" si="32"/>
        <v>0.8899999999999999</v>
      </c>
      <c r="R429">
        <f t="shared" si="32"/>
        <v>2.5700000000000003</v>
      </c>
      <c r="S429">
        <f t="shared" si="32"/>
        <v>1.92</v>
      </c>
      <c r="T429">
        <f t="shared" si="32"/>
        <v>3.29</v>
      </c>
    </row>
    <row r="430" spans="1:36" x14ac:dyDescent="0.2">
      <c r="A430" t="s">
        <v>43</v>
      </c>
      <c r="B430">
        <f t="shared" ref="B430:T430" si="33">B209</f>
        <v>0.84</v>
      </c>
      <c r="C430">
        <f t="shared" si="33"/>
        <v>1.5899999999999999</v>
      </c>
      <c r="D430">
        <f t="shared" si="33"/>
        <v>0.94</v>
      </c>
      <c r="E430">
        <f t="shared" si="33"/>
        <v>1.4500000000000002</v>
      </c>
      <c r="F430">
        <f t="shared" si="33"/>
        <v>0.98</v>
      </c>
      <c r="G430">
        <f t="shared" si="33"/>
        <v>0</v>
      </c>
      <c r="H430">
        <f t="shared" si="33"/>
        <v>0.44</v>
      </c>
      <c r="I430">
        <f t="shared" si="33"/>
        <v>0</v>
      </c>
      <c r="J430">
        <f t="shared" si="33"/>
        <v>1.33</v>
      </c>
      <c r="K430">
        <f t="shared" si="33"/>
        <v>1.0899999999999999</v>
      </c>
      <c r="L430">
        <f t="shared" si="33"/>
        <v>2.8299999999999996</v>
      </c>
      <c r="M430">
        <f t="shared" si="33"/>
        <v>0.85000000000000009</v>
      </c>
      <c r="N430">
        <f t="shared" si="33"/>
        <v>1.3199999999999998</v>
      </c>
      <c r="O430">
        <f t="shared" si="33"/>
        <v>1.0900000000000001</v>
      </c>
      <c r="P430">
        <f t="shared" si="33"/>
        <v>0</v>
      </c>
      <c r="Q430">
        <f t="shared" si="33"/>
        <v>0.93</v>
      </c>
      <c r="R430">
        <f t="shared" si="33"/>
        <v>1.17</v>
      </c>
      <c r="S430">
        <f t="shared" si="33"/>
        <v>1.84</v>
      </c>
      <c r="T430">
        <f t="shared" si="33"/>
        <v>2.14</v>
      </c>
    </row>
    <row r="431" spans="1:36" x14ac:dyDescent="0.2">
      <c r="A431" t="s">
        <v>45</v>
      </c>
      <c r="B431">
        <f t="shared" ref="B431:T431" si="34">B244</f>
        <v>0.1</v>
      </c>
      <c r="C431">
        <f t="shared" si="34"/>
        <v>0.22</v>
      </c>
      <c r="D431">
        <f t="shared" si="34"/>
        <v>0.18</v>
      </c>
      <c r="E431">
        <f t="shared" si="34"/>
        <v>0</v>
      </c>
      <c r="F431">
        <f t="shared" si="34"/>
        <v>0.22</v>
      </c>
      <c r="G431">
        <f t="shared" si="34"/>
        <v>0</v>
      </c>
      <c r="H431">
        <f t="shared" si="34"/>
        <v>0.02</v>
      </c>
      <c r="I431">
        <f t="shared" si="34"/>
        <v>0</v>
      </c>
      <c r="J431">
        <f t="shared" si="34"/>
        <v>0.15</v>
      </c>
      <c r="K431">
        <f t="shared" si="34"/>
        <v>0.08</v>
      </c>
      <c r="L431">
        <f t="shared" si="34"/>
        <v>0.12</v>
      </c>
      <c r="M431">
        <f t="shared" si="34"/>
        <v>0.08</v>
      </c>
      <c r="N431">
        <f t="shared" si="34"/>
        <v>0.15000000000000002</v>
      </c>
      <c r="O431">
        <f t="shared" si="34"/>
        <v>0.06</v>
      </c>
      <c r="P431">
        <f t="shared" si="34"/>
        <v>0</v>
      </c>
      <c r="Q431">
        <f t="shared" si="34"/>
        <v>0.1</v>
      </c>
      <c r="R431">
        <f t="shared" si="34"/>
        <v>0.22</v>
      </c>
      <c r="S431">
        <f t="shared" si="34"/>
        <v>0.12</v>
      </c>
      <c r="T431">
        <f t="shared" si="34"/>
        <v>0.25</v>
      </c>
    </row>
    <row r="432" spans="1:36" x14ac:dyDescent="0.2">
      <c r="A432" t="s">
        <v>58</v>
      </c>
      <c r="B432">
        <f t="shared" ref="B432:T432" si="35">B279</f>
        <v>0.59000000000000008</v>
      </c>
      <c r="C432">
        <f t="shared" si="35"/>
        <v>1.48</v>
      </c>
      <c r="D432">
        <f t="shared" si="35"/>
        <v>1.1599999999999999</v>
      </c>
      <c r="E432">
        <f t="shared" si="35"/>
        <v>1.18</v>
      </c>
      <c r="F432">
        <f t="shared" si="35"/>
        <v>1.55</v>
      </c>
      <c r="G432">
        <f t="shared" si="35"/>
        <v>0</v>
      </c>
      <c r="H432">
        <f t="shared" si="35"/>
        <v>0.80999999999999994</v>
      </c>
      <c r="I432">
        <f t="shared" si="35"/>
        <v>0</v>
      </c>
      <c r="J432">
        <f t="shared" si="35"/>
        <v>0.61</v>
      </c>
      <c r="K432">
        <f t="shared" si="35"/>
        <v>0.74</v>
      </c>
      <c r="L432">
        <f t="shared" si="35"/>
        <v>1.17</v>
      </c>
      <c r="M432">
        <f t="shared" si="35"/>
        <v>0.84</v>
      </c>
      <c r="N432">
        <f t="shared" si="35"/>
        <v>1.4499999999999997</v>
      </c>
      <c r="O432">
        <f t="shared" si="35"/>
        <v>0.92</v>
      </c>
      <c r="P432">
        <f t="shared" si="35"/>
        <v>0</v>
      </c>
      <c r="Q432">
        <f t="shared" si="35"/>
        <v>1.19</v>
      </c>
      <c r="R432">
        <f t="shared" si="35"/>
        <v>1.46</v>
      </c>
      <c r="S432">
        <f t="shared" si="35"/>
        <v>0.82000000000000006</v>
      </c>
      <c r="T432">
        <f t="shared" si="35"/>
        <v>2.27</v>
      </c>
    </row>
    <row r="433" spans="1:26" x14ac:dyDescent="0.2">
      <c r="A433" t="s">
        <v>59</v>
      </c>
      <c r="B433">
        <f t="shared" ref="B433:T433" si="36">B314</f>
        <v>7.0000000000000007E-2</v>
      </c>
      <c r="C433">
        <f t="shared" si="36"/>
        <v>0.2</v>
      </c>
      <c r="D433">
        <f t="shared" si="36"/>
        <v>0.05</v>
      </c>
      <c r="E433">
        <f t="shared" si="36"/>
        <v>0.11</v>
      </c>
      <c r="F433">
        <f t="shared" si="36"/>
        <v>0.08</v>
      </c>
      <c r="G433">
        <f t="shared" si="36"/>
        <v>0</v>
      </c>
      <c r="H433">
        <f t="shared" si="36"/>
        <v>0</v>
      </c>
      <c r="I433">
        <f t="shared" si="36"/>
        <v>0</v>
      </c>
      <c r="J433">
        <f t="shared" si="36"/>
        <v>6.9999999999999993E-2</v>
      </c>
      <c r="K433">
        <f t="shared" si="36"/>
        <v>0.19999999999999998</v>
      </c>
      <c r="L433">
        <f t="shared" si="36"/>
        <v>0.21000000000000002</v>
      </c>
      <c r="M433">
        <f t="shared" si="36"/>
        <v>0.05</v>
      </c>
      <c r="N433">
        <f t="shared" si="36"/>
        <v>0.1</v>
      </c>
      <c r="O433">
        <f t="shared" si="36"/>
        <v>0</v>
      </c>
      <c r="P433">
        <f t="shared" si="36"/>
        <v>0</v>
      </c>
      <c r="Q433">
        <f t="shared" si="36"/>
        <v>0</v>
      </c>
      <c r="R433">
        <f t="shared" si="36"/>
        <v>0.22</v>
      </c>
      <c r="S433">
        <f t="shared" si="36"/>
        <v>0.12</v>
      </c>
      <c r="T433">
        <f t="shared" si="36"/>
        <v>0.35</v>
      </c>
    </row>
    <row r="434" spans="1:26" x14ac:dyDescent="0.2">
      <c r="A434" t="s">
        <v>60</v>
      </c>
      <c r="B434">
        <f t="shared" ref="B434:T434" si="37">B349</f>
        <v>0.28000000000000003</v>
      </c>
      <c r="C434">
        <f t="shared" si="37"/>
        <v>0.44000000000000006</v>
      </c>
      <c r="D434">
        <f t="shared" si="37"/>
        <v>0.39999999999999997</v>
      </c>
      <c r="E434">
        <f t="shared" si="37"/>
        <v>0.59</v>
      </c>
      <c r="F434">
        <f t="shared" si="37"/>
        <v>0.65</v>
      </c>
      <c r="G434">
        <f t="shared" si="37"/>
        <v>0</v>
      </c>
      <c r="H434">
        <f t="shared" si="37"/>
        <v>0.13</v>
      </c>
      <c r="I434">
        <f t="shared" si="37"/>
        <v>0</v>
      </c>
      <c r="J434">
        <f t="shared" si="37"/>
        <v>0.27</v>
      </c>
      <c r="K434">
        <f t="shared" si="37"/>
        <v>0.33000000000000007</v>
      </c>
      <c r="L434">
        <f t="shared" si="37"/>
        <v>0.22000000000000003</v>
      </c>
      <c r="M434">
        <f t="shared" si="37"/>
        <v>0.34</v>
      </c>
      <c r="N434">
        <f t="shared" si="37"/>
        <v>0.35000000000000003</v>
      </c>
      <c r="O434">
        <f t="shared" si="37"/>
        <v>0</v>
      </c>
      <c r="P434">
        <f t="shared" si="37"/>
        <v>0</v>
      </c>
      <c r="Q434">
        <f t="shared" si="37"/>
        <v>0</v>
      </c>
      <c r="R434">
        <f t="shared" si="37"/>
        <v>0.48000000000000009</v>
      </c>
      <c r="S434">
        <f t="shared" si="37"/>
        <v>0</v>
      </c>
      <c r="T434">
        <f t="shared" si="37"/>
        <v>0.66</v>
      </c>
    </row>
    <row r="435" spans="1:26" x14ac:dyDescent="0.2">
      <c r="A435" t="s">
        <v>61</v>
      </c>
      <c r="B435">
        <f t="shared" ref="B435:T435" si="38">B384</f>
        <v>1.1300000000000001</v>
      </c>
      <c r="C435">
        <f t="shared" si="38"/>
        <v>2.1500000000000004</v>
      </c>
      <c r="D435">
        <f t="shared" si="38"/>
        <v>1.48</v>
      </c>
      <c r="E435">
        <f t="shared" si="38"/>
        <v>2.37</v>
      </c>
      <c r="F435">
        <f t="shared" si="38"/>
        <v>2.2100000000000004</v>
      </c>
      <c r="G435">
        <f t="shared" si="38"/>
        <v>0</v>
      </c>
      <c r="H435">
        <f t="shared" si="38"/>
        <v>1.07</v>
      </c>
      <c r="I435">
        <f t="shared" si="38"/>
        <v>0</v>
      </c>
      <c r="J435">
        <f t="shared" si="38"/>
        <v>1.52</v>
      </c>
      <c r="K435">
        <f t="shared" si="38"/>
        <v>1.3900000000000003</v>
      </c>
      <c r="L435">
        <f t="shared" si="38"/>
        <v>1.73</v>
      </c>
      <c r="M435">
        <f t="shared" si="38"/>
        <v>1.31</v>
      </c>
      <c r="N435">
        <f t="shared" si="38"/>
        <v>0</v>
      </c>
      <c r="O435">
        <f t="shared" si="38"/>
        <v>1.7399999999999998</v>
      </c>
      <c r="P435">
        <f t="shared" si="38"/>
        <v>0</v>
      </c>
      <c r="Q435">
        <f t="shared" si="38"/>
        <v>2.15</v>
      </c>
      <c r="R435">
        <f t="shared" si="38"/>
        <v>1.8200000000000003</v>
      </c>
      <c r="S435">
        <f t="shared" si="38"/>
        <v>0</v>
      </c>
      <c r="T435">
        <f t="shared" si="38"/>
        <v>3.28</v>
      </c>
    </row>
    <row r="436" spans="1:26" x14ac:dyDescent="0.2">
      <c r="A436" t="s">
        <v>62</v>
      </c>
      <c r="B436">
        <f t="shared" ref="B436:T436" si="39">B419</f>
        <v>2.92</v>
      </c>
      <c r="C436">
        <f t="shared" si="39"/>
        <v>6.78</v>
      </c>
      <c r="D436">
        <f t="shared" si="39"/>
        <v>2.76</v>
      </c>
      <c r="E436">
        <f t="shared" si="39"/>
        <v>4.75</v>
      </c>
      <c r="F436">
        <f t="shared" si="39"/>
        <v>0</v>
      </c>
      <c r="G436">
        <f t="shared" si="39"/>
        <v>0</v>
      </c>
      <c r="H436">
        <f t="shared" si="39"/>
        <v>1.66</v>
      </c>
      <c r="I436">
        <f t="shared" si="39"/>
        <v>0</v>
      </c>
      <c r="J436">
        <f t="shared" si="39"/>
        <v>3.32</v>
      </c>
      <c r="K436">
        <f t="shared" si="39"/>
        <v>2.8200000000000003</v>
      </c>
      <c r="L436">
        <f t="shared" si="39"/>
        <v>2.8499999999999996</v>
      </c>
      <c r="M436">
        <f t="shared" si="39"/>
        <v>3.09</v>
      </c>
      <c r="N436">
        <f t="shared" si="39"/>
        <v>3.18</v>
      </c>
      <c r="O436">
        <f t="shared" si="39"/>
        <v>1.9400000000000002</v>
      </c>
      <c r="P436">
        <f t="shared" si="39"/>
        <v>0</v>
      </c>
      <c r="Q436">
        <f t="shared" si="39"/>
        <v>3.39</v>
      </c>
      <c r="R436">
        <f t="shared" si="39"/>
        <v>3.58</v>
      </c>
      <c r="S436">
        <f t="shared" si="39"/>
        <v>3.4299999999999997</v>
      </c>
      <c r="T436">
        <f t="shared" si="39"/>
        <v>6.3999999999999995</v>
      </c>
    </row>
    <row r="438" spans="1:26" x14ac:dyDescent="0.2">
      <c r="B438">
        <f t="shared" ref="B438:T438" si="40">SUM(B425:B436)</f>
        <v>11.24</v>
      </c>
      <c r="C438">
        <f t="shared" si="40"/>
        <v>24.32</v>
      </c>
      <c r="D438">
        <f t="shared" si="40"/>
        <v>13.21</v>
      </c>
      <c r="E438">
        <f t="shared" si="40"/>
        <v>18.68</v>
      </c>
      <c r="F438">
        <f t="shared" si="40"/>
        <v>8.9300000000000015</v>
      </c>
      <c r="G438">
        <f t="shared" si="40"/>
        <v>0</v>
      </c>
      <c r="H438">
        <f t="shared" si="40"/>
        <v>9.9</v>
      </c>
      <c r="I438">
        <f t="shared" si="40"/>
        <v>0</v>
      </c>
      <c r="J438">
        <f t="shared" si="40"/>
        <v>14.53</v>
      </c>
      <c r="K438">
        <f t="shared" si="40"/>
        <v>12.270000000000001</v>
      </c>
      <c r="L438">
        <f t="shared" si="40"/>
        <v>17.700000000000003</v>
      </c>
      <c r="M438">
        <f t="shared" si="40"/>
        <v>12.379999999999999</v>
      </c>
      <c r="N438">
        <f t="shared" si="40"/>
        <v>12.86</v>
      </c>
      <c r="O438">
        <f t="shared" si="40"/>
        <v>11.01</v>
      </c>
      <c r="P438">
        <f t="shared" si="40"/>
        <v>0</v>
      </c>
      <c r="Q438">
        <f t="shared" si="40"/>
        <v>14.64</v>
      </c>
      <c r="R438">
        <f t="shared" si="40"/>
        <v>17.340000000000003</v>
      </c>
      <c r="S438">
        <f t="shared" si="40"/>
        <v>13.149999999999999</v>
      </c>
      <c r="T438">
        <f t="shared" si="40"/>
        <v>32.980000000000004</v>
      </c>
    </row>
    <row r="440" spans="1:26" x14ac:dyDescent="0.2">
      <c r="A440" t="s">
        <v>171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'2007'!B433</f>
        <v>0.02</v>
      </c>
      <c r="C442">
        <f>'2007'!C433</f>
        <v>0.12000000000000001</v>
      </c>
      <c r="D442">
        <f>'2007'!D433</f>
        <v>0.01</v>
      </c>
      <c r="E442">
        <f>'2007'!E433</f>
        <v>0.08</v>
      </c>
      <c r="F442">
        <f>'2007'!F433</f>
        <v>0.23</v>
      </c>
      <c r="G442">
        <f>'2007'!G433</f>
        <v>0</v>
      </c>
      <c r="H442">
        <f>'2007'!H433</f>
        <v>0.12000000000000001</v>
      </c>
      <c r="I442">
        <f>'2007'!I433</f>
        <v>0.38</v>
      </c>
      <c r="J442">
        <f>'2007'!J433</f>
        <v>0.04</v>
      </c>
      <c r="K442">
        <f>'2007'!K433</f>
        <v>0.11000000000000001</v>
      </c>
      <c r="L442">
        <f>'2007'!L433</f>
        <v>0.06</v>
      </c>
      <c r="M442">
        <f>'2007'!M433</f>
        <v>0.08</v>
      </c>
      <c r="N442">
        <f>'2007'!N433</f>
        <v>0.02</v>
      </c>
      <c r="O442">
        <f>'2007'!O433</f>
        <v>0.1</v>
      </c>
      <c r="P442">
        <f>'2007'!P433</f>
        <v>0.35</v>
      </c>
      <c r="Q442">
        <f>'2007'!Q433</f>
        <v>0</v>
      </c>
      <c r="R442">
        <f>'2007'!R433</f>
        <v>0.08</v>
      </c>
      <c r="S442">
        <f>'2007'!S433</f>
        <v>0.12</v>
      </c>
      <c r="T442">
        <f>'2007'!T433</f>
        <v>0.1</v>
      </c>
      <c r="U442">
        <f>'2007'!U433</f>
        <v>0</v>
      </c>
      <c r="V442">
        <f>'2007'!V433</f>
        <v>0</v>
      </c>
      <c r="W442">
        <f>'2007'!W433</f>
        <v>0</v>
      </c>
      <c r="X442">
        <f>'2007'!X433</f>
        <v>0</v>
      </c>
      <c r="Y442">
        <f>'2007'!Y433</f>
        <v>0</v>
      </c>
      <c r="Z442">
        <f>'2007'!Z433</f>
        <v>0</v>
      </c>
    </row>
    <row r="443" spans="1:26" x14ac:dyDescent="0.2">
      <c r="A443" t="s">
        <v>104</v>
      </c>
      <c r="B443">
        <f>'2007'!B434</f>
        <v>1.31</v>
      </c>
      <c r="C443">
        <f>'2007'!C434</f>
        <v>1.4</v>
      </c>
      <c r="D443">
        <f>'2007'!D434</f>
        <v>1.1100000000000001</v>
      </c>
      <c r="E443">
        <f>'2007'!E434</f>
        <v>1.62</v>
      </c>
      <c r="F443">
        <f>'2007'!F434</f>
        <v>1.21</v>
      </c>
      <c r="G443">
        <f>'2007'!G434</f>
        <v>0</v>
      </c>
      <c r="H443">
        <f>'2007'!H434</f>
        <v>1.2</v>
      </c>
      <c r="I443">
        <f>'2007'!I434</f>
        <v>2.54</v>
      </c>
      <c r="J443">
        <f>'2007'!J434</f>
        <v>1.46</v>
      </c>
      <c r="K443">
        <f>'2007'!K434</f>
        <v>1.0800000000000003</v>
      </c>
      <c r="L443">
        <f>'2007'!L434</f>
        <v>1.36</v>
      </c>
      <c r="M443">
        <f>'2007'!M434</f>
        <v>0.82</v>
      </c>
      <c r="N443">
        <f>'2007'!N434</f>
        <v>1.6700000000000002</v>
      </c>
      <c r="O443">
        <f>'2007'!O434</f>
        <v>1.01</v>
      </c>
      <c r="P443">
        <f>'2007'!P434</f>
        <v>1.04</v>
      </c>
      <c r="Q443">
        <f>'2007'!Q434</f>
        <v>1.4400000000000002</v>
      </c>
      <c r="R443">
        <f>'2007'!R434</f>
        <v>1.2500000000000002</v>
      </c>
      <c r="S443">
        <f>'2007'!S434</f>
        <v>1.4000000000000001</v>
      </c>
      <c r="T443">
        <f>'2007'!T434</f>
        <v>2.11</v>
      </c>
      <c r="U443">
        <f>'2007'!U434</f>
        <v>0</v>
      </c>
      <c r="V443">
        <f>'2007'!V434</f>
        <v>0</v>
      </c>
      <c r="W443">
        <f>'2007'!W434</f>
        <v>0</v>
      </c>
      <c r="X443">
        <f>'2007'!X434</f>
        <v>0</v>
      </c>
      <c r="Y443">
        <f>'2007'!Y434</f>
        <v>0</v>
      </c>
      <c r="Z443">
        <f>'2007'!Z434</f>
        <v>0</v>
      </c>
    </row>
    <row r="444" spans="1:26" x14ac:dyDescent="0.2">
      <c r="A444" t="s">
        <v>61</v>
      </c>
      <c r="B444">
        <f>'2007'!B435</f>
        <v>2.3499999999999996</v>
      </c>
      <c r="C444">
        <f>'2007'!C435</f>
        <v>3.3699999999999992</v>
      </c>
      <c r="D444">
        <f>'2007'!D435</f>
        <v>1.55</v>
      </c>
      <c r="E444">
        <f>'2007'!E435</f>
        <v>3.2599999999999993</v>
      </c>
      <c r="F444">
        <f>'2007'!F435</f>
        <v>2.68</v>
      </c>
      <c r="G444">
        <f>'2007'!G435</f>
        <v>0</v>
      </c>
      <c r="H444">
        <f>'2007'!H435</f>
        <v>2.78</v>
      </c>
      <c r="I444">
        <f>'2007'!I435</f>
        <v>3.7800000000000002</v>
      </c>
      <c r="J444">
        <f>'2007'!J435</f>
        <v>2.94</v>
      </c>
      <c r="K444">
        <f>'2007'!K435</f>
        <v>2.5599999999999996</v>
      </c>
      <c r="L444">
        <f>'2007'!L435</f>
        <v>3.4000000000000004</v>
      </c>
      <c r="M444">
        <f>'2007'!M435</f>
        <v>2.2000000000000002</v>
      </c>
      <c r="N444">
        <f>'2007'!N435</f>
        <v>2.4600000000000004</v>
      </c>
      <c r="O444">
        <f>'2007'!O435</f>
        <v>2.5099999999999998</v>
      </c>
      <c r="P444">
        <f>'2007'!P435</f>
        <v>0</v>
      </c>
      <c r="Q444">
        <f>'2007'!Q435</f>
        <v>3.25</v>
      </c>
      <c r="R444">
        <f>'2007'!R435</f>
        <v>2.0900000000000003</v>
      </c>
      <c r="S444">
        <f>'2007'!S435</f>
        <v>3.43</v>
      </c>
      <c r="T444">
        <f>'2007'!T435</f>
        <v>4.49</v>
      </c>
      <c r="U444">
        <f>'2007'!U435</f>
        <v>0</v>
      </c>
      <c r="V444">
        <f>'2007'!V435</f>
        <v>0</v>
      </c>
      <c r="W444">
        <f>'2007'!W435</f>
        <v>0</v>
      </c>
      <c r="X444">
        <f>'2007'!X435</f>
        <v>0</v>
      </c>
      <c r="Y444">
        <f>'2007'!Y435</f>
        <v>0</v>
      </c>
      <c r="Z444">
        <f>'2007'!Z435</f>
        <v>0</v>
      </c>
    </row>
    <row r="445" spans="1:26" x14ac:dyDescent="0.2">
      <c r="A445" t="s">
        <v>62</v>
      </c>
      <c r="B445">
        <f>'2007'!B436</f>
        <v>1.9600000000000004</v>
      </c>
      <c r="C445">
        <f>'2007'!C436</f>
        <v>4.0200000000000014</v>
      </c>
      <c r="D445">
        <f>'2007'!D436</f>
        <v>1.42</v>
      </c>
      <c r="E445">
        <f>'2007'!E436</f>
        <v>3.4400000000000004</v>
      </c>
      <c r="F445">
        <f>'2007'!F436</f>
        <v>1.29</v>
      </c>
      <c r="G445">
        <f>'2007'!G436</f>
        <v>0</v>
      </c>
      <c r="H445">
        <f>'2007'!H436</f>
        <v>1.84</v>
      </c>
      <c r="I445">
        <f>'2007'!I436</f>
        <v>2.9399999999999995</v>
      </c>
      <c r="J445">
        <f>'2007'!J436</f>
        <v>2.4899999999999998</v>
      </c>
      <c r="K445">
        <f>'2007'!K436</f>
        <v>1.99</v>
      </c>
      <c r="L445">
        <f>'2007'!L436</f>
        <v>1.27</v>
      </c>
      <c r="M445">
        <f>'2007'!M436</f>
        <v>1.78</v>
      </c>
      <c r="N445">
        <f>'2007'!N436</f>
        <v>1.6800000000000002</v>
      </c>
      <c r="O445">
        <f>'2007'!O436</f>
        <v>2.5</v>
      </c>
      <c r="P445">
        <f>'2007'!P436</f>
        <v>0</v>
      </c>
      <c r="Q445">
        <f>'2007'!Q436</f>
        <v>2.33</v>
      </c>
      <c r="R445">
        <f>'2007'!R436</f>
        <v>1.83</v>
      </c>
      <c r="S445">
        <f>'2007'!S436</f>
        <v>2.92</v>
      </c>
      <c r="T445">
        <f>'2007'!T436</f>
        <v>5.9499999999999993</v>
      </c>
      <c r="U445">
        <f>'2007'!U436</f>
        <v>0</v>
      </c>
      <c r="V445">
        <f>'2007'!V436</f>
        <v>0</v>
      </c>
      <c r="W445">
        <f>'2007'!W436</f>
        <v>0</v>
      </c>
      <c r="X445">
        <f>'2007'!X436</f>
        <v>0</v>
      </c>
      <c r="Y445">
        <f>'2007'!Y436</f>
        <v>0</v>
      </c>
      <c r="Z445">
        <f>'2007'!Z436</f>
        <v>0</v>
      </c>
    </row>
    <row r="446" spans="1:26" x14ac:dyDescent="0.2">
      <c r="A446" t="s">
        <v>98</v>
      </c>
      <c r="B446">
        <f>B425</f>
        <v>1.27</v>
      </c>
      <c r="C446">
        <f>C425</f>
        <v>4.34</v>
      </c>
      <c r="D446">
        <f t="shared" ref="D446:R446" si="41">D425</f>
        <v>2.87</v>
      </c>
      <c r="E446">
        <f t="shared" si="41"/>
        <v>3.5</v>
      </c>
      <c r="F446">
        <f t="shared" si="41"/>
        <v>0.57000000000000006</v>
      </c>
      <c r="G446">
        <f t="shared" si="41"/>
        <v>0</v>
      </c>
      <c r="H446">
        <f t="shared" si="41"/>
        <v>2.3400000000000003</v>
      </c>
      <c r="I446">
        <f t="shared" si="41"/>
        <v>0</v>
      </c>
      <c r="J446">
        <f t="shared" si="41"/>
        <v>2.0700000000000003</v>
      </c>
      <c r="K446">
        <f t="shared" si="41"/>
        <v>2.6500000000000004</v>
      </c>
      <c r="L446">
        <f t="shared" si="41"/>
        <v>3.9699999999999998</v>
      </c>
      <c r="M446">
        <f t="shared" si="41"/>
        <v>2.04</v>
      </c>
      <c r="N446">
        <f t="shared" si="41"/>
        <v>2</v>
      </c>
      <c r="O446">
        <f t="shared" si="41"/>
        <v>2.36</v>
      </c>
      <c r="P446">
        <v>3.18</v>
      </c>
      <c r="Q446">
        <v>3.2</v>
      </c>
      <c r="R446">
        <f t="shared" si="41"/>
        <v>3.2</v>
      </c>
    </row>
    <row r="447" spans="1:26" x14ac:dyDescent="0.2">
      <c r="A447" t="s">
        <v>103</v>
      </c>
      <c r="B447">
        <f t="shared" ref="B447:R453" si="42">B426</f>
        <v>0.69000000000000006</v>
      </c>
      <c r="C447">
        <f t="shared" si="42"/>
        <v>1.4000000000000001</v>
      </c>
      <c r="D447">
        <f t="shared" si="42"/>
        <v>0.54</v>
      </c>
      <c r="E447">
        <f t="shared" si="42"/>
        <v>1.1599999999999999</v>
      </c>
      <c r="F447">
        <f t="shared" si="42"/>
        <v>0.66000000000000014</v>
      </c>
      <c r="G447">
        <f t="shared" si="42"/>
        <v>0</v>
      </c>
      <c r="H447">
        <f t="shared" si="42"/>
        <v>0</v>
      </c>
      <c r="I447">
        <f t="shared" si="42"/>
        <v>0</v>
      </c>
      <c r="J447">
        <f t="shared" si="42"/>
        <v>1.77</v>
      </c>
      <c r="K447">
        <f t="shared" si="42"/>
        <v>0.67</v>
      </c>
      <c r="L447">
        <f t="shared" si="42"/>
        <v>1.32</v>
      </c>
      <c r="M447">
        <f t="shared" si="42"/>
        <v>1</v>
      </c>
      <c r="N447">
        <f t="shared" si="42"/>
        <v>0.82000000000000006</v>
      </c>
      <c r="O447">
        <f t="shared" si="42"/>
        <v>0.4</v>
      </c>
      <c r="P447">
        <v>0.75</v>
      </c>
      <c r="Q447">
        <v>0.77</v>
      </c>
      <c r="R447">
        <f t="shared" si="42"/>
        <v>0.77</v>
      </c>
    </row>
    <row r="448" spans="1:26" x14ac:dyDescent="0.2">
      <c r="A448" t="s">
        <v>139</v>
      </c>
      <c r="B448">
        <f t="shared" si="42"/>
        <v>1.36</v>
      </c>
      <c r="C448">
        <f t="shared" si="42"/>
        <v>3.01</v>
      </c>
      <c r="D448">
        <f t="shared" si="42"/>
        <v>0.76</v>
      </c>
      <c r="E448">
        <f t="shared" si="42"/>
        <v>1.7700000000000002</v>
      </c>
      <c r="F448">
        <f t="shared" si="42"/>
        <v>0.65999999999999992</v>
      </c>
      <c r="G448">
        <f t="shared" si="42"/>
        <v>0</v>
      </c>
      <c r="H448">
        <f t="shared" si="42"/>
        <v>1.82</v>
      </c>
      <c r="I448">
        <f t="shared" si="42"/>
        <v>0</v>
      </c>
      <c r="J448">
        <f t="shared" si="42"/>
        <v>1.68</v>
      </c>
      <c r="K448">
        <f t="shared" si="42"/>
        <v>1.67</v>
      </c>
      <c r="L448">
        <f t="shared" si="42"/>
        <v>0</v>
      </c>
      <c r="M448">
        <f t="shared" si="42"/>
        <v>1.37</v>
      </c>
      <c r="N448">
        <f t="shared" si="42"/>
        <v>1.2000000000000002</v>
      </c>
      <c r="O448">
        <f t="shared" si="42"/>
        <v>1.2800000000000002</v>
      </c>
      <c r="P448">
        <v>1.33</v>
      </c>
      <c r="Q448">
        <v>1.43</v>
      </c>
      <c r="R448">
        <f t="shared" si="42"/>
        <v>1.4300000000000002</v>
      </c>
    </row>
    <row r="449" spans="1:18" x14ac:dyDescent="0.2">
      <c r="A449" t="s">
        <v>41</v>
      </c>
      <c r="B449">
        <f t="shared" si="42"/>
        <v>0.53</v>
      </c>
      <c r="C449">
        <f t="shared" si="42"/>
        <v>0.71</v>
      </c>
      <c r="D449">
        <f t="shared" si="42"/>
        <v>0.36</v>
      </c>
      <c r="E449">
        <f t="shared" si="42"/>
        <v>0.56000000000000005</v>
      </c>
      <c r="F449">
        <f t="shared" si="42"/>
        <v>0.39</v>
      </c>
      <c r="G449">
        <f t="shared" si="42"/>
        <v>0</v>
      </c>
      <c r="H449">
        <f t="shared" si="42"/>
        <v>0.45</v>
      </c>
      <c r="I449">
        <f t="shared" si="42"/>
        <v>0</v>
      </c>
      <c r="J449">
        <f t="shared" si="42"/>
        <v>0.53</v>
      </c>
      <c r="K449">
        <f t="shared" si="42"/>
        <v>0.63</v>
      </c>
      <c r="L449">
        <f t="shared" si="42"/>
        <v>0</v>
      </c>
      <c r="M449">
        <f t="shared" si="42"/>
        <v>0.31</v>
      </c>
      <c r="N449">
        <f t="shared" si="42"/>
        <v>0.56000000000000005</v>
      </c>
      <c r="O449">
        <f t="shared" si="42"/>
        <v>0.45</v>
      </c>
      <c r="P449">
        <v>0.73</v>
      </c>
      <c r="Q449">
        <v>0.42</v>
      </c>
      <c r="R449">
        <f t="shared" si="42"/>
        <v>0.42000000000000004</v>
      </c>
    </row>
    <row r="450" spans="1:18" x14ac:dyDescent="0.2">
      <c r="A450" t="s">
        <v>42</v>
      </c>
      <c r="B450">
        <f t="shared" si="42"/>
        <v>1.46</v>
      </c>
      <c r="C450">
        <f t="shared" si="42"/>
        <v>2</v>
      </c>
      <c r="D450">
        <f t="shared" si="42"/>
        <v>1.71</v>
      </c>
      <c r="E450">
        <f t="shared" si="42"/>
        <v>1.24</v>
      </c>
      <c r="F450">
        <f t="shared" si="42"/>
        <v>0.95999999999999985</v>
      </c>
      <c r="G450">
        <f t="shared" si="42"/>
        <v>0</v>
      </c>
      <c r="H450">
        <f t="shared" si="42"/>
        <v>1.1600000000000001</v>
      </c>
      <c r="I450">
        <f t="shared" si="42"/>
        <v>0</v>
      </c>
      <c r="J450">
        <f t="shared" si="42"/>
        <v>1.21</v>
      </c>
      <c r="K450">
        <f t="shared" si="42"/>
        <v>0</v>
      </c>
      <c r="L450">
        <f t="shared" si="42"/>
        <v>3.2800000000000002</v>
      </c>
      <c r="M450">
        <f t="shared" si="42"/>
        <v>1.1000000000000001</v>
      </c>
      <c r="N450">
        <f t="shared" si="42"/>
        <v>1.73</v>
      </c>
      <c r="O450">
        <f t="shared" si="42"/>
        <v>0.77000000000000013</v>
      </c>
      <c r="P450">
        <v>0.89</v>
      </c>
      <c r="Q450">
        <v>2.57</v>
      </c>
      <c r="R450">
        <f t="shared" si="42"/>
        <v>2.5700000000000003</v>
      </c>
    </row>
    <row r="451" spans="1:18" x14ac:dyDescent="0.2">
      <c r="A451" t="s">
        <v>43</v>
      </c>
      <c r="B451">
        <f t="shared" si="42"/>
        <v>0.84</v>
      </c>
      <c r="C451">
        <f t="shared" si="42"/>
        <v>1.5899999999999999</v>
      </c>
      <c r="D451">
        <f t="shared" si="42"/>
        <v>0.94</v>
      </c>
      <c r="E451">
        <f t="shared" si="42"/>
        <v>1.4500000000000002</v>
      </c>
      <c r="F451">
        <f t="shared" si="42"/>
        <v>0.98</v>
      </c>
      <c r="G451">
        <f t="shared" si="42"/>
        <v>0</v>
      </c>
      <c r="H451">
        <f t="shared" si="42"/>
        <v>0.44</v>
      </c>
      <c r="I451">
        <f t="shared" si="42"/>
        <v>0</v>
      </c>
      <c r="J451">
        <f t="shared" si="42"/>
        <v>1.33</v>
      </c>
      <c r="K451">
        <f t="shared" si="42"/>
        <v>1.0899999999999999</v>
      </c>
      <c r="L451">
        <f t="shared" si="42"/>
        <v>2.8299999999999996</v>
      </c>
      <c r="M451">
        <f t="shared" si="42"/>
        <v>0.85000000000000009</v>
      </c>
      <c r="N451">
        <f t="shared" si="42"/>
        <v>1.3199999999999998</v>
      </c>
      <c r="O451">
        <f t="shared" si="42"/>
        <v>1.0900000000000001</v>
      </c>
      <c r="P451">
        <v>0.93</v>
      </c>
      <c r="Q451">
        <v>1.17</v>
      </c>
      <c r="R451">
        <f t="shared" si="42"/>
        <v>1.17</v>
      </c>
    </row>
    <row r="452" spans="1:18" x14ac:dyDescent="0.2">
      <c r="A452" t="s">
        <v>45</v>
      </c>
      <c r="B452">
        <f t="shared" si="42"/>
        <v>0.1</v>
      </c>
      <c r="C452">
        <f t="shared" si="42"/>
        <v>0.22</v>
      </c>
      <c r="D452">
        <f t="shared" si="42"/>
        <v>0.18</v>
      </c>
      <c r="E452">
        <f t="shared" si="42"/>
        <v>0</v>
      </c>
      <c r="F452">
        <f t="shared" si="42"/>
        <v>0.22</v>
      </c>
      <c r="G452">
        <f t="shared" si="42"/>
        <v>0</v>
      </c>
      <c r="H452">
        <f t="shared" si="42"/>
        <v>0.02</v>
      </c>
      <c r="I452">
        <f t="shared" si="42"/>
        <v>0</v>
      </c>
      <c r="J452">
        <f t="shared" si="42"/>
        <v>0.15</v>
      </c>
      <c r="K452">
        <f t="shared" si="42"/>
        <v>0.08</v>
      </c>
      <c r="L452">
        <f t="shared" si="42"/>
        <v>0.12</v>
      </c>
      <c r="M452">
        <f t="shared" si="42"/>
        <v>0.08</v>
      </c>
      <c r="N452">
        <f t="shared" si="42"/>
        <v>0.15000000000000002</v>
      </c>
      <c r="O452">
        <f t="shared" si="42"/>
        <v>0.06</v>
      </c>
      <c r="P452">
        <v>0.01</v>
      </c>
      <c r="Q452">
        <v>0.22</v>
      </c>
      <c r="R452">
        <f t="shared" si="42"/>
        <v>0.22</v>
      </c>
    </row>
    <row r="453" spans="1:18" x14ac:dyDescent="0.2">
      <c r="A453" t="s">
        <v>106</v>
      </c>
      <c r="B453">
        <f t="shared" si="42"/>
        <v>0.59000000000000008</v>
      </c>
      <c r="C453">
        <f t="shared" si="42"/>
        <v>1.48</v>
      </c>
      <c r="D453">
        <f t="shared" si="42"/>
        <v>1.1599999999999999</v>
      </c>
      <c r="E453">
        <f t="shared" si="42"/>
        <v>1.18</v>
      </c>
      <c r="F453">
        <f t="shared" si="42"/>
        <v>1.55</v>
      </c>
      <c r="G453">
        <f t="shared" si="42"/>
        <v>0</v>
      </c>
      <c r="H453">
        <f t="shared" si="42"/>
        <v>0.80999999999999994</v>
      </c>
      <c r="I453">
        <f t="shared" si="42"/>
        <v>0</v>
      </c>
      <c r="J453">
        <f t="shared" si="42"/>
        <v>0.61</v>
      </c>
      <c r="K453">
        <f t="shared" si="42"/>
        <v>0.74</v>
      </c>
      <c r="L453">
        <f t="shared" si="42"/>
        <v>1.17</v>
      </c>
      <c r="M453">
        <f t="shared" si="42"/>
        <v>0.84</v>
      </c>
      <c r="N453">
        <f t="shared" si="42"/>
        <v>1.4499999999999997</v>
      </c>
      <c r="O453">
        <f t="shared" si="42"/>
        <v>0.92</v>
      </c>
      <c r="P453">
        <v>1.19</v>
      </c>
      <c r="Q453">
        <v>1.46</v>
      </c>
      <c r="R453">
        <f t="shared" si="42"/>
        <v>1.46</v>
      </c>
    </row>
    <row r="455" spans="1:18" x14ac:dyDescent="0.2">
      <c r="B455">
        <f>SUM(B442:B454)</f>
        <v>12.479999999999999</v>
      </c>
      <c r="C455">
        <f>SUM(C442:C454)</f>
        <v>23.66</v>
      </c>
      <c r="D455">
        <f t="shared" ref="D455:R455" si="43">SUM(D442:D454)</f>
        <v>12.609999999999998</v>
      </c>
      <c r="E455">
        <f t="shared" si="43"/>
        <v>19.259999999999998</v>
      </c>
      <c r="F455">
        <f t="shared" si="43"/>
        <v>11.400000000000002</v>
      </c>
      <c r="G455">
        <f t="shared" si="43"/>
        <v>0</v>
      </c>
      <c r="H455">
        <f t="shared" si="43"/>
        <v>12.979999999999999</v>
      </c>
      <c r="I455">
        <f t="shared" si="43"/>
        <v>9.64</v>
      </c>
      <c r="J455">
        <f t="shared" si="43"/>
        <v>16.279999999999998</v>
      </c>
      <c r="K455">
        <v>13.27</v>
      </c>
      <c r="L455">
        <f t="shared" si="43"/>
        <v>18.78</v>
      </c>
      <c r="M455">
        <f t="shared" si="43"/>
        <v>12.469999999999999</v>
      </c>
      <c r="N455">
        <f t="shared" si="43"/>
        <v>15.060000000000002</v>
      </c>
      <c r="O455">
        <f t="shared" si="43"/>
        <v>13.45</v>
      </c>
      <c r="P455">
        <f t="shared" si="43"/>
        <v>10.4</v>
      </c>
      <c r="Q455">
        <f t="shared" si="43"/>
        <v>18.259999999999998</v>
      </c>
      <c r="R455">
        <f t="shared" si="43"/>
        <v>16.490000000000002</v>
      </c>
    </row>
  </sheetData>
  <phoneticPr fontId="0" type="noConversion"/>
  <pageMargins left="0.75" right="0.75" top="1" bottom="1" header="0.5" footer="0.5"/>
  <pageSetup scale="57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455"/>
  <sheetViews>
    <sheetView topLeftCell="A423" workbookViewId="0">
      <selection activeCell="B442" sqref="B442"/>
    </sheetView>
  </sheetViews>
  <sheetFormatPr defaultColWidth="10.28515625" defaultRowHeight="12.75" x14ac:dyDescent="0.2"/>
  <cols>
    <col min="1" max="1" width="13.42578125" customWidth="1"/>
    <col min="10" max="10" width="11.42578125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1991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1991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1991</v>
      </c>
    </row>
    <row r="3" spans="1:66" x14ac:dyDescent="0.2">
      <c r="A3">
        <v>1</v>
      </c>
      <c r="T3">
        <v>1</v>
      </c>
      <c r="Z3" s="6" t="s">
        <v>21</v>
      </c>
      <c r="AB3">
        <f t="shared" ref="AB3:AR3" si="0">B34</f>
        <v>1.2900000000000003</v>
      </c>
      <c r="AC3">
        <f t="shared" si="0"/>
        <v>0.26</v>
      </c>
      <c r="AD3">
        <f t="shared" si="0"/>
        <v>0.93</v>
      </c>
      <c r="AE3">
        <f t="shared" si="0"/>
        <v>1.56</v>
      </c>
      <c r="AF3">
        <f t="shared" si="0"/>
        <v>0.87</v>
      </c>
      <c r="AG3">
        <f t="shared" si="0"/>
        <v>1.3800000000000001</v>
      </c>
      <c r="AH3">
        <f t="shared" si="0"/>
        <v>0.72000000000000008</v>
      </c>
      <c r="AI3">
        <f t="shared" si="0"/>
        <v>1.2099999999999997</v>
      </c>
      <c r="AJ3">
        <f t="shared" si="0"/>
        <v>1.2100000000000002</v>
      </c>
      <c r="AK3">
        <f t="shared" si="0"/>
        <v>0.83</v>
      </c>
      <c r="AL3">
        <f t="shared" si="0"/>
        <v>1.01</v>
      </c>
      <c r="AM3">
        <f t="shared" si="0"/>
        <v>0.68</v>
      </c>
      <c r="AN3">
        <f t="shared" si="0"/>
        <v>1.43</v>
      </c>
      <c r="AO3">
        <f t="shared" si="0"/>
        <v>1.2300000000000002</v>
      </c>
      <c r="AP3">
        <f t="shared" si="0"/>
        <v>1.2000000000000002</v>
      </c>
      <c r="AQ3">
        <f t="shared" si="0"/>
        <v>0</v>
      </c>
      <c r="AR3">
        <f t="shared" si="0"/>
        <v>0.9</v>
      </c>
      <c r="AV3" s="6" t="s">
        <v>29</v>
      </c>
      <c r="AX3">
        <v>0.04</v>
      </c>
      <c r="AY3">
        <v>0</v>
      </c>
      <c r="AZ3">
        <v>0</v>
      </c>
      <c r="BA3">
        <v>0.09</v>
      </c>
      <c r="BB3">
        <v>0</v>
      </c>
      <c r="BC3">
        <v>0</v>
      </c>
      <c r="BD3">
        <v>0.02</v>
      </c>
      <c r="BE3">
        <v>0</v>
      </c>
      <c r="BF3">
        <v>0.06</v>
      </c>
      <c r="BG3">
        <v>1.42</v>
      </c>
      <c r="BH3">
        <v>0</v>
      </c>
      <c r="BI3">
        <v>0.03</v>
      </c>
      <c r="BJ3">
        <v>0</v>
      </c>
      <c r="BK3">
        <v>0</v>
      </c>
      <c r="BL3">
        <v>0.1</v>
      </c>
      <c r="BM3">
        <v>0.05</v>
      </c>
      <c r="BN3">
        <v>0</v>
      </c>
    </row>
    <row r="4" spans="1:66" x14ac:dyDescent="0.2">
      <c r="A4">
        <v>2</v>
      </c>
      <c r="T4">
        <v>2</v>
      </c>
      <c r="Z4" s="6" t="s">
        <v>22</v>
      </c>
      <c r="AB4">
        <f t="shared" ref="AB4:AR4" si="1">B69</f>
        <v>0.70000000000000007</v>
      </c>
      <c r="AC4">
        <f t="shared" si="1"/>
        <v>0.91</v>
      </c>
      <c r="AD4">
        <f t="shared" si="1"/>
        <v>0.55000000000000004</v>
      </c>
      <c r="AE4">
        <f t="shared" si="1"/>
        <v>0.98000000000000009</v>
      </c>
      <c r="AF4">
        <f t="shared" si="1"/>
        <v>0.98000000000000009</v>
      </c>
      <c r="AG4">
        <f t="shared" si="1"/>
        <v>0.76</v>
      </c>
      <c r="AH4">
        <f t="shared" si="1"/>
        <v>0.6</v>
      </c>
      <c r="AI4">
        <f t="shared" si="1"/>
        <v>0.83000000000000007</v>
      </c>
      <c r="AJ4">
        <f t="shared" si="1"/>
        <v>0.94000000000000017</v>
      </c>
      <c r="AK4">
        <f t="shared" si="1"/>
        <v>0.77</v>
      </c>
      <c r="AL4">
        <f t="shared" si="1"/>
        <v>0.77</v>
      </c>
      <c r="AM4">
        <f t="shared" si="1"/>
        <v>0.48</v>
      </c>
      <c r="AN4">
        <f t="shared" si="1"/>
        <v>0.48</v>
      </c>
      <c r="AO4">
        <f t="shared" si="1"/>
        <v>1.17</v>
      </c>
      <c r="AP4">
        <f t="shared" si="1"/>
        <v>1.1400000000000001</v>
      </c>
      <c r="AQ4">
        <f t="shared" si="1"/>
        <v>0</v>
      </c>
      <c r="AR4">
        <f t="shared" si="1"/>
        <v>1.02</v>
      </c>
      <c r="AV4" s="6" t="s">
        <v>30</v>
      </c>
      <c r="AX4">
        <v>1.93</v>
      </c>
      <c r="AY4">
        <v>2.2000000000000002</v>
      </c>
      <c r="AZ4">
        <v>2.06</v>
      </c>
      <c r="BA4">
        <v>2.62</v>
      </c>
      <c r="BB4">
        <v>2.37</v>
      </c>
      <c r="BC4">
        <v>1.98</v>
      </c>
      <c r="BD4">
        <v>3.26</v>
      </c>
      <c r="BE4">
        <v>2.3199999999999998</v>
      </c>
      <c r="BF4">
        <v>2.23</v>
      </c>
      <c r="BG4">
        <v>0.6</v>
      </c>
      <c r="BH4">
        <v>2.2999999999999998</v>
      </c>
      <c r="BI4">
        <v>1.68</v>
      </c>
      <c r="BJ4">
        <v>2.2599999999999998</v>
      </c>
      <c r="BK4">
        <v>2.0499999999999998</v>
      </c>
      <c r="BL4">
        <v>2.2799999999999998</v>
      </c>
      <c r="BM4">
        <v>2.0499999999999998</v>
      </c>
      <c r="BN4">
        <v>1.77</v>
      </c>
    </row>
    <row r="5" spans="1:66" x14ac:dyDescent="0.2">
      <c r="A5">
        <v>3</v>
      </c>
      <c r="T5">
        <v>3</v>
      </c>
      <c r="Z5" s="6" t="s">
        <v>23</v>
      </c>
      <c r="AB5">
        <f t="shared" ref="AB5:AR5" si="2">B104</f>
        <v>1.59</v>
      </c>
      <c r="AC5">
        <f t="shared" si="2"/>
        <v>1.9200000000000004</v>
      </c>
      <c r="AD5">
        <f t="shared" si="2"/>
        <v>2.06</v>
      </c>
      <c r="AE5">
        <f t="shared" si="2"/>
        <v>2.5599999999999996</v>
      </c>
      <c r="AF5">
        <f t="shared" si="2"/>
        <v>1.9600000000000002</v>
      </c>
      <c r="AG5">
        <f t="shared" si="2"/>
        <v>2.1800000000000002</v>
      </c>
      <c r="AH5">
        <f t="shared" si="2"/>
        <v>2.3999999999999995</v>
      </c>
      <c r="AI5">
        <f t="shared" si="2"/>
        <v>1.59</v>
      </c>
      <c r="AJ5">
        <f t="shared" si="2"/>
        <v>2.17</v>
      </c>
      <c r="AK5">
        <f t="shared" si="2"/>
        <v>2.5</v>
      </c>
      <c r="AL5">
        <f t="shared" si="2"/>
        <v>1.88</v>
      </c>
      <c r="AM5">
        <f t="shared" si="2"/>
        <v>1.4700000000000002</v>
      </c>
      <c r="AN5">
        <f t="shared" si="2"/>
        <v>2.41</v>
      </c>
      <c r="AO5">
        <f t="shared" si="2"/>
        <v>2.1700000000000004</v>
      </c>
      <c r="AP5">
        <f t="shared" si="2"/>
        <v>2.7499999999999996</v>
      </c>
      <c r="AQ5">
        <f t="shared" si="2"/>
        <v>0</v>
      </c>
      <c r="AR5">
        <f t="shared" si="2"/>
        <v>2.2000000000000002</v>
      </c>
      <c r="AV5" s="6" t="s">
        <v>31</v>
      </c>
      <c r="AX5">
        <v>1.6</v>
      </c>
      <c r="AY5">
        <v>2.5299999999999998</v>
      </c>
      <c r="AZ5">
        <v>1.73</v>
      </c>
      <c r="BA5">
        <v>3.08</v>
      </c>
      <c r="BB5">
        <v>2.13</v>
      </c>
      <c r="BC5">
        <v>2.38</v>
      </c>
      <c r="BD5">
        <v>1.55</v>
      </c>
      <c r="BE5">
        <v>2.0699999999999998</v>
      </c>
      <c r="BF5">
        <v>2.0499999999999998</v>
      </c>
      <c r="BG5">
        <v>2.46</v>
      </c>
      <c r="BH5">
        <v>1.74</v>
      </c>
      <c r="BI5">
        <v>2.09</v>
      </c>
      <c r="BJ5">
        <v>2.11</v>
      </c>
      <c r="BK5">
        <v>2.2200000000000002</v>
      </c>
      <c r="BL5">
        <v>2.8</v>
      </c>
      <c r="BM5">
        <v>2</v>
      </c>
      <c r="BN5">
        <v>2.16</v>
      </c>
    </row>
    <row r="6" spans="1:66" x14ac:dyDescent="0.2">
      <c r="A6">
        <v>4</v>
      </c>
      <c r="M6">
        <v>0.01</v>
      </c>
      <c r="T6">
        <v>4</v>
      </c>
      <c r="Z6" s="6" t="s">
        <v>24</v>
      </c>
      <c r="AB6">
        <f t="shared" ref="AB6:AR6" si="3">B139</f>
        <v>0.83</v>
      </c>
      <c r="AC6">
        <f t="shared" si="3"/>
        <v>0.83000000000000007</v>
      </c>
      <c r="AD6">
        <f t="shared" si="3"/>
        <v>0.72000000000000008</v>
      </c>
      <c r="AE6">
        <f t="shared" si="3"/>
        <v>0.93</v>
      </c>
      <c r="AF6">
        <f t="shared" si="3"/>
        <v>0.75000000000000011</v>
      </c>
      <c r="AG6">
        <f t="shared" si="3"/>
        <v>0.77</v>
      </c>
      <c r="AH6">
        <f t="shared" si="3"/>
        <v>1.39</v>
      </c>
      <c r="AI6">
        <f t="shared" si="3"/>
        <v>1.23</v>
      </c>
      <c r="AJ6">
        <f t="shared" si="3"/>
        <v>1.2</v>
      </c>
      <c r="AK6">
        <f t="shared" si="3"/>
        <v>0.94</v>
      </c>
      <c r="AL6">
        <f t="shared" si="3"/>
        <v>0.89</v>
      </c>
      <c r="AM6">
        <f t="shared" si="3"/>
        <v>0.81</v>
      </c>
      <c r="AN6">
        <f t="shared" si="3"/>
        <v>1.1600000000000001</v>
      </c>
      <c r="AO6">
        <f t="shared" si="3"/>
        <v>1.1200000000000001</v>
      </c>
      <c r="AP6">
        <f t="shared" si="3"/>
        <v>1.04</v>
      </c>
      <c r="AQ6">
        <f t="shared" si="3"/>
        <v>0</v>
      </c>
      <c r="AR6">
        <f t="shared" si="3"/>
        <v>1.26</v>
      </c>
      <c r="AV6" s="6" t="s">
        <v>32</v>
      </c>
      <c r="AX6">
        <v>1.1399999999999999</v>
      </c>
      <c r="AY6">
        <v>1.85</v>
      </c>
      <c r="AZ6">
        <v>1.17</v>
      </c>
      <c r="BA6">
        <v>1.52</v>
      </c>
      <c r="BB6">
        <v>0.95</v>
      </c>
      <c r="BC6">
        <v>1.21</v>
      </c>
      <c r="BD6">
        <v>1.52</v>
      </c>
      <c r="BE6">
        <v>1.86</v>
      </c>
      <c r="BF6">
        <v>1.53</v>
      </c>
      <c r="BG6">
        <v>1.79</v>
      </c>
      <c r="BH6">
        <v>1.48</v>
      </c>
      <c r="BI6">
        <v>1.52</v>
      </c>
      <c r="BJ6">
        <v>0</v>
      </c>
      <c r="BK6">
        <v>1.36</v>
      </c>
      <c r="BL6">
        <v>1.36</v>
      </c>
      <c r="BM6">
        <v>0.9</v>
      </c>
      <c r="BN6">
        <v>0.6</v>
      </c>
    </row>
    <row r="7" spans="1:66" x14ac:dyDescent="0.2">
      <c r="A7">
        <v>5</v>
      </c>
      <c r="F7">
        <v>0.39</v>
      </c>
      <c r="L7">
        <v>0.03</v>
      </c>
      <c r="M7">
        <v>0.02</v>
      </c>
      <c r="T7">
        <v>5</v>
      </c>
      <c r="Z7" s="6" t="s">
        <v>25</v>
      </c>
      <c r="AB7">
        <f t="shared" ref="AB7:AR7" si="4">B174</f>
        <v>2.12</v>
      </c>
      <c r="AC7">
        <f t="shared" si="4"/>
        <v>3.0100000000000002</v>
      </c>
      <c r="AD7">
        <f t="shared" si="4"/>
        <v>2.58</v>
      </c>
      <c r="AE7">
        <f t="shared" si="4"/>
        <v>2.34</v>
      </c>
      <c r="AF7">
        <f t="shared" si="4"/>
        <v>2.94</v>
      </c>
      <c r="AG7">
        <f t="shared" si="4"/>
        <v>2.4</v>
      </c>
      <c r="AH7">
        <f t="shared" si="4"/>
        <v>3.15</v>
      </c>
      <c r="AI7">
        <f t="shared" si="4"/>
        <v>3.0899999999999994</v>
      </c>
      <c r="AJ7">
        <f t="shared" si="4"/>
        <v>2.6100000000000003</v>
      </c>
      <c r="AK7">
        <f t="shared" si="4"/>
        <v>3.0700000000000003</v>
      </c>
      <c r="AL7">
        <f t="shared" si="4"/>
        <v>3.02</v>
      </c>
      <c r="AM7">
        <f t="shared" si="4"/>
        <v>2.21</v>
      </c>
      <c r="AN7">
        <f t="shared" si="4"/>
        <v>2.46</v>
      </c>
      <c r="AO7">
        <f t="shared" si="4"/>
        <v>2.3099999999999996</v>
      </c>
      <c r="AP7">
        <f t="shared" si="4"/>
        <v>3.1300000000000003</v>
      </c>
      <c r="AQ7">
        <f t="shared" si="4"/>
        <v>0</v>
      </c>
      <c r="AR7">
        <f t="shared" si="4"/>
        <v>2.5799999999999996</v>
      </c>
      <c r="AV7" s="6" t="s">
        <v>21</v>
      </c>
      <c r="AX7">
        <f t="shared" ref="AX7:BN14" si="5">AB3</f>
        <v>1.2900000000000003</v>
      </c>
      <c r="AY7">
        <f t="shared" si="5"/>
        <v>0.26</v>
      </c>
      <c r="AZ7">
        <f t="shared" si="5"/>
        <v>0.93</v>
      </c>
      <c r="BA7">
        <f t="shared" si="5"/>
        <v>1.56</v>
      </c>
      <c r="BB7">
        <f t="shared" si="5"/>
        <v>0.87</v>
      </c>
      <c r="BC7">
        <f t="shared" si="5"/>
        <v>1.3800000000000001</v>
      </c>
      <c r="BD7">
        <f t="shared" si="5"/>
        <v>0.72000000000000008</v>
      </c>
      <c r="BE7">
        <f t="shared" si="5"/>
        <v>1.2099999999999997</v>
      </c>
      <c r="BF7">
        <f t="shared" si="5"/>
        <v>1.2100000000000002</v>
      </c>
      <c r="BG7">
        <f t="shared" si="5"/>
        <v>0.83</v>
      </c>
      <c r="BH7">
        <f t="shared" si="5"/>
        <v>1.01</v>
      </c>
      <c r="BI7">
        <f t="shared" si="5"/>
        <v>0.68</v>
      </c>
      <c r="BJ7">
        <f t="shared" si="5"/>
        <v>1.43</v>
      </c>
      <c r="BK7">
        <f t="shared" si="5"/>
        <v>1.2300000000000002</v>
      </c>
      <c r="BL7">
        <f t="shared" si="5"/>
        <v>1.2000000000000002</v>
      </c>
      <c r="BM7">
        <f t="shared" si="5"/>
        <v>0</v>
      </c>
      <c r="BN7">
        <f t="shared" si="5"/>
        <v>0.9</v>
      </c>
    </row>
    <row r="8" spans="1:66" x14ac:dyDescent="0.2">
      <c r="A8">
        <v>6</v>
      </c>
      <c r="H8">
        <v>0.16</v>
      </c>
      <c r="L8">
        <v>0.13</v>
      </c>
      <c r="T8">
        <v>6</v>
      </c>
      <c r="Z8" s="6" t="s">
        <v>26</v>
      </c>
      <c r="AB8">
        <f t="shared" ref="AB8:AR8" si="6">B209</f>
        <v>2.27</v>
      </c>
      <c r="AC8">
        <f t="shared" si="6"/>
        <v>2.1100000000000003</v>
      </c>
      <c r="AD8">
        <f t="shared" si="6"/>
        <v>1.79</v>
      </c>
      <c r="AE8">
        <f t="shared" si="6"/>
        <v>2.1399999999999997</v>
      </c>
      <c r="AF8">
        <f t="shared" si="6"/>
        <v>2.5</v>
      </c>
      <c r="AG8">
        <f t="shared" si="6"/>
        <v>1.8200000000000003</v>
      </c>
      <c r="AH8">
        <f t="shared" si="6"/>
        <v>1.9600000000000002</v>
      </c>
      <c r="AI8">
        <f t="shared" si="6"/>
        <v>2.0000000000000004</v>
      </c>
      <c r="AJ8">
        <f t="shared" si="6"/>
        <v>2.06</v>
      </c>
      <c r="AK8">
        <f t="shared" si="6"/>
        <v>2.14</v>
      </c>
      <c r="AL8">
        <f t="shared" si="6"/>
        <v>2.8800000000000003</v>
      </c>
      <c r="AM8">
        <f t="shared" si="6"/>
        <v>2.7199999999999998</v>
      </c>
      <c r="AN8">
        <f t="shared" si="6"/>
        <v>1.37</v>
      </c>
      <c r="AO8">
        <f t="shared" si="6"/>
        <v>1.85</v>
      </c>
      <c r="AP8">
        <f t="shared" si="6"/>
        <v>1.78</v>
      </c>
      <c r="AQ8">
        <f t="shared" si="6"/>
        <v>0</v>
      </c>
      <c r="AR8">
        <f t="shared" si="6"/>
        <v>2.29</v>
      </c>
      <c r="AV8" s="6" t="s">
        <v>22</v>
      </c>
      <c r="AX8">
        <f t="shared" si="5"/>
        <v>0.70000000000000007</v>
      </c>
      <c r="AY8">
        <f t="shared" si="5"/>
        <v>0.91</v>
      </c>
      <c r="AZ8">
        <f t="shared" si="5"/>
        <v>0.55000000000000004</v>
      </c>
      <c r="BA8">
        <f t="shared" si="5"/>
        <v>0.98000000000000009</v>
      </c>
      <c r="BB8">
        <f t="shared" si="5"/>
        <v>0.98000000000000009</v>
      </c>
      <c r="BC8">
        <f t="shared" si="5"/>
        <v>0.76</v>
      </c>
      <c r="BD8">
        <f t="shared" si="5"/>
        <v>0.6</v>
      </c>
      <c r="BE8">
        <f t="shared" si="5"/>
        <v>0.83000000000000007</v>
      </c>
      <c r="BF8">
        <f t="shared" si="5"/>
        <v>0.94000000000000017</v>
      </c>
      <c r="BG8">
        <f t="shared" si="5"/>
        <v>0.77</v>
      </c>
      <c r="BH8">
        <f t="shared" si="5"/>
        <v>0.77</v>
      </c>
      <c r="BI8">
        <f t="shared" si="5"/>
        <v>0.48</v>
      </c>
      <c r="BJ8">
        <f t="shared" si="5"/>
        <v>0.48</v>
      </c>
      <c r="BK8">
        <f t="shared" si="5"/>
        <v>1.17</v>
      </c>
      <c r="BL8">
        <f t="shared" si="5"/>
        <v>1.1400000000000001</v>
      </c>
      <c r="BM8">
        <f t="shared" si="5"/>
        <v>0</v>
      </c>
      <c r="BN8">
        <f t="shared" si="5"/>
        <v>1.02</v>
      </c>
    </row>
    <row r="9" spans="1:66" x14ac:dyDescent="0.2">
      <c r="A9">
        <v>7</v>
      </c>
      <c r="E9">
        <v>0.3</v>
      </c>
      <c r="H9">
        <v>0.12</v>
      </c>
      <c r="J9">
        <v>0.3</v>
      </c>
      <c r="L9">
        <v>0.1</v>
      </c>
      <c r="M9">
        <v>7.0000000000000007E-2</v>
      </c>
      <c r="O9">
        <v>0.18</v>
      </c>
      <c r="T9">
        <v>7</v>
      </c>
      <c r="Z9" s="6" t="s">
        <v>27</v>
      </c>
      <c r="AB9">
        <f t="shared" ref="AB9:AR9" si="7">B244</f>
        <v>0.21</v>
      </c>
      <c r="AC9">
        <f t="shared" si="7"/>
        <v>0.27999999999999997</v>
      </c>
      <c r="AD9">
        <f t="shared" si="7"/>
        <v>0.21000000000000002</v>
      </c>
      <c r="AE9">
        <f t="shared" si="7"/>
        <v>0.43</v>
      </c>
      <c r="AF9">
        <f t="shared" si="7"/>
        <v>0.24</v>
      </c>
      <c r="AG9">
        <f t="shared" si="7"/>
        <v>0.34</v>
      </c>
      <c r="AH9">
        <f t="shared" si="7"/>
        <v>0.08</v>
      </c>
      <c r="AI9">
        <f t="shared" si="7"/>
        <v>0.33</v>
      </c>
      <c r="AJ9">
        <f t="shared" si="7"/>
        <v>0.16</v>
      </c>
      <c r="AK9">
        <f t="shared" si="7"/>
        <v>0.46</v>
      </c>
      <c r="AL9">
        <f t="shared" si="7"/>
        <v>0.25</v>
      </c>
      <c r="AM9">
        <f t="shared" si="7"/>
        <v>0.21</v>
      </c>
      <c r="AN9">
        <f t="shared" si="7"/>
        <v>0.36</v>
      </c>
      <c r="AO9">
        <f t="shared" si="7"/>
        <v>0.35000000000000003</v>
      </c>
      <c r="AP9">
        <f t="shared" si="7"/>
        <v>0.52</v>
      </c>
      <c r="AQ9">
        <f t="shared" si="7"/>
        <v>0</v>
      </c>
      <c r="AR9">
        <f t="shared" si="7"/>
        <v>0.23</v>
      </c>
      <c r="AV9" s="6" t="s">
        <v>23</v>
      </c>
      <c r="AX9">
        <f t="shared" si="5"/>
        <v>1.59</v>
      </c>
      <c r="AY9">
        <f t="shared" si="5"/>
        <v>1.9200000000000004</v>
      </c>
      <c r="AZ9">
        <f t="shared" si="5"/>
        <v>2.06</v>
      </c>
      <c r="BA9">
        <f t="shared" si="5"/>
        <v>2.5599999999999996</v>
      </c>
      <c r="BB9">
        <f t="shared" si="5"/>
        <v>1.9600000000000002</v>
      </c>
      <c r="BC9">
        <f t="shared" si="5"/>
        <v>2.1800000000000002</v>
      </c>
      <c r="BD9">
        <f t="shared" si="5"/>
        <v>2.3999999999999995</v>
      </c>
      <c r="BE9">
        <f t="shared" si="5"/>
        <v>1.59</v>
      </c>
      <c r="BF9">
        <f t="shared" si="5"/>
        <v>2.17</v>
      </c>
      <c r="BG9">
        <f t="shared" si="5"/>
        <v>2.5</v>
      </c>
      <c r="BH9">
        <f t="shared" si="5"/>
        <v>1.88</v>
      </c>
      <c r="BI9">
        <f t="shared" si="5"/>
        <v>1.4700000000000002</v>
      </c>
      <c r="BJ9">
        <f t="shared" si="5"/>
        <v>2.41</v>
      </c>
      <c r="BK9">
        <f t="shared" si="5"/>
        <v>2.1700000000000004</v>
      </c>
      <c r="BL9">
        <f t="shared" si="5"/>
        <v>2.7499999999999996</v>
      </c>
      <c r="BM9">
        <f t="shared" si="5"/>
        <v>0</v>
      </c>
      <c r="BN9">
        <f t="shared" si="5"/>
        <v>2.2000000000000002</v>
      </c>
    </row>
    <row r="10" spans="1:66" x14ac:dyDescent="0.2">
      <c r="A10">
        <v>8</v>
      </c>
      <c r="B10">
        <v>0.26</v>
      </c>
      <c r="D10">
        <v>0.13</v>
      </c>
      <c r="H10">
        <v>0.08</v>
      </c>
      <c r="I10">
        <v>0.24</v>
      </c>
      <c r="L10">
        <v>0.06</v>
      </c>
      <c r="M10">
        <v>0.02</v>
      </c>
      <c r="T10">
        <v>8</v>
      </c>
      <c r="Z10" s="6" t="s">
        <v>28</v>
      </c>
      <c r="AB10">
        <f t="shared" ref="AB10:AR10" si="8">B279</f>
        <v>2.1800000000000002</v>
      </c>
      <c r="AC10">
        <f t="shared" si="8"/>
        <v>0.48</v>
      </c>
      <c r="AD10">
        <f t="shared" si="8"/>
        <v>0.52</v>
      </c>
      <c r="AE10">
        <f t="shared" si="8"/>
        <v>0.56000000000000005</v>
      </c>
      <c r="AF10">
        <f t="shared" si="8"/>
        <v>0.16999999999999998</v>
      </c>
      <c r="AG10">
        <f t="shared" si="8"/>
        <v>0.19</v>
      </c>
      <c r="AH10">
        <f t="shared" si="8"/>
        <v>0.55000000000000004</v>
      </c>
      <c r="AI10">
        <f t="shared" si="8"/>
        <v>1.05</v>
      </c>
      <c r="AJ10">
        <f t="shared" si="8"/>
        <v>0.58000000000000007</v>
      </c>
      <c r="AK10">
        <f t="shared" si="8"/>
        <v>0.21</v>
      </c>
      <c r="AL10">
        <f t="shared" si="8"/>
        <v>0.47000000000000003</v>
      </c>
      <c r="AM10">
        <f t="shared" si="8"/>
        <v>0.12</v>
      </c>
      <c r="AN10">
        <f t="shared" si="8"/>
        <v>0.9</v>
      </c>
      <c r="AO10">
        <f t="shared" si="8"/>
        <v>0.13999999999999999</v>
      </c>
      <c r="AP10">
        <f t="shared" si="8"/>
        <v>0.18</v>
      </c>
      <c r="AQ10">
        <f t="shared" si="8"/>
        <v>0.5</v>
      </c>
      <c r="AR10">
        <f t="shared" si="8"/>
        <v>0.4</v>
      </c>
      <c r="AV10" s="6" t="s">
        <v>24</v>
      </c>
      <c r="AX10">
        <f t="shared" si="5"/>
        <v>0.83</v>
      </c>
      <c r="AY10">
        <f t="shared" si="5"/>
        <v>0.83000000000000007</v>
      </c>
      <c r="AZ10">
        <f t="shared" si="5"/>
        <v>0.72000000000000008</v>
      </c>
      <c r="BA10">
        <f t="shared" si="5"/>
        <v>0.93</v>
      </c>
      <c r="BB10">
        <f t="shared" si="5"/>
        <v>0.75000000000000011</v>
      </c>
      <c r="BC10">
        <f t="shared" si="5"/>
        <v>0.77</v>
      </c>
      <c r="BD10">
        <f t="shared" si="5"/>
        <v>1.39</v>
      </c>
      <c r="BE10">
        <f t="shared" si="5"/>
        <v>1.23</v>
      </c>
      <c r="BF10">
        <f t="shared" si="5"/>
        <v>1.2</v>
      </c>
      <c r="BG10">
        <f t="shared" si="5"/>
        <v>0.94</v>
      </c>
      <c r="BH10">
        <f t="shared" si="5"/>
        <v>0.89</v>
      </c>
      <c r="BI10">
        <f t="shared" si="5"/>
        <v>0.81</v>
      </c>
      <c r="BJ10">
        <f t="shared" si="5"/>
        <v>1.1600000000000001</v>
      </c>
      <c r="BK10">
        <f t="shared" si="5"/>
        <v>1.1200000000000001</v>
      </c>
      <c r="BL10">
        <f t="shared" si="5"/>
        <v>1.04</v>
      </c>
      <c r="BM10">
        <f t="shared" si="5"/>
        <v>0</v>
      </c>
      <c r="BN10">
        <f t="shared" si="5"/>
        <v>1.26</v>
      </c>
    </row>
    <row r="11" spans="1:66" x14ac:dyDescent="0.2">
      <c r="A11">
        <v>9</v>
      </c>
      <c r="B11">
        <v>0.08</v>
      </c>
      <c r="F11">
        <v>0.31</v>
      </c>
      <c r="I11">
        <v>0.06</v>
      </c>
      <c r="L11">
        <v>0.36</v>
      </c>
      <c r="O11">
        <v>0.42</v>
      </c>
      <c r="P11">
        <v>0.12</v>
      </c>
      <c r="T11">
        <v>9</v>
      </c>
      <c r="Z11" s="6" t="s">
        <v>29</v>
      </c>
      <c r="AB11">
        <f t="shared" ref="AB11:AR11" si="9">B314</f>
        <v>0</v>
      </c>
      <c r="AC11">
        <f t="shared" si="9"/>
        <v>0</v>
      </c>
      <c r="AD11">
        <f t="shared" si="9"/>
        <v>0</v>
      </c>
      <c r="AE11">
        <f t="shared" si="9"/>
        <v>0.15</v>
      </c>
      <c r="AF11">
        <f t="shared" si="9"/>
        <v>0</v>
      </c>
      <c r="AG11">
        <f t="shared" si="9"/>
        <v>0</v>
      </c>
      <c r="AH11">
        <f t="shared" si="9"/>
        <v>0</v>
      </c>
      <c r="AI11">
        <f t="shared" si="9"/>
        <v>0</v>
      </c>
      <c r="AJ11">
        <f t="shared" si="9"/>
        <v>0</v>
      </c>
      <c r="AK11">
        <f t="shared" si="9"/>
        <v>0</v>
      </c>
      <c r="AL11">
        <f t="shared" si="9"/>
        <v>0</v>
      </c>
      <c r="AM11">
        <f t="shared" si="9"/>
        <v>0.06</v>
      </c>
      <c r="AN11">
        <f t="shared" si="9"/>
        <v>0</v>
      </c>
      <c r="AO11">
        <f t="shared" si="9"/>
        <v>0</v>
      </c>
      <c r="AP11">
        <f t="shared" si="9"/>
        <v>0</v>
      </c>
      <c r="AQ11">
        <f t="shared" si="9"/>
        <v>0</v>
      </c>
      <c r="AR11">
        <f t="shared" si="9"/>
        <v>0</v>
      </c>
      <c r="AV11" s="6" t="s">
        <v>25</v>
      </c>
      <c r="AX11">
        <f t="shared" si="5"/>
        <v>2.12</v>
      </c>
      <c r="AY11">
        <f t="shared" si="5"/>
        <v>3.0100000000000002</v>
      </c>
      <c r="AZ11">
        <f t="shared" si="5"/>
        <v>2.58</v>
      </c>
      <c r="BA11">
        <f t="shared" si="5"/>
        <v>2.34</v>
      </c>
      <c r="BB11">
        <f t="shared" si="5"/>
        <v>2.94</v>
      </c>
      <c r="BC11">
        <f t="shared" si="5"/>
        <v>2.4</v>
      </c>
      <c r="BD11">
        <f t="shared" si="5"/>
        <v>3.15</v>
      </c>
      <c r="BE11">
        <f t="shared" si="5"/>
        <v>3.0899999999999994</v>
      </c>
      <c r="BF11">
        <f t="shared" si="5"/>
        <v>2.6100000000000003</v>
      </c>
      <c r="BG11">
        <f t="shared" si="5"/>
        <v>3.0700000000000003</v>
      </c>
      <c r="BH11">
        <f t="shared" si="5"/>
        <v>3.02</v>
      </c>
      <c r="BI11">
        <f t="shared" si="5"/>
        <v>2.21</v>
      </c>
      <c r="BJ11">
        <f t="shared" si="5"/>
        <v>2.46</v>
      </c>
      <c r="BK11">
        <f t="shared" si="5"/>
        <v>2.3099999999999996</v>
      </c>
      <c r="BL11">
        <f t="shared" si="5"/>
        <v>3.1300000000000003</v>
      </c>
      <c r="BM11">
        <f t="shared" si="5"/>
        <v>0</v>
      </c>
      <c r="BN11">
        <f t="shared" si="5"/>
        <v>2.5799999999999996</v>
      </c>
    </row>
    <row r="12" spans="1:66" x14ac:dyDescent="0.2">
      <c r="A12">
        <v>10</v>
      </c>
      <c r="B12">
        <v>0.52</v>
      </c>
      <c r="E12">
        <v>0.36</v>
      </c>
      <c r="I12">
        <v>0.56999999999999995</v>
      </c>
      <c r="L12">
        <v>0.09</v>
      </c>
      <c r="M12">
        <v>0.25</v>
      </c>
      <c r="O12">
        <v>0.18</v>
      </c>
      <c r="T12">
        <v>10</v>
      </c>
      <c r="Z12" s="6" t="s">
        <v>30</v>
      </c>
      <c r="AB12">
        <f t="shared" ref="AB12:AR12" si="10">B349</f>
        <v>0.22</v>
      </c>
      <c r="AC12">
        <f t="shared" si="10"/>
        <v>0.66999999999999993</v>
      </c>
      <c r="AD12">
        <f t="shared" si="10"/>
        <v>0.16</v>
      </c>
      <c r="AE12">
        <f t="shared" si="10"/>
        <v>1.1299999999999999</v>
      </c>
      <c r="AF12">
        <f t="shared" si="10"/>
        <v>0.86</v>
      </c>
      <c r="AG12">
        <f t="shared" si="10"/>
        <v>0.76</v>
      </c>
      <c r="AH12">
        <f t="shared" si="10"/>
        <v>1.0799999999999998</v>
      </c>
      <c r="AI12">
        <f t="shared" si="10"/>
        <v>1.1299999999999999</v>
      </c>
      <c r="AJ12">
        <f t="shared" si="10"/>
        <v>1.1200000000000001</v>
      </c>
      <c r="AK12">
        <f t="shared" si="10"/>
        <v>0.67</v>
      </c>
      <c r="AL12">
        <f t="shared" si="10"/>
        <v>0.79</v>
      </c>
      <c r="AM12">
        <f t="shared" si="10"/>
        <v>0.66999999999999993</v>
      </c>
      <c r="AN12">
        <f t="shared" si="10"/>
        <v>1.18</v>
      </c>
      <c r="AO12">
        <f t="shared" si="10"/>
        <v>0.69000000000000006</v>
      </c>
      <c r="AP12">
        <f t="shared" si="10"/>
        <v>1.05</v>
      </c>
      <c r="AQ12">
        <f t="shared" si="10"/>
        <v>0.2</v>
      </c>
      <c r="AR12">
        <f t="shared" si="10"/>
        <v>0.83000000000000007</v>
      </c>
      <c r="AV12" s="6" t="s">
        <v>26</v>
      </c>
      <c r="AX12">
        <f t="shared" si="5"/>
        <v>2.27</v>
      </c>
      <c r="AY12">
        <f t="shared" si="5"/>
        <v>2.1100000000000003</v>
      </c>
      <c r="AZ12">
        <f t="shared" si="5"/>
        <v>1.79</v>
      </c>
      <c r="BA12">
        <f t="shared" si="5"/>
        <v>2.1399999999999997</v>
      </c>
      <c r="BB12">
        <f t="shared" si="5"/>
        <v>2.5</v>
      </c>
      <c r="BC12">
        <f t="shared" si="5"/>
        <v>1.8200000000000003</v>
      </c>
      <c r="BD12">
        <f t="shared" si="5"/>
        <v>1.9600000000000002</v>
      </c>
      <c r="BE12">
        <f t="shared" si="5"/>
        <v>2.0000000000000004</v>
      </c>
      <c r="BF12">
        <f t="shared" si="5"/>
        <v>2.06</v>
      </c>
      <c r="BG12">
        <f t="shared" si="5"/>
        <v>2.14</v>
      </c>
      <c r="BH12">
        <f t="shared" si="5"/>
        <v>2.8800000000000003</v>
      </c>
      <c r="BI12">
        <f t="shared" si="5"/>
        <v>2.7199999999999998</v>
      </c>
      <c r="BJ12">
        <f t="shared" si="5"/>
        <v>1.37</v>
      </c>
      <c r="BK12">
        <f t="shared" si="5"/>
        <v>1.85</v>
      </c>
      <c r="BL12">
        <f t="shared" si="5"/>
        <v>1.78</v>
      </c>
      <c r="BM12">
        <f t="shared" si="5"/>
        <v>0</v>
      </c>
      <c r="BN12">
        <f t="shared" si="5"/>
        <v>2.29</v>
      </c>
    </row>
    <row r="13" spans="1:66" x14ac:dyDescent="0.2">
      <c r="A13">
        <v>11</v>
      </c>
      <c r="B13">
        <v>0.03</v>
      </c>
      <c r="E13">
        <v>0.1</v>
      </c>
      <c r="J13">
        <v>0.52</v>
      </c>
      <c r="M13">
        <v>0.05</v>
      </c>
      <c r="O13">
        <v>0.13</v>
      </c>
      <c r="P13">
        <v>0.48</v>
      </c>
      <c r="T13">
        <v>11</v>
      </c>
      <c r="Z13" s="6" t="s">
        <v>31</v>
      </c>
      <c r="AB13">
        <f t="shared" ref="AB13:AR13" si="11">B384</f>
        <v>2.25</v>
      </c>
      <c r="AC13">
        <f t="shared" si="11"/>
        <v>4.1000000000000005</v>
      </c>
      <c r="AD13">
        <f t="shared" si="11"/>
        <v>3.37</v>
      </c>
      <c r="AE13">
        <f t="shared" si="11"/>
        <v>4.45</v>
      </c>
      <c r="AF13">
        <f t="shared" si="11"/>
        <v>3.9600000000000004</v>
      </c>
      <c r="AG13">
        <f t="shared" si="11"/>
        <v>3.41</v>
      </c>
      <c r="AH13">
        <f t="shared" si="11"/>
        <v>3.47</v>
      </c>
      <c r="AI13">
        <f t="shared" si="11"/>
        <v>3.75</v>
      </c>
      <c r="AJ13">
        <f t="shared" si="11"/>
        <v>3.5999999999999996</v>
      </c>
      <c r="AK13">
        <f t="shared" si="11"/>
        <v>3.58</v>
      </c>
      <c r="AL13">
        <f t="shared" si="11"/>
        <v>3.02</v>
      </c>
      <c r="AM13">
        <f t="shared" si="11"/>
        <v>3.34</v>
      </c>
      <c r="AN13">
        <f t="shared" si="11"/>
        <v>2.44</v>
      </c>
      <c r="AO13">
        <f t="shared" si="11"/>
        <v>3.67</v>
      </c>
      <c r="AP13">
        <f t="shared" si="11"/>
        <v>4.3999999999999995</v>
      </c>
      <c r="AQ13">
        <f t="shared" si="11"/>
        <v>3.09</v>
      </c>
      <c r="AR13">
        <f t="shared" si="11"/>
        <v>3.8300000000000005</v>
      </c>
      <c r="AV13" s="6" t="s">
        <v>27</v>
      </c>
      <c r="AX13">
        <f t="shared" si="5"/>
        <v>0.21</v>
      </c>
      <c r="AY13">
        <f t="shared" si="5"/>
        <v>0.27999999999999997</v>
      </c>
      <c r="AZ13">
        <f t="shared" si="5"/>
        <v>0.21000000000000002</v>
      </c>
      <c r="BA13">
        <f t="shared" si="5"/>
        <v>0.43</v>
      </c>
      <c r="BB13">
        <f t="shared" si="5"/>
        <v>0.24</v>
      </c>
      <c r="BC13">
        <f t="shared" si="5"/>
        <v>0.34</v>
      </c>
      <c r="BD13">
        <f t="shared" si="5"/>
        <v>0.08</v>
      </c>
      <c r="BE13">
        <f t="shared" si="5"/>
        <v>0.33</v>
      </c>
      <c r="BF13">
        <f t="shared" si="5"/>
        <v>0.16</v>
      </c>
      <c r="BG13">
        <f t="shared" si="5"/>
        <v>0.46</v>
      </c>
      <c r="BH13">
        <f t="shared" si="5"/>
        <v>0.25</v>
      </c>
      <c r="BI13">
        <f t="shared" si="5"/>
        <v>0.21</v>
      </c>
      <c r="BJ13">
        <f t="shared" si="5"/>
        <v>0.36</v>
      </c>
      <c r="BK13">
        <f t="shared" si="5"/>
        <v>0.35000000000000003</v>
      </c>
      <c r="BL13">
        <f t="shared" si="5"/>
        <v>0.52</v>
      </c>
      <c r="BM13">
        <f t="shared" si="5"/>
        <v>0</v>
      </c>
      <c r="BN13">
        <f t="shared" si="5"/>
        <v>0.23</v>
      </c>
    </row>
    <row r="14" spans="1:66" x14ac:dyDescent="0.2">
      <c r="A14">
        <v>12</v>
      </c>
      <c r="B14">
        <v>0.16</v>
      </c>
      <c r="C14">
        <v>0.2</v>
      </c>
      <c r="D14">
        <v>0.25</v>
      </c>
      <c r="E14">
        <v>0.39</v>
      </c>
      <c r="G14">
        <v>1.05</v>
      </c>
      <c r="H14">
        <v>0.1</v>
      </c>
      <c r="I14">
        <v>0.15</v>
      </c>
      <c r="J14">
        <v>0.17</v>
      </c>
      <c r="L14">
        <v>0.12</v>
      </c>
      <c r="M14">
        <v>0.1</v>
      </c>
      <c r="O14">
        <v>0.2</v>
      </c>
      <c r="T14">
        <v>12</v>
      </c>
      <c r="Z14" s="6" t="s">
        <v>32</v>
      </c>
      <c r="AB14">
        <f t="shared" ref="AB14:AR14" si="12">B419</f>
        <v>0.64</v>
      </c>
      <c r="AC14">
        <f t="shared" si="12"/>
        <v>1.4000000000000001</v>
      </c>
      <c r="AD14">
        <f t="shared" si="12"/>
        <v>1.02</v>
      </c>
      <c r="AE14">
        <f t="shared" si="12"/>
        <v>1.34</v>
      </c>
      <c r="AF14">
        <f t="shared" si="12"/>
        <v>0.94</v>
      </c>
      <c r="AG14">
        <f t="shared" si="12"/>
        <v>1.3599999999999999</v>
      </c>
      <c r="AH14">
        <f t="shared" si="12"/>
        <v>0.87000000000000011</v>
      </c>
      <c r="AI14">
        <f t="shared" si="12"/>
        <v>1.39</v>
      </c>
      <c r="AJ14">
        <f t="shared" si="12"/>
        <v>1.06</v>
      </c>
      <c r="AK14">
        <f t="shared" si="12"/>
        <v>2.17</v>
      </c>
      <c r="AL14">
        <f t="shared" si="12"/>
        <v>0.9900000000000001</v>
      </c>
      <c r="AM14">
        <f t="shared" si="12"/>
        <v>0.91999999999999993</v>
      </c>
      <c r="AN14">
        <f t="shared" si="12"/>
        <v>0.94000000000000006</v>
      </c>
      <c r="AO14">
        <f t="shared" si="12"/>
        <v>1.3099999999999998</v>
      </c>
      <c r="AP14">
        <f t="shared" si="12"/>
        <v>0.96</v>
      </c>
      <c r="AQ14">
        <f t="shared" si="12"/>
        <v>1.8800000000000001</v>
      </c>
      <c r="AR14">
        <f t="shared" si="12"/>
        <v>1.4700000000000002</v>
      </c>
      <c r="AV14" s="6" t="s">
        <v>28</v>
      </c>
      <c r="AX14">
        <f t="shared" si="5"/>
        <v>2.1800000000000002</v>
      </c>
      <c r="AY14">
        <f t="shared" si="5"/>
        <v>0.48</v>
      </c>
      <c r="AZ14">
        <f t="shared" si="5"/>
        <v>0.52</v>
      </c>
      <c r="BA14">
        <f t="shared" si="5"/>
        <v>0.56000000000000005</v>
      </c>
      <c r="BB14">
        <f t="shared" si="5"/>
        <v>0.16999999999999998</v>
      </c>
      <c r="BC14">
        <f t="shared" si="5"/>
        <v>0.19</v>
      </c>
      <c r="BD14">
        <f t="shared" si="5"/>
        <v>0.55000000000000004</v>
      </c>
      <c r="BE14">
        <f t="shared" si="5"/>
        <v>1.05</v>
      </c>
      <c r="BF14">
        <f t="shared" si="5"/>
        <v>0.58000000000000007</v>
      </c>
      <c r="BG14">
        <f t="shared" si="5"/>
        <v>0.21</v>
      </c>
      <c r="BH14">
        <f t="shared" si="5"/>
        <v>0.47000000000000003</v>
      </c>
      <c r="BI14">
        <f t="shared" si="5"/>
        <v>0.12</v>
      </c>
      <c r="BJ14">
        <f t="shared" si="5"/>
        <v>0.9</v>
      </c>
      <c r="BK14">
        <f t="shared" si="5"/>
        <v>0.13999999999999999</v>
      </c>
      <c r="BL14">
        <f t="shared" si="5"/>
        <v>0.18</v>
      </c>
      <c r="BM14">
        <f t="shared" si="5"/>
        <v>0.5</v>
      </c>
      <c r="BN14">
        <f t="shared" si="5"/>
        <v>0.4</v>
      </c>
    </row>
    <row r="15" spans="1:66" x14ac:dyDescent="0.2">
      <c r="A15">
        <v>13</v>
      </c>
      <c r="B15">
        <v>7.0000000000000007E-2</v>
      </c>
      <c r="D15">
        <v>0.24</v>
      </c>
      <c r="G15">
        <v>0.13</v>
      </c>
      <c r="K15">
        <v>0.75</v>
      </c>
      <c r="M15">
        <v>0.12</v>
      </c>
      <c r="P15">
        <v>0.26</v>
      </c>
      <c r="T15">
        <v>13</v>
      </c>
      <c r="Z15" s="6"/>
      <c r="AX15" s="1">
        <f t="shared" ref="AX15:BN15" si="13">SUM(AX3:AX14)</f>
        <v>15.900000000000002</v>
      </c>
      <c r="AY15" s="1">
        <f t="shared" si="13"/>
        <v>16.38</v>
      </c>
      <c r="AZ15" s="1">
        <f t="shared" si="13"/>
        <v>14.32</v>
      </c>
      <c r="BA15" s="1">
        <f t="shared" si="13"/>
        <v>18.809999999999999</v>
      </c>
      <c r="BB15" s="1">
        <f t="shared" si="13"/>
        <v>15.860000000000001</v>
      </c>
      <c r="BC15" s="1">
        <f t="shared" si="13"/>
        <v>15.409999999999998</v>
      </c>
      <c r="BD15" s="1">
        <f t="shared" si="13"/>
        <v>17.2</v>
      </c>
      <c r="BE15" s="1">
        <f t="shared" si="13"/>
        <v>17.579999999999998</v>
      </c>
      <c r="BF15" s="1">
        <f t="shared" si="13"/>
        <v>16.799999999999997</v>
      </c>
      <c r="BG15" s="1">
        <f t="shared" si="13"/>
        <v>17.190000000000001</v>
      </c>
      <c r="BH15" s="1">
        <f t="shared" si="13"/>
        <v>16.689999999999998</v>
      </c>
      <c r="BI15" s="1">
        <f t="shared" si="13"/>
        <v>14.020000000000001</v>
      </c>
      <c r="BJ15" s="1">
        <f t="shared" si="13"/>
        <v>14.94</v>
      </c>
      <c r="BK15" s="1">
        <f t="shared" si="13"/>
        <v>15.969999999999999</v>
      </c>
      <c r="BL15" s="1">
        <f t="shared" si="13"/>
        <v>18.28</v>
      </c>
      <c r="BM15" s="1">
        <f t="shared" si="13"/>
        <v>5.5</v>
      </c>
      <c r="BN15" s="1">
        <f t="shared" si="13"/>
        <v>15.410000000000002</v>
      </c>
    </row>
    <row r="16" spans="1:66" x14ac:dyDescent="0.2">
      <c r="A16">
        <v>14</v>
      </c>
      <c r="D16">
        <v>0.26</v>
      </c>
      <c r="E16">
        <v>0.35</v>
      </c>
      <c r="G16">
        <v>0.13</v>
      </c>
      <c r="I16">
        <v>0.12</v>
      </c>
      <c r="O16">
        <v>0.05</v>
      </c>
      <c r="R16">
        <v>0.8</v>
      </c>
      <c r="T16">
        <v>14</v>
      </c>
      <c r="Z16" s="6" t="s">
        <v>34</v>
      </c>
      <c r="AB16" s="4">
        <f t="shared" ref="AB16:AR16" si="14">SUM(AB3:AB14)</f>
        <v>14.300000000000002</v>
      </c>
      <c r="AC16" s="4">
        <f t="shared" si="14"/>
        <v>15.97</v>
      </c>
      <c r="AD16" s="4">
        <f t="shared" si="14"/>
        <v>13.91</v>
      </c>
      <c r="AE16" s="4">
        <f t="shared" si="14"/>
        <v>18.569999999999997</v>
      </c>
      <c r="AF16" s="4">
        <f t="shared" si="14"/>
        <v>16.170000000000002</v>
      </c>
      <c r="AG16" s="4">
        <f t="shared" si="14"/>
        <v>15.37</v>
      </c>
      <c r="AH16" s="4">
        <f t="shared" si="14"/>
        <v>16.270000000000003</v>
      </c>
      <c r="AI16" s="4">
        <f t="shared" si="14"/>
        <v>17.600000000000001</v>
      </c>
      <c r="AJ16" s="4">
        <f t="shared" si="14"/>
        <v>16.71</v>
      </c>
      <c r="AK16" s="4">
        <f t="shared" si="14"/>
        <v>17.340000000000003</v>
      </c>
      <c r="AL16" s="4">
        <f t="shared" si="14"/>
        <v>15.97</v>
      </c>
      <c r="AM16" s="4">
        <f t="shared" si="14"/>
        <v>13.690000000000001</v>
      </c>
      <c r="AN16" s="4">
        <f t="shared" si="14"/>
        <v>15.129999999999999</v>
      </c>
      <c r="AO16" s="4">
        <f t="shared" si="14"/>
        <v>16.009999999999998</v>
      </c>
      <c r="AP16" s="4">
        <f t="shared" si="14"/>
        <v>18.149999999999999</v>
      </c>
      <c r="AQ16" s="4">
        <f t="shared" si="14"/>
        <v>5.67</v>
      </c>
      <c r="AR16" s="4">
        <f t="shared" si="14"/>
        <v>17.010000000000002</v>
      </c>
    </row>
    <row r="17" spans="1:56" x14ac:dyDescent="0.2">
      <c r="A17">
        <v>15</v>
      </c>
      <c r="B17">
        <v>7.0000000000000007E-2</v>
      </c>
      <c r="H17">
        <v>0.17</v>
      </c>
      <c r="J17">
        <v>0.15</v>
      </c>
      <c r="L17">
        <v>0.06</v>
      </c>
      <c r="N17">
        <v>1.43</v>
      </c>
      <c r="P17">
        <v>0.26</v>
      </c>
      <c r="R17">
        <v>0.1</v>
      </c>
      <c r="T17">
        <v>15</v>
      </c>
    </row>
    <row r="18" spans="1:56" x14ac:dyDescent="0.2">
      <c r="A18">
        <v>16</v>
      </c>
      <c r="C18">
        <v>0.06</v>
      </c>
      <c r="D18">
        <v>0.05</v>
      </c>
      <c r="E18">
        <v>0.06</v>
      </c>
      <c r="G18">
        <v>7.0000000000000007E-2</v>
      </c>
      <c r="H18">
        <v>0.09</v>
      </c>
      <c r="I18">
        <v>7.0000000000000007E-2</v>
      </c>
      <c r="L18">
        <v>0.06</v>
      </c>
      <c r="M18">
        <v>0.03</v>
      </c>
      <c r="T18">
        <v>16</v>
      </c>
      <c r="BA18" s="6" t="s">
        <v>54</v>
      </c>
      <c r="BB18" s="6"/>
      <c r="BC18" s="6" t="s">
        <v>85</v>
      </c>
      <c r="BD18" s="6"/>
    </row>
    <row r="19" spans="1:56" x14ac:dyDescent="0.2">
      <c r="A19">
        <v>17</v>
      </c>
      <c r="B19">
        <v>0.06</v>
      </c>
      <c r="J19">
        <v>7.0000000000000007E-2</v>
      </c>
      <c r="M19">
        <v>0.01</v>
      </c>
      <c r="O19">
        <v>0.05</v>
      </c>
      <c r="P19">
        <v>0.08</v>
      </c>
      <c r="T19">
        <v>17</v>
      </c>
      <c r="AI19" s="6" t="s">
        <v>73</v>
      </c>
      <c r="AZ19" t="s">
        <v>20</v>
      </c>
      <c r="BA19" s="3">
        <f>AVERAGE(AX15:BN15)</f>
        <v>15.66235294117647</v>
      </c>
    </row>
    <row r="20" spans="1:56" x14ac:dyDescent="0.2">
      <c r="A20">
        <v>18</v>
      </c>
      <c r="B20">
        <v>0.02</v>
      </c>
      <c r="F20">
        <v>0.17</v>
      </c>
      <c r="O20">
        <v>0.02</v>
      </c>
      <c r="T20">
        <v>18</v>
      </c>
    </row>
    <row r="21" spans="1:56" x14ac:dyDescent="0.2">
      <c r="A21">
        <v>19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T23">
        <v>21</v>
      </c>
    </row>
    <row r="24" spans="1:56" x14ac:dyDescent="0.2">
      <c r="A24">
        <v>22</v>
      </c>
      <c r="T24">
        <v>22</v>
      </c>
    </row>
    <row r="25" spans="1:56" x14ac:dyDescent="0.2">
      <c r="A25">
        <v>23</v>
      </c>
      <c r="T25">
        <v>23</v>
      </c>
    </row>
    <row r="26" spans="1:56" x14ac:dyDescent="0.2">
      <c r="A26">
        <v>24</v>
      </c>
      <c r="T26">
        <v>24</v>
      </c>
    </row>
    <row r="27" spans="1:56" x14ac:dyDescent="0.2">
      <c r="A27">
        <v>25</v>
      </c>
      <c r="B27">
        <v>0.01</v>
      </c>
      <c r="T27">
        <v>25</v>
      </c>
    </row>
    <row r="28" spans="1:56" x14ac:dyDescent="0.2">
      <c r="A28">
        <v>26</v>
      </c>
      <c r="T28">
        <v>26</v>
      </c>
    </row>
    <row r="29" spans="1:56" x14ac:dyDescent="0.2">
      <c r="A29">
        <v>27</v>
      </c>
      <c r="T29">
        <v>27</v>
      </c>
    </row>
    <row r="30" spans="1:56" x14ac:dyDescent="0.2">
      <c r="A30">
        <v>28</v>
      </c>
      <c r="B30">
        <v>0.01</v>
      </c>
      <c r="K30">
        <v>0.08</v>
      </c>
      <c r="T30">
        <v>28</v>
      </c>
    </row>
    <row r="31" spans="1:56" x14ac:dyDescent="0.2">
      <c r="A31">
        <v>29</v>
      </c>
      <c r="T31">
        <v>29</v>
      </c>
    </row>
    <row r="32" spans="1:56" x14ac:dyDescent="0.2">
      <c r="A32">
        <v>30</v>
      </c>
      <c r="T32">
        <v>30</v>
      </c>
    </row>
    <row r="33" spans="1:256" x14ac:dyDescent="0.2">
      <c r="A33">
        <v>31</v>
      </c>
      <c r="T33">
        <v>31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</row>
    <row r="34" spans="1:256" x14ac:dyDescent="0.2">
      <c r="A34" s="1" t="s">
        <v>37</v>
      </c>
      <c r="B34" s="1">
        <f t="shared" ref="B34:R34" si="15">SUM(B3:B33)</f>
        <v>1.2900000000000003</v>
      </c>
      <c r="C34" s="1">
        <f t="shared" si="15"/>
        <v>0.26</v>
      </c>
      <c r="D34" s="1">
        <f t="shared" si="15"/>
        <v>0.93</v>
      </c>
      <c r="E34" s="1">
        <f t="shared" si="15"/>
        <v>1.56</v>
      </c>
      <c r="F34" s="1">
        <f t="shared" si="15"/>
        <v>0.87</v>
      </c>
      <c r="G34" s="1">
        <f t="shared" si="15"/>
        <v>1.3800000000000001</v>
      </c>
      <c r="H34" s="1">
        <f t="shared" si="15"/>
        <v>0.72000000000000008</v>
      </c>
      <c r="I34" s="1">
        <f t="shared" si="15"/>
        <v>1.2099999999999997</v>
      </c>
      <c r="J34" s="1">
        <f t="shared" si="15"/>
        <v>1.2100000000000002</v>
      </c>
      <c r="K34" s="1">
        <f t="shared" si="15"/>
        <v>0.83</v>
      </c>
      <c r="L34" s="1">
        <f t="shared" si="15"/>
        <v>1.01</v>
      </c>
      <c r="M34" s="1">
        <f t="shared" si="15"/>
        <v>0.68</v>
      </c>
      <c r="N34" s="1">
        <f t="shared" si="15"/>
        <v>1.43</v>
      </c>
      <c r="O34" s="1">
        <f t="shared" si="15"/>
        <v>1.2300000000000002</v>
      </c>
      <c r="P34" s="1">
        <f t="shared" si="15"/>
        <v>1.2000000000000002</v>
      </c>
      <c r="Q34" s="1">
        <f t="shared" si="15"/>
        <v>0</v>
      </c>
      <c r="R34" s="1">
        <f t="shared" si="15"/>
        <v>0.9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6" spans="1:256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8" spans="1:256" x14ac:dyDescent="0.2">
      <c r="A38">
        <v>1</v>
      </c>
      <c r="T38">
        <v>1</v>
      </c>
    </row>
    <row r="39" spans="1:256" x14ac:dyDescent="0.2">
      <c r="A39">
        <v>2</v>
      </c>
      <c r="D39">
        <v>0.12</v>
      </c>
      <c r="F39">
        <v>0.12</v>
      </c>
      <c r="G39">
        <v>0.08</v>
      </c>
      <c r="H39">
        <v>0.05</v>
      </c>
      <c r="I39">
        <v>0.08</v>
      </c>
      <c r="P39">
        <v>0.16</v>
      </c>
      <c r="T39">
        <v>2</v>
      </c>
    </row>
    <row r="40" spans="1:256" x14ac:dyDescent="0.2">
      <c r="A40">
        <v>3</v>
      </c>
      <c r="E40">
        <v>0.19</v>
      </c>
      <c r="F40">
        <v>0.01</v>
      </c>
      <c r="J40">
        <v>0.05</v>
      </c>
      <c r="M40">
        <v>0.04</v>
      </c>
      <c r="O40">
        <v>0.04</v>
      </c>
      <c r="R40">
        <v>0.13</v>
      </c>
      <c r="T40">
        <v>3</v>
      </c>
    </row>
    <row r="41" spans="1:256" x14ac:dyDescent="0.2">
      <c r="A41">
        <v>4</v>
      </c>
      <c r="B41">
        <v>0.05</v>
      </c>
      <c r="C41">
        <v>0.1</v>
      </c>
      <c r="D41">
        <v>0.04</v>
      </c>
      <c r="F41">
        <v>0.06</v>
      </c>
      <c r="G41">
        <v>0.05</v>
      </c>
      <c r="I41">
        <v>0.02</v>
      </c>
      <c r="J41">
        <v>0.02</v>
      </c>
      <c r="M41">
        <v>0.01</v>
      </c>
      <c r="O41">
        <v>0.05</v>
      </c>
      <c r="R41">
        <v>0.05</v>
      </c>
      <c r="T41">
        <v>4</v>
      </c>
    </row>
    <row r="42" spans="1:256" x14ac:dyDescent="0.2">
      <c r="A42">
        <v>5</v>
      </c>
      <c r="B42">
        <v>0.01</v>
      </c>
      <c r="E42">
        <v>0.1</v>
      </c>
      <c r="J42">
        <v>0.03</v>
      </c>
      <c r="M42">
        <v>0.01</v>
      </c>
      <c r="P42">
        <v>0.14000000000000001</v>
      </c>
      <c r="T42">
        <v>5</v>
      </c>
    </row>
    <row r="43" spans="1:256" x14ac:dyDescent="0.2">
      <c r="A43">
        <v>6</v>
      </c>
      <c r="T43">
        <v>6</v>
      </c>
    </row>
    <row r="44" spans="1:256" x14ac:dyDescent="0.2">
      <c r="A44">
        <v>7</v>
      </c>
      <c r="T44">
        <v>7</v>
      </c>
    </row>
    <row r="45" spans="1:256" x14ac:dyDescent="0.2">
      <c r="A45">
        <v>8</v>
      </c>
      <c r="T45">
        <v>8</v>
      </c>
    </row>
    <row r="46" spans="1:256" x14ac:dyDescent="0.2">
      <c r="A46">
        <v>9</v>
      </c>
      <c r="T46">
        <v>9</v>
      </c>
    </row>
    <row r="47" spans="1:256" x14ac:dyDescent="0.2">
      <c r="A47">
        <v>10</v>
      </c>
      <c r="D47">
        <v>0.02</v>
      </c>
      <c r="K47">
        <v>0.1</v>
      </c>
      <c r="T47">
        <v>10</v>
      </c>
    </row>
    <row r="48" spans="1:256" x14ac:dyDescent="0.2">
      <c r="A48">
        <v>11</v>
      </c>
      <c r="B48">
        <v>0.01</v>
      </c>
      <c r="F48">
        <v>0.04</v>
      </c>
      <c r="G48">
        <v>0.04</v>
      </c>
      <c r="L48">
        <v>0.05</v>
      </c>
      <c r="O48">
        <v>0.02</v>
      </c>
      <c r="T48">
        <v>11</v>
      </c>
    </row>
    <row r="49" spans="1:20" x14ac:dyDescent="0.2">
      <c r="A49">
        <v>12</v>
      </c>
      <c r="E49">
        <v>0.04</v>
      </c>
      <c r="H49">
        <v>0.02</v>
      </c>
      <c r="J49">
        <v>0.03</v>
      </c>
      <c r="L49">
        <v>0.06</v>
      </c>
      <c r="M49">
        <v>0.01</v>
      </c>
      <c r="O49">
        <v>0.01</v>
      </c>
      <c r="T49">
        <v>12</v>
      </c>
    </row>
    <row r="50" spans="1:20" x14ac:dyDescent="0.2">
      <c r="A50">
        <v>13</v>
      </c>
      <c r="B50">
        <v>0.13</v>
      </c>
      <c r="C50">
        <v>0.45</v>
      </c>
      <c r="D50">
        <v>0.33</v>
      </c>
      <c r="F50">
        <v>0.34</v>
      </c>
      <c r="G50">
        <v>0.21</v>
      </c>
      <c r="H50">
        <v>0.22</v>
      </c>
      <c r="I50">
        <v>0.36</v>
      </c>
      <c r="J50">
        <v>0.11</v>
      </c>
      <c r="L50">
        <v>0.26</v>
      </c>
      <c r="M50">
        <v>0.03</v>
      </c>
      <c r="O50">
        <v>0.25</v>
      </c>
      <c r="P50">
        <v>0.05</v>
      </c>
      <c r="R50">
        <v>0.16</v>
      </c>
      <c r="T50">
        <v>13</v>
      </c>
    </row>
    <row r="51" spans="1:20" x14ac:dyDescent="0.2">
      <c r="A51">
        <v>14</v>
      </c>
      <c r="B51">
        <v>0.19</v>
      </c>
      <c r="E51">
        <v>0.21</v>
      </c>
      <c r="J51">
        <v>0.2</v>
      </c>
      <c r="M51">
        <v>0.15</v>
      </c>
      <c r="P51">
        <v>0.25</v>
      </c>
      <c r="R51">
        <v>0.25</v>
      </c>
      <c r="T51">
        <v>14</v>
      </c>
    </row>
    <row r="52" spans="1:20" x14ac:dyDescent="0.2">
      <c r="A52">
        <v>15</v>
      </c>
      <c r="C52">
        <v>0.05</v>
      </c>
      <c r="D52">
        <v>0.03</v>
      </c>
      <c r="F52">
        <v>0.09</v>
      </c>
      <c r="H52">
        <v>0.1</v>
      </c>
      <c r="J52">
        <v>0.02</v>
      </c>
      <c r="O52">
        <v>0.1</v>
      </c>
      <c r="T52">
        <v>15</v>
      </c>
    </row>
    <row r="53" spans="1:20" x14ac:dyDescent="0.2">
      <c r="A53">
        <v>16</v>
      </c>
      <c r="B53">
        <v>0.01</v>
      </c>
      <c r="E53">
        <v>0.11</v>
      </c>
      <c r="G53">
        <v>0.12</v>
      </c>
      <c r="I53">
        <v>0.05</v>
      </c>
      <c r="J53">
        <v>0.14000000000000001</v>
      </c>
      <c r="L53">
        <v>0.1</v>
      </c>
      <c r="M53">
        <v>0.08</v>
      </c>
      <c r="P53">
        <v>0.12</v>
      </c>
      <c r="T53">
        <v>16</v>
      </c>
    </row>
    <row r="54" spans="1:20" x14ac:dyDescent="0.2">
      <c r="A54">
        <v>17</v>
      </c>
      <c r="D54">
        <v>0.01</v>
      </c>
      <c r="K54">
        <v>0.51</v>
      </c>
      <c r="R54">
        <v>0.12</v>
      </c>
      <c r="T54">
        <v>17</v>
      </c>
    </row>
    <row r="55" spans="1:20" x14ac:dyDescent="0.2">
      <c r="A55">
        <v>18</v>
      </c>
      <c r="F55">
        <v>0.19</v>
      </c>
      <c r="G55">
        <v>0.16</v>
      </c>
      <c r="H55">
        <v>0.1</v>
      </c>
      <c r="R55">
        <v>0.18</v>
      </c>
      <c r="T55">
        <v>18</v>
      </c>
    </row>
    <row r="56" spans="1:20" x14ac:dyDescent="0.2">
      <c r="A56">
        <v>19</v>
      </c>
      <c r="B56">
        <v>0.2</v>
      </c>
      <c r="C56">
        <v>0.19</v>
      </c>
      <c r="E56">
        <v>0.19</v>
      </c>
      <c r="G56">
        <v>0.1</v>
      </c>
      <c r="H56">
        <v>0.11</v>
      </c>
      <c r="J56">
        <v>0.16</v>
      </c>
      <c r="K56">
        <v>0.16</v>
      </c>
      <c r="L56">
        <v>0.13</v>
      </c>
      <c r="M56">
        <v>0.12</v>
      </c>
      <c r="O56">
        <v>0.38</v>
      </c>
      <c r="P56">
        <v>0.3</v>
      </c>
      <c r="R56">
        <v>0.13</v>
      </c>
      <c r="T56">
        <v>19</v>
      </c>
    </row>
    <row r="57" spans="1:20" x14ac:dyDescent="0.2">
      <c r="A57">
        <v>20</v>
      </c>
      <c r="B57">
        <v>0.1</v>
      </c>
      <c r="E57">
        <v>0.14000000000000001</v>
      </c>
      <c r="F57">
        <v>0.13</v>
      </c>
      <c r="I57">
        <v>0.32</v>
      </c>
      <c r="J57">
        <v>0.18</v>
      </c>
      <c r="M57">
        <v>0.03</v>
      </c>
      <c r="N57">
        <v>0.48</v>
      </c>
      <c r="P57">
        <v>0.12</v>
      </c>
      <c r="T57">
        <v>20</v>
      </c>
    </row>
    <row r="58" spans="1:20" x14ac:dyDescent="0.2">
      <c r="A58">
        <v>21</v>
      </c>
      <c r="C58">
        <v>0.12</v>
      </c>
      <c r="T58">
        <v>21</v>
      </c>
    </row>
    <row r="59" spans="1:20" x14ac:dyDescent="0.2">
      <c r="A59">
        <v>22</v>
      </c>
      <c r="T59">
        <v>22</v>
      </c>
    </row>
    <row r="60" spans="1:20" x14ac:dyDescent="0.2">
      <c r="A60">
        <v>23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T62">
        <v>25</v>
      </c>
    </row>
    <row r="63" spans="1:20" x14ac:dyDescent="0.2">
      <c r="A63">
        <v>26</v>
      </c>
      <c r="T63">
        <v>26</v>
      </c>
    </row>
    <row r="64" spans="1:20" x14ac:dyDescent="0.2">
      <c r="A64">
        <v>27</v>
      </c>
      <c r="L64">
        <v>0.17</v>
      </c>
      <c r="T64">
        <v>27</v>
      </c>
    </row>
    <row r="65" spans="1:256" x14ac:dyDescent="0.2">
      <c r="A65">
        <v>28</v>
      </c>
      <c r="O65">
        <v>0.32</v>
      </c>
      <c r="T65">
        <v>28</v>
      </c>
    </row>
    <row r="66" spans="1:256" x14ac:dyDescent="0.2">
      <c r="A66">
        <v>29</v>
      </c>
      <c r="T66">
        <v>29</v>
      </c>
    </row>
    <row r="67" spans="1:256" x14ac:dyDescent="0.2">
      <c r="A67">
        <v>30</v>
      </c>
      <c r="T67">
        <v>30</v>
      </c>
    </row>
    <row r="68" spans="1:256" x14ac:dyDescent="0.2">
      <c r="A68">
        <v>31</v>
      </c>
      <c r="T68">
        <v>31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</row>
    <row r="69" spans="1:256" x14ac:dyDescent="0.2">
      <c r="A69" s="1" t="s">
        <v>37</v>
      </c>
      <c r="B69" s="1">
        <f t="shared" ref="B69:R69" si="16">SUM(B38:B68)</f>
        <v>0.70000000000000007</v>
      </c>
      <c r="C69" s="1">
        <f t="shared" si="16"/>
        <v>0.91</v>
      </c>
      <c r="D69" s="1">
        <f t="shared" si="16"/>
        <v>0.55000000000000004</v>
      </c>
      <c r="E69" s="1">
        <f t="shared" si="16"/>
        <v>0.98000000000000009</v>
      </c>
      <c r="F69" s="1">
        <f t="shared" si="16"/>
        <v>0.98000000000000009</v>
      </c>
      <c r="G69" s="1">
        <f t="shared" si="16"/>
        <v>0.76</v>
      </c>
      <c r="H69" s="1">
        <f t="shared" si="16"/>
        <v>0.6</v>
      </c>
      <c r="I69" s="1">
        <f t="shared" si="16"/>
        <v>0.83000000000000007</v>
      </c>
      <c r="J69" s="1">
        <f t="shared" si="16"/>
        <v>0.94000000000000017</v>
      </c>
      <c r="K69" s="1">
        <f t="shared" si="16"/>
        <v>0.77</v>
      </c>
      <c r="L69" s="1">
        <f t="shared" si="16"/>
        <v>0.77</v>
      </c>
      <c r="M69" s="1">
        <f t="shared" si="16"/>
        <v>0.48</v>
      </c>
      <c r="N69" s="1">
        <f t="shared" si="16"/>
        <v>0.48</v>
      </c>
      <c r="O69" s="1">
        <f t="shared" si="16"/>
        <v>1.17</v>
      </c>
      <c r="P69" s="1">
        <f t="shared" si="16"/>
        <v>1.1400000000000001</v>
      </c>
      <c r="Q69" s="1">
        <f t="shared" si="16"/>
        <v>0</v>
      </c>
      <c r="R69" s="1">
        <f t="shared" si="16"/>
        <v>1.02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1" spans="1:256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3" spans="1:256" x14ac:dyDescent="0.2">
      <c r="A73">
        <v>1</v>
      </c>
      <c r="B73">
        <v>0.34</v>
      </c>
      <c r="C73">
        <v>0.2</v>
      </c>
      <c r="D73">
        <v>0.92</v>
      </c>
      <c r="E73">
        <v>0.39</v>
      </c>
      <c r="F73">
        <v>0.52</v>
      </c>
      <c r="G73">
        <v>0.41</v>
      </c>
      <c r="H73">
        <v>0.3</v>
      </c>
      <c r="I73">
        <v>0.34</v>
      </c>
      <c r="J73">
        <v>0.4</v>
      </c>
      <c r="K73">
        <v>0.2</v>
      </c>
      <c r="L73">
        <v>0.27</v>
      </c>
      <c r="M73">
        <v>0.4</v>
      </c>
      <c r="O73">
        <v>0.5</v>
      </c>
      <c r="P73">
        <v>0.59</v>
      </c>
      <c r="R73">
        <v>0.3</v>
      </c>
      <c r="T73">
        <v>1</v>
      </c>
    </row>
    <row r="74" spans="1:256" x14ac:dyDescent="0.2">
      <c r="A74">
        <v>2</v>
      </c>
      <c r="B74">
        <v>0.3</v>
      </c>
      <c r="C74">
        <v>0.34</v>
      </c>
      <c r="F74">
        <v>0.18</v>
      </c>
      <c r="G74">
        <v>0.32</v>
      </c>
      <c r="H74">
        <v>0.86</v>
      </c>
      <c r="I74">
        <v>0.3</v>
      </c>
      <c r="J74">
        <v>0.14000000000000001</v>
      </c>
      <c r="K74">
        <v>0.42</v>
      </c>
      <c r="L74">
        <v>0.28000000000000003</v>
      </c>
      <c r="M74">
        <v>0.11</v>
      </c>
      <c r="O74">
        <v>0.28000000000000003</v>
      </c>
      <c r="R74">
        <v>0.25</v>
      </c>
      <c r="T74">
        <v>2</v>
      </c>
    </row>
    <row r="75" spans="1:256" x14ac:dyDescent="0.2">
      <c r="A75">
        <v>3</v>
      </c>
      <c r="B75">
        <v>0.24</v>
      </c>
      <c r="C75">
        <v>0.14000000000000001</v>
      </c>
      <c r="D75">
        <v>0.52</v>
      </c>
      <c r="F75">
        <v>0.26</v>
      </c>
      <c r="G75">
        <v>0.25</v>
      </c>
      <c r="H75">
        <v>0.41</v>
      </c>
      <c r="I75">
        <v>0.24</v>
      </c>
      <c r="K75">
        <v>0.57999999999999996</v>
      </c>
      <c r="L75">
        <v>0.25</v>
      </c>
      <c r="M75">
        <v>0.25</v>
      </c>
      <c r="O75">
        <v>0.6</v>
      </c>
      <c r="P75">
        <v>0.54</v>
      </c>
      <c r="R75">
        <v>0.35</v>
      </c>
      <c r="T75">
        <v>3</v>
      </c>
    </row>
    <row r="76" spans="1:256" x14ac:dyDescent="0.2">
      <c r="A76">
        <v>4</v>
      </c>
      <c r="B76">
        <v>0.25</v>
      </c>
      <c r="D76">
        <v>0.19</v>
      </c>
      <c r="G76">
        <v>0.33</v>
      </c>
      <c r="H76">
        <v>0.41</v>
      </c>
      <c r="I76">
        <v>0.25</v>
      </c>
      <c r="L76">
        <v>0.62</v>
      </c>
      <c r="M76">
        <v>0.12</v>
      </c>
      <c r="O76">
        <v>0.04</v>
      </c>
      <c r="P76">
        <v>0.6</v>
      </c>
      <c r="R76">
        <v>0.25</v>
      </c>
      <c r="T76">
        <v>4</v>
      </c>
    </row>
    <row r="77" spans="1:256" x14ac:dyDescent="0.2">
      <c r="A77">
        <v>5</v>
      </c>
      <c r="B77">
        <v>0.2</v>
      </c>
      <c r="C77">
        <v>0.54</v>
      </c>
      <c r="D77">
        <v>0.04</v>
      </c>
      <c r="F77">
        <v>0.4</v>
      </c>
      <c r="G77">
        <v>0.12</v>
      </c>
      <c r="H77">
        <v>0.12</v>
      </c>
      <c r="I77">
        <v>0.2</v>
      </c>
      <c r="J77">
        <v>1</v>
      </c>
      <c r="L77">
        <v>0.05</v>
      </c>
      <c r="M77">
        <v>7.0000000000000007E-2</v>
      </c>
      <c r="R77">
        <v>0.45</v>
      </c>
      <c r="T77">
        <v>5</v>
      </c>
    </row>
    <row r="78" spans="1:256" x14ac:dyDescent="0.2">
      <c r="A78">
        <v>6</v>
      </c>
      <c r="B78">
        <v>0.09</v>
      </c>
      <c r="C78">
        <v>0.14000000000000001</v>
      </c>
      <c r="G78">
        <v>0.14000000000000001</v>
      </c>
      <c r="I78">
        <v>0.09</v>
      </c>
      <c r="J78">
        <v>0.05</v>
      </c>
      <c r="K78">
        <v>0.75</v>
      </c>
      <c r="L78">
        <v>7.0000000000000007E-2</v>
      </c>
      <c r="M78">
        <v>0.02</v>
      </c>
      <c r="O78">
        <v>0.05</v>
      </c>
      <c r="P78">
        <v>0.24</v>
      </c>
      <c r="R78">
        <v>0.15</v>
      </c>
      <c r="T78">
        <v>6</v>
      </c>
    </row>
    <row r="79" spans="1:256" x14ac:dyDescent="0.2">
      <c r="A79">
        <v>7</v>
      </c>
      <c r="D79">
        <v>0.02</v>
      </c>
      <c r="N79">
        <v>1.55</v>
      </c>
      <c r="T79">
        <v>7</v>
      </c>
    </row>
    <row r="80" spans="1:256" x14ac:dyDescent="0.2">
      <c r="A80">
        <v>8</v>
      </c>
      <c r="E80">
        <v>1.34</v>
      </c>
      <c r="T80">
        <v>8</v>
      </c>
    </row>
    <row r="81" spans="1:20" x14ac:dyDescent="0.2">
      <c r="A81">
        <v>9</v>
      </c>
      <c r="F81">
        <v>0.04</v>
      </c>
      <c r="I81" t="s">
        <v>33</v>
      </c>
      <c r="T81">
        <v>9</v>
      </c>
    </row>
    <row r="82" spans="1:20" x14ac:dyDescent="0.2">
      <c r="A82">
        <v>10</v>
      </c>
      <c r="E82">
        <v>0.25</v>
      </c>
      <c r="J82">
        <v>0.03</v>
      </c>
      <c r="M82">
        <v>0.01</v>
      </c>
      <c r="P82">
        <v>0.06</v>
      </c>
      <c r="R82">
        <v>0.03</v>
      </c>
      <c r="T82">
        <v>10</v>
      </c>
    </row>
    <row r="83" spans="1:20" x14ac:dyDescent="0.2">
      <c r="A83">
        <v>11</v>
      </c>
      <c r="B83">
        <v>0.01</v>
      </c>
      <c r="G83">
        <v>0.06</v>
      </c>
      <c r="I83">
        <v>0.01</v>
      </c>
      <c r="N83">
        <v>0.06</v>
      </c>
      <c r="T83">
        <v>11</v>
      </c>
    </row>
    <row r="84" spans="1:20" x14ac:dyDescent="0.2">
      <c r="A84">
        <v>12</v>
      </c>
      <c r="E84">
        <v>0.08</v>
      </c>
      <c r="J84">
        <v>0.02</v>
      </c>
      <c r="M84">
        <v>0.08</v>
      </c>
      <c r="N84">
        <v>0.25</v>
      </c>
      <c r="O84">
        <v>0.09</v>
      </c>
      <c r="P84">
        <v>0.11</v>
      </c>
      <c r="T84">
        <v>12</v>
      </c>
    </row>
    <row r="85" spans="1:20" x14ac:dyDescent="0.2">
      <c r="A85">
        <v>13</v>
      </c>
      <c r="C85">
        <v>0.18</v>
      </c>
      <c r="M85">
        <v>0.17</v>
      </c>
      <c r="P85">
        <v>0.06</v>
      </c>
      <c r="T85">
        <v>13</v>
      </c>
    </row>
    <row r="86" spans="1:20" x14ac:dyDescent="0.2">
      <c r="A86">
        <v>14</v>
      </c>
      <c r="D86">
        <v>0.08</v>
      </c>
      <c r="E86">
        <v>0.03</v>
      </c>
      <c r="F86">
        <v>0.22</v>
      </c>
      <c r="M86">
        <v>0.02</v>
      </c>
      <c r="N86">
        <v>0.03</v>
      </c>
      <c r="O86">
        <v>0.32</v>
      </c>
      <c r="T86">
        <v>14</v>
      </c>
    </row>
    <row r="87" spans="1:20" x14ac:dyDescent="0.2">
      <c r="A87">
        <v>15</v>
      </c>
      <c r="B87">
        <v>0.01</v>
      </c>
      <c r="C87">
        <v>0.06</v>
      </c>
      <c r="I87">
        <v>0.01</v>
      </c>
      <c r="N87">
        <v>0.05</v>
      </c>
      <c r="P87">
        <v>0.04</v>
      </c>
      <c r="R87">
        <v>0.05</v>
      </c>
      <c r="T87">
        <v>15</v>
      </c>
    </row>
    <row r="88" spans="1:20" x14ac:dyDescent="0.2">
      <c r="A88">
        <v>16</v>
      </c>
      <c r="T88">
        <v>16</v>
      </c>
    </row>
    <row r="89" spans="1:20" x14ac:dyDescent="0.2">
      <c r="A89">
        <v>17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F91">
        <v>0.05</v>
      </c>
      <c r="I91" t="s">
        <v>33</v>
      </c>
      <c r="L91">
        <v>0.04</v>
      </c>
      <c r="T91">
        <v>19</v>
      </c>
    </row>
    <row r="92" spans="1:20" x14ac:dyDescent="0.2">
      <c r="A92">
        <v>20</v>
      </c>
      <c r="B92">
        <v>0.03</v>
      </c>
      <c r="E92">
        <v>0.09</v>
      </c>
      <c r="I92">
        <v>0.03</v>
      </c>
      <c r="J92">
        <v>0.04</v>
      </c>
      <c r="N92">
        <v>0.04</v>
      </c>
      <c r="O92">
        <v>0.03</v>
      </c>
      <c r="P92">
        <v>0.08</v>
      </c>
      <c r="T92">
        <v>20</v>
      </c>
    </row>
    <row r="93" spans="1:20" x14ac:dyDescent="0.2">
      <c r="A93">
        <v>21</v>
      </c>
      <c r="T93">
        <v>21</v>
      </c>
    </row>
    <row r="94" spans="1:20" x14ac:dyDescent="0.2">
      <c r="A94">
        <v>22</v>
      </c>
      <c r="P94">
        <v>0.01</v>
      </c>
      <c r="T94">
        <v>22</v>
      </c>
    </row>
    <row r="95" spans="1:20" x14ac:dyDescent="0.2">
      <c r="A95">
        <v>23</v>
      </c>
      <c r="T95">
        <v>23</v>
      </c>
    </row>
    <row r="96" spans="1:20" x14ac:dyDescent="0.2">
      <c r="A96">
        <v>24</v>
      </c>
      <c r="B96">
        <v>7.0000000000000007E-2</v>
      </c>
      <c r="D96">
        <v>0.25</v>
      </c>
      <c r="E96">
        <v>0.1</v>
      </c>
      <c r="F96">
        <v>0.08</v>
      </c>
      <c r="G96">
        <v>0.16</v>
      </c>
      <c r="H96">
        <v>0.15</v>
      </c>
      <c r="I96">
        <v>7.0000000000000007E-2</v>
      </c>
      <c r="K96">
        <v>0.55000000000000004</v>
      </c>
      <c r="L96">
        <v>0.15</v>
      </c>
      <c r="M96">
        <v>0.03</v>
      </c>
      <c r="O96">
        <v>0.06</v>
      </c>
      <c r="P96">
        <v>0.15</v>
      </c>
      <c r="R96">
        <v>0.11</v>
      </c>
      <c r="T96">
        <v>24</v>
      </c>
    </row>
    <row r="97" spans="1:256" x14ac:dyDescent="0.2">
      <c r="A97">
        <v>25</v>
      </c>
      <c r="B97">
        <v>0.05</v>
      </c>
      <c r="D97">
        <v>0.02</v>
      </c>
      <c r="F97">
        <v>0.11</v>
      </c>
      <c r="H97">
        <v>0.15</v>
      </c>
      <c r="I97">
        <v>0.05</v>
      </c>
      <c r="J97">
        <v>0.25</v>
      </c>
      <c r="L97">
        <v>0.15</v>
      </c>
      <c r="M97">
        <v>0.06</v>
      </c>
      <c r="O97">
        <v>0.2</v>
      </c>
      <c r="R97">
        <v>0.12</v>
      </c>
      <c r="T97">
        <v>25</v>
      </c>
    </row>
    <row r="98" spans="1:256" x14ac:dyDescent="0.2">
      <c r="A98">
        <v>26</v>
      </c>
      <c r="C98">
        <v>0.32</v>
      </c>
      <c r="D98">
        <v>0.02</v>
      </c>
      <c r="E98">
        <v>0.28000000000000003</v>
      </c>
      <c r="F98">
        <v>0.1</v>
      </c>
      <c r="G98">
        <v>0.39</v>
      </c>
      <c r="I98" t="s">
        <v>33</v>
      </c>
      <c r="J98">
        <v>0.24</v>
      </c>
      <c r="M98">
        <v>0.13</v>
      </c>
      <c r="P98">
        <v>0.27</v>
      </c>
      <c r="R98">
        <v>0.14000000000000001</v>
      </c>
      <c r="T98">
        <v>26</v>
      </c>
    </row>
    <row r="99" spans="1:256" x14ac:dyDescent="0.2">
      <c r="A99">
        <v>27</v>
      </c>
      <c r="T99">
        <v>27</v>
      </c>
    </row>
    <row r="100" spans="1:256" x14ac:dyDescent="0.2">
      <c r="A100">
        <v>28</v>
      </c>
      <c r="N100">
        <v>0.43</v>
      </c>
      <c r="T100">
        <v>28</v>
      </c>
    </row>
    <row r="101" spans="1:256" x14ac:dyDescent="0.2">
      <c r="A101">
        <v>29</v>
      </c>
      <c r="T101">
        <v>29</v>
      </c>
    </row>
    <row r="102" spans="1:256" x14ac:dyDescent="0.2">
      <c r="A102">
        <v>30</v>
      </c>
      <c r="T102">
        <v>30</v>
      </c>
    </row>
    <row r="103" spans="1:256" x14ac:dyDescent="0.2">
      <c r="A103">
        <v>31</v>
      </c>
      <c r="T103">
        <v>31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256" x14ac:dyDescent="0.2">
      <c r="A104" s="1" t="s">
        <v>37</v>
      </c>
      <c r="B104" s="1">
        <f t="shared" ref="B104:R104" si="17">SUM(B73:B103)</f>
        <v>1.59</v>
      </c>
      <c r="C104" s="1">
        <f t="shared" si="17"/>
        <v>1.9200000000000004</v>
      </c>
      <c r="D104" s="1">
        <f t="shared" si="17"/>
        <v>2.06</v>
      </c>
      <c r="E104" s="1">
        <f t="shared" si="17"/>
        <v>2.5599999999999996</v>
      </c>
      <c r="F104" s="1">
        <f t="shared" si="17"/>
        <v>1.9600000000000002</v>
      </c>
      <c r="G104" s="1">
        <f t="shared" si="17"/>
        <v>2.1800000000000002</v>
      </c>
      <c r="H104" s="1">
        <f t="shared" si="17"/>
        <v>2.3999999999999995</v>
      </c>
      <c r="I104" s="1">
        <f t="shared" si="17"/>
        <v>1.59</v>
      </c>
      <c r="J104" s="1">
        <f t="shared" si="17"/>
        <v>2.17</v>
      </c>
      <c r="K104" s="1">
        <f t="shared" si="17"/>
        <v>2.5</v>
      </c>
      <c r="L104" s="1">
        <f t="shared" si="17"/>
        <v>1.88</v>
      </c>
      <c r="M104" s="1">
        <f t="shared" si="17"/>
        <v>1.4700000000000002</v>
      </c>
      <c r="N104" s="1">
        <f t="shared" si="17"/>
        <v>2.41</v>
      </c>
      <c r="O104" s="1">
        <f t="shared" si="17"/>
        <v>2.1700000000000004</v>
      </c>
      <c r="P104" s="1">
        <f t="shared" si="17"/>
        <v>2.7499999999999996</v>
      </c>
      <c r="Q104" s="1">
        <f t="shared" si="17"/>
        <v>0</v>
      </c>
      <c r="R104" s="1">
        <f t="shared" si="17"/>
        <v>2.2000000000000002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6" spans="1:256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</row>
    <row r="108" spans="1:256" x14ac:dyDescent="0.2">
      <c r="A108">
        <v>1</v>
      </c>
      <c r="O108">
        <v>0.02</v>
      </c>
      <c r="R108">
        <v>0.1</v>
      </c>
      <c r="T108">
        <v>1</v>
      </c>
    </row>
    <row r="109" spans="1:256" x14ac:dyDescent="0.2">
      <c r="A109">
        <v>2</v>
      </c>
      <c r="B109">
        <v>0.02</v>
      </c>
      <c r="C109">
        <v>7.0000000000000007E-2</v>
      </c>
      <c r="F109">
        <v>0.06</v>
      </c>
      <c r="G109">
        <v>0.05</v>
      </c>
      <c r="I109">
        <v>7.0000000000000007E-2</v>
      </c>
      <c r="L109">
        <v>0.02</v>
      </c>
      <c r="M109">
        <v>0.15</v>
      </c>
      <c r="N109">
        <v>0.02</v>
      </c>
      <c r="T109">
        <v>2</v>
      </c>
    </row>
    <row r="110" spans="1:256" x14ac:dyDescent="0.2">
      <c r="A110">
        <v>3</v>
      </c>
      <c r="B110">
        <v>0.02</v>
      </c>
      <c r="K110">
        <v>0.17</v>
      </c>
      <c r="L110">
        <v>0.01</v>
      </c>
      <c r="T110">
        <v>3</v>
      </c>
    </row>
    <row r="111" spans="1:256" x14ac:dyDescent="0.2">
      <c r="A111">
        <v>4</v>
      </c>
      <c r="F111">
        <v>0.02</v>
      </c>
      <c r="J111">
        <v>0.05</v>
      </c>
      <c r="L111">
        <v>0.03</v>
      </c>
      <c r="M111">
        <v>0.01</v>
      </c>
      <c r="N111">
        <v>7.0000000000000007E-2</v>
      </c>
      <c r="T111">
        <v>4</v>
      </c>
    </row>
    <row r="112" spans="1:256" x14ac:dyDescent="0.2">
      <c r="A112">
        <v>5</v>
      </c>
      <c r="B112">
        <v>0.04</v>
      </c>
      <c r="E112">
        <v>0.08</v>
      </c>
      <c r="H112">
        <v>0.14000000000000001</v>
      </c>
      <c r="L112">
        <v>0.09</v>
      </c>
      <c r="M112">
        <v>0.01</v>
      </c>
      <c r="N112">
        <v>7.0000000000000007E-2</v>
      </c>
      <c r="P112">
        <v>0.16</v>
      </c>
      <c r="R112">
        <v>0.12</v>
      </c>
      <c r="T112">
        <v>5</v>
      </c>
    </row>
    <row r="113" spans="1:20" x14ac:dyDescent="0.2">
      <c r="A113">
        <v>6</v>
      </c>
      <c r="I113">
        <v>7.0000000000000007E-2</v>
      </c>
      <c r="J113">
        <v>0.08</v>
      </c>
      <c r="T113">
        <v>6</v>
      </c>
    </row>
    <row r="114" spans="1:20" x14ac:dyDescent="0.2">
      <c r="A114">
        <v>7</v>
      </c>
      <c r="T114">
        <v>7</v>
      </c>
    </row>
    <row r="115" spans="1:20" x14ac:dyDescent="0.2">
      <c r="A115">
        <v>8</v>
      </c>
      <c r="D115">
        <v>0.22</v>
      </c>
      <c r="F115">
        <v>0.11</v>
      </c>
      <c r="H115">
        <v>0.21</v>
      </c>
      <c r="L115">
        <v>0.1</v>
      </c>
      <c r="N115">
        <v>0.1</v>
      </c>
      <c r="O115">
        <v>0.13</v>
      </c>
      <c r="T115">
        <v>8</v>
      </c>
    </row>
    <row r="116" spans="1:20" x14ac:dyDescent="0.2">
      <c r="A116">
        <v>9</v>
      </c>
      <c r="B116">
        <v>0.23</v>
      </c>
      <c r="C116">
        <v>0.32</v>
      </c>
      <c r="E116">
        <v>0.31</v>
      </c>
      <c r="F116">
        <v>0.1</v>
      </c>
      <c r="G116">
        <v>0.22</v>
      </c>
      <c r="H116">
        <v>0.11</v>
      </c>
      <c r="I116">
        <v>0.35</v>
      </c>
      <c r="J116">
        <v>0.16</v>
      </c>
      <c r="L116">
        <v>0.06</v>
      </c>
      <c r="M116">
        <v>0.17</v>
      </c>
      <c r="N116">
        <v>0.22</v>
      </c>
      <c r="P116">
        <v>0.3</v>
      </c>
      <c r="R116">
        <v>0.38</v>
      </c>
      <c r="T116">
        <v>9</v>
      </c>
    </row>
    <row r="117" spans="1:20" x14ac:dyDescent="0.2">
      <c r="A117">
        <v>10</v>
      </c>
      <c r="B117">
        <v>0.01</v>
      </c>
      <c r="D117">
        <v>0.2</v>
      </c>
      <c r="F117">
        <v>0.05</v>
      </c>
      <c r="G117">
        <v>0.11</v>
      </c>
      <c r="H117">
        <v>0.09</v>
      </c>
      <c r="I117">
        <v>0.08</v>
      </c>
      <c r="J117">
        <v>0.11</v>
      </c>
      <c r="K117">
        <v>0.23</v>
      </c>
      <c r="M117">
        <v>0.02</v>
      </c>
      <c r="O117">
        <v>0.12</v>
      </c>
      <c r="P117">
        <v>0.06</v>
      </c>
      <c r="R117">
        <v>7.0000000000000007E-2</v>
      </c>
      <c r="T117">
        <v>10</v>
      </c>
    </row>
    <row r="118" spans="1:20" x14ac:dyDescent="0.2">
      <c r="A118">
        <v>11</v>
      </c>
      <c r="B118">
        <v>0.05</v>
      </c>
      <c r="E118">
        <v>0.04</v>
      </c>
      <c r="J118">
        <v>0.06</v>
      </c>
      <c r="L118">
        <v>0.04</v>
      </c>
      <c r="T118">
        <v>11</v>
      </c>
    </row>
    <row r="119" spans="1:20" x14ac:dyDescent="0.2">
      <c r="A119">
        <v>12</v>
      </c>
      <c r="T119">
        <v>12</v>
      </c>
    </row>
    <row r="120" spans="1:20" x14ac:dyDescent="0.2">
      <c r="A120">
        <v>13</v>
      </c>
      <c r="N120">
        <v>0.1</v>
      </c>
      <c r="T120">
        <v>13</v>
      </c>
    </row>
    <row r="121" spans="1:20" x14ac:dyDescent="0.2">
      <c r="A121">
        <v>14</v>
      </c>
      <c r="C121">
        <v>0.21</v>
      </c>
      <c r="O121">
        <v>0.03</v>
      </c>
      <c r="T121">
        <v>14</v>
      </c>
    </row>
    <row r="122" spans="1:20" x14ac:dyDescent="0.2">
      <c r="A122">
        <v>15</v>
      </c>
      <c r="B122">
        <v>0.06</v>
      </c>
      <c r="I122">
        <v>7.0000000000000007E-2</v>
      </c>
      <c r="J122">
        <v>0.06</v>
      </c>
      <c r="K122">
        <v>0.32</v>
      </c>
      <c r="M122">
        <v>0.04</v>
      </c>
      <c r="N122">
        <v>0.02</v>
      </c>
      <c r="R122">
        <v>0.11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T125">
        <v>18</v>
      </c>
    </row>
    <row r="126" spans="1:20" x14ac:dyDescent="0.2">
      <c r="A126">
        <v>19</v>
      </c>
      <c r="T126">
        <v>19</v>
      </c>
    </row>
    <row r="127" spans="1:20" x14ac:dyDescent="0.2">
      <c r="A127">
        <v>20</v>
      </c>
      <c r="T127">
        <v>20</v>
      </c>
    </row>
    <row r="128" spans="1:20" x14ac:dyDescent="0.2">
      <c r="A128">
        <v>21</v>
      </c>
      <c r="T128">
        <v>21</v>
      </c>
    </row>
    <row r="129" spans="1:256" x14ac:dyDescent="0.2">
      <c r="A129">
        <v>22</v>
      </c>
      <c r="D129">
        <v>0.2</v>
      </c>
      <c r="F129">
        <v>0.28000000000000003</v>
      </c>
      <c r="G129">
        <v>0.15</v>
      </c>
      <c r="T129">
        <v>22</v>
      </c>
    </row>
    <row r="130" spans="1:256" x14ac:dyDescent="0.2">
      <c r="A130">
        <v>23</v>
      </c>
      <c r="F130">
        <v>0.03</v>
      </c>
      <c r="G130">
        <v>0.1</v>
      </c>
      <c r="H130">
        <v>0.22</v>
      </c>
      <c r="L130">
        <v>0.27</v>
      </c>
      <c r="M130">
        <v>0.15</v>
      </c>
      <c r="R130">
        <v>0.3</v>
      </c>
      <c r="T130">
        <v>23</v>
      </c>
    </row>
    <row r="131" spans="1:256" x14ac:dyDescent="0.2">
      <c r="A131">
        <v>24</v>
      </c>
      <c r="B131">
        <v>0.3</v>
      </c>
      <c r="C131">
        <v>0.13</v>
      </c>
      <c r="E131">
        <v>0.33</v>
      </c>
      <c r="H131">
        <v>0.53</v>
      </c>
      <c r="I131">
        <v>0.47</v>
      </c>
      <c r="J131">
        <v>0.5</v>
      </c>
      <c r="K131">
        <v>0.13</v>
      </c>
      <c r="L131">
        <v>0.22</v>
      </c>
      <c r="M131">
        <v>0.2</v>
      </c>
      <c r="O131">
        <v>0.15</v>
      </c>
      <c r="P131">
        <v>0.52</v>
      </c>
      <c r="R131">
        <v>0.1</v>
      </c>
      <c r="T131">
        <v>24</v>
      </c>
    </row>
    <row r="132" spans="1:256" x14ac:dyDescent="0.2">
      <c r="A132">
        <v>25</v>
      </c>
      <c r="M132">
        <v>0.01</v>
      </c>
      <c r="O132">
        <v>0.05</v>
      </c>
      <c r="T132">
        <v>25</v>
      </c>
    </row>
    <row r="133" spans="1:256" x14ac:dyDescent="0.2">
      <c r="A133">
        <v>26</v>
      </c>
      <c r="T133">
        <v>26</v>
      </c>
    </row>
    <row r="134" spans="1:256" x14ac:dyDescent="0.2">
      <c r="A134">
        <v>27</v>
      </c>
      <c r="K134">
        <v>0.09</v>
      </c>
      <c r="T134">
        <v>27</v>
      </c>
    </row>
    <row r="135" spans="1:256" x14ac:dyDescent="0.2">
      <c r="A135">
        <v>28</v>
      </c>
      <c r="D135">
        <v>0.1</v>
      </c>
      <c r="F135">
        <v>0.1</v>
      </c>
      <c r="G135">
        <v>0.14000000000000001</v>
      </c>
      <c r="H135">
        <v>0.09</v>
      </c>
      <c r="J135">
        <v>0.18</v>
      </c>
      <c r="L135">
        <v>0.05</v>
      </c>
      <c r="T135">
        <v>28</v>
      </c>
    </row>
    <row r="136" spans="1:256" x14ac:dyDescent="0.2">
      <c r="A136">
        <v>29</v>
      </c>
      <c r="B136">
        <v>0.1</v>
      </c>
      <c r="C136">
        <v>0.06</v>
      </c>
      <c r="E136">
        <v>0.17</v>
      </c>
      <c r="I136">
        <v>0.12</v>
      </c>
      <c r="M136">
        <v>0.05</v>
      </c>
      <c r="N136">
        <v>0.56000000000000005</v>
      </c>
      <c r="O136">
        <v>0.62</v>
      </c>
      <c r="R136">
        <v>0.08</v>
      </c>
      <c r="T136">
        <v>29</v>
      </c>
    </row>
    <row r="137" spans="1:256" x14ac:dyDescent="0.2">
      <c r="A137">
        <v>30</v>
      </c>
      <c r="C137">
        <v>0.04</v>
      </c>
      <c r="T137">
        <v>30</v>
      </c>
    </row>
    <row r="138" spans="1:256" x14ac:dyDescent="0.2">
      <c r="A138">
        <v>31</v>
      </c>
      <c r="T138">
        <v>31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</row>
    <row r="139" spans="1:256" x14ac:dyDescent="0.2">
      <c r="A139" s="1" t="s">
        <v>37</v>
      </c>
      <c r="B139" s="1">
        <f t="shared" ref="B139:R139" si="18">SUM(B108:B138)</f>
        <v>0.83</v>
      </c>
      <c r="C139" s="1">
        <f t="shared" si="18"/>
        <v>0.83000000000000007</v>
      </c>
      <c r="D139" s="1">
        <f t="shared" si="18"/>
        <v>0.72000000000000008</v>
      </c>
      <c r="E139" s="1">
        <f t="shared" si="18"/>
        <v>0.93</v>
      </c>
      <c r="F139" s="1">
        <f t="shared" si="18"/>
        <v>0.75000000000000011</v>
      </c>
      <c r="G139" s="1">
        <f t="shared" si="18"/>
        <v>0.77</v>
      </c>
      <c r="H139" s="1">
        <f t="shared" si="18"/>
        <v>1.39</v>
      </c>
      <c r="I139" s="1">
        <f t="shared" si="18"/>
        <v>1.23</v>
      </c>
      <c r="J139" s="1">
        <f t="shared" si="18"/>
        <v>1.2</v>
      </c>
      <c r="K139" s="1">
        <f t="shared" si="18"/>
        <v>0.94</v>
      </c>
      <c r="L139" s="1">
        <f t="shared" si="18"/>
        <v>0.89</v>
      </c>
      <c r="M139" s="1">
        <f t="shared" si="18"/>
        <v>0.81</v>
      </c>
      <c r="N139" s="1">
        <f t="shared" si="18"/>
        <v>1.1600000000000001</v>
      </c>
      <c r="O139" s="1">
        <f t="shared" si="18"/>
        <v>1.1200000000000001</v>
      </c>
      <c r="P139" s="1">
        <f t="shared" si="18"/>
        <v>1.04</v>
      </c>
      <c r="Q139" s="1">
        <f t="shared" si="18"/>
        <v>0</v>
      </c>
      <c r="R139" s="4">
        <f t="shared" si="18"/>
        <v>1.26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1" spans="1:256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3" spans="1:256" x14ac:dyDescent="0.2">
      <c r="A143">
        <v>1</v>
      </c>
      <c r="T143">
        <v>1</v>
      </c>
    </row>
    <row r="144" spans="1:256" x14ac:dyDescent="0.2">
      <c r="A144">
        <v>2</v>
      </c>
      <c r="T144">
        <v>2</v>
      </c>
    </row>
    <row r="145" spans="1:20" x14ac:dyDescent="0.2">
      <c r="A145">
        <v>3</v>
      </c>
      <c r="T145">
        <v>3</v>
      </c>
    </row>
    <row r="146" spans="1:20" x14ac:dyDescent="0.2">
      <c r="A146">
        <v>4</v>
      </c>
      <c r="T146">
        <v>4</v>
      </c>
    </row>
    <row r="147" spans="1:20" x14ac:dyDescent="0.2">
      <c r="A147">
        <v>5</v>
      </c>
      <c r="P147">
        <v>0.05</v>
      </c>
      <c r="R147">
        <v>0.11</v>
      </c>
      <c r="T147">
        <v>5</v>
      </c>
    </row>
    <row r="148" spans="1:20" x14ac:dyDescent="0.2">
      <c r="A148">
        <v>6</v>
      </c>
      <c r="D148">
        <v>0.55000000000000004</v>
      </c>
      <c r="H148">
        <v>0.09</v>
      </c>
      <c r="L148">
        <v>7.0000000000000007E-2</v>
      </c>
      <c r="M148">
        <v>0.03</v>
      </c>
      <c r="T148">
        <v>6</v>
      </c>
    </row>
    <row r="149" spans="1:20" x14ac:dyDescent="0.2">
      <c r="A149">
        <v>7</v>
      </c>
      <c r="B149">
        <v>0.04</v>
      </c>
      <c r="F149">
        <v>0.61</v>
      </c>
      <c r="G149">
        <v>0.63</v>
      </c>
      <c r="H149">
        <v>0.92</v>
      </c>
      <c r="L149">
        <v>0.52</v>
      </c>
      <c r="M149">
        <v>0.12</v>
      </c>
      <c r="O149">
        <v>0.6</v>
      </c>
      <c r="R149">
        <v>0.25</v>
      </c>
      <c r="T149">
        <v>7</v>
      </c>
    </row>
    <row r="150" spans="1:20" x14ac:dyDescent="0.2">
      <c r="A150">
        <v>8</v>
      </c>
      <c r="B150">
        <v>0.5</v>
      </c>
      <c r="C150">
        <v>0.5</v>
      </c>
      <c r="E150">
        <v>0.66</v>
      </c>
      <c r="F150">
        <v>0.01</v>
      </c>
      <c r="H150">
        <v>0.1</v>
      </c>
      <c r="I150">
        <v>0.59</v>
      </c>
      <c r="J150">
        <v>0.72</v>
      </c>
      <c r="L150">
        <v>0.09</v>
      </c>
      <c r="M150">
        <v>0.26</v>
      </c>
      <c r="N150">
        <v>0.76</v>
      </c>
      <c r="P150">
        <v>0.7</v>
      </c>
      <c r="R150">
        <v>0.21</v>
      </c>
      <c r="T150">
        <v>8</v>
      </c>
    </row>
    <row r="151" spans="1:20" x14ac:dyDescent="0.2">
      <c r="A151">
        <v>9</v>
      </c>
      <c r="K151">
        <v>0.54</v>
      </c>
      <c r="T151">
        <v>9</v>
      </c>
    </row>
    <row r="152" spans="1:20" x14ac:dyDescent="0.2">
      <c r="A152">
        <v>10</v>
      </c>
      <c r="B152">
        <v>0.01</v>
      </c>
      <c r="E152">
        <v>0.01</v>
      </c>
      <c r="G152">
        <v>0.08</v>
      </c>
      <c r="I152">
        <v>7.0000000000000007E-2</v>
      </c>
      <c r="L152">
        <v>0.04</v>
      </c>
      <c r="M152">
        <v>0.02</v>
      </c>
      <c r="P152">
        <v>0.13</v>
      </c>
      <c r="R152">
        <v>7.0000000000000007E-2</v>
      </c>
      <c r="T152">
        <v>10</v>
      </c>
    </row>
    <row r="153" spans="1:20" x14ac:dyDescent="0.2">
      <c r="A153">
        <v>11</v>
      </c>
      <c r="C153">
        <v>0.11</v>
      </c>
      <c r="D153">
        <v>0.17</v>
      </c>
      <c r="E153">
        <v>0.09</v>
      </c>
      <c r="F153">
        <v>0.17</v>
      </c>
      <c r="H153">
        <v>0.06</v>
      </c>
      <c r="I153">
        <v>0.1</v>
      </c>
      <c r="J153">
        <v>0.1</v>
      </c>
      <c r="L153">
        <v>7.0000000000000007E-2</v>
      </c>
      <c r="M153">
        <v>0.16</v>
      </c>
      <c r="O153">
        <v>7.0000000000000007E-2</v>
      </c>
      <c r="R153">
        <v>0.14000000000000001</v>
      </c>
      <c r="T153">
        <v>11</v>
      </c>
    </row>
    <row r="154" spans="1:20" x14ac:dyDescent="0.2">
      <c r="A154">
        <v>12</v>
      </c>
      <c r="C154">
        <v>0.19</v>
      </c>
      <c r="E154">
        <v>0.09</v>
      </c>
      <c r="F154">
        <v>7.0000000000000007E-2</v>
      </c>
      <c r="G154">
        <v>0.14000000000000001</v>
      </c>
      <c r="H154">
        <v>0.18</v>
      </c>
      <c r="I154">
        <v>0.11</v>
      </c>
      <c r="J154">
        <v>0.09</v>
      </c>
      <c r="L154">
        <v>0.2</v>
      </c>
      <c r="M154">
        <v>0.05</v>
      </c>
      <c r="N154">
        <v>0.22</v>
      </c>
      <c r="O154">
        <v>0.1</v>
      </c>
      <c r="P154">
        <v>0.15</v>
      </c>
      <c r="R154">
        <v>0.1</v>
      </c>
      <c r="T154">
        <v>12</v>
      </c>
    </row>
    <row r="155" spans="1:20" x14ac:dyDescent="0.2">
      <c r="A155">
        <v>13</v>
      </c>
      <c r="B155">
        <v>0.2</v>
      </c>
      <c r="C155">
        <v>7.0000000000000007E-2</v>
      </c>
      <c r="D155">
        <v>0.13</v>
      </c>
      <c r="E155">
        <v>0.03</v>
      </c>
      <c r="F155">
        <v>0.05</v>
      </c>
      <c r="H155">
        <v>0.02</v>
      </c>
      <c r="I155">
        <v>0.06</v>
      </c>
      <c r="J155">
        <v>0.03</v>
      </c>
      <c r="L155">
        <v>0.06</v>
      </c>
      <c r="M155">
        <v>0.02</v>
      </c>
      <c r="N155">
        <v>0.02</v>
      </c>
      <c r="P155">
        <v>0.02</v>
      </c>
      <c r="R155">
        <v>7.0000000000000007E-2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B158">
        <v>0.04</v>
      </c>
      <c r="F158">
        <v>7.0000000000000007E-2</v>
      </c>
      <c r="G158">
        <v>0.1</v>
      </c>
      <c r="H158">
        <v>0.05</v>
      </c>
      <c r="L158">
        <v>0.02</v>
      </c>
      <c r="M158">
        <v>0.16</v>
      </c>
      <c r="N158">
        <v>7.0000000000000007E-2</v>
      </c>
      <c r="P158">
        <v>0.3</v>
      </c>
      <c r="R158">
        <v>0.05</v>
      </c>
      <c r="T158">
        <v>16</v>
      </c>
    </row>
    <row r="159" spans="1:20" x14ac:dyDescent="0.2">
      <c r="A159">
        <v>17</v>
      </c>
      <c r="B159">
        <v>0.1</v>
      </c>
      <c r="C159">
        <v>0.2</v>
      </c>
      <c r="D159">
        <v>0.2</v>
      </c>
      <c r="E159">
        <v>0.32</v>
      </c>
      <c r="F159">
        <v>0.26</v>
      </c>
      <c r="G159">
        <v>0.15</v>
      </c>
      <c r="H159">
        <v>0.06</v>
      </c>
      <c r="I159">
        <v>0.2</v>
      </c>
      <c r="J159">
        <v>0.08</v>
      </c>
      <c r="L159">
        <v>0.16</v>
      </c>
      <c r="M159">
        <v>0.1</v>
      </c>
      <c r="O159">
        <v>0.1</v>
      </c>
      <c r="P159">
        <v>1.29</v>
      </c>
      <c r="R159">
        <v>0.13</v>
      </c>
      <c r="T159">
        <v>17</v>
      </c>
    </row>
    <row r="160" spans="1:20" x14ac:dyDescent="0.2">
      <c r="A160">
        <v>18</v>
      </c>
      <c r="C160">
        <v>1.32</v>
      </c>
      <c r="F160">
        <v>1.28</v>
      </c>
      <c r="G160">
        <v>0.85</v>
      </c>
      <c r="H160">
        <v>1.4</v>
      </c>
      <c r="J160">
        <v>0.06</v>
      </c>
      <c r="K160">
        <v>0.62</v>
      </c>
      <c r="L160">
        <v>1.45</v>
      </c>
      <c r="M160">
        <v>0.94</v>
      </c>
      <c r="O160">
        <v>0.17</v>
      </c>
      <c r="R160">
        <v>1.04</v>
      </c>
      <c r="T160">
        <v>18</v>
      </c>
    </row>
    <row r="161" spans="1:256" x14ac:dyDescent="0.2">
      <c r="A161">
        <v>19</v>
      </c>
      <c r="B161">
        <v>1.04</v>
      </c>
      <c r="C161">
        <v>0.02</v>
      </c>
      <c r="D161">
        <v>1.1000000000000001</v>
      </c>
      <c r="E161">
        <v>0.7</v>
      </c>
      <c r="F161">
        <v>0.01</v>
      </c>
      <c r="H161">
        <v>0.02</v>
      </c>
      <c r="I161">
        <v>1.47</v>
      </c>
      <c r="J161">
        <v>1.1499999999999999</v>
      </c>
      <c r="K161">
        <v>1.26</v>
      </c>
      <c r="O161">
        <v>0.82</v>
      </c>
      <c r="R161">
        <v>0.08</v>
      </c>
      <c r="T161">
        <v>19</v>
      </c>
    </row>
    <row r="162" spans="1:256" x14ac:dyDescent="0.2">
      <c r="A162">
        <v>20</v>
      </c>
      <c r="D162">
        <v>0.05</v>
      </c>
      <c r="N162">
        <v>1.18</v>
      </c>
      <c r="T162">
        <v>20</v>
      </c>
    </row>
    <row r="163" spans="1:256" x14ac:dyDescent="0.2">
      <c r="A163">
        <v>21</v>
      </c>
      <c r="T163">
        <v>21</v>
      </c>
    </row>
    <row r="164" spans="1:256" x14ac:dyDescent="0.2">
      <c r="A164">
        <v>22</v>
      </c>
      <c r="B164">
        <v>0.03</v>
      </c>
      <c r="T164">
        <v>22</v>
      </c>
    </row>
    <row r="165" spans="1:256" x14ac:dyDescent="0.2">
      <c r="A165">
        <v>23</v>
      </c>
      <c r="B165">
        <v>0.04</v>
      </c>
      <c r="P165">
        <v>0.14000000000000001</v>
      </c>
      <c r="T165">
        <v>23</v>
      </c>
    </row>
    <row r="166" spans="1:256" x14ac:dyDescent="0.2">
      <c r="A166">
        <v>24</v>
      </c>
      <c r="E166">
        <v>0.17</v>
      </c>
      <c r="G166">
        <v>0.12</v>
      </c>
      <c r="I166">
        <v>0.17</v>
      </c>
      <c r="K166">
        <v>0.14000000000000001</v>
      </c>
      <c r="L166">
        <v>0.12</v>
      </c>
      <c r="M166">
        <v>0.06</v>
      </c>
      <c r="T166">
        <v>24</v>
      </c>
    </row>
    <row r="167" spans="1:256" x14ac:dyDescent="0.2">
      <c r="A167">
        <v>25</v>
      </c>
      <c r="B167">
        <v>0.12</v>
      </c>
      <c r="C167">
        <v>0.1</v>
      </c>
      <c r="H167">
        <v>0.12</v>
      </c>
      <c r="J167">
        <v>0.16</v>
      </c>
      <c r="O167">
        <v>0.15</v>
      </c>
      <c r="T167">
        <v>25</v>
      </c>
    </row>
    <row r="168" spans="1:256" x14ac:dyDescent="0.2">
      <c r="A168">
        <v>26</v>
      </c>
      <c r="T168">
        <v>26</v>
      </c>
    </row>
    <row r="169" spans="1:256" x14ac:dyDescent="0.2">
      <c r="A169">
        <v>27</v>
      </c>
      <c r="F169">
        <v>0.09</v>
      </c>
      <c r="L169">
        <v>0.02</v>
      </c>
      <c r="N169">
        <v>0.05</v>
      </c>
      <c r="P169">
        <v>0.06</v>
      </c>
      <c r="R169">
        <v>0.03</v>
      </c>
      <c r="T169">
        <v>27</v>
      </c>
    </row>
    <row r="170" spans="1:256" x14ac:dyDescent="0.2">
      <c r="A170">
        <v>28</v>
      </c>
      <c r="D170">
        <v>0.38</v>
      </c>
      <c r="T170">
        <v>28</v>
      </c>
    </row>
    <row r="171" spans="1:256" x14ac:dyDescent="0.2">
      <c r="A171">
        <v>29</v>
      </c>
      <c r="E171">
        <v>0.27</v>
      </c>
      <c r="F171">
        <v>0.32</v>
      </c>
      <c r="G171">
        <v>0.33</v>
      </c>
      <c r="H171">
        <v>0.13</v>
      </c>
      <c r="L171">
        <v>0.2</v>
      </c>
      <c r="M171">
        <v>0.24</v>
      </c>
      <c r="N171">
        <v>0.16</v>
      </c>
      <c r="R171">
        <v>0.3</v>
      </c>
      <c r="T171">
        <v>29</v>
      </c>
    </row>
    <row r="172" spans="1:256" x14ac:dyDescent="0.2">
      <c r="A172">
        <v>30</v>
      </c>
      <c r="C172">
        <v>0.5</v>
      </c>
      <c r="I172">
        <v>0.32</v>
      </c>
      <c r="J172">
        <v>0.22</v>
      </c>
      <c r="K172">
        <v>0.51</v>
      </c>
      <c r="M172">
        <v>0.05</v>
      </c>
      <c r="O172">
        <v>0.3</v>
      </c>
      <c r="P172">
        <v>0.28999999999999998</v>
      </c>
      <c r="T172">
        <v>30</v>
      </c>
    </row>
    <row r="173" spans="1:256" x14ac:dyDescent="0.2">
      <c r="A173">
        <v>31</v>
      </c>
      <c r="T173">
        <v>31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256" x14ac:dyDescent="0.2">
      <c r="A174" s="1" t="s">
        <v>37</v>
      </c>
      <c r="B174" s="1">
        <f t="shared" ref="B174:R174" si="19">SUM(B143:B173)</f>
        <v>2.12</v>
      </c>
      <c r="C174" s="1">
        <f t="shared" si="19"/>
        <v>3.0100000000000002</v>
      </c>
      <c r="D174" s="1">
        <f t="shared" si="19"/>
        <v>2.58</v>
      </c>
      <c r="E174" s="1">
        <f t="shared" si="19"/>
        <v>2.34</v>
      </c>
      <c r="F174" s="1">
        <f t="shared" si="19"/>
        <v>2.94</v>
      </c>
      <c r="G174" s="1">
        <f t="shared" si="19"/>
        <v>2.4</v>
      </c>
      <c r="H174" s="1">
        <f t="shared" si="19"/>
        <v>3.15</v>
      </c>
      <c r="I174" s="1">
        <f t="shared" si="19"/>
        <v>3.0899999999999994</v>
      </c>
      <c r="J174" s="1">
        <f t="shared" si="19"/>
        <v>2.6100000000000003</v>
      </c>
      <c r="K174" s="1">
        <f t="shared" si="19"/>
        <v>3.0700000000000003</v>
      </c>
      <c r="L174" s="1">
        <f t="shared" si="19"/>
        <v>3.02</v>
      </c>
      <c r="M174" s="1">
        <f t="shared" si="19"/>
        <v>2.21</v>
      </c>
      <c r="N174" s="1">
        <f t="shared" si="19"/>
        <v>2.46</v>
      </c>
      <c r="O174" s="1">
        <f t="shared" si="19"/>
        <v>2.3099999999999996</v>
      </c>
      <c r="P174" s="1">
        <f t="shared" si="19"/>
        <v>3.1300000000000003</v>
      </c>
      <c r="Q174" s="1">
        <f t="shared" si="19"/>
        <v>0</v>
      </c>
      <c r="R174" s="1">
        <f t="shared" si="19"/>
        <v>2.5799999999999996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6" spans="1:256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8" spans="1:20" x14ac:dyDescent="0.2">
      <c r="A178">
        <v>1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T180">
        <v>3</v>
      </c>
    </row>
    <row r="181" spans="1:20" x14ac:dyDescent="0.2">
      <c r="A181">
        <v>4</v>
      </c>
      <c r="T181">
        <v>4</v>
      </c>
    </row>
    <row r="182" spans="1:20" x14ac:dyDescent="0.2">
      <c r="A182">
        <v>5</v>
      </c>
      <c r="B182">
        <v>0.47</v>
      </c>
      <c r="D182">
        <v>0.28999999999999998</v>
      </c>
      <c r="F182">
        <v>0.3</v>
      </c>
      <c r="G182">
        <v>0.28000000000000003</v>
      </c>
      <c r="H182">
        <v>0.26</v>
      </c>
      <c r="I182">
        <v>0.33</v>
      </c>
      <c r="K182">
        <v>0.32</v>
      </c>
      <c r="L182">
        <v>0.28000000000000003</v>
      </c>
      <c r="M182">
        <v>0.08</v>
      </c>
      <c r="T182">
        <v>5</v>
      </c>
    </row>
    <row r="183" spans="1:20" x14ac:dyDescent="0.2">
      <c r="A183">
        <v>6</v>
      </c>
      <c r="B183">
        <v>0.26</v>
      </c>
      <c r="C183">
        <v>0.27</v>
      </c>
      <c r="D183">
        <v>0.18</v>
      </c>
      <c r="E183">
        <v>0.98</v>
      </c>
      <c r="F183">
        <v>0.09</v>
      </c>
      <c r="G183">
        <v>0.4</v>
      </c>
      <c r="H183">
        <v>1.1000000000000001</v>
      </c>
      <c r="I183">
        <v>0.46</v>
      </c>
      <c r="J183">
        <v>0.26</v>
      </c>
      <c r="L183">
        <v>1.38</v>
      </c>
      <c r="M183">
        <v>0.22</v>
      </c>
      <c r="O183">
        <v>0.3</v>
      </c>
      <c r="P183">
        <v>0.31</v>
      </c>
      <c r="R183">
        <v>0.25</v>
      </c>
      <c r="T183">
        <v>6</v>
      </c>
    </row>
    <row r="184" spans="1:20" x14ac:dyDescent="0.2">
      <c r="A184">
        <v>7</v>
      </c>
      <c r="B184">
        <v>0.73</v>
      </c>
      <c r="C184">
        <v>0.11</v>
      </c>
      <c r="F184">
        <v>0.01</v>
      </c>
      <c r="J184">
        <v>0.91</v>
      </c>
      <c r="M184">
        <v>0.09</v>
      </c>
      <c r="O184">
        <v>0.15</v>
      </c>
      <c r="P184">
        <v>0.32</v>
      </c>
      <c r="R184">
        <v>0.82</v>
      </c>
      <c r="T184">
        <v>7</v>
      </c>
    </row>
    <row r="185" spans="1:20" x14ac:dyDescent="0.2">
      <c r="A185">
        <v>8</v>
      </c>
      <c r="C185">
        <v>0.05</v>
      </c>
      <c r="M185">
        <v>0.01</v>
      </c>
      <c r="P185">
        <v>0.05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D187">
        <v>0.18</v>
      </c>
      <c r="F187">
        <v>0.24</v>
      </c>
      <c r="G187">
        <v>0.18</v>
      </c>
      <c r="L187">
        <v>0.04</v>
      </c>
      <c r="N187">
        <v>0.8</v>
      </c>
      <c r="P187">
        <v>0.08</v>
      </c>
      <c r="T187">
        <v>10</v>
      </c>
    </row>
    <row r="188" spans="1:20" x14ac:dyDescent="0.2">
      <c r="A188">
        <v>11</v>
      </c>
      <c r="B188">
        <v>0.02</v>
      </c>
      <c r="C188">
        <v>0.09</v>
      </c>
      <c r="E188">
        <v>0.16</v>
      </c>
      <c r="H188">
        <v>0.12</v>
      </c>
      <c r="I188">
        <v>0.17</v>
      </c>
      <c r="J188">
        <v>0.06</v>
      </c>
      <c r="K188">
        <v>0.51</v>
      </c>
      <c r="M188">
        <v>0.05</v>
      </c>
      <c r="N188">
        <v>0.04</v>
      </c>
      <c r="O188">
        <v>0.15</v>
      </c>
      <c r="R188">
        <v>0.12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B190">
        <v>0.11</v>
      </c>
      <c r="M190">
        <v>0.05</v>
      </c>
      <c r="T190">
        <v>13</v>
      </c>
    </row>
    <row r="191" spans="1:20" x14ac:dyDescent="0.2">
      <c r="A191">
        <v>14</v>
      </c>
      <c r="M191">
        <v>0.01</v>
      </c>
      <c r="T191">
        <v>14</v>
      </c>
    </row>
    <row r="192" spans="1:20" x14ac:dyDescent="0.2">
      <c r="A192">
        <v>15</v>
      </c>
      <c r="B192">
        <v>0.18</v>
      </c>
      <c r="D192">
        <v>0.15</v>
      </c>
      <c r="F192">
        <v>0.3</v>
      </c>
      <c r="G192">
        <v>0.12</v>
      </c>
      <c r="I192">
        <v>0.13</v>
      </c>
      <c r="L192">
        <v>0.02</v>
      </c>
      <c r="T192">
        <v>15</v>
      </c>
    </row>
    <row r="193" spans="1:66" x14ac:dyDescent="0.2">
      <c r="A193">
        <v>16</v>
      </c>
      <c r="C193">
        <v>0.18</v>
      </c>
      <c r="E193">
        <v>0.19</v>
      </c>
      <c r="J193">
        <v>0.08</v>
      </c>
      <c r="M193">
        <v>0.26</v>
      </c>
      <c r="O193">
        <v>0.15</v>
      </c>
      <c r="P193">
        <v>0.22</v>
      </c>
      <c r="R193">
        <v>0.11</v>
      </c>
      <c r="T193">
        <v>16</v>
      </c>
    </row>
    <row r="194" spans="1:66" x14ac:dyDescent="0.2">
      <c r="A194">
        <v>17</v>
      </c>
      <c r="T194">
        <v>17</v>
      </c>
    </row>
    <row r="195" spans="1:66" x14ac:dyDescent="0.2">
      <c r="A195">
        <v>18</v>
      </c>
      <c r="T195">
        <v>18</v>
      </c>
    </row>
    <row r="196" spans="1:66" x14ac:dyDescent="0.2">
      <c r="A196">
        <v>19</v>
      </c>
      <c r="B196">
        <v>0.06</v>
      </c>
      <c r="D196">
        <v>0.22</v>
      </c>
      <c r="E196">
        <v>0.35</v>
      </c>
      <c r="F196">
        <v>0.28999999999999998</v>
      </c>
      <c r="G196">
        <v>0.23</v>
      </c>
      <c r="H196">
        <v>0.14000000000000001</v>
      </c>
      <c r="I196">
        <v>0.23</v>
      </c>
      <c r="L196">
        <v>0.39</v>
      </c>
      <c r="M196">
        <v>0.2</v>
      </c>
      <c r="T196">
        <v>19</v>
      </c>
    </row>
    <row r="197" spans="1:66" x14ac:dyDescent="0.2">
      <c r="A197">
        <v>20</v>
      </c>
      <c r="B197">
        <v>0.44</v>
      </c>
      <c r="C197">
        <v>0.27</v>
      </c>
      <c r="D197">
        <v>0.31</v>
      </c>
      <c r="E197">
        <v>0.08</v>
      </c>
      <c r="F197">
        <v>0.23</v>
      </c>
      <c r="G197">
        <v>0.33</v>
      </c>
      <c r="H197">
        <v>0.34</v>
      </c>
      <c r="I197">
        <v>0.4</v>
      </c>
      <c r="J197">
        <v>0.43</v>
      </c>
      <c r="K197">
        <v>0.91</v>
      </c>
      <c r="L197">
        <v>0.35</v>
      </c>
      <c r="M197">
        <v>0.34</v>
      </c>
      <c r="N197">
        <v>0.5</v>
      </c>
      <c r="O197">
        <v>0.25</v>
      </c>
      <c r="P197">
        <v>0.26</v>
      </c>
      <c r="R197">
        <v>0.32</v>
      </c>
      <c r="T197">
        <v>20</v>
      </c>
    </row>
    <row r="198" spans="1:66" x14ac:dyDescent="0.2">
      <c r="A198">
        <v>21</v>
      </c>
      <c r="C198">
        <v>0.56999999999999995</v>
      </c>
      <c r="D198">
        <v>0.1</v>
      </c>
      <c r="E198">
        <v>0.11</v>
      </c>
      <c r="F198">
        <v>0.03</v>
      </c>
      <c r="G198">
        <v>0.05</v>
      </c>
      <c r="J198">
        <v>0.21</v>
      </c>
      <c r="M198">
        <v>0.05</v>
      </c>
      <c r="O198">
        <v>0.35</v>
      </c>
      <c r="P198">
        <v>0.26</v>
      </c>
      <c r="R198">
        <v>0.21</v>
      </c>
      <c r="T198">
        <v>21</v>
      </c>
    </row>
    <row r="199" spans="1:66" x14ac:dyDescent="0.2">
      <c r="A199">
        <v>22</v>
      </c>
      <c r="C199">
        <v>0.08</v>
      </c>
      <c r="E199">
        <v>0.02</v>
      </c>
      <c r="K199">
        <v>0.21</v>
      </c>
      <c r="M199">
        <v>0.06</v>
      </c>
      <c r="O199">
        <v>0.08</v>
      </c>
      <c r="P199">
        <v>0.1</v>
      </c>
      <c r="R199">
        <v>0.23</v>
      </c>
      <c r="T199">
        <v>22</v>
      </c>
    </row>
    <row r="200" spans="1:66" x14ac:dyDescent="0.2">
      <c r="A200">
        <v>23</v>
      </c>
      <c r="D200">
        <v>0.01</v>
      </c>
      <c r="L200">
        <v>0.2</v>
      </c>
      <c r="T200">
        <v>23</v>
      </c>
    </row>
    <row r="201" spans="1:66" x14ac:dyDescent="0.2">
      <c r="A201">
        <v>24</v>
      </c>
      <c r="E201">
        <v>0.08</v>
      </c>
      <c r="F201">
        <v>0.81</v>
      </c>
      <c r="M201">
        <v>0.97</v>
      </c>
      <c r="O201">
        <v>0.15</v>
      </c>
      <c r="T201">
        <v>24</v>
      </c>
    </row>
    <row r="202" spans="1:66" x14ac:dyDescent="0.2">
      <c r="A202">
        <v>25</v>
      </c>
      <c r="C202">
        <v>0.03</v>
      </c>
      <c r="M202">
        <v>0.02</v>
      </c>
      <c r="R202">
        <v>0.03</v>
      </c>
      <c r="T202">
        <v>25</v>
      </c>
    </row>
    <row r="203" spans="1:66" x14ac:dyDescent="0.2">
      <c r="A203">
        <v>26</v>
      </c>
      <c r="J203">
        <v>0.05</v>
      </c>
      <c r="T203">
        <v>26</v>
      </c>
    </row>
    <row r="204" spans="1:66" x14ac:dyDescent="0.2">
      <c r="A204">
        <v>27</v>
      </c>
      <c r="G204">
        <v>0.08</v>
      </c>
      <c r="K204">
        <v>0.19</v>
      </c>
      <c r="T204">
        <v>27</v>
      </c>
    </row>
    <row r="205" spans="1:66" x14ac:dyDescent="0.2">
      <c r="A205">
        <v>28</v>
      </c>
      <c r="E205">
        <v>0.08</v>
      </c>
      <c r="I205">
        <v>0.05</v>
      </c>
      <c r="L205">
        <v>0.22</v>
      </c>
      <c r="M205">
        <v>0.03</v>
      </c>
      <c r="N205">
        <v>0.03</v>
      </c>
      <c r="O205">
        <v>7.0000000000000007E-2</v>
      </c>
      <c r="T205">
        <v>28</v>
      </c>
    </row>
    <row r="206" spans="1:66" x14ac:dyDescent="0.2">
      <c r="A206">
        <v>29</v>
      </c>
      <c r="C206">
        <v>0.46</v>
      </c>
      <c r="E206">
        <v>0.09</v>
      </c>
      <c r="F206">
        <v>0.2</v>
      </c>
      <c r="G206">
        <v>0.15</v>
      </c>
      <c r="I206">
        <v>0.23</v>
      </c>
      <c r="M206">
        <v>0.28000000000000003</v>
      </c>
      <c r="P206">
        <v>0.18</v>
      </c>
      <c r="R206">
        <v>0.2</v>
      </c>
      <c r="T206">
        <v>29</v>
      </c>
    </row>
    <row r="207" spans="1:66" x14ac:dyDescent="0.2">
      <c r="A207">
        <v>30</v>
      </c>
      <c r="D207">
        <v>0.35</v>
      </c>
      <c r="J207">
        <v>0.06</v>
      </c>
      <c r="O207">
        <v>0.2</v>
      </c>
      <c r="T207">
        <v>30</v>
      </c>
    </row>
    <row r="208" spans="1:66" x14ac:dyDescent="0.2">
      <c r="A208">
        <v>31</v>
      </c>
      <c r="T208">
        <v>31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</row>
    <row r="209" spans="1:256" x14ac:dyDescent="0.2">
      <c r="A209" s="1" t="s">
        <v>37</v>
      </c>
      <c r="B209" s="1">
        <f t="shared" ref="B209:R209" si="20">SUM(B178:B208)</f>
        <v>2.27</v>
      </c>
      <c r="C209" s="1">
        <f t="shared" si="20"/>
        <v>2.1100000000000003</v>
      </c>
      <c r="D209" s="1">
        <f t="shared" si="20"/>
        <v>1.79</v>
      </c>
      <c r="E209" s="1">
        <f t="shared" si="20"/>
        <v>2.1399999999999997</v>
      </c>
      <c r="F209" s="1">
        <f t="shared" si="20"/>
        <v>2.5</v>
      </c>
      <c r="G209" s="1">
        <f t="shared" si="20"/>
        <v>1.8200000000000003</v>
      </c>
      <c r="H209" s="1">
        <f t="shared" si="20"/>
        <v>1.9600000000000002</v>
      </c>
      <c r="I209" s="1">
        <f t="shared" si="20"/>
        <v>2.0000000000000004</v>
      </c>
      <c r="J209" s="1">
        <f t="shared" si="20"/>
        <v>2.06</v>
      </c>
      <c r="K209" s="1">
        <f t="shared" si="20"/>
        <v>2.14</v>
      </c>
      <c r="L209" s="1">
        <f t="shared" si="20"/>
        <v>2.8800000000000003</v>
      </c>
      <c r="M209" s="1">
        <f t="shared" si="20"/>
        <v>2.7199999999999998</v>
      </c>
      <c r="N209" s="1">
        <f t="shared" si="20"/>
        <v>1.37</v>
      </c>
      <c r="O209" s="1">
        <f t="shared" si="20"/>
        <v>1.85</v>
      </c>
      <c r="P209" s="1">
        <f t="shared" si="20"/>
        <v>1.78</v>
      </c>
      <c r="Q209" s="1">
        <f t="shared" si="20"/>
        <v>0</v>
      </c>
      <c r="R209" s="1">
        <f t="shared" si="20"/>
        <v>2.29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1" spans="1:256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3" spans="1:256" x14ac:dyDescent="0.2">
      <c r="A213">
        <v>1</v>
      </c>
      <c r="T213">
        <v>1</v>
      </c>
    </row>
    <row r="214" spans="1:256" x14ac:dyDescent="0.2">
      <c r="A214">
        <v>2</v>
      </c>
      <c r="T214">
        <v>2</v>
      </c>
    </row>
    <row r="215" spans="1:256" x14ac:dyDescent="0.2">
      <c r="A215">
        <v>3</v>
      </c>
      <c r="K215">
        <v>0.23</v>
      </c>
      <c r="T215">
        <v>3</v>
      </c>
    </row>
    <row r="216" spans="1:256" x14ac:dyDescent="0.2">
      <c r="A216">
        <v>4</v>
      </c>
      <c r="T216">
        <v>4</v>
      </c>
    </row>
    <row r="217" spans="1:256" x14ac:dyDescent="0.2">
      <c r="A217">
        <v>5</v>
      </c>
      <c r="T217">
        <v>5</v>
      </c>
    </row>
    <row r="218" spans="1:256" x14ac:dyDescent="0.2">
      <c r="A218">
        <v>6</v>
      </c>
      <c r="T218">
        <v>6</v>
      </c>
    </row>
    <row r="219" spans="1:256" x14ac:dyDescent="0.2">
      <c r="A219">
        <v>7</v>
      </c>
      <c r="T219">
        <v>7</v>
      </c>
    </row>
    <row r="220" spans="1:256" x14ac:dyDescent="0.2">
      <c r="A220">
        <v>8</v>
      </c>
      <c r="T220">
        <v>8</v>
      </c>
    </row>
    <row r="221" spans="1:256" x14ac:dyDescent="0.2">
      <c r="A221">
        <v>9</v>
      </c>
      <c r="E221">
        <v>0.06</v>
      </c>
      <c r="F221">
        <v>0.01</v>
      </c>
      <c r="T221">
        <v>9</v>
      </c>
    </row>
    <row r="222" spans="1:256" x14ac:dyDescent="0.2">
      <c r="A222">
        <v>10</v>
      </c>
      <c r="P222">
        <v>0.09</v>
      </c>
      <c r="T222">
        <v>10</v>
      </c>
    </row>
    <row r="223" spans="1:256" x14ac:dyDescent="0.2">
      <c r="A223">
        <v>11</v>
      </c>
      <c r="T223">
        <v>11</v>
      </c>
    </row>
    <row r="224" spans="1:256" x14ac:dyDescent="0.2">
      <c r="A224">
        <v>12</v>
      </c>
      <c r="L224">
        <v>0.03</v>
      </c>
      <c r="T224">
        <v>12</v>
      </c>
    </row>
    <row r="225" spans="1:20" x14ac:dyDescent="0.2">
      <c r="A225">
        <v>13</v>
      </c>
      <c r="I225">
        <v>0.02</v>
      </c>
      <c r="T225">
        <v>13</v>
      </c>
    </row>
    <row r="226" spans="1:20" x14ac:dyDescent="0.2">
      <c r="A226">
        <v>14</v>
      </c>
      <c r="E226">
        <v>0.02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D228">
        <v>0.14000000000000001</v>
      </c>
      <c r="F228">
        <v>0.11</v>
      </c>
      <c r="G228">
        <v>0.2</v>
      </c>
      <c r="H228">
        <v>0.03</v>
      </c>
      <c r="L228">
        <v>7.0000000000000007E-2</v>
      </c>
      <c r="M228">
        <v>0.02</v>
      </c>
      <c r="O228">
        <v>0.2</v>
      </c>
      <c r="R228">
        <v>0.22</v>
      </c>
      <c r="T228">
        <v>16</v>
      </c>
    </row>
    <row r="229" spans="1:20" x14ac:dyDescent="0.2">
      <c r="A229">
        <v>17</v>
      </c>
      <c r="B229">
        <v>0.19</v>
      </c>
      <c r="C229">
        <v>0.19</v>
      </c>
      <c r="E229">
        <v>0.2</v>
      </c>
      <c r="F229">
        <v>0.06</v>
      </c>
      <c r="G229">
        <v>0.03</v>
      </c>
      <c r="I229">
        <v>0.22</v>
      </c>
      <c r="J229">
        <v>0.13</v>
      </c>
      <c r="M229">
        <v>0.12</v>
      </c>
      <c r="N229">
        <v>0.09</v>
      </c>
      <c r="O229">
        <v>0.04</v>
      </c>
      <c r="P229">
        <v>0.17</v>
      </c>
      <c r="T229">
        <v>17</v>
      </c>
    </row>
    <row r="230" spans="1:20" x14ac:dyDescent="0.2">
      <c r="A230">
        <v>18</v>
      </c>
      <c r="C230">
        <v>0.05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K234">
        <v>0.11</v>
      </c>
      <c r="N234">
        <v>0.27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G236">
        <v>0.06</v>
      </c>
      <c r="I236">
        <v>0.03</v>
      </c>
      <c r="M236">
        <v>0.05</v>
      </c>
      <c r="T236">
        <v>24</v>
      </c>
    </row>
    <row r="237" spans="1:20" x14ac:dyDescent="0.2">
      <c r="A237">
        <v>25</v>
      </c>
      <c r="B237">
        <v>0.02</v>
      </c>
      <c r="E237">
        <v>0.04</v>
      </c>
      <c r="J237">
        <v>0.03</v>
      </c>
      <c r="P237">
        <v>0.12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K240">
        <v>0.12</v>
      </c>
      <c r="T240">
        <v>28</v>
      </c>
    </row>
    <row r="241" spans="1:256" x14ac:dyDescent="0.2">
      <c r="A241">
        <v>29</v>
      </c>
      <c r="T241">
        <v>29</v>
      </c>
    </row>
    <row r="242" spans="1:256" x14ac:dyDescent="0.2">
      <c r="A242">
        <v>30</v>
      </c>
      <c r="D242">
        <v>7.0000000000000007E-2</v>
      </c>
      <c r="T242">
        <v>30</v>
      </c>
    </row>
    <row r="243" spans="1:256" x14ac:dyDescent="0.2">
      <c r="A243">
        <v>31</v>
      </c>
      <c r="C243">
        <v>0.04</v>
      </c>
      <c r="E243">
        <v>0.11</v>
      </c>
      <c r="F243">
        <v>0.06</v>
      </c>
      <c r="G243">
        <v>0.05</v>
      </c>
      <c r="H243">
        <v>0.05</v>
      </c>
      <c r="I243">
        <v>0.06</v>
      </c>
      <c r="L243">
        <v>0.15</v>
      </c>
      <c r="M243">
        <v>0.02</v>
      </c>
      <c r="O243">
        <v>0.11</v>
      </c>
      <c r="P243">
        <v>0.14000000000000001</v>
      </c>
      <c r="R243">
        <v>0.01</v>
      </c>
      <c r="T243">
        <v>31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256" x14ac:dyDescent="0.2">
      <c r="A244" s="1" t="s">
        <v>37</v>
      </c>
      <c r="B244" s="1">
        <f t="shared" ref="B244:R244" si="21">SUM(B213:B243)</f>
        <v>0.21</v>
      </c>
      <c r="C244" s="1">
        <f t="shared" si="21"/>
        <v>0.27999999999999997</v>
      </c>
      <c r="D244" s="1">
        <f t="shared" si="21"/>
        <v>0.21000000000000002</v>
      </c>
      <c r="E244" s="1">
        <f t="shared" si="21"/>
        <v>0.43</v>
      </c>
      <c r="F244" s="1">
        <f t="shared" si="21"/>
        <v>0.24</v>
      </c>
      <c r="G244" s="1">
        <f t="shared" si="21"/>
        <v>0.34</v>
      </c>
      <c r="H244" s="1">
        <f t="shared" si="21"/>
        <v>0.08</v>
      </c>
      <c r="I244" s="1">
        <f t="shared" si="21"/>
        <v>0.33</v>
      </c>
      <c r="J244" s="1">
        <f t="shared" si="21"/>
        <v>0.16</v>
      </c>
      <c r="K244" s="1">
        <f t="shared" si="21"/>
        <v>0.46</v>
      </c>
      <c r="L244" s="1">
        <f t="shared" si="21"/>
        <v>0.25</v>
      </c>
      <c r="M244" s="1">
        <f t="shared" si="21"/>
        <v>0.21</v>
      </c>
      <c r="N244" s="1">
        <f t="shared" si="21"/>
        <v>0.36</v>
      </c>
      <c r="O244" s="1">
        <f t="shared" si="21"/>
        <v>0.35000000000000003</v>
      </c>
      <c r="P244" s="1">
        <f t="shared" si="21"/>
        <v>0.52</v>
      </c>
      <c r="Q244" s="1">
        <f t="shared" si="21"/>
        <v>0</v>
      </c>
      <c r="R244" s="1">
        <f t="shared" si="21"/>
        <v>0.23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6" spans="1:256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</row>
    <row r="248" spans="1:256" x14ac:dyDescent="0.2">
      <c r="A248">
        <v>1</v>
      </c>
      <c r="B248">
        <v>0.17</v>
      </c>
      <c r="E248">
        <v>0.06</v>
      </c>
      <c r="J248">
        <v>0.22</v>
      </c>
      <c r="N248">
        <v>0.06</v>
      </c>
      <c r="T248">
        <v>1</v>
      </c>
    </row>
    <row r="249" spans="1:256" x14ac:dyDescent="0.2">
      <c r="A249">
        <v>2</v>
      </c>
      <c r="T249">
        <v>2</v>
      </c>
    </row>
    <row r="250" spans="1:256" x14ac:dyDescent="0.2">
      <c r="A250">
        <v>3</v>
      </c>
      <c r="T250">
        <v>3</v>
      </c>
    </row>
    <row r="251" spans="1:256" x14ac:dyDescent="0.2">
      <c r="A251">
        <v>4</v>
      </c>
      <c r="T251">
        <v>4</v>
      </c>
    </row>
    <row r="252" spans="1:256" x14ac:dyDescent="0.2">
      <c r="A252">
        <v>5</v>
      </c>
      <c r="B252">
        <v>0.06</v>
      </c>
      <c r="D252">
        <v>0.52</v>
      </c>
      <c r="E252">
        <v>0.37</v>
      </c>
      <c r="F252">
        <v>0.02</v>
      </c>
      <c r="G252">
        <v>0.14000000000000001</v>
      </c>
      <c r="H252">
        <v>0.41</v>
      </c>
      <c r="I252">
        <v>1.02</v>
      </c>
      <c r="L252">
        <v>0.27</v>
      </c>
      <c r="N252">
        <v>0.4</v>
      </c>
      <c r="O252">
        <v>0.02</v>
      </c>
      <c r="Q252">
        <v>0.5</v>
      </c>
      <c r="R252">
        <v>0.4</v>
      </c>
      <c r="T252">
        <v>5</v>
      </c>
    </row>
    <row r="253" spans="1:256" x14ac:dyDescent="0.2">
      <c r="A253">
        <v>6</v>
      </c>
      <c r="B253">
        <v>1.5</v>
      </c>
      <c r="C253">
        <v>0.38</v>
      </c>
      <c r="E253">
        <v>0.11</v>
      </c>
      <c r="F253">
        <v>0.15</v>
      </c>
      <c r="G253">
        <v>0.05</v>
      </c>
      <c r="H253">
        <v>0.14000000000000001</v>
      </c>
      <c r="I253">
        <v>0.03</v>
      </c>
      <c r="J253">
        <v>0.16</v>
      </c>
      <c r="K253">
        <v>0.12</v>
      </c>
      <c r="L253">
        <v>0.2</v>
      </c>
      <c r="O253">
        <v>0.12</v>
      </c>
      <c r="P253">
        <v>0.18</v>
      </c>
      <c r="T253">
        <v>6</v>
      </c>
    </row>
    <row r="254" spans="1:256" x14ac:dyDescent="0.2">
      <c r="A254">
        <v>7</v>
      </c>
      <c r="B254">
        <v>7.0000000000000007E-2</v>
      </c>
      <c r="C254">
        <v>0.1</v>
      </c>
      <c r="J254">
        <v>0.14000000000000001</v>
      </c>
      <c r="K254">
        <v>0.09</v>
      </c>
      <c r="M254">
        <v>0.01</v>
      </c>
      <c r="N254">
        <v>0.44</v>
      </c>
      <c r="T254">
        <v>7</v>
      </c>
    </row>
    <row r="255" spans="1:256" x14ac:dyDescent="0.2">
      <c r="A255">
        <v>8</v>
      </c>
      <c r="B255">
        <v>0.06</v>
      </c>
      <c r="M255">
        <v>0.1</v>
      </c>
      <c r="T255">
        <v>8</v>
      </c>
    </row>
    <row r="256" spans="1:256" x14ac:dyDescent="0.2">
      <c r="A256">
        <v>9</v>
      </c>
      <c r="T256">
        <v>9</v>
      </c>
    </row>
    <row r="257" spans="1:20" x14ac:dyDescent="0.2">
      <c r="A257">
        <v>10</v>
      </c>
      <c r="J257">
        <v>0.05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B261">
        <v>0.17</v>
      </c>
      <c r="T261">
        <v>14</v>
      </c>
    </row>
    <row r="262" spans="1:20" x14ac:dyDescent="0.2">
      <c r="A262">
        <v>15</v>
      </c>
      <c r="B262">
        <v>0.04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J268">
        <v>0.01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E271">
        <v>0.02</v>
      </c>
      <c r="T271">
        <v>24</v>
      </c>
    </row>
    <row r="272" spans="1:20" x14ac:dyDescent="0.2">
      <c r="A272">
        <v>25</v>
      </c>
      <c r="T272">
        <v>25</v>
      </c>
    </row>
    <row r="273" spans="1:256" x14ac:dyDescent="0.2">
      <c r="A273">
        <v>26</v>
      </c>
      <c r="T273">
        <v>26</v>
      </c>
    </row>
    <row r="274" spans="1:256" x14ac:dyDescent="0.2">
      <c r="A274">
        <v>27</v>
      </c>
      <c r="T274">
        <v>27</v>
      </c>
    </row>
    <row r="275" spans="1:256" x14ac:dyDescent="0.2">
      <c r="A275">
        <v>28</v>
      </c>
      <c r="B275">
        <v>0.04</v>
      </c>
      <c r="M275">
        <v>0.01</v>
      </c>
      <c r="T275">
        <v>28</v>
      </c>
    </row>
    <row r="276" spans="1:256" x14ac:dyDescent="0.2">
      <c r="A276">
        <v>29</v>
      </c>
      <c r="B276">
        <v>7.0000000000000007E-2</v>
      </c>
      <c r="T276">
        <v>29</v>
      </c>
    </row>
    <row r="277" spans="1:256" x14ac:dyDescent="0.2">
      <c r="A277">
        <v>30</v>
      </c>
      <c r="T277">
        <v>30</v>
      </c>
    </row>
    <row r="278" spans="1:256" x14ac:dyDescent="0.2">
      <c r="A278">
        <v>31</v>
      </c>
      <c r="T278">
        <v>31</v>
      </c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</row>
    <row r="279" spans="1:256" x14ac:dyDescent="0.2">
      <c r="A279" s="1" t="s">
        <v>37</v>
      </c>
      <c r="B279" s="1">
        <f t="shared" ref="B279:R279" si="22">SUM(B248:B278)</f>
        <v>2.1800000000000002</v>
      </c>
      <c r="C279" s="1">
        <f t="shared" si="22"/>
        <v>0.48</v>
      </c>
      <c r="D279" s="1">
        <f t="shared" si="22"/>
        <v>0.52</v>
      </c>
      <c r="E279" s="1">
        <f t="shared" si="22"/>
        <v>0.56000000000000005</v>
      </c>
      <c r="F279" s="1">
        <f t="shared" si="22"/>
        <v>0.16999999999999998</v>
      </c>
      <c r="G279" s="1">
        <f t="shared" si="22"/>
        <v>0.19</v>
      </c>
      <c r="H279" s="1">
        <f t="shared" si="22"/>
        <v>0.55000000000000004</v>
      </c>
      <c r="I279" s="1">
        <f t="shared" si="22"/>
        <v>1.05</v>
      </c>
      <c r="J279" s="1">
        <f t="shared" si="22"/>
        <v>0.58000000000000007</v>
      </c>
      <c r="K279" s="1">
        <f t="shared" si="22"/>
        <v>0.21</v>
      </c>
      <c r="L279" s="1">
        <f t="shared" si="22"/>
        <v>0.47000000000000003</v>
      </c>
      <c r="M279" s="1">
        <f t="shared" si="22"/>
        <v>0.12</v>
      </c>
      <c r="N279" s="1">
        <f t="shared" si="22"/>
        <v>0.9</v>
      </c>
      <c r="O279" s="1">
        <f t="shared" si="22"/>
        <v>0.13999999999999999</v>
      </c>
      <c r="P279" s="1">
        <f t="shared" si="22"/>
        <v>0.18</v>
      </c>
      <c r="Q279" s="1">
        <f t="shared" si="22"/>
        <v>0.5</v>
      </c>
      <c r="R279" s="1">
        <f t="shared" si="22"/>
        <v>0.4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1" spans="1:256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</row>
    <row r="283" spans="1:256" x14ac:dyDescent="0.2">
      <c r="A283">
        <v>1</v>
      </c>
      <c r="T283">
        <v>1</v>
      </c>
    </row>
    <row r="284" spans="1:256" x14ac:dyDescent="0.2">
      <c r="A284">
        <v>2</v>
      </c>
      <c r="T284">
        <v>2</v>
      </c>
    </row>
    <row r="285" spans="1:256" x14ac:dyDescent="0.2">
      <c r="A285">
        <v>3</v>
      </c>
      <c r="T285">
        <v>3</v>
      </c>
    </row>
    <row r="286" spans="1:256" x14ac:dyDescent="0.2">
      <c r="A286">
        <v>4</v>
      </c>
      <c r="T286">
        <v>4</v>
      </c>
    </row>
    <row r="287" spans="1:256" x14ac:dyDescent="0.2">
      <c r="A287">
        <v>5</v>
      </c>
      <c r="T287">
        <v>5</v>
      </c>
    </row>
    <row r="288" spans="1:256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E295">
        <v>0.15</v>
      </c>
      <c r="M295">
        <v>0.06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56" x14ac:dyDescent="0.2">
      <c r="A305">
        <v>23</v>
      </c>
      <c r="T305">
        <v>23</v>
      </c>
    </row>
    <row r="306" spans="1:256" x14ac:dyDescent="0.2">
      <c r="A306">
        <v>24</v>
      </c>
      <c r="T306">
        <v>24</v>
      </c>
    </row>
    <row r="307" spans="1:256" x14ac:dyDescent="0.2">
      <c r="A307">
        <v>25</v>
      </c>
      <c r="T307">
        <v>25</v>
      </c>
    </row>
    <row r="308" spans="1:256" x14ac:dyDescent="0.2">
      <c r="A308">
        <v>26</v>
      </c>
      <c r="T308">
        <v>26</v>
      </c>
    </row>
    <row r="309" spans="1:256" x14ac:dyDescent="0.2">
      <c r="A309">
        <v>27</v>
      </c>
      <c r="T309">
        <v>27</v>
      </c>
    </row>
    <row r="310" spans="1:256" x14ac:dyDescent="0.2">
      <c r="A310">
        <v>28</v>
      </c>
      <c r="T310">
        <v>28</v>
      </c>
    </row>
    <row r="311" spans="1:256" x14ac:dyDescent="0.2">
      <c r="A311">
        <v>29</v>
      </c>
      <c r="T311">
        <v>29</v>
      </c>
    </row>
    <row r="312" spans="1:256" x14ac:dyDescent="0.2">
      <c r="A312">
        <v>30</v>
      </c>
      <c r="T312">
        <v>30</v>
      </c>
    </row>
    <row r="313" spans="1:256" x14ac:dyDescent="0.2">
      <c r="A313">
        <v>31</v>
      </c>
      <c r="T313">
        <v>31</v>
      </c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</row>
    <row r="314" spans="1:256" x14ac:dyDescent="0.2">
      <c r="A314" s="1" t="s">
        <v>37</v>
      </c>
      <c r="B314" s="1">
        <f t="shared" ref="B314:R314" si="23">SUM(B283:B313)</f>
        <v>0</v>
      </c>
      <c r="C314" s="1">
        <f t="shared" si="23"/>
        <v>0</v>
      </c>
      <c r="D314" s="1">
        <f t="shared" si="23"/>
        <v>0</v>
      </c>
      <c r="E314" s="1">
        <f t="shared" si="23"/>
        <v>0.15</v>
      </c>
      <c r="F314" s="1">
        <f t="shared" si="23"/>
        <v>0</v>
      </c>
      <c r="G314" s="1">
        <f t="shared" si="23"/>
        <v>0</v>
      </c>
      <c r="H314" s="1">
        <f t="shared" si="23"/>
        <v>0</v>
      </c>
      <c r="I314" s="1">
        <f t="shared" si="23"/>
        <v>0</v>
      </c>
      <c r="J314" s="1">
        <f t="shared" si="23"/>
        <v>0</v>
      </c>
      <c r="K314" s="1">
        <f t="shared" si="23"/>
        <v>0</v>
      </c>
      <c r="L314" s="1">
        <f t="shared" si="23"/>
        <v>0</v>
      </c>
      <c r="M314" s="1">
        <f t="shared" si="23"/>
        <v>0.06</v>
      </c>
      <c r="N314" s="1">
        <f t="shared" si="23"/>
        <v>0</v>
      </c>
      <c r="O314" s="1">
        <f t="shared" si="23"/>
        <v>0</v>
      </c>
      <c r="P314" s="1">
        <f t="shared" si="23"/>
        <v>0</v>
      </c>
      <c r="Q314" s="1">
        <f t="shared" si="23"/>
        <v>0</v>
      </c>
      <c r="R314" s="1">
        <f t="shared" si="23"/>
        <v>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6" spans="1:256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8" spans="1:256" x14ac:dyDescent="0.2">
      <c r="A318">
        <v>1</v>
      </c>
      <c r="T318">
        <v>1</v>
      </c>
    </row>
    <row r="319" spans="1:256" x14ac:dyDescent="0.2">
      <c r="A319">
        <v>2</v>
      </c>
      <c r="T319">
        <v>2</v>
      </c>
    </row>
    <row r="320" spans="1:256" x14ac:dyDescent="0.2">
      <c r="A320">
        <v>3</v>
      </c>
      <c r="T320">
        <v>3</v>
      </c>
    </row>
    <row r="321" spans="1:20" x14ac:dyDescent="0.2">
      <c r="A321">
        <v>4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T326">
        <v>9</v>
      </c>
    </row>
    <row r="327" spans="1:20" x14ac:dyDescent="0.2">
      <c r="A327">
        <v>10</v>
      </c>
      <c r="T327">
        <v>10</v>
      </c>
    </row>
    <row r="328" spans="1:20" x14ac:dyDescent="0.2">
      <c r="A328">
        <v>11</v>
      </c>
      <c r="T328">
        <v>11</v>
      </c>
    </row>
    <row r="329" spans="1:20" x14ac:dyDescent="0.2">
      <c r="A329">
        <v>12</v>
      </c>
      <c r="T329">
        <v>12</v>
      </c>
    </row>
    <row r="330" spans="1:20" x14ac:dyDescent="0.2">
      <c r="A330">
        <v>13</v>
      </c>
      <c r="T330">
        <v>13</v>
      </c>
    </row>
    <row r="331" spans="1:20" x14ac:dyDescent="0.2">
      <c r="A331">
        <v>14</v>
      </c>
      <c r="D331">
        <v>0.01</v>
      </c>
      <c r="T331">
        <v>14</v>
      </c>
    </row>
    <row r="332" spans="1:20" x14ac:dyDescent="0.2">
      <c r="A332">
        <v>15</v>
      </c>
      <c r="T332">
        <v>15</v>
      </c>
    </row>
    <row r="333" spans="1:20" x14ac:dyDescent="0.2">
      <c r="A333">
        <v>16</v>
      </c>
      <c r="F333">
        <v>0.02</v>
      </c>
      <c r="I333">
        <v>0.02</v>
      </c>
      <c r="M333">
        <v>0.03</v>
      </c>
      <c r="T333">
        <v>16</v>
      </c>
    </row>
    <row r="334" spans="1:20" x14ac:dyDescent="0.2">
      <c r="A334">
        <v>17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T336">
        <v>19</v>
      </c>
    </row>
    <row r="337" spans="1:256" x14ac:dyDescent="0.2">
      <c r="A337">
        <v>20</v>
      </c>
      <c r="T337">
        <v>20</v>
      </c>
    </row>
    <row r="338" spans="1:256" x14ac:dyDescent="0.2">
      <c r="A338">
        <v>21</v>
      </c>
      <c r="M338">
        <v>0.02</v>
      </c>
      <c r="T338">
        <v>21</v>
      </c>
    </row>
    <row r="339" spans="1:256" x14ac:dyDescent="0.2">
      <c r="A339">
        <v>22</v>
      </c>
      <c r="T339">
        <v>22</v>
      </c>
    </row>
    <row r="340" spans="1:256" x14ac:dyDescent="0.2">
      <c r="A340">
        <v>23</v>
      </c>
      <c r="E340">
        <v>0.02</v>
      </c>
      <c r="T340">
        <v>23</v>
      </c>
    </row>
    <row r="341" spans="1:256" x14ac:dyDescent="0.2">
      <c r="A341">
        <v>24</v>
      </c>
      <c r="B341">
        <v>0.01</v>
      </c>
      <c r="E341">
        <v>0.22</v>
      </c>
      <c r="F341">
        <v>0.08</v>
      </c>
      <c r="I341">
        <v>0.05</v>
      </c>
      <c r="L341">
        <v>0.03</v>
      </c>
      <c r="M341">
        <v>0.02</v>
      </c>
      <c r="N341">
        <v>0.19</v>
      </c>
      <c r="T341">
        <v>24</v>
      </c>
    </row>
    <row r="342" spans="1:256" x14ac:dyDescent="0.2">
      <c r="A342">
        <v>25</v>
      </c>
      <c r="F342">
        <v>0.15</v>
      </c>
      <c r="G342">
        <v>0.13</v>
      </c>
      <c r="H342">
        <v>0.18</v>
      </c>
      <c r="L342">
        <v>0.21</v>
      </c>
      <c r="M342">
        <v>0.03</v>
      </c>
      <c r="N342">
        <v>0.05</v>
      </c>
      <c r="R342">
        <v>0.1</v>
      </c>
      <c r="T342">
        <v>25</v>
      </c>
    </row>
    <row r="343" spans="1:256" x14ac:dyDescent="0.2">
      <c r="A343">
        <v>26</v>
      </c>
      <c r="B343">
        <v>0.02</v>
      </c>
      <c r="F343">
        <v>0.38</v>
      </c>
      <c r="H343">
        <v>0.42</v>
      </c>
      <c r="I343">
        <v>0.2</v>
      </c>
      <c r="J343">
        <v>0.31</v>
      </c>
      <c r="L343">
        <v>0.17</v>
      </c>
      <c r="M343">
        <v>0.16</v>
      </c>
      <c r="O343">
        <v>0.15</v>
      </c>
      <c r="Q343">
        <v>0.2</v>
      </c>
      <c r="R343">
        <v>0.15</v>
      </c>
      <c r="T343">
        <v>26</v>
      </c>
    </row>
    <row r="344" spans="1:256" x14ac:dyDescent="0.2">
      <c r="A344">
        <v>27</v>
      </c>
      <c r="B344">
        <v>0.03</v>
      </c>
      <c r="E344">
        <v>0.71</v>
      </c>
      <c r="F344">
        <v>0.06</v>
      </c>
      <c r="G344">
        <v>0.48</v>
      </c>
      <c r="H344">
        <v>0.21</v>
      </c>
      <c r="I344">
        <v>0.42</v>
      </c>
      <c r="J344">
        <v>0.45</v>
      </c>
      <c r="K344">
        <v>0.67</v>
      </c>
      <c r="L344">
        <v>0.12</v>
      </c>
      <c r="M344">
        <v>0.12</v>
      </c>
      <c r="O344">
        <v>0.26</v>
      </c>
      <c r="R344">
        <v>0.28000000000000003</v>
      </c>
      <c r="T344">
        <v>27</v>
      </c>
    </row>
    <row r="345" spans="1:256" x14ac:dyDescent="0.2">
      <c r="A345">
        <v>28</v>
      </c>
      <c r="B345">
        <v>0.03</v>
      </c>
      <c r="I345">
        <v>0.22</v>
      </c>
      <c r="J345">
        <v>0.16</v>
      </c>
      <c r="M345">
        <v>0.09</v>
      </c>
      <c r="P345">
        <v>1.05</v>
      </c>
      <c r="T345">
        <v>28</v>
      </c>
    </row>
    <row r="346" spans="1:256" x14ac:dyDescent="0.2">
      <c r="A346">
        <v>29</v>
      </c>
      <c r="T346">
        <v>29</v>
      </c>
    </row>
    <row r="347" spans="1:256" x14ac:dyDescent="0.2">
      <c r="A347">
        <v>30</v>
      </c>
      <c r="C347">
        <v>0.48</v>
      </c>
      <c r="D347">
        <v>0.15</v>
      </c>
      <c r="H347">
        <v>0.1</v>
      </c>
      <c r="R347">
        <v>0.3</v>
      </c>
      <c r="T347">
        <v>30</v>
      </c>
    </row>
    <row r="348" spans="1:256" x14ac:dyDescent="0.2">
      <c r="A348">
        <v>31</v>
      </c>
      <c r="B348">
        <v>0.13</v>
      </c>
      <c r="C348">
        <v>0.19</v>
      </c>
      <c r="E348">
        <v>0.18</v>
      </c>
      <c r="F348">
        <v>0.17</v>
      </c>
      <c r="G348">
        <v>0.15</v>
      </c>
      <c r="H348">
        <v>0.17</v>
      </c>
      <c r="I348">
        <v>0.22</v>
      </c>
      <c r="J348">
        <v>0.2</v>
      </c>
      <c r="L348">
        <v>0.26</v>
      </c>
      <c r="M348">
        <v>0.2</v>
      </c>
      <c r="N348">
        <v>0.94</v>
      </c>
      <c r="O348">
        <v>0.28000000000000003</v>
      </c>
      <c r="T348">
        <v>31</v>
      </c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</row>
    <row r="349" spans="1:256" x14ac:dyDescent="0.2">
      <c r="A349" s="1" t="s">
        <v>37</v>
      </c>
      <c r="B349" s="1">
        <f t="shared" ref="B349:R349" si="24">SUM(B318:B348)</f>
        <v>0.22</v>
      </c>
      <c r="C349" s="1">
        <f t="shared" si="24"/>
        <v>0.66999999999999993</v>
      </c>
      <c r="D349" s="1">
        <f t="shared" si="24"/>
        <v>0.16</v>
      </c>
      <c r="E349" s="1">
        <f t="shared" si="24"/>
        <v>1.1299999999999999</v>
      </c>
      <c r="F349" s="1">
        <f t="shared" si="24"/>
        <v>0.86</v>
      </c>
      <c r="G349" s="1">
        <f t="shared" si="24"/>
        <v>0.76</v>
      </c>
      <c r="H349" s="1">
        <f t="shared" si="24"/>
        <v>1.0799999999999998</v>
      </c>
      <c r="I349" s="1">
        <f t="shared" si="24"/>
        <v>1.1299999999999999</v>
      </c>
      <c r="J349" s="1">
        <f t="shared" si="24"/>
        <v>1.1200000000000001</v>
      </c>
      <c r="K349" s="1">
        <f t="shared" si="24"/>
        <v>0.67</v>
      </c>
      <c r="L349" s="1">
        <f t="shared" si="24"/>
        <v>0.79</v>
      </c>
      <c r="M349" s="1">
        <f t="shared" si="24"/>
        <v>0.66999999999999993</v>
      </c>
      <c r="N349" s="1">
        <f t="shared" si="24"/>
        <v>1.18</v>
      </c>
      <c r="O349" s="1">
        <f t="shared" si="24"/>
        <v>0.69000000000000006</v>
      </c>
      <c r="P349" s="1">
        <f t="shared" si="24"/>
        <v>1.05</v>
      </c>
      <c r="Q349" s="1">
        <f t="shared" si="24"/>
        <v>0.2</v>
      </c>
      <c r="R349" s="1">
        <f t="shared" si="24"/>
        <v>0.83000000000000007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1" spans="1:256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3" spans="1:20" x14ac:dyDescent="0.2">
      <c r="A353">
        <v>1</v>
      </c>
      <c r="B353">
        <v>7.0000000000000007E-2</v>
      </c>
      <c r="K353">
        <v>0.37</v>
      </c>
      <c r="R353">
        <v>0.2</v>
      </c>
      <c r="T353">
        <v>1</v>
      </c>
    </row>
    <row r="354" spans="1:20" x14ac:dyDescent="0.2">
      <c r="A354">
        <v>2</v>
      </c>
      <c r="T354">
        <v>2</v>
      </c>
    </row>
    <row r="355" spans="1:20" x14ac:dyDescent="0.2">
      <c r="A355">
        <v>3</v>
      </c>
      <c r="B355">
        <v>0.05</v>
      </c>
      <c r="F355">
        <v>0.03</v>
      </c>
      <c r="H355">
        <v>0.11</v>
      </c>
      <c r="L355">
        <v>0.04</v>
      </c>
      <c r="M355">
        <v>0.12</v>
      </c>
      <c r="O355">
        <v>0.05</v>
      </c>
      <c r="T355">
        <v>3</v>
      </c>
    </row>
    <row r="356" spans="1:20" x14ac:dyDescent="0.2">
      <c r="A356">
        <v>4</v>
      </c>
      <c r="B356">
        <v>0.1</v>
      </c>
      <c r="D356">
        <v>0.49</v>
      </c>
      <c r="E356">
        <v>0.13</v>
      </c>
      <c r="F356">
        <v>0.63</v>
      </c>
      <c r="G356">
        <v>0.69</v>
      </c>
      <c r="H356">
        <v>0.54</v>
      </c>
      <c r="I356">
        <v>0.15</v>
      </c>
      <c r="L356">
        <v>0.78</v>
      </c>
      <c r="M356">
        <v>0.5</v>
      </c>
      <c r="N356">
        <v>0.59</v>
      </c>
      <c r="O356">
        <v>0.75</v>
      </c>
      <c r="P356">
        <v>0.14000000000000001</v>
      </c>
      <c r="R356">
        <v>0.4</v>
      </c>
      <c r="T356">
        <v>4</v>
      </c>
    </row>
    <row r="357" spans="1:20" x14ac:dyDescent="0.2">
      <c r="A357">
        <v>5</v>
      </c>
      <c r="B357">
        <v>0.08</v>
      </c>
      <c r="C357">
        <v>0.66</v>
      </c>
      <c r="E357">
        <v>0.52</v>
      </c>
      <c r="F357">
        <v>0.02</v>
      </c>
      <c r="G357">
        <v>0.08</v>
      </c>
      <c r="H357">
        <v>0.15</v>
      </c>
      <c r="I357">
        <v>0.65</v>
      </c>
      <c r="J357">
        <v>0.76</v>
      </c>
      <c r="L357">
        <v>0.05</v>
      </c>
      <c r="P357">
        <v>0.68</v>
      </c>
      <c r="Q357">
        <v>0.2</v>
      </c>
      <c r="R357">
        <v>0.22</v>
      </c>
      <c r="T357">
        <v>5</v>
      </c>
    </row>
    <row r="358" spans="1:20" x14ac:dyDescent="0.2">
      <c r="A358">
        <v>6</v>
      </c>
      <c r="B358">
        <v>0.01</v>
      </c>
      <c r="J358">
        <v>0.04</v>
      </c>
      <c r="K358">
        <v>0.76</v>
      </c>
      <c r="T358">
        <v>6</v>
      </c>
    </row>
    <row r="359" spans="1:20" x14ac:dyDescent="0.2">
      <c r="A359">
        <v>7</v>
      </c>
      <c r="F359">
        <v>0.01</v>
      </c>
      <c r="M359">
        <v>0.03</v>
      </c>
      <c r="Q359">
        <v>0.6</v>
      </c>
      <c r="T359">
        <v>7</v>
      </c>
    </row>
    <row r="360" spans="1:20" x14ac:dyDescent="0.2">
      <c r="A360">
        <v>8</v>
      </c>
      <c r="B360">
        <v>0.03</v>
      </c>
      <c r="E360">
        <v>0.04</v>
      </c>
      <c r="F360">
        <v>0.04</v>
      </c>
      <c r="G360">
        <v>7.0000000000000007E-2</v>
      </c>
      <c r="H360">
        <v>0.05</v>
      </c>
      <c r="I360">
        <v>0.08</v>
      </c>
      <c r="J360">
        <v>0.02</v>
      </c>
      <c r="M360">
        <v>0.02</v>
      </c>
      <c r="O360">
        <v>0.18</v>
      </c>
      <c r="Q360">
        <v>0.2</v>
      </c>
      <c r="T360">
        <v>8</v>
      </c>
    </row>
    <row r="361" spans="1:20" x14ac:dyDescent="0.2">
      <c r="A361">
        <v>9</v>
      </c>
      <c r="J361">
        <v>0.06</v>
      </c>
      <c r="L361">
        <v>0.06</v>
      </c>
      <c r="T361">
        <v>9</v>
      </c>
    </row>
    <row r="362" spans="1:20" x14ac:dyDescent="0.2">
      <c r="A362">
        <v>10</v>
      </c>
      <c r="M362">
        <v>0.01</v>
      </c>
      <c r="T362">
        <v>10</v>
      </c>
    </row>
    <row r="363" spans="1:20" x14ac:dyDescent="0.2">
      <c r="A363">
        <v>11</v>
      </c>
      <c r="D363">
        <v>0.3</v>
      </c>
      <c r="F363">
        <v>0.34</v>
      </c>
      <c r="G363">
        <v>0.17</v>
      </c>
      <c r="J363">
        <v>0.02</v>
      </c>
      <c r="L363">
        <v>0.13</v>
      </c>
      <c r="O363">
        <v>0.13</v>
      </c>
      <c r="P363">
        <v>0.12</v>
      </c>
      <c r="T363">
        <v>11</v>
      </c>
    </row>
    <row r="364" spans="1:20" x14ac:dyDescent="0.2">
      <c r="A364">
        <v>12</v>
      </c>
      <c r="B364">
        <v>0.2</v>
      </c>
      <c r="C364">
        <v>0.43</v>
      </c>
      <c r="E364">
        <v>0.2</v>
      </c>
      <c r="H364">
        <v>0.19</v>
      </c>
      <c r="I364">
        <v>0.23</v>
      </c>
      <c r="J364">
        <v>0.17</v>
      </c>
      <c r="K364">
        <v>0.28999999999999998</v>
      </c>
      <c r="L364">
        <v>7.0000000000000007E-2</v>
      </c>
      <c r="M364">
        <v>0.24</v>
      </c>
      <c r="N364">
        <v>0.09</v>
      </c>
      <c r="P364">
        <v>0.28000000000000003</v>
      </c>
      <c r="R364">
        <v>0.3</v>
      </c>
      <c r="T364">
        <v>12</v>
      </c>
    </row>
    <row r="365" spans="1:20" x14ac:dyDescent="0.2">
      <c r="A365">
        <v>13</v>
      </c>
      <c r="E365">
        <v>0.04</v>
      </c>
      <c r="F365">
        <v>0.01</v>
      </c>
      <c r="J365">
        <v>0.06</v>
      </c>
      <c r="P365">
        <v>0.02</v>
      </c>
      <c r="T365">
        <v>13</v>
      </c>
    </row>
    <row r="366" spans="1:20" x14ac:dyDescent="0.2">
      <c r="A366">
        <v>14</v>
      </c>
      <c r="B366">
        <v>0.01</v>
      </c>
      <c r="T366">
        <v>14</v>
      </c>
    </row>
    <row r="367" spans="1:20" x14ac:dyDescent="0.2">
      <c r="A367">
        <v>15</v>
      </c>
      <c r="M367">
        <v>0.11</v>
      </c>
      <c r="T367">
        <v>15</v>
      </c>
    </row>
    <row r="368" spans="1:20" x14ac:dyDescent="0.2">
      <c r="A368">
        <v>16</v>
      </c>
      <c r="C368">
        <v>0.22</v>
      </c>
      <c r="D368">
        <v>0.2</v>
      </c>
      <c r="E368">
        <v>0.25</v>
      </c>
      <c r="F368">
        <v>0.28000000000000003</v>
      </c>
      <c r="G368">
        <v>0.35</v>
      </c>
      <c r="H368">
        <v>0.26</v>
      </c>
      <c r="L368">
        <v>0.14000000000000001</v>
      </c>
      <c r="M368">
        <v>0.04</v>
      </c>
      <c r="O368">
        <v>0.3</v>
      </c>
      <c r="P368">
        <v>0.32</v>
      </c>
      <c r="R368">
        <v>0.2</v>
      </c>
      <c r="T368">
        <v>16</v>
      </c>
    </row>
    <row r="369" spans="1:256" x14ac:dyDescent="0.2">
      <c r="A369">
        <v>17</v>
      </c>
      <c r="B369">
        <v>0.01</v>
      </c>
      <c r="C369">
        <v>0.1</v>
      </c>
      <c r="F369">
        <v>0.16</v>
      </c>
      <c r="G369">
        <v>0.12</v>
      </c>
      <c r="H369">
        <v>0.15</v>
      </c>
      <c r="I369">
        <v>0.09</v>
      </c>
      <c r="J369">
        <v>0.3</v>
      </c>
      <c r="L369">
        <v>0.06</v>
      </c>
      <c r="M369">
        <v>0.05</v>
      </c>
      <c r="O369">
        <v>0.15</v>
      </c>
      <c r="P369">
        <v>0.27</v>
      </c>
      <c r="Q369">
        <v>0.5</v>
      </c>
      <c r="R369">
        <v>7.0000000000000007E-2</v>
      </c>
      <c r="T369">
        <v>17</v>
      </c>
    </row>
    <row r="370" spans="1:256" x14ac:dyDescent="0.2">
      <c r="A370">
        <v>18</v>
      </c>
      <c r="B370">
        <v>0.01</v>
      </c>
      <c r="D370">
        <v>0.2</v>
      </c>
      <c r="E370">
        <v>0.31</v>
      </c>
      <c r="I370">
        <v>0.15</v>
      </c>
      <c r="J370">
        <v>0.15</v>
      </c>
      <c r="M370">
        <v>0.03</v>
      </c>
      <c r="Q370">
        <v>0.04</v>
      </c>
      <c r="R370">
        <v>0.06</v>
      </c>
      <c r="T370">
        <v>18</v>
      </c>
    </row>
    <row r="371" spans="1:256" x14ac:dyDescent="0.2">
      <c r="A371">
        <v>19</v>
      </c>
      <c r="F371">
        <v>0.2</v>
      </c>
      <c r="G371">
        <v>0.23</v>
      </c>
      <c r="H371">
        <v>0.12</v>
      </c>
      <c r="I371">
        <v>0.16</v>
      </c>
      <c r="K371">
        <v>0.31</v>
      </c>
      <c r="L371">
        <v>0.15</v>
      </c>
      <c r="M371">
        <v>0.22</v>
      </c>
      <c r="N371">
        <v>0.49</v>
      </c>
      <c r="O371">
        <v>0.17</v>
      </c>
      <c r="P371">
        <v>0.04</v>
      </c>
      <c r="R371">
        <v>0.12</v>
      </c>
      <c r="T371">
        <v>19</v>
      </c>
    </row>
    <row r="372" spans="1:256" x14ac:dyDescent="0.2">
      <c r="A372">
        <v>20</v>
      </c>
      <c r="B372">
        <v>0.15</v>
      </c>
      <c r="D372">
        <v>0.22</v>
      </c>
      <c r="E372">
        <v>0.48</v>
      </c>
      <c r="F372">
        <v>0.09</v>
      </c>
      <c r="G372">
        <v>0.1</v>
      </c>
      <c r="I372">
        <v>0.1</v>
      </c>
      <c r="J372">
        <v>0.17</v>
      </c>
      <c r="M372">
        <v>0.02</v>
      </c>
      <c r="O372">
        <v>0.06</v>
      </c>
      <c r="P372">
        <v>0.28000000000000003</v>
      </c>
      <c r="Q372">
        <v>0.3</v>
      </c>
      <c r="R372">
        <v>0.18</v>
      </c>
      <c r="T372">
        <v>20</v>
      </c>
    </row>
    <row r="373" spans="1:256" x14ac:dyDescent="0.2">
      <c r="A373">
        <v>21</v>
      </c>
      <c r="C373">
        <v>0.24</v>
      </c>
      <c r="H373">
        <v>0.09</v>
      </c>
      <c r="J373">
        <v>7.0000000000000007E-2</v>
      </c>
      <c r="R373">
        <v>0.19</v>
      </c>
      <c r="T373">
        <v>21</v>
      </c>
    </row>
    <row r="374" spans="1:256" x14ac:dyDescent="0.2">
      <c r="A374">
        <v>22</v>
      </c>
      <c r="B374">
        <v>0.02</v>
      </c>
      <c r="E374">
        <v>0.9</v>
      </c>
      <c r="T374">
        <v>22</v>
      </c>
    </row>
    <row r="375" spans="1:256" x14ac:dyDescent="0.2">
      <c r="A375">
        <v>23</v>
      </c>
      <c r="B375">
        <v>0.4</v>
      </c>
      <c r="M375">
        <v>0.13</v>
      </c>
      <c r="T375">
        <v>23</v>
      </c>
    </row>
    <row r="376" spans="1:256" x14ac:dyDescent="0.2">
      <c r="A376">
        <v>24</v>
      </c>
      <c r="C376">
        <v>0.32</v>
      </c>
      <c r="D376">
        <v>0.64</v>
      </c>
      <c r="E376">
        <v>0.9</v>
      </c>
      <c r="F376">
        <v>0.76</v>
      </c>
      <c r="G376">
        <v>0.45</v>
      </c>
      <c r="H376">
        <v>0.5</v>
      </c>
      <c r="I376">
        <v>0.15</v>
      </c>
      <c r="J376">
        <v>0.16</v>
      </c>
      <c r="L376">
        <v>0.52</v>
      </c>
      <c r="M376">
        <v>0.9</v>
      </c>
      <c r="O376">
        <v>0.55000000000000004</v>
      </c>
      <c r="P376">
        <v>0.48</v>
      </c>
      <c r="R376">
        <v>0.4</v>
      </c>
      <c r="T376">
        <v>24</v>
      </c>
    </row>
    <row r="377" spans="1:256" x14ac:dyDescent="0.2">
      <c r="A377">
        <v>25</v>
      </c>
      <c r="C377">
        <v>1.08</v>
      </c>
      <c r="F377">
        <v>0.5</v>
      </c>
      <c r="G377">
        <v>0.5</v>
      </c>
      <c r="H377">
        <v>0.5</v>
      </c>
      <c r="I377">
        <v>0.93</v>
      </c>
      <c r="K377">
        <v>0.9</v>
      </c>
      <c r="L377">
        <v>0.37</v>
      </c>
      <c r="M377">
        <v>0.46</v>
      </c>
      <c r="N377">
        <v>1.27</v>
      </c>
      <c r="O377">
        <v>0.56999999999999995</v>
      </c>
      <c r="P377">
        <v>0.43</v>
      </c>
      <c r="Q377">
        <v>1</v>
      </c>
      <c r="R377">
        <v>0.52</v>
      </c>
      <c r="T377">
        <v>25</v>
      </c>
    </row>
    <row r="378" spans="1:256" x14ac:dyDescent="0.2">
      <c r="A378">
        <v>26</v>
      </c>
      <c r="B378">
        <v>0.5</v>
      </c>
      <c r="E378">
        <v>0.68</v>
      </c>
      <c r="F378">
        <v>0.64</v>
      </c>
      <c r="G378">
        <v>0.36</v>
      </c>
      <c r="H378">
        <v>0.42</v>
      </c>
      <c r="J378">
        <v>0.88</v>
      </c>
      <c r="K378">
        <v>0.1</v>
      </c>
      <c r="L378">
        <v>0.42</v>
      </c>
      <c r="M378">
        <v>0.17</v>
      </c>
      <c r="O378">
        <v>0.44</v>
      </c>
      <c r="Q378">
        <v>0.25</v>
      </c>
      <c r="R378">
        <v>0.35</v>
      </c>
      <c r="T378">
        <v>26</v>
      </c>
    </row>
    <row r="379" spans="1:256" x14ac:dyDescent="0.2">
      <c r="A379">
        <v>27</v>
      </c>
      <c r="H379">
        <v>0.16</v>
      </c>
      <c r="I379">
        <v>0.8</v>
      </c>
      <c r="J379">
        <v>0.5</v>
      </c>
      <c r="L379">
        <v>0.11</v>
      </c>
      <c r="M379">
        <v>0.2</v>
      </c>
      <c r="O379">
        <v>0.12</v>
      </c>
      <c r="P379">
        <v>1.02</v>
      </c>
      <c r="R379">
        <v>0.42</v>
      </c>
      <c r="T379">
        <v>27</v>
      </c>
    </row>
    <row r="380" spans="1:256" x14ac:dyDescent="0.2">
      <c r="A380">
        <v>28</v>
      </c>
      <c r="B380">
        <v>0.61</v>
      </c>
      <c r="C380">
        <v>0.75</v>
      </c>
      <c r="D380">
        <v>1.32</v>
      </c>
      <c r="F380">
        <v>0.25</v>
      </c>
      <c r="G380">
        <v>0.28999999999999998</v>
      </c>
      <c r="H380">
        <v>0.23</v>
      </c>
      <c r="I380">
        <v>0.26</v>
      </c>
      <c r="K380">
        <v>0.85</v>
      </c>
      <c r="L380">
        <v>0.12</v>
      </c>
      <c r="M380">
        <v>0.04</v>
      </c>
      <c r="O380">
        <v>0.2</v>
      </c>
      <c r="P380">
        <v>0.3</v>
      </c>
      <c r="R380">
        <v>0.2</v>
      </c>
      <c r="T380">
        <v>28</v>
      </c>
    </row>
    <row r="381" spans="1:256" x14ac:dyDescent="0.2">
      <c r="A381">
        <v>29</v>
      </c>
      <c r="C381">
        <v>0.3</v>
      </c>
      <c r="J381">
        <v>0.24</v>
      </c>
      <c r="M381">
        <v>0.05</v>
      </c>
      <c r="T381">
        <v>29</v>
      </c>
    </row>
    <row r="382" spans="1:256" x14ac:dyDescent="0.2">
      <c r="A382">
        <v>30</v>
      </c>
      <c r="T382">
        <v>30</v>
      </c>
    </row>
    <row r="383" spans="1:256" x14ac:dyDescent="0.2">
      <c r="A383">
        <v>31</v>
      </c>
      <c r="P383">
        <v>0.02</v>
      </c>
      <c r="T383">
        <v>31</v>
      </c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</row>
    <row r="384" spans="1:256" x14ac:dyDescent="0.2">
      <c r="A384" s="1" t="s">
        <v>37</v>
      </c>
      <c r="B384" s="1">
        <f t="shared" ref="B384:R384" si="25">SUM(B353:B383)</f>
        <v>2.25</v>
      </c>
      <c r="C384" s="1">
        <f t="shared" si="25"/>
        <v>4.1000000000000005</v>
      </c>
      <c r="D384" s="1">
        <f t="shared" si="25"/>
        <v>3.37</v>
      </c>
      <c r="E384" s="1">
        <f t="shared" si="25"/>
        <v>4.45</v>
      </c>
      <c r="F384" s="1">
        <f t="shared" si="25"/>
        <v>3.9600000000000004</v>
      </c>
      <c r="G384" s="1">
        <f t="shared" si="25"/>
        <v>3.41</v>
      </c>
      <c r="H384" s="1">
        <f t="shared" si="25"/>
        <v>3.47</v>
      </c>
      <c r="I384" s="1">
        <f t="shared" si="25"/>
        <v>3.75</v>
      </c>
      <c r="J384" s="1">
        <f t="shared" si="25"/>
        <v>3.5999999999999996</v>
      </c>
      <c r="K384" s="1">
        <f t="shared" si="25"/>
        <v>3.58</v>
      </c>
      <c r="L384" s="1">
        <f t="shared" si="25"/>
        <v>3.02</v>
      </c>
      <c r="M384" s="1">
        <f t="shared" si="25"/>
        <v>3.34</v>
      </c>
      <c r="N384" s="1">
        <f t="shared" si="25"/>
        <v>2.44</v>
      </c>
      <c r="O384" s="1">
        <f t="shared" si="25"/>
        <v>3.67</v>
      </c>
      <c r="P384" s="1">
        <f t="shared" si="25"/>
        <v>4.3999999999999995</v>
      </c>
      <c r="Q384" s="1">
        <f t="shared" si="25"/>
        <v>3.09</v>
      </c>
      <c r="R384" s="1">
        <f t="shared" si="25"/>
        <v>3.8300000000000005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8" spans="1:20" x14ac:dyDescent="0.2">
      <c r="A388">
        <v>1</v>
      </c>
      <c r="T388">
        <v>1</v>
      </c>
    </row>
    <row r="389" spans="1:20" x14ac:dyDescent="0.2">
      <c r="A389">
        <v>2</v>
      </c>
      <c r="T389">
        <v>2</v>
      </c>
    </row>
    <row r="390" spans="1:20" x14ac:dyDescent="0.2">
      <c r="A390">
        <v>3</v>
      </c>
      <c r="T390">
        <v>3</v>
      </c>
    </row>
    <row r="391" spans="1:20" x14ac:dyDescent="0.2">
      <c r="A391">
        <v>4</v>
      </c>
      <c r="B391">
        <v>0.1</v>
      </c>
      <c r="C391">
        <v>0.05</v>
      </c>
      <c r="D391">
        <v>0.1</v>
      </c>
      <c r="G391">
        <v>7.0000000000000007E-2</v>
      </c>
      <c r="H391">
        <v>0.09</v>
      </c>
      <c r="I391">
        <v>0.06</v>
      </c>
      <c r="J391">
        <v>0.05</v>
      </c>
      <c r="K391">
        <v>0.45</v>
      </c>
      <c r="L391">
        <v>0.1</v>
      </c>
      <c r="M391">
        <v>0.04</v>
      </c>
      <c r="P391">
        <v>0.08</v>
      </c>
      <c r="Q391">
        <v>0.7</v>
      </c>
      <c r="R391">
        <v>0.06</v>
      </c>
      <c r="T391">
        <v>4</v>
      </c>
    </row>
    <row r="392" spans="1:20" x14ac:dyDescent="0.2">
      <c r="A392">
        <v>5</v>
      </c>
      <c r="D392">
        <v>0.2</v>
      </c>
      <c r="F392">
        <v>0.48</v>
      </c>
      <c r="G392">
        <v>0.37</v>
      </c>
      <c r="H392">
        <v>0.18</v>
      </c>
      <c r="L392">
        <v>0.2</v>
      </c>
      <c r="M392">
        <v>0.01</v>
      </c>
      <c r="N392">
        <v>0.73</v>
      </c>
      <c r="P392">
        <v>0.3</v>
      </c>
      <c r="Q392">
        <v>0.3</v>
      </c>
      <c r="R392">
        <v>0.24</v>
      </c>
      <c r="T392">
        <v>5</v>
      </c>
    </row>
    <row r="393" spans="1:20" x14ac:dyDescent="0.2">
      <c r="A393">
        <v>6</v>
      </c>
      <c r="B393">
        <v>0.51</v>
      </c>
      <c r="C393">
        <v>0.65</v>
      </c>
      <c r="D393">
        <v>0.4</v>
      </c>
      <c r="E393">
        <v>0.91</v>
      </c>
      <c r="F393">
        <v>0.25</v>
      </c>
      <c r="G393">
        <v>0.4</v>
      </c>
      <c r="H393">
        <v>0.38</v>
      </c>
      <c r="I393">
        <v>0.79</v>
      </c>
      <c r="J393">
        <v>0.42</v>
      </c>
      <c r="L393">
        <v>0.34</v>
      </c>
      <c r="M393">
        <v>0.36</v>
      </c>
      <c r="O393">
        <v>0.3</v>
      </c>
      <c r="P393">
        <v>0.4</v>
      </c>
      <c r="Q393">
        <v>0.08</v>
      </c>
      <c r="R393">
        <v>0.56000000000000005</v>
      </c>
      <c r="T393">
        <v>6</v>
      </c>
    </row>
    <row r="394" spans="1:20" x14ac:dyDescent="0.2">
      <c r="A394">
        <v>7</v>
      </c>
      <c r="E394">
        <v>7.0000000000000007E-2</v>
      </c>
      <c r="H394">
        <v>0.02</v>
      </c>
      <c r="J394">
        <v>0.22</v>
      </c>
      <c r="K394">
        <v>1.3</v>
      </c>
      <c r="M394">
        <v>0.04</v>
      </c>
      <c r="O394">
        <v>0.42</v>
      </c>
      <c r="R394">
        <v>0.1</v>
      </c>
      <c r="T394">
        <v>7</v>
      </c>
    </row>
    <row r="395" spans="1:20" x14ac:dyDescent="0.2">
      <c r="A395">
        <v>8</v>
      </c>
      <c r="M395">
        <v>0.01</v>
      </c>
      <c r="O395">
        <v>0.02</v>
      </c>
      <c r="T395">
        <v>8</v>
      </c>
    </row>
    <row r="396" spans="1:20" x14ac:dyDescent="0.2">
      <c r="A396">
        <v>9</v>
      </c>
      <c r="E396">
        <v>0.11</v>
      </c>
      <c r="G396">
        <v>0.15</v>
      </c>
      <c r="I396">
        <v>0.13</v>
      </c>
      <c r="L396">
        <v>0.06</v>
      </c>
      <c r="M396">
        <v>0.18</v>
      </c>
      <c r="O396">
        <v>0.18</v>
      </c>
      <c r="P396">
        <v>0.18</v>
      </c>
      <c r="Q396">
        <v>0.8</v>
      </c>
      <c r="T396">
        <v>9</v>
      </c>
    </row>
    <row r="397" spans="1:20" x14ac:dyDescent="0.2">
      <c r="A397">
        <v>10</v>
      </c>
      <c r="J397">
        <v>0.08</v>
      </c>
      <c r="T397">
        <v>10</v>
      </c>
    </row>
    <row r="398" spans="1:20" x14ac:dyDescent="0.2">
      <c r="A398">
        <v>11</v>
      </c>
      <c r="C398">
        <v>0.26</v>
      </c>
      <c r="G398">
        <v>0.02</v>
      </c>
      <c r="L398">
        <v>0.02</v>
      </c>
      <c r="T398">
        <v>11</v>
      </c>
    </row>
    <row r="399" spans="1:20" x14ac:dyDescent="0.2">
      <c r="A399">
        <v>12</v>
      </c>
      <c r="B399">
        <v>0.01</v>
      </c>
      <c r="E399">
        <v>0.02</v>
      </c>
      <c r="I399">
        <v>0.03</v>
      </c>
      <c r="M399">
        <v>0.06</v>
      </c>
      <c r="T399">
        <v>12</v>
      </c>
    </row>
    <row r="400" spans="1:20" x14ac:dyDescent="0.2">
      <c r="A400">
        <v>13</v>
      </c>
      <c r="T400">
        <v>13</v>
      </c>
    </row>
    <row r="401" spans="1:20" x14ac:dyDescent="0.2">
      <c r="A401">
        <v>14</v>
      </c>
      <c r="T401">
        <v>14</v>
      </c>
    </row>
    <row r="402" spans="1:20" x14ac:dyDescent="0.2">
      <c r="A402">
        <v>15</v>
      </c>
      <c r="T402">
        <v>15</v>
      </c>
    </row>
    <row r="403" spans="1:20" x14ac:dyDescent="0.2">
      <c r="A403">
        <v>16</v>
      </c>
      <c r="T403">
        <v>16</v>
      </c>
    </row>
    <row r="404" spans="1:20" x14ac:dyDescent="0.2">
      <c r="A404">
        <v>17</v>
      </c>
      <c r="T404">
        <v>17</v>
      </c>
    </row>
    <row r="405" spans="1:20" x14ac:dyDescent="0.2">
      <c r="A405">
        <v>18</v>
      </c>
      <c r="H405">
        <v>0.04</v>
      </c>
      <c r="I405">
        <v>0.04</v>
      </c>
      <c r="J405">
        <v>0.05</v>
      </c>
      <c r="M405">
        <v>0.02</v>
      </c>
      <c r="T405">
        <v>18</v>
      </c>
    </row>
    <row r="406" spans="1:20" x14ac:dyDescent="0.2">
      <c r="A406">
        <v>19</v>
      </c>
      <c r="B406">
        <v>0.02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F408">
        <v>0.13</v>
      </c>
      <c r="G408">
        <v>0.2</v>
      </c>
      <c r="H408">
        <v>0.14000000000000001</v>
      </c>
      <c r="I408">
        <v>0.16</v>
      </c>
      <c r="J408">
        <v>0.02</v>
      </c>
      <c r="L408">
        <v>0.18</v>
      </c>
      <c r="O408">
        <v>0.22</v>
      </c>
      <c r="R408">
        <v>0.18</v>
      </c>
      <c r="T408">
        <v>21</v>
      </c>
    </row>
    <row r="409" spans="1:20" x14ac:dyDescent="0.2">
      <c r="A409">
        <v>22</v>
      </c>
      <c r="C409">
        <v>0.24</v>
      </c>
      <c r="E409">
        <v>0.14000000000000001</v>
      </c>
      <c r="J409">
        <v>0.15</v>
      </c>
      <c r="M409">
        <v>0.08</v>
      </c>
      <c r="N409">
        <v>0.17</v>
      </c>
      <c r="R409">
        <v>0.23</v>
      </c>
      <c r="T409">
        <v>22</v>
      </c>
    </row>
    <row r="410" spans="1:20" x14ac:dyDescent="0.2">
      <c r="A410">
        <v>23</v>
      </c>
      <c r="H410">
        <v>0.02</v>
      </c>
      <c r="J410">
        <v>0.02</v>
      </c>
      <c r="T410">
        <v>23</v>
      </c>
    </row>
    <row r="411" spans="1:20" x14ac:dyDescent="0.2">
      <c r="A411">
        <v>24</v>
      </c>
      <c r="T411">
        <v>24</v>
      </c>
    </row>
    <row r="412" spans="1:20" x14ac:dyDescent="0.2">
      <c r="A412">
        <v>25</v>
      </c>
      <c r="T412">
        <v>25</v>
      </c>
    </row>
    <row r="413" spans="1:20" x14ac:dyDescent="0.2">
      <c r="A413">
        <v>26</v>
      </c>
      <c r="T413">
        <v>26</v>
      </c>
    </row>
    <row r="414" spans="1:20" x14ac:dyDescent="0.2">
      <c r="A414">
        <v>27</v>
      </c>
      <c r="T414">
        <v>27</v>
      </c>
    </row>
    <row r="415" spans="1:20" x14ac:dyDescent="0.2">
      <c r="A415">
        <v>28</v>
      </c>
      <c r="I415">
        <v>0.03</v>
      </c>
      <c r="M415">
        <v>0.03</v>
      </c>
      <c r="T415">
        <v>28</v>
      </c>
    </row>
    <row r="416" spans="1:20" x14ac:dyDescent="0.2">
      <c r="A416">
        <v>29</v>
      </c>
      <c r="C416">
        <v>0.2</v>
      </c>
      <c r="D416">
        <v>0.32</v>
      </c>
      <c r="K416">
        <v>0.42</v>
      </c>
      <c r="M416">
        <v>0.01</v>
      </c>
      <c r="T416">
        <v>29</v>
      </c>
    </row>
    <row r="417" spans="1:256" x14ac:dyDescent="0.2">
      <c r="A417">
        <v>30</v>
      </c>
      <c r="E417">
        <v>0.09</v>
      </c>
      <c r="F417">
        <v>0.08</v>
      </c>
      <c r="G417">
        <v>0.15</v>
      </c>
      <c r="I417">
        <v>0.15</v>
      </c>
      <c r="J417">
        <v>0.03</v>
      </c>
      <c r="L417">
        <v>0.09</v>
      </c>
      <c r="M417">
        <v>0.06</v>
      </c>
      <c r="N417">
        <v>0.04</v>
      </c>
      <c r="O417">
        <v>0.17</v>
      </c>
      <c r="R417">
        <v>0.1</v>
      </c>
      <c r="T417">
        <v>30</v>
      </c>
    </row>
    <row r="418" spans="1:256" x14ac:dyDescent="0.2">
      <c r="A418">
        <v>31</v>
      </c>
      <c r="J418">
        <v>0.02</v>
      </c>
      <c r="M418">
        <v>0.02</v>
      </c>
      <c r="T418">
        <v>31</v>
      </c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</row>
    <row r="419" spans="1:256" x14ac:dyDescent="0.2">
      <c r="A419" s="1" t="s">
        <v>37</v>
      </c>
      <c r="B419" s="1">
        <f t="shared" ref="B419:R419" si="26">SUM(B388:B418)</f>
        <v>0.64</v>
      </c>
      <c r="C419" s="1">
        <f t="shared" si="26"/>
        <v>1.4000000000000001</v>
      </c>
      <c r="D419" s="1">
        <f t="shared" si="26"/>
        <v>1.02</v>
      </c>
      <c r="E419" s="1">
        <f t="shared" si="26"/>
        <v>1.34</v>
      </c>
      <c r="F419" s="1">
        <f t="shared" si="26"/>
        <v>0.94</v>
      </c>
      <c r="G419" s="1">
        <f t="shared" si="26"/>
        <v>1.3599999999999999</v>
      </c>
      <c r="H419" s="1">
        <f t="shared" si="26"/>
        <v>0.87000000000000011</v>
      </c>
      <c r="I419" s="1">
        <f t="shared" si="26"/>
        <v>1.39</v>
      </c>
      <c r="J419" s="1">
        <f t="shared" si="26"/>
        <v>1.06</v>
      </c>
      <c r="K419" s="1">
        <f t="shared" si="26"/>
        <v>2.17</v>
      </c>
      <c r="L419" s="1">
        <f t="shared" si="26"/>
        <v>0.9900000000000001</v>
      </c>
      <c r="M419" s="1">
        <f t="shared" si="26"/>
        <v>0.91999999999999993</v>
      </c>
      <c r="N419" s="1">
        <f t="shared" si="26"/>
        <v>0.94000000000000006</v>
      </c>
      <c r="O419" s="1">
        <f t="shared" si="26"/>
        <v>1.3099999999999998</v>
      </c>
      <c r="P419" s="1">
        <f t="shared" si="26"/>
        <v>0.96</v>
      </c>
      <c r="Q419" s="1">
        <f t="shared" si="26"/>
        <v>1.8800000000000001</v>
      </c>
      <c r="R419" s="1">
        <f t="shared" si="26"/>
        <v>1.4700000000000002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4" spans="1:256" x14ac:dyDescent="0.2">
      <c r="A424">
        <v>1991</v>
      </c>
    </row>
    <row r="425" spans="1:256" x14ac:dyDescent="0.2">
      <c r="A425" t="s">
        <v>0</v>
      </c>
      <c r="B425">
        <f t="shared" ref="B425:S425" si="27">B34</f>
        <v>1.2900000000000003</v>
      </c>
      <c r="C425">
        <f t="shared" si="27"/>
        <v>0.26</v>
      </c>
      <c r="D425">
        <f t="shared" si="27"/>
        <v>0.93</v>
      </c>
      <c r="E425">
        <f t="shared" si="27"/>
        <v>1.56</v>
      </c>
      <c r="F425">
        <f t="shared" si="27"/>
        <v>0.87</v>
      </c>
      <c r="G425">
        <f t="shared" si="27"/>
        <v>1.3800000000000001</v>
      </c>
      <c r="H425">
        <f t="shared" si="27"/>
        <v>0.72000000000000008</v>
      </c>
      <c r="I425">
        <f t="shared" si="27"/>
        <v>1.2099999999999997</v>
      </c>
      <c r="J425">
        <f t="shared" si="27"/>
        <v>1.2100000000000002</v>
      </c>
      <c r="K425">
        <f t="shared" si="27"/>
        <v>0.83</v>
      </c>
      <c r="L425">
        <f t="shared" si="27"/>
        <v>1.01</v>
      </c>
      <c r="M425">
        <f t="shared" si="27"/>
        <v>0.68</v>
      </c>
      <c r="N425">
        <f t="shared" si="27"/>
        <v>1.43</v>
      </c>
      <c r="O425">
        <f t="shared" si="27"/>
        <v>1.2300000000000002</v>
      </c>
      <c r="P425">
        <f t="shared" si="27"/>
        <v>1.2000000000000002</v>
      </c>
      <c r="Q425">
        <f t="shared" si="27"/>
        <v>0</v>
      </c>
      <c r="R425">
        <f t="shared" si="27"/>
        <v>0.9</v>
      </c>
      <c r="S425">
        <f t="shared" si="27"/>
        <v>0</v>
      </c>
    </row>
    <row r="426" spans="1:256" x14ac:dyDescent="0.2">
      <c r="A426" t="s">
        <v>38</v>
      </c>
      <c r="B426">
        <f t="shared" ref="B426:S426" si="28">B69</f>
        <v>0.70000000000000007</v>
      </c>
      <c r="C426">
        <f t="shared" si="28"/>
        <v>0.91</v>
      </c>
      <c r="D426">
        <f t="shared" si="28"/>
        <v>0.55000000000000004</v>
      </c>
      <c r="E426">
        <f t="shared" si="28"/>
        <v>0.98000000000000009</v>
      </c>
      <c r="F426">
        <f t="shared" si="28"/>
        <v>0.98000000000000009</v>
      </c>
      <c r="G426">
        <f t="shared" si="28"/>
        <v>0.76</v>
      </c>
      <c r="H426">
        <f t="shared" si="28"/>
        <v>0.6</v>
      </c>
      <c r="I426">
        <f t="shared" si="28"/>
        <v>0.83000000000000007</v>
      </c>
      <c r="J426">
        <f t="shared" si="28"/>
        <v>0.94000000000000017</v>
      </c>
      <c r="K426">
        <f t="shared" si="28"/>
        <v>0.77</v>
      </c>
      <c r="L426">
        <f t="shared" si="28"/>
        <v>0.77</v>
      </c>
      <c r="M426">
        <f t="shared" si="28"/>
        <v>0.48</v>
      </c>
      <c r="N426">
        <f t="shared" si="28"/>
        <v>0.48</v>
      </c>
      <c r="O426">
        <f t="shared" si="28"/>
        <v>1.17</v>
      </c>
      <c r="P426">
        <f t="shared" si="28"/>
        <v>1.1400000000000001</v>
      </c>
      <c r="Q426">
        <f t="shared" si="28"/>
        <v>0</v>
      </c>
      <c r="R426">
        <f t="shared" si="28"/>
        <v>1.02</v>
      </c>
      <c r="S426">
        <f t="shared" si="28"/>
        <v>0</v>
      </c>
    </row>
    <row r="427" spans="1:256" x14ac:dyDescent="0.2">
      <c r="A427" t="s">
        <v>40</v>
      </c>
      <c r="B427">
        <f t="shared" ref="B427:S427" si="29">B104</f>
        <v>1.59</v>
      </c>
      <c r="C427">
        <f t="shared" si="29"/>
        <v>1.9200000000000004</v>
      </c>
      <c r="D427">
        <f t="shared" si="29"/>
        <v>2.06</v>
      </c>
      <c r="E427">
        <f t="shared" si="29"/>
        <v>2.5599999999999996</v>
      </c>
      <c r="F427">
        <f t="shared" si="29"/>
        <v>1.9600000000000002</v>
      </c>
      <c r="G427">
        <f t="shared" si="29"/>
        <v>2.1800000000000002</v>
      </c>
      <c r="H427">
        <f t="shared" si="29"/>
        <v>2.3999999999999995</v>
      </c>
      <c r="I427">
        <f t="shared" si="29"/>
        <v>1.59</v>
      </c>
      <c r="J427">
        <f t="shared" si="29"/>
        <v>2.17</v>
      </c>
      <c r="K427">
        <f t="shared" si="29"/>
        <v>2.5</v>
      </c>
      <c r="L427">
        <f t="shared" si="29"/>
        <v>1.88</v>
      </c>
      <c r="M427">
        <f t="shared" si="29"/>
        <v>1.4700000000000002</v>
      </c>
      <c r="N427">
        <f t="shared" si="29"/>
        <v>2.41</v>
      </c>
      <c r="O427">
        <f t="shared" si="29"/>
        <v>2.1700000000000004</v>
      </c>
      <c r="P427">
        <f t="shared" si="29"/>
        <v>2.7499999999999996</v>
      </c>
      <c r="Q427">
        <f t="shared" si="29"/>
        <v>0</v>
      </c>
      <c r="R427">
        <f t="shared" si="29"/>
        <v>2.2000000000000002</v>
      </c>
      <c r="S427">
        <f t="shared" si="29"/>
        <v>0</v>
      </c>
    </row>
    <row r="428" spans="1:256" x14ac:dyDescent="0.2">
      <c r="A428" t="s">
        <v>41</v>
      </c>
      <c r="B428">
        <f t="shared" ref="B428:S428" si="30">B139</f>
        <v>0.83</v>
      </c>
      <c r="C428">
        <f t="shared" si="30"/>
        <v>0.83000000000000007</v>
      </c>
      <c r="D428">
        <f t="shared" si="30"/>
        <v>0.72000000000000008</v>
      </c>
      <c r="E428">
        <f t="shared" si="30"/>
        <v>0.93</v>
      </c>
      <c r="F428">
        <f t="shared" si="30"/>
        <v>0.75000000000000011</v>
      </c>
      <c r="G428">
        <f t="shared" si="30"/>
        <v>0.77</v>
      </c>
      <c r="H428">
        <f t="shared" si="30"/>
        <v>1.39</v>
      </c>
      <c r="I428">
        <f t="shared" si="30"/>
        <v>1.23</v>
      </c>
      <c r="J428">
        <f t="shared" si="30"/>
        <v>1.2</v>
      </c>
      <c r="K428">
        <f t="shared" si="30"/>
        <v>0.94</v>
      </c>
      <c r="L428">
        <f t="shared" si="30"/>
        <v>0.89</v>
      </c>
      <c r="M428">
        <f t="shared" si="30"/>
        <v>0.81</v>
      </c>
      <c r="N428">
        <f t="shared" si="30"/>
        <v>1.1600000000000001</v>
      </c>
      <c r="O428">
        <f t="shared" si="30"/>
        <v>1.1200000000000001</v>
      </c>
      <c r="P428">
        <f t="shared" si="30"/>
        <v>1.04</v>
      </c>
      <c r="Q428">
        <f t="shared" si="30"/>
        <v>0</v>
      </c>
      <c r="R428">
        <f t="shared" si="30"/>
        <v>1.26</v>
      </c>
      <c r="S428">
        <f t="shared" si="30"/>
        <v>0</v>
      </c>
    </row>
    <row r="429" spans="1:256" x14ac:dyDescent="0.2">
      <c r="A429" t="s">
        <v>42</v>
      </c>
      <c r="B429">
        <f t="shared" ref="B429:S429" si="31">B174</f>
        <v>2.12</v>
      </c>
      <c r="C429">
        <f t="shared" si="31"/>
        <v>3.0100000000000002</v>
      </c>
      <c r="D429">
        <f t="shared" si="31"/>
        <v>2.58</v>
      </c>
      <c r="E429">
        <f t="shared" si="31"/>
        <v>2.34</v>
      </c>
      <c r="F429">
        <f t="shared" si="31"/>
        <v>2.94</v>
      </c>
      <c r="G429">
        <f t="shared" si="31"/>
        <v>2.4</v>
      </c>
      <c r="H429">
        <f t="shared" si="31"/>
        <v>3.15</v>
      </c>
      <c r="I429">
        <f t="shared" si="31"/>
        <v>3.0899999999999994</v>
      </c>
      <c r="J429">
        <f t="shared" si="31"/>
        <v>2.6100000000000003</v>
      </c>
      <c r="K429">
        <f t="shared" si="31"/>
        <v>3.0700000000000003</v>
      </c>
      <c r="L429">
        <f t="shared" si="31"/>
        <v>3.02</v>
      </c>
      <c r="M429">
        <f t="shared" si="31"/>
        <v>2.21</v>
      </c>
      <c r="N429">
        <f t="shared" si="31"/>
        <v>2.46</v>
      </c>
      <c r="O429">
        <f t="shared" si="31"/>
        <v>2.3099999999999996</v>
      </c>
      <c r="P429">
        <f t="shared" si="31"/>
        <v>3.1300000000000003</v>
      </c>
      <c r="Q429">
        <f t="shared" si="31"/>
        <v>0</v>
      </c>
      <c r="R429">
        <f t="shared" si="31"/>
        <v>2.5799999999999996</v>
      </c>
      <c r="S429">
        <f t="shared" si="31"/>
        <v>0</v>
      </c>
    </row>
    <row r="430" spans="1:256" x14ac:dyDescent="0.2">
      <c r="A430" t="s">
        <v>43</v>
      </c>
      <c r="B430">
        <f t="shared" ref="B430:S430" si="32">B209</f>
        <v>2.27</v>
      </c>
      <c r="C430">
        <f t="shared" si="32"/>
        <v>2.1100000000000003</v>
      </c>
      <c r="D430">
        <f t="shared" si="32"/>
        <v>1.79</v>
      </c>
      <c r="E430">
        <f t="shared" si="32"/>
        <v>2.1399999999999997</v>
      </c>
      <c r="F430">
        <f t="shared" si="32"/>
        <v>2.5</v>
      </c>
      <c r="G430">
        <f t="shared" si="32"/>
        <v>1.8200000000000003</v>
      </c>
      <c r="H430">
        <f t="shared" si="32"/>
        <v>1.9600000000000002</v>
      </c>
      <c r="I430">
        <f t="shared" si="32"/>
        <v>2.0000000000000004</v>
      </c>
      <c r="J430">
        <f t="shared" si="32"/>
        <v>2.06</v>
      </c>
      <c r="K430">
        <f t="shared" si="32"/>
        <v>2.14</v>
      </c>
      <c r="L430">
        <f t="shared" si="32"/>
        <v>2.8800000000000003</v>
      </c>
      <c r="M430">
        <f t="shared" si="32"/>
        <v>2.7199999999999998</v>
      </c>
      <c r="N430">
        <f t="shared" si="32"/>
        <v>1.37</v>
      </c>
      <c r="O430">
        <f t="shared" si="32"/>
        <v>1.85</v>
      </c>
      <c r="P430">
        <f t="shared" si="32"/>
        <v>1.78</v>
      </c>
      <c r="Q430">
        <f t="shared" si="32"/>
        <v>0</v>
      </c>
      <c r="R430">
        <f t="shared" si="32"/>
        <v>2.29</v>
      </c>
      <c r="S430">
        <f t="shared" si="32"/>
        <v>0</v>
      </c>
    </row>
    <row r="431" spans="1:256" x14ac:dyDescent="0.2">
      <c r="A431" t="s">
        <v>45</v>
      </c>
      <c r="B431">
        <f t="shared" ref="B431:S431" si="33">B244</f>
        <v>0.21</v>
      </c>
      <c r="C431">
        <f t="shared" si="33"/>
        <v>0.27999999999999997</v>
      </c>
      <c r="D431">
        <f t="shared" si="33"/>
        <v>0.21000000000000002</v>
      </c>
      <c r="E431">
        <f t="shared" si="33"/>
        <v>0.43</v>
      </c>
      <c r="F431">
        <f t="shared" si="33"/>
        <v>0.24</v>
      </c>
      <c r="G431">
        <f t="shared" si="33"/>
        <v>0.34</v>
      </c>
      <c r="H431">
        <f t="shared" si="33"/>
        <v>0.08</v>
      </c>
      <c r="I431">
        <f t="shared" si="33"/>
        <v>0.33</v>
      </c>
      <c r="J431">
        <f t="shared" si="33"/>
        <v>0.16</v>
      </c>
      <c r="K431">
        <f t="shared" si="33"/>
        <v>0.46</v>
      </c>
      <c r="L431">
        <f t="shared" si="33"/>
        <v>0.25</v>
      </c>
      <c r="M431">
        <f t="shared" si="33"/>
        <v>0.21</v>
      </c>
      <c r="N431">
        <f t="shared" si="33"/>
        <v>0.36</v>
      </c>
      <c r="O431">
        <f t="shared" si="33"/>
        <v>0.35000000000000003</v>
      </c>
      <c r="P431">
        <f t="shared" si="33"/>
        <v>0.52</v>
      </c>
      <c r="Q431">
        <f t="shared" si="33"/>
        <v>0</v>
      </c>
      <c r="R431">
        <f t="shared" si="33"/>
        <v>0.23</v>
      </c>
      <c r="S431">
        <f t="shared" si="33"/>
        <v>0</v>
      </c>
    </row>
    <row r="432" spans="1:256" x14ac:dyDescent="0.2">
      <c r="A432" t="s">
        <v>58</v>
      </c>
      <c r="B432">
        <f t="shared" ref="B432:S432" si="34">B279</f>
        <v>2.1800000000000002</v>
      </c>
      <c r="C432">
        <f t="shared" si="34"/>
        <v>0.48</v>
      </c>
      <c r="D432">
        <f t="shared" si="34"/>
        <v>0.52</v>
      </c>
      <c r="E432">
        <f t="shared" si="34"/>
        <v>0.56000000000000005</v>
      </c>
      <c r="F432">
        <f t="shared" si="34"/>
        <v>0.16999999999999998</v>
      </c>
      <c r="G432">
        <f t="shared" si="34"/>
        <v>0.19</v>
      </c>
      <c r="H432">
        <f t="shared" si="34"/>
        <v>0.55000000000000004</v>
      </c>
      <c r="I432">
        <f t="shared" si="34"/>
        <v>1.05</v>
      </c>
      <c r="J432">
        <f t="shared" si="34"/>
        <v>0.58000000000000007</v>
      </c>
      <c r="K432">
        <f t="shared" si="34"/>
        <v>0.21</v>
      </c>
      <c r="L432">
        <f t="shared" si="34"/>
        <v>0.47000000000000003</v>
      </c>
      <c r="M432">
        <f t="shared" si="34"/>
        <v>0.12</v>
      </c>
      <c r="N432">
        <f t="shared" si="34"/>
        <v>0.9</v>
      </c>
      <c r="O432">
        <f t="shared" si="34"/>
        <v>0.13999999999999999</v>
      </c>
      <c r="P432">
        <f t="shared" si="34"/>
        <v>0.18</v>
      </c>
      <c r="Q432">
        <f t="shared" si="34"/>
        <v>0.5</v>
      </c>
      <c r="R432">
        <f t="shared" si="34"/>
        <v>0.4</v>
      </c>
      <c r="S432">
        <f t="shared" si="34"/>
        <v>0</v>
      </c>
    </row>
    <row r="433" spans="1:19" x14ac:dyDescent="0.2">
      <c r="A433" t="s">
        <v>59</v>
      </c>
      <c r="B433">
        <f t="shared" ref="B433:S433" si="35">B314</f>
        <v>0</v>
      </c>
      <c r="C433">
        <f t="shared" si="35"/>
        <v>0</v>
      </c>
      <c r="D433">
        <f t="shared" si="35"/>
        <v>0</v>
      </c>
      <c r="E433">
        <f t="shared" si="35"/>
        <v>0.15</v>
      </c>
      <c r="F433">
        <f t="shared" si="35"/>
        <v>0</v>
      </c>
      <c r="G433">
        <f t="shared" si="35"/>
        <v>0</v>
      </c>
      <c r="H433">
        <f t="shared" si="35"/>
        <v>0</v>
      </c>
      <c r="I433">
        <f t="shared" si="35"/>
        <v>0</v>
      </c>
      <c r="J433">
        <f t="shared" si="35"/>
        <v>0</v>
      </c>
      <c r="K433">
        <f t="shared" si="35"/>
        <v>0</v>
      </c>
      <c r="L433">
        <f t="shared" si="35"/>
        <v>0</v>
      </c>
      <c r="M433">
        <f t="shared" si="35"/>
        <v>0.06</v>
      </c>
      <c r="N433">
        <f t="shared" si="35"/>
        <v>0</v>
      </c>
      <c r="O433">
        <f t="shared" si="35"/>
        <v>0</v>
      </c>
      <c r="P433">
        <f t="shared" si="35"/>
        <v>0</v>
      </c>
      <c r="Q433">
        <f t="shared" si="35"/>
        <v>0</v>
      </c>
      <c r="R433">
        <f t="shared" si="35"/>
        <v>0</v>
      </c>
      <c r="S433">
        <f t="shared" si="35"/>
        <v>0</v>
      </c>
    </row>
    <row r="434" spans="1:19" x14ac:dyDescent="0.2">
      <c r="A434" t="s">
        <v>60</v>
      </c>
      <c r="B434">
        <f t="shared" ref="B434:S434" si="36">B349</f>
        <v>0.22</v>
      </c>
      <c r="C434">
        <f t="shared" si="36"/>
        <v>0.66999999999999993</v>
      </c>
      <c r="D434">
        <f t="shared" si="36"/>
        <v>0.16</v>
      </c>
      <c r="E434">
        <f t="shared" si="36"/>
        <v>1.1299999999999999</v>
      </c>
      <c r="F434">
        <f t="shared" si="36"/>
        <v>0.86</v>
      </c>
      <c r="G434">
        <f t="shared" si="36"/>
        <v>0.76</v>
      </c>
      <c r="H434">
        <f t="shared" si="36"/>
        <v>1.0799999999999998</v>
      </c>
      <c r="I434">
        <f t="shared" si="36"/>
        <v>1.1299999999999999</v>
      </c>
      <c r="J434">
        <f t="shared" si="36"/>
        <v>1.1200000000000001</v>
      </c>
      <c r="K434">
        <f t="shared" si="36"/>
        <v>0.67</v>
      </c>
      <c r="L434">
        <f t="shared" si="36"/>
        <v>0.79</v>
      </c>
      <c r="M434">
        <f t="shared" si="36"/>
        <v>0.66999999999999993</v>
      </c>
      <c r="N434">
        <f t="shared" si="36"/>
        <v>1.18</v>
      </c>
      <c r="O434">
        <f t="shared" si="36"/>
        <v>0.69000000000000006</v>
      </c>
      <c r="P434">
        <f t="shared" si="36"/>
        <v>1.05</v>
      </c>
      <c r="Q434">
        <f t="shared" si="36"/>
        <v>0.2</v>
      </c>
      <c r="R434">
        <f t="shared" si="36"/>
        <v>0.83000000000000007</v>
      </c>
      <c r="S434">
        <f t="shared" si="36"/>
        <v>0</v>
      </c>
    </row>
    <row r="435" spans="1:19" x14ac:dyDescent="0.2">
      <c r="A435" t="s">
        <v>61</v>
      </c>
      <c r="B435">
        <f t="shared" ref="B435:S435" si="37">B384</f>
        <v>2.25</v>
      </c>
      <c r="C435">
        <f t="shared" si="37"/>
        <v>4.1000000000000005</v>
      </c>
      <c r="D435">
        <f t="shared" si="37"/>
        <v>3.37</v>
      </c>
      <c r="E435">
        <f t="shared" si="37"/>
        <v>4.45</v>
      </c>
      <c r="F435">
        <f t="shared" si="37"/>
        <v>3.9600000000000004</v>
      </c>
      <c r="G435">
        <f t="shared" si="37"/>
        <v>3.41</v>
      </c>
      <c r="H435">
        <f t="shared" si="37"/>
        <v>3.47</v>
      </c>
      <c r="I435">
        <f t="shared" si="37"/>
        <v>3.75</v>
      </c>
      <c r="J435">
        <f t="shared" si="37"/>
        <v>3.5999999999999996</v>
      </c>
      <c r="K435">
        <f t="shared" si="37"/>
        <v>3.58</v>
      </c>
      <c r="L435">
        <f t="shared" si="37"/>
        <v>3.02</v>
      </c>
      <c r="M435">
        <f t="shared" si="37"/>
        <v>3.34</v>
      </c>
      <c r="N435">
        <f t="shared" si="37"/>
        <v>2.44</v>
      </c>
      <c r="O435">
        <f t="shared" si="37"/>
        <v>3.67</v>
      </c>
      <c r="P435">
        <f t="shared" si="37"/>
        <v>4.3999999999999995</v>
      </c>
      <c r="Q435">
        <f t="shared" si="37"/>
        <v>3.09</v>
      </c>
      <c r="R435">
        <f t="shared" si="37"/>
        <v>3.8300000000000005</v>
      </c>
      <c r="S435">
        <f t="shared" si="37"/>
        <v>0</v>
      </c>
    </row>
    <row r="436" spans="1:19" x14ac:dyDescent="0.2">
      <c r="A436" t="s">
        <v>62</v>
      </c>
      <c r="B436">
        <f t="shared" ref="B436:S436" si="38">B419</f>
        <v>0.64</v>
      </c>
      <c r="C436">
        <f t="shared" si="38"/>
        <v>1.4000000000000001</v>
      </c>
      <c r="D436">
        <f t="shared" si="38"/>
        <v>1.02</v>
      </c>
      <c r="E436">
        <f t="shared" si="38"/>
        <v>1.34</v>
      </c>
      <c r="F436">
        <f t="shared" si="38"/>
        <v>0.94</v>
      </c>
      <c r="G436">
        <f t="shared" si="38"/>
        <v>1.3599999999999999</v>
      </c>
      <c r="H436">
        <f t="shared" si="38"/>
        <v>0.87000000000000011</v>
      </c>
      <c r="I436">
        <f t="shared" si="38"/>
        <v>1.39</v>
      </c>
      <c r="J436">
        <f t="shared" si="38"/>
        <v>1.06</v>
      </c>
      <c r="K436">
        <f t="shared" si="38"/>
        <v>2.17</v>
      </c>
      <c r="L436">
        <f t="shared" si="38"/>
        <v>0.9900000000000001</v>
      </c>
      <c r="M436">
        <f t="shared" si="38"/>
        <v>0.91999999999999993</v>
      </c>
      <c r="N436">
        <f t="shared" si="38"/>
        <v>0.94000000000000006</v>
      </c>
      <c r="O436">
        <f t="shared" si="38"/>
        <v>1.3099999999999998</v>
      </c>
      <c r="P436">
        <f t="shared" si="38"/>
        <v>0.96</v>
      </c>
      <c r="Q436">
        <f t="shared" si="38"/>
        <v>1.8800000000000001</v>
      </c>
      <c r="R436">
        <f t="shared" si="38"/>
        <v>1.4700000000000002</v>
      </c>
      <c r="S436">
        <f t="shared" si="38"/>
        <v>0</v>
      </c>
    </row>
    <row r="438" spans="1:19" x14ac:dyDescent="0.2">
      <c r="B438">
        <f t="shared" ref="B438:S438" si="39">SUM(B425:B436)</f>
        <v>14.300000000000002</v>
      </c>
      <c r="C438">
        <f t="shared" si="39"/>
        <v>15.97</v>
      </c>
      <c r="D438">
        <f t="shared" si="39"/>
        <v>13.91</v>
      </c>
      <c r="E438">
        <f t="shared" si="39"/>
        <v>18.569999999999997</v>
      </c>
      <c r="F438">
        <f t="shared" si="39"/>
        <v>16.170000000000002</v>
      </c>
      <c r="G438">
        <f t="shared" si="39"/>
        <v>15.37</v>
      </c>
      <c r="H438">
        <f t="shared" si="39"/>
        <v>16.270000000000003</v>
      </c>
      <c r="I438">
        <f t="shared" si="39"/>
        <v>17.600000000000001</v>
      </c>
      <c r="J438">
        <f t="shared" si="39"/>
        <v>16.71</v>
      </c>
      <c r="K438">
        <f t="shared" si="39"/>
        <v>17.340000000000003</v>
      </c>
      <c r="L438">
        <f t="shared" si="39"/>
        <v>15.97</v>
      </c>
      <c r="M438">
        <f t="shared" si="39"/>
        <v>13.690000000000001</v>
      </c>
      <c r="N438">
        <f t="shared" si="39"/>
        <v>15.129999999999999</v>
      </c>
      <c r="O438">
        <f t="shared" si="39"/>
        <v>16.009999999999998</v>
      </c>
      <c r="P438">
        <f t="shared" si="39"/>
        <v>18.149999999999999</v>
      </c>
      <c r="Q438">
        <f t="shared" si="39"/>
        <v>5.67</v>
      </c>
      <c r="R438">
        <f t="shared" si="39"/>
        <v>17.010000000000002</v>
      </c>
      <c r="S438">
        <f t="shared" si="39"/>
        <v>0</v>
      </c>
    </row>
    <row r="440" spans="1:19" x14ac:dyDescent="0.2">
      <c r="A440" t="s">
        <v>150</v>
      </c>
    </row>
    <row r="441" spans="1:19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19" x14ac:dyDescent="0.2">
      <c r="A442" t="s">
        <v>59</v>
      </c>
      <c r="B442">
        <f>'1990'!B433</f>
        <v>0.04</v>
      </c>
      <c r="C442">
        <f>'1990'!C433</f>
        <v>0</v>
      </c>
      <c r="D442">
        <f>'1990'!D433</f>
        <v>0</v>
      </c>
      <c r="E442">
        <f>'1990'!E433</f>
        <v>0.09</v>
      </c>
      <c r="F442">
        <f>'1990'!F433</f>
        <v>0</v>
      </c>
      <c r="G442">
        <f>'1990'!G433</f>
        <v>0</v>
      </c>
      <c r="H442">
        <f>'1990'!H433</f>
        <v>0.02</v>
      </c>
      <c r="I442">
        <f>'1990'!I433</f>
        <v>0</v>
      </c>
      <c r="J442">
        <f>'1990'!J433</f>
        <v>0.06</v>
      </c>
      <c r="K442">
        <f>'1990'!K433</f>
        <v>1.42</v>
      </c>
      <c r="L442">
        <f>'1990'!L433</f>
        <v>0</v>
      </c>
      <c r="M442">
        <f>'1990'!M433</f>
        <v>0.03</v>
      </c>
      <c r="N442">
        <f>'1990'!N433</f>
        <v>0</v>
      </c>
      <c r="O442">
        <f>'1990'!O433</f>
        <v>0</v>
      </c>
      <c r="P442">
        <f>'1990'!P433</f>
        <v>0.1</v>
      </c>
      <c r="Q442">
        <f>'1990'!Q433</f>
        <v>0.05</v>
      </c>
      <c r="R442">
        <f>'1990'!R433</f>
        <v>0</v>
      </c>
    </row>
    <row r="443" spans="1:19" x14ac:dyDescent="0.2">
      <c r="A443" t="s">
        <v>104</v>
      </c>
      <c r="B443">
        <f>'1990'!B434</f>
        <v>1.9300000000000002</v>
      </c>
      <c r="C443">
        <f>'1990'!C434</f>
        <v>2.1999999999999997</v>
      </c>
      <c r="D443">
        <f>'1990'!D434</f>
        <v>2.06</v>
      </c>
      <c r="E443">
        <f>'1990'!E434</f>
        <v>2.62</v>
      </c>
      <c r="F443">
        <f>'1990'!F434</f>
        <v>2.37</v>
      </c>
      <c r="G443">
        <f>'1990'!G434</f>
        <v>1.98</v>
      </c>
      <c r="H443">
        <f>'1990'!H434</f>
        <v>3.26</v>
      </c>
      <c r="I443">
        <f>'1990'!I434</f>
        <v>2.3199999999999998</v>
      </c>
      <c r="J443">
        <f>'1990'!J434</f>
        <v>2.23</v>
      </c>
      <c r="K443">
        <f>'1990'!K434</f>
        <v>0.60000000000000009</v>
      </c>
      <c r="L443">
        <f>'1990'!L434</f>
        <v>2.3000000000000003</v>
      </c>
      <c r="M443">
        <f>'1990'!M434</f>
        <v>1.6800000000000002</v>
      </c>
      <c r="N443">
        <f>'1990'!N434</f>
        <v>2.2600000000000002</v>
      </c>
      <c r="O443">
        <f>'1990'!O434</f>
        <v>2.0499999999999998</v>
      </c>
      <c r="P443">
        <f>'1990'!P434</f>
        <v>2.2799999999999998</v>
      </c>
      <c r="Q443">
        <f>'1990'!Q434</f>
        <v>2.0499999999999998</v>
      </c>
      <c r="R443">
        <f>'1990'!R434</f>
        <v>1.77</v>
      </c>
    </row>
    <row r="444" spans="1:19" x14ac:dyDescent="0.2">
      <c r="A444" t="s">
        <v>61</v>
      </c>
      <c r="B444">
        <f>'1990'!B435</f>
        <v>1.6</v>
      </c>
      <c r="C444">
        <f>'1990'!C435</f>
        <v>2.5299999999999998</v>
      </c>
      <c r="D444">
        <f>'1990'!D435</f>
        <v>1.73</v>
      </c>
      <c r="E444">
        <f>'1990'!E435</f>
        <v>3.08</v>
      </c>
      <c r="F444">
        <f>'1990'!F435</f>
        <v>2.1300000000000003</v>
      </c>
      <c r="G444">
        <f>'1990'!G435</f>
        <v>2.3800000000000003</v>
      </c>
      <c r="H444">
        <f>'1990'!H435</f>
        <v>1.55</v>
      </c>
      <c r="I444">
        <f>'1990'!I435</f>
        <v>2.0699999999999998</v>
      </c>
      <c r="J444">
        <f>'1990'!J435</f>
        <v>2.0499999999999998</v>
      </c>
      <c r="K444">
        <f>'1990'!K435</f>
        <v>2.46</v>
      </c>
      <c r="L444">
        <f>'1990'!L435</f>
        <v>1.74</v>
      </c>
      <c r="M444">
        <f>'1990'!M435</f>
        <v>2.09</v>
      </c>
      <c r="N444">
        <f>'1990'!N435</f>
        <v>2.11</v>
      </c>
      <c r="O444">
        <f>'1990'!O435</f>
        <v>2.2200000000000002</v>
      </c>
      <c r="P444">
        <f>'1990'!P435</f>
        <v>2.8000000000000003</v>
      </c>
      <c r="Q444">
        <f>'1990'!Q435</f>
        <v>2</v>
      </c>
      <c r="R444">
        <f>'1990'!R435</f>
        <v>2.16</v>
      </c>
    </row>
    <row r="445" spans="1:19" x14ac:dyDescent="0.2">
      <c r="A445" t="s">
        <v>62</v>
      </c>
      <c r="B445">
        <f>'1990'!B436</f>
        <v>1.1400000000000001</v>
      </c>
      <c r="C445">
        <f>'1990'!C436</f>
        <v>1.85</v>
      </c>
      <c r="D445">
        <f>'1990'!D436</f>
        <v>1.17</v>
      </c>
      <c r="E445">
        <f>'1990'!E436</f>
        <v>1.52</v>
      </c>
      <c r="F445">
        <f>'1990'!F436</f>
        <v>0.95</v>
      </c>
      <c r="G445">
        <f>'1990'!G436</f>
        <v>1.21</v>
      </c>
      <c r="H445">
        <f>'1990'!H436</f>
        <v>1.5200000000000002</v>
      </c>
      <c r="I445">
        <f>'1990'!I436</f>
        <v>1.8599999999999999</v>
      </c>
      <c r="J445">
        <f>'1990'!J436</f>
        <v>1.5300000000000002</v>
      </c>
      <c r="K445">
        <f>'1990'!K436</f>
        <v>1.79</v>
      </c>
      <c r="L445">
        <f>'1990'!L436</f>
        <v>1.4800000000000002</v>
      </c>
      <c r="M445">
        <f>'1990'!M436</f>
        <v>1.52</v>
      </c>
      <c r="N445">
        <f>'1990'!N436</f>
        <v>0</v>
      </c>
      <c r="O445">
        <f>'1990'!O436</f>
        <v>1.36</v>
      </c>
      <c r="P445">
        <f>'1990'!P436</f>
        <v>1.36</v>
      </c>
      <c r="Q445">
        <f>'1990'!Q436</f>
        <v>0.9</v>
      </c>
      <c r="R445">
        <f>'1990'!R436</f>
        <v>0.60000000000000009</v>
      </c>
    </row>
    <row r="446" spans="1:19" x14ac:dyDescent="0.2">
      <c r="A446" t="s">
        <v>98</v>
      </c>
      <c r="B446">
        <f>B425</f>
        <v>1.2900000000000003</v>
      </c>
      <c r="C446">
        <f>C425</f>
        <v>0.26</v>
      </c>
      <c r="D446">
        <f t="shared" ref="D446:R446" si="40">D425</f>
        <v>0.93</v>
      </c>
      <c r="E446">
        <f t="shared" si="40"/>
        <v>1.56</v>
      </c>
      <c r="F446">
        <f t="shared" si="40"/>
        <v>0.87</v>
      </c>
      <c r="G446">
        <f t="shared" si="40"/>
        <v>1.3800000000000001</v>
      </c>
      <c r="H446">
        <f t="shared" si="40"/>
        <v>0.72000000000000008</v>
      </c>
      <c r="I446">
        <f t="shared" si="40"/>
        <v>1.2099999999999997</v>
      </c>
      <c r="J446">
        <f t="shared" si="40"/>
        <v>1.2100000000000002</v>
      </c>
      <c r="K446">
        <f t="shared" si="40"/>
        <v>0.83</v>
      </c>
      <c r="L446">
        <f t="shared" si="40"/>
        <v>1.01</v>
      </c>
      <c r="M446">
        <f t="shared" si="40"/>
        <v>0.68</v>
      </c>
      <c r="N446">
        <f t="shared" si="40"/>
        <v>1.43</v>
      </c>
      <c r="O446">
        <f t="shared" si="40"/>
        <v>1.2300000000000002</v>
      </c>
      <c r="P446">
        <f t="shared" si="40"/>
        <v>1.2000000000000002</v>
      </c>
      <c r="Q446">
        <f t="shared" si="40"/>
        <v>0</v>
      </c>
      <c r="R446">
        <f t="shared" si="40"/>
        <v>0.9</v>
      </c>
    </row>
    <row r="447" spans="1:19" x14ac:dyDescent="0.2">
      <c r="A447" t="s">
        <v>103</v>
      </c>
      <c r="B447">
        <f t="shared" ref="B447:B453" si="41">B426</f>
        <v>0.70000000000000007</v>
      </c>
      <c r="C447">
        <f t="shared" ref="C447:R447" si="42">C426</f>
        <v>0.91</v>
      </c>
      <c r="D447">
        <f t="shared" si="42"/>
        <v>0.55000000000000004</v>
      </c>
      <c r="E447">
        <f t="shared" si="42"/>
        <v>0.98000000000000009</v>
      </c>
      <c r="F447">
        <f t="shared" si="42"/>
        <v>0.98000000000000009</v>
      </c>
      <c r="G447">
        <f t="shared" si="42"/>
        <v>0.76</v>
      </c>
      <c r="H447">
        <f t="shared" si="42"/>
        <v>0.6</v>
      </c>
      <c r="I447">
        <f t="shared" si="42"/>
        <v>0.83000000000000007</v>
      </c>
      <c r="J447">
        <f t="shared" si="42"/>
        <v>0.94000000000000017</v>
      </c>
      <c r="K447">
        <f t="shared" si="42"/>
        <v>0.77</v>
      </c>
      <c r="L447">
        <f t="shared" si="42"/>
        <v>0.77</v>
      </c>
      <c r="M447">
        <f t="shared" si="42"/>
        <v>0.48</v>
      </c>
      <c r="N447">
        <f t="shared" si="42"/>
        <v>0.48</v>
      </c>
      <c r="O447">
        <f t="shared" si="42"/>
        <v>1.17</v>
      </c>
      <c r="P447">
        <f t="shared" si="42"/>
        <v>1.1400000000000001</v>
      </c>
      <c r="Q447">
        <f t="shared" si="42"/>
        <v>0</v>
      </c>
      <c r="R447">
        <f t="shared" si="42"/>
        <v>1.02</v>
      </c>
    </row>
    <row r="448" spans="1:19" x14ac:dyDescent="0.2">
      <c r="A448" t="s">
        <v>139</v>
      </c>
      <c r="B448">
        <f t="shared" si="41"/>
        <v>1.59</v>
      </c>
      <c r="C448">
        <f t="shared" ref="C448:R448" si="43">C427</f>
        <v>1.9200000000000004</v>
      </c>
      <c r="D448">
        <f t="shared" si="43"/>
        <v>2.06</v>
      </c>
      <c r="E448">
        <f t="shared" si="43"/>
        <v>2.5599999999999996</v>
      </c>
      <c r="F448">
        <f t="shared" si="43"/>
        <v>1.9600000000000002</v>
      </c>
      <c r="G448">
        <f t="shared" si="43"/>
        <v>2.1800000000000002</v>
      </c>
      <c r="H448">
        <f t="shared" si="43"/>
        <v>2.3999999999999995</v>
      </c>
      <c r="I448">
        <f t="shared" si="43"/>
        <v>1.59</v>
      </c>
      <c r="J448">
        <f t="shared" si="43"/>
        <v>2.17</v>
      </c>
      <c r="K448">
        <f t="shared" si="43"/>
        <v>2.5</v>
      </c>
      <c r="L448">
        <f t="shared" si="43"/>
        <v>1.88</v>
      </c>
      <c r="M448">
        <f t="shared" si="43"/>
        <v>1.4700000000000002</v>
      </c>
      <c r="N448">
        <f t="shared" si="43"/>
        <v>2.41</v>
      </c>
      <c r="O448">
        <f t="shared" si="43"/>
        <v>2.1700000000000004</v>
      </c>
      <c r="P448">
        <f t="shared" si="43"/>
        <v>2.7499999999999996</v>
      </c>
      <c r="Q448">
        <f t="shared" si="43"/>
        <v>0</v>
      </c>
      <c r="R448">
        <f t="shared" si="43"/>
        <v>2.2000000000000002</v>
      </c>
    </row>
    <row r="449" spans="1:18" x14ac:dyDescent="0.2">
      <c r="A449" t="s">
        <v>41</v>
      </c>
      <c r="B449">
        <f t="shared" si="41"/>
        <v>0.83</v>
      </c>
      <c r="C449">
        <f t="shared" ref="C449:R449" si="44">C428</f>
        <v>0.83000000000000007</v>
      </c>
      <c r="D449">
        <f t="shared" si="44"/>
        <v>0.72000000000000008</v>
      </c>
      <c r="E449">
        <f t="shared" si="44"/>
        <v>0.93</v>
      </c>
      <c r="F449">
        <f t="shared" si="44"/>
        <v>0.75000000000000011</v>
      </c>
      <c r="G449">
        <f t="shared" si="44"/>
        <v>0.77</v>
      </c>
      <c r="H449">
        <f t="shared" si="44"/>
        <v>1.39</v>
      </c>
      <c r="I449">
        <f t="shared" si="44"/>
        <v>1.23</v>
      </c>
      <c r="J449">
        <f t="shared" si="44"/>
        <v>1.2</v>
      </c>
      <c r="K449">
        <f t="shared" si="44"/>
        <v>0.94</v>
      </c>
      <c r="L449">
        <f t="shared" si="44"/>
        <v>0.89</v>
      </c>
      <c r="M449">
        <f t="shared" si="44"/>
        <v>0.81</v>
      </c>
      <c r="N449">
        <f t="shared" si="44"/>
        <v>1.1600000000000001</v>
      </c>
      <c r="O449">
        <f t="shared" si="44"/>
        <v>1.1200000000000001</v>
      </c>
      <c r="P449">
        <f t="shared" si="44"/>
        <v>1.04</v>
      </c>
      <c r="Q449">
        <f t="shared" si="44"/>
        <v>0</v>
      </c>
      <c r="R449">
        <f t="shared" si="44"/>
        <v>1.26</v>
      </c>
    </row>
    <row r="450" spans="1:18" x14ac:dyDescent="0.2">
      <c r="A450" t="s">
        <v>42</v>
      </c>
      <c r="B450">
        <f t="shared" si="41"/>
        <v>2.12</v>
      </c>
      <c r="C450">
        <f t="shared" ref="C450:R450" si="45">C429</f>
        <v>3.0100000000000002</v>
      </c>
      <c r="D450">
        <f t="shared" si="45"/>
        <v>2.58</v>
      </c>
      <c r="E450">
        <f t="shared" si="45"/>
        <v>2.34</v>
      </c>
      <c r="F450">
        <f t="shared" si="45"/>
        <v>2.94</v>
      </c>
      <c r="G450">
        <f t="shared" si="45"/>
        <v>2.4</v>
      </c>
      <c r="H450">
        <f t="shared" si="45"/>
        <v>3.15</v>
      </c>
      <c r="I450">
        <f t="shared" si="45"/>
        <v>3.0899999999999994</v>
      </c>
      <c r="J450">
        <f t="shared" si="45"/>
        <v>2.6100000000000003</v>
      </c>
      <c r="K450">
        <f t="shared" si="45"/>
        <v>3.0700000000000003</v>
      </c>
      <c r="L450">
        <f t="shared" si="45"/>
        <v>3.02</v>
      </c>
      <c r="M450">
        <f t="shared" si="45"/>
        <v>2.21</v>
      </c>
      <c r="N450">
        <f t="shared" si="45"/>
        <v>2.46</v>
      </c>
      <c r="O450">
        <f t="shared" si="45"/>
        <v>2.3099999999999996</v>
      </c>
      <c r="P450">
        <f t="shared" si="45"/>
        <v>3.1300000000000003</v>
      </c>
      <c r="Q450">
        <f t="shared" si="45"/>
        <v>0</v>
      </c>
      <c r="R450">
        <f t="shared" si="45"/>
        <v>2.5799999999999996</v>
      </c>
    </row>
    <row r="451" spans="1:18" x14ac:dyDescent="0.2">
      <c r="A451" t="s">
        <v>43</v>
      </c>
      <c r="B451">
        <f t="shared" si="41"/>
        <v>2.27</v>
      </c>
      <c r="C451">
        <f t="shared" ref="C451:R451" si="46">C430</f>
        <v>2.1100000000000003</v>
      </c>
      <c r="D451">
        <f t="shared" si="46"/>
        <v>1.79</v>
      </c>
      <c r="E451">
        <f t="shared" si="46"/>
        <v>2.1399999999999997</v>
      </c>
      <c r="F451">
        <f t="shared" si="46"/>
        <v>2.5</v>
      </c>
      <c r="G451">
        <f t="shared" si="46"/>
        <v>1.8200000000000003</v>
      </c>
      <c r="H451">
        <f t="shared" si="46"/>
        <v>1.9600000000000002</v>
      </c>
      <c r="I451">
        <f t="shared" si="46"/>
        <v>2.0000000000000004</v>
      </c>
      <c r="J451">
        <f t="shared" si="46"/>
        <v>2.06</v>
      </c>
      <c r="K451">
        <f t="shared" si="46"/>
        <v>2.14</v>
      </c>
      <c r="L451">
        <f t="shared" si="46"/>
        <v>2.8800000000000003</v>
      </c>
      <c r="M451">
        <f t="shared" si="46"/>
        <v>2.7199999999999998</v>
      </c>
      <c r="N451">
        <f t="shared" si="46"/>
        <v>1.37</v>
      </c>
      <c r="O451">
        <f t="shared" si="46"/>
        <v>1.85</v>
      </c>
      <c r="P451">
        <f t="shared" si="46"/>
        <v>1.78</v>
      </c>
      <c r="Q451">
        <f t="shared" si="46"/>
        <v>0</v>
      </c>
      <c r="R451">
        <f t="shared" si="46"/>
        <v>2.29</v>
      </c>
    </row>
    <row r="452" spans="1:18" x14ac:dyDescent="0.2">
      <c r="A452" t="s">
        <v>45</v>
      </c>
      <c r="B452">
        <f t="shared" si="41"/>
        <v>0.21</v>
      </c>
      <c r="C452">
        <f t="shared" ref="C452:R452" si="47">C431</f>
        <v>0.27999999999999997</v>
      </c>
      <c r="D452">
        <f t="shared" si="47"/>
        <v>0.21000000000000002</v>
      </c>
      <c r="E452">
        <f t="shared" si="47"/>
        <v>0.43</v>
      </c>
      <c r="F452">
        <f t="shared" si="47"/>
        <v>0.24</v>
      </c>
      <c r="G452">
        <f t="shared" si="47"/>
        <v>0.34</v>
      </c>
      <c r="H452">
        <f t="shared" si="47"/>
        <v>0.08</v>
      </c>
      <c r="I452">
        <f t="shared" si="47"/>
        <v>0.33</v>
      </c>
      <c r="J452">
        <f t="shared" si="47"/>
        <v>0.16</v>
      </c>
      <c r="K452">
        <f t="shared" si="47"/>
        <v>0.46</v>
      </c>
      <c r="L452">
        <f t="shared" si="47"/>
        <v>0.25</v>
      </c>
      <c r="M452">
        <f t="shared" si="47"/>
        <v>0.21</v>
      </c>
      <c r="N452">
        <f t="shared" si="47"/>
        <v>0.36</v>
      </c>
      <c r="O452">
        <f t="shared" si="47"/>
        <v>0.35000000000000003</v>
      </c>
      <c r="P452">
        <f t="shared" si="47"/>
        <v>0.52</v>
      </c>
      <c r="Q452">
        <f t="shared" si="47"/>
        <v>0</v>
      </c>
      <c r="R452">
        <f t="shared" si="47"/>
        <v>0.23</v>
      </c>
    </row>
    <row r="453" spans="1:18" x14ac:dyDescent="0.2">
      <c r="A453" t="s">
        <v>106</v>
      </c>
      <c r="B453">
        <f t="shared" si="41"/>
        <v>2.1800000000000002</v>
      </c>
      <c r="C453">
        <f t="shared" ref="C453:R453" si="48">C432</f>
        <v>0.48</v>
      </c>
      <c r="D453">
        <f t="shared" si="48"/>
        <v>0.52</v>
      </c>
      <c r="E453">
        <f t="shared" si="48"/>
        <v>0.56000000000000005</v>
      </c>
      <c r="F453">
        <f t="shared" si="48"/>
        <v>0.16999999999999998</v>
      </c>
      <c r="G453">
        <f t="shared" si="48"/>
        <v>0.19</v>
      </c>
      <c r="H453">
        <f t="shared" si="48"/>
        <v>0.55000000000000004</v>
      </c>
      <c r="I453">
        <f t="shared" si="48"/>
        <v>1.05</v>
      </c>
      <c r="J453">
        <f t="shared" si="48"/>
        <v>0.58000000000000007</v>
      </c>
      <c r="K453">
        <f t="shared" si="48"/>
        <v>0.21</v>
      </c>
      <c r="L453">
        <f t="shared" si="48"/>
        <v>0.47000000000000003</v>
      </c>
      <c r="M453">
        <f t="shared" si="48"/>
        <v>0.12</v>
      </c>
      <c r="N453">
        <f t="shared" si="48"/>
        <v>0.9</v>
      </c>
      <c r="O453">
        <f t="shared" si="48"/>
        <v>0.13999999999999999</v>
      </c>
      <c r="P453">
        <f t="shared" si="48"/>
        <v>0.18</v>
      </c>
      <c r="Q453">
        <f t="shared" si="48"/>
        <v>0.5</v>
      </c>
      <c r="R453">
        <f t="shared" si="48"/>
        <v>0.4</v>
      </c>
    </row>
    <row r="455" spans="1:18" x14ac:dyDescent="0.2">
      <c r="B455">
        <f>SUM(B442:B454)</f>
        <v>15.900000000000002</v>
      </c>
      <c r="C455">
        <f>SUM(C442:C454)</f>
        <v>16.38</v>
      </c>
      <c r="D455">
        <f t="shared" ref="D455:R455" si="49">SUM(D442:D454)</f>
        <v>14.32</v>
      </c>
      <c r="E455">
        <f t="shared" si="49"/>
        <v>18.809999999999999</v>
      </c>
      <c r="F455">
        <f t="shared" si="49"/>
        <v>15.860000000000001</v>
      </c>
      <c r="G455">
        <f t="shared" si="49"/>
        <v>15.41</v>
      </c>
      <c r="H455">
        <f t="shared" si="49"/>
        <v>17.2</v>
      </c>
      <c r="I455">
        <f t="shared" si="49"/>
        <v>17.579999999999998</v>
      </c>
      <c r="J455">
        <f t="shared" si="49"/>
        <v>16.799999999999997</v>
      </c>
      <c r="K455">
        <f t="shared" si="49"/>
        <v>17.190000000000001</v>
      </c>
      <c r="L455">
        <f t="shared" si="49"/>
        <v>16.689999999999998</v>
      </c>
      <c r="M455">
        <f t="shared" si="49"/>
        <v>14.020000000000001</v>
      </c>
      <c r="N455">
        <f t="shared" si="49"/>
        <v>14.94</v>
      </c>
      <c r="O455">
        <f t="shared" si="49"/>
        <v>15.969999999999999</v>
      </c>
      <c r="P455">
        <f t="shared" si="49"/>
        <v>18.28</v>
      </c>
      <c r="Q455">
        <f t="shared" si="49"/>
        <v>5.5</v>
      </c>
      <c r="R455">
        <f t="shared" si="49"/>
        <v>15.410000000000002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455"/>
  <sheetViews>
    <sheetView topLeftCell="A429" zoomScaleNormal="100" workbookViewId="0">
      <pane xSplit="19755" topLeftCell="W1"/>
      <selection activeCell="H458" sqref="H458"/>
      <selection pane="topRight" activeCell="W1" sqref="W1"/>
    </sheetView>
  </sheetViews>
  <sheetFormatPr defaultColWidth="10.28515625" defaultRowHeight="12.75" x14ac:dyDescent="0.2"/>
  <cols>
    <col min="1" max="1" width="11.28515625" customWidth="1"/>
    <col min="2" max="8" width="10.28515625" customWidth="1"/>
    <col min="9" max="9" width="9.7109375" customWidth="1"/>
    <col min="10" max="17" width="10.28515625" customWidth="1"/>
    <col min="18" max="18" width="11.85546875" customWidth="1"/>
    <col min="19" max="35" width="10.28515625" customWidth="1"/>
    <col min="36" max="36" width="9.7109375" customWidth="1"/>
  </cols>
  <sheetData>
    <row r="1" spans="1:71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AA1">
        <v>2009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s="9" t="s">
        <v>20</v>
      </c>
    </row>
    <row r="2" spans="1:71" x14ac:dyDescent="0.2">
      <c r="A2">
        <v>2009</v>
      </c>
      <c r="AV2" s="9"/>
    </row>
    <row r="3" spans="1:71" x14ac:dyDescent="0.2">
      <c r="A3">
        <v>1</v>
      </c>
      <c r="C3">
        <v>1.1000000000000001</v>
      </c>
      <c r="E3">
        <v>0.93</v>
      </c>
      <c r="J3">
        <v>0.15</v>
      </c>
      <c r="L3">
        <v>0.66</v>
      </c>
      <c r="M3">
        <v>1.06</v>
      </c>
      <c r="O3">
        <v>0.3</v>
      </c>
      <c r="Q3">
        <v>0.01</v>
      </c>
      <c r="U3">
        <v>1</v>
      </c>
      <c r="AA3" s="6" t="s">
        <v>21</v>
      </c>
      <c r="AC3">
        <f t="shared" ref="AC3:AU3" si="0">B34</f>
        <v>2.9499999999999997</v>
      </c>
      <c r="AD3">
        <f t="shared" si="0"/>
        <v>2.93</v>
      </c>
      <c r="AE3">
        <f t="shared" si="0"/>
        <v>0.72</v>
      </c>
      <c r="AF3">
        <f t="shared" si="0"/>
        <v>4.2399999999999993</v>
      </c>
      <c r="AG3">
        <f t="shared" si="0"/>
        <v>2.3200000000000003</v>
      </c>
      <c r="AH3">
        <f t="shared" si="0"/>
        <v>0</v>
      </c>
      <c r="AI3">
        <f t="shared" si="0"/>
        <v>1.7100000000000004</v>
      </c>
      <c r="AJ3">
        <f t="shared" si="0"/>
        <v>0</v>
      </c>
      <c r="AK3">
        <f t="shared" si="0"/>
        <v>2.89</v>
      </c>
      <c r="AL3">
        <f t="shared" si="0"/>
        <v>2.8499999999999996</v>
      </c>
      <c r="AM3">
        <f t="shared" si="0"/>
        <v>1.3</v>
      </c>
      <c r="AN3">
        <f t="shared" si="0"/>
        <v>2.1100000000000003</v>
      </c>
      <c r="AO3">
        <f t="shared" si="0"/>
        <v>2.76</v>
      </c>
      <c r="AP3">
        <f t="shared" si="0"/>
        <v>1.4200000000000002</v>
      </c>
      <c r="AQ3">
        <f t="shared" si="0"/>
        <v>0</v>
      </c>
      <c r="AR3">
        <f t="shared" si="0"/>
        <v>3.25</v>
      </c>
      <c r="AS3">
        <f t="shared" si="0"/>
        <v>2.4699999999999998</v>
      </c>
      <c r="AT3">
        <f t="shared" si="0"/>
        <v>3.4</v>
      </c>
      <c r="AU3">
        <f t="shared" si="0"/>
        <v>6.5100000000000007</v>
      </c>
      <c r="AV3" s="7">
        <f t="shared" ref="AV3:AV14" si="1">AVERAGE(AC3:AU3)</f>
        <v>2.3068421052631578</v>
      </c>
      <c r="AX3" s="6"/>
      <c r="BR3" s="3"/>
    </row>
    <row r="4" spans="1:71" s="21" customFormat="1" x14ac:dyDescent="0.2">
      <c r="A4" s="21">
        <v>2</v>
      </c>
      <c r="B4" s="21">
        <v>1.3</v>
      </c>
      <c r="C4" s="21">
        <v>0.1</v>
      </c>
      <c r="E4" s="21">
        <v>0.86</v>
      </c>
      <c r="H4" s="21">
        <v>0.9</v>
      </c>
      <c r="I4" s="22"/>
      <c r="J4" s="21">
        <v>1.3</v>
      </c>
      <c r="K4" s="21">
        <v>1.52</v>
      </c>
      <c r="N4" s="21">
        <v>1.28</v>
      </c>
      <c r="O4" s="21">
        <v>1.1200000000000001</v>
      </c>
      <c r="Q4" s="21">
        <v>1.54</v>
      </c>
      <c r="R4" s="21">
        <v>1.1000000000000001</v>
      </c>
      <c r="S4" s="21">
        <v>1.2</v>
      </c>
      <c r="U4" s="21">
        <v>2</v>
      </c>
      <c r="AA4" s="23" t="s">
        <v>22</v>
      </c>
      <c r="AC4" s="21">
        <f t="shared" ref="AC4:AU4" si="2">B69</f>
        <v>1.01</v>
      </c>
      <c r="AD4" s="21">
        <f t="shared" si="2"/>
        <v>1.4500000000000002</v>
      </c>
      <c r="AE4" s="21">
        <f t="shared" si="2"/>
        <v>0.74</v>
      </c>
      <c r="AF4" s="21">
        <f t="shared" si="2"/>
        <v>1.19</v>
      </c>
      <c r="AG4" s="21">
        <f t="shared" si="2"/>
        <v>0.41</v>
      </c>
      <c r="AH4" s="21">
        <f t="shared" si="2"/>
        <v>0</v>
      </c>
      <c r="AI4" s="21">
        <f t="shared" si="2"/>
        <v>1.33</v>
      </c>
      <c r="AJ4" s="21">
        <f t="shared" si="2"/>
        <v>0</v>
      </c>
      <c r="AK4" s="21">
        <f>J69</f>
        <v>1.29</v>
      </c>
      <c r="AL4" s="21">
        <f t="shared" si="2"/>
        <v>1.51</v>
      </c>
      <c r="AM4" s="21">
        <f t="shared" si="2"/>
        <v>1.35</v>
      </c>
      <c r="AN4" s="21">
        <f t="shared" si="2"/>
        <v>1.31</v>
      </c>
      <c r="AO4" s="21">
        <f t="shared" si="2"/>
        <v>0.64</v>
      </c>
      <c r="AP4" s="21">
        <f t="shared" si="2"/>
        <v>0.97</v>
      </c>
      <c r="AQ4" s="21">
        <f t="shared" si="2"/>
        <v>0</v>
      </c>
      <c r="AR4" s="21">
        <f t="shared" si="2"/>
        <v>1.1000000000000001</v>
      </c>
      <c r="AS4" s="21">
        <f t="shared" si="2"/>
        <v>0.76</v>
      </c>
      <c r="AT4" s="21">
        <f t="shared" si="2"/>
        <v>0.89</v>
      </c>
      <c r="AU4" s="21">
        <f t="shared" si="2"/>
        <v>2.02</v>
      </c>
      <c r="AV4" s="24">
        <f t="shared" si="1"/>
        <v>0.94578947368421062</v>
      </c>
      <c r="AX4" s="23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5"/>
      <c r="BS4" s="22"/>
    </row>
    <row r="5" spans="1:71" x14ac:dyDescent="0.2">
      <c r="A5">
        <v>3</v>
      </c>
      <c r="B5">
        <v>0.01</v>
      </c>
      <c r="F5">
        <v>1.05</v>
      </c>
      <c r="M5">
        <v>0.26</v>
      </c>
      <c r="T5">
        <v>3</v>
      </c>
      <c r="U5">
        <v>3</v>
      </c>
      <c r="AA5" s="6" t="s">
        <v>23</v>
      </c>
      <c r="AC5">
        <f t="shared" ref="AC5:AU5" si="3">B104</f>
        <v>3.08</v>
      </c>
      <c r="AD5">
        <f t="shared" si="3"/>
        <v>5.9099999999999984</v>
      </c>
      <c r="AE5">
        <f t="shared" si="3"/>
        <v>2.48</v>
      </c>
      <c r="AF5">
        <f t="shared" si="3"/>
        <v>4.72</v>
      </c>
      <c r="AG5">
        <f t="shared" si="3"/>
        <v>2.63</v>
      </c>
      <c r="AH5">
        <f t="shared" si="3"/>
        <v>0</v>
      </c>
      <c r="AI5">
        <f t="shared" si="3"/>
        <v>2.64</v>
      </c>
      <c r="AJ5">
        <f t="shared" si="3"/>
        <v>0</v>
      </c>
      <c r="AK5">
        <f t="shared" si="3"/>
        <v>4.58</v>
      </c>
      <c r="AL5">
        <f t="shared" si="3"/>
        <v>3.81</v>
      </c>
      <c r="AM5">
        <f t="shared" si="3"/>
        <v>4.18</v>
      </c>
      <c r="AN5">
        <f t="shared" si="3"/>
        <v>3.2</v>
      </c>
      <c r="AO5">
        <f t="shared" si="3"/>
        <v>4.4099999999999993</v>
      </c>
      <c r="AP5">
        <f t="shared" si="3"/>
        <v>1.37</v>
      </c>
      <c r="AQ5">
        <f t="shared" si="3"/>
        <v>0</v>
      </c>
      <c r="AR5">
        <f t="shared" si="3"/>
        <v>4.72</v>
      </c>
      <c r="AS5">
        <f t="shared" si="3"/>
        <v>6.0399999999999991</v>
      </c>
      <c r="AT5">
        <f t="shared" si="3"/>
        <v>4.7600000000000007</v>
      </c>
      <c r="AU5">
        <f t="shared" si="3"/>
        <v>9.1499999999999968</v>
      </c>
      <c r="AV5" s="7">
        <f t="shared" si="1"/>
        <v>3.5621052631578944</v>
      </c>
      <c r="AX5" s="6"/>
      <c r="BR5" s="3"/>
    </row>
    <row r="6" spans="1:71" s="21" customFormat="1" x14ac:dyDescent="0.2">
      <c r="A6" s="21">
        <v>4</v>
      </c>
      <c r="H6" s="21">
        <v>0.13</v>
      </c>
      <c r="I6" s="22"/>
      <c r="M6" s="21">
        <v>0.04</v>
      </c>
      <c r="U6" s="21">
        <v>4</v>
      </c>
      <c r="AA6" s="23" t="s">
        <v>24</v>
      </c>
      <c r="AC6" s="21">
        <f t="shared" ref="AC6:AU6" si="4">B139</f>
        <v>2.4500000000000002</v>
      </c>
      <c r="AD6" s="21">
        <f t="shared" si="4"/>
        <v>2.27</v>
      </c>
      <c r="AE6" s="21">
        <f t="shared" si="4"/>
        <v>1.6400000000000001</v>
      </c>
      <c r="AF6" s="21">
        <f t="shared" si="4"/>
        <v>2.33</v>
      </c>
      <c r="AG6" s="21">
        <f t="shared" si="4"/>
        <v>1.51</v>
      </c>
      <c r="AH6" s="21">
        <f t="shared" si="4"/>
        <v>0</v>
      </c>
      <c r="AI6" s="21">
        <f t="shared" si="4"/>
        <v>1.9700000000000002</v>
      </c>
      <c r="AJ6" s="21">
        <f t="shared" si="4"/>
        <v>0</v>
      </c>
      <c r="AK6" s="21">
        <f t="shared" si="4"/>
        <v>2.69</v>
      </c>
      <c r="AL6" s="21">
        <f t="shared" si="4"/>
        <v>2.3000000000000003</v>
      </c>
      <c r="AM6" s="21">
        <f t="shared" si="4"/>
        <v>1.29</v>
      </c>
      <c r="AN6" s="21">
        <f t="shared" si="4"/>
        <v>1.58</v>
      </c>
      <c r="AO6" s="21">
        <f t="shared" si="4"/>
        <v>1.77</v>
      </c>
      <c r="AP6" s="21">
        <f t="shared" si="4"/>
        <v>0</v>
      </c>
      <c r="AQ6" s="21">
        <f t="shared" si="4"/>
        <v>0</v>
      </c>
      <c r="AR6" s="21">
        <f t="shared" si="4"/>
        <v>2.0300000000000002</v>
      </c>
      <c r="AS6" s="21">
        <f t="shared" si="4"/>
        <v>1.7700000000000002</v>
      </c>
      <c r="AT6" s="21">
        <f t="shared" si="4"/>
        <v>1.94</v>
      </c>
      <c r="AU6" s="21">
        <f t="shared" si="4"/>
        <v>2.96</v>
      </c>
      <c r="AV6" s="24">
        <f t="shared" si="1"/>
        <v>1.6052631578947369</v>
      </c>
      <c r="AX6" s="23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5"/>
      <c r="BS6" s="22"/>
    </row>
    <row r="7" spans="1:71" x14ac:dyDescent="0.2">
      <c r="A7">
        <v>5</v>
      </c>
      <c r="B7">
        <v>0.1</v>
      </c>
      <c r="C7">
        <v>0.35</v>
      </c>
      <c r="E7">
        <v>0.97</v>
      </c>
      <c r="H7">
        <v>0.21</v>
      </c>
      <c r="J7">
        <v>0.3</v>
      </c>
      <c r="K7">
        <v>0.7</v>
      </c>
      <c r="N7">
        <v>0.13</v>
      </c>
      <c r="Q7">
        <v>0.77</v>
      </c>
      <c r="R7">
        <v>0.21</v>
      </c>
      <c r="S7">
        <v>0.3</v>
      </c>
      <c r="T7">
        <v>0.37</v>
      </c>
      <c r="U7">
        <v>5</v>
      </c>
      <c r="AA7" s="6" t="s">
        <v>25</v>
      </c>
      <c r="AC7">
        <f t="shared" ref="AC7:AU7" si="5">B174</f>
        <v>1.27</v>
      </c>
      <c r="AD7">
        <f t="shared" si="5"/>
        <v>1.58</v>
      </c>
      <c r="AE7">
        <f t="shared" si="5"/>
        <v>1.25</v>
      </c>
      <c r="AF7">
        <f t="shared" si="5"/>
        <v>1.94</v>
      </c>
      <c r="AG7">
        <f t="shared" si="5"/>
        <v>1.5599999999999998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1.3199999999999998</v>
      </c>
      <c r="AL7">
        <f t="shared" si="5"/>
        <v>1.43</v>
      </c>
      <c r="AM7">
        <f t="shared" si="5"/>
        <v>1.52</v>
      </c>
      <c r="AN7">
        <f t="shared" si="5"/>
        <v>1.2200000000000002</v>
      </c>
      <c r="AO7">
        <f t="shared" si="5"/>
        <v>0</v>
      </c>
      <c r="AP7">
        <f t="shared" si="5"/>
        <v>0.35</v>
      </c>
      <c r="AQ7">
        <f t="shared" si="5"/>
        <v>0</v>
      </c>
      <c r="AR7">
        <f t="shared" si="5"/>
        <v>2.13</v>
      </c>
      <c r="AS7">
        <f t="shared" si="5"/>
        <v>1.2</v>
      </c>
      <c r="AT7">
        <f t="shared" si="5"/>
        <v>1.5199999999999998</v>
      </c>
      <c r="AU7">
        <f t="shared" si="5"/>
        <v>2.4700000000000002</v>
      </c>
      <c r="AV7" s="7">
        <f t="shared" si="1"/>
        <v>1.0926315789473682</v>
      </c>
      <c r="AX7" s="6"/>
      <c r="BR7" s="3"/>
    </row>
    <row r="8" spans="1:71" s="21" customFormat="1" x14ac:dyDescent="0.2">
      <c r="A8" s="21">
        <v>6</v>
      </c>
      <c r="B8" s="21">
        <v>0.28000000000000003</v>
      </c>
      <c r="C8" s="21">
        <v>0.06</v>
      </c>
      <c r="E8" s="21">
        <v>0.64</v>
      </c>
      <c r="H8" s="21">
        <v>0.13</v>
      </c>
      <c r="I8" s="22"/>
      <c r="J8" s="21">
        <v>0.03</v>
      </c>
      <c r="L8" s="21">
        <v>0.24</v>
      </c>
      <c r="M8" s="21">
        <v>0.11</v>
      </c>
      <c r="N8" s="21">
        <v>0.31</v>
      </c>
      <c r="R8" s="21">
        <v>0.45</v>
      </c>
      <c r="S8" s="21">
        <v>0.55000000000000004</v>
      </c>
      <c r="T8" s="21">
        <v>0.65</v>
      </c>
      <c r="U8" s="21">
        <v>6</v>
      </c>
      <c r="AA8" s="23" t="s">
        <v>26</v>
      </c>
      <c r="AC8" s="21">
        <f t="shared" ref="AC8:AU8" si="6">B209</f>
        <v>0.82000000000000006</v>
      </c>
      <c r="AD8" s="21">
        <f t="shared" si="6"/>
        <v>2.81</v>
      </c>
      <c r="AE8" s="21">
        <f t="shared" si="6"/>
        <v>0.77</v>
      </c>
      <c r="AF8" s="21">
        <f t="shared" si="6"/>
        <v>1.21</v>
      </c>
      <c r="AG8" s="21">
        <f t="shared" si="6"/>
        <v>1.47</v>
      </c>
      <c r="AH8" s="21">
        <f t="shared" si="6"/>
        <v>0</v>
      </c>
      <c r="AI8" s="21">
        <f t="shared" si="6"/>
        <v>0</v>
      </c>
      <c r="AJ8" s="21">
        <f t="shared" si="6"/>
        <v>0</v>
      </c>
      <c r="AK8" s="21">
        <f t="shared" si="6"/>
        <v>1.07</v>
      </c>
      <c r="AL8" s="21">
        <f t="shared" si="6"/>
        <v>0.85</v>
      </c>
      <c r="AM8" s="21">
        <f t="shared" si="6"/>
        <v>1.94</v>
      </c>
      <c r="AN8" s="21">
        <f t="shared" si="6"/>
        <v>0.81</v>
      </c>
      <c r="AO8" s="21">
        <f t="shared" si="6"/>
        <v>1.95</v>
      </c>
      <c r="AP8" s="21">
        <f t="shared" si="6"/>
        <v>1.63</v>
      </c>
      <c r="AQ8" s="21">
        <f t="shared" si="6"/>
        <v>0</v>
      </c>
      <c r="AR8" s="21">
        <f t="shared" si="6"/>
        <v>0</v>
      </c>
      <c r="AS8" s="21">
        <f t="shared" si="6"/>
        <v>2.0100000000000002</v>
      </c>
      <c r="AT8" s="21">
        <f t="shared" si="6"/>
        <v>1.3599999999999999</v>
      </c>
      <c r="AU8" s="21">
        <f t="shared" si="6"/>
        <v>0</v>
      </c>
      <c r="AV8" s="24">
        <f t="shared" si="1"/>
        <v>0.98421052631578942</v>
      </c>
      <c r="AX8" s="23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5"/>
      <c r="BS8" s="22"/>
    </row>
    <row r="9" spans="1:71" x14ac:dyDescent="0.2">
      <c r="A9">
        <v>7</v>
      </c>
      <c r="H9">
        <v>0.12</v>
      </c>
      <c r="J9">
        <v>0.27</v>
      </c>
      <c r="M9">
        <v>0.17</v>
      </c>
      <c r="N9">
        <v>0.02</v>
      </c>
      <c r="Q9">
        <v>0.31</v>
      </c>
      <c r="T9">
        <v>0.37</v>
      </c>
      <c r="U9">
        <v>7</v>
      </c>
      <c r="AA9" s="6" t="s">
        <v>27</v>
      </c>
      <c r="AC9">
        <f t="shared" ref="AC9:AU9" si="7">B244</f>
        <v>0.48</v>
      </c>
      <c r="AD9">
        <f t="shared" si="7"/>
        <v>0.97</v>
      </c>
      <c r="AE9">
        <f t="shared" si="7"/>
        <v>0.56999999999999995</v>
      </c>
      <c r="AF9">
        <f t="shared" si="7"/>
        <v>1.27</v>
      </c>
      <c r="AG9">
        <f t="shared" si="7"/>
        <v>0.72000000000000008</v>
      </c>
      <c r="AH9">
        <f t="shared" si="7"/>
        <v>0</v>
      </c>
      <c r="AI9">
        <f t="shared" si="7"/>
        <v>0.1</v>
      </c>
      <c r="AJ9">
        <f t="shared" si="7"/>
        <v>0</v>
      </c>
      <c r="AK9">
        <f t="shared" si="7"/>
        <v>0.97000000000000008</v>
      </c>
      <c r="AL9">
        <f t="shared" si="7"/>
        <v>0.42000000000000004</v>
      </c>
      <c r="AM9">
        <f t="shared" si="7"/>
        <v>0.51</v>
      </c>
      <c r="AN9">
        <f t="shared" si="7"/>
        <v>0.46</v>
      </c>
      <c r="AO9">
        <f t="shared" si="7"/>
        <v>0.31</v>
      </c>
      <c r="AP9">
        <f t="shared" si="7"/>
        <v>0.65</v>
      </c>
      <c r="AQ9">
        <f t="shared" si="7"/>
        <v>0</v>
      </c>
      <c r="AR9">
        <f t="shared" si="7"/>
        <v>0</v>
      </c>
      <c r="AS9">
        <f t="shared" si="7"/>
        <v>1.08</v>
      </c>
      <c r="AT9">
        <f t="shared" si="7"/>
        <v>0.53</v>
      </c>
      <c r="AU9">
        <f t="shared" si="7"/>
        <v>1.28</v>
      </c>
      <c r="AV9" s="7">
        <f t="shared" si="1"/>
        <v>0.54315789473684195</v>
      </c>
      <c r="AX9" s="6"/>
      <c r="BR9" s="3"/>
    </row>
    <row r="10" spans="1:71" s="21" customFormat="1" x14ac:dyDescent="0.2">
      <c r="A10" s="21">
        <v>8</v>
      </c>
      <c r="B10" s="21">
        <v>0.19</v>
      </c>
      <c r="C10" s="21">
        <v>0.4</v>
      </c>
      <c r="E10" s="21">
        <v>7.0000000000000007E-2</v>
      </c>
      <c r="I10" s="22"/>
      <c r="J10" s="21">
        <v>0.16</v>
      </c>
      <c r="K10" s="21">
        <v>0.11</v>
      </c>
      <c r="L10" s="21">
        <v>0.23</v>
      </c>
      <c r="N10" s="21">
        <v>0.26</v>
      </c>
      <c r="Q10" s="21">
        <v>0.01</v>
      </c>
      <c r="R10" s="21">
        <v>0.05</v>
      </c>
      <c r="S10" s="21">
        <v>1</v>
      </c>
      <c r="T10" s="21">
        <v>1.1000000000000001</v>
      </c>
      <c r="U10" s="21">
        <v>8</v>
      </c>
      <c r="AA10" s="23" t="s">
        <v>28</v>
      </c>
      <c r="AC10" s="21">
        <f t="shared" ref="AC10:AU10" si="8">B279</f>
        <v>0.79</v>
      </c>
      <c r="AD10" s="21">
        <f t="shared" si="8"/>
        <v>1.6</v>
      </c>
      <c r="AE10" s="21">
        <f t="shared" si="8"/>
        <v>0</v>
      </c>
      <c r="AF10" s="21">
        <f t="shared" si="8"/>
        <v>0.91</v>
      </c>
      <c r="AG10" s="21">
        <f t="shared" si="8"/>
        <v>1.08</v>
      </c>
      <c r="AH10" s="21">
        <f t="shared" si="8"/>
        <v>0</v>
      </c>
      <c r="AI10" s="21">
        <f t="shared" si="8"/>
        <v>0</v>
      </c>
      <c r="AJ10" s="21">
        <f t="shared" si="8"/>
        <v>0</v>
      </c>
      <c r="AK10" s="21">
        <f t="shared" si="8"/>
        <v>0.83</v>
      </c>
      <c r="AL10" s="21">
        <f t="shared" si="8"/>
        <v>0.64</v>
      </c>
      <c r="AM10" s="21">
        <f t="shared" si="8"/>
        <v>1.3800000000000001</v>
      </c>
      <c r="AN10" s="21">
        <f t="shared" si="8"/>
        <v>0.66</v>
      </c>
      <c r="AO10" s="21">
        <f t="shared" si="8"/>
        <v>1.3500000000000003</v>
      </c>
      <c r="AP10" s="21">
        <f t="shared" si="8"/>
        <v>0</v>
      </c>
      <c r="AQ10" s="21">
        <f t="shared" si="8"/>
        <v>0</v>
      </c>
      <c r="AR10" s="21">
        <f t="shared" si="8"/>
        <v>0</v>
      </c>
      <c r="AS10" s="21">
        <f t="shared" si="8"/>
        <v>2.12</v>
      </c>
      <c r="AT10" s="21">
        <f t="shared" si="8"/>
        <v>1.57</v>
      </c>
      <c r="AU10" s="21">
        <f t="shared" si="8"/>
        <v>1.8600000000000003</v>
      </c>
      <c r="AV10" s="24">
        <f t="shared" si="1"/>
        <v>0.7784210526315789</v>
      </c>
      <c r="AX10" s="23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5"/>
      <c r="BS10" s="22"/>
    </row>
    <row r="11" spans="1:71" x14ac:dyDescent="0.2">
      <c r="A11">
        <v>9</v>
      </c>
      <c r="C11">
        <v>0.02</v>
      </c>
      <c r="M11">
        <v>0.2</v>
      </c>
      <c r="N11">
        <v>0.03</v>
      </c>
      <c r="T11">
        <v>7.0000000000000007E-2</v>
      </c>
      <c r="U11">
        <v>9</v>
      </c>
      <c r="AA11" s="6" t="s">
        <v>29</v>
      </c>
      <c r="AC11">
        <f t="shared" ref="AC11:AU11" si="9">B314</f>
        <v>0.05</v>
      </c>
      <c r="AD11">
        <f t="shared" si="9"/>
        <v>0.2</v>
      </c>
      <c r="AE11">
        <f t="shared" si="9"/>
        <v>0</v>
      </c>
      <c r="AF11">
        <f t="shared" si="9"/>
        <v>0.05</v>
      </c>
      <c r="AG11">
        <f t="shared" si="9"/>
        <v>0.04</v>
      </c>
      <c r="AH11">
        <f t="shared" si="9"/>
        <v>0</v>
      </c>
      <c r="AI11">
        <f t="shared" si="9"/>
        <v>0</v>
      </c>
      <c r="AJ11">
        <f t="shared" si="9"/>
        <v>0</v>
      </c>
      <c r="AK11">
        <f t="shared" si="9"/>
        <v>0.04</v>
      </c>
      <c r="AL11">
        <f t="shared" si="9"/>
        <v>0.23</v>
      </c>
      <c r="AM11">
        <f t="shared" si="9"/>
        <v>7.0000000000000007E-2</v>
      </c>
      <c r="AN11">
        <f t="shared" si="9"/>
        <v>0.1</v>
      </c>
      <c r="AO11">
        <f t="shared" si="9"/>
        <v>0.16</v>
      </c>
      <c r="AP11">
        <f t="shared" si="9"/>
        <v>0.02</v>
      </c>
      <c r="AQ11">
        <f t="shared" si="9"/>
        <v>0</v>
      </c>
      <c r="AR11">
        <f t="shared" si="9"/>
        <v>0</v>
      </c>
      <c r="AS11">
        <f t="shared" si="9"/>
        <v>0.15</v>
      </c>
      <c r="AT11">
        <f t="shared" si="9"/>
        <v>0.06</v>
      </c>
      <c r="AU11">
        <f t="shared" si="9"/>
        <v>0.24000000000000002</v>
      </c>
      <c r="AV11" s="7">
        <f t="shared" si="1"/>
        <v>7.4210526315789463E-2</v>
      </c>
      <c r="AX11" s="6"/>
      <c r="BR11" s="3"/>
    </row>
    <row r="12" spans="1:71" s="21" customFormat="1" x14ac:dyDescent="0.2">
      <c r="A12" s="21">
        <v>10</v>
      </c>
      <c r="C12" s="21">
        <v>0.5</v>
      </c>
      <c r="E12" s="21">
        <v>0.48</v>
      </c>
      <c r="I12" s="22"/>
      <c r="Q12" s="21">
        <v>0.44</v>
      </c>
      <c r="R12" s="21">
        <v>0.38</v>
      </c>
      <c r="S12" s="21">
        <v>0.35</v>
      </c>
      <c r="U12" s="21">
        <v>10</v>
      </c>
      <c r="AA12" s="23" t="s">
        <v>30</v>
      </c>
      <c r="AC12" s="21">
        <f t="shared" ref="AC12:AU12" si="10">B349</f>
        <v>1.3</v>
      </c>
      <c r="AD12" s="21">
        <f t="shared" si="10"/>
        <v>1.86</v>
      </c>
      <c r="AE12" s="21">
        <f t="shared" si="10"/>
        <v>0</v>
      </c>
      <c r="AF12" s="21">
        <f t="shared" si="10"/>
        <v>1.92</v>
      </c>
      <c r="AG12" s="21">
        <f t="shared" si="10"/>
        <v>1.3699999999999999</v>
      </c>
      <c r="AH12" s="21">
        <f t="shared" si="10"/>
        <v>0</v>
      </c>
      <c r="AI12" s="21">
        <f t="shared" si="10"/>
        <v>0</v>
      </c>
      <c r="AJ12" s="21">
        <f t="shared" si="10"/>
        <v>0</v>
      </c>
      <c r="AK12" s="21">
        <f t="shared" si="10"/>
        <v>1.53</v>
      </c>
      <c r="AL12" s="21">
        <f t="shared" si="10"/>
        <v>1.4800000000000002</v>
      </c>
      <c r="AM12" s="21">
        <f t="shared" si="10"/>
        <v>1.65</v>
      </c>
      <c r="AN12" s="21">
        <f t="shared" si="10"/>
        <v>1.6600000000000001</v>
      </c>
      <c r="AO12" s="21">
        <f t="shared" si="10"/>
        <v>1.63</v>
      </c>
      <c r="AP12" s="21">
        <f t="shared" si="10"/>
        <v>0.69</v>
      </c>
      <c r="AQ12" s="21">
        <f t="shared" si="10"/>
        <v>0</v>
      </c>
      <c r="AR12" s="21">
        <f t="shared" si="10"/>
        <v>0</v>
      </c>
      <c r="AS12" s="21">
        <f t="shared" si="10"/>
        <v>1.5100000000000002</v>
      </c>
      <c r="AT12" s="21">
        <f t="shared" si="10"/>
        <v>1.9100000000000004</v>
      </c>
      <c r="AU12" s="21">
        <f t="shared" si="10"/>
        <v>2.83</v>
      </c>
      <c r="AV12" s="24">
        <f t="shared" si="1"/>
        <v>1.1231578947368424</v>
      </c>
      <c r="AX12" s="23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5"/>
      <c r="BS12" s="22"/>
    </row>
    <row r="13" spans="1:71" x14ac:dyDescent="0.2">
      <c r="A13">
        <v>11</v>
      </c>
      <c r="F13">
        <v>1.07</v>
      </c>
      <c r="H13">
        <v>0.1</v>
      </c>
      <c r="J13">
        <v>0.45</v>
      </c>
      <c r="K13">
        <v>0.34</v>
      </c>
      <c r="N13">
        <v>0.57999999999999996</v>
      </c>
      <c r="T13">
        <v>0.55000000000000004</v>
      </c>
      <c r="U13">
        <v>11</v>
      </c>
      <c r="AA13" s="6" t="s">
        <v>31</v>
      </c>
      <c r="AC13">
        <f t="shared" ref="AC13:AU13" si="11">B384</f>
        <v>1.6300000000000001</v>
      </c>
      <c r="AD13">
        <f t="shared" si="11"/>
        <v>1.86</v>
      </c>
      <c r="AE13">
        <f t="shared" si="11"/>
        <v>0</v>
      </c>
      <c r="AF13">
        <f t="shared" si="11"/>
        <v>1.79</v>
      </c>
      <c r="AG13">
        <f t="shared" si="11"/>
        <v>0.72</v>
      </c>
      <c r="AH13">
        <f t="shared" si="11"/>
        <v>0</v>
      </c>
      <c r="AI13">
        <f t="shared" si="11"/>
        <v>0</v>
      </c>
      <c r="AJ13">
        <f t="shared" si="11"/>
        <v>0</v>
      </c>
      <c r="AK13">
        <f t="shared" si="11"/>
        <v>1.7800000000000002</v>
      </c>
      <c r="AL13">
        <f t="shared" si="11"/>
        <v>1.76</v>
      </c>
      <c r="AM13">
        <f t="shared" si="11"/>
        <v>1.6</v>
      </c>
      <c r="AN13">
        <f t="shared" si="11"/>
        <v>1.52</v>
      </c>
      <c r="AO13">
        <f t="shared" si="11"/>
        <v>1.07</v>
      </c>
      <c r="AP13">
        <f t="shared" si="11"/>
        <v>2.1800000000000002</v>
      </c>
      <c r="AQ13">
        <f t="shared" si="11"/>
        <v>0</v>
      </c>
      <c r="AR13">
        <f t="shared" si="11"/>
        <v>0</v>
      </c>
      <c r="AS13">
        <f t="shared" si="11"/>
        <v>1.05</v>
      </c>
      <c r="AT13">
        <f t="shared" si="11"/>
        <v>2.2200000000000002</v>
      </c>
      <c r="AU13">
        <f t="shared" si="11"/>
        <v>2.7500000000000004</v>
      </c>
      <c r="AV13" s="7">
        <f t="shared" si="1"/>
        <v>1.1542105263157894</v>
      </c>
      <c r="AX13" s="6"/>
      <c r="BR13" s="3"/>
    </row>
    <row r="14" spans="1:71" s="21" customFormat="1" x14ac:dyDescent="0.2">
      <c r="A14" s="21">
        <v>12</v>
      </c>
      <c r="I14" s="22"/>
      <c r="U14" s="21">
        <v>12</v>
      </c>
      <c r="AA14" s="23" t="s">
        <v>32</v>
      </c>
      <c r="AC14" s="21">
        <f t="shared" ref="AC14:AU14" si="12">B419</f>
        <v>1.4100000000000001</v>
      </c>
      <c r="AD14" s="21">
        <f t="shared" si="12"/>
        <v>1.6900000000000002</v>
      </c>
      <c r="AE14" s="21">
        <f t="shared" si="12"/>
        <v>0</v>
      </c>
      <c r="AF14" s="21">
        <f t="shared" si="12"/>
        <v>1.84</v>
      </c>
      <c r="AG14" s="21">
        <f t="shared" si="12"/>
        <v>1.5600000000000003</v>
      </c>
      <c r="AH14" s="21">
        <f t="shared" si="12"/>
        <v>0</v>
      </c>
      <c r="AI14" s="21">
        <f t="shared" si="12"/>
        <v>0</v>
      </c>
      <c r="AJ14" s="21">
        <f t="shared" si="12"/>
        <v>0</v>
      </c>
      <c r="AK14" s="21">
        <f t="shared" si="12"/>
        <v>1.3900000000000001</v>
      </c>
      <c r="AL14" s="21">
        <f t="shared" si="12"/>
        <v>1.4700000000000002</v>
      </c>
      <c r="AM14" s="21">
        <f t="shared" si="12"/>
        <v>1.17</v>
      </c>
      <c r="AN14" s="21">
        <f t="shared" si="12"/>
        <v>1.88</v>
      </c>
      <c r="AO14" s="21">
        <f t="shared" si="12"/>
        <v>1.21</v>
      </c>
      <c r="AP14" s="21">
        <f t="shared" si="12"/>
        <v>1.62</v>
      </c>
      <c r="AQ14" s="21">
        <f t="shared" si="12"/>
        <v>0</v>
      </c>
      <c r="AR14" s="21">
        <f t="shared" si="12"/>
        <v>0</v>
      </c>
      <c r="AS14" s="21">
        <f t="shared" si="12"/>
        <v>0.83000000000000007</v>
      </c>
      <c r="AT14" s="21">
        <f t="shared" si="12"/>
        <v>1.33</v>
      </c>
      <c r="AU14" s="21">
        <f t="shared" si="12"/>
        <v>2.5300000000000002</v>
      </c>
      <c r="AV14" s="24">
        <f t="shared" si="1"/>
        <v>1.0489473684210526</v>
      </c>
      <c r="AX14" s="23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5"/>
      <c r="BS14" s="22"/>
    </row>
    <row r="15" spans="1:71" x14ac:dyDescent="0.2">
      <c r="A15">
        <v>13</v>
      </c>
      <c r="U15">
        <v>13</v>
      </c>
      <c r="AA15" s="6"/>
      <c r="BQ15" s="3"/>
      <c r="BR15" s="3"/>
    </row>
    <row r="16" spans="1:71" s="21" customFormat="1" x14ac:dyDescent="0.2">
      <c r="A16" s="21">
        <v>14</v>
      </c>
      <c r="I16" s="22"/>
      <c r="L16" s="21">
        <v>0.17</v>
      </c>
      <c r="U16" s="21">
        <v>14</v>
      </c>
      <c r="AA16" s="23" t="s">
        <v>34</v>
      </c>
      <c r="AC16" s="26">
        <f t="shared" ref="AC16:AU16" si="13">SUM(AC3:AC14)</f>
        <v>17.240000000000002</v>
      </c>
      <c r="AD16" s="26">
        <f t="shared" si="13"/>
        <v>25.13</v>
      </c>
      <c r="AE16" s="26">
        <f t="shared" si="13"/>
        <v>8.17</v>
      </c>
      <c r="AF16" s="26">
        <f t="shared" si="13"/>
        <v>23.41</v>
      </c>
      <c r="AG16" s="26">
        <f t="shared" si="13"/>
        <v>15.39</v>
      </c>
      <c r="AH16" s="26">
        <f t="shared" si="13"/>
        <v>0</v>
      </c>
      <c r="AI16" s="26">
        <f t="shared" si="13"/>
        <v>7.75</v>
      </c>
      <c r="AJ16" s="26">
        <f t="shared" si="13"/>
        <v>0</v>
      </c>
      <c r="AK16" s="26">
        <f t="shared" si="13"/>
        <v>20.380000000000003</v>
      </c>
      <c r="AL16" s="26">
        <f t="shared" si="13"/>
        <v>18.75</v>
      </c>
      <c r="AM16" s="26">
        <f t="shared" si="13"/>
        <v>17.96</v>
      </c>
      <c r="AN16" s="26">
        <f t="shared" si="13"/>
        <v>16.510000000000002</v>
      </c>
      <c r="AO16" s="26">
        <f t="shared" si="13"/>
        <v>17.259999999999998</v>
      </c>
      <c r="AP16" s="26">
        <f t="shared" si="13"/>
        <v>10.899999999999999</v>
      </c>
      <c r="AQ16" s="26">
        <f t="shared" si="13"/>
        <v>0</v>
      </c>
      <c r="AR16" s="26">
        <f t="shared" si="13"/>
        <v>13.23</v>
      </c>
      <c r="AS16" s="26">
        <f t="shared" si="13"/>
        <v>20.990000000000002</v>
      </c>
      <c r="AT16" s="26">
        <f t="shared" si="13"/>
        <v>21.489999999999995</v>
      </c>
      <c r="AU16" s="26">
        <f t="shared" si="13"/>
        <v>34.6</v>
      </c>
      <c r="AV16" s="24">
        <f>AVERAGE(AC16:AU16)</f>
        <v>15.218947368421054</v>
      </c>
    </row>
    <row r="17" spans="1:58" x14ac:dyDescent="0.2">
      <c r="A17">
        <v>15</v>
      </c>
      <c r="D17">
        <v>0.72</v>
      </c>
      <c r="U17">
        <v>15</v>
      </c>
      <c r="BC17" s="6"/>
      <c r="BD17" s="6"/>
      <c r="BE17" s="6"/>
      <c r="BF17" s="6"/>
    </row>
    <row r="18" spans="1:58" s="21" customFormat="1" x14ac:dyDescent="0.2">
      <c r="A18" s="21">
        <v>16</v>
      </c>
      <c r="I18" s="22"/>
      <c r="U18" s="21">
        <v>16</v>
      </c>
      <c r="AF18" s="23" t="s">
        <v>35</v>
      </c>
      <c r="AG18" s="23"/>
      <c r="AH18" s="23" t="s">
        <v>36</v>
      </c>
      <c r="AI18" s="23"/>
      <c r="AJ18" s="22"/>
      <c r="BC18" s="27"/>
    </row>
    <row r="19" spans="1:58" x14ac:dyDescent="0.2">
      <c r="A19">
        <v>17</v>
      </c>
      <c r="U19">
        <v>17</v>
      </c>
    </row>
    <row r="20" spans="1:58" s="21" customFormat="1" x14ac:dyDescent="0.2">
      <c r="A20" s="21">
        <v>18</v>
      </c>
      <c r="I20" s="22"/>
      <c r="U20" s="21">
        <v>18</v>
      </c>
      <c r="AJ20" s="22"/>
    </row>
    <row r="21" spans="1:58" x14ac:dyDescent="0.2">
      <c r="A21">
        <v>19</v>
      </c>
      <c r="U21">
        <v>19</v>
      </c>
    </row>
    <row r="22" spans="1:58" s="21" customFormat="1" x14ac:dyDescent="0.2">
      <c r="A22" s="21">
        <v>20</v>
      </c>
      <c r="I22" s="22"/>
      <c r="U22" s="21">
        <v>20</v>
      </c>
      <c r="AJ22" s="22"/>
    </row>
    <row r="23" spans="1:58" x14ac:dyDescent="0.2">
      <c r="A23">
        <v>21</v>
      </c>
      <c r="U23">
        <v>21</v>
      </c>
    </row>
    <row r="24" spans="1:58" s="21" customFormat="1" x14ac:dyDescent="0.2">
      <c r="A24" s="21">
        <v>22</v>
      </c>
      <c r="B24" s="21">
        <v>0.25</v>
      </c>
      <c r="I24" s="22"/>
      <c r="U24" s="21">
        <v>22</v>
      </c>
      <c r="AJ24" s="22"/>
    </row>
    <row r="25" spans="1:58" x14ac:dyDescent="0.2">
      <c r="A25">
        <v>23</v>
      </c>
      <c r="U25">
        <v>23</v>
      </c>
    </row>
    <row r="26" spans="1:58" s="21" customFormat="1" x14ac:dyDescent="0.2">
      <c r="A26" s="21">
        <v>24</v>
      </c>
      <c r="C26" s="21">
        <v>0.15</v>
      </c>
      <c r="E26" s="21">
        <v>0.2</v>
      </c>
      <c r="F26" s="21">
        <v>0.2</v>
      </c>
      <c r="I26" s="22"/>
      <c r="J26" s="21">
        <v>0.04</v>
      </c>
      <c r="K26" s="21">
        <v>0.18</v>
      </c>
      <c r="M26" s="21">
        <v>0.27</v>
      </c>
      <c r="R26" s="21">
        <v>0.2</v>
      </c>
      <c r="U26" s="21">
        <v>24</v>
      </c>
      <c r="AJ26" s="22"/>
    </row>
    <row r="27" spans="1:58" x14ac:dyDescent="0.2">
      <c r="A27">
        <v>25</v>
      </c>
      <c r="C27">
        <v>0.18</v>
      </c>
      <c r="E27">
        <v>0.08</v>
      </c>
      <c r="J27">
        <v>0.14000000000000001</v>
      </c>
      <c r="N27">
        <v>0.15</v>
      </c>
      <c r="Q27">
        <v>0.17</v>
      </c>
      <c r="R27">
        <v>7.0000000000000007E-2</v>
      </c>
      <c r="T27">
        <v>0.2</v>
      </c>
      <c r="U27">
        <v>25</v>
      </c>
    </row>
    <row r="28" spans="1:58" s="21" customFormat="1" x14ac:dyDescent="0.2">
      <c r="A28" s="21">
        <v>26</v>
      </c>
      <c r="B28" s="21">
        <v>0.01</v>
      </c>
      <c r="C28" s="21">
        <v>7.0000000000000007E-2</v>
      </c>
      <c r="I28" s="22"/>
      <c r="J28" s="21">
        <v>0.05</v>
      </c>
      <c r="T28" s="21">
        <v>0.2</v>
      </c>
      <c r="U28" s="21">
        <v>26</v>
      </c>
      <c r="AJ28" s="22"/>
    </row>
    <row r="29" spans="1:58" x14ac:dyDescent="0.2">
      <c r="A29">
        <v>27</v>
      </c>
      <c r="B29">
        <v>0.02</v>
      </c>
      <c r="E29">
        <v>0.01</v>
      </c>
      <c r="R29">
        <v>0.01</v>
      </c>
      <c r="U29">
        <v>27</v>
      </c>
    </row>
    <row r="30" spans="1:58" s="21" customFormat="1" x14ac:dyDescent="0.2">
      <c r="A30" s="21">
        <v>28</v>
      </c>
      <c r="B30" s="21">
        <v>0.79</v>
      </c>
      <c r="H30" s="21">
        <v>0.12</v>
      </c>
      <c r="I30" s="22"/>
      <c r="U30" s="21">
        <v>28</v>
      </c>
      <c r="AJ30" s="22"/>
    </row>
    <row r="31" spans="1:58" x14ac:dyDescent="0.2">
      <c r="A31">
        <v>29</v>
      </c>
      <c r="U31">
        <v>29</v>
      </c>
    </row>
    <row r="32" spans="1:58" s="21" customFormat="1" x14ac:dyDescent="0.2">
      <c r="A32" s="21">
        <v>30</v>
      </c>
      <c r="I32" s="22"/>
      <c r="U32" s="21">
        <v>30</v>
      </c>
      <c r="AJ32" s="22"/>
    </row>
    <row r="33" spans="1:36" x14ac:dyDescent="0.2">
      <c r="A33">
        <v>31</v>
      </c>
      <c r="U33">
        <v>31</v>
      </c>
    </row>
    <row r="34" spans="1:36" s="18" customFormat="1" x14ac:dyDescent="0.2">
      <c r="A34" s="18" t="s">
        <v>37</v>
      </c>
      <c r="B34" s="18">
        <f t="shared" ref="B34:T34" si="14">SUM(B3:B33)</f>
        <v>2.9499999999999997</v>
      </c>
      <c r="C34" s="18">
        <f t="shared" si="14"/>
        <v>2.93</v>
      </c>
      <c r="D34" s="18">
        <f t="shared" si="14"/>
        <v>0.72</v>
      </c>
      <c r="E34" s="18">
        <f t="shared" si="14"/>
        <v>4.2399999999999993</v>
      </c>
      <c r="F34" s="18">
        <f t="shared" si="14"/>
        <v>2.3200000000000003</v>
      </c>
      <c r="G34" s="18">
        <f t="shared" si="14"/>
        <v>0</v>
      </c>
      <c r="H34" s="18">
        <f t="shared" si="14"/>
        <v>1.7100000000000004</v>
      </c>
      <c r="I34" s="18">
        <f t="shared" si="14"/>
        <v>0</v>
      </c>
      <c r="J34" s="18">
        <f t="shared" si="14"/>
        <v>2.89</v>
      </c>
      <c r="K34" s="18">
        <f t="shared" si="14"/>
        <v>2.8499999999999996</v>
      </c>
      <c r="L34" s="18">
        <f t="shared" si="14"/>
        <v>1.3</v>
      </c>
      <c r="M34" s="18">
        <f t="shared" si="14"/>
        <v>2.1100000000000003</v>
      </c>
      <c r="N34" s="18">
        <f t="shared" si="14"/>
        <v>2.76</v>
      </c>
      <c r="O34" s="18">
        <f t="shared" si="14"/>
        <v>1.4200000000000002</v>
      </c>
      <c r="P34" s="18">
        <f t="shared" si="14"/>
        <v>0</v>
      </c>
      <c r="Q34" s="18">
        <f t="shared" si="14"/>
        <v>3.25</v>
      </c>
      <c r="R34" s="18">
        <f t="shared" si="14"/>
        <v>2.4699999999999998</v>
      </c>
      <c r="S34" s="18">
        <f t="shared" si="14"/>
        <v>3.4</v>
      </c>
      <c r="T34" s="18">
        <f t="shared" si="14"/>
        <v>6.5100000000000007</v>
      </c>
      <c r="AJ34" s="19"/>
    </row>
    <row r="36" spans="1:36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11</v>
      </c>
      <c r="M36" t="s">
        <v>12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</row>
    <row r="38" spans="1:36" x14ac:dyDescent="0.2">
      <c r="A38">
        <v>1</v>
      </c>
      <c r="U38">
        <v>1</v>
      </c>
    </row>
    <row r="39" spans="1:36" s="21" customFormat="1" x14ac:dyDescent="0.2">
      <c r="A39" s="21">
        <v>2</v>
      </c>
      <c r="I39" s="22"/>
      <c r="L39" s="21">
        <v>0.34</v>
      </c>
      <c r="T39" s="21">
        <v>0.05</v>
      </c>
      <c r="U39" s="21">
        <v>2</v>
      </c>
      <c r="AJ39" s="22"/>
    </row>
    <row r="40" spans="1:36" x14ac:dyDescent="0.2">
      <c r="A40">
        <v>3</v>
      </c>
      <c r="U40">
        <v>3</v>
      </c>
    </row>
    <row r="41" spans="1:36" s="21" customFormat="1" x14ac:dyDescent="0.2">
      <c r="A41" s="21">
        <v>4</v>
      </c>
      <c r="I41" s="22"/>
      <c r="U41" s="21">
        <v>4</v>
      </c>
      <c r="AJ41" s="22"/>
    </row>
    <row r="42" spans="1:36" x14ac:dyDescent="0.2">
      <c r="A42">
        <v>5</v>
      </c>
      <c r="B42">
        <v>0.08</v>
      </c>
      <c r="C42">
        <v>0.1</v>
      </c>
      <c r="E42">
        <v>0.15</v>
      </c>
      <c r="M42">
        <v>0.08</v>
      </c>
      <c r="Q42">
        <v>0.12</v>
      </c>
      <c r="R42">
        <v>0.08</v>
      </c>
      <c r="S42">
        <v>0.18</v>
      </c>
      <c r="U42">
        <v>5</v>
      </c>
    </row>
    <row r="43" spans="1:36" s="21" customFormat="1" x14ac:dyDescent="0.2">
      <c r="A43" s="21">
        <v>6</v>
      </c>
      <c r="B43" s="21">
        <v>0.08</v>
      </c>
      <c r="J43" s="22">
        <v>0.09</v>
      </c>
      <c r="K43" s="21">
        <v>0.08</v>
      </c>
      <c r="O43" s="21">
        <v>0.32</v>
      </c>
      <c r="T43" s="21">
        <v>0.1</v>
      </c>
      <c r="U43" s="21">
        <v>6</v>
      </c>
      <c r="AJ43" s="22"/>
    </row>
    <row r="44" spans="1:36" x14ac:dyDescent="0.2">
      <c r="A44">
        <v>7</v>
      </c>
      <c r="U44">
        <v>7</v>
      </c>
    </row>
    <row r="45" spans="1:36" s="21" customFormat="1" x14ac:dyDescent="0.2">
      <c r="A45" s="21">
        <v>8</v>
      </c>
      <c r="J45" s="22"/>
      <c r="U45" s="21">
        <v>8</v>
      </c>
      <c r="AJ45" s="22"/>
    </row>
    <row r="46" spans="1:36" x14ac:dyDescent="0.2">
      <c r="A46">
        <v>9</v>
      </c>
      <c r="U46">
        <v>9</v>
      </c>
    </row>
    <row r="47" spans="1:36" s="21" customFormat="1" x14ac:dyDescent="0.2">
      <c r="A47" s="21">
        <v>10</v>
      </c>
      <c r="U47" s="21">
        <v>10</v>
      </c>
      <c r="AJ47" s="22"/>
    </row>
    <row r="48" spans="1:36" x14ac:dyDescent="0.2">
      <c r="A48">
        <v>11</v>
      </c>
      <c r="B48">
        <v>0.02</v>
      </c>
      <c r="C48">
        <v>0.05</v>
      </c>
      <c r="E48">
        <v>0.03</v>
      </c>
      <c r="J48">
        <v>0.03</v>
      </c>
      <c r="K48">
        <v>0.06</v>
      </c>
      <c r="N48">
        <v>0.02</v>
      </c>
      <c r="R48">
        <v>0.03</v>
      </c>
      <c r="U48">
        <v>11</v>
      </c>
    </row>
    <row r="49" spans="1:36" s="21" customFormat="1" x14ac:dyDescent="0.2">
      <c r="A49" s="21">
        <v>12</v>
      </c>
      <c r="B49" s="21">
        <v>0.01</v>
      </c>
      <c r="J49" s="22"/>
      <c r="U49" s="21">
        <v>12</v>
      </c>
      <c r="AJ49" s="22"/>
    </row>
    <row r="50" spans="1:36" x14ac:dyDescent="0.2">
      <c r="A50">
        <v>13</v>
      </c>
      <c r="C50">
        <v>0.01</v>
      </c>
      <c r="M50">
        <v>0.11</v>
      </c>
      <c r="U50">
        <v>13</v>
      </c>
    </row>
    <row r="51" spans="1:36" s="21" customFormat="1" x14ac:dyDescent="0.2">
      <c r="A51" s="21">
        <v>14</v>
      </c>
      <c r="C51" s="21">
        <v>0.02</v>
      </c>
      <c r="J51" s="22"/>
      <c r="U51" s="21">
        <v>14</v>
      </c>
      <c r="AJ51" s="22"/>
    </row>
    <row r="52" spans="1:36" x14ac:dyDescent="0.2">
      <c r="A52">
        <v>15</v>
      </c>
      <c r="B52">
        <v>0.03</v>
      </c>
      <c r="C52">
        <v>0.04</v>
      </c>
      <c r="E52">
        <v>0.02</v>
      </c>
      <c r="K52">
        <v>0.1</v>
      </c>
      <c r="S52">
        <v>7.0000000000000007E-2</v>
      </c>
      <c r="U52">
        <v>15</v>
      </c>
    </row>
    <row r="53" spans="1:36" s="21" customFormat="1" x14ac:dyDescent="0.2">
      <c r="A53" s="21">
        <v>16</v>
      </c>
      <c r="J53" s="22">
        <v>0.05</v>
      </c>
      <c r="U53" s="21">
        <v>16</v>
      </c>
      <c r="AJ53" s="22"/>
    </row>
    <row r="54" spans="1:36" x14ac:dyDescent="0.2">
      <c r="A54">
        <v>17</v>
      </c>
      <c r="D54">
        <v>0.74</v>
      </c>
      <c r="U54">
        <v>17</v>
      </c>
    </row>
    <row r="55" spans="1:36" s="21" customFormat="1" x14ac:dyDescent="0.2">
      <c r="A55" s="21">
        <v>18</v>
      </c>
      <c r="J55" s="22"/>
      <c r="U55" s="21">
        <v>18</v>
      </c>
      <c r="AJ55" s="22"/>
    </row>
    <row r="56" spans="1:36" x14ac:dyDescent="0.2">
      <c r="A56">
        <v>19</v>
      </c>
      <c r="U56">
        <v>19</v>
      </c>
    </row>
    <row r="57" spans="1:36" s="21" customFormat="1" x14ac:dyDescent="0.2">
      <c r="A57" s="21">
        <v>20</v>
      </c>
      <c r="J57" s="22"/>
      <c r="U57" s="21">
        <v>20</v>
      </c>
      <c r="AJ57" s="22"/>
    </row>
    <row r="58" spans="1:36" x14ac:dyDescent="0.2">
      <c r="A58">
        <v>21</v>
      </c>
      <c r="B58">
        <v>0.01</v>
      </c>
      <c r="E58">
        <v>7.0000000000000007E-2</v>
      </c>
      <c r="U58">
        <v>21</v>
      </c>
    </row>
    <row r="59" spans="1:36" s="21" customFormat="1" x14ac:dyDescent="0.2">
      <c r="A59" s="21">
        <v>22</v>
      </c>
      <c r="B59" s="21">
        <v>0.02</v>
      </c>
      <c r="C59" s="21">
        <v>0.01</v>
      </c>
      <c r="E59" s="21">
        <v>0.22</v>
      </c>
      <c r="H59" s="21">
        <v>0.09</v>
      </c>
      <c r="J59" s="22"/>
      <c r="Q59" s="21">
        <v>0.06</v>
      </c>
      <c r="U59" s="21">
        <v>22</v>
      </c>
      <c r="AJ59" s="22"/>
    </row>
    <row r="60" spans="1:36" x14ac:dyDescent="0.2">
      <c r="A60">
        <v>23</v>
      </c>
      <c r="B60">
        <v>0.26</v>
      </c>
      <c r="C60">
        <v>0.54</v>
      </c>
      <c r="E60">
        <v>0.26</v>
      </c>
      <c r="H60">
        <v>0.52</v>
      </c>
      <c r="J60">
        <v>0.03</v>
      </c>
      <c r="K60">
        <v>7.0000000000000007E-2</v>
      </c>
      <c r="M60">
        <v>0.3</v>
      </c>
      <c r="R60">
        <v>0.3</v>
      </c>
      <c r="S60">
        <v>0.49</v>
      </c>
      <c r="U60">
        <v>23</v>
      </c>
    </row>
    <row r="61" spans="1:36" s="21" customFormat="1" x14ac:dyDescent="0.2">
      <c r="A61" s="21">
        <v>24</v>
      </c>
      <c r="B61" s="21">
        <v>0.17</v>
      </c>
      <c r="C61" s="21">
        <v>0.21</v>
      </c>
      <c r="E61" s="21">
        <v>0.28000000000000003</v>
      </c>
      <c r="H61" s="21">
        <v>0.02</v>
      </c>
      <c r="J61" s="22">
        <v>0.3</v>
      </c>
      <c r="K61" s="21">
        <v>0.49</v>
      </c>
      <c r="L61" s="21">
        <v>0.36</v>
      </c>
      <c r="M61" s="21">
        <v>0.14000000000000001</v>
      </c>
      <c r="N61" s="21">
        <v>0.4</v>
      </c>
      <c r="Q61" s="21">
        <v>0.33</v>
      </c>
      <c r="S61" s="21">
        <v>0.15</v>
      </c>
      <c r="T61" s="21">
        <v>0.85</v>
      </c>
      <c r="U61" s="21">
        <v>24</v>
      </c>
      <c r="AJ61" s="22"/>
    </row>
    <row r="62" spans="1:36" x14ac:dyDescent="0.2">
      <c r="A62">
        <v>25</v>
      </c>
      <c r="B62">
        <v>0.25</v>
      </c>
      <c r="E62">
        <v>0.16</v>
      </c>
      <c r="F62">
        <v>0.41</v>
      </c>
      <c r="H62">
        <v>0.7</v>
      </c>
      <c r="J62">
        <v>0.17</v>
      </c>
      <c r="M62">
        <v>0.68</v>
      </c>
      <c r="N62">
        <v>0.04</v>
      </c>
      <c r="Q62">
        <v>0.59</v>
      </c>
      <c r="R62">
        <v>0.05</v>
      </c>
      <c r="T62">
        <v>0.22</v>
      </c>
      <c r="U62">
        <v>25</v>
      </c>
    </row>
    <row r="63" spans="1:36" s="21" customFormat="1" x14ac:dyDescent="0.2">
      <c r="A63" s="21">
        <v>26</v>
      </c>
      <c r="B63" s="21">
        <v>7.0000000000000007E-2</v>
      </c>
      <c r="C63" s="21">
        <v>0.35</v>
      </c>
      <c r="J63" s="22">
        <v>0.6</v>
      </c>
      <c r="K63" s="21">
        <v>0.71</v>
      </c>
      <c r="L63" s="21">
        <v>0.65</v>
      </c>
      <c r="N63" s="21">
        <v>0.16</v>
      </c>
      <c r="R63" s="21">
        <v>0.3</v>
      </c>
      <c r="T63" s="21">
        <v>0.53</v>
      </c>
      <c r="U63" s="21">
        <v>26</v>
      </c>
      <c r="AJ63" s="22"/>
    </row>
    <row r="64" spans="1:36" x14ac:dyDescent="0.2">
      <c r="A64">
        <v>27</v>
      </c>
      <c r="B64">
        <v>0.01</v>
      </c>
      <c r="C64">
        <v>0.1</v>
      </c>
      <c r="J64">
        <v>0.02</v>
      </c>
      <c r="N64">
        <v>0.02</v>
      </c>
      <c r="T64">
        <v>0.27</v>
      </c>
      <c r="U64">
        <v>27</v>
      </c>
    </row>
    <row r="65" spans="1:36" s="21" customFormat="1" x14ac:dyDescent="0.2">
      <c r="A65" s="21">
        <v>28</v>
      </c>
      <c r="C65" s="21">
        <v>0.02</v>
      </c>
      <c r="I65" s="22"/>
      <c r="O65" s="21">
        <v>0.65</v>
      </c>
      <c r="U65" s="21">
        <v>28</v>
      </c>
      <c r="AJ65" s="22"/>
    </row>
    <row r="66" spans="1:36" x14ac:dyDescent="0.2">
      <c r="A66">
        <v>29</v>
      </c>
      <c r="U66">
        <v>29</v>
      </c>
    </row>
    <row r="67" spans="1:36" s="21" customFormat="1" x14ac:dyDescent="0.2">
      <c r="A67" s="21">
        <v>30</v>
      </c>
      <c r="I67" s="22"/>
      <c r="U67" s="21">
        <v>30</v>
      </c>
      <c r="AJ67" s="22"/>
    </row>
    <row r="68" spans="1:36" x14ac:dyDescent="0.2">
      <c r="A68">
        <v>31</v>
      </c>
      <c r="U68">
        <v>31</v>
      </c>
    </row>
    <row r="69" spans="1:36" s="18" customFormat="1" x14ac:dyDescent="0.2">
      <c r="A69" s="18" t="s">
        <v>37</v>
      </c>
      <c r="B69" s="18">
        <f t="shared" ref="B69:T69" si="15">SUM(B38:B68)</f>
        <v>1.01</v>
      </c>
      <c r="C69" s="18">
        <f t="shared" si="15"/>
        <v>1.4500000000000002</v>
      </c>
      <c r="D69" s="18">
        <f t="shared" si="15"/>
        <v>0.74</v>
      </c>
      <c r="E69" s="18">
        <f t="shared" si="15"/>
        <v>1.19</v>
      </c>
      <c r="F69" s="18">
        <f t="shared" si="15"/>
        <v>0.41</v>
      </c>
      <c r="G69" s="18">
        <f t="shared" si="15"/>
        <v>0</v>
      </c>
      <c r="H69" s="18">
        <f t="shared" si="15"/>
        <v>1.33</v>
      </c>
      <c r="I69" s="18">
        <f t="shared" si="15"/>
        <v>0</v>
      </c>
      <c r="J69" s="18">
        <f t="shared" si="15"/>
        <v>1.29</v>
      </c>
      <c r="K69" s="18">
        <f t="shared" si="15"/>
        <v>1.51</v>
      </c>
      <c r="L69" s="18">
        <f t="shared" si="15"/>
        <v>1.35</v>
      </c>
      <c r="M69" s="18">
        <f t="shared" si="15"/>
        <v>1.31</v>
      </c>
      <c r="N69" s="18">
        <f t="shared" si="15"/>
        <v>0.64</v>
      </c>
      <c r="O69" s="18">
        <f t="shared" si="15"/>
        <v>0.97</v>
      </c>
      <c r="P69" s="18">
        <f t="shared" si="15"/>
        <v>0</v>
      </c>
      <c r="Q69" s="18">
        <f t="shared" si="15"/>
        <v>1.1000000000000001</v>
      </c>
      <c r="R69" s="18">
        <f t="shared" si="15"/>
        <v>0.76</v>
      </c>
      <c r="S69" s="18">
        <f t="shared" si="15"/>
        <v>0.89</v>
      </c>
      <c r="T69" s="18">
        <f t="shared" si="15"/>
        <v>2.02</v>
      </c>
      <c r="AJ69" s="19"/>
    </row>
    <row r="71" spans="1:36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8</v>
      </c>
      <c r="J71" t="s">
        <v>9</v>
      </c>
      <c r="K71" t="s">
        <v>10</v>
      </c>
      <c r="L71" t="s">
        <v>11</v>
      </c>
      <c r="M71" t="s">
        <v>12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</row>
    <row r="73" spans="1:36" x14ac:dyDescent="0.2">
      <c r="A73">
        <v>1</v>
      </c>
      <c r="B73">
        <v>0.04</v>
      </c>
      <c r="C73">
        <v>0.02</v>
      </c>
      <c r="F73">
        <v>0.09</v>
      </c>
      <c r="H73">
        <v>0.02</v>
      </c>
      <c r="M73">
        <v>0.06</v>
      </c>
      <c r="O73">
        <v>0.12</v>
      </c>
      <c r="Q73">
        <v>0.11</v>
      </c>
      <c r="U73">
        <v>1</v>
      </c>
    </row>
    <row r="74" spans="1:36" s="21" customFormat="1" x14ac:dyDescent="0.2">
      <c r="A74" s="21">
        <v>2</v>
      </c>
      <c r="B74" s="21">
        <v>0.38</v>
      </c>
      <c r="C74" s="21">
        <v>0.5</v>
      </c>
      <c r="E74" s="21">
        <v>0.72</v>
      </c>
      <c r="F74" s="21">
        <v>0.47</v>
      </c>
      <c r="I74" s="22"/>
      <c r="J74" s="21">
        <v>0.02</v>
      </c>
      <c r="K74" s="21">
        <v>0.09</v>
      </c>
      <c r="M74" s="21">
        <v>0.53</v>
      </c>
      <c r="N74" s="21">
        <v>0.01</v>
      </c>
      <c r="O74" s="21">
        <v>0.22</v>
      </c>
      <c r="Q74" s="21">
        <v>0.43</v>
      </c>
      <c r="R74" s="21">
        <v>0.6</v>
      </c>
      <c r="S74" s="21">
        <v>0.82</v>
      </c>
      <c r="T74" s="21">
        <v>0.15</v>
      </c>
      <c r="U74" s="21">
        <v>2</v>
      </c>
      <c r="AJ74" s="22"/>
    </row>
    <row r="75" spans="1:36" x14ac:dyDescent="0.2">
      <c r="A75">
        <v>3</v>
      </c>
      <c r="B75">
        <v>0.01</v>
      </c>
      <c r="C75">
        <v>0.05</v>
      </c>
      <c r="H75">
        <v>0.44</v>
      </c>
      <c r="J75">
        <v>0.45</v>
      </c>
      <c r="K75">
        <v>0.45</v>
      </c>
      <c r="M75">
        <v>0.06</v>
      </c>
      <c r="N75">
        <v>0.53</v>
      </c>
      <c r="R75">
        <v>0.13</v>
      </c>
      <c r="T75">
        <v>0.6</v>
      </c>
      <c r="U75">
        <v>3</v>
      </c>
    </row>
    <row r="76" spans="1:36" s="21" customFormat="1" x14ac:dyDescent="0.2">
      <c r="A76" s="21">
        <v>4</v>
      </c>
      <c r="B76" s="21">
        <v>0.01</v>
      </c>
      <c r="H76" s="21">
        <v>0.06</v>
      </c>
      <c r="I76" s="22"/>
      <c r="K76" s="21">
        <v>0.01</v>
      </c>
      <c r="N76" s="21">
        <v>0.02</v>
      </c>
      <c r="O76" s="21">
        <v>0.03</v>
      </c>
      <c r="U76" s="21">
        <v>4</v>
      </c>
      <c r="AJ76" s="22"/>
    </row>
    <row r="77" spans="1:36" x14ac:dyDescent="0.2">
      <c r="A77">
        <v>5</v>
      </c>
      <c r="B77">
        <v>0.16</v>
      </c>
      <c r="C77">
        <v>1</v>
      </c>
      <c r="F77">
        <v>0.13</v>
      </c>
      <c r="H77">
        <v>0.12</v>
      </c>
      <c r="J77">
        <v>7.0000000000000007E-2</v>
      </c>
      <c r="M77">
        <v>0.17</v>
      </c>
      <c r="N77">
        <v>0.4</v>
      </c>
      <c r="Q77">
        <v>0.47</v>
      </c>
      <c r="R77">
        <v>1.4</v>
      </c>
      <c r="U77">
        <v>5</v>
      </c>
    </row>
    <row r="78" spans="1:36" s="21" customFormat="1" x14ac:dyDescent="0.2">
      <c r="A78" s="21">
        <v>6</v>
      </c>
      <c r="I78" s="22"/>
      <c r="J78" s="21">
        <v>0.5</v>
      </c>
      <c r="K78" s="21">
        <v>0.27</v>
      </c>
      <c r="L78" s="21">
        <v>0.96</v>
      </c>
      <c r="N78" s="21">
        <v>0.08</v>
      </c>
      <c r="T78" s="21">
        <v>1.85</v>
      </c>
      <c r="U78" s="21">
        <v>6</v>
      </c>
      <c r="AJ78" s="22"/>
    </row>
    <row r="79" spans="1:36" x14ac:dyDescent="0.2">
      <c r="A79">
        <v>7</v>
      </c>
      <c r="B79">
        <v>0.01</v>
      </c>
      <c r="C79">
        <v>0.35</v>
      </c>
      <c r="N79">
        <v>0.02</v>
      </c>
      <c r="R79">
        <v>0.3</v>
      </c>
      <c r="U79">
        <v>7</v>
      </c>
    </row>
    <row r="80" spans="1:36" s="21" customFormat="1" x14ac:dyDescent="0.2">
      <c r="A80" s="21">
        <v>8</v>
      </c>
      <c r="C80" s="21">
        <v>0.1</v>
      </c>
      <c r="D80" s="21">
        <v>0.62</v>
      </c>
      <c r="I80" s="22"/>
      <c r="J80" s="21">
        <v>0.02</v>
      </c>
      <c r="N80" s="21">
        <v>0.03</v>
      </c>
      <c r="T80" s="21">
        <v>0.4</v>
      </c>
      <c r="U80" s="21">
        <v>8</v>
      </c>
      <c r="AJ80" s="22"/>
    </row>
    <row r="81" spans="1:36" x14ac:dyDescent="0.2">
      <c r="A81">
        <v>9</v>
      </c>
      <c r="C81">
        <v>0.4</v>
      </c>
      <c r="F81">
        <v>0.1</v>
      </c>
      <c r="H81">
        <v>0.1</v>
      </c>
      <c r="J81">
        <v>0.02</v>
      </c>
      <c r="M81">
        <v>0.03</v>
      </c>
      <c r="N81">
        <v>0.15</v>
      </c>
      <c r="Q81">
        <v>0.27</v>
      </c>
      <c r="R81">
        <v>0.08</v>
      </c>
      <c r="T81">
        <v>0.3</v>
      </c>
      <c r="U81">
        <v>9</v>
      </c>
    </row>
    <row r="82" spans="1:36" s="21" customFormat="1" x14ac:dyDescent="0.2">
      <c r="A82" s="21">
        <v>10</v>
      </c>
      <c r="E82" s="21">
        <v>0.4</v>
      </c>
      <c r="I82" s="22"/>
      <c r="J82" s="21">
        <v>0.12</v>
      </c>
      <c r="K82" s="21">
        <v>0.13</v>
      </c>
      <c r="N82" s="21">
        <v>0.09</v>
      </c>
      <c r="T82" s="21">
        <v>0.23</v>
      </c>
      <c r="U82" s="21">
        <v>10</v>
      </c>
      <c r="AJ82" s="22"/>
    </row>
    <row r="83" spans="1:36" x14ac:dyDescent="0.2">
      <c r="A83">
        <v>11</v>
      </c>
      <c r="U83">
        <v>11</v>
      </c>
    </row>
    <row r="84" spans="1:36" s="21" customFormat="1" x14ac:dyDescent="0.2">
      <c r="A84" s="21">
        <v>12</v>
      </c>
      <c r="I84" s="22"/>
      <c r="U84" s="21">
        <v>12</v>
      </c>
      <c r="AJ84" s="22"/>
    </row>
    <row r="85" spans="1:36" x14ac:dyDescent="0.2">
      <c r="A85">
        <v>13</v>
      </c>
      <c r="U85">
        <v>13</v>
      </c>
    </row>
    <row r="86" spans="1:36" s="21" customFormat="1" ht="12" customHeight="1" x14ac:dyDescent="0.2">
      <c r="A86" s="21">
        <v>14</v>
      </c>
      <c r="B86" s="21">
        <v>0.06</v>
      </c>
      <c r="C86" s="21">
        <v>0.04</v>
      </c>
      <c r="E86" s="21">
        <v>0.05</v>
      </c>
      <c r="F86" s="21">
        <v>0.03</v>
      </c>
      <c r="H86" s="21">
        <v>0.12</v>
      </c>
      <c r="I86" s="22"/>
      <c r="M86" s="21">
        <v>0.13</v>
      </c>
      <c r="U86" s="21">
        <v>14</v>
      </c>
      <c r="AJ86" s="22"/>
    </row>
    <row r="87" spans="1:36" x14ac:dyDescent="0.2">
      <c r="A87">
        <v>15</v>
      </c>
      <c r="B87">
        <v>0.32</v>
      </c>
      <c r="C87">
        <v>0.82</v>
      </c>
      <c r="E87">
        <v>0.22</v>
      </c>
      <c r="J87">
        <v>0.12</v>
      </c>
      <c r="K87">
        <v>0.28999999999999998</v>
      </c>
      <c r="L87">
        <v>0.63</v>
      </c>
      <c r="M87">
        <v>7.0000000000000007E-2</v>
      </c>
      <c r="N87">
        <v>0.36</v>
      </c>
      <c r="Q87">
        <v>0.17</v>
      </c>
      <c r="R87">
        <v>0.53</v>
      </c>
      <c r="S87">
        <v>1.45</v>
      </c>
      <c r="T87">
        <v>0.5</v>
      </c>
      <c r="U87">
        <v>15</v>
      </c>
    </row>
    <row r="88" spans="1:36" s="21" customFormat="1" x14ac:dyDescent="0.2">
      <c r="A88" s="21">
        <v>16</v>
      </c>
      <c r="B88" s="21">
        <v>0.02</v>
      </c>
      <c r="C88" s="21">
        <v>0.04</v>
      </c>
      <c r="I88" s="22"/>
      <c r="J88" s="21">
        <v>0.3</v>
      </c>
      <c r="N88" s="21">
        <v>0.26</v>
      </c>
      <c r="Q88" s="21">
        <v>0.02</v>
      </c>
      <c r="T88" s="21">
        <v>0.98</v>
      </c>
      <c r="U88" s="21">
        <v>16</v>
      </c>
      <c r="AJ88" s="22"/>
    </row>
    <row r="89" spans="1:36" x14ac:dyDescent="0.2">
      <c r="A89">
        <v>17</v>
      </c>
      <c r="B89">
        <v>0.03</v>
      </c>
      <c r="E89">
        <v>0.02</v>
      </c>
      <c r="J89">
        <v>7.0000000000000007E-2</v>
      </c>
      <c r="K89">
        <v>0.05</v>
      </c>
      <c r="N89">
        <v>7.0000000000000007E-2</v>
      </c>
      <c r="S89">
        <v>0.37</v>
      </c>
      <c r="T89">
        <v>0.17</v>
      </c>
      <c r="U89">
        <v>17</v>
      </c>
    </row>
    <row r="90" spans="1:36" s="21" customFormat="1" x14ac:dyDescent="0.2">
      <c r="A90" s="21">
        <v>18</v>
      </c>
      <c r="B90" s="21">
        <v>0.01</v>
      </c>
      <c r="E90" s="21">
        <v>0.01</v>
      </c>
      <c r="I90" s="22"/>
      <c r="J90" s="21">
        <v>0.02</v>
      </c>
      <c r="R90" s="21">
        <v>0.05</v>
      </c>
      <c r="U90" s="21">
        <v>18</v>
      </c>
      <c r="AJ90" s="22"/>
    </row>
    <row r="91" spans="1:36" x14ac:dyDescent="0.2">
      <c r="A91">
        <v>19</v>
      </c>
      <c r="U91">
        <v>19</v>
      </c>
    </row>
    <row r="92" spans="1:36" s="21" customFormat="1" x14ac:dyDescent="0.2">
      <c r="A92" s="21">
        <v>20</v>
      </c>
      <c r="B92" s="21">
        <v>0.01</v>
      </c>
      <c r="I92" s="22"/>
      <c r="J92" s="21">
        <v>0.01</v>
      </c>
      <c r="K92" s="21">
        <v>0.02</v>
      </c>
      <c r="N92" s="21">
        <v>0.01</v>
      </c>
      <c r="U92" s="21">
        <v>20</v>
      </c>
      <c r="AJ92" s="22"/>
    </row>
    <row r="93" spans="1:36" x14ac:dyDescent="0.2">
      <c r="A93">
        <v>21</v>
      </c>
      <c r="B93">
        <v>0.42</v>
      </c>
      <c r="C93">
        <v>0.39</v>
      </c>
      <c r="F93">
        <v>0.64</v>
      </c>
      <c r="H93">
        <v>0.66</v>
      </c>
      <c r="L93">
        <v>0.51</v>
      </c>
      <c r="M93">
        <v>0.61</v>
      </c>
      <c r="S93">
        <v>0.64</v>
      </c>
      <c r="U93">
        <v>21</v>
      </c>
    </row>
    <row r="94" spans="1:36" s="21" customFormat="1" x14ac:dyDescent="0.2">
      <c r="A94" s="21">
        <v>22</v>
      </c>
      <c r="B94" s="21">
        <v>0.3</v>
      </c>
      <c r="C94" s="21">
        <v>0.28999999999999998</v>
      </c>
      <c r="E94" s="21">
        <v>0.89</v>
      </c>
      <c r="H94" s="21">
        <v>0.2</v>
      </c>
      <c r="I94" s="22"/>
      <c r="J94" s="21">
        <v>0.6</v>
      </c>
      <c r="K94" s="21">
        <v>0.79</v>
      </c>
      <c r="M94" s="21">
        <v>0.26</v>
      </c>
      <c r="N94" s="21">
        <v>0.35</v>
      </c>
      <c r="O94" s="21">
        <v>0.75</v>
      </c>
      <c r="Q94" s="21">
        <v>0.68</v>
      </c>
      <c r="R94" s="21">
        <v>0.3</v>
      </c>
      <c r="T94" s="21">
        <v>0.6</v>
      </c>
      <c r="U94" s="21">
        <v>22</v>
      </c>
      <c r="AJ94" s="22"/>
    </row>
    <row r="95" spans="1:36" x14ac:dyDescent="0.2">
      <c r="A95">
        <v>23</v>
      </c>
      <c r="D95">
        <v>0.73</v>
      </c>
      <c r="J95">
        <v>0.25</v>
      </c>
      <c r="K95">
        <v>0.12</v>
      </c>
      <c r="L95">
        <v>0.08</v>
      </c>
      <c r="M95">
        <v>0.03</v>
      </c>
      <c r="N95">
        <v>0.2</v>
      </c>
      <c r="S95">
        <v>0.06</v>
      </c>
      <c r="T95">
        <v>0.3</v>
      </c>
      <c r="U95">
        <v>23</v>
      </c>
    </row>
    <row r="96" spans="1:36" s="21" customFormat="1" x14ac:dyDescent="0.2">
      <c r="A96" s="21">
        <v>24</v>
      </c>
      <c r="B96" s="21">
        <v>0.08</v>
      </c>
      <c r="C96" s="21">
        <v>0.06</v>
      </c>
      <c r="E96" s="21">
        <v>0.28000000000000003</v>
      </c>
      <c r="F96" s="21">
        <v>0.22</v>
      </c>
      <c r="H96" s="21">
        <v>0.04</v>
      </c>
      <c r="I96" s="22"/>
      <c r="J96" s="21">
        <v>0.05</v>
      </c>
      <c r="K96" s="21">
        <v>0.08</v>
      </c>
      <c r="N96" s="21">
        <v>0.03</v>
      </c>
      <c r="Q96" s="21">
        <v>0.21</v>
      </c>
      <c r="R96" s="21">
        <v>0.1</v>
      </c>
      <c r="T96" s="21">
        <v>0.1</v>
      </c>
      <c r="U96" s="21">
        <v>24</v>
      </c>
      <c r="AJ96" s="22"/>
    </row>
    <row r="97" spans="1:36" x14ac:dyDescent="0.2">
      <c r="A97">
        <v>25</v>
      </c>
      <c r="B97">
        <v>0.06</v>
      </c>
      <c r="C97">
        <v>0.1</v>
      </c>
      <c r="E97">
        <v>0.21</v>
      </c>
      <c r="J97">
        <v>0.06</v>
      </c>
      <c r="K97">
        <v>0.02</v>
      </c>
      <c r="M97">
        <v>0.04</v>
      </c>
      <c r="N97">
        <v>0.05</v>
      </c>
      <c r="O97">
        <v>0.25</v>
      </c>
      <c r="Q97">
        <v>0.08</v>
      </c>
      <c r="S97">
        <v>0.14000000000000001</v>
      </c>
      <c r="T97">
        <v>0.35</v>
      </c>
      <c r="U97">
        <v>25</v>
      </c>
    </row>
    <row r="98" spans="1:36" s="21" customFormat="1" x14ac:dyDescent="0.2">
      <c r="A98" s="21">
        <v>26</v>
      </c>
      <c r="I98" s="22"/>
      <c r="J98" s="21">
        <v>0.08</v>
      </c>
      <c r="U98" s="21">
        <v>26</v>
      </c>
      <c r="AJ98" s="22"/>
    </row>
    <row r="99" spans="1:36" x14ac:dyDescent="0.2">
      <c r="A99">
        <v>27</v>
      </c>
      <c r="R99">
        <v>0.12</v>
      </c>
      <c r="U99">
        <v>27</v>
      </c>
    </row>
    <row r="100" spans="1:36" s="21" customFormat="1" x14ac:dyDescent="0.2">
      <c r="A100" s="21">
        <v>28</v>
      </c>
      <c r="B100" s="21">
        <v>0.88</v>
      </c>
      <c r="C100" s="21">
        <v>1.4</v>
      </c>
      <c r="D100" s="21">
        <v>1.1299999999999999</v>
      </c>
      <c r="E100" s="21">
        <v>0.8</v>
      </c>
      <c r="F100" s="21">
        <v>0.9</v>
      </c>
      <c r="H100" s="21">
        <v>0.84</v>
      </c>
      <c r="I100" s="22"/>
      <c r="M100" s="21">
        <v>1.1499999999999999</v>
      </c>
      <c r="N100" s="21">
        <v>0.51</v>
      </c>
      <c r="R100" s="21">
        <v>0.33</v>
      </c>
      <c r="U100" s="21">
        <v>28</v>
      </c>
      <c r="AJ100" s="22"/>
    </row>
    <row r="101" spans="1:36" x14ac:dyDescent="0.2">
      <c r="A101">
        <v>29</v>
      </c>
      <c r="B101">
        <v>0.19</v>
      </c>
      <c r="E101">
        <v>0.82</v>
      </c>
      <c r="J101">
        <v>1.82</v>
      </c>
      <c r="K101">
        <v>1.34</v>
      </c>
      <c r="L101">
        <v>1.72</v>
      </c>
      <c r="N101">
        <v>1.02</v>
      </c>
      <c r="Q101">
        <v>1.97</v>
      </c>
      <c r="R101">
        <v>2</v>
      </c>
      <c r="T101">
        <v>2.25</v>
      </c>
      <c r="U101">
        <v>29</v>
      </c>
    </row>
    <row r="102" spans="1:36" s="21" customFormat="1" x14ac:dyDescent="0.2">
      <c r="A102" s="21">
        <v>30</v>
      </c>
      <c r="I102" s="22"/>
      <c r="K102" s="21">
        <v>0.15</v>
      </c>
      <c r="Q102" s="21">
        <v>0.31</v>
      </c>
      <c r="S102" s="21">
        <v>1.28</v>
      </c>
      <c r="U102" s="21">
        <v>30</v>
      </c>
      <c r="AJ102" s="22"/>
    </row>
    <row r="103" spans="1:36" x14ac:dyDescent="0.2">
      <c r="A103">
        <v>31</v>
      </c>
      <c r="B103">
        <v>0.09</v>
      </c>
      <c r="C103">
        <v>0.35</v>
      </c>
      <c r="E103">
        <v>0.3</v>
      </c>
      <c r="F103">
        <v>0.05</v>
      </c>
      <c r="H103">
        <v>0.04</v>
      </c>
      <c r="L103">
        <v>0.28000000000000003</v>
      </c>
      <c r="M103">
        <v>0.06</v>
      </c>
      <c r="N103">
        <v>0.22</v>
      </c>
      <c r="R103">
        <v>0.1</v>
      </c>
      <c r="T103">
        <v>0.37</v>
      </c>
      <c r="U103">
        <v>31</v>
      </c>
    </row>
    <row r="104" spans="1:36" s="18" customFormat="1" x14ac:dyDescent="0.2">
      <c r="A104" s="18" t="s">
        <v>37</v>
      </c>
      <c r="B104" s="18">
        <f t="shared" ref="B104:T104" si="16">SUM(B73:B103)</f>
        <v>3.08</v>
      </c>
      <c r="C104" s="18">
        <f t="shared" si="16"/>
        <v>5.9099999999999984</v>
      </c>
      <c r="D104" s="18">
        <f t="shared" si="16"/>
        <v>2.48</v>
      </c>
      <c r="E104" s="18">
        <f t="shared" si="16"/>
        <v>4.72</v>
      </c>
      <c r="F104" s="18">
        <f t="shared" si="16"/>
        <v>2.63</v>
      </c>
      <c r="G104" s="18">
        <f t="shared" si="16"/>
        <v>0</v>
      </c>
      <c r="H104" s="18">
        <f t="shared" si="16"/>
        <v>2.64</v>
      </c>
      <c r="I104" s="18">
        <f t="shared" si="16"/>
        <v>0</v>
      </c>
      <c r="J104" s="18">
        <f>SUM(J73:J103)</f>
        <v>4.58</v>
      </c>
      <c r="K104" s="18">
        <f t="shared" si="16"/>
        <v>3.81</v>
      </c>
      <c r="L104" s="18">
        <f t="shared" si="16"/>
        <v>4.18</v>
      </c>
      <c r="M104" s="18">
        <f t="shared" si="16"/>
        <v>3.2</v>
      </c>
      <c r="N104" s="18">
        <f t="shared" si="16"/>
        <v>4.4099999999999993</v>
      </c>
      <c r="O104" s="18">
        <f t="shared" si="16"/>
        <v>1.37</v>
      </c>
      <c r="P104" s="18">
        <f t="shared" si="16"/>
        <v>0</v>
      </c>
      <c r="Q104" s="18">
        <f t="shared" si="16"/>
        <v>4.72</v>
      </c>
      <c r="R104" s="18">
        <f t="shared" si="16"/>
        <v>6.0399999999999991</v>
      </c>
      <c r="S104" s="18">
        <f t="shared" si="16"/>
        <v>4.7600000000000007</v>
      </c>
      <c r="T104" s="18">
        <f t="shared" si="16"/>
        <v>9.1499999999999968</v>
      </c>
      <c r="AJ104" s="19"/>
    </row>
    <row r="106" spans="1:36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</row>
    <row r="108" spans="1:36" x14ac:dyDescent="0.2">
      <c r="A108">
        <v>1</v>
      </c>
      <c r="B108">
        <v>0.1</v>
      </c>
      <c r="C108">
        <v>0.56000000000000005</v>
      </c>
      <c r="E108">
        <v>0.15</v>
      </c>
      <c r="F108">
        <v>0.62</v>
      </c>
      <c r="H108">
        <v>1.04</v>
      </c>
      <c r="J108">
        <v>0.1</v>
      </c>
      <c r="M108">
        <v>0.44</v>
      </c>
      <c r="N108">
        <v>0.04</v>
      </c>
      <c r="Q108">
        <v>0.91</v>
      </c>
      <c r="R108">
        <v>0.5</v>
      </c>
      <c r="S108">
        <v>0.65</v>
      </c>
      <c r="U108">
        <v>1</v>
      </c>
    </row>
    <row r="109" spans="1:36" s="21" customFormat="1" x14ac:dyDescent="0.2">
      <c r="A109" s="21">
        <v>2</v>
      </c>
      <c r="B109" s="21">
        <v>1.08</v>
      </c>
      <c r="C109" s="21">
        <v>0.38</v>
      </c>
      <c r="E109" s="21">
        <v>1</v>
      </c>
      <c r="I109" s="22"/>
      <c r="J109" s="21">
        <v>0.67</v>
      </c>
      <c r="K109" s="21">
        <v>0.78</v>
      </c>
      <c r="M109" s="21">
        <v>0.26</v>
      </c>
      <c r="N109" s="21">
        <v>0.8</v>
      </c>
      <c r="R109" s="21">
        <v>7.0000000000000007E-2</v>
      </c>
      <c r="T109" s="21">
        <v>0.92</v>
      </c>
      <c r="U109" s="21">
        <v>2</v>
      </c>
      <c r="AJ109" s="22"/>
    </row>
    <row r="110" spans="1:36" x14ac:dyDescent="0.2">
      <c r="A110">
        <v>3</v>
      </c>
      <c r="H110">
        <v>0.04</v>
      </c>
      <c r="J110">
        <v>0.54</v>
      </c>
      <c r="K110">
        <v>0.1</v>
      </c>
      <c r="R110">
        <v>0.12</v>
      </c>
      <c r="T110">
        <v>0.33</v>
      </c>
      <c r="U110">
        <v>3</v>
      </c>
    </row>
    <row r="111" spans="1:36" s="21" customFormat="1" x14ac:dyDescent="0.2">
      <c r="A111" s="21">
        <v>4</v>
      </c>
      <c r="I111" s="22"/>
      <c r="U111" s="21">
        <v>4</v>
      </c>
      <c r="AJ111" s="22"/>
    </row>
    <row r="112" spans="1:36" x14ac:dyDescent="0.2">
      <c r="A112">
        <v>5</v>
      </c>
      <c r="M112">
        <v>0.17</v>
      </c>
      <c r="U112">
        <v>5</v>
      </c>
    </row>
    <row r="113" spans="1:36" s="21" customFormat="1" x14ac:dyDescent="0.2">
      <c r="A113" s="21">
        <v>6</v>
      </c>
      <c r="I113" s="22"/>
      <c r="U113" s="21">
        <v>6</v>
      </c>
      <c r="AJ113" s="22"/>
    </row>
    <row r="114" spans="1:36" x14ac:dyDescent="0.2">
      <c r="A114">
        <v>7</v>
      </c>
      <c r="D114">
        <v>0.85</v>
      </c>
      <c r="U114">
        <v>7</v>
      </c>
    </row>
    <row r="115" spans="1:36" s="21" customFormat="1" x14ac:dyDescent="0.2">
      <c r="A115" s="21">
        <v>8</v>
      </c>
      <c r="I115" s="22"/>
      <c r="U115" s="21">
        <v>8</v>
      </c>
      <c r="AJ115" s="22"/>
    </row>
    <row r="116" spans="1:36" x14ac:dyDescent="0.2">
      <c r="A116">
        <v>9</v>
      </c>
      <c r="L116">
        <v>0.21</v>
      </c>
      <c r="U116">
        <v>9</v>
      </c>
    </row>
    <row r="117" spans="1:36" s="21" customFormat="1" x14ac:dyDescent="0.2">
      <c r="A117" s="21">
        <v>10</v>
      </c>
      <c r="H117" s="21">
        <v>0.04</v>
      </c>
      <c r="I117" s="22"/>
      <c r="U117" s="21">
        <v>10</v>
      </c>
      <c r="AJ117" s="22"/>
    </row>
    <row r="118" spans="1:36" x14ac:dyDescent="0.2">
      <c r="A118">
        <v>11</v>
      </c>
      <c r="B118">
        <v>0.42</v>
      </c>
      <c r="C118">
        <v>0.35</v>
      </c>
      <c r="E118">
        <v>0.4</v>
      </c>
      <c r="J118">
        <v>0.28000000000000003</v>
      </c>
      <c r="K118">
        <v>0.51</v>
      </c>
      <c r="Q118">
        <v>0.38</v>
      </c>
      <c r="R118">
        <v>0.53</v>
      </c>
      <c r="S118">
        <v>0.32</v>
      </c>
      <c r="T118">
        <v>0.25</v>
      </c>
      <c r="U118">
        <v>11</v>
      </c>
    </row>
    <row r="119" spans="1:36" s="21" customFormat="1" x14ac:dyDescent="0.2">
      <c r="A119" s="21">
        <v>12</v>
      </c>
      <c r="C119" s="21">
        <v>0.31</v>
      </c>
      <c r="E119" s="21">
        <v>0.22</v>
      </c>
      <c r="F119" s="21">
        <v>0.28000000000000003</v>
      </c>
      <c r="I119" s="22"/>
      <c r="L119" s="21">
        <v>0.23</v>
      </c>
      <c r="Q119" s="21">
        <v>0.23</v>
      </c>
      <c r="R119" s="21">
        <v>0.23</v>
      </c>
      <c r="S119" s="21">
        <v>0.26</v>
      </c>
      <c r="U119" s="21">
        <v>12</v>
      </c>
      <c r="AJ119" s="22"/>
    </row>
    <row r="120" spans="1:36" x14ac:dyDescent="0.2">
      <c r="A120">
        <v>13</v>
      </c>
      <c r="B120">
        <v>7.0000000000000007E-2</v>
      </c>
      <c r="C120">
        <v>0.02</v>
      </c>
      <c r="E120">
        <v>0.02</v>
      </c>
      <c r="H120">
        <v>0.13</v>
      </c>
      <c r="J120">
        <v>0.28999999999999998</v>
      </c>
      <c r="K120">
        <v>0.16</v>
      </c>
      <c r="N120">
        <v>0.14000000000000001</v>
      </c>
      <c r="Q120">
        <v>0.03</v>
      </c>
      <c r="T120">
        <v>0.43</v>
      </c>
      <c r="U120">
        <v>13</v>
      </c>
    </row>
    <row r="121" spans="1:36" s="21" customFormat="1" x14ac:dyDescent="0.2">
      <c r="A121" s="21">
        <v>14</v>
      </c>
      <c r="I121" s="22"/>
      <c r="T121" s="21">
        <v>0.08</v>
      </c>
      <c r="U121" s="21">
        <v>14</v>
      </c>
      <c r="AJ121" s="22"/>
    </row>
    <row r="122" spans="1:36" x14ac:dyDescent="0.2">
      <c r="A122">
        <v>15</v>
      </c>
      <c r="U122">
        <v>15</v>
      </c>
    </row>
    <row r="123" spans="1:36" s="21" customFormat="1" x14ac:dyDescent="0.2">
      <c r="A123" s="21">
        <v>16</v>
      </c>
      <c r="I123" s="22"/>
      <c r="U123" s="21">
        <v>16</v>
      </c>
      <c r="AJ123" s="22"/>
    </row>
    <row r="124" spans="1:36" x14ac:dyDescent="0.2">
      <c r="A124">
        <v>17</v>
      </c>
      <c r="B124">
        <v>7.0000000000000007E-2</v>
      </c>
      <c r="K124">
        <v>0.04</v>
      </c>
      <c r="M124">
        <v>0.05</v>
      </c>
      <c r="U124">
        <v>17</v>
      </c>
    </row>
    <row r="125" spans="1:36" s="21" customFormat="1" x14ac:dyDescent="0.2">
      <c r="A125" s="21">
        <v>18</v>
      </c>
      <c r="I125" s="22"/>
      <c r="J125" s="21">
        <v>0.09</v>
      </c>
      <c r="U125" s="21">
        <v>18</v>
      </c>
      <c r="AJ125" s="22"/>
    </row>
    <row r="126" spans="1:36" x14ac:dyDescent="0.2">
      <c r="A126">
        <v>19</v>
      </c>
      <c r="U126">
        <v>19</v>
      </c>
    </row>
    <row r="127" spans="1:36" s="21" customFormat="1" x14ac:dyDescent="0.2">
      <c r="A127" s="21">
        <v>20</v>
      </c>
      <c r="I127" s="22"/>
      <c r="U127" s="21">
        <v>20</v>
      </c>
      <c r="AJ127" s="22"/>
    </row>
    <row r="128" spans="1:36" x14ac:dyDescent="0.2">
      <c r="A128">
        <v>21</v>
      </c>
      <c r="U128">
        <v>21</v>
      </c>
    </row>
    <row r="129" spans="1:36" s="21" customFormat="1" x14ac:dyDescent="0.2">
      <c r="A129" s="21">
        <v>22</v>
      </c>
      <c r="I129" s="22"/>
      <c r="U129" s="21">
        <v>22</v>
      </c>
      <c r="AJ129" s="22"/>
    </row>
    <row r="130" spans="1:36" x14ac:dyDescent="0.2">
      <c r="A130">
        <v>23</v>
      </c>
      <c r="U130">
        <v>23</v>
      </c>
    </row>
    <row r="131" spans="1:36" s="21" customFormat="1" x14ac:dyDescent="0.2">
      <c r="A131" s="21">
        <v>24</v>
      </c>
      <c r="D131" s="21">
        <v>0.79</v>
      </c>
      <c r="I131" s="22"/>
      <c r="U131" s="21">
        <v>24</v>
      </c>
      <c r="AJ131" s="22"/>
    </row>
    <row r="132" spans="1:36" x14ac:dyDescent="0.2">
      <c r="A132">
        <v>25</v>
      </c>
      <c r="U132">
        <v>25</v>
      </c>
    </row>
    <row r="133" spans="1:36" s="21" customFormat="1" x14ac:dyDescent="0.2">
      <c r="A133" s="21">
        <v>26</v>
      </c>
      <c r="I133" s="22"/>
      <c r="T133" s="21">
        <v>0.05</v>
      </c>
      <c r="U133" s="21">
        <v>26</v>
      </c>
      <c r="AJ133" s="22"/>
    </row>
    <row r="134" spans="1:36" x14ac:dyDescent="0.2">
      <c r="A134">
        <v>27</v>
      </c>
      <c r="C134">
        <v>0.55000000000000004</v>
      </c>
      <c r="L134">
        <v>0.85</v>
      </c>
      <c r="M134">
        <v>0.22</v>
      </c>
      <c r="R134">
        <v>0.27</v>
      </c>
      <c r="U134">
        <v>27</v>
      </c>
    </row>
    <row r="135" spans="1:36" s="21" customFormat="1" x14ac:dyDescent="0.2">
      <c r="A135" s="21">
        <v>28</v>
      </c>
      <c r="B135" s="21">
        <v>0.61</v>
      </c>
      <c r="C135" s="21">
        <v>0.1</v>
      </c>
      <c r="E135" s="21">
        <v>0.5</v>
      </c>
      <c r="F135" s="21">
        <v>0.61</v>
      </c>
      <c r="H135" s="21">
        <v>0.62</v>
      </c>
      <c r="I135" s="22"/>
      <c r="J135" s="21">
        <v>0.3</v>
      </c>
      <c r="K135" s="21">
        <v>0.65</v>
      </c>
      <c r="M135" s="21">
        <v>0.44</v>
      </c>
      <c r="N135" s="21">
        <v>0.56000000000000005</v>
      </c>
      <c r="Q135" s="21">
        <v>0.48</v>
      </c>
      <c r="R135" s="21">
        <v>0.03</v>
      </c>
      <c r="S135" s="21">
        <v>0.71</v>
      </c>
      <c r="T135" s="21">
        <v>0.45</v>
      </c>
      <c r="U135" s="21">
        <v>28</v>
      </c>
      <c r="AJ135" s="22"/>
    </row>
    <row r="136" spans="1:36" x14ac:dyDescent="0.2">
      <c r="A136">
        <v>29</v>
      </c>
      <c r="B136">
        <v>0.1</v>
      </c>
      <c r="E136">
        <v>0.04</v>
      </c>
      <c r="H136">
        <v>0.1</v>
      </c>
      <c r="J136">
        <v>0.42</v>
      </c>
      <c r="K136">
        <v>0.06</v>
      </c>
      <c r="N136">
        <v>0.23</v>
      </c>
      <c r="R136">
        <v>0.02</v>
      </c>
      <c r="T136">
        <v>0.45</v>
      </c>
      <c r="U136">
        <v>29</v>
      </c>
    </row>
    <row r="137" spans="1:36" s="21" customFormat="1" x14ac:dyDescent="0.2">
      <c r="A137" s="21">
        <v>30</v>
      </c>
      <c r="I137" s="22"/>
      <c r="U137" s="21">
        <v>30</v>
      </c>
      <c r="AJ137" s="22"/>
    </row>
    <row r="138" spans="1:36" x14ac:dyDescent="0.2">
      <c r="A138">
        <v>31</v>
      </c>
      <c r="U138">
        <v>31</v>
      </c>
    </row>
    <row r="139" spans="1:36" s="18" customFormat="1" x14ac:dyDescent="0.2">
      <c r="A139" s="18" t="s">
        <v>37</v>
      </c>
      <c r="B139" s="18">
        <f t="shared" ref="B139:T139" si="17">SUM(B108:B138)</f>
        <v>2.4500000000000002</v>
      </c>
      <c r="C139" s="18">
        <f t="shared" si="17"/>
        <v>2.27</v>
      </c>
      <c r="D139" s="18">
        <f t="shared" si="17"/>
        <v>1.6400000000000001</v>
      </c>
      <c r="E139" s="18">
        <f t="shared" si="17"/>
        <v>2.33</v>
      </c>
      <c r="F139" s="18">
        <f t="shared" si="17"/>
        <v>1.51</v>
      </c>
      <c r="G139" s="18">
        <f t="shared" si="17"/>
        <v>0</v>
      </c>
      <c r="H139" s="18">
        <f t="shared" si="17"/>
        <v>1.9700000000000002</v>
      </c>
      <c r="I139" s="18">
        <f t="shared" si="17"/>
        <v>0</v>
      </c>
      <c r="J139" s="18">
        <f t="shared" si="17"/>
        <v>2.69</v>
      </c>
      <c r="K139" s="18">
        <f t="shared" si="17"/>
        <v>2.3000000000000003</v>
      </c>
      <c r="L139" s="18">
        <f t="shared" si="17"/>
        <v>1.29</v>
      </c>
      <c r="M139" s="18">
        <f t="shared" si="17"/>
        <v>1.58</v>
      </c>
      <c r="N139" s="18">
        <f t="shared" si="17"/>
        <v>1.77</v>
      </c>
      <c r="O139" s="18">
        <f t="shared" si="17"/>
        <v>0</v>
      </c>
      <c r="P139" s="18">
        <f t="shared" si="17"/>
        <v>0</v>
      </c>
      <c r="Q139" s="18">
        <f t="shared" si="17"/>
        <v>2.0300000000000002</v>
      </c>
      <c r="R139" s="18">
        <f t="shared" si="17"/>
        <v>1.7700000000000002</v>
      </c>
      <c r="S139" s="20">
        <f t="shared" si="17"/>
        <v>1.94</v>
      </c>
      <c r="T139" s="20">
        <f t="shared" si="17"/>
        <v>2.96</v>
      </c>
      <c r="AJ139" s="19"/>
    </row>
    <row r="141" spans="1:36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11</v>
      </c>
      <c r="M141" t="s">
        <v>12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</row>
    <row r="143" spans="1:36" x14ac:dyDescent="0.2">
      <c r="A143">
        <v>1</v>
      </c>
      <c r="U143">
        <v>1</v>
      </c>
    </row>
    <row r="144" spans="1:36" s="21" customFormat="1" x14ac:dyDescent="0.2">
      <c r="A144" s="21">
        <v>2</v>
      </c>
      <c r="B144" s="21">
        <v>0.23</v>
      </c>
      <c r="C144" s="21">
        <v>0.2</v>
      </c>
      <c r="E144" s="21">
        <v>0.23</v>
      </c>
      <c r="F144" s="21">
        <v>0.3</v>
      </c>
      <c r="I144" s="22"/>
      <c r="K144" s="21">
        <v>0.2</v>
      </c>
      <c r="L144" s="21">
        <v>0.21</v>
      </c>
      <c r="M144" s="21">
        <v>0.25</v>
      </c>
      <c r="Q144" s="21">
        <v>0.23</v>
      </c>
      <c r="R144" s="21">
        <v>7.0000000000000007E-2</v>
      </c>
      <c r="S144" s="21">
        <v>0.21</v>
      </c>
      <c r="U144" s="21">
        <v>2</v>
      </c>
      <c r="AJ144" s="22"/>
    </row>
    <row r="145" spans="1:36" x14ac:dyDescent="0.2">
      <c r="A145">
        <v>3</v>
      </c>
      <c r="B145">
        <v>0.01</v>
      </c>
      <c r="C145">
        <v>0.08</v>
      </c>
      <c r="E145">
        <v>7.0000000000000007E-2</v>
      </c>
      <c r="J145">
        <v>0.23</v>
      </c>
      <c r="K145">
        <v>0.06</v>
      </c>
      <c r="Q145">
        <v>7.0000000000000007E-2</v>
      </c>
      <c r="R145">
        <v>0.2</v>
      </c>
      <c r="T145">
        <v>0.25</v>
      </c>
      <c r="U145">
        <v>3</v>
      </c>
    </row>
    <row r="146" spans="1:36" s="21" customFormat="1" x14ac:dyDescent="0.2">
      <c r="A146" s="21">
        <v>4</v>
      </c>
      <c r="B146" s="21">
        <v>0.13</v>
      </c>
      <c r="E146" s="21">
        <v>0.2</v>
      </c>
      <c r="I146" s="22"/>
      <c r="J146" s="21">
        <v>0.02</v>
      </c>
      <c r="M146" s="21">
        <v>0.44</v>
      </c>
      <c r="Q146" s="21">
        <v>0.59</v>
      </c>
      <c r="R146" s="21">
        <v>0.02</v>
      </c>
      <c r="S146" s="21">
        <v>0.4</v>
      </c>
      <c r="T146" s="21">
        <v>0.08</v>
      </c>
      <c r="U146" s="21">
        <v>4</v>
      </c>
      <c r="AJ146" s="22"/>
    </row>
    <row r="147" spans="1:36" x14ac:dyDescent="0.2">
      <c r="A147">
        <v>5</v>
      </c>
      <c r="B147">
        <v>0.27</v>
      </c>
      <c r="C147">
        <v>0.5</v>
      </c>
      <c r="E147">
        <v>0.36</v>
      </c>
      <c r="F147">
        <v>0.5</v>
      </c>
      <c r="J147">
        <v>0.3</v>
      </c>
      <c r="K147">
        <v>0.4</v>
      </c>
      <c r="L147">
        <v>0.64</v>
      </c>
      <c r="R147">
        <v>0.4</v>
      </c>
      <c r="T147">
        <v>0.9</v>
      </c>
      <c r="U147">
        <v>5</v>
      </c>
    </row>
    <row r="148" spans="1:36" s="21" customFormat="1" x14ac:dyDescent="0.2">
      <c r="A148" s="21">
        <v>6</v>
      </c>
      <c r="B148" s="21">
        <v>0.34</v>
      </c>
      <c r="C148" s="21">
        <v>0.14000000000000001</v>
      </c>
      <c r="D148" s="21">
        <v>0.69</v>
      </c>
      <c r="E148" s="21">
        <v>0.45</v>
      </c>
      <c r="F148" s="21">
        <v>0.37</v>
      </c>
      <c r="I148" s="22"/>
      <c r="J148" s="21">
        <v>0.08</v>
      </c>
      <c r="K148" s="21">
        <v>0.09</v>
      </c>
      <c r="M148" s="21">
        <v>0.32</v>
      </c>
      <c r="Q148" s="21">
        <v>0.44</v>
      </c>
      <c r="R148" s="21">
        <v>0.08</v>
      </c>
      <c r="S148" s="21">
        <v>0.48</v>
      </c>
      <c r="T148" s="21">
        <v>0.05</v>
      </c>
      <c r="U148" s="21">
        <v>6</v>
      </c>
      <c r="AJ148" s="22"/>
    </row>
    <row r="149" spans="1:36" x14ac:dyDescent="0.2">
      <c r="A149">
        <v>7</v>
      </c>
      <c r="B149">
        <v>0.01</v>
      </c>
      <c r="C149">
        <v>0.2</v>
      </c>
      <c r="J149">
        <v>0.38</v>
      </c>
      <c r="K149">
        <v>0.25</v>
      </c>
      <c r="M149">
        <v>0.01</v>
      </c>
      <c r="R149">
        <v>0.03</v>
      </c>
      <c r="T149">
        <v>0.15</v>
      </c>
      <c r="U149">
        <v>7</v>
      </c>
    </row>
    <row r="150" spans="1:36" s="21" customFormat="1" x14ac:dyDescent="0.2">
      <c r="A150" s="21">
        <v>8</v>
      </c>
      <c r="C150" s="21">
        <v>0.02</v>
      </c>
      <c r="I150" s="22"/>
      <c r="U150" s="21">
        <v>8</v>
      </c>
      <c r="AJ150" s="22"/>
    </row>
    <row r="151" spans="1:36" x14ac:dyDescent="0.2">
      <c r="A151">
        <v>9</v>
      </c>
      <c r="L151">
        <v>0.42</v>
      </c>
      <c r="U151">
        <v>9</v>
      </c>
    </row>
    <row r="152" spans="1:36" s="21" customFormat="1" x14ac:dyDescent="0.2">
      <c r="A152" s="21">
        <v>10</v>
      </c>
      <c r="C152" s="21">
        <v>0.18</v>
      </c>
      <c r="F152" s="21">
        <v>0.18</v>
      </c>
      <c r="I152" s="22"/>
      <c r="M152" s="21">
        <v>0.09</v>
      </c>
      <c r="Q152" s="21">
        <v>0.15</v>
      </c>
      <c r="S152" s="21">
        <v>0.18</v>
      </c>
      <c r="U152" s="21">
        <v>10</v>
      </c>
      <c r="AJ152" s="22"/>
    </row>
    <row r="153" spans="1:36" x14ac:dyDescent="0.2">
      <c r="A153">
        <v>11</v>
      </c>
      <c r="B153">
        <v>0.16</v>
      </c>
      <c r="E153">
        <v>0.16</v>
      </c>
      <c r="J153">
        <v>0.16</v>
      </c>
      <c r="K153">
        <v>0.17</v>
      </c>
      <c r="R153">
        <v>0.18</v>
      </c>
      <c r="S153">
        <v>0.03</v>
      </c>
      <c r="T153">
        <v>0.47</v>
      </c>
      <c r="U153">
        <v>11</v>
      </c>
    </row>
    <row r="154" spans="1:36" s="21" customFormat="1" x14ac:dyDescent="0.2">
      <c r="A154" s="21">
        <v>12</v>
      </c>
      <c r="B154" s="21">
        <v>0.01</v>
      </c>
      <c r="C154" s="21">
        <v>0.11</v>
      </c>
      <c r="E154" s="21">
        <v>0.1</v>
      </c>
      <c r="I154" s="22"/>
      <c r="K154" s="21">
        <v>0.03</v>
      </c>
      <c r="L154" s="21">
        <v>0.05</v>
      </c>
      <c r="Q154" s="21">
        <v>0.06</v>
      </c>
      <c r="S154" s="21">
        <v>0.22</v>
      </c>
      <c r="T154" s="21">
        <v>0.2</v>
      </c>
      <c r="U154" s="21">
        <v>12</v>
      </c>
      <c r="AJ154" s="22"/>
    </row>
    <row r="155" spans="1:36" x14ac:dyDescent="0.2">
      <c r="A155">
        <v>13</v>
      </c>
      <c r="B155">
        <v>0.01</v>
      </c>
      <c r="F155">
        <v>0.21</v>
      </c>
      <c r="J155">
        <v>0.03</v>
      </c>
      <c r="Q155">
        <v>0.33</v>
      </c>
      <c r="U155">
        <v>13</v>
      </c>
    </row>
    <row r="156" spans="1:36" s="21" customFormat="1" x14ac:dyDescent="0.2">
      <c r="A156" s="21">
        <v>14</v>
      </c>
      <c r="B156" s="21">
        <v>0.1</v>
      </c>
      <c r="C156" s="21">
        <v>0.13</v>
      </c>
      <c r="D156" s="21">
        <v>0.56000000000000005</v>
      </c>
      <c r="E156" s="21">
        <v>0.37</v>
      </c>
      <c r="I156" s="22"/>
      <c r="J156" s="21">
        <v>0.12</v>
      </c>
      <c r="K156" s="21">
        <v>0.2</v>
      </c>
      <c r="L156" s="21">
        <v>0.14000000000000001</v>
      </c>
      <c r="M156" s="21">
        <v>0.11</v>
      </c>
      <c r="Q156" s="21">
        <v>0.02</v>
      </c>
      <c r="R156" s="21">
        <v>0.22</v>
      </c>
      <c r="T156" s="21">
        <v>0.27</v>
      </c>
      <c r="U156" s="21">
        <v>14</v>
      </c>
      <c r="AJ156" s="22"/>
    </row>
    <row r="157" spans="1:36" x14ac:dyDescent="0.2">
      <c r="A157">
        <v>15</v>
      </c>
      <c r="T157">
        <v>0.1</v>
      </c>
      <c r="U157">
        <v>15</v>
      </c>
    </row>
    <row r="158" spans="1:36" s="21" customFormat="1" x14ac:dyDescent="0.2">
      <c r="A158" s="21">
        <v>16</v>
      </c>
      <c r="I158" s="22"/>
      <c r="L158" s="21">
        <v>0.06</v>
      </c>
      <c r="U158" s="21">
        <v>16</v>
      </c>
      <c r="AJ158" s="22"/>
    </row>
    <row r="159" spans="1:36" x14ac:dyDescent="0.2">
      <c r="A159">
        <v>17</v>
      </c>
      <c r="U159">
        <v>17</v>
      </c>
    </row>
    <row r="160" spans="1:36" s="21" customFormat="1" x14ac:dyDescent="0.2">
      <c r="A160" s="21">
        <v>18</v>
      </c>
      <c r="C160" s="21">
        <v>0.02</v>
      </c>
      <c r="I160" s="22"/>
      <c r="U160" s="21">
        <v>18</v>
      </c>
      <c r="AJ160" s="22"/>
    </row>
    <row r="161" spans="1:36" x14ac:dyDescent="0.2">
      <c r="A161">
        <v>19</v>
      </c>
      <c r="K161">
        <v>0.03</v>
      </c>
      <c r="O161">
        <v>0.35</v>
      </c>
      <c r="U161">
        <v>19</v>
      </c>
    </row>
    <row r="162" spans="1:36" s="21" customFormat="1" x14ac:dyDescent="0.2">
      <c r="A162" s="21">
        <v>20</v>
      </c>
      <c r="I162" s="22"/>
      <c r="U162" s="21">
        <v>20</v>
      </c>
      <c r="AJ162" s="22"/>
    </row>
    <row r="163" spans="1:36" x14ac:dyDescent="0.2">
      <c r="A163">
        <v>21</v>
      </c>
      <c r="U163">
        <v>21</v>
      </c>
    </row>
    <row r="164" spans="1:36" s="21" customFormat="1" x14ac:dyDescent="0.2">
      <c r="A164" s="21">
        <v>22</v>
      </c>
      <c r="I164" s="22"/>
      <c r="U164" s="21">
        <v>22</v>
      </c>
      <c r="AJ164" s="22"/>
    </row>
    <row r="165" spans="1:36" x14ac:dyDescent="0.2">
      <c r="A165">
        <v>23</v>
      </c>
      <c r="U165">
        <v>23</v>
      </c>
    </row>
    <row r="166" spans="1:36" s="21" customFormat="1" x14ac:dyDescent="0.2">
      <c r="A166" s="21">
        <v>24</v>
      </c>
      <c r="I166" s="22"/>
      <c r="U166" s="21">
        <v>24</v>
      </c>
      <c r="AJ166" s="22"/>
    </row>
    <row r="167" spans="1:36" x14ac:dyDescent="0.2">
      <c r="A167">
        <v>25</v>
      </c>
      <c r="U167">
        <v>25</v>
      </c>
    </row>
    <row r="168" spans="1:36" s="21" customFormat="1" x14ac:dyDescent="0.2">
      <c r="A168" s="21">
        <v>26</v>
      </c>
      <c r="I168" s="22"/>
      <c r="U168" s="21">
        <v>26</v>
      </c>
      <c r="AJ168" s="22"/>
    </row>
    <row r="169" spans="1:36" x14ac:dyDescent="0.2">
      <c r="A169">
        <v>27</v>
      </c>
      <c r="Q169">
        <v>0.24</v>
      </c>
      <c r="U169">
        <v>27</v>
      </c>
    </row>
    <row r="170" spans="1:36" s="21" customFormat="1" x14ac:dyDescent="0.2">
      <c r="A170" s="21">
        <v>28</v>
      </c>
      <c r="I170" s="22"/>
      <c r="U170" s="21">
        <v>28</v>
      </c>
      <c r="AJ170" s="22"/>
    </row>
    <row r="171" spans="1:36" x14ac:dyDescent="0.2">
      <c r="A171">
        <v>29</v>
      </c>
      <c r="U171">
        <v>29</v>
      </c>
    </row>
    <row r="172" spans="1:36" s="21" customFormat="1" x14ac:dyDescent="0.2">
      <c r="A172" s="21">
        <v>30</v>
      </c>
      <c r="I172" s="22"/>
      <c r="U172" s="21">
        <v>30</v>
      </c>
      <c r="AJ172" s="22"/>
    </row>
    <row r="173" spans="1:36" x14ac:dyDescent="0.2">
      <c r="A173">
        <v>31</v>
      </c>
      <c r="U173">
        <v>31</v>
      </c>
    </row>
    <row r="174" spans="1:36" s="18" customFormat="1" x14ac:dyDescent="0.2">
      <c r="A174" s="18" t="s">
        <v>37</v>
      </c>
      <c r="B174" s="18">
        <f t="shared" ref="B174:T174" si="18">SUM(B143:B173)</f>
        <v>1.27</v>
      </c>
      <c r="C174" s="18">
        <f t="shared" si="18"/>
        <v>1.58</v>
      </c>
      <c r="D174" s="18">
        <f t="shared" si="18"/>
        <v>1.25</v>
      </c>
      <c r="E174" s="18">
        <f t="shared" si="18"/>
        <v>1.94</v>
      </c>
      <c r="F174" s="18">
        <f t="shared" si="18"/>
        <v>1.5599999999999998</v>
      </c>
      <c r="G174" s="18">
        <f t="shared" si="18"/>
        <v>0</v>
      </c>
      <c r="H174" s="18">
        <f t="shared" si="18"/>
        <v>0</v>
      </c>
      <c r="I174" s="18">
        <f t="shared" si="18"/>
        <v>0</v>
      </c>
      <c r="J174" s="18">
        <f t="shared" si="18"/>
        <v>1.3199999999999998</v>
      </c>
      <c r="K174" s="18">
        <f t="shared" si="18"/>
        <v>1.43</v>
      </c>
      <c r="L174" s="18">
        <f t="shared" si="18"/>
        <v>1.52</v>
      </c>
      <c r="M174" s="18">
        <f t="shared" si="18"/>
        <v>1.2200000000000002</v>
      </c>
      <c r="N174" s="18">
        <f t="shared" si="18"/>
        <v>0</v>
      </c>
      <c r="O174" s="18">
        <f t="shared" si="18"/>
        <v>0.35</v>
      </c>
      <c r="P174" s="18">
        <f t="shared" si="18"/>
        <v>0</v>
      </c>
      <c r="Q174" s="18">
        <f t="shared" si="18"/>
        <v>2.13</v>
      </c>
      <c r="R174" s="18">
        <f t="shared" si="18"/>
        <v>1.2</v>
      </c>
      <c r="S174" s="18">
        <f t="shared" si="18"/>
        <v>1.5199999999999998</v>
      </c>
      <c r="T174" s="20">
        <f t="shared" si="18"/>
        <v>2.4700000000000002</v>
      </c>
      <c r="AJ174" s="19"/>
    </row>
    <row r="176" spans="1:36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8</v>
      </c>
      <c r="J176" t="s">
        <v>9</v>
      </c>
      <c r="K176" t="s">
        <v>44</v>
      </c>
      <c r="L176" t="s">
        <v>11</v>
      </c>
      <c r="M176" t="s">
        <v>12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</row>
    <row r="177" spans="1:36" x14ac:dyDescent="0.2">
      <c r="H177" s="28"/>
      <c r="I177" s="30"/>
      <c r="P177" s="28"/>
      <c r="Q177" s="28"/>
    </row>
    <row r="178" spans="1:36" x14ac:dyDescent="0.2">
      <c r="A178">
        <v>1</v>
      </c>
      <c r="H178" s="28"/>
      <c r="I178" s="30"/>
      <c r="P178" s="28"/>
      <c r="Q178" s="28"/>
      <c r="T178" s="28"/>
      <c r="U178">
        <v>1</v>
      </c>
    </row>
    <row r="179" spans="1:36" s="21" customFormat="1" x14ac:dyDescent="0.2">
      <c r="A179" s="21">
        <v>2</v>
      </c>
      <c r="H179" s="28"/>
      <c r="I179" s="30"/>
      <c r="P179" s="28"/>
      <c r="Q179" s="28"/>
      <c r="T179" s="28"/>
      <c r="U179" s="21">
        <v>2</v>
      </c>
      <c r="AJ179" s="22"/>
    </row>
    <row r="180" spans="1:36" x14ac:dyDescent="0.2">
      <c r="A180">
        <v>3</v>
      </c>
      <c r="H180" s="28"/>
      <c r="I180" s="30"/>
      <c r="L180">
        <v>0.31</v>
      </c>
      <c r="P180" s="28"/>
      <c r="Q180" s="28"/>
      <c r="T180" s="28"/>
      <c r="U180">
        <v>3</v>
      </c>
    </row>
    <row r="181" spans="1:36" s="21" customFormat="1" x14ac:dyDescent="0.2">
      <c r="A181" s="21">
        <v>4</v>
      </c>
      <c r="F181" s="21">
        <v>0.05</v>
      </c>
      <c r="H181" s="28"/>
      <c r="I181" s="30"/>
      <c r="M181" s="21">
        <v>0.01</v>
      </c>
      <c r="P181" s="28"/>
      <c r="Q181" s="28"/>
      <c r="R181" s="21">
        <v>0.01</v>
      </c>
      <c r="T181" s="28"/>
      <c r="U181" s="21">
        <v>4</v>
      </c>
      <c r="AJ181" s="22"/>
    </row>
    <row r="182" spans="1:36" x14ac:dyDescent="0.2">
      <c r="A182">
        <v>5</v>
      </c>
      <c r="E182">
        <v>0.02</v>
      </c>
      <c r="H182" s="28"/>
      <c r="I182" s="30"/>
      <c r="K182">
        <v>0.02</v>
      </c>
      <c r="M182">
        <v>0.03</v>
      </c>
      <c r="P182" s="28"/>
      <c r="Q182" s="28"/>
      <c r="T182" s="28"/>
      <c r="U182">
        <v>5</v>
      </c>
    </row>
    <row r="183" spans="1:36" s="21" customFormat="1" x14ac:dyDescent="0.2">
      <c r="A183" s="21">
        <v>6</v>
      </c>
      <c r="C183" s="21">
        <v>0.28000000000000003</v>
      </c>
      <c r="F183" s="21">
        <v>0.02</v>
      </c>
      <c r="H183" s="28"/>
      <c r="I183" s="30"/>
      <c r="K183" s="21">
        <v>7.0000000000000007E-2</v>
      </c>
      <c r="M183" s="21">
        <v>0.14000000000000001</v>
      </c>
      <c r="N183" s="21">
        <v>0.02</v>
      </c>
      <c r="P183" s="28"/>
      <c r="Q183" s="28"/>
      <c r="R183" s="21">
        <v>0.2</v>
      </c>
      <c r="S183" s="21">
        <v>0.24</v>
      </c>
      <c r="T183" s="28"/>
      <c r="U183" s="21">
        <v>6</v>
      </c>
      <c r="AJ183" s="22"/>
    </row>
    <row r="184" spans="1:36" x14ac:dyDescent="0.2">
      <c r="A184">
        <v>7</v>
      </c>
      <c r="B184">
        <v>0.02</v>
      </c>
      <c r="C184">
        <v>0.45</v>
      </c>
      <c r="H184" s="28"/>
      <c r="I184" s="30"/>
      <c r="J184">
        <v>0.06</v>
      </c>
      <c r="K184">
        <v>0.04</v>
      </c>
      <c r="N184">
        <v>0.02</v>
      </c>
      <c r="P184" s="28"/>
      <c r="Q184" s="28"/>
      <c r="R184">
        <v>0.12</v>
      </c>
      <c r="S184">
        <v>0.11</v>
      </c>
      <c r="T184" s="28"/>
      <c r="U184">
        <v>7</v>
      </c>
    </row>
    <row r="185" spans="1:36" s="21" customFormat="1" x14ac:dyDescent="0.2">
      <c r="A185" s="21">
        <v>8</v>
      </c>
      <c r="B185" s="21">
        <v>7.0000000000000007E-2</v>
      </c>
      <c r="C185" s="21">
        <v>0.21</v>
      </c>
      <c r="E185" s="21">
        <v>0.37</v>
      </c>
      <c r="F185" s="21">
        <v>0.4</v>
      </c>
      <c r="H185" s="28"/>
      <c r="I185" s="30"/>
      <c r="J185" s="21">
        <v>0.03</v>
      </c>
      <c r="K185" s="21">
        <v>0.24</v>
      </c>
      <c r="L185" s="21">
        <v>0.16</v>
      </c>
      <c r="N185" s="21">
        <v>0.12</v>
      </c>
      <c r="P185" s="28"/>
      <c r="Q185" s="28"/>
      <c r="R185" s="21">
        <v>0.2</v>
      </c>
      <c r="S185" s="21">
        <v>0.12</v>
      </c>
      <c r="T185" s="28"/>
      <c r="U185" s="21">
        <v>8</v>
      </c>
      <c r="AJ185" s="22"/>
    </row>
    <row r="186" spans="1:36" x14ac:dyDescent="0.2">
      <c r="A186">
        <v>9</v>
      </c>
      <c r="H186" s="28"/>
      <c r="I186" s="30"/>
      <c r="J186">
        <v>0.18</v>
      </c>
      <c r="P186" s="28"/>
      <c r="Q186" s="28"/>
      <c r="T186" s="28"/>
      <c r="U186">
        <v>9</v>
      </c>
    </row>
    <row r="187" spans="1:36" s="21" customFormat="1" x14ac:dyDescent="0.2">
      <c r="A187" s="21">
        <v>10</v>
      </c>
      <c r="H187" s="28"/>
      <c r="I187" s="30"/>
      <c r="P187" s="28"/>
      <c r="Q187" s="28"/>
      <c r="T187" s="28"/>
      <c r="U187" s="21">
        <v>10</v>
      </c>
      <c r="AJ187" s="22"/>
    </row>
    <row r="188" spans="1:36" x14ac:dyDescent="0.2">
      <c r="A188">
        <v>11</v>
      </c>
      <c r="H188" s="28"/>
      <c r="I188" s="30"/>
      <c r="P188" s="28"/>
      <c r="Q188" s="28"/>
      <c r="T188" s="28"/>
      <c r="U188">
        <v>11</v>
      </c>
    </row>
    <row r="189" spans="1:36" s="21" customFormat="1" x14ac:dyDescent="0.2">
      <c r="A189" s="21">
        <v>12</v>
      </c>
      <c r="C189" s="21">
        <v>7.0000000000000007E-2</v>
      </c>
      <c r="H189" s="28"/>
      <c r="I189" s="30"/>
      <c r="P189" s="28"/>
      <c r="Q189" s="28"/>
      <c r="T189" s="28"/>
      <c r="U189" s="21">
        <v>12</v>
      </c>
      <c r="AJ189" s="22"/>
    </row>
    <row r="190" spans="1:36" x14ac:dyDescent="0.2">
      <c r="A190">
        <v>13</v>
      </c>
      <c r="E190">
        <v>0.02</v>
      </c>
      <c r="H190" s="28"/>
      <c r="I190" s="30"/>
      <c r="J190">
        <v>0.17</v>
      </c>
      <c r="P190" s="28"/>
      <c r="Q190" s="28"/>
      <c r="T190" s="28"/>
      <c r="U190">
        <v>13</v>
      </c>
    </row>
    <row r="191" spans="1:36" s="21" customFormat="1" x14ac:dyDescent="0.2">
      <c r="A191" s="21">
        <v>14</v>
      </c>
      <c r="B191" s="21">
        <v>0.04</v>
      </c>
      <c r="C191" s="21">
        <v>0.95</v>
      </c>
      <c r="E191" s="21">
        <v>0.01</v>
      </c>
      <c r="F191" s="21">
        <v>0.04</v>
      </c>
      <c r="H191" s="28"/>
      <c r="I191" s="30"/>
      <c r="J191" s="21">
        <v>0.04</v>
      </c>
      <c r="K191" s="21">
        <v>0.04</v>
      </c>
      <c r="L191" s="21">
        <v>0.62</v>
      </c>
      <c r="M191" s="21">
        <v>0.18</v>
      </c>
      <c r="N191" s="21">
        <v>1.1299999999999999</v>
      </c>
      <c r="P191" s="28"/>
      <c r="Q191" s="28"/>
      <c r="R191" s="21">
        <v>0.84</v>
      </c>
      <c r="S191" s="21">
        <v>0.42</v>
      </c>
      <c r="T191" s="28"/>
      <c r="U191" s="21">
        <v>14</v>
      </c>
      <c r="AJ191" s="22"/>
    </row>
    <row r="192" spans="1:36" x14ac:dyDescent="0.2">
      <c r="A192">
        <v>15</v>
      </c>
      <c r="B192">
        <v>0.28999999999999998</v>
      </c>
      <c r="C192">
        <v>0.08</v>
      </c>
      <c r="F192">
        <v>0.05</v>
      </c>
      <c r="H192" s="28"/>
      <c r="I192" s="30"/>
      <c r="J192">
        <v>0.08</v>
      </c>
      <c r="L192">
        <v>0.1</v>
      </c>
      <c r="M192">
        <v>0.2</v>
      </c>
      <c r="N192">
        <v>0.2</v>
      </c>
      <c r="P192" s="28"/>
      <c r="Q192" s="28"/>
      <c r="R192">
        <v>0.05</v>
      </c>
      <c r="S192">
        <v>0.11</v>
      </c>
      <c r="T192" s="28"/>
      <c r="U192">
        <v>15</v>
      </c>
    </row>
    <row r="193" spans="1:36" s="21" customFormat="1" x14ac:dyDescent="0.2">
      <c r="A193" s="21">
        <v>16</v>
      </c>
      <c r="H193" s="28"/>
      <c r="I193" s="30"/>
      <c r="J193" s="21">
        <v>0.04</v>
      </c>
      <c r="P193" s="28"/>
      <c r="Q193" s="28"/>
      <c r="T193" s="28"/>
      <c r="U193" s="21">
        <v>16</v>
      </c>
      <c r="AJ193" s="22"/>
    </row>
    <row r="194" spans="1:36" x14ac:dyDescent="0.2">
      <c r="A194">
        <v>17</v>
      </c>
      <c r="H194" s="28"/>
      <c r="I194" s="30"/>
      <c r="L194">
        <v>0.01</v>
      </c>
      <c r="P194" s="28"/>
      <c r="Q194" s="28"/>
      <c r="T194" s="28"/>
      <c r="U194">
        <v>17</v>
      </c>
    </row>
    <row r="195" spans="1:36" s="21" customFormat="1" x14ac:dyDescent="0.2">
      <c r="A195" s="21">
        <v>18</v>
      </c>
      <c r="D195" s="21">
        <v>0.71</v>
      </c>
      <c r="H195" s="28"/>
      <c r="I195" s="30"/>
      <c r="P195" s="28"/>
      <c r="Q195" s="28"/>
      <c r="T195" s="28"/>
      <c r="U195" s="21">
        <v>18</v>
      </c>
      <c r="AJ195" s="22"/>
    </row>
    <row r="196" spans="1:36" x14ac:dyDescent="0.2">
      <c r="A196">
        <v>19</v>
      </c>
      <c r="B196">
        <v>0.2</v>
      </c>
      <c r="C196">
        <v>0.45</v>
      </c>
      <c r="E196">
        <v>0.52</v>
      </c>
      <c r="F196">
        <v>0.6</v>
      </c>
      <c r="H196" s="28"/>
      <c r="I196" s="30"/>
      <c r="J196">
        <v>0.03</v>
      </c>
      <c r="K196">
        <v>0.16</v>
      </c>
      <c r="L196">
        <v>0.45</v>
      </c>
      <c r="M196">
        <v>0.1</v>
      </c>
      <c r="N196">
        <v>0.35</v>
      </c>
      <c r="P196" s="28"/>
      <c r="Q196" s="28"/>
      <c r="R196">
        <v>0.36</v>
      </c>
      <c r="T196" s="28"/>
      <c r="U196">
        <v>19</v>
      </c>
    </row>
    <row r="197" spans="1:36" s="21" customFormat="1" x14ac:dyDescent="0.2">
      <c r="A197" s="21">
        <v>20</v>
      </c>
      <c r="C197" s="21">
        <v>0.02</v>
      </c>
      <c r="F197" s="21">
        <v>0.15</v>
      </c>
      <c r="H197" s="28"/>
      <c r="I197" s="30"/>
      <c r="J197" s="21">
        <v>0.19</v>
      </c>
      <c r="N197" s="21">
        <v>0.01</v>
      </c>
      <c r="P197" s="28"/>
      <c r="Q197" s="28"/>
      <c r="T197" s="28"/>
      <c r="U197" s="21">
        <v>20</v>
      </c>
      <c r="AJ197" s="22"/>
    </row>
    <row r="198" spans="1:36" x14ac:dyDescent="0.2">
      <c r="A198">
        <v>21</v>
      </c>
      <c r="B198">
        <v>0.2</v>
      </c>
      <c r="C198">
        <v>0.3</v>
      </c>
      <c r="E198">
        <v>0.27</v>
      </c>
      <c r="F198">
        <v>0.16</v>
      </c>
      <c r="H198" s="28"/>
      <c r="I198" s="30"/>
      <c r="J198">
        <v>0.03</v>
      </c>
      <c r="K198">
        <v>0.28000000000000003</v>
      </c>
      <c r="L198">
        <v>0.28999999999999998</v>
      </c>
      <c r="N198">
        <v>0.08</v>
      </c>
      <c r="P198" s="28"/>
      <c r="Q198" s="28"/>
      <c r="R198">
        <v>0.23</v>
      </c>
      <c r="S198">
        <v>0.36</v>
      </c>
      <c r="T198" s="28"/>
      <c r="U198">
        <v>21</v>
      </c>
    </row>
    <row r="199" spans="1:36" s="21" customFormat="1" x14ac:dyDescent="0.2">
      <c r="A199" s="21">
        <v>22</v>
      </c>
      <c r="H199" s="28"/>
      <c r="I199" s="30"/>
      <c r="J199" s="21">
        <v>0.22</v>
      </c>
      <c r="N199" s="21">
        <v>0.02</v>
      </c>
      <c r="P199" s="28"/>
      <c r="Q199" s="28"/>
      <c r="T199" s="28"/>
      <c r="U199" s="21">
        <v>22</v>
      </c>
      <c r="AJ199" s="22"/>
    </row>
    <row r="200" spans="1:36" x14ac:dyDescent="0.2">
      <c r="A200">
        <v>23</v>
      </c>
      <c r="D200">
        <v>0.06</v>
      </c>
      <c r="H200" s="28"/>
      <c r="I200" s="30"/>
      <c r="P200" s="28"/>
      <c r="Q200" s="28"/>
      <c r="T200" s="28"/>
      <c r="U200">
        <v>23</v>
      </c>
    </row>
    <row r="201" spans="1:36" s="21" customFormat="1" x14ac:dyDescent="0.2">
      <c r="A201" s="21">
        <v>24</v>
      </c>
      <c r="H201" s="28"/>
      <c r="I201" s="30"/>
      <c r="P201" s="28"/>
      <c r="Q201" s="28"/>
      <c r="T201" s="28"/>
      <c r="U201" s="21">
        <v>24</v>
      </c>
      <c r="AJ201" s="22"/>
    </row>
    <row r="202" spans="1:36" x14ac:dyDescent="0.2">
      <c r="A202">
        <v>25</v>
      </c>
      <c r="H202" s="28"/>
      <c r="I202" s="30"/>
      <c r="P202" s="28"/>
      <c r="Q202" s="28"/>
      <c r="T202" s="28"/>
      <c r="U202">
        <v>25</v>
      </c>
    </row>
    <row r="203" spans="1:36" s="21" customFormat="1" x14ac:dyDescent="0.2">
      <c r="A203" s="21">
        <v>26</v>
      </c>
      <c r="H203" s="28"/>
      <c r="I203" s="30"/>
      <c r="M203" s="21">
        <v>0.15</v>
      </c>
      <c r="P203" s="28"/>
      <c r="Q203" s="28"/>
      <c r="T203" s="28"/>
      <c r="U203" s="21">
        <v>26</v>
      </c>
      <c r="AJ203" s="22"/>
    </row>
    <row r="204" spans="1:36" x14ac:dyDescent="0.2">
      <c r="A204">
        <v>27</v>
      </c>
      <c r="H204" s="28"/>
      <c r="I204" s="30"/>
      <c r="P204" s="28"/>
      <c r="Q204" s="28"/>
      <c r="T204" s="28"/>
      <c r="U204">
        <v>27</v>
      </c>
    </row>
    <row r="205" spans="1:36" s="21" customFormat="1" x14ac:dyDescent="0.2">
      <c r="A205" s="21">
        <v>28</v>
      </c>
      <c r="H205" s="28"/>
      <c r="I205" s="30"/>
      <c r="P205" s="28"/>
      <c r="Q205" s="28"/>
      <c r="T205" s="28"/>
      <c r="U205" s="21">
        <v>28</v>
      </c>
      <c r="AJ205" s="22"/>
    </row>
    <row r="206" spans="1:36" x14ac:dyDescent="0.2">
      <c r="A206">
        <v>29</v>
      </c>
      <c r="H206" s="28"/>
      <c r="I206" s="30"/>
      <c r="P206" s="28"/>
      <c r="Q206" s="28"/>
      <c r="T206" s="28"/>
      <c r="U206">
        <v>29</v>
      </c>
    </row>
    <row r="207" spans="1:36" s="21" customFormat="1" x14ac:dyDescent="0.2">
      <c r="A207" s="21">
        <v>30</v>
      </c>
      <c r="H207" s="28"/>
      <c r="I207" s="30"/>
      <c r="P207" s="28"/>
      <c r="Q207" s="28"/>
      <c r="T207" s="28"/>
      <c r="U207" s="21">
        <v>30</v>
      </c>
      <c r="AJ207" s="22"/>
    </row>
    <row r="208" spans="1:36" x14ac:dyDescent="0.2">
      <c r="A208">
        <v>31</v>
      </c>
      <c r="H208" s="28"/>
      <c r="I208" s="30"/>
      <c r="P208" s="28"/>
      <c r="Q208" s="28"/>
      <c r="T208" s="28"/>
      <c r="U208">
        <v>31</v>
      </c>
    </row>
    <row r="209" spans="1:36" s="18" customFormat="1" x14ac:dyDescent="0.2">
      <c r="A209" s="18" t="s">
        <v>37</v>
      </c>
      <c r="B209" s="18">
        <f t="shared" ref="B209:T209" si="19">SUM(B178:B208)</f>
        <v>0.82000000000000006</v>
      </c>
      <c r="C209" s="18">
        <f t="shared" si="19"/>
        <v>2.81</v>
      </c>
      <c r="D209" s="18">
        <f t="shared" si="19"/>
        <v>0.77</v>
      </c>
      <c r="E209" s="18">
        <f t="shared" si="19"/>
        <v>1.21</v>
      </c>
      <c r="F209" s="18">
        <f t="shared" si="19"/>
        <v>1.47</v>
      </c>
      <c r="G209" s="18">
        <f t="shared" si="19"/>
        <v>0</v>
      </c>
      <c r="H209" s="18">
        <f t="shared" si="19"/>
        <v>0</v>
      </c>
      <c r="I209" s="18">
        <f t="shared" si="19"/>
        <v>0</v>
      </c>
      <c r="J209" s="18">
        <f t="shared" si="19"/>
        <v>1.07</v>
      </c>
      <c r="K209" s="18">
        <f t="shared" si="19"/>
        <v>0.85</v>
      </c>
      <c r="L209" s="18">
        <f t="shared" si="19"/>
        <v>1.94</v>
      </c>
      <c r="M209" s="18">
        <f t="shared" si="19"/>
        <v>0.81</v>
      </c>
      <c r="N209" s="18">
        <f t="shared" si="19"/>
        <v>1.95</v>
      </c>
      <c r="O209" s="18">
        <v>1.63</v>
      </c>
      <c r="P209" s="18">
        <f t="shared" si="19"/>
        <v>0</v>
      </c>
      <c r="Q209" s="18">
        <f t="shared" si="19"/>
        <v>0</v>
      </c>
      <c r="R209" s="18">
        <f t="shared" si="19"/>
        <v>2.0100000000000002</v>
      </c>
      <c r="S209" s="18">
        <f t="shared" si="19"/>
        <v>1.3599999999999999</v>
      </c>
      <c r="T209" s="18">
        <f t="shared" si="19"/>
        <v>0</v>
      </c>
      <c r="AJ209" s="19"/>
    </row>
    <row r="211" spans="1:36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11</v>
      </c>
      <c r="M211" t="s">
        <v>12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</row>
    <row r="213" spans="1:36" x14ac:dyDescent="0.2">
      <c r="A213">
        <v>1</v>
      </c>
      <c r="G213" s="28"/>
      <c r="Q213" s="28"/>
      <c r="U213">
        <v>1</v>
      </c>
    </row>
    <row r="214" spans="1:36" s="21" customFormat="1" x14ac:dyDescent="0.2">
      <c r="A214" s="21">
        <v>2</v>
      </c>
      <c r="G214" s="28"/>
      <c r="I214" s="22"/>
      <c r="Q214" s="28"/>
      <c r="U214" s="21">
        <v>2</v>
      </c>
      <c r="AJ214" s="22"/>
    </row>
    <row r="215" spans="1:36" x14ac:dyDescent="0.2">
      <c r="A215">
        <v>3</v>
      </c>
      <c r="G215" s="28"/>
      <c r="Q215" s="28"/>
      <c r="U215">
        <v>3</v>
      </c>
    </row>
    <row r="216" spans="1:36" s="21" customFormat="1" x14ac:dyDescent="0.2">
      <c r="A216" s="21">
        <v>4</v>
      </c>
      <c r="B216" s="21">
        <v>0.01</v>
      </c>
      <c r="G216" s="28"/>
      <c r="I216" s="22"/>
      <c r="J216" s="21">
        <v>0.02</v>
      </c>
      <c r="M216" s="21">
        <v>0.13</v>
      </c>
      <c r="Q216" s="28"/>
      <c r="U216" s="21">
        <v>4</v>
      </c>
      <c r="AJ216" s="22"/>
    </row>
    <row r="217" spans="1:36" x14ac:dyDescent="0.2">
      <c r="A217">
        <v>5</v>
      </c>
      <c r="B217">
        <v>0.02</v>
      </c>
      <c r="C217">
        <v>0.15</v>
      </c>
      <c r="E217">
        <v>0.35</v>
      </c>
      <c r="G217" s="28"/>
      <c r="J217">
        <v>0.15</v>
      </c>
      <c r="N217">
        <v>0.05</v>
      </c>
      <c r="Q217" s="28"/>
      <c r="R217">
        <v>0.08</v>
      </c>
      <c r="U217">
        <v>5</v>
      </c>
    </row>
    <row r="218" spans="1:36" s="21" customFormat="1" x14ac:dyDescent="0.2">
      <c r="A218" s="21">
        <v>6</v>
      </c>
      <c r="B218" s="21">
        <v>0.03</v>
      </c>
      <c r="C218" s="21">
        <v>0.04</v>
      </c>
      <c r="E218" s="21">
        <v>7.0000000000000007E-2</v>
      </c>
      <c r="F218" s="21">
        <v>0.15</v>
      </c>
      <c r="G218" s="28"/>
      <c r="I218" s="22"/>
      <c r="J218" s="21">
        <v>7.0000000000000007E-2</v>
      </c>
      <c r="K218" s="21">
        <v>7.0000000000000007E-2</v>
      </c>
      <c r="Q218" s="28"/>
      <c r="R218" s="21">
        <v>0.28000000000000003</v>
      </c>
      <c r="S218" s="21">
        <v>0.05</v>
      </c>
      <c r="T218" s="21">
        <v>0.37</v>
      </c>
      <c r="U218" s="21">
        <v>6</v>
      </c>
      <c r="AJ218" s="22"/>
    </row>
    <row r="219" spans="1:36" x14ac:dyDescent="0.2">
      <c r="A219">
        <v>7</v>
      </c>
      <c r="G219" s="28"/>
      <c r="N219">
        <v>0.02</v>
      </c>
      <c r="Q219" s="28"/>
      <c r="U219">
        <v>7</v>
      </c>
    </row>
    <row r="220" spans="1:36" s="21" customFormat="1" x14ac:dyDescent="0.2">
      <c r="A220" s="21">
        <v>8</v>
      </c>
      <c r="G220" s="28"/>
      <c r="I220" s="22"/>
      <c r="Q220" s="28"/>
      <c r="U220" s="21">
        <v>8</v>
      </c>
      <c r="AJ220" s="22"/>
    </row>
    <row r="221" spans="1:36" x14ac:dyDescent="0.2">
      <c r="A221">
        <v>9</v>
      </c>
      <c r="G221" s="28"/>
      <c r="Q221" s="28"/>
      <c r="U221">
        <v>9</v>
      </c>
    </row>
    <row r="222" spans="1:36" s="21" customFormat="1" x14ac:dyDescent="0.2">
      <c r="A222" s="21">
        <v>10</v>
      </c>
      <c r="G222" s="28"/>
      <c r="I222" s="22"/>
      <c r="Q222" s="28"/>
      <c r="U222" s="21">
        <v>10</v>
      </c>
      <c r="AJ222" s="22"/>
    </row>
    <row r="223" spans="1:36" x14ac:dyDescent="0.2">
      <c r="A223">
        <v>11</v>
      </c>
      <c r="G223" s="28"/>
      <c r="L223">
        <v>0.1</v>
      </c>
      <c r="Q223" s="28"/>
      <c r="U223">
        <v>11</v>
      </c>
    </row>
    <row r="224" spans="1:36" s="21" customFormat="1" x14ac:dyDescent="0.2">
      <c r="A224" s="21">
        <v>12</v>
      </c>
      <c r="B224" s="21">
        <v>0.04</v>
      </c>
      <c r="C224" s="21">
        <v>0.75</v>
      </c>
      <c r="D224" s="21">
        <v>0.56999999999999995</v>
      </c>
      <c r="G224" s="28"/>
      <c r="H224" s="21">
        <v>7.0000000000000007E-2</v>
      </c>
      <c r="I224" s="22"/>
      <c r="J224" s="21">
        <v>0.67</v>
      </c>
      <c r="L224" s="21">
        <v>0.41</v>
      </c>
      <c r="M224" s="21">
        <v>0.26</v>
      </c>
      <c r="N224" s="21">
        <v>0.02</v>
      </c>
      <c r="Q224" s="28"/>
      <c r="R224" s="21">
        <v>0.36</v>
      </c>
      <c r="S224" s="21">
        <v>0.48</v>
      </c>
      <c r="U224" s="21">
        <v>12</v>
      </c>
      <c r="AJ224" s="22"/>
    </row>
    <row r="225" spans="1:36" x14ac:dyDescent="0.2">
      <c r="A225">
        <v>13</v>
      </c>
      <c r="B225">
        <v>0.38</v>
      </c>
      <c r="C225">
        <v>0.03</v>
      </c>
      <c r="E225">
        <v>0.85</v>
      </c>
      <c r="F225">
        <v>0.55000000000000004</v>
      </c>
      <c r="G225" s="28"/>
      <c r="J225">
        <v>0.01</v>
      </c>
      <c r="K225">
        <v>0.26</v>
      </c>
      <c r="N225">
        <v>0.22</v>
      </c>
      <c r="Q225" s="28"/>
      <c r="R225">
        <v>0.36</v>
      </c>
      <c r="T225">
        <v>0.91</v>
      </c>
      <c r="U225">
        <v>13</v>
      </c>
    </row>
    <row r="226" spans="1:36" s="21" customFormat="1" x14ac:dyDescent="0.2">
      <c r="A226" s="21">
        <v>14</v>
      </c>
      <c r="F226" s="21">
        <v>0.02</v>
      </c>
      <c r="G226" s="28"/>
      <c r="I226" s="22"/>
      <c r="Q226" s="28"/>
      <c r="U226" s="21">
        <v>14</v>
      </c>
      <c r="AJ226" s="22"/>
    </row>
    <row r="227" spans="1:36" x14ac:dyDescent="0.2">
      <c r="A227">
        <v>15</v>
      </c>
      <c r="G227" s="28"/>
      <c r="Q227" s="28"/>
      <c r="U227">
        <v>15</v>
      </c>
    </row>
    <row r="228" spans="1:36" s="21" customFormat="1" x14ac:dyDescent="0.2">
      <c r="A228" s="21">
        <v>16</v>
      </c>
      <c r="G228" s="28"/>
      <c r="I228" s="22"/>
      <c r="Q228" s="28"/>
      <c r="U228" s="21">
        <v>16</v>
      </c>
      <c r="AJ228" s="22"/>
    </row>
    <row r="229" spans="1:36" x14ac:dyDescent="0.2">
      <c r="A229">
        <v>17</v>
      </c>
      <c r="G229" s="28"/>
      <c r="Q229" s="28"/>
      <c r="U229">
        <v>17</v>
      </c>
    </row>
    <row r="230" spans="1:36" s="21" customFormat="1" x14ac:dyDescent="0.2">
      <c r="A230" s="21">
        <v>18</v>
      </c>
      <c r="G230" s="28"/>
      <c r="I230" s="22"/>
      <c r="Q230" s="28"/>
      <c r="U230" s="21">
        <v>18</v>
      </c>
      <c r="AJ230" s="22"/>
    </row>
    <row r="231" spans="1:36" x14ac:dyDescent="0.2">
      <c r="A231">
        <v>19</v>
      </c>
      <c r="G231" s="28"/>
      <c r="Q231" s="28"/>
      <c r="U231">
        <v>19</v>
      </c>
    </row>
    <row r="232" spans="1:36" s="21" customFormat="1" x14ac:dyDescent="0.2">
      <c r="A232" s="21">
        <v>20</v>
      </c>
      <c r="G232" s="28"/>
      <c r="I232" s="22"/>
      <c r="Q232" s="28"/>
      <c r="U232" s="21">
        <v>20</v>
      </c>
      <c r="AJ232" s="22"/>
    </row>
    <row r="233" spans="1:36" x14ac:dyDescent="0.2">
      <c r="A233">
        <v>21</v>
      </c>
      <c r="G233" s="28"/>
      <c r="Q233" s="28"/>
      <c r="U233">
        <v>21</v>
      </c>
    </row>
    <row r="234" spans="1:36" s="21" customFormat="1" x14ac:dyDescent="0.2">
      <c r="A234" s="21">
        <v>22</v>
      </c>
      <c r="G234" s="28"/>
      <c r="I234" s="22"/>
      <c r="Q234" s="28"/>
      <c r="U234" s="21">
        <v>22</v>
      </c>
      <c r="AJ234" s="22"/>
    </row>
    <row r="235" spans="1:36" x14ac:dyDescent="0.2">
      <c r="A235">
        <v>23</v>
      </c>
      <c r="G235" s="28"/>
      <c r="Q235" s="28"/>
      <c r="U235">
        <v>23</v>
      </c>
    </row>
    <row r="236" spans="1:36" s="21" customFormat="1" x14ac:dyDescent="0.2">
      <c r="A236" s="21">
        <v>24</v>
      </c>
      <c r="G236" s="28"/>
      <c r="I236" s="22"/>
      <c r="Q236" s="28"/>
      <c r="U236" s="21">
        <v>24</v>
      </c>
      <c r="AJ236" s="22"/>
    </row>
    <row r="237" spans="1:36" x14ac:dyDescent="0.2">
      <c r="A237">
        <v>25</v>
      </c>
      <c r="G237" s="28"/>
      <c r="H237">
        <v>0.03</v>
      </c>
      <c r="M237">
        <v>7.0000000000000007E-2</v>
      </c>
      <c r="Q237" s="28"/>
      <c r="U237">
        <v>25</v>
      </c>
    </row>
    <row r="238" spans="1:36" s="21" customFormat="1" x14ac:dyDescent="0.2">
      <c r="A238" s="21">
        <v>26</v>
      </c>
      <c r="G238" s="28"/>
      <c r="I238" s="22"/>
      <c r="J238" s="21">
        <v>0.05</v>
      </c>
      <c r="K238" s="21">
        <v>0.09</v>
      </c>
      <c r="Q238" s="28"/>
      <c r="U238" s="21">
        <v>26</v>
      </c>
      <c r="AJ238" s="22"/>
    </row>
    <row r="239" spans="1:36" x14ac:dyDescent="0.2">
      <c r="A239">
        <v>27</v>
      </c>
      <c r="G239" s="28"/>
      <c r="Q239" s="28"/>
      <c r="U239">
        <v>27</v>
      </c>
    </row>
    <row r="240" spans="1:36" s="21" customFormat="1" x14ac:dyDescent="0.2">
      <c r="A240" s="21">
        <v>28</v>
      </c>
      <c r="G240" s="28"/>
      <c r="I240" s="22"/>
      <c r="Q240" s="28"/>
      <c r="U240" s="21">
        <v>28</v>
      </c>
      <c r="AJ240" s="22"/>
    </row>
    <row r="241" spans="1:36" x14ac:dyDescent="0.2">
      <c r="A241">
        <v>29</v>
      </c>
      <c r="G241" s="28"/>
      <c r="Q241" s="28"/>
      <c r="U241">
        <v>29</v>
      </c>
    </row>
    <row r="242" spans="1:36" s="21" customFormat="1" x14ac:dyDescent="0.2">
      <c r="A242" s="21">
        <v>30</v>
      </c>
      <c r="G242" s="28"/>
      <c r="I242" s="22"/>
      <c r="Q242" s="28"/>
      <c r="U242" s="21">
        <v>30</v>
      </c>
      <c r="AJ242" s="22"/>
    </row>
    <row r="243" spans="1:36" x14ac:dyDescent="0.2">
      <c r="A243">
        <v>31</v>
      </c>
      <c r="G243" s="28"/>
      <c r="Q243" s="28"/>
      <c r="U243">
        <v>31</v>
      </c>
    </row>
    <row r="244" spans="1:36" s="18" customFormat="1" x14ac:dyDescent="0.2">
      <c r="A244" s="18" t="s">
        <v>37</v>
      </c>
      <c r="B244" s="18">
        <f t="shared" ref="B244:T244" si="20">SUM(B213:B243)</f>
        <v>0.48</v>
      </c>
      <c r="C244" s="18">
        <f t="shared" si="20"/>
        <v>0.97</v>
      </c>
      <c r="D244" s="18">
        <f t="shared" si="20"/>
        <v>0.56999999999999995</v>
      </c>
      <c r="E244" s="18">
        <f t="shared" si="20"/>
        <v>1.27</v>
      </c>
      <c r="F244" s="18">
        <f t="shared" si="20"/>
        <v>0.72000000000000008</v>
      </c>
      <c r="G244" s="18">
        <f t="shared" si="20"/>
        <v>0</v>
      </c>
      <c r="H244" s="18">
        <f t="shared" si="20"/>
        <v>0.1</v>
      </c>
      <c r="I244" s="18">
        <f t="shared" si="20"/>
        <v>0</v>
      </c>
      <c r="J244" s="18">
        <f t="shared" si="20"/>
        <v>0.97000000000000008</v>
      </c>
      <c r="K244" s="18">
        <f t="shared" si="20"/>
        <v>0.42000000000000004</v>
      </c>
      <c r="L244" s="18">
        <f t="shared" si="20"/>
        <v>0.51</v>
      </c>
      <c r="M244" s="18">
        <f t="shared" si="20"/>
        <v>0.46</v>
      </c>
      <c r="N244" s="18">
        <f t="shared" si="20"/>
        <v>0.31</v>
      </c>
      <c r="O244" s="18">
        <v>0.65</v>
      </c>
      <c r="P244" s="18">
        <f t="shared" si="20"/>
        <v>0</v>
      </c>
      <c r="Q244" s="18">
        <f t="shared" si="20"/>
        <v>0</v>
      </c>
      <c r="R244" s="18">
        <f t="shared" si="20"/>
        <v>1.08</v>
      </c>
      <c r="S244" s="18">
        <f t="shared" si="20"/>
        <v>0.53</v>
      </c>
      <c r="T244" s="20">
        <f t="shared" si="20"/>
        <v>1.28</v>
      </c>
      <c r="AJ244" s="19"/>
    </row>
    <row r="246" spans="1:36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11</v>
      </c>
      <c r="M246" t="s">
        <v>12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</row>
    <row r="248" spans="1:36" x14ac:dyDescent="0.2">
      <c r="A248">
        <v>1</v>
      </c>
      <c r="H248" s="28"/>
      <c r="Q248" s="28"/>
      <c r="U248">
        <v>1</v>
      </c>
    </row>
    <row r="249" spans="1:36" s="21" customFormat="1" x14ac:dyDescent="0.2">
      <c r="A249" s="21">
        <v>2</v>
      </c>
      <c r="H249" s="28"/>
      <c r="I249" s="22"/>
      <c r="Q249" s="28"/>
      <c r="U249" s="21">
        <v>2</v>
      </c>
      <c r="AJ249" s="22"/>
    </row>
    <row r="250" spans="1:36" x14ac:dyDescent="0.2">
      <c r="A250">
        <v>3</v>
      </c>
      <c r="H250" s="28"/>
      <c r="Q250" s="28"/>
      <c r="U250">
        <v>3</v>
      </c>
    </row>
    <row r="251" spans="1:36" s="21" customFormat="1" x14ac:dyDescent="0.2">
      <c r="A251" s="21">
        <v>4</v>
      </c>
      <c r="E251" s="21">
        <v>0.02</v>
      </c>
      <c r="H251" s="28"/>
      <c r="I251" s="22"/>
      <c r="Q251" s="28"/>
      <c r="U251" s="21">
        <v>4</v>
      </c>
      <c r="AJ251" s="22"/>
    </row>
    <row r="252" spans="1:36" x14ac:dyDescent="0.2">
      <c r="A252">
        <v>5</v>
      </c>
      <c r="C252">
        <v>0.35</v>
      </c>
      <c r="H252" s="28"/>
      <c r="Q252" s="28"/>
      <c r="R252">
        <v>0.52</v>
      </c>
      <c r="U252">
        <v>5</v>
      </c>
    </row>
    <row r="253" spans="1:36" s="21" customFormat="1" x14ac:dyDescent="0.2">
      <c r="A253" s="21">
        <v>6</v>
      </c>
      <c r="C253" s="21">
        <v>0.93</v>
      </c>
      <c r="H253" s="28"/>
      <c r="I253" s="22"/>
      <c r="L253" s="21">
        <v>1.08</v>
      </c>
      <c r="M253" s="21">
        <v>0.53</v>
      </c>
      <c r="N253" s="21">
        <v>0.1</v>
      </c>
      <c r="Q253" s="28"/>
      <c r="R253" s="21">
        <v>1.1399999999999999</v>
      </c>
      <c r="S253" s="21">
        <v>1.39</v>
      </c>
      <c r="U253" s="21">
        <v>6</v>
      </c>
      <c r="AJ253" s="22"/>
    </row>
    <row r="254" spans="1:36" x14ac:dyDescent="0.2">
      <c r="A254">
        <v>7</v>
      </c>
      <c r="B254">
        <v>0.48</v>
      </c>
      <c r="C254">
        <v>0.15</v>
      </c>
      <c r="E254">
        <v>0.65</v>
      </c>
      <c r="H254" s="28"/>
      <c r="J254">
        <v>0.56999999999999995</v>
      </c>
      <c r="K254">
        <v>0.51</v>
      </c>
      <c r="L254">
        <v>0.13</v>
      </c>
      <c r="N254">
        <v>1.06</v>
      </c>
      <c r="Q254" s="28"/>
      <c r="R254">
        <v>0.21</v>
      </c>
      <c r="S254">
        <v>0.09</v>
      </c>
      <c r="T254">
        <v>1.35</v>
      </c>
      <c r="U254">
        <v>7</v>
      </c>
    </row>
    <row r="255" spans="1:36" s="21" customFormat="1" x14ac:dyDescent="0.2">
      <c r="A255" s="21">
        <v>8</v>
      </c>
      <c r="H255" s="28"/>
      <c r="I255" s="22"/>
      <c r="J255" s="21">
        <v>0.11</v>
      </c>
      <c r="Q255" s="28"/>
      <c r="T255" s="21">
        <v>0.18</v>
      </c>
      <c r="U255" s="21">
        <v>8</v>
      </c>
      <c r="AJ255" s="22"/>
    </row>
    <row r="256" spans="1:36" x14ac:dyDescent="0.2">
      <c r="A256">
        <v>9</v>
      </c>
      <c r="H256" s="28"/>
      <c r="Q256" s="28"/>
      <c r="R256">
        <v>0.03</v>
      </c>
      <c r="U256">
        <v>9</v>
      </c>
    </row>
    <row r="257" spans="1:36" s="21" customFormat="1" x14ac:dyDescent="0.2">
      <c r="A257" s="21">
        <v>10</v>
      </c>
      <c r="F257" s="21">
        <v>1.04</v>
      </c>
      <c r="H257" s="28"/>
      <c r="I257" s="22"/>
      <c r="Q257" s="28"/>
      <c r="U257" s="21">
        <v>10</v>
      </c>
      <c r="AJ257" s="22"/>
    </row>
    <row r="258" spans="1:36" x14ac:dyDescent="0.2">
      <c r="A258">
        <v>11</v>
      </c>
      <c r="H258" s="28"/>
      <c r="N258">
        <v>0.02</v>
      </c>
      <c r="Q258" s="28"/>
      <c r="U258">
        <v>11</v>
      </c>
    </row>
    <row r="259" spans="1:36" s="21" customFormat="1" x14ac:dyDescent="0.2">
      <c r="A259" s="21">
        <v>12</v>
      </c>
      <c r="B259" s="21">
        <v>0.05</v>
      </c>
      <c r="C259" s="21">
        <v>7.0000000000000007E-2</v>
      </c>
      <c r="E259" s="21">
        <v>0.06</v>
      </c>
      <c r="H259" s="28"/>
      <c r="I259" s="22"/>
      <c r="L259" s="21">
        <v>0.05</v>
      </c>
      <c r="M259" s="21">
        <v>0.03</v>
      </c>
      <c r="Q259" s="28"/>
      <c r="R259" s="21">
        <v>0.02</v>
      </c>
      <c r="S259" s="21">
        <v>0.05</v>
      </c>
      <c r="U259" s="21">
        <v>12</v>
      </c>
      <c r="AJ259" s="22"/>
    </row>
    <row r="260" spans="1:36" x14ac:dyDescent="0.2">
      <c r="A260">
        <v>13</v>
      </c>
      <c r="H260" s="28"/>
      <c r="K260">
        <v>0.04</v>
      </c>
      <c r="L260">
        <v>0.01</v>
      </c>
      <c r="N260">
        <v>0.01</v>
      </c>
      <c r="Q260" s="28"/>
      <c r="R260">
        <v>0.05</v>
      </c>
      <c r="T260">
        <v>0.1</v>
      </c>
      <c r="U260">
        <v>13</v>
      </c>
    </row>
    <row r="261" spans="1:36" s="21" customFormat="1" x14ac:dyDescent="0.2">
      <c r="A261" s="21">
        <v>14</v>
      </c>
      <c r="H261" s="28"/>
      <c r="I261" s="22"/>
      <c r="J261" s="21">
        <v>0.02</v>
      </c>
      <c r="Q261" s="28"/>
      <c r="U261" s="21">
        <v>14</v>
      </c>
      <c r="AJ261" s="22"/>
    </row>
    <row r="262" spans="1:36" x14ac:dyDescent="0.2">
      <c r="A262">
        <v>15</v>
      </c>
      <c r="H262" s="28"/>
      <c r="Q262" s="28"/>
      <c r="U262">
        <v>15</v>
      </c>
    </row>
    <row r="263" spans="1:36" s="21" customFormat="1" x14ac:dyDescent="0.2">
      <c r="A263" s="21">
        <v>16</v>
      </c>
      <c r="H263" s="28"/>
      <c r="I263" s="22"/>
      <c r="Q263" s="28"/>
      <c r="U263" s="21">
        <v>16</v>
      </c>
      <c r="AJ263" s="22"/>
    </row>
    <row r="264" spans="1:36" x14ac:dyDescent="0.2">
      <c r="A264">
        <v>17</v>
      </c>
      <c r="H264" s="28"/>
      <c r="Q264" s="28"/>
      <c r="U264">
        <v>17</v>
      </c>
    </row>
    <row r="265" spans="1:36" s="21" customFormat="1" x14ac:dyDescent="0.2">
      <c r="A265" s="21">
        <v>18</v>
      </c>
      <c r="H265" s="28"/>
      <c r="I265" s="22"/>
      <c r="Q265" s="28"/>
      <c r="U265" s="21">
        <v>18</v>
      </c>
      <c r="AJ265" s="22"/>
    </row>
    <row r="266" spans="1:36" x14ac:dyDescent="0.2">
      <c r="A266">
        <v>19</v>
      </c>
      <c r="H266" s="28"/>
      <c r="Q266" s="28"/>
      <c r="U266">
        <v>19</v>
      </c>
    </row>
    <row r="267" spans="1:36" s="21" customFormat="1" x14ac:dyDescent="0.2">
      <c r="A267" s="21">
        <v>20</v>
      </c>
      <c r="H267" s="28"/>
      <c r="I267" s="22"/>
      <c r="Q267" s="28"/>
      <c r="U267" s="21">
        <v>20</v>
      </c>
      <c r="AJ267" s="22"/>
    </row>
    <row r="268" spans="1:36" x14ac:dyDescent="0.2">
      <c r="A268">
        <v>21</v>
      </c>
      <c r="H268" s="28"/>
      <c r="Q268" s="28"/>
      <c r="U268">
        <v>21</v>
      </c>
    </row>
    <row r="269" spans="1:36" s="21" customFormat="1" x14ac:dyDescent="0.2">
      <c r="A269" s="21">
        <v>22</v>
      </c>
      <c r="H269" s="28"/>
      <c r="I269" s="22"/>
      <c r="Q269" s="28"/>
      <c r="U269" s="21">
        <v>22</v>
      </c>
      <c r="AJ269" s="22"/>
    </row>
    <row r="270" spans="1:36" x14ac:dyDescent="0.2">
      <c r="A270">
        <v>23</v>
      </c>
      <c r="H270" s="28"/>
      <c r="Q270" s="28"/>
      <c r="U270">
        <v>23</v>
      </c>
    </row>
    <row r="271" spans="1:36" s="21" customFormat="1" x14ac:dyDescent="0.2">
      <c r="A271" s="21">
        <v>24</v>
      </c>
      <c r="H271" s="28"/>
      <c r="I271" s="22"/>
      <c r="M271" s="21">
        <v>0.1</v>
      </c>
      <c r="Q271" s="28"/>
      <c r="U271" s="21">
        <v>24</v>
      </c>
      <c r="AJ271" s="22"/>
    </row>
    <row r="272" spans="1:36" x14ac:dyDescent="0.2">
      <c r="A272">
        <v>25</v>
      </c>
      <c r="H272" s="28"/>
      <c r="Q272" s="28"/>
      <c r="U272">
        <v>25</v>
      </c>
    </row>
    <row r="273" spans="1:36" s="21" customFormat="1" x14ac:dyDescent="0.2">
      <c r="A273" s="21">
        <v>26</v>
      </c>
      <c r="H273" s="28"/>
      <c r="I273" s="22"/>
      <c r="Q273" s="28"/>
      <c r="U273" s="21">
        <v>26</v>
      </c>
      <c r="AJ273" s="22"/>
    </row>
    <row r="274" spans="1:36" x14ac:dyDescent="0.2">
      <c r="A274">
        <v>27</v>
      </c>
      <c r="F274">
        <v>0.04</v>
      </c>
      <c r="H274" s="28"/>
      <c r="Q274" s="28"/>
      <c r="U274">
        <v>27</v>
      </c>
    </row>
    <row r="275" spans="1:36" s="21" customFormat="1" x14ac:dyDescent="0.2">
      <c r="A275" s="21">
        <v>28</v>
      </c>
      <c r="H275" s="28"/>
      <c r="I275" s="22"/>
      <c r="L275" s="21">
        <v>0.03</v>
      </c>
      <c r="Q275" s="28"/>
      <c r="R275" s="21">
        <v>0.15</v>
      </c>
      <c r="U275" s="21">
        <v>28</v>
      </c>
      <c r="AJ275" s="22"/>
    </row>
    <row r="276" spans="1:36" x14ac:dyDescent="0.2">
      <c r="A276">
        <v>29</v>
      </c>
      <c r="B276">
        <v>0.13</v>
      </c>
      <c r="C276">
        <v>0.1</v>
      </c>
      <c r="E276">
        <v>0.04</v>
      </c>
      <c r="H276" s="28"/>
      <c r="J276">
        <v>0.13</v>
      </c>
      <c r="L276">
        <v>0.08</v>
      </c>
      <c r="N276">
        <v>0.06</v>
      </c>
      <c r="Q276" s="28"/>
      <c r="S276">
        <v>0.04</v>
      </c>
      <c r="T276">
        <v>0.13</v>
      </c>
      <c r="U276">
        <v>29</v>
      </c>
    </row>
    <row r="277" spans="1:36" s="21" customFormat="1" x14ac:dyDescent="0.2">
      <c r="A277" s="21">
        <v>30</v>
      </c>
      <c r="B277" s="21">
        <v>0.13</v>
      </c>
      <c r="E277" s="21">
        <v>0.14000000000000001</v>
      </c>
      <c r="H277" s="28"/>
      <c r="I277" s="22"/>
      <c r="K277" s="21">
        <v>0.09</v>
      </c>
      <c r="N277" s="21">
        <v>0.1</v>
      </c>
      <c r="Q277" s="28"/>
      <c r="T277" s="21">
        <v>0.1</v>
      </c>
      <c r="U277" s="21">
        <v>30</v>
      </c>
      <c r="AJ277" s="22"/>
    </row>
    <row r="278" spans="1:36" x14ac:dyDescent="0.2">
      <c r="A278">
        <v>31</v>
      </c>
      <c r="H278" s="28"/>
      <c r="Q278" s="28"/>
      <c r="U278">
        <v>31</v>
      </c>
    </row>
    <row r="279" spans="1:36" s="18" customFormat="1" x14ac:dyDescent="0.2">
      <c r="A279" s="18" t="s">
        <v>37</v>
      </c>
      <c r="B279" s="18">
        <f t="shared" ref="B279:T279" si="21">SUM(B248:B278)</f>
        <v>0.79</v>
      </c>
      <c r="C279" s="18">
        <f t="shared" si="21"/>
        <v>1.6</v>
      </c>
      <c r="D279" s="18">
        <f t="shared" si="21"/>
        <v>0</v>
      </c>
      <c r="E279" s="18">
        <f t="shared" si="21"/>
        <v>0.91</v>
      </c>
      <c r="F279" s="18">
        <f t="shared" si="21"/>
        <v>1.08</v>
      </c>
      <c r="G279" s="18">
        <f t="shared" si="21"/>
        <v>0</v>
      </c>
      <c r="H279" s="18">
        <f t="shared" si="21"/>
        <v>0</v>
      </c>
      <c r="I279" s="18">
        <f t="shared" si="21"/>
        <v>0</v>
      </c>
      <c r="J279" s="18">
        <f t="shared" si="21"/>
        <v>0.83</v>
      </c>
      <c r="K279" s="18">
        <f t="shared" si="21"/>
        <v>0.64</v>
      </c>
      <c r="L279" s="18">
        <f t="shared" si="21"/>
        <v>1.3800000000000001</v>
      </c>
      <c r="M279" s="18">
        <f t="shared" si="21"/>
        <v>0.66</v>
      </c>
      <c r="N279" s="18">
        <f t="shared" si="21"/>
        <v>1.3500000000000003</v>
      </c>
      <c r="O279" s="18">
        <f t="shared" si="21"/>
        <v>0</v>
      </c>
      <c r="P279" s="18">
        <f t="shared" si="21"/>
        <v>0</v>
      </c>
      <c r="Q279" s="18">
        <f t="shared" si="21"/>
        <v>0</v>
      </c>
      <c r="R279" s="18">
        <f t="shared" si="21"/>
        <v>2.12</v>
      </c>
      <c r="S279" s="18">
        <f t="shared" si="21"/>
        <v>1.57</v>
      </c>
      <c r="T279" s="18">
        <f t="shared" si="21"/>
        <v>1.8600000000000003</v>
      </c>
      <c r="AJ279" s="19"/>
    </row>
    <row r="281" spans="1:36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8</v>
      </c>
      <c r="J281" t="s">
        <v>9</v>
      </c>
      <c r="K281" t="s">
        <v>10</v>
      </c>
      <c r="L281" t="s">
        <v>11</v>
      </c>
      <c r="M281" t="s">
        <v>12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</row>
    <row r="283" spans="1:36" x14ac:dyDescent="0.2">
      <c r="A283">
        <v>1</v>
      </c>
      <c r="Q283" s="28"/>
      <c r="U283">
        <v>1</v>
      </c>
    </row>
    <row r="284" spans="1:36" s="21" customFormat="1" x14ac:dyDescent="0.2">
      <c r="A284" s="21">
        <v>2</v>
      </c>
      <c r="I284" s="22"/>
      <c r="Q284" s="28"/>
      <c r="U284" s="21">
        <v>2</v>
      </c>
      <c r="AJ284" s="22"/>
    </row>
    <row r="285" spans="1:36" x14ac:dyDescent="0.2">
      <c r="A285">
        <v>3</v>
      </c>
      <c r="Q285" s="28"/>
      <c r="U285">
        <v>3</v>
      </c>
    </row>
    <row r="286" spans="1:36" s="21" customFormat="1" x14ac:dyDescent="0.2">
      <c r="A286" s="21">
        <v>4</v>
      </c>
      <c r="I286" s="22"/>
      <c r="Q286" s="28"/>
      <c r="U286" s="21">
        <v>4</v>
      </c>
      <c r="AJ286" s="22"/>
    </row>
    <row r="287" spans="1:36" x14ac:dyDescent="0.2">
      <c r="A287">
        <v>5</v>
      </c>
      <c r="Q287" s="28"/>
      <c r="U287">
        <v>5</v>
      </c>
    </row>
    <row r="288" spans="1:36" s="21" customFormat="1" x14ac:dyDescent="0.2">
      <c r="A288" s="21">
        <v>6</v>
      </c>
      <c r="B288" s="21">
        <v>0.05</v>
      </c>
      <c r="C288" s="21">
        <v>0.2</v>
      </c>
      <c r="E288" s="21">
        <v>0.05</v>
      </c>
      <c r="F288" s="21">
        <v>0.04</v>
      </c>
      <c r="I288" s="22"/>
      <c r="K288" s="21">
        <v>0.23</v>
      </c>
      <c r="M288" s="21">
        <v>0.1</v>
      </c>
      <c r="N288" s="21">
        <v>0.16</v>
      </c>
      <c r="Q288" s="28"/>
      <c r="R288" s="21">
        <v>0.15</v>
      </c>
      <c r="S288" s="21">
        <v>0.06</v>
      </c>
      <c r="T288" s="21">
        <v>0.14000000000000001</v>
      </c>
      <c r="U288" s="21">
        <v>6</v>
      </c>
      <c r="AJ288" s="22"/>
    </row>
    <row r="289" spans="1:36" x14ac:dyDescent="0.2">
      <c r="A289">
        <v>7</v>
      </c>
      <c r="J289">
        <v>0.04</v>
      </c>
      <c r="Q289" s="28"/>
      <c r="T289">
        <v>0.1</v>
      </c>
      <c r="U289">
        <v>7</v>
      </c>
    </row>
    <row r="290" spans="1:36" s="21" customFormat="1" x14ac:dyDescent="0.2">
      <c r="A290" s="21">
        <v>8</v>
      </c>
      <c r="I290" s="22"/>
      <c r="Q290" s="28"/>
      <c r="U290" s="21">
        <v>8</v>
      </c>
      <c r="AJ290" s="22"/>
    </row>
    <row r="291" spans="1:36" x14ac:dyDescent="0.2">
      <c r="A291">
        <v>9</v>
      </c>
      <c r="Q291" s="28"/>
      <c r="U291">
        <v>9</v>
      </c>
    </row>
    <row r="292" spans="1:36" s="21" customFormat="1" x14ac:dyDescent="0.2">
      <c r="A292" s="21">
        <v>10</v>
      </c>
      <c r="I292" s="22"/>
      <c r="Q292" s="28"/>
      <c r="U292" s="21">
        <v>10</v>
      </c>
      <c r="AJ292" s="22"/>
    </row>
    <row r="293" spans="1:36" x14ac:dyDescent="0.2">
      <c r="A293">
        <v>11</v>
      </c>
      <c r="Q293" s="28"/>
      <c r="U293">
        <v>11</v>
      </c>
    </row>
    <row r="294" spans="1:36" s="21" customFormat="1" x14ac:dyDescent="0.2">
      <c r="A294" s="21">
        <v>12</v>
      </c>
      <c r="I294" s="22"/>
      <c r="L294" s="21">
        <v>0.03</v>
      </c>
      <c r="Q294" s="28"/>
      <c r="U294" s="21">
        <v>12</v>
      </c>
      <c r="AJ294" s="22"/>
    </row>
    <row r="295" spans="1:36" x14ac:dyDescent="0.2">
      <c r="A295">
        <v>13</v>
      </c>
      <c r="L295">
        <v>0.01</v>
      </c>
      <c r="Q295" s="28"/>
      <c r="U295">
        <v>13</v>
      </c>
    </row>
    <row r="296" spans="1:36" s="21" customFormat="1" x14ac:dyDescent="0.2">
      <c r="A296" s="21">
        <v>14</v>
      </c>
      <c r="I296" s="22"/>
      <c r="Q296" s="28"/>
      <c r="U296" s="21">
        <v>14</v>
      </c>
      <c r="AJ296" s="22"/>
    </row>
    <row r="297" spans="1:36" x14ac:dyDescent="0.2">
      <c r="A297">
        <v>15</v>
      </c>
      <c r="Q297" s="28"/>
      <c r="U297">
        <v>15</v>
      </c>
    </row>
    <row r="298" spans="1:36" s="21" customFormat="1" x14ac:dyDescent="0.2">
      <c r="A298" s="21">
        <v>16</v>
      </c>
      <c r="I298" s="22"/>
      <c r="Q298" s="28"/>
      <c r="U298" s="21">
        <v>16</v>
      </c>
      <c r="AJ298" s="22"/>
    </row>
    <row r="299" spans="1:36" x14ac:dyDescent="0.2">
      <c r="A299">
        <v>17</v>
      </c>
      <c r="Q299" s="28"/>
      <c r="U299">
        <v>17</v>
      </c>
    </row>
    <row r="300" spans="1:36" s="21" customFormat="1" x14ac:dyDescent="0.2">
      <c r="A300" s="21">
        <v>18</v>
      </c>
      <c r="I300" s="22"/>
      <c r="Q300" s="28"/>
      <c r="U300" s="21">
        <v>18</v>
      </c>
      <c r="AJ300" s="22"/>
    </row>
    <row r="301" spans="1:36" x14ac:dyDescent="0.2">
      <c r="A301">
        <v>19</v>
      </c>
      <c r="Q301" s="28"/>
      <c r="U301">
        <v>19</v>
      </c>
    </row>
    <row r="302" spans="1:36" s="21" customFormat="1" x14ac:dyDescent="0.2">
      <c r="A302" s="21">
        <v>20</v>
      </c>
      <c r="I302" s="22"/>
      <c r="Q302" s="28"/>
      <c r="U302" s="21">
        <v>20</v>
      </c>
      <c r="AJ302" s="22"/>
    </row>
    <row r="303" spans="1:36" x14ac:dyDescent="0.2">
      <c r="A303">
        <v>21</v>
      </c>
      <c r="Q303" s="28"/>
      <c r="U303">
        <v>21</v>
      </c>
    </row>
    <row r="304" spans="1:36" s="21" customFormat="1" x14ac:dyDescent="0.2">
      <c r="A304" s="21">
        <v>22</v>
      </c>
      <c r="I304" s="22"/>
      <c r="Q304" s="28"/>
      <c r="U304" s="21">
        <v>22</v>
      </c>
      <c r="AJ304" s="22"/>
    </row>
    <row r="305" spans="1:36" x14ac:dyDescent="0.2">
      <c r="A305">
        <v>23</v>
      </c>
      <c r="Q305" s="28"/>
      <c r="U305">
        <v>23</v>
      </c>
    </row>
    <row r="306" spans="1:36" s="21" customFormat="1" x14ac:dyDescent="0.2">
      <c r="A306" s="21">
        <v>24</v>
      </c>
      <c r="I306" s="22"/>
      <c r="Q306" s="28"/>
      <c r="U306" s="21">
        <v>24</v>
      </c>
      <c r="AJ306" s="22"/>
    </row>
    <row r="307" spans="1:36" x14ac:dyDescent="0.2">
      <c r="A307">
        <v>25</v>
      </c>
      <c r="Q307" s="28"/>
      <c r="U307">
        <v>25</v>
      </c>
    </row>
    <row r="308" spans="1:36" s="21" customFormat="1" x14ac:dyDescent="0.2">
      <c r="A308" s="21">
        <v>26</v>
      </c>
      <c r="I308" s="22"/>
      <c r="Q308" s="28"/>
      <c r="U308" s="21">
        <v>26</v>
      </c>
      <c r="AJ308" s="22"/>
    </row>
    <row r="309" spans="1:36" x14ac:dyDescent="0.2">
      <c r="A309">
        <v>27</v>
      </c>
      <c r="Q309" s="28"/>
      <c r="U309">
        <v>27</v>
      </c>
    </row>
    <row r="310" spans="1:36" s="21" customFormat="1" x14ac:dyDescent="0.2">
      <c r="A310" s="21">
        <v>28</v>
      </c>
      <c r="I310" s="22"/>
      <c r="Q310" s="28"/>
      <c r="U310" s="21">
        <v>28</v>
      </c>
      <c r="AJ310" s="22"/>
    </row>
    <row r="311" spans="1:36" x14ac:dyDescent="0.2">
      <c r="A311">
        <v>29</v>
      </c>
      <c r="L311">
        <v>0.03</v>
      </c>
      <c r="Q311" s="28"/>
      <c r="U311">
        <v>29</v>
      </c>
    </row>
    <row r="312" spans="1:36" s="21" customFormat="1" x14ac:dyDescent="0.2">
      <c r="A312" s="21">
        <v>30</v>
      </c>
      <c r="I312" s="22"/>
      <c r="Q312" s="28"/>
      <c r="U312" s="21">
        <v>30</v>
      </c>
      <c r="AJ312" s="22"/>
    </row>
    <row r="313" spans="1:36" x14ac:dyDescent="0.2">
      <c r="A313">
        <v>31</v>
      </c>
      <c r="Q313" s="28"/>
      <c r="U313">
        <v>31</v>
      </c>
    </row>
    <row r="314" spans="1:36" s="18" customFormat="1" x14ac:dyDescent="0.2">
      <c r="A314" s="18" t="s">
        <v>37</v>
      </c>
      <c r="B314" s="18">
        <f t="shared" ref="B314:T314" si="22">SUM(B283:B313)</f>
        <v>0.05</v>
      </c>
      <c r="C314" s="18">
        <f t="shared" si="22"/>
        <v>0.2</v>
      </c>
      <c r="D314" s="18">
        <f t="shared" si="22"/>
        <v>0</v>
      </c>
      <c r="E314" s="18">
        <f t="shared" si="22"/>
        <v>0.05</v>
      </c>
      <c r="F314" s="18">
        <f t="shared" si="22"/>
        <v>0.04</v>
      </c>
      <c r="G314" s="18">
        <f t="shared" si="22"/>
        <v>0</v>
      </c>
      <c r="H314" s="18">
        <f t="shared" si="22"/>
        <v>0</v>
      </c>
      <c r="I314" s="18">
        <f t="shared" si="22"/>
        <v>0</v>
      </c>
      <c r="J314" s="18">
        <f t="shared" si="22"/>
        <v>0.04</v>
      </c>
      <c r="K314" s="18">
        <f t="shared" si="22"/>
        <v>0.23</v>
      </c>
      <c r="L314" s="18">
        <f t="shared" si="22"/>
        <v>7.0000000000000007E-2</v>
      </c>
      <c r="M314" s="18">
        <f t="shared" si="22"/>
        <v>0.1</v>
      </c>
      <c r="N314" s="18">
        <f t="shared" si="22"/>
        <v>0.16</v>
      </c>
      <c r="O314" s="18">
        <v>0.02</v>
      </c>
      <c r="P314" s="18">
        <f t="shared" si="22"/>
        <v>0</v>
      </c>
      <c r="Q314" s="28">
        <f t="shared" si="22"/>
        <v>0</v>
      </c>
      <c r="R314" s="18">
        <f t="shared" si="22"/>
        <v>0.15</v>
      </c>
      <c r="S314" s="18">
        <f t="shared" si="22"/>
        <v>0.06</v>
      </c>
      <c r="T314" s="18">
        <f t="shared" si="22"/>
        <v>0.24000000000000002</v>
      </c>
      <c r="AJ314" s="19"/>
    </row>
    <row r="316" spans="1:36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8</v>
      </c>
      <c r="J316" t="s">
        <v>9</v>
      </c>
      <c r="K316" t="s">
        <v>10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</row>
    <row r="318" spans="1:36" x14ac:dyDescent="0.2">
      <c r="A318">
        <v>1</v>
      </c>
      <c r="H318" s="28"/>
      <c r="Q318" s="28"/>
      <c r="U318">
        <v>1</v>
      </c>
    </row>
    <row r="319" spans="1:36" s="21" customFormat="1" x14ac:dyDescent="0.2">
      <c r="A319" s="21">
        <v>2</v>
      </c>
      <c r="E319" s="21">
        <v>0.02</v>
      </c>
      <c r="F319" s="21">
        <v>0.02</v>
      </c>
      <c r="H319" s="28"/>
      <c r="I319" s="22"/>
      <c r="L319" s="21">
        <v>0.06</v>
      </c>
      <c r="N319" s="21">
        <v>0.04</v>
      </c>
      <c r="Q319" s="28"/>
      <c r="R319" s="21">
        <v>7.0000000000000007E-2</v>
      </c>
      <c r="S319" s="21">
        <v>0.14000000000000001</v>
      </c>
      <c r="U319" s="21">
        <v>2</v>
      </c>
      <c r="AJ319" s="22"/>
    </row>
    <row r="320" spans="1:36" x14ac:dyDescent="0.2">
      <c r="A320">
        <v>3</v>
      </c>
      <c r="B320">
        <v>0.1</v>
      </c>
      <c r="C320">
        <v>0.27</v>
      </c>
      <c r="E320">
        <v>0.12</v>
      </c>
      <c r="H320" s="28"/>
      <c r="K320">
        <v>0.11</v>
      </c>
      <c r="L320">
        <v>0.3</v>
      </c>
      <c r="M320">
        <v>0.12</v>
      </c>
      <c r="N320">
        <v>0.13</v>
      </c>
      <c r="Q320" s="28"/>
      <c r="R320">
        <v>0.37</v>
      </c>
      <c r="S320">
        <v>0.33</v>
      </c>
      <c r="U320">
        <v>3</v>
      </c>
    </row>
    <row r="321" spans="1:36" s="21" customFormat="1" x14ac:dyDescent="0.2">
      <c r="A321" s="21">
        <v>4</v>
      </c>
      <c r="H321" s="28"/>
      <c r="I321" s="22"/>
      <c r="J321" s="21">
        <v>0.12</v>
      </c>
      <c r="N321" s="21">
        <v>0.04</v>
      </c>
      <c r="Q321" s="28"/>
      <c r="T321" s="21">
        <v>0.55000000000000004</v>
      </c>
      <c r="U321" s="21">
        <v>4</v>
      </c>
      <c r="AJ321" s="22"/>
    </row>
    <row r="322" spans="1:36" x14ac:dyDescent="0.2">
      <c r="A322">
        <v>5</v>
      </c>
      <c r="H322" s="28"/>
      <c r="Q322" s="28"/>
      <c r="U322">
        <v>5</v>
      </c>
    </row>
    <row r="323" spans="1:36" s="21" customFormat="1" x14ac:dyDescent="0.2">
      <c r="A323" s="21">
        <v>6</v>
      </c>
      <c r="H323" s="28"/>
      <c r="I323" s="22"/>
      <c r="Q323" s="28"/>
      <c r="U323" s="21">
        <v>6</v>
      </c>
      <c r="AJ323" s="22"/>
    </row>
    <row r="324" spans="1:36" x14ac:dyDescent="0.2">
      <c r="A324">
        <v>7</v>
      </c>
      <c r="H324" s="28"/>
      <c r="Q324" s="28"/>
      <c r="U324">
        <v>7</v>
      </c>
    </row>
    <row r="325" spans="1:36" s="21" customFormat="1" x14ac:dyDescent="0.2">
      <c r="A325" s="21">
        <v>8</v>
      </c>
      <c r="H325" s="28"/>
      <c r="I325" s="22"/>
      <c r="Q325" s="28"/>
      <c r="U325" s="21">
        <v>8</v>
      </c>
      <c r="AJ325" s="22"/>
    </row>
    <row r="326" spans="1:36" x14ac:dyDescent="0.2">
      <c r="A326">
        <v>9</v>
      </c>
      <c r="H326" s="28"/>
      <c r="Q326" s="28"/>
      <c r="U326">
        <v>9</v>
      </c>
    </row>
    <row r="327" spans="1:36" s="21" customFormat="1" x14ac:dyDescent="0.2">
      <c r="A327" s="21">
        <v>10</v>
      </c>
      <c r="H327" s="28"/>
      <c r="I327" s="22"/>
      <c r="Q327" s="28"/>
      <c r="U327" s="21">
        <v>10</v>
      </c>
      <c r="AJ327" s="22"/>
    </row>
    <row r="328" spans="1:36" x14ac:dyDescent="0.2">
      <c r="A328">
        <v>11</v>
      </c>
      <c r="H328" s="28"/>
      <c r="Q328" s="28"/>
      <c r="U328">
        <v>11</v>
      </c>
    </row>
    <row r="329" spans="1:36" s="21" customFormat="1" x14ac:dyDescent="0.2">
      <c r="A329" s="21">
        <v>12</v>
      </c>
      <c r="H329" s="28"/>
      <c r="I329" s="22"/>
      <c r="Q329" s="28"/>
      <c r="U329" s="21">
        <v>12</v>
      </c>
      <c r="AJ329" s="22"/>
    </row>
    <row r="330" spans="1:36" x14ac:dyDescent="0.2">
      <c r="A330">
        <v>13</v>
      </c>
      <c r="B330">
        <v>0.1</v>
      </c>
      <c r="E330">
        <v>0.12</v>
      </c>
      <c r="H330" s="28"/>
      <c r="L330">
        <v>0.04</v>
      </c>
      <c r="M330">
        <v>0.38</v>
      </c>
      <c r="Q330" s="28"/>
      <c r="S330">
        <v>0.14000000000000001</v>
      </c>
      <c r="U330">
        <v>13</v>
      </c>
    </row>
    <row r="331" spans="1:36" s="21" customFormat="1" x14ac:dyDescent="0.2">
      <c r="A331" s="21">
        <v>14</v>
      </c>
      <c r="B331" s="21">
        <v>0.14000000000000001</v>
      </c>
      <c r="C331" s="21">
        <v>0.14000000000000001</v>
      </c>
      <c r="E331" s="21">
        <v>0.46</v>
      </c>
      <c r="F331" s="21">
        <v>0.21</v>
      </c>
      <c r="H331" s="28"/>
      <c r="I331" s="22"/>
      <c r="J331" s="21">
        <v>0.26</v>
      </c>
      <c r="K331" s="21">
        <v>0.4</v>
      </c>
      <c r="L331" s="21">
        <v>0.23</v>
      </c>
      <c r="M331" s="21">
        <v>0.18</v>
      </c>
      <c r="N331" s="21">
        <v>0.15</v>
      </c>
      <c r="Q331" s="28"/>
      <c r="R331" s="21">
        <v>0.21</v>
      </c>
      <c r="S331" s="21">
        <v>0.24</v>
      </c>
      <c r="T331" s="21">
        <v>0.1</v>
      </c>
      <c r="U331" s="21">
        <v>14</v>
      </c>
      <c r="AJ331" s="22"/>
    </row>
    <row r="332" spans="1:36" x14ac:dyDescent="0.2">
      <c r="A332">
        <v>15</v>
      </c>
      <c r="H332" s="28"/>
      <c r="Q332" s="28"/>
      <c r="R332">
        <v>0.02</v>
      </c>
      <c r="T332">
        <v>0.4</v>
      </c>
      <c r="U332">
        <v>15</v>
      </c>
    </row>
    <row r="333" spans="1:36" s="21" customFormat="1" x14ac:dyDescent="0.2">
      <c r="A333" s="21">
        <v>16</v>
      </c>
      <c r="H333" s="28"/>
      <c r="I333" s="22"/>
      <c r="Q333" s="28"/>
      <c r="T333" s="21">
        <v>0.05</v>
      </c>
      <c r="U333" s="21">
        <v>16</v>
      </c>
      <c r="AJ333" s="22"/>
    </row>
    <row r="334" spans="1:36" x14ac:dyDescent="0.2">
      <c r="A334">
        <v>17</v>
      </c>
      <c r="B334">
        <v>0.06</v>
      </c>
      <c r="C334">
        <v>0.08</v>
      </c>
      <c r="F334">
        <v>0.05</v>
      </c>
      <c r="H334" s="28"/>
      <c r="L334">
        <v>0.12</v>
      </c>
      <c r="Q334" s="28"/>
      <c r="S334">
        <v>0.08</v>
      </c>
      <c r="U334">
        <v>17</v>
      </c>
    </row>
    <row r="335" spans="1:36" s="21" customFormat="1" x14ac:dyDescent="0.2">
      <c r="A335" s="21">
        <v>18</v>
      </c>
      <c r="E335" s="21">
        <v>0.05</v>
      </c>
      <c r="H335" s="28"/>
      <c r="I335" s="22"/>
      <c r="K335" s="21">
        <v>0.05</v>
      </c>
      <c r="M335" s="21">
        <v>0.08</v>
      </c>
      <c r="N335" s="21">
        <v>0.01</v>
      </c>
      <c r="Q335" s="28"/>
      <c r="T335" s="21">
        <v>0.15</v>
      </c>
      <c r="U335" s="21">
        <v>18</v>
      </c>
      <c r="AJ335" s="22"/>
    </row>
    <row r="336" spans="1:36" x14ac:dyDescent="0.2">
      <c r="A336">
        <v>19</v>
      </c>
      <c r="H336" s="28"/>
      <c r="Q336" s="28"/>
      <c r="U336">
        <v>19</v>
      </c>
    </row>
    <row r="337" spans="1:36" s="21" customFormat="1" x14ac:dyDescent="0.2">
      <c r="A337" s="21">
        <v>20</v>
      </c>
      <c r="H337" s="28"/>
      <c r="I337" s="22"/>
      <c r="L337" s="21">
        <v>0.02</v>
      </c>
      <c r="Q337" s="28"/>
      <c r="U337" s="21">
        <v>20</v>
      </c>
      <c r="AJ337" s="22"/>
    </row>
    <row r="338" spans="1:36" x14ac:dyDescent="0.2">
      <c r="A338">
        <v>21</v>
      </c>
      <c r="B338">
        <v>0.05</v>
      </c>
      <c r="C338">
        <v>0.05</v>
      </c>
      <c r="E338">
        <v>0.06</v>
      </c>
      <c r="H338" s="28"/>
      <c r="L338">
        <v>0.05</v>
      </c>
      <c r="M338">
        <v>0.04</v>
      </c>
      <c r="N338">
        <v>0.01</v>
      </c>
      <c r="Q338" s="28"/>
      <c r="R338">
        <v>0.03</v>
      </c>
      <c r="S338">
        <v>0.04</v>
      </c>
      <c r="U338">
        <v>21</v>
      </c>
    </row>
    <row r="339" spans="1:36" s="21" customFormat="1" x14ac:dyDescent="0.2">
      <c r="A339" s="21">
        <v>22</v>
      </c>
      <c r="C339" s="21">
        <v>0.02</v>
      </c>
      <c r="F339" s="21">
        <v>0.36</v>
      </c>
      <c r="H339" s="28"/>
      <c r="I339" s="22"/>
      <c r="J339" s="21">
        <v>0.12</v>
      </c>
      <c r="K339" s="21">
        <v>0.05</v>
      </c>
      <c r="M339" s="21">
        <v>0.24</v>
      </c>
      <c r="Q339" s="28"/>
      <c r="T339" s="21">
        <v>7.0000000000000007E-2</v>
      </c>
      <c r="U339" s="21">
        <v>22</v>
      </c>
      <c r="AJ339" s="22"/>
    </row>
    <row r="340" spans="1:36" x14ac:dyDescent="0.2">
      <c r="A340">
        <v>23</v>
      </c>
      <c r="B340">
        <v>0.23</v>
      </c>
      <c r="C340">
        <v>0.31</v>
      </c>
      <c r="E340">
        <v>0.38</v>
      </c>
      <c r="H340" s="28"/>
      <c r="K340">
        <v>0.23</v>
      </c>
      <c r="L340">
        <v>0.23</v>
      </c>
      <c r="N340">
        <v>0.3</v>
      </c>
      <c r="Q340" s="28"/>
      <c r="R340">
        <v>0.23</v>
      </c>
      <c r="S340">
        <v>0.21</v>
      </c>
      <c r="U340">
        <v>23</v>
      </c>
    </row>
    <row r="341" spans="1:36" s="21" customFormat="1" x14ac:dyDescent="0.2">
      <c r="A341" s="21">
        <v>24</v>
      </c>
      <c r="H341" s="28"/>
      <c r="I341" s="22"/>
      <c r="J341" s="21">
        <v>0.28000000000000003</v>
      </c>
      <c r="Q341" s="28"/>
      <c r="T341" s="21">
        <v>0.24</v>
      </c>
      <c r="U341" s="21">
        <v>24</v>
      </c>
      <c r="AJ341" s="22"/>
    </row>
    <row r="342" spans="1:36" x14ac:dyDescent="0.2">
      <c r="A342">
        <v>25</v>
      </c>
      <c r="C342">
        <v>0.02</v>
      </c>
      <c r="H342" s="28"/>
      <c r="Q342" s="28"/>
      <c r="U342">
        <v>25</v>
      </c>
    </row>
    <row r="343" spans="1:36" s="21" customFormat="1" x14ac:dyDescent="0.2">
      <c r="A343" s="21">
        <v>26</v>
      </c>
      <c r="B343" s="21">
        <v>0.37</v>
      </c>
      <c r="C343" s="21">
        <v>0.72</v>
      </c>
      <c r="E343" s="21">
        <v>0.36</v>
      </c>
      <c r="F343" s="21">
        <v>0.42</v>
      </c>
      <c r="H343" s="28"/>
      <c r="I343" s="22"/>
      <c r="K343" s="21">
        <v>0.38</v>
      </c>
      <c r="M343" s="21">
        <v>0.41</v>
      </c>
      <c r="N343" s="21">
        <v>0.7</v>
      </c>
      <c r="Q343" s="28"/>
      <c r="R343" s="21">
        <v>0.46</v>
      </c>
      <c r="S343" s="21">
        <v>0.66</v>
      </c>
      <c r="U343" s="21">
        <v>26</v>
      </c>
      <c r="AJ343" s="22"/>
    </row>
    <row r="344" spans="1:36" x14ac:dyDescent="0.2">
      <c r="A344">
        <v>27</v>
      </c>
      <c r="B344">
        <v>0.02</v>
      </c>
      <c r="C344">
        <v>0.05</v>
      </c>
      <c r="E344">
        <v>0.02</v>
      </c>
      <c r="H344" s="28"/>
      <c r="J344">
        <v>0.5</v>
      </c>
      <c r="L344">
        <v>0.6</v>
      </c>
      <c r="N344">
        <v>0.05</v>
      </c>
      <c r="Q344" s="28"/>
      <c r="R344">
        <v>0.02</v>
      </c>
      <c r="T344">
        <v>1</v>
      </c>
      <c r="U344">
        <v>27</v>
      </c>
    </row>
    <row r="345" spans="1:36" s="21" customFormat="1" x14ac:dyDescent="0.2">
      <c r="A345" s="21">
        <v>28</v>
      </c>
      <c r="H345" s="28"/>
      <c r="I345" s="22"/>
      <c r="Q345" s="28"/>
      <c r="U345" s="21">
        <v>28</v>
      </c>
      <c r="AJ345" s="22"/>
    </row>
    <row r="346" spans="1:36" x14ac:dyDescent="0.2">
      <c r="A346">
        <v>29</v>
      </c>
      <c r="B346">
        <v>0.02</v>
      </c>
      <c r="C346">
        <v>0.05</v>
      </c>
      <c r="E346">
        <v>0.06</v>
      </c>
      <c r="F346">
        <v>0.04</v>
      </c>
      <c r="H346" s="28"/>
      <c r="K346">
        <v>0.05</v>
      </c>
      <c r="M346">
        <v>0.08</v>
      </c>
      <c r="N346">
        <v>0.02</v>
      </c>
      <c r="Q346" s="28"/>
      <c r="R346">
        <v>0.05</v>
      </c>
      <c r="S346">
        <v>7.0000000000000007E-2</v>
      </c>
      <c r="U346">
        <v>29</v>
      </c>
    </row>
    <row r="347" spans="1:36" s="21" customFormat="1" x14ac:dyDescent="0.2">
      <c r="A347" s="21">
        <v>30</v>
      </c>
      <c r="B347" s="21">
        <v>0.01</v>
      </c>
      <c r="C347" s="21">
        <v>0.15</v>
      </c>
      <c r="F347" s="21">
        <v>0.27</v>
      </c>
      <c r="H347" s="28"/>
      <c r="I347" s="22"/>
      <c r="J347" s="21">
        <v>0.06</v>
      </c>
      <c r="K347" s="21">
        <v>0.02</v>
      </c>
      <c r="M347" s="21">
        <v>0.13</v>
      </c>
      <c r="N347" s="21">
        <v>0.01</v>
      </c>
      <c r="Q347" s="28"/>
      <c r="T347" s="21">
        <v>0.15</v>
      </c>
      <c r="U347" s="21">
        <v>30</v>
      </c>
      <c r="AJ347" s="22"/>
    </row>
    <row r="348" spans="1:36" x14ac:dyDescent="0.2">
      <c r="A348">
        <v>31</v>
      </c>
      <c r="B348">
        <v>0.2</v>
      </c>
      <c r="E348">
        <v>0.27</v>
      </c>
      <c r="H348" s="28"/>
      <c r="J348">
        <v>0.19</v>
      </c>
      <c r="K348">
        <v>0.19</v>
      </c>
      <c r="N348">
        <v>0.17</v>
      </c>
      <c r="Q348" s="28"/>
      <c r="R348">
        <v>0.05</v>
      </c>
      <c r="T348">
        <v>0.12</v>
      </c>
      <c r="U348">
        <v>31</v>
      </c>
    </row>
    <row r="349" spans="1:36" s="18" customFormat="1" x14ac:dyDescent="0.2">
      <c r="A349" s="18" t="s">
        <v>37</v>
      </c>
      <c r="B349" s="18">
        <f t="shared" ref="B349:T349" si="23">SUM(B318:B348)</f>
        <v>1.3</v>
      </c>
      <c r="C349" s="18">
        <f t="shared" si="23"/>
        <v>1.86</v>
      </c>
      <c r="D349" s="18">
        <f t="shared" si="23"/>
        <v>0</v>
      </c>
      <c r="E349" s="18">
        <f t="shared" si="23"/>
        <v>1.92</v>
      </c>
      <c r="F349" s="18">
        <f t="shared" si="23"/>
        <v>1.3699999999999999</v>
      </c>
      <c r="G349" s="18">
        <f t="shared" si="23"/>
        <v>0</v>
      </c>
      <c r="H349" s="18">
        <f t="shared" si="23"/>
        <v>0</v>
      </c>
      <c r="I349" s="18">
        <f t="shared" si="23"/>
        <v>0</v>
      </c>
      <c r="J349" s="18">
        <f t="shared" si="23"/>
        <v>1.53</v>
      </c>
      <c r="K349" s="18">
        <f t="shared" si="23"/>
        <v>1.4800000000000002</v>
      </c>
      <c r="L349" s="18">
        <f t="shared" si="23"/>
        <v>1.65</v>
      </c>
      <c r="M349" s="18">
        <f t="shared" si="23"/>
        <v>1.6600000000000001</v>
      </c>
      <c r="N349" s="18">
        <f t="shared" si="23"/>
        <v>1.63</v>
      </c>
      <c r="O349" s="18">
        <v>0.69</v>
      </c>
      <c r="P349" s="18">
        <f t="shared" si="23"/>
        <v>0</v>
      </c>
      <c r="Q349" s="18">
        <f t="shared" si="23"/>
        <v>0</v>
      </c>
      <c r="R349" s="18">
        <f t="shared" si="23"/>
        <v>1.5100000000000002</v>
      </c>
      <c r="S349" s="18">
        <f t="shared" si="23"/>
        <v>1.9100000000000004</v>
      </c>
      <c r="T349" s="18">
        <f t="shared" si="23"/>
        <v>2.83</v>
      </c>
      <c r="AJ349" s="19"/>
    </row>
    <row r="351" spans="1:36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8</v>
      </c>
      <c r="J351" t="s">
        <v>9</v>
      </c>
      <c r="K351" t="s">
        <v>10</v>
      </c>
      <c r="L351" t="s">
        <v>11</v>
      </c>
      <c r="M351" t="s">
        <v>12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</row>
    <row r="353" spans="1:36" x14ac:dyDescent="0.2">
      <c r="A353">
        <v>1</v>
      </c>
      <c r="Q353" s="28"/>
      <c r="U353">
        <v>1</v>
      </c>
    </row>
    <row r="354" spans="1:36" s="21" customFormat="1" x14ac:dyDescent="0.2">
      <c r="A354" s="21">
        <v>2</v>
      </c>
      <c r="I354" s="22"/>
      <c r="Q354" s="28"/>
      <c r="U354" s="21">
        <v>2</v>
      </c>
      <c r="AJ354" s="22"/>
    </row>
    <row r="355" spans="1:36" x14ac:dyDescent="0.2">
      <c r="A355">
        <v>3</v>
      </c>
      <c r="Q355" s="28"/>
      <c r="U355">
        <v>3</v>
      </c>
    </row>
    <row r="356" spans="1:36" s="21" customFormat="1" x14ac:dyDescent="0.2">
      <c r="A356" s="21">
        <v>4</v>
      </c>
      <c r="I356" s="22"/>
      <c r="Q356" s="28"/>
      <c r="U356" s="21">
        <v>4</v>
      </c>
      <c r="AJ356" s="22"/>
    </row>
    <row r="357" spans="1:36" x14ac:dyDescent="0.2">
      <c r="A357">
        <v>5</v>
      </c>
      <c r="C357">
        <v>0.37</v>
      </c>
      <c r="F357">
        <v>0.08</v>
      </c>
      <c r="M357">
        <v>0.28000000000000003</v>
      </c>
      <c r="Q357" s="28"/>
      <c r="U357">
        <v>5</v>
      </c>
    </row>
    <row r="358" spans="1:36" s="21" customFormat="1" x14ac:dyDescent="0.2">
      <c r="A358" s="21">
        <v>6</v>
      </c>
      <c r="B358" s="21">
        <v>0.26</v>
      </c>
      <c r="C358" s="21">
        <v>0.03</v>
      </c>
      <c r="E358" s="21">
        <v>0.18</v>
      </c>
      <c r="I358" s="22"/>
      <c r="J358" s="21">
        <v>0.24</v>
      </c>
      <c r="K358" s="21">
        <v>0.28000000000000003</v>
      </c>
      <c r="Q358" s="28"/>
      <c r="R358" s="21">
        <v>0.18</v>
      </c>
      <c r="T358" s="21">
        <v>0.43</v>
      </c>
      <c r="U358" s="21">
        <v>6</v>
      </c>
      <c r="AJ358" s="22"/>
    </row>
    <row r="359" spans="1:36" x14ac:dyDescent="0.2">
      <c r="A359">
        <v>7</v>
      </c>
      <c r="B359">
        <v>0.22</v>
      </c>
      <c r="C359">
        <v>0.12</v>
      </c>
      <c r="E359">
        <v>0.15</v>
      </c>
      <c r="J359">
        <v>0.02</v>
      </c>
      <c r="K359">
        <v>0.01</v>
      </c>
      <c r="L359">
        <v>0.64</v>
      </c>
      <c r="M359">
        <v>0.19</v>
      </c>
      <c r="Q359" s="28"/>
      <c r="R359">
        <v>0.08</v>
      </c>
      <c r="T359">
        <v>0.12</v>
      </c>
      <c r="U359">
        <v>7</v>
      </c>
    </row>
    <row r="360" spans="1:36" s="21" customFormat="1" x14ac:dyDescent="0.2">
      <c r="A360" s="21">
        <v>8</v>
      </c>
      <c r="E360" s="21">
        <v>0.12</v>
      </c>
      <c r="F360" s="21">
        <v>0.08</v>
      </c>
      <c r="I360" s="22"/>
      <c r="J360" s="21">
        <v>0.22</v>
      </c>
      <c r="K360" s="21">
        <v>0.24</v>
      </c>
      <c r="N360" s="21">
        <v>0.05</v>
      </c>
      <c r="Q360" s="28"/>
      <c r="S360" s="21">
        <v>0.81</v>
      </c>
      <c r="T360" s="21">
        <v>0.22</v>
      </c>
      <c r="U360" s="21">
        <v>8</v>
      </c>
      <c r="AJ360" s="22"/>
    </row>
    <row r="361" spans="1:36" x14ac:dyDescent="0.2">
      <c r="A361">
        <v>9</v>
      </c>
      <c r="C361">
        <v>0.11</v>
      </c>
      <c r="F361">
        <v>0.03</v>
      </c>
      <c r="J361">
        <v>0.02</v>
      </c>
      <c r="Q361" s="28"/>
      <c r="S361">
        <v>0.15</v>
      </c>
      <c r="U361">
        <v>9</v>
      </c>
    </row>
    <row r="362" spans="1:36" s="21" customFormat="1" x14ac:dyDescent="0.2">
      <c r="A362" s="21">
        <v>10</v>
      </c>
      <c r="B362" s="21">
        <v>0.08</v>
      </c>
      <c r="C362" s="21">
        <v>0.04</v>
      </c>
      <c r="E362" s="21">
        <v>0.1</v>
      </c>
      <c r="F362" s="21">
        <v>0.09</v>
      </c>
      <c r="I362" s="22"/>
      <c r="J362" s="21">
        <v>0.03</v>
      </c>
      <c r="K362" s="21">
        <v>0.09</v>
      </c>
      <c r="L362" s="21">
        <v>0.2</v>
      </c>
      <c r="M362" s="21">
        <v>0.08</v>
      </c>
      <c r="N362" s="21">
        <v>0.09</v>
      </c>
      <c r="Q362" s="28"/>
      <c r="R362" s="21">
        <v>0.18</v>
      </c>
      <c r="T362" s="21">
        <v>0.26</v>
      </c>
      <c r="U362" s="21">
        <v>10</v>
      </c>
      <c r="AJ362" s="22"/>
    </row>
    <row r="363" spans="1:36" x14ac:dyDescent="0.2">
      <c r="A363">
        <v>11</v>
      </c>
      <c r="B363">
        <v>0.01</v>
      </c>
      <c r="C363">
        <v>0.03</v>
      </c>
      <c r="F363">
        <v>0.13</v>
      </c>
      <c r="J363">
        <v>0.03</v>
      </c>
      <c r="M363">
        <v>0.02</v>
      </c>
      <c r="N363">
        <v>0.04</v>
      </c>
      <c r="Q363" s="28"/>
      <c r="T363">
        <v>0.1</v>
      </c>
      <c r="U363">
        <v>11</v>
      </c>
    </row>
    <row r="364" spans="1:36" s="21" customFormat="1" x14ac:dyDescent="0.2">
      <c r="A364" s="21">
        <v>12</v>
      </c>
      <c r="B364" s="21">
        <v>0.03</v>
      </c>
      <c r="I364" s="22"/>
      <c r="J364" s="21">
        <v>0.03</v>
      </c>
      <c r="N364" s="21">
        <v>0.05</v>
      </c>
      <c r="Q364" s="28"/>
      <c r="U364" s="21">
        <v>12</v>
      </c>
      <c r="AJ364" s="22"/>
    </row>
    <row r="365" spans="1:36" x14ac:dyDescent="0.2">
      <c r="A365">
        <v>13</v>
      </c>
      <c r="B365">
        <v>0.02</v>
      </c>
      <c r="C365">
        <v>0.28999999999999998</v>
      </c>
      <c r="E365">
        <v>0.26</v>
      </c>
      <c r="F365">
        <v>7.0000000000000007E-2</v>
      </c>
      <c r="J365">
        <v>0.04</v>
      </c>
      <c r="K365">
        <v>0.02</v>
      </c>
      <c r="L365">
        <v>0.24</v>
      </c>
      <c r="Q365" s="28"/>
      <c r="R365">
        <v>0.15</v>
      </c>
      <c r="U365">
        <v>13</v>
      </c>
    </row>
    <row r="366" spans="1:36" s="21" customFormat="1" x14ac:dyDescent="0.2">
      <c r="A366" s="21">
        <v>14</v>
      </c>
      <c r="I366" s="22"/>
      <c r="J366" s="21">
        <v>0.04</v>
      </c>
      <c r="N366" s="21">
        <v>0.15</v>
      </c>
      <c r="Q366" s="28"/>
      <c r="T366" s="21">
        <v>0.24</v>
      </c>
      <c r="U366" s="21">
        <v>14</v>
      </c>
      <c r="AJ366" s="22"/>
    </row>
    <row r="367" spans="1:36" x14ac:dyDescent="0.2">
      <c r="A367">
        <v>15</v>
      </c>
      <c r="Q367" s="28"/>
      <c r="U367">
        <v>15</v>
      </c>
    </row>
    <row r="368" spans="1:36" s="21" customFormat="1" x14ac:dyDescent="0.2">
      <c r="A368" s="21">
        <v>16</v>
      </c>
      <c r="E368" s="21">
        <v>0.04</v>
      </c>
      <c r="I368" s="22"/>
      <c r="Q368" s="28"/>
      <c r="U368" s="21">
        <v>16</v>
      </c>
      <c r="AJ368" s="22"/>
    </row>
    <row r="369" spans="1:36" x14ac:dyDescent="0.2">
      <c r="A369">
        <v>17</v>
      </c>
      <c r="B369">
        <v>0.03</v>
      </c>
      <c r="C369">
        <v>0.03</v>
      </c>
      <c r="Q369" s="28"/>
      <c r="R369">
        <v>0.05</v>
      </c>
      <c r="U369">
        <v>17</v>
      </c>
    </row>
    <row r="370" spans="1:36" s="21" customFormat="1" x14ac:dyDescent="0.2">
      <c r="A370" s="21">
        <v>18</v>
      </c>
      <c r="I370" s="22"/>
      <c r="K370" s="21">
        <v>0.04</v>
      </c>
      <c r="N370" s="21">
        <v>0.02</v>
      </c>
      <c r="Q370" s="28"/>
      <c r="T370" s="21">
        <v>0.1</v>
      </c>
      <c r="U370" s="21">
        <v>18</v>
      </c>
      <c r="AJ370" s="22"/>
    </row>
    <row r="371" spans="1:36" x14ac:dyDescent="0.2">
      <c r="A371">
        <v>19</v>
      </c>
      <c r="E371">
        <v>0.01</v>
      </c>
      <c r="Q371" s="28"/>
      <c r="S371">
        <v>0.43</v>
      </c>
      <c r="U371">
        <v>19</v>
      </c>
    </row>
    <row r="372" spans="1:36" s="21" customFormat="1" x14ac:dyDescent="0.2">
      <c r="A372" s="21">
        <v>20</v>
      </c>
      <c r="B372" s="21">
        <v>0.22</v>
      </c>
      <c r="C372" s="21">
        <v>0.08</v>
      </c>
      <c r="E372" s="21">
        <v>0.17</v>
      </c>
      <c r="I372" s="22"/>
      <c r="M372" s="21">
        <v>0.3</v>
      </c>
      <c r="Q372" s="28"/>
      <c r="R372" s="21">
        <v>0.03</v>
      </c>
      <c r="U372" s="21">
        <v>20</v>
      </c>
      <c r="AJ372" s="22"/>
    </row>
    <row r="373" spans="1:36" x14ac:dyDescent="0.2">
      <c r="A373">
        <v>21</v>
      </c>
      <c r="B373">
        <v>0.01</v>
      </c>
      <c r="C373">
        <v>0.05</v>
      </c>
      <c r="F373">
        <v>0.03</v>
      </c>
      <c r="J373">
        <v>0.26</v>
      </c>
      <c r="K373">
        <v>0.28999999999999998</v>
      </c>
      <c r="M373">
        <v>0.15</v>
      </c>
      <c r="N373">
        <v>0.05</v>
      </c>
      <c r="Q373" s="28"/>
      <c r="T373">
        <v>0.08</v>
      </c>
      <c r="U373">
        <v>21</v>
      </c>
    </row>
    <row r="374" spans="1:36" s="21" customFormat="1" x14ac:dyDescent="0.2">
      <c r="A374" s="21">
        <v>22</v>
      </c>
      <c r="C374" s="21">
        <v>0.49</v>
      </c>
      <c r="E374" s="21">
        <v>0.44</v>
      </c>
      <c r="I374" s="22"/>
      <c r="J374" s="21">
        <v>0.06</v>
      </c>
      <c r="L374" s="21">
        <v>0.52</v>
      </c>
      <c r="M374" s="21">
        <v>0.21</v>
      </c>
      <c r="N374" s="21">
        <v>0.48</v>
      </c>
      <c r="Q374" s="28"/>
      <c r="R374" s="21">
        <v>0.3</v>
      </c>
      <c r="S374" s="21">
        <v>0.61</v>
      </c>
      <c r="T374" s="21">
        <v>0.12</v>
      </c>
      <c r="U374" s="21">
        <v>22</v>
      </c>
      <c r="AJ374" s="22"/>
    </row>
    <row r="375" spans="1:36" x14ac:dyDescent="0.2">
      <c r="A375">
        <v>23</v>
      </c>
      <c r="B375">
        <v>0.46</v>
      </c>
      <c r="J375">
        <v>0.48</v>
      </c>
      <c r="K375">
        <v>0.51</v>
      </c>
      <c r="N375">
        <v>0.02</v>
      </c>
      <c r="Q375" s="28"/>
      <c r="T375">
        <v>0.85</v>
      </c>
      <c r="U375">
        <v>23</v>
      </c>
    </row>
    <row r="376" spans="1:36" s="21" customFormat="1" x14ac:dyDescent="0.2">
      <c r="A376" s="21">
        <v>24</v>
      </c>
      <c r="I376" s="22"/>
      <c r="K376" s="21">
        <v>0.01</v>
      </c>
      <c r="Q376" s="28"/>
      <c r="U376" s="21">
        <v>24</v>
      </c>
      <c r="AJ376" s="22"/>
    </row>
    <row r="377" spans="1:36" x14ac:dyDescent="0.2">
      <c r="A377">
        <v>25</v>
      </c>
      <c r="Q377" s="28"/>
      <c r="U377">
        <v>25</v>
      </c>
    </row>
    <row r="378" spans="1:36" s="21" customFormat="1" x14ac:dyDescent="0.2">
      <c r="A378" s="21">
        <v>26</v>
      </c>
      <c r="C378" s="21">
        <v>0.18</v>
      </c>
      <c r="F378" s="21">
        <v>0.21</v>
      </c>
      <c r="I378" s="22"/>
      <c r="Q378" s="28"/>
      <c r="R378" s="21">
        <v>0.08</v>
      </c>
      <c r="S378" s="21">
        <v>0.22</v>
      </c>
      <c r="U378" s="21">
        <v>26</v>
      </c>
      <c r="AJ378" s="22"/>
    </row>
    <row r="379" spans="1:36" x14ac:dyDescent="0.2">
      <c r="A379">
        <v>27</v>
      </c>
      <c r="B379">
        <v>0.28000000000000003</v>
      </c>
      <c r="C379">
        <v>0.04</v>
      </c>
      <c r="E379">
        <v>0.32</v>
      </c>
      <c r="J379">
        <v>0.22</v>
      </c>
      <c r="K379">
        <v>0.27</v>
      </c>
      <c r="M379">
        <v>0.24</v>
      </c>
      <c r="N379">
        <v>0.1</v>
      </c>
      <c r="Q379" s="28"/>
      <c r="T379">
        <v>0.23</v>
      </c>
      <c r="U379">
        <v>27</v>
      </c>
    </row>
    <row r="380" spans="1:36" s="21" customFormat="1" x14ac:dyDescent="0.2">
      <c r="A380" s="21">
        <v>28</v>
      </c>
      <c r="B380" s="21">
        <v>0.01</v>
      </c>
      <c r="I380" s="22"/>
      <c r="J380" s="21">
        <v>0.09</v>
      </c>
      <c r="M380" s="21">
        <v>0.05</v>
      </c>
      <c r="N380" s="21">
        <v>0.02</v>
      </c>
      <c r="Q380" s="28"/>
      <c r="U380" s="21">
        <v>28</v>
      </c>
      <c r="AJ380" s="22"/>
    </row>
    <row r="381" spans="1:36" x14ac:dyDescent="0.2">
      <c r="A381">
        <v>29</v>
      </c>
      <c r="Q381" s="28"/>
      <c r="U381">
        <v>29</v>
      </c>
    </row>
    <row r="382" spans="1:36" s="21" customFormat="1" x14ac:dyDescent="0.2">
      <c r="A382" s="21">
        <v>30</v>
      </c>
      <c r="I382" s="22"/>
      <c r="Q382" s="28"/>
      <c r="U382" s="21">
        <v>30</v>
      </c>
      <c r="AJ382" s="22"/>
    </row>
    <row r="383" spans="1:36" x14ac:dyDescent="0.2">
      <c r="A383">
        <v>31</v>
      </c>
      <c r="U383">
        <v>31</v>
      </c>
    </row>
    <row r="384" spans="1:36" s="18" customFormat="1" x14ac:dyDescent="0.2">
      <c r="A384" s="18" t="s">
        <v>37</v>
      </c>
      <c r="B384" s="18">
        <f t="shared" ref="B384:T384" si="24">SUM(B353:B383)</f>
        <v>1.6300000000000001</v>
      </c>
      <c r="C384" s="18">
        <f t="shared" si="24"/>
        <v>1.86</v>
      </c>
      <c r="D384" s="18">
        <f t="shared" si="24"/>
        <v>0</v>
      </c>
      <c r="E384" s="18">
        <f t="shared" si="24"/>
        <v>1.79</v>
      </c>
      <c r="F384" s="18">
        <f t="shared" si="24"/>
        <v>0.72</v>
      </c>
      <c r="G384" s="18">
        <f t="shared" si="24"/>
        <v>0</v>
      </c>
      <c r="H384" s="18">
        <f t="shared" si="24"/>
        <v>0</v>
      </c>
      <c r="I384" s="18">
        <f t="shared" si="24"/>
        <v>0</v>
      </c>
      <c r="J384" s="18">
        <f t="shared" si="24"/>
        <v>1.7800000000000002</v>
      </c>
      <c r="K384" s="18">
        <f t="shared" si="24"/>
        <v>1.76</v>
      </c>
      <c r="L384" s="18">
        <f t="shared" si="24"/>
        <v>1.6</v>
      </c>
      <c r="M384" s="18">
        <f t="shared" si="24"/>
        <v>1.52</v>
      </c>
      <c r="N384" s="18">
        <f t="shared" si="24"/>
        <v>1.07</v>
      </c>
      <c r="O384" s="18">
        <v>2.1800000000000002</v>
      </c>
      <c r="P384" s="18">
        <f t="shared" si="24"/>
        <v>0</v>
      </c>
      <c r="Q384" s="18">
        <f t="shared" si="24"/>
        <v>0</v>
      </c>
      <c r="R384" s="18">
        <f t="shared" si="24"/>
        <v>1.05</v>
      </c>
      <c r="S384" s="18">
        <f t="shared" si="24"/>
        <v>2.2200000000000002</v>
      </c>
      <c r="T384" s="20">
        <f t="shared" si="24"/>
        <v>2.7500000000000004</v>
      </c>
      <c r="AJ384" s="19"/>
    </row>
    <row r="386" spans="1:36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8</v>
      </c>
      <c r="J386" t="s">
        <v>9</v>
      </c>
      <c r="K386" t="s">
        <v>10</v>
      </c>
      <c r="L386" t="s">
        <v>11</v>
      </c>
      <c r="M386" t="s">
        <v>12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</row>
    <row r="388" spans="1:36" x14ac:dyDescent="0.2">
      <c r="A388">
        <v>1</v>
      </c>
      <c r="K388">
        <v>0.04</v>
      </c>
      <c r="Q388" s="28"/>
      <c r="U388">
        <v>1</v>
      </c>
    </row>
    <row r="389" spans="1:36" s="21" customFormat="1" x14ac:dyDescent="0.2">
      <c r="A389" s="21">
        <v>2</v>
      </c>
      <c r="I389" s="22"/>
      <c r="Q389" s="28"/>
      <c r="U389" s="21">
        <v>2</v>
      </c>
      <c r="AJ389" s="22"/>
    </row>
    <row r="390" spans="1:36" x14ac:dyDescent="0.2">
      <c r="A390">
        <v>3</v>
      </c>
      <c r="Q390" s="28"/>
      <c r="U390">
        <v>3</v>
      </c>
    </row>
    <row r="391" spans="1:36" s="21" customFormat="1" x14ac:dyDescent="0.2">
      <c r="A391" s="21">
        <v>4</v>
      </c>
      <c r="B391" s="21">
        <v>0.02</v>
      </c>
      <c r="C391" s="21">
        <v>7.0000000000000007E-2</v>
      </c>
      <c r="I391" s="22"/>
      <c r="Q391" s="28"/>
      <c r="U391" s="21">
        <v>4</v>
      </c>
      <c r="AJ391" s="22"/>
    </row>
    <row r="392" spans="1:36" x14ac:dyDescent="0.2">
      <c r="A392">
        <v>5</v>
      </c>
      <c r="Q392" s="28"/>
      <c r="U392">
        <v>5</v>
      </c>
    </row>
    <row r="393" spans="1:36" s="21" customFormat="1" x14ac:dyDescent="0.2">
      <c r="A393" s="21">
        <v>6</v>
      </c>
      <c r="I393" s="22"/>
      <c r="Q393" s="28"/>
      <c r="U393" s="21">
        <v>6</v>
      </c>
      <c r="AJ393" s="22"/>
    </row>
    <row r="394" spans="1:36" x14ac:dyDescent="0.2">
      <c r="A394">
        <v>7</v>
      </c>
      <c r="Q394" s="28"/>
      <c r="U394">
        <v>7</v>
      </c>
    </row>
    <row r="395" spans="1:36" s="21" customFormat="1" x14ac:dyDescent="0.2">
      <c r="A395" s="21">
        <v>8</v>
      </c>
      <c r="I395" s="22"/>
      <c r="Q395" s="28"/>
      <c r="U395" s="21">
        <v>8</v>
      </c>
      <c r="AJ395" s="22"/>
    </row>
    <row r="396" spans="1:36" x14ac:dyDescent="0.2">
      <c r="A396">
        <v>9</v>
      </c>
      <c r="Q396" s="28"/>
      <c r="U396">
        <v>9</v>
      </c>
    </row>
    <row r="397" spans="1:36" s="21" customFormat="1" x14ac:dyDescent="0.2">
      <c r="A397" s="21">
        <v>10</v>
      </c>
      <c r="I397" s="22"/>
      <c r="Q397" s="28"/>
      <c r="U397" s="21">
        <v>10</v>
      </c>
      <c r="AJ397" s="22"/>
    </row>
    <row r="398" spans="1:36" x14ac:dyDescent="0.2">
      <c r="A398">
        <v>11</v>
      </c>
      <c r="Q398" s="28"/>
      <c r="U398">
        <v>11</v>
      </c>
    </row>
    <row r="399" spans="1:36" s="21" customFormat="1" x14ac:dyDescent="0.2">
      <c r="A399" s="21">
        <v>12</v>
      </c>
      <c r="C399" s="21">
        <v>0.49</v>
      </c>
      <c r="F399" s="21">
        <v>0.43</v>
      </c>
      <c r="I399" s="22"/>
      <c r="K399" s="21">
        <v>0.24</v>
      </c>
      <c r="L399" s="21">
        <v>0.57999999999999996</v>
      </c>
      <c r="M399" s="21">
        <v>0.36</v>
      </c>
      <c r="Q399" s="28"/>
      <c r="R399" s="21">
        <v>0.2</v>
      </c>
      <c r="U399" s="21">
        <v>12</v>
      </c>
      <c r="AJ399" s="22"/>
    </row>
    <row r="400" spans="1:36" x14ac:dyDescent="0.2">
      <c r="A400">
        <v>13</v>
      </c>
      <c r="E400">
        <v>0.24</v>
      </c>
      <c r="J400">
        <v>0.45</v>
      </c>
      <c r="K400">
        <v>0.05</v>
      </c>
      <c r="N400">
        <v>0.38</v>
      </c>
      <c r="Q400" s="28"/>
      <c r="R400">
        <v>0.1</v>
      </c>
      <c r="T400">
        <v>0.56999999999999995</v>
      </c>
      <c r="U400">
        <v>13</v>
      </c>
    </row>
    <row r="401" spans="1:36" s="21" customFormat="1" x14ac:dyDescent="0.2">
      <c r="A401" s="21">
        <v>14</v>
      </c>
      <c r="C401" s="21">
        <v>0.19</v>
      </c>
      <c r="I401" s="22"/>
      <c r="M401" s="21">
        <v>0.22</v>
      </c>
      <c r="N401" s="21">
        <v>0.01</v>
      </c>
      <c r="Q401" s="28"/>
      <c r="R401" s="21">
        <v>0.01</v>
      </c>
      <c r="U401" s="21">
        <v>14</v>
      </c>
      <c r="AJ401" s="22"/>
    </row>
    <row r="402" spans="1:36" x14ac:dyDescent="0.2">
      <c r="A402">
        <v>15</v>
      </c>
      <c r="B402">
        <v>0.12</v>
      </c>
      <c r="C402">
        <v>0.1</v>
      </c>
      <c r="E402">
        <v>0.44</v>
      </c>
      <c r="F402">
        <v>0.44</v>
      </c>
      <c r="J402">
        <v>0.17</v>
      </c>
      <c r="M402">
        <v>0.16</v>
      </c>
      <c r="N402">
        <v>0.1</v>
      </c>
      <c r="Q402" s="28"/>
      <c r="R402">
        <v>0.1</v>
      </c>
      <c r="U402">
        <v>15</v>
      </c>
    </row>
    <row r="403" spans="1:36" s="21" customFormat="1" x14ac:dyDescent="0.2">
      <c r="A403" s="21">
        <v>16</v>
      </c>
      <c r="B403" s="21">
        <v>0.45</v>
      </c>
      <c r="C403" s="21">
        <v>0.14000000000000001</v>
      </c>
      <c r="E403" s="21">
        <v>0.22</v>
      </c>
      <c r="F403" s="21">
        <v>0.11</v>
      </c>
      <c r="I403" s="22"/>
      <c r="J403" s="21">
        <v>0.16</v>
      </c>
      <c r="L403" s="21">
        <v>0.21</v>
      </c>
      <c r="M403" s="21">
        <v>0.08</v>
      </c>
      <c r="N403" s="21">
        <v>7.0000000000000007E-2</v>
      </c>
      <c r="Q403" s="28"/>
      <c r="R403" s="21">
        <v>0.1</v>
      </c>
      <c r="S403" s="21">
        <v>0.8</v>
      </c>
      <c r="T403" s="21">
        <v>0.43</v>
      </c>
      <c r="U403" s="21">
        <v>16</v>
      </c>
      <c r="AJ403" s="22"/>
    </row>
    <row r="404" spans="1:36" x14ac:dyDescent="0.2">
      <c r="A404">
        <v>17</v>
      </c>
      <c r="B404">
        <v>0.17</v>
      </c>
      <c r="J404">
        <v>0.14000000000000001</v>
      </c>
      <c r="K404">
        <v>0.54</v>
      </c>
      <c r="M404">
        <v>0.03</v>
      </c>
      <c r="N404">
        <v>0.12</v>
      </c>
      <c r="Q404" s="28"/>
      <c r="R404">
        <v>0.02</v>
      </c>
      <c r="T404">
        <v>0.23</v>
      </c>
      <c r="U404">
        <v>17</v>
      </c>
    </row>
    <row r="405" spans="1:36" s="21" customFormat="1" x14ac:dyDescent="0.2">
      <c r="A405" s="21">
        <v>18</v>
      </c>
      <c r="B405" s="21">
        <v>0.02</v>
      </c>
      <c r="C405" s="21">
        <v>0.1</v>
      </c>
      <c r="F405" s="21">
        <v>0.04</v>
      </c>
      <c r="I405" s="22"/>
      <c r="J405" s="21">
        <v>0.02</v>
      </c>
      <c r="K405" s="21">
        <v>0.02</v>
      </c>
      <c r="L405" s="21">
        <v>0.08</v>
      </c>
      <c r="M405" s="21">
        <v>0.11</v>
      </c>
      <c r="N405" s="21">
        <v>0.02</v>
      </c>
      <c r="Q405" s="28"/>
      <c r="U405" s="21">
        <v>18</v>
      </c>
      <c r="AJ405" s="22"/>
    </row>
    <row r="406" spans="1:36" x14ac:dyDescent="0.2">
      <c r="A406">
        <v>19</v>
      </c>
      <c r="B406">
        <v>0.01</v>
      </c>
      <c r="C406">
        <v>0.04</v>
      </c>
      <c r="E406">
        <v>0.11</v>
      </c>
      <c r="F406">
        <v>7.0000000000000007E-2</v>
      </c>
      <c r="J406">
        <v>0.02</v>
      </c>
      <c r="K406">
        <v>0.09</v>
      </c>
      <c r="N406">
        <v>0.02</v>
      </c>
      <c r="Q406" s="28"/>
      <c r="R406">
        <v>0.03</v>
      </c>
      <c r="T406">
        <v>0.19</v>
      </c>
      <c r="U406">
        <v>19</v>
      </c>
    </row>
    <row r="407" spans="1:36" s="21" customFormat="1" x14ac:dyDescent="0.2">
      <c r="A407" s="21">
        <v>20</v>
      </c>
      <c r="B407" s="21">
        <v>0.12</v>
      </c>
      <c r="E407" s="21">
        <v>0.05</v>
      </c>
      <c r="F407" s="21">
        <v>0.03</v>
      </c>
      <c r="I407" s="22"/>
      <c r="J407" s="21">
        <v>0.11</v>
      </c>
      <c r="M407" s="21">
        <v>0.08</v>
      </c>
      <c r="N407" s="21">
        <v>0.1</v>
      </c>
      <c r="Q407" s="28"/>
      <c r="R407" s="21">
        <v>0.02</v>
      </c>
      <c r="T407" s="21">
        <v>0.11</v>
      </c>
      <c r="U407" s="21">
        <v>20</v>
      </c>
      <c r="AJ407" s="22"/>
    </row>
    <row r="408" spans="1:36" x14ac:dyDescent="0.2">
      <c r="A408">
        <v>21</v>
      </c>
      <c r="B408">
        <v>0.02</v>
      </c>
      <c r="C408">
        <v>0.11</v>
      </c>
      <c r="E408">
        <v>0.28000000000000003</v>
      </c>
      <c r="F408">
        <v>0.12</v>
      </c>
      <c r="J408">
        <v>0.03</v>
      </c>
      <c r="M408">
        <v>0.31</v>
      </c>
      <c r="N408">
        <v>0.08</v>
      </c>
      <c r="Q408" s="28"/>
      <c r="R408">
        <v>0.1</v>
      </c>
      <c r="T408">
        <v>0.2</v>
      </c>
      <c r="U408">
        <v>21</v>
      </c>
    </row>
    <row r="409" spans="1:36" s="21" customFormat="1" x14ac:dyDescent="0.2">
      <c r="A409" s="21">
        <v>22</v>
      </c>
      <c r="B409" s="21">
        <v>0.2</v>
      </c>
      <c r="E409" s="21">
        <v>0.06</v>
      </c>
      <c r="I409" s="22"/>
      <c r="J409" s="21">
        <v>0.18</v>
      </c>
      <c r="K409" s="21">
        <v>0.39</v>
      </c>
      <c r="N409" s="21">
        <v>0.01</v>
      </c>
      <c r="Q409" s="28"/>
      <c r="U409" s="21">
        <v>22</v>
      </c>
      <c r="AJ409" s="22"/>
    </row>
    <row r="410" spans="1:36" x14ac:dyDescent="0.2">
      <c r="A410">
        <v>23</v>
      </c>
      <c r="J410">
        <v>0.02</v>
      </c>
      <c r="Q410" s="28"/>
      <c r="U410">
        <v>23</v>
      </c>
    </row>
    <row r="411" spans="1:36" s="21" customFormat="1" x14ac:dyDescent="0.2">
      <c r="A411" s="21">
        <v>24</v>
      </c>
      <c r="I411" s="22"/>
      <c r="Q411" s="28"/>
      <c r="U411" s="21">
        <v>24</v>
      </c>
      <c r="AJ411" s="22"/>
    </row>
    <row r="412" spans="1:36" x14ac:dyDescent="0.2">
      <c r="A412">
        <v>25</v>
      </c>
      <c r="Q412" s="28"/>
      <c r="U412">
        <v>25</v>
      </c>
    </row>
    <row r="413" spans="1:36" s="21" customFormat="1" x14ac:dyDescent="0.2">
      <c r="A413" s="21">
        <v>26</v>
      </c>
      <c r="I413" s="22"/>
      <c r="Q413" s="28"/>
      <c r="U413" s="21">
        <v>26</v>
      </c>
      <c r="AJ413" s="22"/>
    </row>
    <row r="414" spans="1:36" x14ac:dyDescent="0.2">
      <c r="A414">
        <v>27</v>
      </c>
      <c r="Q414" s="28"/>
      <c r="U414">
        <v>27</v>
      </c>
    </row>
    <row r="415" spans="1:36" s="21" customFormat="1" x14ac:dyDescent="0.2">
      <c r="A415" s="21">
        <v>28</v>
      </c>
      <c r="I415" s="22"/>
      <c r="Q415" s="28"/>
      <c r="U415" s="21">
        <v>28</v>
      </c>
      <c r="AJ415" s="22"/>
    </row>
    <row r="416" spans="1:36" x14ac:dyDescent="0.2">
      <c r="A416">
        <v>29</v>
      </c>
      <c r="C416">
        <v>0.15</v>
      </c>
      <c r="F416">
        <v>0.12</v>
      </c>
      <c r="M416">
        <v>0.15</v>
      </c>
      <c r="Q416" s="28"/>
      <c r="U416">
        <v>29</v>
      </c>
    </row>
    <row r="417" spans="1:36" s="21" customFormat="1" x14ac:dyDescent="0.2">
      <c r="A417" s="21">
        <v>30</v>
      </c>
      <c r="B417" s="21">
        <v>7.0000000000000007E-2</v>
      </c>
      <c r="E417" s="21">
        <v>0.14000000000000001</v>
      </c>
      <c r="I417" s="22"/>
      <c r="J417" s="21">
        <v>0.09</v>
      </c>
      <c r="K417" s="21">
        <v>0.1</v>
      </c>
      <c r="N417" s="21">
        <v>0.06</v>
      </c>
      <c r="Q417" s="28"/>
      <c r="T417" s="21">
        <v>0.8</v>
      </c>
      <c r="U417" s="21">
        <v>30</v>
      </c>
      <c r="AJ417" s="22"/>
    </row>
    <row r="418" spans="1:36" x14ac:dyDescent="0.2">
      <c r="A418">
        <v>31</v>
      </c>
      <c r="B418">
        <v>0.21</v>
      </c>
      <c r="C418">
        <v>0.3</v>
      </c>
      <c r="E418">
        <v>0.3</v>
      </c>
      <c r="F418">
        <v>0.2</v>
      </c>
      <c r="L418">
        <v>0.3</v>
      </c>
      <c r="M418">
        <v>0.38</v>
      </c>
      <c r="N418">
        <v>0.24</v>
      </c>
      <c r="Q418" s="28"/>
      <c r="R418">
        <v>0.15</v>
      </c>
      <c r="S418">
        <v>0.53</v>
      </c>
      <c r="U418">
        <v>31</v>
      </c>
    </row>
    <row r="419" spans="1:36" s="18" customFormat="1" x14ac:dyDescent="0.2">
      <c r="A419" s="18" t="s">
        <v>37</v>
      </c>
      <c r="B419" s="18">
        <f t="shared" ref="B419:T419" si="25">SUM(B388:B418)</f>
        <v>1.4100000000000001</v>
      </c>
      <c r="C419" s="18">
        <f t="shared" si="25"/>
        <v>1.6900000000000002</v>
      </c>
      <c r="D419" s="18">
        <f t="shared" si="25"/>
        <v>0</v>
      </c>
      <c r="E419" s="18">
        <f t="shared" si="25"/>
        <v>1.84</v>
      </c>
      <c r="F419" s="18">
        <f t="shared" si="25"/>
        <v>1.5600000000000003</v>
      </c>
      <c r="G419" s="18">
        <f t="shared" si="25"/>
        <v>0</v>
      </c>
      <c r="H419" s="18">
        <f t="shared" si="25"/>
        <v>0</v>
      </c>
      <c r="I419" s="18">
        <f t="shared" si="25"/>
        <v>0</v>
      </c>
      <c r="J419" s="18">
        <f t="shared" si="25"/>
        <v>1.3900000000000001</v>
      </c>
      <c r="K419" s="18">
        <f t="shared" si="25"/>
        <v>1.4700000000000002</v>
      </c>
      <c r="L419" s="18">
        <f t="shared" si="25"/>
        <v>1.17</v>
      </c>
      <c r="M419" s="18">
        <f t="shared" si="25"/>
        <v>1.88</v>
      </c>
      <c r="N419" s="18">
        <f t="shared" si="25"/>
        <v>1.21</v>
      </c>
      <c r="O419" s="18">
        <v>1.62</v>
      </c>
      <c r="P419" s="18">
        <f t="shared" si="25"/>
        <v>0</v>
      </c>
      <c r="Q419" s="18">
        <f t="shared" si="25"/>
        <v>0</v>
      </c>
      <c r="R419" s="18">
        <f t="shared" si="25"/>
        <v>0.83000000000000007</v>
      </c>
      <c r="S419" s="18">
        <f t="shared" si="25"/>
        <v>1.33</v>
      </c>
      <c r="T419" s="20">
        <f t="shared" si="25"/>
        <v>2.5300000000000002</v>
      </c>
      <c r="AJ419" s="19"/>
    </row>
    <row r="421" spans="1:36" x14ac:dyDescent="0.2">
      <c r="A421" s="28" t="s">
        <v>87</v>
      </c>
      <c r="B421" s="28">
        <f>SUM(B34+B69+B104+B139+B174+B209+B244+B279+B314+B349+B384+B419)</f>
        <v>17.240000000000002</v>
      </c>
      <c r="C421" s="28">
        <f>SUM(C34+C69+C104+C139+C174+C209+C244+C279+C314+C349+C384+C419)</f>
        <v>25.13</v>
      </c>
      <c r="D421" s="28">
        <f>SUM(D34+D69+D104+D139+D174+D209+D244+D279+D314+D349+D384+D419)</f>
        <v>8.17</v>
      </c>
      <c r="E421" s="28">
        <f>SUM(E34+E69+E104+E139+E174+E209+E244+E279+E314+E349+E384+E419)</f>
        <v>23.41</v>
      </c>
      <c r="F421" s="28">
        <f>SUM(F34+F69+F104+F139+F174+F209+F244+F279+F314+F349+F384+F419)</f>
        <v>15.39</v>
      </c>
      <c r="G421" s="28">
        <f>SUM(G34+G69+G104+G139+G174+G209+G244+G79+G314+G349+G384+G419)</f>
        <v>0</v>
      </c>
      <c r="H421" s="28">
        <f t="shared" ref="H421:T421" si="26">SUM(H34+H69+H104+H139+H174+H209+H244+H279+H314+H349+H384+H419)</f>
        <v>7.75</v>
      </c>
      <c r="I421" s="28">
        <f t="shared" si="26"/>
        <v>0</v>
      </c>
      <c r="J421" s="28">
        <f>SUM(J34+J69+J104+J139+J174+J209+J244+J279+J314+J349+J384+J419)</f>
        <v>20.380000000000003</v>
      </c>
      <c r="K421" s="28">
        <f t="shared" si="26"/>
        <v>18.75</v>
      </c>
      <c r="L421" s="28">
        <f t="shared" si="26"/>
        <v>17.96</v>
      </c>
      <c r="M421" s="28">
        <f t="shared" si="26"/>
        <v>16.510000000000002</v>
      </c>
      <c r="N421" s="28">
        <f t="shared" si="26"/>
        <v>17.259999999999998</v>
      </c>
      <c r="O421" s="28">
        <f t="shared" si="26"/>
        <v>10.899999999999999</v>
      </c>
      <c r="P421" s="28">
        <f t="shared" si="26"/>
        <v>0</v>
      </c>
      <c r="Q421" s="28">
        <f t="shared" si="26"/>
        <v>13.23</v>
      </c>
      <c r="R421" s="28">
        <f t="shared" si="26"/>
        <v>20.990000000000002</v>
      </c>
      <c r="S421" s="29">
        <f t="shared" si="26"/>
        <v>21.489999999999995</v>
      </c>
      <c r="T421" s="29">
        <f t="shared" si="26"/>
        <v>34.6</v>
      </c>
    </row>
    <row r="422" spans="1:36" x14ac:dyDescent="0.2">
      <c r="A422">
        <v>2009</v>
      </c>
      <c r="B422" t="s">
        <v>1</v>
      </c>
      <c r="C422" t="s">
        <v>2</v>
      </c>
      <c r="D422" t="s">
        <v>3</v>
      </c>
      <c r="E422" t="s">
        <v>4</v>
      </c>
      <c r="F422" t="s">
        <v>5</v>
      </c>
      <c r="G422" t="s">
        <v>6</v>
      </c>
      <c r="H422" t="s">
        <v>7</v>
      </c>
      <c r="I422" t="s">
        <v>8</v>
      </c>
      <c r="J422" t="s">
        <v>9</v>
      </c>
      <c r="K422" t="s">
        <v>10</v>
      </c>
      <c r="L422" t="s">
        <v>11</v>
      </c>
      <c r="M422" t="s">
        <v>12</v>
      </c>
      <c r="N422" t="s">
        <v>13</v>
      </c>
      <c r="O422" t="s">
        <v>14</v>
      </c>
      <c r="P422" t="s">
        <v>15</v>
      </c>
      <c r="Q422" t="s">
        <v>16</v>
      </c>
      <c r="R422" t="s">
        <v>17</v>
      </c>
      <c r="S422" t="s">
        <v>39</v>
      </c>
      <c r="T422" t="s">
        <v>19</v>
      </c>
    </row>
    <row r="424" spans="1:36" x14ac:dyDescent="0.2">
      <c r="A424">
        <v>2009</v>
      </c>
      <c r="B424" t="s">
        <v>1</v>
      </c>
      <c r="C424" t="s">
        <v>2</v>
      </c>
      <c r="D424" t="s">
        <v>3</v>
      </c>
      <c r="E424" t="s">
        <v>4</v>
      </c>
      <c r="F424" t="s">
        <v>5</v>
      </c>
      <c r="G424" t="s">
        <v>6</v>
      </c>
      <c r="H424" t="s">
        <v>7</v>
      </c>
      <c r="I424" t="s">
        <v>8</v>
      </c>
      <c r="J424" t="s">
        <v>9</v>
      </c>
      <c r="K424" t="s">
        <v>10</v>
      </c>
      <c r="L424" t="s">
        <v>11</v>
      </c>
      <c r="M424" t="s">
        <v>12</v>
      </c>
      <c r="N424" t="s">
        <v>13</v>
      </c>
      <c r="O424" t="s">
        <v>14</v>
      </c>
      <c r="P424" t="s">
        <v>15</v>
      </c>
      <c r="Q424" t="s">
        <v>16</v>
      </c>
      <c r="R424" t="s">
        <v>17</v>
      </c>
      <c r="S424" t="s">
        <v>39</v>
      </c>
      <c r="T424" t="s">
        <v>19</v>
      </c>
    </row>
    <row r="425" spans="1:36" x14ac:dyDescent="0.2">
      <c r="A425" t="s">
        <v>0</v>
      </c>
      <c r="B425">
        <f t="shared" ref="B425:T425" si="27">B34</f>
        <v>2.9499999999999997</v>
      </c>
      <c r="C425">
        <f t="shared" si="27"/>
        <v>2.93</v>
      </c>
      <c r="D425">
        <f t="shared" si="27"/>
        <v>0.72</v>
      </c>
      <c r="E425">
        <f t="shared" si="27"/>
        <v>4.2399999999999993</v>
      </c>
      <c r="F425">
        <f t="shared" si="27"/>
        <v>2.3200000000000003</v>
      </c>
      <c r="G425">
        <f t="shared" si="27"/>
        <v>0</v>
      </c>
      <c r="H425">
        <f t="shared" si="27"/>
        <v>1.7100000000000004</v>
      </c>
      <c r="I425">
        <f t="shared" si="27"/>
        <v>0</v>
      </c>
      <c r="J425">
        <f t="shared" si="27"/>
        <v>2.89</v>
      </c>
      <c r="K425">
        <f t="shared" si="27"/>
        <v>2.8499999999999996</v>
      </c>
      <c r="L425">
        <f t="shared" si="27"/>
        <v>1.3</v>
      </c>
      <c r="M425">
        <f t="shared" si="27"/>
        <v>2.1100000000000003</v>
      </c>
      <c r="N425">
        <f t="shared" si="27"/>
        <v>2.76</v>
      </c>
      <c r="O425">
        <f t="shared" si="27"/>
        <v>1.4200000000000002</v>
      </c>
      <c r="P425">
        <f t="shared" si="27"/>
        <v>0</v>
      </c>
      <c r="Q425">
        <f t="shared" si="27"/>
        <v>3.25</v>
      </c>
      <c r="R425">
        <f t="shared" si="27"/>
        <v>2.4699999999999998</v>
      </c>
      <c r="S425">
        <f t="shared" si="27"/>
        <v>3.4</v>
      </c>
      <c r="T425">
        <f t="shared" si="27"/>
        <v>6.5100000000000007</v>
      </c>
    </row>
    <row r="426" spans="1:36" x14ac:dyDescent="0.2">
      <c r="A426" t="s">
        <v>38</v>
      </c>
      <c r="B426">
        <f t="shared" ref="B426:T426" si="28">B69</f>
        <v>1.01</v>
      </c>
      <c r="C426">
        <f t="shared" si="28"/>
        <v>1.4500000000000002</v>
      </c>
      <c r="D426">
        <f t="shared" si="28"/>
        <v>0.74</v>
      </c>
      <c r="E426">
        <f t="shared" si="28"/>
        <v>1.19</v>
      </c>
      <c r="F426">
        <f t="shared" si="28"/>
        <v>0.41</v>
      </c>
      <c r="G426">
        <f t="shared" si="28"/>
        <v>0</v>
      </c>
      <c r="H426">
        <f t="shared" si="28"/>
        <v>1.33</v>
      </c>
      <c r="I426">
        <f t="shared" si="28"/>
        <v>0</v>
      </c>
      <c r="J426">
        <f t="shared" si="28"/>
        <v>1.29</v>
      </c>
      <c r="K426">
        <f t="shared" si="28"/>
        <v>1.51</v>
      </c>
      <c r="L426">
        <f t="shared" si="28"/>
        <v>1.35</v>
      </c>
      <c r="M426">
        <f t="shared" si="28"/>
        <v>1.31</v>
      </c>
      <c r="N426">
        <f t="shared" si="28"/>
        <v>0.64</v>
      </c>
      <c r="O426">
        <f t="shared" si="28"/>
        <v>0.97</v>
      </c>
      <c r="P426">
        <f t="shared" si="28"/>
        <v>0</v>
      </c>
      <c r="Q426">
        <f t="shared" si="28"/>
        <v>1.1000000000000001</v>
      </c>
      <c r="R426">
        <f t="shared" si="28"/>
        <v>0.76</v>
      </c>
      <c r="S426">
        <f t="shared" si="28"/>
        <v>0.89</v>
      </c>
      <c r="T426">
        <f t="shared" si="28"/>
        <v>2.02</v>
      </c>
    </row>
    <row r="427" spans="1:36" x14ac:dyDescent="0.2">
      <c r="A427" t="s">
        <v>40</v>
      </c>
      <c r="B427">
        <f t="shared" ref="B427:T427" si="29">B104</f>
        <v>3.08</v>
      </c>
      <c r="C427">
        <f t="shared" si="29"/>
        <v>5.9099999999999984</v>
      </c>
      <c r="D427">
        <f t="shared" si="29"/>
        <v>2.48</v>
      </c>
      <c r="E427">
        <f t="shared" si="29"/>
        <v>4.72</v>
      </c>
      <c r="F427">
        <f t="shared" si="29"/>
        <v>2.63</v>
      </c>
      <c r="G427">
        <f t="shared" si="29"/>
        <v>0</v>
      </c>
      <c r="H427">
        <f t="shared" si="29"/>
        <v>2.64</v>
      </c>
      <c r="I427">
        <f t="shared" si="29"/>
        <v>0</v>
      </c>
      <c r="J427">
        <f t="shared" si="29"/>
        <v>4.58</v>
      </c>
      <c r="K427">
        <f t="shared" si="29"/>
        <v>3.81</v>
      </c>
      <c r="L427">
        <f t="shared" si="29"/>
        <v>4.18</v>
      </c>
      <c r="M427">
        <f t="shared" si="29"/>
        <v>3.2</v>
      </c>
      <c r="N427">
        <f t="shared" si="29"/>
        <v>4.4099999999999993</v>
      </c>
      <c r="O427">
        <f t="shared" si="29"/>
        <v>1.37</v>
      </c>
      <c r="P427">
        <f t="shared" si="29"/>
        <v>0</v>
      </c>
      <c r="Q427">
        <f t="shared" si="29"/>
        <v>4.72</v>
      </c>
      <c r="R427">
        <f t="shared" si="29"/>
        <v>6.0399999999999991</v>
      </c>
      <c r="S427">
        <f t="shared" si="29"/>
        <v>4.7600000000000007</v>
      </c>
      <c r="T427">
        <f t="shared" si="29"/>
        <v>9.1499999999999968</v>
      </c>
    </row>
    <row r="428" spans="1:36" x14ac:dyDescent="0.2">
      <c r="A428" t="s">
        <v>41</v>
      </c>
      <c r="B428">
        <f t="shared" ref="B428:T428" si="30">B139</f>
        <v>2.4500000000000002</v>
      </c>
      <c r="C428">
        <f t="shared" si="30"/>
        <v>2.27</v>
      </c>
      <c r="D428">
        <f t="shared" si="30"/>
        <v>1.6400000000000001</v>
      </c>
      <c r="E428">
        <f t="shared" si="30"/>
        <v>2.33</v>
      </c>
      <c r="F428">
        <f t="shared" si="30"/>
        <v>1.51</v>
      </c>
      <c r="G428">
        <f t="shared" si="30"/>
        <v>0</v>
      </c>
      <c r="H428">
        <f t="shared" si="30"/>
        <v>1.9700000000000002</v>
      </c>
      <c r="I428">
        <f t="shared" si="30"/>
        <v>0</v>
      </c>
      <c r="J428">
        <f t="shared" si="30"/>
        <v>2.69</v>
      </c>
      <c r="K428">
        <f t="shared" si="30"/>
        <v>2.3000000000000003</v>
      </c>
      <c r="L428">
        <f t="shared" si="30"/>
        <v>1.29</v>
      </c>
      <c r="M428">
        <f t="shared" si="30"/>
        <v>1.58</v>
      </c>
      <c r="N428">
        <f t="shared" si="30"/>
        <v>1.77</v>
      </c>
      <c r="O428">
        <f t="shared" si="30"/>
        <v>0</v>
      </c>
      <c r="P428">
        <f t="shared" si="30"/>
        <v>0</v>
      </c>
      <c r="Q428">
        <f t="shared" si="30"/>
        <v>2.0300000000000002</v>
      </c>
      <c r="R428">
        <f t="shared" si="30"/>
        <v>1.7700000000000002</v>
      </c>
      <c r="S428">
        <f t="shared" si="30"/>
        <v>1.94</v>
      </c>
      <c r="T428">
        <f t="shared" si="30"/>
        <v>2.96</v>
      </c>
    </row>
    <row r="429" spans="1:36" x14ac:dyDescent="0.2">
      <c r="A429" t="s">
        <v>42</v>
      </c>
      <c r="B429">
        <f t="shared" ref="B429:T429" si="31">B174</f>
        <v>1.27</v>
      </c>
      <c r="C429">
        <f t="shared" si="31"/>
        <v>1.58</v>
      </c>
      <c r="D429">
        <f t="shared" si="31"/>
        <v>1.25</v>
      </c>
      <c r="E429">
        <f t="shared" si="31"/>
        <v>1.94</v>
      </c>
      <c r="F429">
        <f t="shared" si="31"/>
        <v>1.5599999999999998</v>
      </c>
      <c r="G429">
        <f t="shared" si="31"/>
        <v>0</v>
      </c>
      <c r="H429">
        <f t="shared" si="31"/>
        <v>0</v>
      </c>
      <c r="I429">
        <f t="shared" si="31"/>
        <v>0</v>
      </c>
      <c r="J429">
        <f t="shared" si="31"/>
        <v>1.3199999999999998</v>
      </c>
      <c r="K429">
        <f t="shared" si="31"/>
        <v>1.43</v>
      </c>
      <c r="L429">
        <f t="shared" si="31"/>
        <v>1.52</v>
      </c>
      <c r="M429">
        <f t="shared" si="31"/>
        <v>1.2200000000000002</v>
      </c>
      <c r="N429">
        <f t="shared" si="31"/>
        <v>0</v>
      </c>
      <c r="O429">
        <f t="shared" si="31"/>
        <v>0.35</v>
      </c>
      <c r="P429">
        <f t="shared" si="31"/>
        <v>0</v>
      </c>
      <c r="Q429">
        <f t="shared" si="31"/>
        <v>2.13</v>
      </c>
      <c r="R429">
        <f t="shared" si="31"/>
        <v>1.2</v>
      </c>
      <c r="S429">
        <f t="shared" si="31"/>
        <v>1.5199999999999998</v>
      </c>
      <c r="T429">
        <f t="shared" si="31"/>
        <v>2.4700000000000002</v>
      </c>
    </row>
    <row r="430" spans="1:36" x14ac:dyDescent="0.2">
      <c r="A430" t="s">
        <v>43</v>
      </c>
      <c r="B430">
        <f t="shared" ref="B430:T430" si="32">B209</f>
        <v>0.82000000000000006</v>
      </c>
      <c r="C430">
        <f t="shared" si="32"/>
        <v>2.81</v>
      </c>
      <c r="D430">
        <f t="shared" si="32"/>
        <v>0.77</v>
      </c>
      <c r="E430">
        <f t="shared" si="32"/>
        <v>1.21</v>
      </c>
      <c r="F430">
        <f t="shared" si="32"/>
        <v>1.47</v>
      </c>
      <c r="G430">
        <f t="shared" si="32"/>
        <v>0</v>
      </c>
      <c r="H430">
        <f t="shared" si="32"/>
        <v>0</v>
      </c>
      <c r="I430">
        <f t="shared" si="32"/>
        <v>0</v>
      </c>
      <c r="J430">
        <f t="shared" si="32"/>
        <v>1.07</v>
      </c>
      <c r="K430">
        <f t="shared" si="32"/>
        <v>0.85</v>
      </c>
      <c r="L430">
        <f t="shared" si="32"/>
        <v>1.94</v>
      </c>
      <c r="M430">
        <f t="shared" si="32"/>
        <v>0.81</v>
      </c>
      <c r="N430">
        <f t="shared" si="32"/>
        <v>1.95</v>
      </c>
      <c r="O430">
        <f t="shared" si="32"/>
        <v>1.63</v>
      </c>
      <c r="P430">
        <f t="shared" si="32"/>
        <v>0</v>
      </c>
      <c r="Q430">
        <f t="shared" si="32"/>
        <v>0</v>
      </c>
      <c r="R430">
        <f t="shared" si="32"/>
        <v>2.0100000000000002</v>
      </c>
      <c r="S430">
        <f t="shared" si="32"/>
        <v>1.3599999999999999</v>
      </c>
      <c r="T430">
        <f t="shared" si="32"/>
        <v>0</v>
      </c>
    </row>
    <row r="431" spans="1:36" x14ac:dyDescent="0.2">
      <c r="A431" t="s">
        <v>45</v>
      </c>
      <c r="B431">
        <f t="shared" ref="B431:T431" si="33">B244</f>
        <v>0.48</v>
      </c>
      <c r="C431">
        <f t="shared" si="33"/>
        <v>0.97</v>
      </c>
      <c r="D431">
        <f t="shared" si="33"/>
        <v>0.56999999999999995</v>
      </c>
      <c r="E431">
        <f t="shared" si="33"/>
        <v>1.27</v>
      </c>
      <c r="F431">
        <f t="shared" si="33"/>
        <v>0.72000000000000008</v>
      </c>
      <c r="G431">
        <f t="shared" si="33"/>
        <v>0</v>
      </c>
      <c r="H431">
        <f t="shared" si="33"/>
        <v>0.1</v>
      </c>
      <c r="I431">
        <f t="shared" si="33"/>
        <v>0</v>
      </c>
      <c r="J431">
        <f t="shared" si="33"/>
        <v>0.97000000000000008</v>
      </c>
      <c r="K431">
        <f t="shared" si="33"/>
        <v>0.42000000000000004</v>
      </c>
      <c r="L431">
        <f t="shared" si="33"/>
        <v>0.51</v>
      </c>
      <c r="M431">
        <f t="shared" si="33"/>
        <v>0.46</v>
      </c>
      <c r="N431">
        <f t="shared" si="33"/>
        <v>0.31</v>
      </c>
      <c r="O431">
        <f t="shared" si="33"/>
        <v>0.65</v>
      </c>
      <c r="P431">
        <f t="shared" si="33"/>
        <v>0</v>
      </c>
      <c r="Q431">
        <f t="shared" si="33"/>
        <v>0</v>
      </c>
      <c r="R431">
        <f t="shared" si="33"/>
        <v>1.08</v>
      </c>
      <c r="S431">
        <f t="shared" si="33"/>
        <v>0.53</v>
      </c>
      <c r="T431">
        <f t="shared" si="33"/>
        <v>1.28</v>
      </c>
    </row>
    <row r="432" spans="1:36" x14ac:dyDescent="0.2">
      <c r="A432" t="s">
        <v>58</v>
      </c>
      <c r="B432">
        <f t="shared" ref="B432:T432" si="34">B279</f>
        <v>0.79</v>
      </c>
      <c r="C432">
        <f t="shared" si="34"/>
        <v>1.6</v>
      </c>
      <c r="D432">
        <f t="shared" si="34"/>
        <v>0</v>
      </c>
      <c r="E432">
        <f t="shared" si="34"/>
        <v>0.91</v>
      </c>
      <c r="F432">
        <f t="shared" si="34"/>
        <v>1.08</v>
      </c>
      <c r="G432">
        <f t="shared" si="34"/>
        <v>0</v>
      </c>
      <c r="H432">
        <f t="shared" si="34"/>
        <v>0</v>
      </c>
      <c r="I432">
        <f t="shared" si="34"/>
        <v>0</v>
      </c>
      <c r="J432">
        <f t="shared" si="34"/>
        <v>0.83</v>
      </c>
      <c r="K432">
        <f t="shared" si="34"/>
        <v>0.64</v>
      </c>
      <c r="L432">
        <f t="shared" si="34"/>
        <v>1.3800000000000001</v>
      </c>
      <c r="M432">
        <f t="shared" si="34"/>
        <v>0.66</v>
      </c>
      <c r="N432">
        <f t="shared" si="34"/>
        <v>1.3500000000000003</v>
      </c>
      <c r="O432">
        <f t="shared" si="34"/>
        <v>0</v>
      </c>
      <c r="P432">
        <f t="shared" si="34"/>
        <v>0</v>
      </c>
      <c r="Q432">
        <f t="shared" si="34"/>
        <v>0</v>
      </c>
      <c r="R432">
        <f t="shared" si="34"/>
        <v>2.12</v>
      </c>
      <c r="S432">
        <f t="shared" si="34"/>
        <v>1.57</v>
      </c>
      <c r="T432">
        <f t="shared" si="34"/>
        <v>1.8600000000000003</v>
      </c>
    </row>
    <row r="433" spans="1:26" x14ac:dyDescent="0.2">
      <c r="A433" t="s">
        <v>59</v>
      </c>
      <c r="B433">
        <f t="shared" ref="B433:T433" si="35">B314</f>
        <v>0.05</v>
      </c>
      <c r="C433">
        <f t="shared" si="35"/>
        <v>0.2</v>
      </c>
      <c r="D433">
        <f t="shared" si="35"/>
        <v>0</v>
      </c>
      <c r="E433">
        <f t="shared" si="35"/>
        <v>0.05</v>
      </c>
      <c r="F433">
        <f t="shared" si="35"/>
        <v>0.04</v>
      </c>
      <c r="G433">
        <f t="shared" si="35"/>
        <v>0</v>
      </c>
      <c r="H433">
        <f t="shared" si="35"/>
        <v>0</v>
      </c>
      <c r="I433">
        <f t="shared" si="35"/>
        <v>0</v>
      </c>
      <c r="J433">
        <f t="shared" si="35"/>
        <v>0.04</v>
      </c>
      <c r="K433">
        <f t="shared" si="35"/>
        <v>0.23</v>
      </c>
      <c r="L433">
        <f t="shared" si="35"/>
        <v>7.0000000000000007E-2</v>
      </c>
      <c r="M433">
        <f t="shared" si="35"/>
        <v>0.1</v>
      </c>
      <c r="N433">
        <f t="shared" si="35"/>
        <v>0.16</v>
      </c>
      <c r="O433">
        <f t="shared" si="35"/>
        <v>0.02</v>
      </c>
      <c r="P433">
        <f t="shared" si="35"/>
        <v>0</v>
      </c>
      <c r="Q433">
        <f t="shared" si="35"/>
        <v>0</v>
      </c>
      <c r="R433">
        <f t="shared" si="35"/>
        <v>0.15</v>
      </c>
      <c r="S433">
        <f t="shared" si="35"/>
        <v>0.06</v>
      </c>
      <c r="T433">
        <f t="shared" si="35"/>
        <v>0.24000000000000002</v>
      </c>
    </row>
    <row r="434" spans="1:26" x14ac:dyDescent="0.2">
      <c r="A434" t="s">
        <v>60</v>
      </c>
      <c r="B434">
        <f t="shared" ref="B434:T434" si="36">B349</f>
        <v>1.3</v>
      </c>
      <c r="C434">
        <f t="shared" si="36"/>
        <v>1.86</v>
      </c>
      <c r="D434">
        <f t="shared" si="36"/>
        <v>0</v>
      </c>
      <c r="E434">
        <f t="shared" si="36"/>
        <v>1.92</v>
      </c>
      <c r="F434">
        <f t="shared" si="36"/>
        <v>1.3699999999999999</v>
      </c>
      <c r="G434">
        <f t="shared" si="36"/>
        <v>0</v>
      </c>
      <c r="H434">
        <f t="shared" si="36"/>
        <v>0</v>
      </c>
      <c r="I434">
        <f t="shared" si="36"/>
        <v>0</v>
      </c>
      <c r="J434">
        <f t="shared" si="36"/>
        <v>1.53</v>
      </c>
      <c r="K434">
        <f t="shared" si="36"/>
        <v>1.4800000000000002</v>
      </c>
      <c r="L434">
        <f t="shared" si="36"/>
        <v>1.65</v>
      </c>
      <c r="M434">
        <f t="shared" si="36"/>
        <v>1.6600000000000001</v>
      </c>
      <c r="N434">
        <f t="shared" si="36"/>
        <v>1.63</v>
      </c>
      <c r="O434">
        <f t="shared" si="36"/>
        <v>0.69</v>
      </c>
      <c r="P434">
        <f t="shared" si="36"/>
        <v>0</v>
      </c>
      <c r="Q434">
        <f t="shared" si="36"/>
        <v>0</v>
      </c>
      <c r="R434">
        <f t="shared" si="36"/>
        <v>1.5100000000000002</v>
      </c>
      <c r="S434">
        <f t="shared" si="36"/>
        <v>1.9100000000000004</v>
      </c>
      <c r="T434">
        <f t="shared" si="36"/>
        <v>2.83</v>
      </c>
    </row>
    <row r="435" spans="1:26" x14ac:dyDescent="0.2">
      <c r="A435" t="s">
        <v>61</v>
      </c>
      <c r="B435">
        <f t="shared" ref="B435:T435" si="37">B384</f>
        <v>1.6300000000000001</v>
      </c>
      <c r="C435">
        <f t="shared" si="37"/>
        <v>1.86</v>
      </c>
      <c r="D435">
        <f t="shared" si="37"/>
        <v>0</v>
      </c>
      <c r="E435">
        <f t="shared" si="37"/>
        <v>1.79</v>
      </c>
      <c r="F435">
        <f t="shared" si="37"/>
        <v>0.72</v>
      </c>
      <c r="G435">
        <f t="shared" si="37"/>
        <v>0</v>
      </c>
      <c r="H435">
        <f t="shared" si="37"/>
        <v>0</v>
      </c>
      <c r="I435">
        <f t="shared" si="37"/>
        <v>0</v>
      </c>
      <c r="J435">
        <f t="shared" si="37"/>
        <v>1.7800000000000002</v>
      </c>
      <c r="K435">
        <f t="shared" si="37"/>
        <v>1.76</v>
      </c>
      <c r="L435">
        <f t="shared" si="37"/>
        <v>1.6</v>
      </c>
      <c r="M435">
        <f t="shared" si="37"/>
        <v>1.52</v>
      </c>
      <c r="N435">
        <f t="shared" si="37"/>
        <v>1.07</v>
      </c>
      <c r="O435">
        <f t="shared" si="37"/>
        <v>2.1800000000000002</v>
      </c>
      <c r="P435">
        <f t="shared" si="37"/>
        <v>0</v>
      </c>
      <c r="Q435">
        <f t="shared" si="37"/>
        <v>0</v>
      </c>
      <c r="R435">
        <f t="shared" si="37"/>
        <v>1.05</v>
      </c>
      <c r="S435">
        <f t="shared" si="37"/>
        <v>2.2200000000000002</v>
      </c>
      <c r="T435">
        <f t="shared" si="37"/>
        <v>2.7500000000000004</v>
      </c>
    </row>
    <row r="436" spans="1:26" x14ac:dyDescent="0.2">
      <c r="A436" t="s">
        <v>62</v>
      </c>
      <c r="B436">
        <f t="shared" ref="B436:T436" si="38">B419</f>
        <v>1.4100000000000001</v>
      </c>
      <c r="C436">
        <f t="shared" si="38"/>
        <v>1.6900000000000002</v>
      </c>
      <c r="D436">
        <f t="shared" si="38"/>
        <v>0</v>
      </c>
      <c r="E436">
        <f t="shared" si="38"/>
        <v>1.84</v>
      </c>
      <c r="F436">
        <f t="shared" si="38"/>
        <v>1.5600000000000003</v>
      </c>
      <c r="G436">
        <f t="shared" si="38"/>
        <v>0</v>
      </c>
      <c r="H436">
        <f t="shared" si="38"/>
        <v>0</v>
      </c>
      <c r="I436">
        <f t="shared" si="38"/>
        <v>0</v>
      </c>
      <c r="J436">
        <f t="shared" si="38"/>
        <v>1.3900000000000001</v>
      </c>
      <c r="K436">
        <f t="shared" si="38"/>
        <v>1.4700000000000002</v>
      </c>
      <c r="L436">
        <f t="shared" si="38"/>
        <v>1.17</v>
      </c>
      <c r="M436">
        <f t="shared" si="38"/>
        <v>1.88</v>
      </c>
      <c r="N436">
        <f t="shared" si="38"/>
        <v>1.21</v>
      </c>
      <c r="O436">
        <f t="shared" si="38"/>
        <v>1.62</v>
      </c>
      <c r="P436">
        <f t="shared" si="38"/>
        <v>0</v>
      </c>
      <c r="Q436">
        <f t="shared" si="38"/>
        <v>0</v>
      </c>
      <c r="R436">
        <f t="shared" si="38"/>
        <v>0.83000000000000007</v>
      </c>
      <c r="S436">
        <f t="shared" si="38"/>
        <v>1.33</v>
      </c>
      <c r="T436">
        <f t="shared" si="38"/>
        <v>2.5300000000000002</v>
      </c>
    </row>
    <row r="438" spans="1:26" x14ac:dyDescent="0.2">
      <c r="B438">
        <f t="shared" ref="B438:T438" si="39">SUM(B425:B436)</f>
        <v>17.240000000000002</v>
      </c>
      <c r="C438">
        <f t="shared" si="39"/>
        <v>25.13</v>
      </c>
      <c r="D438">
        <f t="shared" si="39"/>
        <v>8.17</v>
      </c>
      <c r="E438">
        <f t="shared" si="39"/>
        <v>23.41</v>
      </c>
      <c r="F438">
        <f t="shared" si="39"/>
        <v>15.39</v>
      </c>
      <c r="G438">
        <f t="shared" si="39"/>
        <v>0</v>
      </c>
      <c r="H438">
        <f t="shared" si="39"/>
        <v>7.75</v>
      </c>
      <c r="I438">
        <f t="shared" si="39"/>
        <v>0</v>
      </c>
      <c r="J438">
        <f t="shared" si="39"/>
        <v>20.380000000000003</v>
      </c>
      <c r="K438">
        <f t="shared" si="39"/>
        <v>18.75</v>
      </c>
      <c r="L438">
        <f t="shared" si="39"/>
        <v>17.96</v>
      </c>
      <c r="M438">
        <f t="shared" si="39"/>
        <v>16.510000000000002</v>
      </c>
      <c r="N438">
        <f t="shared" si="39"/>
        <v>17.259999999999998</v>
      </c>
      <c r="O438">
        <f t="shared" si="39"/>
        <v>10.899999999999999</v>
      </c>
      <c r="P438">
        <f t="shared" si="39"/>
        <v>0</v>
      </c>
      <c r="Q438">
        <f t="shared" si="39"/>
        <v>13.23</v>
      </c>
      <c r="R438">
        <f t="shared" si="39"/>
        <v>20.990000000000002</v>
      </c>
      <c r="S438">
        <f t="shared" si="39"/>
        <v>21.489999999999995</v>
      </c>
      <c r="T438">
        <f t="shared" si="39"/>
        <v>34.6</v>
      </c>
    </row>
    <row r="440" spans="1:26" x14ac:dyDescent="0.2">
      <c r="A440" t="s">
        <v>172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'2008'!B433</f>
        <v>7.0000000000000007E-2</v>
      </c>
      <c r="C442">
        <f>'2008'!C433</f>
        <v>0.2</v>
      </c>
      <c r="D442">
        <f>'2008'!D433</f>
        <v>0.05</v>
      </c>
      <c r="E442">
        <f>'2008'!E433</f>
        <v>0.11</v>
      </c>
      <c r="F442">
        <f>'2008'!F433</f>
        <v>0.08</v>
      </c>
      <c r="G442">
        <f>'2008'!G433</f>
        <v>0</v>
      </c>
      <c r="H442">
        <f>'2008'!H433</f>
        <v>0</v>
      </c>
      <c r="I442">
        <v>0.04</v>
      </c>
      <c r="J442">
        <f>'2008'!J433</f>
        <v>6.9999999999999993E-2</v>
      </c>
      <c r="K442">
        <f>'2008'!K433</f>
        <v>0.19999999999999998</v>
      </c>
      <c r="L442">
        <f>'2008'!L433</f>
        <v>0.21000000000000002</v>
      </c>
      <c r="M442">
        <f>'2008'!M433</f>
        <v>0.05</v>
      </c>
      <c r="N442">
        <f>'2008'!N433</f>
        <v>0.1</v>
      </c>
      <c r="O442">
        <f>'2008'!O433</f>
        <v>0</v>
      </c>
      <c r="P442">
        <f>'2008'!P433</f>
        <v>0</v>
      </c>
      <c r="Q442">
        <f>'2008'!Q433</f>
        <v>0</v>
      </c>
      <c r="R442">
        <f>'2008'!R433</f>
        <v>0.22</v>
      </c>
      <c r="S442">
        <f>'2008'!S433</f>
        <v>0.12</v>
      </c>
      <c r="T442">
        <f>'2008'!T433</f>
        <v>0.35</v>
      </c>
      <c r="U442">
        <f>'2008'!U433</f>
        <v>0</v>
      </c>
      <c r="V442">
        <f>'2008'!V433</f>
        <v>0</v>
      </c>
      <c r="W442">
        <f>'2008'!W433</f>
        <v>0</v>
      </c>
      <c r="X442">
        <f>'2008'!X433</f>
        <v>0</v>
      </c>
      <c r="Y442">
        <f>'2008'!Y433</f>
        <v>0</v>
      </c>
      <c r="Z442">
        <f>'2008'!Z433</f>
        <v>0</v>
      </c>
    </row>
    <row r="443" spans="1:26" x14ac:dyDescent="0.2">
      <c r="A443" t="s">
        <v>104</v>
      </c>
      <c r="B443">
        <f>'2008'!B434</f>
        <v>0.28000000000000003</v>
      </c>
      <c r="C443">
        <f>'2008'!C434</f>
        <v>0.44000000000000006</v>
      </c>
      <c r="D443">
        <f>'2008'!D434</f>
        <v>0.39999999999999997</v>
      </c>
      <c r="E443">
        <f>'2008'!E434</f>
        <v>0.59</v>
      </c>
      <c r="F443">
        <f>'2008'!F434</f>
        <v>0.65</v>
      </c>
      <c r="G443">
        <f>'2008'!G434</f>
        <v>0</v>
      </c>
      <c r="H443">
        <f>'2008'!H434</f>
        <v>0.13</v>
      </c>
      <c r="I443">
        <v>1.53</v>
      </c>
      <c r="J443">
        <f>'2008'!J434</f>
        <v>0.27</v>
      </c>
      <c r="K443">
        <f>'2008'!K434</f>
        <v>0.33000000000000007</v>
      </c>
      <c r="L443">
        <f>'2008'!L434</f>
        <v>0.22000000000000003</v>
      </c>
      <c r="M443">
        <f>'2008'!M434</f>
        <v>0.34</v>
      </c>
      <c r="N443">
        <f>'2008'!N434</f>
        <v>0.35000000000000003</v>
      </c>
      <c r="O443">
        <f>'2008'!O434</f>
        <v>0</v>
      </c>
      <c r="P443">
        <f>'2008'!P434</f>
        <v>0</v>
      </c>
      <c r="Q443">
        <f>'2008'!Q434</f>
        <v>0</v>
      </c>
      <c r="R443">
        <f>'2008'!R434</f>
        <v>0.48000000000000009</v>
      </c>
      <c r="S443">
        <f>'2008'!S434</f>
        <v>0</v>
      </c>
      <c r="T443">
        <f>'2008'!T434</f>
        <v>0.66</v>
      </c>
      <c r="U443">
        <f>'2008'!U434</f>
        <v>0</v>
      </c>
      <c r="V443">
        <f>'2008'!V434</f>
        <v>0</v>
      </c>
      <c r="W443">
        <f>'2008'!W434</f>
        <v>0</v>
      </c>
      <c r="X443">
        <f>'2008'!X434</f>
        <v>0</v>
      </c>
      <c r="Y443">
        <f>'2008'!Y434</f>
        <v>0</v>
      </c>
      <c r="Z443">
        <f>'2008'!Z434</f>
        <v>0</v>
      </c>
    </row>
    <row r="444" spans="1:26" x14ac:dyDescent="0.2">
      <c r="A444" t="s">
        <v>61</v>
      </c>
      <c r="B444">
        <f>'2008'!B435</f>
        <v>1.1300000000000001</v>
      </c>
      <c r="C444">
        <f>'2008'!C435</f>
        <v>2.1500000000000004</v>
      </c>
      <c r="D444">
        <f>'2008'!D435</f>
        <v>1.48</v>
      </c>
      <c r="E444">
        <f>'2008'!E435</f>
        <v>2.37</v>
      </c>
      <c r="F444">
        <f>'2008'!F435</f>
        <v>2.2100000000000004</v>
      </c>
      <c r="G444">
        <f>'2008'!G435</f>
        <v>0</v>
      </c>
      <c r="H444">
        <f>'2008'!H435</f>
        <v>1.07</v>
      </c>
      <c r="I444">
        <v>1.78</v>
      </c>
      <c r="J444">
        <f>'2008'!J435</f>
        <v>1.52</v>
      </c>
      <c r="K444">
        <f>'2008'!K435</f>
        <v>1.3900000000000003</v>
      </c>
      <c r="L444">
        <f>'2008'!L435</f>
        <v>1.73</v>
      </c>
      <c r="M444">
        <f>'2008'!M435</f>
        <v>1.31</v>
      </c>
      <c r="N444">
        <f>'2008'!N435</f>
        <v>0</v>
      </c>
      <c r="O444">
        <f>'2008'!O435</f>
        <v>1.7399999999999998</v>
      </c>
      <c r="P444">
        <f>'2008'!P435</f>
        <v>0</v>
      </c>
      <c r="Q444">
        <f>'2008'!Q435</f>
        <v>2.15</v>
      </c>
      <c r="R444">
        <f>'2008'!R435</f>
        <v>1.8200000000000003</v>
      </c>
      <c r="S444">
        <f>'2008'!S435</f>
        <v>0</v>
      </c>
      <c r="T444">
        <f>'2008'!T435</f>
        <v>3.28</v>
      </c>
      <c r="U444">
        <f>'2008'!U435</f>
        <v>0</v>
      </c>
      <c r="V444">
        <f>'2008'!V435</f>
        <v>0</v>
      </c>
      <c r="W444">
        <f>'2008'!W435</f>
        <v>0</v>
      </c>
      <c r="X444">
        <f>'2008'!X435</f>
        <v>0</v>
      </c>
      <c r="Y444">
        <f>'2008'!Y435</f>
        <v>0</v>
      </c>
      <c r="Z444">
        <f>'2008'!Z435</f>
        <v>0</v>
      </c>
    </row>
    <row r="445" spans="1:26" x14ac:dyDescent="0.2">
      <c r="A445" t="s">
        <v>62</v>
      </c>
      <c r="B445">
        <f>'2008'!B436</f>
        <v>2.92</v>
      </c>
      <c r="C445">
        <f>'2008'!C436</f>
        <v>6.78</v>
      </c>
      <c r="D445">
        <f>'2008'!D436</f>
        <v>2.76</v>
      </c>
      <c r="E445">
        <f>'2008'!E436</f>
        <v>4.75</v>
      </c>
      <c r="F445">
        <f>'2008'!F436</f>
        <v>0</v>
      </c>
      <c r="G445">
        <f>'2008'!G436</f>
        <v>0</v>
      </c>
      <c r="H445">
        <f>'2008'!H436</f>
        <v>1.66</v>
      </c>
      <c r="I445">
        <v>1.39</v>
      </c>
      <c r="J445">
        <f>'2008'!J436</f>
        <v>3.32</v>
      </c>
      <c r="K445">
        <f>'2008'!K436</f>
        <v>2.8200000000000003</v>
      </c>
      <c r="L445">
        <f>'2008'!L436</f>
        <v>2.8499999999999996</v>
      </c>
      <c r="M445">
        <f>'2008'!M436</f>
        <v>3.09</v>
      </c>
      <c r="N445">
        <f>'2008'!N436</f>
        <v>3.18</v>
      </c>
      <c r="O445">
        <f>'2008'!O436</f>
        <v>1.9400000000000002</v>
      </c>
      <c r="P445">
        <f>'2008'!P436</f>
        <v>0</v>
      </c>
      <c r="Q445">
        <f>'2008'!Q436</f>
        <v>3.39</v>
      </c>
      <c r="R445">
        <f>'2008'!R436</f>
        <v>3.58</v>
      </c>
      <c r="S445">
        <f>'2008'!S436</f>
        <v>3.4299999999999997</v>
      </c>
      <c r="T445">
        <f>'2008'!T436</f>
        <v>6.3999999999999995</v>
      </c>
      <c r="U445">
        <f>'2008'!U436</f>
        <v>0</v>
      </c>
      <c r="V445">
        <f>'2008'!V436</f>
        <v>0</v>
      </c>
      <c r="W445">
        <f>'2008'!W436</f>
        <v>0</v>
      </c>
      <c r="X445">
        <f>'2008'!X436</f>
        <v>0</v>
      </c>
      <c r="Y445">
        <f>'2008'!Y436</f>
        <v>0</v>
      </c>
      <c r="Z445">
        <f>'2008'!Z436</f>
        <v>0</v>
      </c>
    </row>
    <row r="446" spans="1:26" x14ac:dyDescent="0.2">
      <c r="A446" t="s">
        <v>98</v>
      </c>
      <c r="B446">
        <f>B425</f>
        <v>2.9499999999999997</v>
      </c>
      <c r="C446">
        <f>C425</f>
        <v>2.93</v>
      </c>
      <c r="D446">
        <f t="shared" ref="D446:R446" si="40">D425</f>
        <v>0.72</v>
      </c>
      <c r="E446">
        <f t="shared" si="40"/>
        <v>4.2399999999999993</v>
      </c>
      <c r="F446">
        <f t="shared" si="40"/>
        <v>2.3200000000000003</v>
      </c>
      <c r="G446">
        <f t="shared" si="40"/>
        <v>0</v>
      </c>
      <c r="H446">
        <f t="shared" si="40"/>
        <v>1.7100000000000004</v>
      </c>
      <c r="I446">
        <v>2.69</v>
      </c>
      <c r="J446">
        <f t="shared" si="40"/>
        <v>2.89</v>
      </c>
      <c r="K446">
        <f t="shared" si="40"/>
        <v>2.8499999999999996</v>
      </c>
      <c r="L446">
        <f t="shared" si="40"/>
        <v>1.3</v>
      </c>
      <c r="M446">
        <f t="shared" si="40"/>
        <v>2.1100000000000003</v>
      </c>
      <c r="N446">
        <f t="shared" si="40"/>
        <v>2.76</v>
      </c>
      <c r="O446">
        <f t="shared" si="40"/>
        <v>1.4200000000000002</v>
      </c>
      <c r="P446">
        <v>3.25</v>
      </c>
      <c r="Q446">
        <f t="shared" si="40"/>
        <v>3.25</v>
      </c>
      <c r="R446">
        <f t="shared" si="40"/>
        <v>2.4699999999999998</v>
      </c>
    </row>
    <row r="447" spans="1:26" x14ac:dyDescent="0.2">
      <c r="A447" t="s">
        <v>103</v>
      </c>
      <c r="B447">
        <f t="shared" ref="B447:R453" si="41">B426</f>
        <v>1.01</v>
      </c>
      <c r="C447">
        <f t="shared" si="41"/>
        <v>1.4500000000000002</v>
      </c>
      <c r="D447">
        <f t="shared" si="41"/>
        <v>0.74</v>
      </c>
      <c r="E447">
        <f t="shared" si="41"/>
        <v>1.19</v>
      </c>
      <c r="F447">
        <f t="shared" si="41"/>
        <v>0.41</v>
      </c>
      <c r="G447">
        <f t="shared" si="41"/>
        <v>0</v>
      </c>
      <c r="H447">
        <f t="shared" si="41"/>
        <v>1.33</v>
      </c>
      <c r="I447">
        <v>0</v>
      </c>
      <c r="J447">
        <f t="shared" si="41"/>
        <v>1.29</v>
      </c>
      <c r="K447">
        <f t="shared" si="41"/>
        <v>1.51</v>
      </c>
      <c r="L447">
        <f t="shared" si="41"/>
        <v>1.35</v>
      </c>
      <c r="M447">
        <f t="shared" si="41"/>
        <v>1.31</v>
      </c>
      <c r="N447">
        <f t="shared" si="41"/>
        <v>0.64</v>
      </c>
      <c r="O447">
        <f t="shared" si="41"/>
        <v>0.97</v>
      </c>
      <c r="P447">
        <v>1.1000000000000001</v>
      </c>
      <c r="Q447">
        <f t="shared" si="41"/>
        <v>1.1000000000000001</v>
      </c>
      <c r="R447">
        <f t="shared" si="41"/>
        <v>0.76</v>
      </c>
    </row>
    <row r="448" spans="1:26" x14ac:dyDescent="0.2">
      <c r="A448" t="s">
        <v>139</v>
      </c>
      <c r="B448">
        <f t="shared" si="41"/>
        <v>3.08</v>
      </c>
      <c r="C448">
        <f t="shared" si="41"/>
        <v>5.9099999999999984</v>
      </c>
      <c r="D448">
        <f t="shared" si="41"/>
        <v>2.48</v>
      </c>
      <c r="E448">
        <f t="shared" si="41"/>
        <v>4.72</v>
      </c>
      <c r="F448">
        <f t="shared" si="41"/>
        <v>2.63</v>
      </c>
      <c r="G448">
        <f t="shared" si="41"/>
        <v>0</v>
      </c>
      <c r="H448">
        <f t="shared" si="41"/>
        <v>2.64</v>
      </c>
      <c r="I448">
        <v>2.37</v>
      </c>
      <c r="J448">
        <f t="shared" si="41"/>
        <v>4.58</v>
      </c>
      <c r="K448">
        <f t="shared" si="41"/>
        <v>3.81</v>
      </c>
      <c r="L448">
        <f t="shared" si="41"/>
        <v>4.18</v>
      </c>
      <c r="M448">
        <f t="shared" si="41"/>
        <v>3.2</v>
      </c>
      <c r="N448">
        <f t="shared" si="41"/>
        <v>4.4099999999999993</v>
      </c>
      <c r="O448">
        <f t="shared" si="41"/>
        <v>1.37</v>
      </c>
      <c r="P448">
        <v>4.72</v>
      </c>
      <c r="Q448">
        <f t="shared" si="41"/>
        <v>4.72</v>
      </c>
      <c r="R448">
        <f t="shared" si="41"/>
        <v>6.0399999999999991</v>
      </c>
    </row>
    <row r="449" spans="1:18" x14ac:dyDescent="0.2">
      <c r="A449" t="s">
        <v>41</v>
      </c>
      <c r="B449">
        <f t="shared" si="41"/>
        <v>2.4500000000000002</v>
      </c>
      <c r="C449">
        <f t="shared" si="41"/>
        <v>2.27</v>
      </c>
      <c r="D449">
        <f t="shared" si="41"/>
        <v>1.6400000000000001</v>
      </c>
      <c r="E449">
        <f t="shared" si="41"/>
        <v>2.33</v>
      </c>
      <c r="F449">
        <f t="shared" si="41"/>
        <v>1.51</v>
      </c>
      <c r="G449">
        <f t="shared" si="41"/>
        <v>0</v>
      </c>
      <c r="H449">
        <f t="shared" si="41"/>
        <v>1.9700000000000002</v>
      </c>
      <c r="I449">
        <v>2.25</v>
      </c>
      <c r="J449">
        <f t="shared" si="41"/>
        <v>2.69</v>
      </c>
      <c r="K449">
        <f t="shared" si="41"/>
        <v>2.3000000000000003</v>
      </c>
      <c r="L449">
        <f t="shared" si="41"/>
        <v>1.29</v>
      </c>
      <c r="M449">
        <f t="shared" si="41"/>
        <v>1.58</v>
      </c>
      <c r="N449">
        <f t="shared" si="41"/>
        <v>1.77</v>
      </c>
      <c r="O449">
        <f t="shared" si="41"/>
        <v>0</v>
      </c>
      <c r="P449">
        <v>2.0299999999999998</v>
      </c>
      <c r="Q449">
        <f t="shared" si="41"/>
        <v>2.0300000000000002</v>
      </c>
      <c r="R449">
        <f t="shared" si="41"/>
        <v>1.7700000000000002</v>
      </c>
    </row>
    <row r="450" spans="1:18" x14ac:dyDescent="0.2">
      <c r="A450" t="s">
        <v>42</v>
      </c>
      <c r="B450">
        <f t="shared" si="41"/>
        <v>1.27</v>
      </c>
      <c r="C450">
        <f t="shared" si="41"/>
        <v>1.58</v>
      </c>
      <c r="D450">
        <f t="shared" si="41"/>
        <v>1.25</v>
      </c>
      <c r="E450">
        <f t="shared" si="41"/>
        <v>1.94</v>
      </c>
      <c r="F450">
        <f t="shared" si="41"/>
        <v>1.5599999999999998</v>
      </c>
      <c r="G450">
        <f t="shared" si="41"/>
        <v>0</v>
      </c>
      <c r="H450">
        <f t="shared" si="41"/>
        <v>0</v>
      </c>
      <c r="I450">
        <v>3.17</v>
      </c>
      <c r="J450">
        <f t="shared" si="41"/>
        <v>1.3199999999999998</v>
      </c>
      <c r="K450">
        <f t="shared" si="41"/>
        <v>1.43</v>
      </c>
      <c r="L450">
        <f t="shared" si="41"/>
        <v>1.52</v>
      </c>
      <c r="M450">
        <f t="shared" si="41"/>
        <v>1.2200000000000002</v>
      </c>
      <c r="N450">
        <f t="shared" si="41"/>
        <v>0</v>
      </c>
      <c r="O450">
        <f t="shared" si="41"/>
        <v>0.35</v>
      </c>
      <c r="P450">
        <v>2.13</v>
      </c>
      <c r="Q450">
        <f t="shared" si="41"/>
        <v>2.13</v>
      </c>
      <c r="R450">
        <f t="shared" si="41"/>
        <v>1.2</v>
      </c>
    </row>
    <row r="451" spans="1:18" x14ac:dyDescent="0.2">
      <c r="A451" t="s">
        <v>43</v>
      </c>
      <c r="B451">
        <f t="shared" si="41"/>
        <v>0.82000000000000006</v>
      </c>
      <c r="C451">
        <f t="shared" si="41"/>
        <v>2.81</v>
      </c>
      <c r="D451">
        <f t="shared" si="41"/>
        <v>0.77</v>
      </c>
      <c r="E451">
        <f t="shared" si="41"/>
        <v>1.21</v>
      </c>
      <c r="F451">
        <f t="shared" si="41"/>
        <v>1.47</v>
      </c>
      <c r="G451">
        <f t="shared" si="41"/>
        <v>0</v>
      </c>
      <c r="H451">
        <f t="shared" si="41"/>
        <v>0</v>
      </c>
      <c r="I451">
        <v>0</v>
      </c>
      <c r="J451">
        <f t="shared" si="41"/>
        <v>1.07</v>
      </c>
      <c r="K451">
        <f t="shared" si="41"/>
        <v>0.85</v>
      </c>
      <c r="L451">
        <f t="shared" si="41"/>
        <v>1.94</v>
      </c>
      <c r="M451">
        <f t="shared" si="41"/>
        <v>0.81</v>
      </c>
      <c r="N451">
        <f t="shared" si="41"/>
        <v>1.95</v>
      </c>
      <c r="O451">
        <f t="shared" si="41"/>
        <v>1.63</v>
      </c>
      <c r="P451">
        <f t="shared" si="41"/>
        <v>0</v>
      </c>
      <c r="Q451">
        <f t="shared" si="41"/>
        <v>0</v>
      </c>
      <c r="R451">
        <f t="shared" si="41"/>
        <v>2.0100000000000002</v>
      </c>
    </row>
    <row r="452" spans="1:18" x14ac:dyDescent="0.2">
      <c r="A452" t="s">
        <v>45</v>
      </c>
      <c r="B452">
        <f t="shared" si="41"/>
        <v>0.48</v>
      </c>
      <c r="C452">
        <f t="shared" si="41"/>
        <v>0.97</v>
      </c>
      <c r="D452">
        <f t="shared" si="41"/>
        <v>0.56999999999999995</v>
      </c>
      <c r="E452">
        <f t="shared" si="41"/>
        <v>1.27</v>
      </c>
      <c r="F452">
        <f t="shared" si="41"/>
        <v>0.72000000000000008</v>
      </c>
      <c r="G452">
        <f t="shared" si="41"/>
        <v>0</v>
      </c>
      <c r="H452">
        <f t="shared" si="41"/>
        <v>0.1</v>
      </c>
      <c r="I452">
        <v>0.4</v>
      </c>
      <c r="J452">
        <f t="shared" si="41"/>
        <v>0.97000000000000008</v>
      </c>
      <c r="K452">
        <f t="shared" si="41"/>
        <v>0.42000000000000004</v>
      </c>
      <c r="L452">
        <f t="shared" si="41"/>
        <v>0.51</v>
      </c>
      <c r="M452">
        <f t="shared" si="41"/>
        <v>0.46</v>
      </c>
      <c r="N452">
        <f t="shared" si="41"/>
        <v>0.31</v>
      </c>
      <c r="O452">
        <f t="shared" si="41"/>
        <v>0.65</v>
      </c>
      <c r="P452">
        <f t="shared" si="41"/>
        <v>0</v>
      </c>
      <c r="Q452">
        <f t="shared" si="41"/>
        <v>0</v>
      </c>
      <c r="R452">
        <f t="shared" si="41"/>
        <v>1.08</v>
      </c>
    </row>
    <row r="453" spans="1:18" x14ac:dyDescent="0.2">
      <c r="A453" t="s">
        <v>106</v>
      </c>
      <c r="B453">
        <f t="shared" si="41"/>
        <v>0.79</v>
      </c>
      <c r="C453">
        <f t="shared" si="41"/>
        <v>1.6</v>
      </c>
      <c r="D453">
        <f t="shared" si="41"/>
        <v>0</v>
      </c>
      <c r="E453">
        <f t="shared" si="41"/>
        <v>0.91</v>
      </c>
      <c r="F453">
        <f t="shared" si="41"/>
        <v>1.08</v>
      </c>
      <c r="G453">
        <f t="shared" si="41"/>
        <v>0</v>
      </c>
      <c r="H453">
        <f t="shared" si="41"/>
        <v>0</v>
      </c>
      <c r="I453">
        <v>0.28999999999999998</v>
      </c>
      <c r="J453">
        <f t="shared" si="41"/>
        <v>0.83</v>
      </c>
      <c r="K453">
        <f t="shared" si="41"/>
        <v>0.64</v>
      </c>
      <c r="L453">
        <f t="shared" si="41"/>
        <v>1.3800000000000001</v>
      </c>
      <c r="M453">
        <f t="shared" si="41"/>
        <v>0.66</v>
      </c>
      <c r="N453">
        <f t="shared" si="41"/>
        <v>1.3500000000000003</v>
      </c>
      <c r="O453">
        <f t="shared" si="41"/>
        <v>0</v>
      </c>
      <c r="P453">
        <f t="shared" si="41"/>
        <v>0</v>
      </c>
      <c r="Q453">
        <f t="shared" si="41"/>
        <v>0</v>
      </c>
      <c r="R453">
        <f t="shared" si="41"/>
        <v>2.12</v>
      </c>
    </row>
    <row r="455" spans="1:18" x14ac:dyDescent="0.2">
      <c r="B455">
        <f>SUM(B442:B454)</f>
        <v>17.25</v>
      </c>
      <c r="C455">
        <f>SUM(C442:C454)</f>
        <v>29.09</v>
      </c>
      <c r="D455">
        <f t="shared" ref="D455:R455" si="42">SUM(D442:D454)</f>
        <v>12.86</v>
      </c>
      <c r="E455">
        <f t="shared" si="42"/>
        <v>25.63</v>
      </c>
      <c r="F455">
        <f t="shared" si="42"/>
        <v>14.640000000000002</v>
      </c>
      <c r="G455">
        <f t="shared" si="42"/>
        <v>0</v>
      </c>
      <c r="H455">
        <f t="shared" si="42"/>
        <v>10.610000000000001</v>
      </c>
      <c r="I455">
        <f t="shared" si="42"/>
        <v>15.91</v>
      </c>
      <c r="J455">
        <f t="shared" si="42"/>
        <v>20.819999999999997</v>
      </c>
      <c r="K455">
        <f t="shared" si="42"/>
        <v>18.550000000000004</v>
      </c>
      <c r="L455">
        <f t="shared" si="42"/>
        <v>18.48</v>
      </c>
      <c r="M455">
        <f t="shared" si="42"/>
        <v>16.14</v>
      </c>
      <c r="N455">
        <f t="shared" si="42"/>
        <v>16.82</v>
      </c>
      <c r="O455">
        <f t="shared" si="42"/>
        <v>10.069999999999999</v>
      </c>
      <c r="P455">
        <f t="shared" si="42"/>
        <v>13.23</v>
      </c>
      <c r="Q455">
        <f t="shared" si="42"/>
        <v>18.77</v>
      </c>
      <c r="R455">
        <f t="shared" si="42"/>
        <v>23.55</v>
      </c>
    </row>
  </sheetData>
  <phoneticPr fontId="0" type="noConversion"/>
  <pageMargins left="0.75" right="0.75" top="1" bottom="1" header="0.5" footer="0.5"/>
  <pageSetup scale="7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Q455"/>
  <sheetViews>
    <sheetView topLeftCell="A426" zoomScaleNormal="100" workbookViewId="0">
      <selection activeCell="Q455" sqref="Q455"/>
    </sheetView>
  </sheetViews>
  <sheetFormatPr defaultColWidth="10.28515625" defaultRowHeight="12.75" x14ac:dyDescent="0.2"/>
  <cols>
    <col min="1" max="34" width="10.28515625" customWidth="1"/>
    <col min="35" max="35" width="9.7109375" customWidth="1"/>
  </cols>
  <sheetData>
    <row r="1" spans="1:69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Z1">
        <v>2010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s="9" t="s">
        <v>20</v>
      </c>
    </row>
    <row r="2" spans="1:69" x14ac:dyDescent="0.2">
      <c r="A2">
        <v>2010</v>
      </c>
      <c r="AU2" s="9"/>
    </row>
    <row r="3" spans="1:69" x14ac:dyDescent="0.2">
      <c r="A3">
        <v>1</v>
      </c>
      <c r="B3">
        <v>0.32</v>
      </c>
      <c r="C3">
        <v>0.37</v>
      </c>
      <c r="E3">
        <v>0.26</v>
      </c>
      <c r="F3">
        <v>0.06</v>
      </c>
      <c r="H3">
        <v>0.22</v>
      </c>
      <c r="I3">
        <v>0.37</v>
      </c>
      <c r="J3">
        <v>0.55000000000000004</v>
      </c>
      <c r="K3">
        <v>0.08</v>
      </c>
      <c r="L3">
        <v>0.18</v>
      </c>
      <c r="M3">
        <v>0.36</v>
      </c>
      <c r="P3">
        <v>0.25</v>
      </c>
      <c r="Q3">
        <v>0.15</v>
      </c>
      <c r="R3">
        <v>0.25</v>
      </c>
      <c r="S3">
        <v>0.35</v>
      </c>
      <c r="T3">
        <v>1</v>
      </c>
      <c r="Z3" s="6" t="s">
        <v>21</v>
      </c>
      <c r="AB3">
        <f t="shared" ref="AB3:AH3" si="0">B34</f>
        <v>1.18</v>
      </c>
      <c r="AC3">
        <f t="shared" si="0"/>
        <v>2.1100000000000003</v>
      </c>
      <c r="AD3">
        <f t="shared" si="0"/>
        <v>0</v>
      </c>
      <c r="AE3">
        <f t="shared" si="0"/>
        <v>2.2700000000000005</v>
      </c>
      <c r="AF3">
        <f t="shared" si="0"/>
        <v>1.2700000000000002</v>
      </c>
      <c r="AG3">
        <f t="shared" si="0"/>
        <v>0</v>
      </c>
      <c r="AH3">
        <f t="shared" si="0"/>
        <v>1.74</v>
      </c>
      <c r="AI3" t="e">
        <f>#REF!</f>
        <v>#REF!</v>
      </c>
      <c r="AJ3">
        <f t="shared" ref="AJ3:AT3" si="1">I34</f>
        <v>2.6900000000000004</v>
      </c>
      <c r="AK3">
        <f t="shared" si="1"/>
        <v>2.2600000000000002</v>
      </c>
      <c r="AL3">
        <f t="shared" si="1"/>
        <v>1.52</v>
      </c>
      <c r="AM3">
        <f t="shared" si="1"/>
        <v>2.08</v>
      </c>
      <c r="AN3">
        <f t="shared" si="1"/>
        <v>1.8100000000000003</v>
      </c>
      <c r="AO3">
        <f t="shared" si="1"/>
        <v>0</v>
      </c>
      <c r="AP3">
        <f t="shared" si="1"/>
        <v>0</v>
      </c>
      <c r="AQ3">
        <f t="shared" si="1"/>
        <v>2.0100000000000002</v>
      </c>
      <c r="AR3">
        <f t="shared" si="1"/>
        <v>1.3700000000000003</v>
      </c>
      <c r="AS3">
        <f t="shared" si="1"/>
        <v>1.9000000000000001</v>
      </c>
      <c r="AT3">
        <f t="shared" si="1"/>
        <v>4.51</v>
      </c>
      <c r="AU3" s="7" t="e">
        <f t="shared" ref="AU3:AU14" si="2">AVERAGE(AB3:AT3)</f>
        <v>#REF!</v>
      </c>
      <c r="AW3" s="6"/>
      <c r="BQ3" s="3"/>
    </row>
    <row r="4" spans="1:69" x14ac:dyDescent="0.2">
      <c r="A4" s="21">
        <v>2</v>
      </c>
      <c r="B4" s="21"/>
      <c r="C4" s="21"/>
      <c r="D4" s="21"/>
      <c r="E4" s="21"/>
      <c r="F4" s="21"/>
      <c r="G4" s="21"/>
      <c r="H4" s="21"/>
      <c r="I4" s="21">
        <v>0.24</v>
      </c>
      <c r="J4" s="21"/>
      <c r="K4" s="21"/>
      <c r="L4" s="21"/>
      <c r="M4" s="21"/>
      <c r="N4" s="21"/>
      <c r="O4" s="21"/>
      <c r="P4" s="21"/>
      <c r="Q4" s="21">
        <v>0.01</v>
      </c>
      <c r="R4" s="21"/>
      <c r="S4" s="21"/>
      <c r="T4" s="21">
        <v>2</v>
      </c>
      <c r="Z4" s="6" t="s">
        <v>22</v>
      </c>
      <c r="AB4">
        <f t="shared" ref="AB4:AH4" si="3">B69</f>
        <v>1.08</v>
      </c>
      <c r="AC4">
        <f t="shared" si="3"/>
        <v>0.52</v>
      </c>
      <c r="AD4">
        <f t="shared" si="3"/>
        <v>0</v>
      </c>
      <c r="AE4">
        <f t="shared" si="3"/>
        <v>1.03</v>
      </c>
      <c r="AF4">
        <f t="shared" si="3"/>
        <v>0.6</v>
      </c>
      <c r="AG4">
        <f t="shared" si="3"/>
        <v>0</v>
      </c>
      <c r="AH4">
        <f t="shared" si="3"/>
        <v>0.48000000000000004</v>
      </c>
      <c r="AI4" t="e">
        <f>#REF!</f>
        <v>#REF!</v>
      </c>
      <c r="AJ4">
        <f t="shared" ref="AJ4:AT4" si="4">I69</f>
        <v>0</v>
      </c>
      <c r="AK4">
        <f t="shared" si="4"/>
        <v>1.01</v>
      </c>
      <c r="AL4">
        <f t="shared" si="4"/>
        <v>0.38999999999999996</v>
      </c>
      <c r="AM4">
        <f t="shared" si="4"/>
        <v>0.7300000000000002</v>
      </c>
      <c r="AN4">
        <f t="shared" si="4"/>
        <v>0</v>
      </c>
      <c r="AO4">
        <f t="shared" si="4"/>
        <v>0</v>
      </c>
      <c r="AP4">
        <f t="shared" si="4"/>
        <v>0</v>
      </c>
      <c r="AQ4">
        <f t="shared" si="4"/>
        <v>0.92</v>
      </c>
      <c r="AR4">
        <f t="shared" si="4"/>
        <v>0.55000000000000004</v>
      </c>
      <c r="AS4">
        <f t="shared" si="4"/>
        <v>0.35</v>
      </c>
      <c r="AT4">
        <f t="shared" si="4"/>
        <v>1.04</v>
      </c>
      <c r="AU4" s="7" t="e">
        <f t="shared" si="2"/>
        <v>#REF!</v>
      </c>
      <c r="AW4" s="6"/>
      <c r="BQ4" s="3"/>
    </row>
    <row r="5" spans="1:69" x14ac:dyDescent="0.2">
      <c r="A5">
        <v>3</v>
      </c>
      <c r="I5">
        <v>0.01</v>
      </c>
      <c r="M5">
        <v>0.01</v>
      </c>
      <c r="S5">
        <v>0.37</v>
      </c>
      <c r="T5">
        <v>3</v>
      </c>
      <c r="Z5" s="6" t="s">
        <v>23</v>
      </c>
      <c r="AB5">
        <f t="shared" ref="AB5:AH5" si="5">B104</f>
        <v>1.4400000000000002</v>
      </c>
      <c r="AC5">
        <f t="shared" si="5"/>
        <v>1.4</v>
      </c>
      <c r="AD5">
        <f t="shared" si="5"/>
        <v>0</v>
      </c>
      <c r="AE5">
        <f t="shared" si="5"/>
        <v>1.1599999999999999</v>
      </c>
      <c r="AF5">
        <f t="shared" si="5"/>
        <v>0.8</v>
      </c>
      <c r="AG5">
        <f t="shared" si="5"/>
        <v>0</v>
      </c>
      <c r="AH5">
        <f t="shared" si="5"/>
        <v>0.83000000000000007</v>
      </c>
      <c r="AI5" t="e">
        <f>#REF!</f>
        <v>#REF!</v>
      </c>
      <c r="AJ5">
        <f t="shared" ref="AJ5:AT5" si="6">I104</f>
        <v>1.53</v>
      </c>
      <c r="AK5">
        <f t="shared" si="6"/>
        <v>1.06</v>
      </c>
      <c r="AL5">
        <f t="shared" si="6"/>
        <v>1.2100000000000002</v>
      </c>
      <c r="AM5">
        <f t="shared" si="6"/>
        <v>0.88000000000000012</v>
      </c>
      <c r="AN5">
        <f t="shared" si="6"/>
        <v>1.21</v>
      </c>
      <c r="AO5">
        <f t="shared" si="6"/>
        <v>0</v>
      </c>
      <c r="AP5">
        <f t="shared" si="6"/>
        <v>0</v>
      </c>
      <c r="AQ5">
        <f t="shared" si="6"/>
        <v>0.5</v>
      </c>
      <c r="AR5">
        <f t="shared" si="6"/>
        <v>1.76</v>
      </c>
      <c r="AS5">
        <f t="shared" si="6"/>
        <v>1.38</v>
      </c>
      <c r="AT5">
        <f t="shared" si="6"/>
        <v>2.34</v>
      </c>
      <c r="AU5" s="7" t="e">
        <f t="shared" si="2"/>
        <v>#REF!</v>
      </c>
      <c r="AW5" s="6"/>
      <c r="BQ5" s="3"/>
    </row>
    <row r="6" spans="1:69" x14ac:dyDescent="0.2">
      <c r="A6" s="21">
        <v>4</v>
      </c>
      <c r="B6" s="21">
        <v>0.13</v>
      </c>
      <c r="C6" s="21"/>
      <c r="D6" s="21"/>
      <c r="E6" s="21">
        <v>0.18</v>
      </c>
      <c r="F6" s="21">
        <v>0.38</v>
      </c>
      <c r="G6" s="21"/>
      <c r="H6" s="21">
        <v>0.05</v>
      </c>
      <c r="I6" s="21"/>
      <c r="J6" s="21"/>
      <c r="K6" s="21">
        <v>0.47</v>
      </c>
      <c r="L6" s="21">
        <v>0.47</v>
      </c>
      <c r="M6" s="21">
        <v>0.1</v>
      </c>
      <c r="N6" s="21"/>
      <c r="O6" s="21"/>
      <c r="P6" s="21"/>
      <c r="Q6" s="21">
        <v>0.27</v>
      </c>
      <c r="R6" s="21"/>
      <c r="S6" s="21"/>
      <c r="T6" s="21">
        <v>4</v>
      </c>
      <c r="Z6" s="6" t="s">
        <v>24</v>
      </c>
      <c r="AB6">
        <f t="shared" ref="AB6:AH6" si="7">B139</f>
        <v>2.4</v>
      </c>
      <c r="AC6">
        <f t="shared" si="7"/>
        <v>2.0700000000000003</v>
      </c>
      <c r="AD6">
        <f t="shared" si="7"/>
        <v>0</v>
      </c>
      <c r="AE6">
        <f t="shared" si="7"/>
        <v>2.14</v>
      </c>
      <c r="AF6">
        <f t="shared" si="7"/>
        <v>1.7</v>
      </c>
      <c r="AG6">
        <f t="shared" si="7"/>
        <v>0</v>
      </c>
      <c r="AH6">
        <f t="shared" si="7"/>
        <v>2.15</v>
      </c>
      <c r="AI6" t="e">
        <f>#REF!</f>
        <v>#REF!</v>
      </c>
      <c r="AJ6">
        <f t="shared" ref="AJ6:AT6" si="8">I139</f>
        <v>2.37</v>
      </c>
      <c r="AK6">
        <f t="shared" si="8"/>
        <v>2.1</v>
      </c>
      <c r="AL6">
        <f t="shared" si="8"/>
        <v>1.9700000000000002</v>
      </c>
      <c r="AM6">
        <f t="shared" si="8"/>
        <v>1.34</v>
      </c>
      <c r="AN6">
        <f t="shared" si="8"/>
        <v>0</v>
      </c>
      <c r="AO6">
        <f t="shared" si="8"/>
        <v>1.4000000000000001</v>
      </c>
      <c r="AP6">
        <f t="shared" si="8"/>
        <v>0</v>
      </c>
      <c r="AQ6">
        <f t="shared" si="8"/>
        <v>1.57</v>
      </c>
      <c r="AR6">
        <f t="shared" si="8"/>
        <v>1.27</v>
      </c>
      <c r="AS6">
        <f t="shared" si="8"/>
        <v>2.42</v>
      </c>
      <c r="AT6">
        <f t="shared" si="8"/>
        <v>3.6</v>
      </c>
      <c r="AU6" s="7" t="e">
        <f t="shared" si="2"/>
        <v>#REF!</v>
      </c>
      <c r="AW6" s="6"/>
      <c r="BQ6" s="3"/>
    </row>
    <row r="7" spans="1:69" x14ac:dyDescent="0.2">
      <c r="A7">
        <v>5</v>
      </c>
      <c r="B7">
        <v>0.72</v>
      </c>
      <c r="C7">
        <v>0.52</v>
      </c>
      <c r="E7">
        <v>0.67</v>
      </c>
      <c r="F7">
        <v>0.37</v>
      </c>
      <c r="H7">
        <v>0.6</v>
      </c>
      <c r="I7">
        <v>0.5</v>
      </c>
      <c r="J7">
        <v>0.74</v>
      </c>
      <c r="K7">
        <v>0.28999999999999998</v>
      </c>
      <c r="L7">
        <v>0.21</v>
      </c>
      <c r="M7">
        <v>0.49</v>
      </c>
      <c r="P7">
        <v>0.77</v>
      </c>
      <c r="Q7">
        <v>0.2</v>
      </c>
      <c r="S7">
        <v>0.74</v>
      </c>
      <c r="T7">
        <v>5</v>
      </c>
      <c r="Z7" s="6" t="s">
        <v>25</v>
      </c>
      <c r="AB7">
        <f t="shared" ref="AB7:AH7" si="9">B174</f>
        <v>2.1900000000000004</v>
      </c>
      <c r="AC7">
        <f t="shared" si="9"/>
        <v>1.9300000000000002</v>
      </c>
      <c r="AD7">
        <f t="shared" si="9"/>
        <v>0</v>
      </c>
      <c r="AE7">
        <f t="shared" si="9"/>
        <v>1.51</v>
      </c>
      <c r="AF7">
        <f t="shared" si="9"/>
        <v>1.6500000000000001</v>
      </c>
      <c r="AG7">
        <f t="shared" si="9"/>
        <v>0</v>
      </c>
      <c r="AH7">
        <f t="shared" si="9"/>
        <v>1.39</v>
      </c>
      <c r="AI7" t="e">
        <f>#REF!</f>
        <v>#REF!</v>
      </c>
      <c r="AJ7">
        <f t="shared" ref="AJ7:AT7" si="10">I174</f>
        <v>2.2500000000000004</v>
      </c>
      <c r="AK7">
        <f t="shared" si="10"/>
        <v>2.37</v>
      </c>
      <c r="AL7">
        <f t="shared" si="10"/>
        <v>2.35</v>
      </c>
      <c r="AM7">
        <f t="shared" si="10"/>
        <v>2.59</v>
      </c>
      <c r="AN7">
        <f t="shared" si="10"/>
        <v>1.6400000000000001</v>
      </c>
      <c r="AO7">
        <f t="shared" si="10"/>
        <v>1.1000000000000001</v>
      </c>
      <c r="AP7">
        <f t="shared" si="10"/>
        <v>0</v>
      </c>
      <c r="AQ7">
        <f t="shared" si="10"/>
        <v>1.58</v>
      </c>
      <c r="AR7">
        <f t="shared" si="10"/>
        <v>1.86</v>
      </c>
      <c r="AS7">
        <f t="shared" si="10"/>
        <v>1.8100000000000003</v>
      </c>
      <c r="AT7">
        <f t="shared" si="10"/>
        <v>3.5999999999999996</v>
      </c>
      <c r="AU7" s="7" t="e">
        <f t="shared" si="2"/>
        <v>#REF!</v>
      </c>
      <c r="AW7" s="6"/>
      <c r="BQ7" s="3"/>
    </row>
    <row r="8" spans="1:69" x14ac:dyDescent="0.2">
      <c r="A8" s="21">
        <v>6</v>
      </c>
      <c r="B8" s="21">
        <v>0.01</v>
      </c>
      <c r="C8" s="21">
        <v>0.33</v>
      </c>
      <c r="D8" s="21"/>
      <c r="E8" s="21"/>
      <c r="F8" s="21"/>
      <c r="G8" s="21"/>
      <c r="H8" s="21"/>
      <c r="I8" s="21">
        <v>0.4</v>
      </c>
      <c r="J8" s="21"/>
      <c r="K8" s="21"/>
      <c r="L8" s="21"/>
      <c r="M8" s="21">
        <v>0.04</v>
      </c>
      <c r="N8" s="21"/>
      <c r="O8" s="21"/>
      <c r="P8" s="21"/>
      <c r="Q8" s="21"/>
      <c r="R8" s="21"/>
      <c r="S8" s="21">
        <v>0.42</v>
      </c>
      <c r="T8" s="21">
        <v>6</v>
      </c>
      <c r="Z8" s="6" t="s">
        <v>26</v>
      </c>
      <c r="AB8">
        <f t="shared" ref="AB8:AH8" si="11">B209</f>
        <v>2.8499999999999992</v>
      </c>
      <c r="AC8">
        <f t="shared" si="11"/>
        <v>2.77</v>
      </c>
      <c r="AD8">
        <f t="shared" si="11"/>
        <v>0</v>
      </c>
      <c r="AE8">
        <f t="shared" si="11"/>
        <v>3.1999999999999997</v>
      </c>
      <c r="AF8">
        <f t="shared" si="11"/>
        <v>2.48</v>
      </c>
      <c r="AG8">
        <f t="shared" si="11"/>
        <v>0</v>
      </c>
      <c r="AH8">
        <f t="shared" si="11"/>
        <v>2.44</v>
      </c>
      <c r="AI8" t="e">
        <f>#REF!</f>
        <v>#REF!</v>
      </c>
      <c r="AJ8">
        <f t="shared" ref="AJ8:AT8" si="12">I209</f>
        <v>3.17</v>
      </c>
      <c r="AK8">
        <f t="shared" si="12"/>
        <v>2.52</v>
      </c>
      <c r="AL8">
        <f t="shared" si="12"/>
        <v>2.73</v>
      </c>
      <c r="AM8">
        <f t="shared" si="12"/>
        <v>2.75</v>
      </c>
      <c r="AN8">
        <f t="shared" si="12"/>
        <v>2.5100000000000002</v>
      </c>
      <c r="AO8">
        <f t="shared" si="12"/>
        <v>2.33</v>
      </c>
      <c r="AP8">
        <f t="shared" si="12"/>
        <v>0</v>
      </c>
      <c r="AQ8">
        <f t="shared" si="12"/>
        <v>2.6300000000000003</v>
      </c>
      <c r="AR8">
        <f t="shared" si="12"/>
        <v>2.16</v>
      </c>
      <c r="AS8">
        <f t="shared" si="12"/>
        <v>2.9099999999999997</v>
      </c>
      <c r="AT8">
        <f t="shared" si="12"/>
        <v>4.2200000000000006</v>
      </c>
      <c r="AU8" s="7" t="e">
        <f t="shared" si="2"/>
        <v>#REF!</v>
      </c>
      <c r="AW8" s="6"/>
      <c r="BQ8" s="3"/>
    </row>
    <row r="9" spans="1:69" x14ac:dyDescent="0.2">
      <c r="A9">
        <v>7</v>
      </c>
      <c r="S9" s="31"/>
      <c r="T9">
        <v>7</v>
      </c>
      <c r="Z9" s="6" t="s">
        <v>27</v>
      </c>
      <c r="AB9">
        <f t="shared" ref="AB9:AH9" si="13">B244</f>
        <v>0.34</v>
      </c>
      <c r="AC9">
        <f t="shared" si="13"/>
        <v>0.54</v>
      </c>
      <c r="AD9">
        <f t="shared" si="13"/>
        <v>0</v>
      </c>
      <c r="AE9">
        <f t="shared" si="13"/>
        <v>0.42000000000000004</v>
      </c>
      <c r="AF9">
        <f t="shared" si="13"/>
        <v>0.34</v>
      </c>
      <c r="AG9">
        <f t="shared" si="13"/>
        <v>0</v>
      </c>
      <c r="AH9">
        <f t="shared" si="13"/>
        <v>0.1</v>
      </c>
      <c r="AI9" t="e">
        <f>#REF!</f>
        <v>#REF!</v>
      </c>
      <c r="AJ9">
        <f t="shared" ref="AJ9:AT9" si="14">I244</f>
        <v>0.4</v>
      </c>
      <c r="AK9">
        <f t="shared" si="14"/>
        <v>0</v>
      </c>
      <c r="AL9">
        <f t="shared" si="14"/>
        <v>0.33999999999999997</v>
      </c>
      <c r="AM9">
        <f t="shared" si="14"/>
        <v>0.22999999999999998</v>
      </c>
      <c r="AN9">
        <f t="shared" si="14"/>
        <v>0</v>
      </c>
      <c r="AO9">
        <f t="shared" si="14"/>
        <v>0</v>
      </c>
      <c r="AP9">
        <f t="shared" si="14"/>
        <v>0</v>
      </c>
      <c r="AQ9">
        <f t="shared" si="14"/>
        <v>0.37</v>
      </c>
      <c r="AR9">
        <f t="shared" si="14"/>
        <v>0.24</v>
      </c>
      <c r="AS9">
        <f t="shared" si="14"/>
        <v>0.31</v>
      </c>
      <c r="AT9">
        <f t="shared" si="14"/>
        <v>1.2000000000000002</v>
      </c>
      <c r="AU9" s="7" t="e">
        <f t="shared" si="2"/>
        <v>#REF!</v>
      </c>
      <c r="AW9" s="6"/>
      <c r="BQ9" s="3"/>
    </row>
    <row r="10" spans="1:69" x14ac:dyDescent="0.2">
      <c r="A10" s="21">
        <v>8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8</v>
      </c>
      <c r="Z10" s="6" t="s">
        <v>28</v>
      </c>
      <c r="AB10">
        <f t="shared" ref="AB10:AH10" si="15">B279</f>
        <v>6.9999999999999993E-2</v>
      </c>
      <c r="AC10">
        <f t="shared" si="15"/>
        <v>0.48000000000000004</v>
      </c>
      <c r="AD10">
        <f t="shared" si="15"/>
        <v>0</v>
      </c>
      <c r="AE10">
        <f t="shared" si="15"/>
        <v>0.48000000000000004</v>
      </c>
      <c r="AF10">
        <f t="shared" si="15"/>
        <v>0.57999999999999996</v>
      </c>
      <c r="AG10">
        <f t="shared" si="15"/>
        <v>0</v>
      </c>
      <c r="AH10">
        <f t="shared" si="15"/>
        <v>0</v>
      </c>
      <c r="AI10" t="e">
        <f>#REF!</f>
        <v>#REF!</v>
      </c>
      <c r="AJ10">
        <f t="shared" ref="AJ10:AT10" si="16">I279</f>
        <v>0.29000000000000004</v>
      </c>
      <c r="AK10">
        <f t="shared" si="16"/>
        <v>0.06</v>
      </c>
      <c r="AL10">
        <f t="shared" si="16"/>
        <v>0.22</v>
      </c>
      <c r="AM10">
        <f t="shared" si="16"/>
        <v>0.26</v>
      </c>
      <c r="AN10">
        <f t="shared" si="16"/>
        <v>0.03</v>
      </c>
      <c r="AO10">
        <f t="shared" si="16"/>
        <v>0</v>
      </c>
      <c r="AP10">
        <f t="shared" si="16"/>
        <v>0</v>
      </c>
      <c r="AQ10">
        <f t="shared" si="16"/>
        <v>0.44</v>
      </c>
      <c r="AR10">
        <f t="shared" si="16"/>
        <v>0.38</v>
      </c>
      <c r="AS10">
        <f t="shared" si="16"/>
        <v>0</v>
      </c>
      <c r="AT10">
        <f t="shared" si="16"/>
        <v>0.15</v>
      </c>
      <c r="AU10" s="7" t="e">
        <f t="shared" si="2"/>
        <v>#REF!</v>
      </c>
      <c r="AW10" s="6"/>
      <c r="BQ10" s="3"/>
    </row>
    <row r="11" spans="1:69" x14ac:dyDescent="0.2">
      <c r="A11">
        <v>9</v>
      </c>
      <c r="E11">
        <v>0.03</v>
      </c>
      <c r="I11">
        <v>0.06</v>
      </c>
      <c r="M11">
        <v>0.02</v>
      </c>
      <c r="Q11">
        <v>0.03</v>
      </c>
      <c r="R11">
        <v>0.85</v>
      </c>
      <c r="S11">
        <v>0.2</v>
      </c>
      <c r="T11">
        <v>9</v>
      </c>
      <c r="Z11" s="6" t="s">
        <v>29</v>
      </c>
      <c r="AB11">
        <f t="shared" ref="AB11:AH11" si="17">B314</f>
        <v>0.53</v>
      </c>
      <c r="AC11">
        <f t="shared" si="17"/>
        <v>0.65999999999999992</v>
      </c>
      <c r="AD11">
        <f t="shared" si="17"/>
        <v>0</v>
      </c>
      <c r="AE11">
        <f t="shared" si="17"/>
        <v>0.85</v>
      </c>
      <c r="AF11">
        <f t="shared" si="17"/>
        <v>1.0299999999999998</v>
      </c>
      <c r="AG11">
        <f t="shared" si="17"/>
        <v>0</v>
      </c>
      <c r="AH11">
        <f t="shared" si="17"/>
        <v>0.52</v>
      </c>
      <c r="AI11" t="e">
        <f>#REF!</f>
        <v>#REF!</v>
      </c>
      <c r="AJ11">
        <f t="shared" ref="AJ11:AT11" si="18">I314</f>
        <v>0.56000000000000005</v>
      </c>
      <c r="AK11">
        <f t="shared" si="18"/>
        <v>0.7</v>
      </c>
      <c r="AL11">
        <f t="shared" si="18"/>
        <v>0.64999999999999991</v>
      </c>
      <c r="AM11">
        <f t="shared" si="18"/>
        <v>2.2000000000000002</v>
      </c>
      <c r="AN11">
        <f t="shared" si="18"/>
        <v>0.62000000000000011</v>
      </c>
      <c r="AO11">
        <f t="shared" si="18"/>
        <v>0.28999999999999998</v>
      </c>
      <c r="AP11">
        <f t="shared" si="18"/>
        <v>0</v>
      </c>
      <c r="AQ11">
        <f t="shared" si="18"/>
        <v>0.69000000000000006</v>
      </c>
      <c r="AR11">
        <f t="shared" si="18"/>
        <v>0.63000000000000012</v>
      </c>
      <c r="AS11">
        <f t="shared" si="18"/>
        <v>0.87</v>
      </c>
      <c r="AT11">
        <f t="shared" si="18"/>
        <v>1.43</v>
      </c>
      <c r="AU11" s="7" t="e">
        <f t="shared" si="2"/>
        <v>#REF!</v>
      </c>
      <c r="AW11" s="6"/>
      <c r="BQ11" s="3"/>
    </row>
    <row r="12" spans="1:69" x14ac:dyDescent="0.2">
      <c r="A12" s="21">
        <v>10</v>
      </c>
      <c r="B12" s="21"/>
      <c r="C12" s="21"/>
      <c r="D12" s="21"/>
      <c r="E12" s="21"/>
      <c r="F12" s="21"/>
      <c r="G12" s="21"/>
      <c r="H12" s="21"/>
      <c r="I12" s="21"/>
      <c r="J12" s="21">
        <v>0.02</v>
      </c>
      <c r="K12" s="21"/>
      <c r="L12" s="21">
        <v>0.06</v>
      </c>
      <c r="M12" s="21"/>
      <c r="N12" s="21"/>
      <c r="O12" s="21"/>
      <c r="P12" s="21"/>
      <c r="Q12" s="21"/>
      <c r="R12" s="21"/>
      <c r="S12" s="21"/>
      <c r="T12" s="21">
        <v>10</v>
      </c>
      <c r="Z12" s="6" t="s">
        <v>30</v>
      </c>
      <c r="AB12">
        <f t="shared" ref="AB12:AH12" si="19">B349</f>
        <v>1.56</v>
      </c>
      <c r="AC12">
        <f t="shared" si="19"/>
        <v>1.5600000000000003</v>
      </c>
      <c r="AD12">
        <f t="shared" si="19"/>
        <v>0</v>
      </c>
      <c r="AE12">
        <f t="shared" si="19"/>
        <v>2.2000000000000002</v>
      </c>
      <c r="AF12">
        <f t="shared" si="19"/>
        <v>1.6600000000000001</v>
      </c>
      <c r="AG12">
        <f t="shared" si="19"/>
        <v>0</v>
      </c>
      <c r="AH12">
        <f t="shared" si="19"/>
        <v>1.9600000000000002</v>
      </c>
      <c r="AI12" t="e">
        <f>#REF!</f>
        <v>#REF!</v>
      </c>
      <c r="AJ12">
        <f t="shared" ref="AJ12:AT12" si="20">I349</f>
        <v>1.7400000000000002</v>
      </c>
      <c r="AK12">
        <f t="shared" si="20"/>
        <v>1.9700000000000002</v>
      </c>
      <c r="AL12">
        <f t="shared" si="20"/>
        <v>1.49</v>
      </c>
      <c r="AM12">
        <f t="shared" si="20"/>
        <v>0.69</v>
      </c>
      <c r="AN12">
        <f t="shared" si="20"/>
        <v>0.93</v>
      </c>
      <c r="AO12">
        <f t="shared" si="20"/>
        <v>1</v>
      </c>
      <c r="AP12">
        <f t="shared" si="20"/>
        <v>0</v>
      </c>
      <c r="AQ12">
        <f t="shared" si="20"/>
        <v>2.0500000000000003</v>
      </c>
      <c r="AR12">
        <f t="shared" si="20"/>
        <v>1.1400000000000001</v>
      </c>
      <c r="AS12">
        <f t="shared" si="20"/>
        <v>1.82</v>
      </c>
      <c r="AT12">
        <f t="shared" si="20"/>
        <v>2.19</v>
      </c>
      <c r="AU12" s="7" t="e">
        <f t="shared" si="2"/>
        <v>#REF!</v>
      </c>
      <c r="AW12" s="6"/>
      <c r="BQ12" s="3"/>
    </row>
    <row r="13" spans="1:69" x14ac:dyDescent="0.2">
      <c r="A13">
        <v>11</v>
      </c>
      <c r="I13">
        <v>0.03</v>
      </c>
      <c r="M13">
        <v>0.01</v>
      </c>
      <c r="T13">
        <v>11</v>
      </c>
      <c r="Z13" s="6" t="s">
        <v>31</v>
      </c>
      <c r="AB13">
        <f t="shared" ref="AB13:AH13" si="21">B384</f>
        <v>0.81</v>
      </c>
      <c r="AC13">
        <f t="shared" si="21"/>
        <v>2.52</v>
      </c>
      <c r="AD13">
        <f t="shared" si="21"/>
        <v>0</v>
      </c>
      <c r="AE13">
        <f t="shared" si="21"/>
        <v>2.7</v>
      </c>
      <c r="AF13">
        <f t="shared" si="21"/>
        <v>1.1199999999999999</v>
      </c>
      <c r="AG13">
        <f t="shared" si="21"/>
        <v>0</v>
      </c>
      <c r="AH13">
        <f t="shared" si="21"/>
        <v>3.22</v>
      </c>
      <c r="AI13" t="e">
        <f>#REF!</f>
        <v>#REF!</v>
      </c>
      <c r="AJ13">
        <f t="shared" ref="AJ13:AT13" si="22">I384</f>
        <v>2.16</v>
      </c>
      <c r="AK13">
        <f t="shared" si="22"/>
        <v>1.9499999999999997</v>
      </c>
      <c r="AL13">
        <f t="shared" si="22"/>
        <v>2.2000000000000002</v>
      </c>
      <c r="AM13">
        <f t="shared" si="22"/>
        <v>1.55</v>
      </c>
      <c r="AN13">
        <f t="shared" si="22"/>
        <v>1.47</v>
      </c>
      <c r="AO13">
        <f t="shared" si="22"/>
        <v>0</v>
      </c>
      <c r="AP13">
        <f t="shared" si="22"/>
        <v>0</v>
      </c>
      <c r="AQ13">
        <f t="shared" si="22"/>
        <v>2.64</v>
      </c>
      <c r="AR13">
        <f t="shared" si="22"/>
        <v>1.4200000000000002</v>
      </c>
      <c r="AS13">
        <f t="shared" si="22"/>
        <v>2.12</v>
      </c>
      <c r="AT13">
        <f t="shared" si="22"/>
        <v>3.52</v>
      </c>
      <c r="AU13" s="7" t="e">
        <f t="shared" si="2"/>
        <v>#REF!</v>
      </c>
      <c r="AW13" s="6"/>
      <c r="BQ13" s="3"/>
    </row>
    <row r="14" spans="1:69" x14ac:dyDescent="0.2">
      <c r="A14" s="21">
        <v>12</v>
      </c>
      <c r="B14" s="21"/>
      <c r="C14" s="21">
        <v>0.06</v>
      </c>
      <c r="D14" s="21"/>
      <c r="E14" s="21">
        <v>0.03</v>
      </c>
      <c r="F14" s="21">
        <v>0.03</v>
      </c>
      <c r="G14" s="21"/>
      <c r="H14" s="21"/>
      <c r="I14" s="21"/>
      <c r="J14" s="21"/>
      <c r="K14" s="21"/>
      <c r="L14" s="21">
        <v>0.09</v>
      </c>
      <c r="M14" s="21"/>
      <c r="N14" s="21"/>
      <c r="O14" s="21"/>
      <c r="P14" s="21">
        <v>0.06</v>
      </c>
      <c r="Q14" s="21">
        <v>0.01</v>
      </c>
      <c r="R14" s="21"/>
      <c r="S14" s="21">
        <v>0.15</v>
      </c>
      <c r="T14" s="21">
        <v>12</v>
      </c>
      <c r="Z14" s="6" t="s">
        <v>32</v>
      </c>
      <c r="AB14">
        <f t="shared" ref="AB14:AH14" si="23">B419</f>
        <v>2.83</v>
      </c>
      <c r="AC14">
        <f t="shared" si="23"/>
        <v>3.45</v>
      </c>
      <c r="AD14">
        <f t="shared" si="23"/>
        <v>0</v>
      </c>
      <c r="AE14">
        <f t="shared" si="23"/>
        <v>3.4800000000000004</v>
      </c>
      <c r="AF14">
        <f t="shared" si="23"/>
        <v>1.7200000000000002</v>
      </c>
      <c r="AG14">
        <f t="shared" si="23"/>
        <v>0</v>
      </c>
      <c r="AH14">
        <f t="shared" si="23"/>
        <v>2.5999999999999996</v>
      </c>
      <c r="AI14" t="e">
        <f>#REF!</f>
        <v>#REF!</v>
      </c>
      <c r="AJ14">
        <f t="shared" ref="AJ14:AT14" si="24">I419</f>
        <v>3.73</v>
      </c>
      <c r="AK14">
        <f t="shared" si="24"/>
        <v>2.4800000000000004</v>
      </c>
      <c r="AL14">
        <f t="shared" si="24"/>
        <v>3.0500000000000003</v>
      </c>
      <c r="AM14">
        <f t="shared" si="24"/>
        <v>2.7700000000000005</v>
      </c>
      <c r="AN14">
        <f t="shared" si="24"/>
        <v>2.75</v>
      </c>
      <c r="AO14">
        <f t="shared" si="24"/>
        <v>0</v>
      </c>
      <c r="AP14">
        <f t="shared" si="24"/>
        <v>0</v>
      </c>
      <c r="AQ14">
        <f t="shared" si="24"/>
        <v>2.2800000000000002</v>
      </c>
      <c r="AR14">
        <f t="shared" si="24"/>
        <v>1.69</v>
      </c>
      <c r="AS14">
        <f t="shared" si="24"/>
        <v>2.99</v>
      </c>
      <c r="AT14">
        <f t="shared" si="24"/>
        <v>5.28</v>
      </c>
      <c r="AU14" s="7" t="e">
        <f t="shared" si="2"/>
        <v>#REF!</v>
      </c>
      <c r="AW14" s="6"/>
      <c r="BQ14" s="3"/>
    </row>
    <row r="15" spans="1:69" x14ac:dyDescent="0.2">
      <c r="A15">
        <v>13</v>
      </c>
      <c r="C15">
        <v>0.05</v>
      </c>
      <c r="E15">
        <v>0.1</v>
      </c>
      <c r="F15">
        <v>0.05</v>
      </c>
      <c r="H15">
        <v>0.08</v>
      </c>
      <c r="I15">
        <v>0.05</v>
      </c>
      <c r="L15">
        <v>0.05</v>
      </c>
      <c r="M15">
        <v>0.1</v>
      </c>
      <c r="P15">
        <v>7.0000000000000007E-2</v>
      </c>
      <c r="T15">
        <v>13</v>
      </c>
      <c r="Z15" s="6"/>
      <c r="BP15" s="3"/>
      <c r="BQ15" s="3"/>
    </row>
    <row r="16" spans="1:69" x14ac:dyDescent="0.2">
      <c r="A16" s="21">
        <v>14</v>
      </c>
      <c r="B16" s="21"/>
      <c r="C16" s="21"/>
      <c r="D16" s="21"/>
      <c r="E16" s="21"/>
      <c r="F16" s="21"/>
      <c r="G16" s="21"/>
      <c r="H16" s="21"/>
      <c r="I16" s="21">
        <v>0.08</v>
      </c>
      <c r="J16" s="21">
        <v>0.09</v>
      </c>
      <c r="K16" s="21"/>
      <c r="L16" s="21"/>
      <c r="M16" s="21"/>
      <c r="N16" s="21"/>
      <c r="O16" s="21"/>
      <c r="P16" s="21"/>
      <c r="Q16" s="21"/>
      <c r="R16" s="21"/>
      <c r="S16" s="21">
        <v>0.24</v>
      </c>
      <c r="T16" s="21">
        <v>14</v>
      </c>
      <c r="Z16" s="6" t="s">
        <v>34</v>
      </c>
      <c r="AB16" s="4">
        <f t="shared" ref="AB16:AT16" si="25">SUM(AB3:AB14)</f>
        <v>17.28</v>
      </c>
      <c r="AC16" s="4">
        <f t="shared" si="25"/>
        <v>20.010000000000002</v>
      </c>
      <c r="AD16" s="4">
        <f t="shared" si="25"/>
        <v>0</v>
      </c>
      <c r="AE16" s="4">
        <f t="shared" si="25"/>
        <v>21.44</v>
      </c>
      <c r="AF16" s="4">
        <f t="shared" si="25"/>
        <v>14.95</v>
      </c>
      <c r="AG16" s="4">
        <f t="shared" si="25"/>
        <v>0</v>
      </c>
      <c r="AH16" s="4">
        <f t="shared" si="25"/>
        <v>17.43</v>
      </c>
      <c r="AI16" s="4" t="e">
        <f t="shared" si="25"/>
        <v>#REF!</v>
      </c>
      <c r="AJ16" s="4">
        <f t="shared" si="25"/>
        <v>20.890000000000004</v>
      </c>
      <c r="AK16" s="4">
        <f t="shared" si="25"/>
        <v>18.48</v>
      </c>
      <c r="AL16" s="4">
        <f t="shared" si="25"/>
        <v>18.12</v>
      </c>
      <c r="AM16" s="4">
        <f t="shared" si="25"/>
        <v>18.070000000000004</v>
      </c>
      <c r="AN16" s="4">
        <f t="shared" si="25"/>
        <v>12.97</v>
      </c>
      <c r="AO16" s="4">
        <f t="shared" si="25"/>
        <v>6.12</v>
      </c>
      <c r="AP16" s="4">
        <f t="shared" si="25"/>
        <v>0</v>
      </c>
      <c r="AQ16" s="4">
        <f t="shared" si="25"/>
        <v>17.68</v>
      </c>
      <c r="AR16" s="4">
        <f t="shared" si="25"/>
        <v>14.470000000000004</v>
      </c>
      <c r="AS16" s="4">
        <f t="shared" si="25"/>
        <v>18.880000000000003</v>
      </c>
      <c r="AT16" s="4">
        <f t="shared" si="25"/>
        <v>33.08</v>
      </c>
      <c r="AU16" s="7" t="e">
        <f>AVERAGE(AB16:AT16)</f>
        <v>#REF!</v>
      </c>
    </row>
    <row r="17" spans="1:57" x14ac:dyDescent="0.2">
      <c r="A17">
        <v>15</v>
      </c>
      <c r="L17">
        <v>0.11</v>
      </c>
      <c r="M17">
        <v>0.03</v>
      </c>
      <c r="Q17">
        <v>0.03</v>
      </c>
      <c r="T17">
        <v>15</v>
      </c>
      <c r="BB17" s="6"/>
      <c r="BC17" s="6"/>
      <c r="BD17" s="6"/>
      <c r="BE17" s="6"/>
    </row>
    <row r="18" spans="1:57" x14ac:dyDescent="0.2">
      <c r="A18" s="21">
        <v>16</v>
      </c>
      <c r="B18" s="21"/>
      <c r="C18" s="21"/>
      <c r="D18" s="21"/>
      <c r="E18" s="21">
        <v>0.12</v>
      </c>
      <c r="F18" s="21"/>
      <c r="G18" s="21"/>
      <c r="H18" s="21">
        <v>0.2</v>
      </c>
      <c r="I18" s="21">
        <v>0.04</v>
      </c>
      <c r="J18" s="21">
        <v>0.18</v>
      </c>
      <c r="K18" s="21"/>
      <c r="L18" s="21"/>
      <c r="M18" s="21"/>
      <c r="N18" s="21"/>
      <c r="O18" s="21"/>
      <c r="P18" s="21">
        <v>0.13</v>
      </c>
      <c r="Q18" s="21"/>
      <c r="R18" s="21"/>
      <c r="S18" s="21"/>
      <c r="T18" s="21">
        <v>16</v>
      </c>
      <c r="AE18" s="6" t="s">
        <v>35</v>
      </c>
      <c r="AF18" s="6"/>
      <c r="AG18" s="6" t="s">
        <v>36</v>
      </c>
      <c r="AH18" s="6"/>
      <c r="BB18" s="3"/>
    </row>
    <row r="19" spans="1:57" x14ac:dyDescent="0.2">
      <c r="A19">
        <v>17</v>
      </c>
      <c r="H19">
        <v>0.04</v>
      </c>
      <c r="I19">
        <v>0.03</v>
      </c>
      <c r="L19">
        <v>0.08</v>
      </c>
      <c r="T19">
        <v>17</v>
      </c>
    </row>
    <row r="20" spans="1:57" x14ac:dyDescent="0.2">
      <c r="A20" s="21">
        <v>18</v>
      </c>
      <c r="B20" s="21"/>
      <c r="C20" s="21">
        <v>0.01</v>
      </c>
      <c r="D20" s="21"/>
      <c r="E20" s="21"/>
      <c r="F20" s="21"/>
      <c r="G20" s="21"/>
      <c r="H20" s="21"/>
      <c r="I20" s="21">
        <v>0.02</v>
      </c>
      <c r="J20" s="21"/>
      <c r="K20" s="21"/>
      <c r="L20" s="21"/>
      <c r="M20" s="21"/>
      <c r="N20" s="21"/>
      <c r="O20" s="21"/>
      <c r="P20" s="21">
        <v>0.04</v>
      </c>
      <c r="Q20" s="21"/>
      <c r="R20" s="21"/>
      <c r="S20">
        <v>0.7</v>
      </c>
      <c r="T20" s="21">
        <v>18</v>
      </c>
    </row>
    <row r="21" spans="1:57" x14ac:dyDescent="0.2">
      <c r="A21">
        <v>19</v>
      </c>
      <c r="E21">
        <v>7.0000000000000007E-2</v>
      </c>
      <c r="T21">
        <v>19</v>
      </c>
    </row>
    <row r="22" spans="1:57" x14ac:dyDescent="0.2">
      <c r="A22" s="21">
        <v>20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>
        <v>20</v>
      </c>
    </row>
    <row r="23" spans="1:57" x14ac:dyDescent="0.2">
      <c r="A23">
        <v>21</v>
      </c>
      <c r="Q23">
        <v>0.3</v>
      </c>
      <c r="T23">
        <v>21</v>
      </c>
    </row>
    <row r="24" spans="1:57" x14ac:dyDescent="0.2">
      <c r="A24" s="21">
        <v>22</v>
      </c>
      <c r="B24" s="21"/>
      <c r="C24" s="21">
        <v>0.3</v>
      </c>
      <c r="D24" s="21"/>
      <c r="E24" s="21"/>
      <c r="F24" s="21"/>
      <c r="G24" s="21"/>
      <c r="H24" s="21"/>
      <c r="I24" s="21">
        <v>0.27</v>
      </c>
      <c r="J24" s="21"/>
      <c r="K24" s="21"/>
      <c r="L24" s="21">
        <v>0.2</v>
      </c>
      <c r="M24" s="21"/>
      <c r="N24" s="21"/>
      <c r="O24" s="21"/>
      <c r="P24" s="21"/>
      <c r="Q24" s="21"/>
      <c r="R24" s="21"/>
      <c r="S24" s="21"/>
      <c r="T24" s="21">
        <v>22</v>
      </c>
    </row>
    <row r="25" spans="1:57" x14ac:dyDescent="0.2">
      <c r="A25">
        <v>23</v>
      </c>
      <c r="C25">
        <v>0.1</v>
      </c>
      <c r="E25">
        <v>0.24</v>
      </c>
      <c r="F25">
        <v>0.22</v>
      </c>
      <c r="H25">
        <v>0.15</v>
      </c>
      <c r="M25">
        <v>0.26</v>
      </c>
      <c r="P25">
        <v>0.22</v>
      </c>
      <c r="Q25">
        <v>0.02</v>
      </c>
      <c r="T25">
        <v>23</v>
      </c>
    </row>
    <row r="26" spans="1:57" x14ac:dyDescent="0.2">
      <c r="A26" s="21">
        <v>24</v>
      </c>
      <c r="B26" s="21"/>
      <c r="C26" s="21">
        <v>0.03</v>
      </c>
      <c r="D26" s="21"/>
      <c r="E26" s="21"/>
      <c r="F26" s="21">
        <v>0.05</v>
      </c>
      <c r="G26" s="21"/>
      <c r="H26" s="21"/>
      <c r="I26" s="21"/>
      <c r="J26" s="21"/>
      <c r="K26" s="21">
        <v>0.39</v>
      </c>
      <c r="L26" s="21">
        <v>0.1</v>
      </c>
      <c r="M26" s="21">
        <v>0.02</v>
      </c>
      <c r="N26" s="21"/>
      <c r="O26" s="21"/>
      <c r="P26" s="21"/>
      <c r="Q26" s="21">
        <v>0.1</v>
      </c>
      <c r="R26" s="21"/>
      <c r="S26" s="21">
        <v>0.67</v>
      </c>
      <c r="T26" s="21">
        <v>24</v>
      </c>
    </row>
    <row r="27" spans="1:57" x14ac:dyDescent="0.2">
      <c r="A27">
        <v>25</v>
      </c>
      <c r="E27">
        <v>0.14000000000000001</v>
      </c>
      <c r="F27">
        <v>0.06</v>
      </c>
      <c r="H27">
        <v>0.12</v>
      </c>
      <c r="I27">
        <v>0.13</v>
      </c>
      <c r="J27">
        <v>0.32</v>
      </c>
      <c r="L27">
        <v>0.13</v>
      </c>
      <c r="M27">
        <v>0.04</v>
      </c>
      <c r="T27">
        <v>25</v>
      </c>
    </row>
    <row r="28" spans="1:57" x14ac:dyDescent="0.2">
      <c r="A28" s="21">
        <v>26</v>
      </c>
      <c r="B28" s="21"/>
      <c r="C28" s="21">
        <v>7.0000000000000007E-2</v>
      </c>
      <c r="D28" s="21"/>
      <c r="E28" s="21">
        <v>0.05</v>
      </c>
      <c r="F28" s="21">
        <v>0.05</v>
      </c>
      <c r="G28" s="21"/>
      <c r="H28" s="21"/>
      <c r="I28" s="21">
        <v>0.12</v>
      </c>
      <c r="J28" s="21">
        <v>0.04</v>
      </c>
      <c r="K28" s="21"/>
      <c r="L28" s="21">
        <v>0.05</v>
      </c>
      <c r="M28" s="21">
        <v>0.04</v>
      </c>
      <c r="N28" s="21"/>
      <c r="O28" s="21"/>
      <c r="P28" s="21">
        <v>0.37</v>
      </c>
      <c r="Q28" s="21"/>
      <c r="R28" s="21"/>
      <c r="S28" s="21"/>
      <c r="T28" s="21">
        <v>26</v>
      </c>
    </row>
    <row r="29" spans="1:57" x14ac:dyDescent="0.2">
      <c r="A29">
        <v>27</v>
      </c>
      <c r="I29">
        <v>0.06</v>
      </c>
      <c r="M29">
        <v>0.01</v>
      </c>
      <c r="S29">
        <v>0.15</v>
      </c>
      <c r="T29">
        <v>27</v>
      </c>
    </row>
    <row r="30" spans="1:57" x14ac:dyDescent="0.2">
      <c r="A30" s="21">
        <v>28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>
        <v>28</v>
      </c>
    </row>
    <row r="31" spans="1:57" x14ac:dyDescent="0.2">
      <c r="A31">
        <v>29</v>
      </c>
      <c r="T31">
        <v>29</v>
      </c>
    </row>
    <row r="32" spans="1:57" x14ac:dyDescent="0.2">
      <c r="A32" s="21">
        <v>30</v>
      </c>
      <c r="B32" s="21"/>
      <c r="C32" s="21">
        <v>0.25</v>
      </c>
      <c r="D32" s="21"/>
      <c r="E32" s="21"/>
      <c r="F32" s="21"/>
      <c r="G32" s="21"/>
      <c r="H32" s="21"/>
      <c r="I32" s="21"/>
      <c r="J32" s="21"/>
      <c r="K32" s="21"/>
      <c r="L32" s="21">
        <v>0.27</v>
      </c>
      <c r="M32" s="21"/>
      <c r="N32" s="21"/>
      <c r="O32" s="21"/>
      <c r="P32" s="21"/>
      <c r="Q32" s="21"/>
      <c r="R32" s="21"/>
      <c r="S32" s="21"/>
      <c r="T32" s="21">
        <v>30</v>
      </c>
    </row>
    <row r="33" spans="1:20" x14ac:dyDescent="0.2">
      <c r="A33">
        <v>31</v>
      </c>
      <c r="C33">
        <v>0.02</v>
      </c>
      <c r="E33">
        <v>0.38</v>
      </c>
      <c r="H33">
        <v>0.28000000000000003</v>
      </c>
      <c r="I33">
        <v>0.28000000000000003</v>
      </c>
      <c r="J33">
        <v>0.32</v>
      </c>
      <c r="K33">
        <v>0.28999999999999998</v>
      </c>
      <c r="L33">
        <v>0.08</v>
      </c>
      <c r="M33">
        <v>0.28000000000000003</v>
      </c>
      <c r="P33">
        <v>0.1</v>
      </c>
      <c r="Q33">
        <v>0.25</v>
      </c>
      <c r="R33">
        <v>0.8</v>
      </c>
      <c r="S33">
        <v>0.52</v>
      </c>
      <c r="T33">
        <v>31</v>
      </c>
    </row>
    <row r="34" spans="1:20" x14ac:dyDescent="0.2">
      <c r="A34" s="18" t="s">
        <v>37</v>
      </c>
      <c r="B34" s="18">
        <f t="shared" ref="B34:S34" si="26">SUM(B3:B33)</f>
        <v>1.18</v>
      </c>
      <c r="C34" s="18">
        <f t="shared" si="26"/>
        <v>2.1100000000000003</v>
      </c>
      <c r="D34" s="18">
        <f t="shared" si="26"/>
        <v>0</v>
      </c>
      <c r="E34" s="18">
        <f t="shared" si="26"/>
        <v>2.2700000000000005</v>
      </c>
      <c r="F34" s="18">
        <f t="shared" si="26"/>
        <v>1.2700000000000002</v>
      </c>
      <c r="G34" s="18">
        <f t="shared" si="26"/>
        <v>0</v>
      </c>
      <c r="H34" s="18">
        <f t="shared" si="26"/>
        <v>1.74</v>
      </c>
      <c r="I34" s="18">
        <f t="shared" si="26"/>
        <v>2.6900000000000004</v>
      </c>
      <c r="J34" s="18">
        <f t="shared" si="26"/>
        <v>2.2600000000000002</v>
      </c>
      <c r="K34" s="18">
        <f t="shared" si="26"/>
        <v>1.52</v>
      </c>
      <c r="L34" s="18">
        <f t="shared" si="26"/>
        <v>2.08</v>
      </c>
      <c r="M34" s="18">
        <f t="shared" si="26"/>
        <v>1.8100000000000003</v>
      </c>
      <c r="N34" s="18">
        <f t="shared" si="26"/>
        <v>0</v>
      </c>
      <c r="O34" s="18">
        <f t="shared" si="26"/>
        <v>0</v>
      </c>
      <c r="P34" s="18">
        <f t="shared" si="26"/>
        <v>2.0100000000000002</v>
      </c>
      <c r="Q34" s="18">
        <f t="shared" si="26"/>
        <v>1.3700000000000003</v>
      </c>
      <c r="R34" s="18">
        <f t="shared" si="26"/>
        <v>1.9000000000000001</v>
      </c>
      <c r="S34" s="18">
        <f t="shared" si="26"/>
        <v>4.51</v>
      </c>
      <c r="T34" s="18"/>
    </row>
    <row r="36" spans="1:20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17</v>
      </c>
      <c r="R36" t="s">
        <v>39</v>
      </c>
      <c r="S36" t="s">
        <v>19</v>
      </c>
    </row>
    <row r="38" spans="1:20" x14ac:dyDescent="0.2">
      <c r="A38">
        <v>1</v>
      </c>
      <c r="B38">
        <v>0.1</v>
      </c>
      <c r="C38">
        <v>7.0000000000000007E-2</v>
      </c>
      <c r="F38">
        <v>0.6</v>
      </c>
      <c r="J38">
        <v>0.12</v>
      </c>
      <c r="L38">
        <v>0.12</v>
      </c>
      <c r="P38">
        <v>0.11</v>
      </c>
      <c r="Q38">
        <v>0.05</v>
      </c>
      <c r="T38">
        <v>1</v>
      </c>
    </row>
    <row r="39" spans="1:20" x14ac:dyDescent="0.2">
      <c r="A39" s="21">
        <v>2</v>
      </c>
      <c r="B39" s="21">
        <v>0.15</v>
      </c>
      <c r="C39" s="21"/>
      <c r="D39" s="21"/>
      <c r="E39" s="21">
        <v>0.11</v>
      </c>
      <c r="F39" s="21"/>
      <c r="G39" s="21"/>
      <c r="H39" s="21">
        <v>0.08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>
        <v>0.22</v>
      </c>
      <c r="T39" s="21">
        <v>2</v>
      </c>
    </row>
    <row r="40" spans="1:20" x14ac:dyDescent="0.2">
      <c r="A40">
        <v>3</v>
      </c>
      <c r="B40">
        <v>0.01</v>
      </c>
      <c r="Q40">
        <v>0.05</v>
      </c>
      <c r="T40">
        <v>3</v>
      </c>
    </row>
    <row r="41" spans="1:20" x14ac:dyDescent="0.2">
      <c r="A41" s="21">
        <v>4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>
        <v>0.09</v>
      </c>
      <c r="M41" s="21"/>
      <c r="N41" s="21"/>
      <c r="O41" s="21"/>
      <c r="P41" s="21"/>
      <c r="Q41" s="21"/>
      <c r="R41" s="21"/>
      <c r="S41" s="21"/>
      <c r="T41" s="21">
        <v>4</v>
      </c>
    </row>
    <row r="42" spans="1:20" x14ac:dyDescent="0.2">
      <c r="A42">
        <v>5</v>
      </c>
      <c r="B42">
        <v>0.15</v>
      </c>
      <c r="C42">
        <v>0.08</v>
      </c>
      <c r="E42">
        <v>0.17</v>
      </c>
      <c r="H42">
        <v>7.0000000000000007E-2</v>
      </c>
      <c r="J42">
        <v>0.34</v>
      </c>
      <c r="P42">
        <v>0.19</v>
      </c>
      <c r="Q42">
        <v>0.01</v>
      </c>
      <c r="S42">
        <v>0.15</v>
      </c>
      <c r="T42">
        <v>5</v>
      </c>
    </row>
    <row r="43" spans="1:20" x14ac:dyDescent="0.2">
      <c r="A43" s="21">
        <v>6</v>
      </c>
      <c r="B43" s="21">
        <v>0.06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>
        <v>6</v>
      </c>
    </row>
    <row r="44" spans="1:20" x14ac:dyDescent="0.2">
      <c r="A44">
        <v>7</v>
      </c>
      <c r="K44">
        <v>0.12</v>
      </c>
      <c r="L44">
        <v>0.05</v>
      </c>
      <c r="Q44">
        <v>0.1</v>
      </c>
      <c r="S44">
        <v>0.06</v>
      </c>
      <c r="T44">
        <v>7</v>
      </c>
    </row>
    <row r="45" spans="1:20" x14ac:dyDescent="0.2">
      <c r="A45" s="21">
        <v>8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>
        <v>8</v>
      </c>
    </row>
    <row r="46" spans="1:20" x14ac:dyDescent="0.2">
      <c r="A46">
        <v>9</v>
      </c>
      <c r="C46">
        <v>0.02</v>
      </c>
      <c r="T46">
        <v>9</v>
      </c>
    </row>
    <row r="47" spans="1:20" x14ac:dyDescent="0.2">
      <c r="A47" s="21">
        <v>10</v>
      </c>
      <c r="B47" s="21"/>
      <c r="C47" s="21">
        <v>0.03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>
        <v>0.03</v>
      </c>
      <c r="Q47" s="21">
        <v>0.01</v>
      </c>
      <c r="R47" s="21"/>
      <c r="S47" s="21"/>
      <c r="T47" s="21">
        <v>10</v>
      </c>
    </row>
    <row r="48" spans="1:20" x14ac:dyDescent="0.2">
      <c r="A48">
        <v>11</v>
      </c>
      <c r="E48">
        <v>0.02</v>
      </c>
      <c r="S48">
        <v>0.05</v>
      </c>
      <c r="T48">
        <v>11</v>
      </c>
    </row>
    <row r="49" spans="1:20" x14ac:dyDescent="0.2">
      <c r="A49" s="21">
        <v>12</v>
      </c>
      <c r="B49" s="21">
        <v>0.09</v>
      </c>
      <c r="C49" s="21"/>
      <c r="D49" s="21"/>
      <c r="E49" s="21">
        <v>0.11</v>
      </c>
      <c r="F49" s="21"/>
      <c r="G49" s="21"/>
      <c r="H49" s="21"/>
      <c r="I49" s="21"/>
      <c r="J49" s="21">
        <v>0.13</v>
      </c>
      <c r="K49" s="21"/>
      <c r="L49" s="21"/>
      <c r="M49" s="21"/>
      <c r="N49" s="21"/>
      <c r="O49" s="21"/>
      <c r="P49" s="21">
        <v>0.08</v>
      </c>
      <c r="Q49" s="21"/>
      <c r="R49" s="21"/>
      <c r="S49" s="21">
        <v>0.05</v>
      </c>
      <c r="T49" s="21">
        <v>12</v>
      </c>
    </row>
    <row r="50" spans="1:20" x14ac:dyDescent="0.2">
      <c r="A50">
        <v>13</v>
      </c>
      <c r="T50">
        <v>13</v>
      </c>
    </row>
    <row r="51" spans="1:20" x14ac:dyDescent="0.2">
      <c r="A51" s="21">
        <v>14</v>
      </c>
      <c r="B51" s="21"/>
      <c r="C51" s="21">
        <v>0.17</v>
      </c>
      <c r="D51" s="21"/>
      <c r="E51" s="21">
        <v>0.25</v>
      </c>
      <c r="F51" s="21"/>
      <c r="G51" s="21"/>
      <c r="H51" s="21">
        <v>0.15</v>
      </c>
      <c r="I51" s="21"/>
      <c r="J51" s="21"/>
      <c r="K51" s="21">
        <v>0.21</v>
      </c>
      <c r="L51" s="21">
        <v>0.28000000000000003</v>
      </c>
      <c r="M51" s="21"/>
      <c r="N51" s="21"/>
      <c r="O51" s="21"/>
      <c r="P51" s="21">
        <v>0.22</v>
      </c>
      <c r="Q51" s="21">
        <v>0.22</v>
      </c>
      <c r="R51" s="21">
        <v>0.23</v>
      </c>
      <c r="S51" s="21"/>
      <c r="T51" s="21">
        <v>14</v>
      </c>
    </row>
    <row r="52" spans="1:20" x14ac:dyDescent="0.2">
      <c r="A52">
        <v>15</v>
      </c>
      <c r="B52">
        <v>0.2</v>
      </c>
      <c r="C52">
        <v>0.02</v>
      </c>
      <c r="J52">
        <v>0.18</v>
      </c>
      <c r="R52">
        <v>0.03</v>
      </c>
      <c r="S52">
        <v>0.28000000000000003</v>
      </c>
      <c r="T52">
        <v>15</v>
      </c>
    </row>
    <row r="53" spans="1:20" x14ac:dyDescent="0.2">
      <c r="A53" s="21">
        <v>16</v>
      </c>
      <c r="B53" s="21">
        <v>0.03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>
        <v>0.02</v>
      </c>
      <c r="Q53" s="21">
        <v>0.03</v>
      </c>
      <c r="R53" s="21"/>
      <c r="S53" s="21"/>
      <c r="T53" s="21">
        <v>16</v>
      </c>
    </row>
    <row r="54" spans="1:20" x14ac:dyDescent="0.2">
      <c r="A54">
        <v>17</v>
      </c>
      <c r="E54">
        <v>0.03</v>
      </c>
      <c r="T54">
        <v>17</v>
      </c>
    </row>
    <row r="55" spans="1:20" x14ac:dyDescent="0.2">
      <c r="A55" s="21">
        <v>18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>
        <v>0.05</v>
      </c>
      <c r="M55" s="21"/>
      <c r="N55" s="21"/>
      <c r="O55" s="21"/>
      <c r="P55" s="21"/>
      <c r="Q55" s="21"/>
      <c r="R55" s="21"/>
      <c r="S55" s="21"/>
      <c r="T55" s="21">
        <v>18</v>
      </c>
    </row>
    <row r="56" spans="1:20" x14ac:dyDescent="0.2">
      <c r="A56">
        <v>19</v>
      </c>
      <c r="T56">
        <v>19</v>
      </c>
    </row>
    <row r="57" spans="1:20" x14ac:dyDescent="0.2">
      <c r="A57" s="21">
        <v>20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>
        <v>20</v>
      </c>
    </row>
    <row r="58" spans="1:20" x14ac:dyDescent="0.2">
      <c r="A58">
        <v>21</v>
      </c>
      <c r="T58">
        <v>21</v>
      </c>
    </row>
    <row r="59" spans="1:20" x14ac:dyDescent="0.2">
      <c r="A59" s="21">
        <v>22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>
        <v>22</v>
      </c>
    </row>
    <row r="60" spans="1:20" x14ac:dyDescent="0.2">
      <c r="A60">
        <v>23</v>
      </c>
      <c r="K60">
        <v>0.06</v>
      </c>
      <c r="L60">
        <v>0.05</v>
      </c>
      <c r="T60">
        <v>23</v>
      </c>
    </row>
    <row r="61" spans="1:20" x14ac:dyDescent="0.2">
      <c r="A61" s="21">
        <v>24</v>
      </c>
      <c r="B61" s="21">
        <v>0.11</v>
      </c>
      <c r="C61" s="21">
        <v>0.13</v>
      </c>
      <c r="D61" s="21"/>
      <c r="E61" s="21">
        <v>0.32</v>
      </c>
      <c r="F61" s="21"/>
      <c r="G61" s="21"/>
      <c r="H61" s="21">
        <v>0.18</v>
      </c>
      <c r="I61" s="21"/>
      <c r="J61" s="21">
        <v>0.23</v>
      </c>
      <c r="K61" s="21"/>
      <c r="L61" s="21">
        <v>0.06</v>
      </c>
      <c r="M61" s="21"/>
      <c r="N61" s="21"/>
      <c r="O61" s="21"/>
      <c r="P61" s="21">
        <v>0.27</v>
      </c>
      <c r="Q61" s="21">
        <v>0.08</v>
      </c>
      <c r="R61" s="21">
        <v>0.09</v>
      </c>
      <c r="S61" s="21">
        <v>0.23</v>
      </c>
      <c r="T61" s="21">
        <v>24</v>
      </c>
    </row>
    <row r="62" spans="1:20" x14ac:dyDescent="0.2">
      <c r="A62">
        <v>25</v>
      </c>
      <c r="B62">
        <v>0.16</v>
      </c>
      <c r="T62">
        <v>25</v>
      </c>
    </row>
    <row r="63" spans="1:20" x14ac:dyDescent="0.2">
      <c r="A63" s="21">
        <v>26</v>
      </c>
      <c r="B63" s="21"/>
      <c r="C63" s="21"/>
      <c r="D63" s="21"/>
      <c r="E63" s="21">
        <v>0.02</v>
      </c>
      <c r="F63" s="21"/>
      <c r="G63" s="21"/>
      <c r="H63" s="21"/>
      <c r="I63" s="21"/>
      <c r="J63" s="21"/>
      <c r="K63" s="21"/>
      <c r="L63" s="21">
        <v>0.03</v>
      </c>
      <c r="M63" s="21"/>
      <c r="N63" s="21"/>
      <c r="O63" s="21"/>
      <c r="P63" s="21"/>
      <c r="Q63" s="21"/>
      <c r="R63" s="21"/>
      <c r="S63" s="21"/>
      <c r="T63" s="21">
        <v>26</v>
      </c>
    </row>
    <row r="64" spans="1:20" x14ac:dyDescent="0.2">
      <c r="A64">
        <v>27</v>
      </c>
      <c r="B64">
        <v>0.02</v>
      </c>
      <c r="J64">
        <v>0.01</v>
      </c>
      <c r="T64">
        <v>27</v>
      </c>
    </row>
    <row r="65" spans="1:20" x14ac:dyDescent="0.2">
      <c r="A65" s="21">
        <v>28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>
        <v>28</v>
      </c>
    </row>
    <row r="66" spans="1:20" x14ac:dyDescent="0.2">
      <c r="A66">
        <v>29</v>
      </c>
      <c r="T66">
        <v>29</v>
      </c>
    </row>
    <row r="67" spans="1:20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>
        <v>30</v>
      </c>
    </row>
    <row r="68" spans="1:20" x14ac:dyDescent="0.2">
      <c r="A68">
        <v>31</v>
      </c>
      <c r="T68">
        <v>31</v>
      </c>
    </row>
    <row r="69" spans="1:20" x14ac:dyDescent="0.2">
      <c r="A69" s="18" t="s">
        <v>37</v>
      </c>
      <c r="B69" s="18">
        <f t="shared" ref="B69:S69" si="27">SUM(B38:B68)</f>
        <v>1.08</v>
      </c>
      <c r="C69" s="18">
        <f t="shared" si="27"/>
        <v>0.52</v>
      </c>
      <c r="D69" s="18">
        <f t="shared" si="27"/>
        <v>0</v>
      </c>
      <c r="E69" s="18">
        <f t="shared" si="27"/>
        <v>1.03</v>
      </c>
      <c r="F69" s="18">
        <f t="shared" si="27"/>
        <v>0.6</v>
      </c>
      <c r="G69" s="18">
        <f t="shared" si="27"/>
        <v>0</v>
      </c>
      <c r="H69" s="18">
        <f t="shared" si="27"/>
        <v>0.48000000000000004</v>
      </c>
      <c r="I69" s="18">
        <f t="shared" si="27"/>
        <v>0</v>
      </c>
      <c r="J69" s="18">
        <f t="shared" si="27"/>
        <v>1.01</v>
      </c>
      <c r="K69" s="18">
        <f t="shared" si="27"/>
        <v>0.38999999999999996</v>
      </c>
      <c r="L69" s="18">
        <f t="shared" si="27"/>
        <v>0.7300000000000002</v>
      </c>
      <c r="M69" s="18">
        <f t="shared" si="27"/>
        <v>0</v>
      </c>
      <c r="N69" s="18">
        <f t="shared" si="27"/>
        <v>0</v>
      </c>
      <c r="O69" s="18">
        <f t="shared" si="27"/>
        <v>0</v>
      </c>
      <c r="P69" s="18">
        <f t="shared" si="27"/>
        <v>0.92</v>
      </c>
      <c r="Q69" s="18">
        <f t="shared" si="27"/>
        <v>0.55000000000000004</v>
      </c>
      <c r="R69" s="18">
        <f t="shared" si="27"/>
        <v>0.35</v>
      </c>
      <c r="S69" s="18">
        <f t="shared" si="27"/>
        <v>1.04</v>
      </c>
      <c r="T69" s="18"/>
    </row>
    <row r="71" spans="1:20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17</v>
      </c>
      <c r="R71" t="s">
        <v>18</v>
      </c>
      <c r="S71" t="s">
        <v>19</v>
      </c>
    </row>
    <row r="73" spans="1:20" x14ac:dyDescent="0.2">
      <c r="A73">
        <v>1</v>
      </c>
      <c r="B73">
        <v>0.28999999999999998</v>
      </c>
      <c r="T73">
        <v>1</v>
      </c>
    </row>
    <row r="74" spans="1:20" x14ac:dyDescent="0.2">
      <c r="A74" s="21">
        <v>2</v>
      </c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>
        <v>2</v>
      </c>
    </row>
    <row r="75" spans="1:20" x14ac:dyDescent="0.2">
      <c r="A75">
        <v>3</v>
      </c>
      <c r="C75">
        <v>0.02</v>
      </c>
      <c r="E75">
        <v>0.12</v>
      </c>
      <c r="F75">
        <v>0.01</v>
      </c>
      <c r="H75">
        <v>0.05</v>
      </c>
      <c r="J75">
        <v>0.12</v>
      </c>
      <c r="M75">
        <v>0.12</v>
      </c>
      <c r="P75">
        <v>0.13</v>
      </c>
      <c r="Q75">
        <v>0.16</v>
      </c>
      <c r="R75">
        <v>0.08</v>
      </c>
      <c r="T75">
        <v>3</v>
      </c>
    </row>
    <row r="76" spans="1:20" x14ac:dyDescent="0.2">
      <c r="A76" s="21">
        <v>4</v>
      </c>
      <c r="B76" s="21"/>
      <c r="C76" s="21"/>
      <c r="D76" s="21"/>
      <c r="E76" s="21"/>
      <c r="F76" s="21"/>
      <c r="G76" s="21"/>
      <c r="H76" s="21"/>
      <c r="I76" s="21">
        <v>0.32</v>
      </c>
      <c r="J76" s="21"/>
      <c r="K76" s="21"/>
      <c r="L76" s="21"/>
      <c r="M76" s="21">
        <v>0.01</v>
      </c>
      <c r="N76" s="21"/>
      <c r="O76" s="21"/>
      <c r="P76" s="21"/>
      <c r="Q76" s="21"/>
      <c r="R76" s="21"/>
      <c r="S76" s="21"/>
      <c r="T76" s="21">
        <v>4</v>
      </c>
    </row>
    <row r="77" spans="1:20" x14ac:dyDescent="0.2">
      <c r="A77">
        <v>5</v>
      </c>
      <c r="T77">
        <v>5</v>
      </c>
    </row>
    <row r="78" spans="1:20" x14ac:dyDescent="0.2">
      <c r="A78" s="21">
        <v>6</v>
      </c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>
        <v>6</v>
      </c>
    </row>
    <row r="79" spans="1:20" x14ac:dyDescent="0.2">
      <c r="A79">
        <v>7</v>
      </c>
      <c r="Q79">
        <v>0.13</v>
      </c>
      <c r="T79">
        <v>7</v>
      </c>
    </row>
    <row r="80" spans="1:20" x14ac:dyDescent="0.2">
      <c r="A80" s="21">
        <v>8</v>
      </c>
      <c r="B80" s="21">
        <v>0.13</v>
      </c>
      <c r="C80" s="21">
        <v>0.03</v>
      </c>
      <c r="D80" s="21"/>
      <c r="E80" s="21">
        <v>0.03</v>
      </c>
      <c r="F80" s="21"/>
      <c r="G80" s="21"/>
      <c r="H80" s="21"/>
      <c r="I80" s="21">
        <v>0.11</v>
      </c>
      <c r="J80" s="21"/>
      <c r="K80" s="21"/>
      <c r="L80" s="21"/>
      <c r="M80" s="21">
        <v>0.14000000000000001</v>
      </c>
      <c r="N80" s="21"/>
      <c r="O80" s="21"/>
      <c r="P80" s="21"/>
      <c r="Q80" s="21"/>
      <c r="R80" s="21"/>
      <c r="S80" s="21">
        <v>0.12</v>
      </c>
      <c r="T80" s="21">
        <v>8</v>
      </c>
    </row>
    <row r="81" spans="1:20" x14ac:dyDescent="0.2">
      <c r="A81">
        <v>9</v>
      </c>
      <c r="C81">
        <v>0.05</v>
      </c>
      <c r="I81">
        <v>0.01</v>
      </c>
      <c r="M81">
        <v>0.04</v>
      </c>
      <c r="Q81">
        <v>0.16</v>
      </c>
      <c r="T81">
        <v>9</v>
      </c>
    </row>
    <row r="82" spans="1:20" x14ac:dyDescent="0.2">
      <c r="A82" s="21">
        <v>10</v>
      </c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>
        <v>10</v>
      </c>
    </row>
    <row r="83" spans="1:20" x14ac:dyDescent="0.2">
      <c r="A83">
        <v>11</v>
      </c>
      <c r="C83">
        <v>0.02</v>
      </c>
      <c r="E83">
        <v>0.1</v>
      </c>
      <c r="F83">
        <v>0.04</v>
      </c>
      <c r="J83">
        <v>0.04</v>
      </c>
      <c r="K83">
        <v>0.02</v>
      </c>
      <c r="T83">
        <v>11</v>
      </c>
    </row>
    <row r="84" spans="1:20" x14ac:dyDescent="0.2">
      <c r="A84" s="21">
        <v>12</v>
      </c>
      <c r="B84" s="21">
        <v>0.12</v>
      </c>
      <c r="C84" s="21">
        <v>0.15</v>
      </c>
      <c r="D84" s="21"/>
      <c r="E84" s="21"/>
      <c r="F84" s="21">
        <v>7.0000000000000007E-2</v>
      </c>
      <c r="G84" s="21"/>
      <c r="H84" s="21"/>
      <c r="I84" s="21"/>
      <c r="J84" s="21"/>
      <c r="K84" s="21"/>
      <c r="L84" s="21">
        <v>0.15</v>
      </c>
      <c r="M84" s="21"/>
      <c r="N84" s="21"/>
      <c r="O84" s="21"/>
      <c r="P84" s="21"/>
      <c r="Q84" s="21">
        <v>0.12</v>
      </c>
      <c r="R84" s="21"/>
      <c r="S84" s="21"/>
      <c r="T84" s="21">
        <v>12</v>
      </c>
    </row>
    <row r="85" spans="1:20" x14ac:dyDescent="0.2">
      <c r="A85">
        <v>13</v>
      </c>
      <c r="B85">
        <v>0.01</v>
      </c>
      <c r="E85">
        <v>0.12</v>
      </c>
      <c r="I85">
        <v>0.13</v>
      </c>
      <c r="J85">
        <v>0.08</v>
      </c>
      <c r="M85">
        <v>7.0000000000000007E-2</v>
      </c>
      <c r="R85">
        <v>0.16</v>
      </c>
      <c r="S85">
        <v>0.42</v>
      </c>
      <c r="T85">
        <v>13</v>
      </c>
    </row>
    <row r="86" spans="1:20" x14ac:dyDescent="0.2">
      <c r="A86" s="21">
        <v>14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>
        <v>14</v>
      </c>
    </row>
    <row r="87" spans="1:20" x14ac:dyDescent="0.2">
      <c r="A87">
        <v>15</v>
      </c>
      <c r="T87">
        <v>15</v>
      </c>
    </row>
    <row r="88" spans="1:20" x14ac:dyDescent="0.2">
      <c r="A88" s="21">
        <v>16</v>
      </c>
      <c r="B88" s="21"/>
      <c r="C88" s="21">
        <v>0.04</v>
      </c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>
        <v>16</v>
      </c>
    </row>
    <row r="89" spans="1:20" x14ac:dyDescent="0.2">
      <c r="A89">
        <v>17</v>
      </c>
      <c r="T89">
        <v>17</v>
      </c>
    </row>
    <row r="90" spans="1:20" x14ac:dyDescent="0.2">
      <c r="A90" s="21">
        <v>18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>
        <v>18</v>
      </c>
    </row>
    <row r="91" spans="1:20" x14ac:dyDescent="0.2">
      <c r="A91">
        <v>19</v>
      </c>
      <c r="T91">
        <v>19</v>
      </c>
    </row>
    <row r="92" spans="1:20" x14ac:dyDescent="0.2">
      <c r="A92" s="21">
        <v>20</v>
      </c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>
        <v>20</v>
      </c>
    </row>
    <row r="93" spans="1:20" x14ac:dyDescent="0.2">
      <c r="A93">
        <v>21</v>
      </c>
      <c r="B93">
        <v>0.1</v>
      </c>
      <c r="C93">
        <v>0.16</v>
      </c>
      <c r="E93">
        <v>0.32</v>
      </c>
      <c r="F93">
        <v>0.28000000000000003</v>
      </c>
      <c r="H93">
        <v>0.14000000000000001</v>
      </c>
      <c r="K93">
        <v>0.12</v>
      </c>
      <c r="L93">
        <v>7.0000000000000007E-2</v>
      </c>
      <c r="M93">
        <v>0.22</v>
      </c>
      <c r="P93">
        <v>0.2</v>
      </c>
      <c r="Q93">
        <v>0.18</v>
      </c>
      <c r="T93">
        <v>21</v>
      </c>
    </row>
    <row r="94" spans="1:20" x14ac:dyDescent="0.2">
      <c r="A94" s="21">
        <v>22</v>
      </c>
      <c r="B94" s="21"/>
      <c r="C94" s="21"/>
      <c r="D94" s="21"/>
      <c r="E94" s="21"/>
      <c r="F94" s="21"/>
      <c r="G94" s="21"/>
      <c r="H94" s="21"/>
      <c r="I94" s="21">
        <v>0.14000000000000001</v>
      </c>
      <c r="J94" s="21">
        <v>0.15</v>
      </c>
      <c r="K94" s="21"/>
      <c r="L94" s="21"/>
      <c r="M94" s="21">
        <v>0.01</v>
      </c>
      <c r="N94" s="21"/>
      <c r="O94" s="21"/>
      <c r="P94" s="21"/>
      <c r="Q94" s="21"/>
      <c r="R94" s="21"/>
      <c r="S94" s="21">
        <v>0.23</v>
      </c>
      <c r="T94" s="21">
        <v>22</v>
      </c>
    </row>
    <row r="95" spans="1:20" x14ac:dyDescent="0.2">
      <c r="A95">
        <v>23</v>
      </c>
      <c r="T95">
        <v>23</v>
      </c>
    </row>
    <row r="96" spans="1:20" x14ac:dyDescent="0.2">
      <c r="A96" s="21">
        <v>24</v>
      </c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>
        <v>24</v>
      </c>
    </row>
    <row r="97" spans="1:20" x14ac:dyDescent="0.2">
      <c r="A97">
        <v>25</v>
      </c>
      <c r="B97">
        <v>0.02</v>
      </c>
      <c r="C97">
        <v>0.03</v>
      </c>
      <c r="K97">
        <v>0.11</v>
      </c>
      <c r="M97">
        <v>0.02</v>
      </c>
      <c r="Q97">
        <v>0.02</v>
      </c>
      <c r="T97">
        <v>25</v>
      </c>
    </row>
    <row r="98" spans="1:20" x14ac:dyDescent="0.2">
      <c r="A98" s="21">
        <v>26</v>
      </c>
      <c r="B98" s="21">
        <v>0.12</v>
      </c>
      <c r="C98" s="21">
        <v>0.03</v>
      </c>
      <c r="D98" s="21"/>
      <c r="E98" s="21">
        <v>0.03</v>
      </c>
      <c r="F98" s="21"/>
      <c r="G98" s="21"/>
      <c r="H98" s="21">
        <v>0.09</v>
      </c>
      <c r="I98" s="21">
        <v>0.13</v>
      </c>
      <c r="J98" s="21">
        <v>0.15</v>
      </c>
      <c r="K98" s="21"/>
      <c r="L98" s="21">
        <v>0.06</v>
      </c>
      <c r="M98" s="21">
        <v>0.02</v>
      </c>
      <c r="N98" s="21"/>
      <c r="O98" s="21"/>
      <c r="P98" s="21"/>
      <c r="Q98" s="21">
        <v>0.08</v>
      </c>
      <c r="R98" s="21">
        <v>0.35</v>
      </c>
      <c r="S98" s="21">
        <v>0.25</v>
      </c>
      <c r="T98" s="21">
        <v>26</v>
      </c>
    </row>
    <row r="99" spans="1:20" x14ac:dyDescent="0.2">
      <c r="A99">
        <v>27</v>
      </c>
      <c r="I99">
        <v>0.02</v>
      </c>
      <c r="T99">
        <v>27</v>
      </c>
    </row>
    <row r="100" spans="1:20" x14ac:dyDescent="0.2">
      <c r="A100" s="21">
        <v>28</v>
      </c>
      <c r="B100" s="21">
        <v>0.08</v>
      </c>
      <c r="C100" s="21">
        <v>0.1</v>
      </c>
      <c r="D100" s="21"/>
      <c r="E100" s="21"/>
      <c r="F100" s="21">
        <v>0.12</v>
      </c>
      <c r="G100" s="21"/>
      <c r="H100" s="21"/>
      <c r="I100" s="21"/>
      <c r="J100" s="21"/>
      <c r="K100" s="21"/>
      <c r="L100" s="21">
        <v>0.34</v>
      </c>
      <c r="M100" s="21"/>
      <c r="N100" s="21"/>
      <c r="O100" s="21"/>
      <c r="P100" s="21">
        <v>0.17</v>
      </c>
      <c r="Q100" s="21">
        <v>0.08</v>
      </c>
      <c r="R100" s="21">
        <v>0.23</v>
      </c>
      <c r="S100" s="21"/>
      <c r="T100" s="21">
        <v>28</v>
      </c>
    </row>
    <row r="101" spans="1:20" x14ac:dyDescent="0.2">
      <c r="A101">
        <v>29</v>
      </c>
      <c r="B101">
        <v>0.56000000000000005</v>
      </c>
      <c r="C101">
        <v>0.65</v>
      </c>
      <c r="E101">
        <v>0.44</v>
      </c>
      <c r="F101">
        <v>0.28000000000000003</v>
      </c>
      <c r="H101">
        <v>0.5</v>
      </c>
      <c r="I101">
        <v>0.23</v>
      </c>
      <c r="J101">
        <v>0.28999999999999998</v>
      </c>
      <c r="K101">
        <v>0.89</v>
      </c>
      <c r="L101">
        <v>0.26</v>
      </c>
      <c r="M101">
        <v>0.4</v>
      </c>
      <c r="Q101">
        <v>0.5</v>
      </c>
      <c r="R101">
        <v>0.56000000000000005</v>
      </c>
      <c r="S101">
        <v>0.35</v>
      </c>
      <c r="T101">
        <v>29</v>
      </c>
    </row>
    <row r="102" spans="1:20" x14ac:dyDescent="0.2">
      <c r="A102" s="21">
        <v>30</v>
      </c>
      <c r="B102" s="21">
        <v>0.01</v>
      </c>
      <c r="C102" s="21"/>
      <c r="D102" s="21"/>
      <c r="E102" s="21"/>
      <c r="F102" s="21"/>
      <c r="G102" s="21"/>
      <c r="H102" s="21"/>
      <c r="I102" s="21">
        <v>0.44</v>
      </c>
      <c r="J102" s="21">
        <v>0.23</v>
      </c>
      <c r="K102" s="21">
        <v>0.03</v>
      </c>
      <c r="L102" s="21"/>
      <c r="M102" s="21">
        <v>0.15</v>
      </c>
      <c r="N102" s="21"/>
      <c r="O102" s="21"/>
      <c r="P102" s="21"/>
      <c r="Q102" s="21">
        <v>0.06</v>
      </c>
      <c r="R102" s="21"/>
      <c r="S102" s="21">
        <v>0.97</v>
      </c>
      <c r="T102" s="21">
        <v>30</v>
      </c>
    </row>
    <row r="103" spans="1:20" x14ac:dyDescent="0.2">
      <c r="A103">
        <v>31</v>
      </c>
      <c r="C103">
        <v>0.12</v>
      </c>
      <c r="H103">
        <v>0.05</v>
      </c>
      <c r="K103">
        <v>0.04</v>
      </c>
      <c r="M103">
        <v>0.01</v>
      </c>
      <c r="Q103">
        <v>0.27</v>
      </c>
      <c r="T103">
        <v>31</v>
      </c>
    </row>
    <row r="104" spans="1:20" x14ac:dyDescent="0.2">
      <c r="A104" s="18" t="s">
        <v>37</v>
      </c>
      <c r="B104" s="18">
        <f t="shared" ref="B104:S104" si="28">SUM(B73:B103)</f>
        <v>1.4400000000000002</v>
      </c>
      <c r="C104" s="18">
        <f t="shared" si="28"/>
        <v>1.4</v>
      </c>
      <c r="D104" s="18">
        <f t="shared" si="28"/>
        <v>0</v>
      </c>
      <c r="E104" s="18">
        <f t="shared" si="28"/>
        <v>1.1599999999999999</v>
      </c>
      <c r="F104" s="18">
        <f t="shared" si="28"/>
        <v>0.8</v>
      </c>
      <c r="G104" s="18">
        <f t="shared" si="28"/>
        <v>0</v>
      </c>
      <c r="H104" s="18">
        <f t="shared" si="28"/>
        <v>0.83000000000000007</v>
      </c>
      <c r="I104" s="18">
        <f t="shared" si="28"/>
        <v>1.53</v>
      </c>
      <c r="J104" s="18">
        <f t="shared" si="28"/>
        <v>1.06</v>
      </c>
      <c r="K104" s="18">
        <f t="shared" si="28"/>
        <v>1.2100000000000002</v>
      </c>
      <c r="L104" s="18">
        <f t="shared" si="28"/>
        <v>0.88000000000000012</v>
      </c>
      <c r="M104" s="18">
        <f t="shared" si="28"/>
        <v>1.21</v>
      </c>
      <c r="N104" s="18">
        <f t="shared" si="28"/>
        <v>0</v>
      </c>
      <c r="O104" s="18">
        <f t="shared" si="28"/>
        <v>0</v>
      </c>
      <c r="P104" s="18">
        <f t="shared" si="28"/>
        <v>0.5</v>
      </c>
      <c r="Q104" s="18">
        <f t="shared" si="28"/>
        <v>1.76</v>
      </c>
      <c r="R104" s="18">
        <f t="shared" si="28"/>
        <v>1.38</v>
      </c>
      <c r="S104" s="18">
        <f t="shared" si="28"/>
        <v>2.34</v>
      </c>
      <c r="T104" s="18"/>
    </row>
    <row r="106" spans="1:20" x14ac:dyDescent="0.2">
      <c r="A106" s="2" t="s">
        <v>41</v>
      </c>
      <c r="B106" t="s">
        <v>1</v>
      </c>
      <c r="C106" t="s">
        <v>88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17</v>
      </c>
      <c r="R106" t="s">
        <v>39</v>
      </c>
      <c r="S106" t="s">
        <v>19</v>
      </c>
    </row>
    <row r="108" spans="1:20" x14ac:dyDescent="0.2">
      <c r="A108">
        <v>1</v>
      </c>
      <c r="S108">
        <v>0.4</v>
      </c>
      <c r="T108">
        <v>1</v>
      </c>
    </row>
    <row r="109" spans="1:20" x14ac:dyDescent="0.2">
      <c r="A109" s="21">
        <v>2</v>
      </c>
      <c r="B109" s="21">
        <v>0.06</v>
      </c>
      <c r="C109" s="21">
        <v>0.1</v>
      </c>
      <c r="D109" s="21"/>
      <c r="E109" s="21">
        <v>0.1</v>
      </c>
      <c r="F109" s="21"/>
      <c r="G109" s="21"/>
      <c r="H109" s="21">
        <v>0.09</v>
      </c>
      <c r="I109" s="21"/>
      <c r="J109" s="21">
        <v>0.06</v>
      </c>
      <c r="K109" s="21">
        <v>0.05</v>
      </c>
      <c r="L109" s="21">
        <v>0.08</v>
      </c>
      <c r="M109" s="21"/>
      <c r="N109" s="21">
        <v>0.08</v>
      </c>
      <c r="O109" s="21"/>
      <c r="P109" s="21">
        <v>0.18</v>
      </c>
      <c r="Q109" s="21">
        <v>0.1</v>
      </c>
      <c r="R109" s="21">
        <v>0.24</v>
      </c>
      <c r="S109" s="21"/>
      <c r="T109" s="21">
        <v>2</v>
      </c>
    </row>
    <row r="110" spans="1:20" x14ac:dyDescent="0.2">
      <c r="A110">
        <v>3</v>
      </c>
      <c r="I110">
        <v>0.06</v>
      </c>
      <c r="S110">
        <v>0.24</v>
      </c>
      <c r="T110">
        <v>3</v>
      </c>
    </row>
    <row r="111" spans="1:20" x14ac:dyDescent="0.2">
      <c r="A111" s="21">
        <v>4</v>
      </c>
      <c r="B111" s="21"/>
      <c r="C111" s="21"/>
      <c r="D111" s="21"/>
      <c r="E111" s="21"/>
      <c r="F111" s="21"/>
      <c r="G111" s="21"/>
      <c r="H111" s="21"/>
      <c r="I111" s="21"/>
      <c r="J111" s="21"/>
      <c r="K111" s="21">
        <v>0.05</v>
      </c>
      <c r="L111" s="21"/>
      <c r="M111" s="21"/>
      <c r="N111" s="21"/>
      <c r="O111" s="21"/>
      <c r="P111" s="21">
        <v>0.02</v>
      </c>
      <c r="Q111" s="21"/>
      <c r="R111" s="21"/>
      <c r="S111" s="21"/>
      <c r="T111" s="21">
        <v>4</v>
      </c>
    </row>
    <row r="112" spans="1:20" x14ac:dyDescent="0.2">
      <c r="A112">
        <v>5</v>
      </c>
      <c r="C112">
        <v>0.05</v>
      </c>
      <c r="E112">
        <v>0.04</v>
      </c>
      <c r="F112">
        <v>7.0000000000000007E-2</v>
      </c>
      <c r="I112">
        <v>0.01</v>
      </c>
      <c r="J112">
        <v>0.06</v>
      </c>
      <c r="Q112">
        <v>0.02</v>
      </c>
      <c r="S112">
        <v>0.12</v>
      </c>
      <c r="T112">
        <v>5</v>
      </c>
    </row>
    <row r="113" spans="1:20" x14ac:dyDescent="0.2">
      <c r="A113" s="21">
        <v>6</v>
      </c>
      <c r="B113" s="21">
        <v>0.02</v>
      </c>
      <c r="C113" s="21">
        <v>0.14000000000000001</v>
      </c>
      <c r="D113" s="21"/>
      <c r="E113" s="21"/>
      <c r="F113" s="21"/>
      <c r="G113" s="21"/>
      <c r="H113" s="21"/>
      <c r="I113" s="21">
        <v>0.06</v>
      </c>
      <c r="J113" s="21"/>
      <c r="K113" s="21">
        <v>0.05</v>
      </c>
      <c r="L113" s="21"/>
      <c r="M113" s="21"/>
      <c r="N113" s="21"/>
      <c r="O113" s="21"/>
      <c r="P113" s="21"/>
      <c r="Q113" s="21">
        <v>0.02</v>
      </c>
      <c r="R113" s="21">
        <v>0.18</v>
      </c>
      <c r="S113" s="21">
        <v>0.22</v>
      </c>
      <c r="T113" s="21">
        <v>6</v>
      </c>
    </row>
    <row r="114" spans="1:20" x14ac:dyDescent="0.2">
      <c r="A114">
        <v>7</v>
      </c>
      <c r="B114">
        <v>0.06</v>
      </c>
      <c r="I114">
        <v>0.05</v>
      </c>
      <c r="L114">
        <v>0.2</v>
      </c>
      <c r="N114">
        <v>0.2</v>
      </c>
      <c r="S114">
        <v>0.1</v>
      </c>
      <c r="T114">
        <v>7</v>
      </c>
    </row>
    <row r="115" spans="1:20" x14ac:dyDescent="0.2">
      <c r="A115" s="21">
        <v>8</v>
      </c>
      <c r="B115" s="21">
        <v>0.17</v>
      </c>
      <c r="C115" s="21">
        <v>0.11</v>
      </c>
      <c r="D115" s="21"/>
      <c r="E115" s="21"/>
      <c r="F115" s="21">
        <v>0.04</v>
      </c>
      <c r="G115" s="21"/>
      <c r="H115" s="21">
        <v>0.15</v>
      </c>
      <c r="I115" s="21">
        <v>0.15</v>
      </c>
      <c r="J115" s="21">
        <v>0.16</v>
      </c>
      <c r="K115" s="21">
        <v>0.14000000000000001</v>
      </c>
      <c r="L115" s="21"/>
      <c r="M115" s="21"/>
      <c r="N115" s="21"/>
      <c r="O115" s="21"/>
      <c r="P115" s="21">
        <v>0.08</v>
      </c>
      <c r="Q115" s="21">
        <v>0.08</v>
      </c>
      <c r="R115" s="21">
        <v>0.27</v>
      </c>
      <c r="S115" s="21">
        <v>0.24</v>
      </c>
      <c r="T115" s="21">
        <v>8</v>
      </c>
    </row>
    <row r="116" spans="1:20" x14ac:dyDescent="0.2">
      <c r="A116">
        <v>9</v>
      </c>
      <c r="I116">
        <v>0.03</v>
      </c>
      <c r="S116">
        <v>7.0000000000000007E-2</v>
      </c>
      <c r="T116">
        <v>9</v>
      </c>
    </row>
    <row r="117" spans="1:20" x14ac:dyDescent="0.2">
      <c r="A117" s="21">
        <v>10</v>
      </c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>
        <v>10</v>
      </c>
    </row>
    <row r="118" spans="1:20" x14ac:dyDescent="0.2">
      <c r="A118">
        <v>11</v>
      </c>
      <c r="C118">
        <v>0.02</v>
      </c>
      <c r="Q118">
        <v>0.04</v>
      </c>
      <c r="T118">
        <v>11</v>
      </c>
    </row>
    <row r="119" spans="1:20" x14ac:dyDescent="0.2">
      <c r="A119" s="21">
        <v>12</v>
      </c>
      <c r="B119" s="21">
        <v>0.01</v>
      </c>
      <c r="C119" s="21">
        <v>0.18</v>
      </c>
      <c r="D119" s="21"/>
      <c r="E119" s="21"/>
      <c r="F119" s="21">
        <v>0.16</v>
      </c>
      <c r="G119" s="21"/>
      <c r="H119" s="21"/>
      <c r="I119" s="21"/>
      <c r="J119" s="21"/>
      <c r="K119" s="21">
        <v>0.17</v>
      </c>
      <c r="L119" s="21">
        <v>0.05</v>
      </c>
      <c r="M119" s="21"/>
      <c r="N119" s="21">
        <v>7.0000000000000007E-2</v>
      </c>
      <c r="O119" s="21"/>
      <c r="P119" s="21"/>
      <c r="Q119" s="21"/>
      <c r="R119" s="21"/>
      <c r="S119" s="21"/>
      <c r="T119" s="21">
        <v>12</v>
      </c>
    </row>
    <row r="120" spans="1:20" x14ac:dyDescent="0.2">
      <c r="A120">
        <v>13</v>
      </c>
      <c r="B120">
        <v>0.1</v>
      </c>
      <c r="E120">
        <v>0.14000000000000001</v>
      </c>
      <c r="H120">
        <v>0.05</v>
      </c>
      <c r="I120">
        <v>0.12</v>
      </c>
      <c r="J120">
        <v>0.09</v>
      </c>
      <c r="Q120">
        <v>0.14000000000000001</v>
      </c>
      <c r="R120">
        <v>0.06</v>
      </c>
      <c r="S120">
        <v>0.24</v>
      </c>
      <c r="T120">
        <v>13</v>
      </c>
    </row>
    <row r="121" spans="1:20" x14ac:dyDescent="0.2">
      <c r="A121" s="21">
        <v>14</v>
      </c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>
        <v>14</v>
      </c>
    </row>
    <row r="122" spans="1:20" x14ac:dyDescent="0.2">
      <c r="A122">
        <v>15</v>
      </c>
      <c r="T122">
        <v>15</v>
      </c>
    </row>
    <row r="123" spans="1:20" x14ac:dyDescent="0.2">
      <c r="A123" s="21">
        <v>16</v>
      </c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>
        <v>16</v>
      </c>
    </row>
    <row r="124" spans="1:20" x14ac:dyDescent="0.2">
      <c r="A124">
        <v>17</v>
      </c>
      <c r="B124">
        <v>0.49</v>
      </c>
      <c r="C124">
        <v>0.62</v>
      </c>
      <c r="F124">
        <v>0.63</v>
      </c>
      <c r="K124">
        <v>0.6</v>
      </c>
      <c r="L124">
        <v>0.25</v>
      </c>
      <c r="N124">
        <v>0.25</v>
      </c>
      <c r="P124">
        <v>0.3</v>
      </c>
      <c r="R124">
        <v>0.42</v>
      </c>
      <c r="T124">
        <v>17</v>
      </c>
    </row>
    <row r="125" spans="1:20" x14ac:dyDescent="0.2">
      <c r="A125" s="21">
        <v>18</v>
      </c>
      <c r="B125" s="21">
        <v>0.01</v>
      </c>
      <c r="C125" s="21"/>
      <c r="D125" s="21"/>
      <c r="E125" s="21">
        <v>0.33</v>
      </c>
      <c r="F125" s="21"/>
      <c r="G125" s="21"/>
      <c r="H125" s="21">
        <v>0.23</v>
      </c>
      <c r="I125" s="21">
        <v>0.46</v>
      </c>
      <c r="J125" s="21">
        <v>0.28000000000000003</v>
      </c>
      <c r="K125" s="21"/>
      <c r="L125" s="21"/>
      <c r="M125" s="21"/>
      <c r="N125" s="21"/>
      <c r="O125" s="21"/>
      <c r="P125" s="21"/>
      <c r="Q125" s="21">
        <v>0.27</v>
      </c>
      <c r="R125" s="21"/>
      <c r="S125" s="21">
        <v>0.65</v>
      </c>
      <c r="T125" s="21">
        <v>18</v>
      </c>
    </row>
    <row r="126" spans="1:20" x14ac:dyDescent="0.2">
      <c r="A126">
        <v>19</v>
      </c>
      <c r="T126">
        <v>19</v>
      </c>
    </row>
    <row r="127" spans="1:20" x14ac:dyDescent="0.2">
      <c r="A127" s="21">
        <v>20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>
        <v>20</v>
      </c>
    </row>
    <row r="128" spans="1:20" x14ac:dyDescent="0.2">
      <c r="A128">
        <v>21</v>
      </c>
      <c r="C128">
        <v>0.03</v>
      </c>
      <c r="Q128">
        <v>0.04</v>
      </c>
      <c r="S128">
        <v>0.1</v>
      </c>
      <c r="T128">
        <v>21</v>
      </c>
    </row>
    <row r="129" spans="1:20" x14ac:dyDescent="0.2">
      <c r="A129" s="21">
        <v>22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>
        <v>0.02</v>
      </c>
      <c r="M129" s="21"/>
      <c r="N129" s="21">
        <v>0.02</v>
      </c>
      <c r="O129" s="21"/>
      <c r="P129" s="21"/>
      <c r="Q129" s="21"/>
      <c r="R129" s="21"/>
      <c r="S129" s="21"/>
      <c r="T129" s="21">
        <v>22</v>
      </c>
    </row>
    <row r="130" spans="1:20" x14ac:dyDescent="0.2">
      <c r="A130">
        <v>23</v>
      </c>
      <c r="K130">
        <v>0.04</v>
      </c>
      <c r="T130">
        <v>23</v>
      </c>
    </row>
    <row r="131" spans="1:20" x14ac:dyDescent="0.2">
      <c r="A131" s="21">
        <v>24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>
        <v>0.04</v>
      </c>
      <c r="L131" s="21"/>
      <c r="M131" s="21"/>
      <c r="N131" s="21"/>
      <c r="O131" s="21"/>
      <c r="P131" s="21"/>
      <c r="Q131" s="21"/>
      <c r="R131" s="21"/>
      <c r="S131" s="21"/>
      <c r="T131" s="21">
        <v>24</v>
      </c>
    </row>
    <row r="132" spans="1:20" x14ac:dyDescent="0.2">
      <c r="A132">
        <v>25</v>
      </c>
      <c r="T132">
        <v>25</v>
      </c>
    </row>
    <row r="133" spans="1:20" x14ac:dyDescent="0.2">
      <c r="A133" s="21">
        <v>26</v>
      </c>
      <c r="B133" s="21"/>
      <c r="C133" s="21"/>
      <c r="D133" s="21"/>
      <c r="E133" s="21">
        <v>0.46</v>
      </c>
      <c r="F133" s="21"/>
      <c r="G133" s="21"/>
      <c r="H133" s="21"/>
      <c r="I133" s="21"/>
      <c r="J133" s="21"/>
      <c r="K133" s="21"/>
      <c r="L133" s="21">
        <v>0.08</v>
      </c>
      <c r="M133" s="21"/>
      <c r="N133" s="21">
        <v>0.1</v>
      </c>
      <c r="O133" s="21"/>
      <c r="P133" s="21"/>
      <c r="Q133" s="21"/>
      <c r="R133" s="21">
        <v>1.1299999999999999</v>
      </c>
      <c r="S133" s="21"/>
      <c r="T133" s="21">
        <v>26</v>
      </c>
    </row>
    <row r="134" spans="1:20" x14ac:dyDescent="0.2">
      <c r="A134">
        <v>27</v>
      </c>
      <c r="B134">
        <v>0.89</v>
      </c>
      <c r="C134">
        <v>0.7</v>
      </c>
      <c r="E134">
        <v>0.46</v>
      </c>
      <c r="F134">
        <v>0.73</v>
      </c>
      <c r="H134">
        <v>0.35</v>
      </c>
      <c r="J134">
        <v>0.09</v>
      </c>
      <c r="K134">
        <v>0.83</v>
      </c>
      <c r="L134">
        <v>0.61</v>
      </c>
      <c r="N134">
        <v>0.63</v>
      </c>
      <c r="P134">
        <v>0.9</v>
      </c>
      <c r="Q134">
        <v>0.15</v>
      </c>
      <c r="T134">
        <v>27</v>
      </c>
    </row>
    <row r="135" spans="1:20" x14ac:dyDescent="0.2">
      <c r="A135" s="21">
        <v>28</v>
      </c>
      <c r="B135" s="21">
        <v>0.52</v>
      </c>
      <c r="C135" s="21">
        <v>0.03</v>
      </c>
      <c r="D135" s="21"/>
      <c r="E135" s="21">
        <v>0.46</v>
      </c>
      <c r="F135" s="21"/>
      <c r="G135" s="21"/>
      <c r="H135" s="21">
        <v>1.23</v>
      </c>
      <c r="I135" s="21">
        <v>1.35</v>
      </c>
      <c r="J135" s="21">
        <v>1.26</v>
      </c>
      <c r="K135" s="21"/>
      <c r="L135" s="21"/>
      <c r="M135" s="21"/>
      <c r="N135" s="21"/>
      <c r="O135" s="21"/>
      <c r="P135" s="21"/>
      <c r="Q135" s="21">
        <v>0.35</v>
      </c>
      <c r="R135" s="21"/>
      <c r="S135" s="21">
        <v>0.95</v>
      </c>
      <c r="T135" s="21">
        <v>28</v>
      </c>
    </row>
    <row r="136" spans="1:20" x14ac:dyDescent="0.2">
      <c r="A136">
        <v>29</v>
      </c>
      <c r="B136">
        <v>7.0000000000000007E-2</v>
      </c>
      <c r="C136">
        <v>0.09</v>
      </c>
      <c r="E136">
        <v>0.15</v>
      </c>
      <c r="F136">
        <v>0.03</v>
      </c>
      <c r="J136">
        <v>0.1</v>
      </c>
      <c r="L136">
        <v>0.05</v>
      </c>
      <c r="N136">
        <v>0.05</v>
      </c>
      <c r="P136">
        <v>0.09</v>
      </c>
      <c r="Q136">
        <v>0.06</v>
      </c>
      <c r="R136">
        <v>0.12</v>
      </c>
      <c r="T136">
        <v>29</v>
      </c>
    </row>
    <row r="137" spans="1:20" x14ac:dyDescent="0.2">
      <c r="A137" s="21">
        <v>30</v>
      </c>
      <c r="B137" s="21"/>
      <c r="C137" s="21"/>
      <c r="D137" s="21"/>
      <c r="E137" s="21"/>
      <c r="F137" s="21">
        <v>0.04</v>
      </c>
      <c r="G137" s="21"/>
      <c r="H137" s="21">
        <v>0.05</v>
      </c>
      <c r="I137" s="21">
        <v>0.08</v>
      </c>
      <c r="J137" s="21"/>
      <c r="K137" s="21"/>
      <c r="L137" s="21"/>
      <c r="M137" s="21"/>
      <c r="N137" s="21"/>
      <c r="O137" s="21"/>
      <c r="P137" s="21"/>
      <c r="Q137" s="21"/>
      <c r="R137" s="21"/>
      <c r="S137" s="21">
        <v>0.27</v>
      </c>
      <c r="T137" s="21">
        <v>30</v>
      </c>
    </row>
    <row r="138" spans="1:20" x14ac:dyDescent="0.2">
      <c r="A138">
        <v>31</v>
      </c>
      <c r="T138">
        <v>31</v>
      </c>
    </row>
    <row r="139" spans="1:20" x14ac:dyDescent="0.2">
      <c r="A139" s="18" t="s">
        <v>37</v>
      </c>
      <c r="B139" s="18">
        <f t="shared" ref="B139:S139" si="29">SUM(B108:B138)</f>
        <v>2.4</v>
      </c>
      <c r="C139" s="18">
        <f t="shared" si="29"/>
        <v>2.0700000000000003</v>
      </c>
      <c r="D139" s="18">
        <f t="shared" si="29"/>
        <v>0</v>
      </c>
      <c r="E139" s="18">
        <f t="shared" si="29"/>
        <v>2.14</v>
      </c>
      <c r="F139" s="18">
        <f t="shared" si="29"/>
        <v>1.7</v>
      </c>
      <c r="G139" s="18">
        <f t="shared" si="29"/>
        <v>0</v>
      </c>
      <c r="H139" s="18">
        <f t="shared" si="29"/>
        <v>2.15</v>
      </c>
      <c r="I139" s="18">
        <f t="shared" si="29"/>
        <v>2.37</v>
      </c>
      <c r="J139" s="18">
        <f t="shared" si="29"/>
        <v>2.1</v>
      </c>
      <c r="K139" s="18">
        <f t="shared" si="29"/>
        <v>1.9700000000000002</v>
      </c>
      <c r="L139" s="18">
        <f t="shared" si="29"/>
        <v>1.34</v>
      </c>
      <c r="M139" s="18">
        <f t="shared" si="29"/>
        <v>0</v>
      </c>
      <c r="N139" s="18">
        <f t="shared" si="29"/>
        <v>1.4000000000000001</v>
      </c>
      <c r="O139" s="18">
        <f t="shared" si="29"/>
        <v>0</v>
      </c>
      <c r="P139" s="18">
        <f t="shared" si="29"/>
        <v>1.57</v>
      </c>
      <c r="Q139" s="18">
        <f t="shared" si="29"/>
        <v>1.27</v>
      </c>
      <c r="R139" s="20">
        <f t="shared" si="29"/>
        <v>2.42</v>
      </c>
      <c r="S139" s="20">
        <f t="shared" si="29"/>
        <v>3.6</v>
      </c>
      <c r="T139" s="18"/>
    </row>
    <row r="141" spans="1:20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17</v>
      </c>
      <c r="R141" t="s">
        <v>39</v>
      </c>
      <c r="S141" t="s">
        <v>19</v>
      </c>
    </row>
    <row r="143" spans="1:20" x14ac:dyDescent="0.2">
      <c r="A143">
        <v>1</v>
      </c>
      <c r="B143">
        <v>0.51</v>
      </c>
      <c r="C143">
        <v>0.16</v>
      </c>
      <c r="E143">
        <v>0.05</v>
      </c>
      <c r="F143">
        <v>0.27</v>
      </c>
      <c r="H143">
        <v>0.3</v>
      </c>
      <c r="J143">
        <v>0.5</v>
      </c>
      <c r="M143">
        <v>0.28000000000000003</v>
      </c>
      <c r="P143">
        <v>0.05</v>
      </c>
      <c r="Q143">
        <v>0.14000000000000001</v>
      </c>
      <c r="T143">
        <v>1</v>
      </c>
    </row>
    <row r="144" spans="1:20" x14ac:dyDescent="0.2">
      <c r="A144" s="21">
        <v>2</v>
      </c>
      <c r="B144" s="21">
        <v>0.01</v>
      </c>
      <c r="C144" s="21">
        <v>0.05</v>
      </c>
      <c r="D144" s="21"/>
      <c r="E144" s="21"/>
      <c r="F144" s="21">
        <v>0.06</v>
      </c>
      <c r="G144" s="21"/>
      <c r="H144" s="21"/>
      <c r="I144" s="21">
        <v>0.55000000000000004</v>
      </c>
      <c r="J144" s="21">
        <v>0.04</v>
      </c>
      <c r="K144" s="21"/>
      <c r="L144" s="21">
        <v>0.13</v>
      </c>
      <c r="M144" s="21">
        <v>0.1</v>
      </c>
      <c r="N144" s="21"/>
      <c r="O144" s="21"/>
      <c r="P144" s="21"/>
      <c r="Q144" s="21"/>
      <c r="R144" s="21">
        <v>0.14000000000000001</v>
      </c>
      <c r="S144" s="21">
        <v>0.2</v>
      </c>
      <c r="T144" s="21">
        <v>2</v>
      </c>
    </row>
    <row r="145" spans="1:20" x14ac:dyDescent="0.2">
      <c r="A145">
        <v>3</v>
      </c>
      <c r="B145">
        <v>0.01</v>
      </c>
      <c r="C145">
        <v>0.03</v>
      </c>
      <c r="E145">
        <v>0.11</v>
      </c>
      <c r="I145">
        <v>0.03</v>
      </c>
      <c r="J145">
        <v>0.11</v>
      </c>
      <c r="K145">
        <v>0.32</v>
      </c>
      <c r="L145">
        <v>0.05</v>
      </c>
      <c r="M145">
        <v>7.0000000000000007E-2</v>
      </c>
      <c r="N145">
        <v>7.0000000000000007E-2</v>
      </c>
      <c r="P145">
        <v>7.0000000000000007E-2</v>
      </c>
      <c r="Q145">
        <v>0.15</v>
      </c>
      <c r="S145">
        <v>7.0000000000000007E-2</v>
      </c>
      <c r="T145">
        <v>3</v>
      </c>
    </row>
    <row r="146" spans="1:20" x14ac:dyDescent="0.2">
      <c r="A146" s="21">
        <v>4</v>
      </c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>
        <v>0.01</v>
      </c>
      <c r="N146" s="21"/>
      <c r="O146" s="21"/>
      <c r="P146" s="21"/>
      <c r="Q146" s="21"/>
      <c r="R146" s="21"/>
      <c r="S146" s="21">
        <v>0.28000000000000003</v>
      </c>
      <c r="T146" s="21">
        <v>4</v>
      </c>
    </row>
    <row r="147" spans="1:20" x14ac:dyDescent="0.2">
      <c r="A147">
        <v>5</v>
      </c>
      <c r="C147">
        <v>7.0000000000000007E-2</v>
      </c>
      <c r="F147">
        <v>0.08</v>
      </c>
      <c r="M147">
        <v>0.06</v>
      </c>
      <c r="P147">
        <v>0.06</v>
      </c>
      <c r="T147">
        <v>5</v>
      </c>
    </row>
    <row r="148" spans="1:20" x14ac:dyDescent="0.2">
      <c r="A148" s="21">
        <v>6</v>
      </c>
      <c r="B148" s="21">
        <v>0.02</v>
      </c>
      <c r="C148" s="21"/>
      <c r="D148" s="21"/>
      <c r="E148" s="21"/>
      <c r="F148" s="21"/>
      <c r="G148" s="21"/>
      <c r="H148" s="21"/>
      <c r="I148" s="21"/>
      <c r="J148" s="21"/>
      <c r="K148" s="21"/>
      <c r="L148" s="21">
        <v>7.0000000000000007E-2</v>
      </c>
      <c r="M148" s="21">
        <v>0.1</v>
      </c>
      <c r="N148" s="21"/>
      <c r="O148" s="21"/>
      <c r="P148" s="21">
        <v>0.02</v>
      </c>
      <c r="Q148" s="21">
        <v>0.02</v>
      </c>
      <c r="R148" s="21">
        <v>0.17</v>
      </c>
      <c r="S148" s="21">
        <v>0.35</v>
      </c>
      <c r="T148" s="21">
        <v>6</v>
      </c>
    </row>
    <row r="149" spans="1:20" x14ac:dyDescent="0.2">
      <c r="A149">
        <v>7</v>
      </c>
      <c r="C149">
        <v>0.02</v>
      </c>
      <c r="I149">
        <v>0.04</v>
      </c>
      <c r="J149">
        <v>0.04</v>
      </c>
      <c r="K149">
        <v>0.12</v>
      </c>
      <c r="L149">
        <v>0.05</v>
      </c>
      <c r="T149">
        <v>7</v>
      </c>
    </row>
    <row r="150" spans="1:20" x14ac:dyDescent="0.2">
      <c r="A150" s="21">
        <v>8</v>
      </c>
      <c r="B150" s="21">
        <v>7.0000000000000007E-2</v>
      </c>
      <c r="C150" s="21">
        <v>0.06</v>
      </c>
      <c r="D150" s="21"/>
      <c r="E150" s="21">
        <v>0.18</v>
      </c>
      <c r="F150" s="21"/>
      <c r="G150" s="21"/>
      <c r="H150" s="21">
        <v>0.03</v>
      </c>
      <c r="I150" s="21"/>
      <c r="J150" s="21">
        <v>0.04</v>
      </c>
      <c r="K150" s="21"/>
      <c r="L150" s="21">
        <v>0.9</v>
      </c>
      <c r="M150" s="21">
        <v>0.02</v>
      </c>
      <c r="N150" s="21">
        <v>0.11</v>
      </c>
      <c r="O150" s="21"/>
      <c r="P150" s="21">
        <v>0.18</v>
      </c>
      <c r="Q150" s="21">
        <v>0.18</v>
      </c>
      <c r="R150" s="21"/>
      <c r="S150" s="21">
        <v>0.15</v>
      </c>
      <c r="T150" s="21">
        <v>8</v>
      </c>
    </row>
    <row r="151" spans="1:20" x14ac:dyDescent="0.2">
      <c r="A151">
        <v>9</v>
      </c>
      <c r="F151">
        <v>0.1</v>
      </c>
      <c r="I151">
        <v>7.0000000000000007E-2</v>
      </c>
      <c r="S151">
        <v>0.14000000000000001</v>
      </c>
      <c r="T151">
        <v>9</v>
      </c>
    </row>
    <row r="152" spans="1:20" x14ac:dyDescent="0.2">
      <c r="A152" s="21">
        <v>10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>
        <v>0.02</v>
      </c>
      <c r="L152" s="21"/>
      <c r="M152" s="21"/>
      <c r="N152" s="21"/>
      <c r="O152" s="21"/>
      <c r="P152" s="21"/>
      <c r="Q152" s="21"/>
      <c r="R152" s="21"/>
      <c r="S152" s="21"/>
      <c r="T152" s="21">
        <v>10</v>
      </c>
    </row>
    <row r="153" spans="1:20" x14ac:dyDescent="0.2">
      <c r="A153">
        <v>11</v>
      </c>
      <c r="B153">
        <v>0.02</v>
      </c>
      <c r="C153">
        <v>7.0000000000000007E-2</v>
      </c>
      <c r="F153">
        <v>0.13</v>
      </c>
      <c r="K153">
        <v>0.09</v>
      </c>
      <c r="T153">
        <v>11</v>
      </c>
    </row>
    <row r="154" spans="1:20" x14ac:dyDescent="0.2">
      <c r="A154" s="21">
        <v>12</v>
      </c>
      <c r="B154" s="21"/>
      <c r="C154" s="21"/>
      <c r="D154" s="21"/>
      <c r="E154" s="21"/>
      <c r="F154" s="21"/>
      <c r="G154" s="21"/>
      <c r="H154" s="21"/>
      <c r="I154" s="21">
        <v>0.03</v>
      </c>
      <c r="J154" s="21">
        <v>0.11</v>
      </c>
      <c r="K154" s="21"/>
      <c r="L154" s="21"/>
      <c r="M154" s="21"/>
      <c r="N154" s="21"/>
      <c r="O154" s="21"/>
      <c r="P154" s="21"/>
      <c r="Q154" s="21"/>
      <c r="R154" s="21"/>
      <c r="S154" s="21">
        <v>0.22</v>
      </c>
      <c r="T154" s="21">
        <v>12</v>
      </c>
    </row>
    <row r="155" spans="1:20" x14ac:dyDescent="0.2">
      <c r="A155">
        <v>13</v>
      </c>
      <c r="T155">
        <v>13</v>
      </c>
    </row>
    <row r="156" spans="1:20" x14ac:dyDescent="0.2">
      <c r="A156" s="21">
        <v>14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>
        <v>0.04</v>
      </c>
      <c r="L156" s="21"/>
      <c r="M156" s="21"/>
      <c r="N156" s="21"/>
      <c r="O156" s="21"/>
      <c r="P156" s="21"/>
      <c r="Q156" s="21"/>
      <c r="R156" s="21"/>
      <c r="S156" s="21"/>
      <c r="T156" s="21">
        <v>14</v>
      </c>
    </row>
    <row r="157" spans="1:20" x14ac:dyDescent="0.2">
      <c r="A157">
        <v>15</v>
      </c>
      <c r="Q157">
        <v>0.08</v>
      </c>
      <c r="T157">
        <v>15</v>
      </c>
    </row>
    <row r="158" spans="1:20" x14ac:dyDescent="0.2">
      <c r="A158" s="21">
        <v>16</v>
      </c>
      <c r="B158" s="21"/>
      <c r="C158" s="21"/>
      <c r="D158" s="21"/>
      <c r="E158" s="21"/>
      <c r="F158" s="21"/>
      <c r="G158" s="21"/>
      <c r="H158" s="21"/>
      <c r="I158" s="21"/>
      <c r="J158" s="21">
        <v>0.01</v>
      </c>
      <c r="K158" s="21"/>
      <c r="L158" s="21"/>
      <c r="M158" s="21"/>
      <c r="N158" s="21"/>
      <c r="O158" s="21"/>
      <c r="P158" s="21"/>
      <c r="Q158" s="21"/>
      <c r="R158" s="21"/>
      <c r="S158" s="21">
        <v>0.08</v>
      </c>
      <c r="T158" s="21">
        <v>16</v>
      </c>
    </row>
    <row r="159" spans="1:20" x14ac:dyDescent="0.2">
      <c r="A159">
        <v>17</v>
      </c>
      <c r="B159">
        <v>0.13</v>
      </c>
      <c r="E159">
        <v>0.05</v>
      </c>
      <c r="F159">
        <v>0.03</v>
      </c>
      <c r="H159">
        <v>0.5</v>
      </c>
      <c r="L159">
        <v>0.19</v>
      </c>
      <c r="Q159">
        <v>0.18</v>
      </c>
      <c r="R159">
        <v>0.8</v>
      </c>
      <c r="T159">
        <v>17</v>
      </c>
    </row>
    <row r="160" spans="1:20" x14ac:dyDescent="0.2">
      <c r="A160" s="21">
        <v>18</v>
      </c>
      <c r="B160" s="21">
        <v>0.7</v>
      </c>
      <c r="C160" s="21"/>
      <c r="D160" s="21"/>
      <c r="E160" s="21">
        <v>0.14000000000000001</v>
      </c>
      <c r="F160" s="21">
        <v>0.2</v>
      </c>
      <c r="G160" s="21"/>
      <c r="H160" s="21"/>
      <c r="I160" s="21">
        <v>0.55000000000000004</v>
      </c>
      <c r="J160" s="21">
        <v>0.95</v>
      </c>
      <c r="K160" s="21">
        <v>0.91</v>
      </c>
      <c r="L160" s="21">
        <v>0.49</v>
      </c>
      <c r="M160" s="21">
        <v>0.26</v>
      </c>
      <c r="N160" s="21"/>
      <c r="O160" s="21"/>
      <c r="P160" s="21">
        <v>0.27</v>
      </c>
      <c r="Q160" s="21">
        <v>0.24</v>
      </c>
      <c r="R160" s="21"/>
      <c r="S160" s="21">
        <v>0.78</v>
      </c>
      <c r="T160" s="21">
        <v>18</v>
      </c>
    </row>
    <row r="161" spans="1:20" x14ac:dyDescent="0.2">
      <c r="A161">
        <v>19</v>
      </c>
      <c r="B161">
        <v>0.28000000000000003</v>
      </c>
      <c r="C161">
        <v>0.68</v>
      </c>
      <c r="E161">
        <v>0.12</v>
      </c>
      <c r="H161">
        <v>0.2</v>
      </c>
      <c r="I161">
        <v>0.23</v>
      </c>
      <c r="K161">
        <v>0.34</v>
      </c>
      <c r="L161">
        <v>0.39</v>
      </c>
      <c r="N161">
        <v>0.6</v>
      </c>
      <c r="P161">
        <v>0.08</v>
      </c>
      <c r="Q161">
        <v>0.11</v>
      </c>
      <c r="R161">
        <v>0.4</v>
      </c>
      <c r="T161">
        <v>19</v>
      </c>
    </row>
    <row r="162" spans="1:20" x14ac:dyDescent="0.2">
      <c r="A162" s="21">
        <v>20</v>
      </c>
      <c r="B162" s="21"/>
      <c r="C162" s="21">
        <v>0.2</v>
      </c>
      <c r="D162" s="21"/>
      <c r="E162" s="21">
        <v>0.06</v>
      </c>
      <c r="F162" s="21"/>
      <c r="G162" s="21"/>
      <c r="H162" s="21">
        <v>0.16</v>
      </c>
      <c r="I162" s="21">
        <v>0.3</v>
      </c>
      <c r="J162" s="21">
        <v>0.23</v>
      </c>
      <c r="K162" s="21"/>
      <c r="L162" s="21"/>
      <c r="M162" s="21">
        <v>0.11</v>
      </c>
      <c r="N162" s="21">
        <v>0.1</v>
      </c>
      <c r="O162" s="21"/>
      <c r="P162" s="21"/>
      <c r="Q162" s="21"/>
      <c r="R162" s="21"/>
      <c r="S162" s="21">
        <v>0.45</v>
      </c>
      <c r="T162" s="21">
        <v>20</v>
      </c>
    </row>
    <row r="163" spans="1:20" x14ac:dyDescent="0.2">
      <c r="A163">
        <v>21</v>
      </c>
      <c r="I163">
        <v>0.03</v>
      </c>
      <c r="J163">
        <v>0.03</v>
      </c>
      <c r="M163">
        <v>0.01</v>
      </c>
      <c r="R163">
        <v>0.02</v>
      </c>
      <c r="T163">
        <v>21</v>
      </c>
    </row>
    <row r="164" spans="1:20" x14ac:dyDescent="0.2">
      <c r="A164" s="21">
        <v>22</v>
      </c>
      <c r="B164" s="21">
        <v>0.01</v>
      </c>
      <c r="C164" s="21">
        <v>0.06</v>
      </c>
      <c r="D164" s="21"/>
      <c r="E164" s="21">
        <v>0.1</v>
      </c>
      <c r="F164" s="21"/>
      <c r="G164" s="21"/>
      <c r="H164" s="21"/>
      <c r="I164" s="21">
        <v>0.02</v>
      </c>
      <c r="J164" s="21"/>
      <c r="K164" s="21"/>
      <c r="L164" s="21">
        <v>0.01</v>
      </c>
      <c r="M164" s="21">
        <v>0.03</v>
      </c>
      <c r="N164" s="21">
        <v>7.0000000000000007E-2</v>
      </c>
      <c r="O164" s="21"/>
      <c r="P164" s="21">
        <v>0.09</v>
      </c>
      <c r="Q164" s="21"/>
      <c r="R164" s="21"/>
      <c r="S164" s="21">
        <v>7.0000000000000007E-2</v>
      </c>
      <c r="T164" s="21">
        <v>22</v>
      </c>
    </row>
    <row r="165" spans="1:20" x14ac:dyDescent="0.2">
      <c r="A165">
        <v>23</v>
      </c>
      <c r="B165">
        <v>0.01</v>
      </c>
      <c r="C165">
        <v>0.02</v>
      </c>
      <c r="M165">
        <v>0.05</v>
      </c>
      <c r="T165">
        <v>23</v>
      </c>
    </row>
    <row r="166" spans="1:20" x14ac:dyDescent="0.2">
      <c r="A166" s="21">
        <v>24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>
        <v>0.26</v>
      </c>
      <c r="T166" s="21">
        <v>24</v>
      </c>
    </row>
    <row r="167" spans="1:20" x14ac:dyDescent="0.2">
      <c r="A167">
        <v>25</v>
      </c>
      <c r="T167">
        <v>25</v>
      </c>
    </row>
    <row r="168" spans="1:20" x14ac:dyDescent="0.2">
      <c r="A168" s="21">
        <v>26</v>
      </c>
      <c r="B168" s="21"/>
      <c r="C168" s="21">
        <v>0.09</v>
      </c>
      <c r="D168" s="21"/>
      <c r="E168" s="21"/>
      <c r="F168" s="21">
        <v>0.05</v>
      </c>
      <c r="G168" s="21"/>
      <c r="H168" s="21"/>
      <c r="I168" s="21"/>
      <c r="J168" s="21"/>
      <c r="K168" s="21"/>
      <c r="L168" s="21"/>
      <c r="M168" s="21">
        <v>0.04</v>
      </c>
      <c r="N168" s="21">
        <v>0.01</v>
      </c>
      <c r="O168" s="21"/>
      <c r="P168" s="21"/>
      <c r="Q168" s="21">
        <v>0.17</v>
      </c>
      <c r="R168" s="21"/>
      <c r="S168" s="21"/>
      <c r="T168" s="21">
        <v>26</v>
      </c>
    </row>
    <row r="169" spans="1:20" x14ac:dyDescent="0.2">
      <c r="A169">
        <v>27</v>
      </c>
      <c r="B169">
        <v>0.14000000000000001</v>
      </c>
      <c r="C169">
        <v>0.28000000000000003</v>
      </c>
      <c r="E169">
        <v>0.5</v>
      </c>
      <c r="H169">
        <v>0.03</v>
      </c>
      <c r="I169">
        <v>0.01</v>
      </c>
      <c r="J169">
        <v>0.12</v>
      </c>
      <c r="K169">
        <v>0.26</v>
      </c>
      <c r="L169">
        <v>0.17</v>
      </c>
      <c r="M169">
        <v>0.34</v>
      </c>
      <c r="N169">
        <v>0.14000000000000001</v>
      </c>
      <c r="P169">
        <v>0.53</v>
      </c>
      <c r="Q169">
        <v>0.42</v>
      </c>
      <c r="R169">
        <v>0.23</v>
      </c>
      <c r="S169">
        <v>0.1</v>
      </c>
      <c r="T169">
        <v>27</v>
      </c>
    </row>
    <row r="170" spans="1:20" x14ac:dyDescent="0.2">
      <c r="A170" s="21">
        <v>28</v>
      </c>
      <c r="B170" s="21">
        <v>0.01</v>
      </c>
      <c r="C170" s="21"/>
      <c r="D170" s="21"/>
      <c r="E170" s="21">
        <v>0.04</v>
      </c>
      <c r="F170" s="21">
        <v>0.47</v>
      </c>
      <c r="G170" s="21"/>
      <c r="H170" s="21">
        <v>0.01</v>
      </c>
      <c r="I170" s="21">
        <v>0.2</v>
      </c>
      <c r="J170" s="21"/>
      <c r="K170" s="21"/>
      <c r="L170" s="21"/>
      <c r="M170" s="21">
        <v>0.01</v>
      </c>
      <c r="N170" s="21"/>
      <c r="O170" s="21"/>
      <c r="P170" s="21"/>
      <c r="Q170" s="21"/>
      <c r="R170" s="21"/>
      <c r="S170" s="21">
        <v>0.3</v>
      </c>
      <c r="T170" s="21">
        <v>28</v>
      </c>
    </row>
    <row r="171" spans="1:20" x14ac:dyDescent="0.2">
      <c r="A171">
        <v>29</v>
      </c>
      <c r="I171">
        <v>0.02</v>
      </c>
      <c r="J171">
        <v>0.01</v>
      </c>
      <c r="K171">
        <v>0.16</v>
      </c>
      <c r="T171">
        <v>29</v>
      </c>
    </row>
    <row r="172" spans="1:20" x14ac:dyDescent="0.2">
      <c r="A172" s="21">
        <v>30</v>
      </c>
      <c r="B172" s="21">
        <v>0.03</v>
      </c>
      <c r="C172" s="21">
        <v>0.12</v>
      </c>
      <c r="D172" s="21"/>
      <c r="E172" s="21"/>
      <c r="F172" s="21">
        <v>0.24</v>
      </c>
      <c r="G172" s="21"/>
      <c r="H172" s="21"/>
      <c r="I172" s="21"/>
      <c r="J172" s="21"/>
      <c r="K172" s="21"/>
      <c r="L172" s="21">
        <v>0.14000000000000001</v>
      </c>
      <c r="M172" s="21">
        <v>0.01</v>
      </c>
      <c r="N172" s="21"/>
      <c r="O172" s="21"/>
      <c r="P172" s="21"/>
      <c r="Q172" s="21">
        <v>7.0000000000000007E-2</v>
      </c>
      <c r="R172" s="21">
        <v>0.05</v>
      </c>
      <c r="S172" s="21"/>
      <c r="T172" s="21">
        <v>30</v>
      </c>
    </row>
    <row r="173" spans="1:20" x14ac:dyDescent="0.2">
      <c r="A173">
        <v>31</v>
      </c>
      <c r="B173">
        <v>0.24</v>
      </c>
      <c r="C173">
        <v>0.02</v>
      </c>
      <c r="E173">
        <v>0.16</v>
      </c>
      <c r="F173">
        <v>0.02</v>
      </c>
      <c r="H173">
        <v>0.16</v>
      </c>
      <c r="I173">
        <v>0.17</v>
      </c>
      <c r="J173">
        <v>0.18</v>
      </c>
      <c r="K173">
        <v>0.09</v>
      </c>
      <c r="M173">
        <v>0.14000000000000001</v>
      </c>
      <c r="P173">
        <v>0.23</v>
      </c>
      <c r="Q173">
        <v>0.1</v>
      </c>
      <c r="S173">
        <v>0.15</v>
      </c>
      <c r="T173">
        <v>31</v>
      </c>
    </row>
    <row r="174" spans="1:20" x14ac:dyDescent="0.2">
      <c r="A174" s="18" t="s">
        <v>37</v>
      </c>
      <c r="B174" s="18">
        <f t="shared" ref="B174:S174" si="30">SUM(B143:B173)</f>
        <v>2.1900000000000004</v>
      </c>
      <c r="C174" s="18">
        <f t="shared" si="30"/>
        <v>1.9300000000000002</v>
      </c>
      <c r="D174" s="18">
        <f t="shared" si="30"/>
        <v>0</v>
      </c>
      <c r="E174" s="18">
        <f t="shared" si="30"/>
        <v>1.51</v>
      </c>
      <c r="F174" s="18">
        <f t="shared" si="30"/>
        <v>1.6500000000000001</v>
      </c>
      <c r="G174" s="18">
        <f t="shared" si="30"/>
        <v>0</v>
      </c>
      <c r="H174" s="18">
        <f t="shared" si="30"/>
        <v>1.39</v>
      </c>
      <c r="I174" s="18">
        <f t="shared" si="30"/>
        <v>2.2500000000000004</v>
      </c>
      <c r="J174" s="18">
        <f>SUM(J143:J173)</f>
        <v>2.37</v>
      </c>
      <c r="K174" s="18">
        <f t="shared" si="30"/>
        <v>2.35</v>
      </c>
      <c r="L174" s="18">
        <f t="shared" si="30"/>
        <v>2.59</v>
      </c>
      <c r="M174" s="18">
        <f t="shared" si="30"/>
        <v>1.6400000000000001</v>
      </c>
      <c r="N174" s="18">
        <f t="shared" si="30"/>
        <v>1.1000000000000001</v>
      </c>
      <c r="O174" s="18">
        <f t="shared" si="30"/>
        <v>0</v>
      </c>
      <c r="P174" s="18">
        <f t="shared" si="30"/>
        <v>1.58</v>
      </c>
      <c r="Q174" s="18">
        <f t="shared" si="30"/>
        <v>1.86</v>
      </c>
      <c r="R174" s="18">
        <f t="shared" si="30"/>
        <v>1.8100000000000003</v>
      </c>
      <c r="S174" s="20">
        <f t="shared" si="30"/>
        <v>3.5999999999999996</v>
      </c>
      <c r="T174" s="18"/>
    </row>
    <row r="176" spans="1:20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17</v>
      </c>
      <c r="R176" t="s">
        <v>39</v>
      </c>
      <c r="S176" t="s">
        <v>19</v>
      </c>
    </row>
    <row r="178" spans="1:20" x14ac:dyDescent="0.2">
      <c r="A178">
        <v>1</v>
      </c>
      <c r="C178">
        <v>0.21</v>
      </c>
      <c r="F178">
        <v>0.4</v>
      </c>
      <c r="H178">
        <v>1.26</v>
      </c>
      <c r="I178">
        <v>0.12</v>
      </c>
      <c r="L178">
        <v>0.17</v>
      </c>
      <c r="M178">
        <v>0.01</v>
      </c>
      <c r="S178">
        <v>0.05</v>
      </c>
      <c r="T178">
        <v>1</v>
      </c>
    </row>
    <row r="179" spans="1:20" x14ac:dyDescent="0.2">
      <c r="A179" s="21">
        <v>2</v>
      </c>
      <c r="B179" s="21">
        <v>1.1499999999999999</v>
      </c>
      <c r="C179" s="21">
        <v>0.68</v>
      </c>
      <c r="D179" s="21"/>
      <c r="E179" s="21">
        <v>1.17</v>
      </c>
      <c r="F179" s="21">
        <v>0.65</v>
      </c>
      <c r="G179" s="21"/>
      <c r="H179" s="21"/>
      <c r="I179" s="21">
        <v>0.12</v>
      </c>
      <c r="J179" s="21">
        <v>0.67</v>
      </c>
      <c r="K179" s="21">
        <v>0.9</v>
      </c>
      <c r="L179" s="21">
        <v>1.21</v>
      </c>
      <c r="M179" s="21">
        <v>0.86</v>
      </c>
      <c r="N179" s="21">
        <v>0.97</v>
      </c>
      <c r="O179" s="21"/>
      <c r="P179" s="21">
        <v>0.93</v>
      </c>
      <c r="Q179" s="21">
        <v>0.81</v>
      </c>
      <c r="R179" s="21">
        <v>0.97</v>
      </c>
      <c r="S179" s="21"/>
      <c r="T179" s="21">
        <v>2</v>
      </c>
    </row>
    <row r="180" spans="1:20" x14ac:dyDescent="0.2">
      <c r="A180">
        <v>3</v>
      </c>
      <c r="B180">
        <v>7.0000000000000007E-2</v>
      </c>
      <c r="C180">
        <v>0.48</v>
      </c>
      <c r="F180">
        <v>0.32</v>
      </c>
      <c r="H180">
        <v>0.52</v>
      </c>
      <c r="I180">
        <v>1.1299999999999999</v>
      </c>
      <c r="J180">
        <v>0.55000000000000004</v>
      </c>
      <c r="M180">
        <v>0.04</v>
      </c>
      <c r="S180">
        <v>1.3</v>
      </c>
      <c r="T180">
        <v>3</v>
      </c>
    </row>
    <row r="181" spans="1:20" x14ac:dyDescent="0.2">
      <c r="A181" s="21">
        <v>4</v>
      </c>
      <c r="B181" s="21">
        <v>0.69</v>
      </c>
      <c r="C181" s="21">
        <v>0.05</v>
      </c>
      <c r="D181" s="21"/>
      <c r="E181" s="21">
        <v>0.43</v>
      </c>
      <c r="F181" s="21">
        <v>0.15</v>
      </c>
      <c r="G181" s="21"/>
      <c r="H181" s="21"/>
      <c r="I181" s="21">
        <v>0.36</v>
      </c>
      <c r="J181" s="21">
        <v>0.44</v>
      </c>
      <c r="K181" s="21">
        <v>0.4</v>
      </c>
      <c r="L181" s="21">
        <v>0.45</v>
      </c>
      <c r="M181" s="21">
        <v>0.4</v>
      </c>
      <c r="N181" s="21">
        <v>0.59</v>
      </c>
      <c r="O181" s="21"/>
      <c r="P181" s="21">
        <v>0.45</v>
      </c>
      <c r="Q181" s="21">
        <v>0.02</v>
      </c>
      <c r="R181" s="21">
        <v>0.44</v>
      </c>
      <c r="S181" s="21">
        <v>0.45</v>
      </c>
      <c r="T181" s="21">
        <v>4</v>
      </c>
    </row>
    <row r="182" spans="1:20" x14ac:dyDescent="0.2">
      <c r="A182">
        <v>5</v>
      </c>
      <c r="C182">
        <v>0.04</v>
      </c>
      <c r="F182">
        <v>0.02</v>
      </c>
      <c r="I182">
        <v>0.4</v>
      </c>
      <c r="L182">
        <v>0.03</v>
      </c>
      <c r="T182">
        <v>5</v>
      </c>
    </row>
    <row r="183" spans="1:20" x14ac:dyDescent="0.2">
      <c r="A183" s="21">
        <v>6</v>
      </c>
      <c r="B183" s="21">
        <v>0.01</v>
      </c>
      <c r="C183" s="21">
        <v>0.01</v>
      </c>
      <c r="D183" s="21"/>
      <c r="E183" s="21">
        <v>0.05</v>
      </c>
      <c r="F183" s="21"/>
      <c r="G183" s="21"/>
      <c r="H183" s="21"/>
      <c r="I183" s="21"/>
      <c r="J183" s="21">
        <v>0.02</v>
      </c>
      <c r="K183" s="21"/>
      <c r="L183" s="21"/>
      <c r="M183" s="21">
        <v>0.01</v>
      </c>
      <c r="N183" s="21"/>
      <c r="O183" s="21"/>
      <c r="P183" s="21">
        <v>0.05</v>
      </c>
      <c r="Q183" s="21"/>
      <c r="R183" s="21"/>
      <c r="S183" s="21"/>
      <c r="T183" s="21">
        <v>6</v>
      </c>
    </row>
    <row r="184" spans="1:20" x14ac:dyDescent="0.2">
      <c r="A184">
        <v>7</v>
      </c>
      <c r="B184">
        <v>0.06</v>
      </c>
      <c r="C184">
        <v>0.08</v>
      </c>
      <c r="E184">
        <v>0.35</v>
      </c>
      <c r="I184">
        <v>0.1</v>
      </c>
      <c r="J184">
        <v>0.08</v>
      </c>
      <c r="K184">
        <v>0.18</v>
      </c>
      <c r="L184">
        <v>0.11</v>
      </c>
      <c r="M184">
        <v>0.02</v>
      </c>
      <c r="Q184">
        <v>0.01</v>
      </c>
      <c r="R184">
        <v>0.16</v>
      </c>
      <c r="S184">
        <v>0.15</v>
      </c>
      <c r="T184">
        <v>7</v>
      </c>
    </row>
    <row r="185" spans="1:20" x14ac:dyDescent="0.2">
      <c r="A185" s="21">
        <v>8</v>
      </c>
      <c r="B185" s="21"/>
      <c r="C185" s="21"/>
      <c r="D185" s="21"/>
      <c r="E185" s="21"/>
      <c r="F185" s="21">
        <v>0.13</v>
      </c>
      <c r="G185" s="21"/>
      <c r="H185" s="21"/>
      <c r="I185" s="21">
        <v>0.08</v>
      </c>
      <c r="J185" s="21"/>
      <c r="K185" s="21"/>
      <c r="L185" s="21">
        <v>0.02</v>
      </c>
      <c r="M185" s="21"/>
      <c r="N185" s="21"/>
      <c r="O185" s="21"/>
      <c r="P185" s="21"/>
      <c r="Q185" s="21"/>
      <c r="R185" s="21">
        <v>0.79</v>
      </c>
      <c r="S185" s="21">
        <v>0.1</v>
      </c>
      <c r="T185" s="21">
        <v>8</v>
      </c>
    </row>
    <row r="186" spans="1:20" x14ac:dyDescent="0.2">
      <c r="A186">
        <v>9</v>
      </c>
      <c r="B186">
        <v>0.34</v>
      </c>
      <c r="C186">
        <v>0.15</v>
      </c>
      <c r="E186">
        <v>0.3</v>
      </c>
      <c r="F186">
        <v>0.17</v>
      </c>
      <c r="H186">
        <v>0.2</v>
      </c>
      <c r="I186">
        <v>0.21</v>
      </c>
      <c r="J186">
        <v>0.2</v>
      </c>
      <c r="K186">
        <v>0.3</v>
      </c>
      <c r="L186">
        <v>0.3</v>
      </c>
      <c r="M186">
        <v>0.15</v>
      </c>
      <c r="P186">
        <v>0.28000000000000003</v>
      </c>
      <c r="Q186">
        <v>0.14000000000000001</v>
      </c>
      <c r="T186">
        <v>9</v>
      </c>
    </row>
    <row r="187" spans="1:20" x14ac:dyDescent="0.2">
      <c r="A187" s="21">
        <v>10</v>
      </c>
      <c r="B187" s="21">
        <v>0.09</v>
      </c>
      <c r="C187" s="21">
        <v>0.08</v>
      </c>
      <c r="D187" s="21"/>
      <c r="E187" s="21">
        <v>0.5</v>
      </c>
      <c r="F187" s="21">
        <v>0.08</v>
      </c>
      <c r="G187" s="21"/>
      <c r="H187" s="21"/>
      <c r="I187" s="21">
        <v>0.17</v>
      </c>
      <c r="J187" s="21"/>
      <c r="K187" s="21"/>
      <c r="L187" s="21"/>
      <c r="M187" s="21"/>
      <c r="N187" s="21"/>
      <c r="O187" s="21"/>
      <c r="P187" s="21">
        <v>0.82</v>
      </c>
      <c r="Q187" s="21"/>
      <c r="R187" s="21"/>
      <c r="S187" s="21">
        <v>0.35</v>
      </c>
      <c r="T187" s="21">
        <v>10</v>
      </c>
    </row>
    <row r="188" spans="1:20" x14ac:dyDescent="0.2">
      <c r="A188">
        <v>11</v>
      </c>
      <c r="B188">
        <v>0.11</v>
      </c>
      <c r="C188">
        <v>0.12</v>
      </c>
      <c r="E188">
        <v>0.17</v>
      </c>
      <c r="F188">
        <v>0.1</v>
      </c>
      <c r="H188">
        <v>0.28000000000000003</v>
      </c>
      <c r="I188">
        <v>0.05</v>
      </c>
      <c r="J188">
        <v>0.18</v>
      </c>
      <c r="K188">
        <v>0.28999999999999998</v>
      </c>
      <c r="L188">
        <v>0.12</v>
      </c>
      <c r="M188">
        <v>0.15</v>
      </c>
      <c r="P188">
        <v>0.06</v>
      </c>
      <c r="Q188">
        <v>0.2</v>
      </c>
      <c r="S188">
        <v>0.62</v>
      </c>
      <c r="T188">
        <v>11</v>
      </c>
    </row>
    <row r="189" spans="1:20" x14ac:dyDescent="0.2">
      <c r="A189" s="21">
        <v>12</v>
      </c>
      <c r="B189" s="21"/>
      <c r="C189" s="21"/>
      <c r="D189" s="21"/>
      <c r="E189" s="21"/>
      <c r="F189" s="21"/>
      <c r="G189" s="21"/>
      <c r="H189" s="21"/>
      <c r="I189" s="21"/>
      <c r="J189" s="21" t="s">
        <v>89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>
        <v>12</v>
      </c>
    </row>
    <row r="190" spans="1:20" x14ac:dyDescent="0.2">
      <c r="A190">
        <v>13</v>
      </c>
      <c r="L190">
        <v>7.0000000000000007E-2</v>
      </c>
      <c r="T190">
        <v>13</v>
      </c>
    </row>
    <row r="191" spans="1:20" x14ac:dyDescent="0.2">
      <c r="A191" s="21">
        <v>14</v>
      </c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>
        <v>14</v>
      </c>
    </row>
    <row r="192" spans="1:20" x14ac:dyDescent="0.2">
      <c r="A192">
        <v>15</v>
      </c>
      <c r="C192">
        <v>0.03</v>
      </c>
      <c r="F192">
        <v>0.01</v>
      </c>
      <c r="I192">
        <v>0.1</v>
      </c>
      <c r="T192">
        <v>15</v>
      </c>
    </row>
    <row r="193" spans="1:20" x14ac:dyDescent="0.2">
      <c r="A193" s="21">
        <v>16</v>
      </c>
      <c r="B193" s="21">
        <v>0.09</v>
      </c>
      <c r="C193" s="21">
        <v>0.06</v>
      </c>
      <c r="D193" s="21"/>
      <c r="E193" s="21">
        <v>0.04</v>
      </c>
      <c r="F193" s="21">
        <v>0.04</v>
      </c>
      <c r="G193" s="21"/>
      <c r="H193" s="21">
        <v>0.04</v>
      </c>
      <c r="I193" s="21">
        <v>0.02</v>
      </c>
      <c r="J193" s="21">
        <v>0.08</v>
      </c>
      <c r="K193" s="21">
        <v>0.13</v>
      </c>
      <c r="L193" s="21">
        <v>7.0000000000000007E-2</v>
      </c>
      <c r="M193" s="21">
        <v>0.04</v>
      </c>
      <c r="N193" s="21">
        <v>0.77</v>
      </c>
      <c r="O193" s="21"/>
      <c r="P193" s="21">
        <v>0.04</v>
      </c>
      <c r="Q193" s="21">
        <v>0.06</v>
      </c>
      <c r="R193" s="21">
        <v>0.13</v>
      </c>
      <c r="S193" s="21">
        <v>0.15</v>
      </c>
      <c r="T193" s="21">
        <v>16</v>
      </c>
    </row>
    <row r="194" spans="1:20" x14ac:dyDescent="0.2">
      <c r="A194">
        <v>17</v>
      </c>
      <c r="B194">
        <v>0.01</v>
      </c>
      <c r="C194">
        <v>0.02</v>
      </c>
      <c r="M194">
        <v>0.04</v>
      </c>
      <c r="Q194">
        <v>0.05</v>
      </c>
      <c r="T194">
        <v>17</v>
      </c>
    </row>
    <row r="195" spans="1:20" x14ac:dyDescent="0.2">
      <c r="A195" s="21">
        <v>18</v>
      </c>
      <c r="B195" s="21"/>
      <c r="C195" s="21">
        <v>0.55000000000000004</v>
      </c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>
        <v>18</v>
      </c>
    </row>
    <row r="196" spans="1:20" x14ac:dyDescent="0.2">
      <c r="A196">
        <v>19</v>
      </c>
      <c r="B196">
        <v>0.05</v>
      </c>
      <c r="C196">
        <v>0.1</v>
      </c>
      <c r="E196">
        <v>0.08</v>
      </c>
      <c r="F196">
        <v>0.25</v>
      </c>
      <c r="I196">
        <v>0.22</v>
      </c>
      <c r="K196">
        <v>0.47</v>
      </c>
      <c r="L196">
        <v>0.18</v>
      </c>
      <c r="T196">
        <v>19</v>
      </c>
    </row>
    <row r="197" spans="1:20" x14ac:dyDescent="0.2">
      <c r="A197" s="21">
        <v>20</v>
      </c>
      <c r="B197" s="21">
        <v>0.14000000000000001</v>
      </c>
      <c r="C197" s="21">
        <v>0.05</v>
      </c>
      <c r="D197" s="21"/>
      <c r="E197" s="21">
        <v>0.03</v>
      </c>
      <c r="F197" s="21"/>
      <c r="G197" s="21"/>
      <c r="H197" s="21">
        <v>0.14000000000000001</v>
      </c>
      <c r="I197" s="21">
        <v>0.09</v>
      </c>
      <c r="J197" s="21">
        <v>0.25</v>
      </c>
      <c r="K197" s="21">
        <v>0.06</v>
      </c>
      <c r="L197" s="21">
        <v>0.02</v>
      </c>
      <c r="M197" s="21">
        <v>0.43</v>
      </c>
      <c r="N197" s="21"/>
      <c r="O197" s="21"/>
      <c r="P197" s="21"/>
      <c r="Q197" s="21">
        <v>0.6</v>
      </c>
      <c r="R197" s="21">
        <v>0.4</v>
      </c>
      <c r="S197" s="21">
        <v>0.7</v>
      </c>
      <c r="T197" s="21">
        <v>20</v>
      </c>
    </row>
    <row r="198" spans="1:20" x14ac:dyDescent="0.2">
      <c r="A198">
        <v>21</v>
      </c>
      <c r="B198">
        <v>0.04</v>
      </c>
      <c r="E198">
        <v>0.04</v>
      </c>
      <c r="J198">
        <v>0.05</v>
      </c>
      <c r="M198">
        <v>0.2</v>
      </c>
      <c r="Q198">
        <v>0.12</v>
      </c>
      <c r="R198">
        <v>0.02</v>
      </c>
      <c r="S198">
        <v>0.1</v>
      </c>
      <c r="T198">
        <v>21</v>
      </c>
    </row>
    <row r="199" spans="1:20" x14ac:dyDescent="0.2">
      <c r="A199" s="21">
        <v>22</v>
      </c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>
        <v>0.02</v>
      </c>
      <c r="N199" s="21"/>
      <c r="O199" s="21"/>
      <c r="P199" s="21"/>
      <c r="Q199" s="21"/>
      <c r="R199" s="21"/>
      <c r="S199" s="21">
        <v>0.05</v>
      </c>
      <c r="T199" s="21">
        <v>22</v>
      </c>
    </row>
    <row r="200" spans="1:20" x14ac:dyDescent="0.2">
      <c r="A200">
        <v>23</v>
      </c>
      <c r="C200">
        <v>0.05</v>
      </c>
      <c r="E200">
        <v>0.04</v>
      </c>
      <c r="Q200">
        <v>0.08</v>
      </c>
      <c r="S200">
        <v>0.2</v>
      </c>
      <c r="T200">
        <v>23</v>
      </c>
    </row>
    <row r="201" spans="1:20" x14ac:dyDescent="0.2">
      <c r="A201" s="21">
        <v>24</v>
      </c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>
        <v>24</v>
      </c>
    </row>
    <row r="202" spans="1:20" x14ac:dyDescent="0.2">
      <c r="A202">
        <v>25</v>
      </c>
      <c r="T202">
        <v>25</v>
      </c>
    </row>
    <row r="203" spans="1:20" x14ac:dyDescent="0.2">
      <c r="A203" s="21">
        <v>26</v>
      </c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>
        <v>26</v>
      </c>
    </row>
    <row r="204" spans="1:20" x14ac:dyDescent="0.2">
      <c r="A204">
        <v>27</v>
      </c>
      <c r="T204">
        <v>27</v>
      </c>
    </row>
    <row r="205" spans="1:20" x14ac:dyDescent="0.2">
      <c r="A205" s="21">
        <v>28</v>
      </c>
      <c r="B205" s="21"/>
      <c r="C205" s="21">
        <v>0.01</v>
      </c>
      <c r="D205" s="21"/>
      <c r="E205" s="21"/>
      <c r="F205" s="21">
        <v>0.16</v>
      </c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>
        <v>7.0000000000000007E-2</v>
      </c>
      <c r="R205" s="21"/>
      <c r="S205" s="21"/>
      <c r="T205" s="21">
        <v>28</v>
      </c>
    </row>
    <row r="206" spans="1:20" x14ac:dyDescent="0.2">
      <c r="A206">
        <v>29</v>
      </c>
      <c r="M206">
        <v>0.14000000000000001</v>
      </c>
      <c r="T206">
        <v>29</v>
      </c>
    </row>
    <row r="207" spans="1:20" x14ac:dyDescent="0.2">
      <c r="A207" s="21">
        <v>30</v>
      </c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>
        <v>30</v>
      </c>
    </row>
    <row r="208" spans="1:20" x14ac:dyDescent="0.2">
      <c r="A208">
        <v>31</v>
      </c>
      <c r="T208">
        <v>31</v>
      </c>
    </row>
    <row r="209" spans="1:20" x14ac:dyDescent="0.2">
      <c r="A209" s="18" t="s">
        <v>37</v>
      </c>
      <c r="B209" s="18">
        <f t="shared" ref="B209:S209" si="31">SUM(B178:B208)</f>
        <v>2.8499999999999992</v>
      </c>
      <c r="C209" s="18">
        <f t="shared" si="31"/>
        <v>2.77</v>
      </c>
      <c r="D209" s="18">
        <f t="shared" si="31"/>
        <v>0</v>
      </c>
      <c r="E209" s="18">
        <f t="shared" si="31"/>
        <v>3.1999999999999997</v>
      </c>
      <c r="F209" s="18">
        <f t="shared" si="31"/>
        <v>2.48</v>
      </c>
      <c r="G209" s="18">
        <f t="shared" si="31"/>
        <v>0</v>
      </c>
      <c r="H209" s="18">
        <f t="shared" si="31"/>
        <v>2.44</v>
      </c>
      <c r="I209" s="18">
        <f t="shared" si="31"/>
        <v>3.17</v>
      </c>
      <c r="J209" s="18">
        <f t="shared" si="31"/>
        <v>2.52</v>
      </c>
      <c r="K209" s="18">
        <f t="shared" si="31"/>
        <v>2.73</v>
      </c>
      <c r="L209" s="18">
        <f t="shared" si="31"/>
        <v>2.75</v>
      </c>
      <c r="M209" s="18">
        <f t="shared" si="31"/>
        <v>2.5100000000000002</v>
      </c>
      <c r="N209" s="18">
        <f t="shared" si="31"/>
        <v>2.33</v>
      </c>
      <c r="O209" s="18">
        <f t="shared" si="31"/>
        <v>0</v>
      </c>
      <c r="P209" s="18">
        <f t="shared" si="31"/>
        <v>2.6300000000000003</v>
      </c>
      <c r="Q209" s="18">
        <f t="shared" si="31"/>
        <v>2.16</v>
      </c>
      <c r="R209" s="18">
        <f t="shared" si="31"/>
        <v>2.9099999999999997</v>
      </c>
      <c r="S209" s="18">
        <f t="shared" si="31"/>
        <v>4.2200000000000006</v>
      </c>
      <c r="T209" s="18"/>
    </row>
    <row r="211" spans="1:20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17</v>
      </c>
      <c r="R211" t="s">
        <v>39</v>
      </c>
      <c r="S211" t="s">
        <v>19</v>
      </c>
    </row>
    <row r="213" spans="1:20" x14ac:dyDescent="0.2">
      <c r="A213">
        <v>1</v>
      </c>
      <c r="C213">
        <v>0.12</v>
      </c>
      <c r="F213">
        <v>0.22</v>
      </c>
      <c r="K213">
        <v>0.11</v>
      </c>
      <c r="L213">
        <v>0.15</v>
      </c>
      <c r="R213">
        <v>0.12</v>
      </c>
      <c r="S213">
        <v>0.6</v>
      </c>
      <c r="T213">
        <v>1</v>
      </c>
    </row>
    <row r="214" spans="1:20" x14ac:dyDescent="0.2">
      <c r="A214" s="21">
        <v>2</v>
      </c>
      <c r="B214" s="21">
        <v>0.19</v>
      </c>
      <c r="C214" s="21"/>
      <c r="D214" s="21"/>
      <c r="E214" s="21">
        <v>0.3</v>
      </c>
      <c r="F214" s="21"/>
      <c r="G214" s="21"/>
      <c r="H214" s="21">
        <v>0.1</v>
      </c>
      <c r="I214" s="21">
        <v>0.26</v>
      </c>
      <c r="J214" s="21"/>
      <c r="K214" s="21"/>
      <c r="L214" s="21"/>
      <c r="M214" s="21"/>
      <c r="N214" s="21"/>
      <c r="O214" s="21"/>
      <c r="P214" s="21">
        <v>0.35</v>
      </c>
      <c r="Q214" s="21">
        <v>0.08</v>
      </c>
      <c r="R214" s="21"/>
      <c r="S214" s="21">
        <v>0.15</v>
      </c>
      <c r="T214" s="21">
        <v>2</v>
      </c>
    </row>
    <row r="215" spans="1:20" x14ac:dyDescent="0.2">
      <c r="A215">
        <v>3</v>
      </c>
      <c r="C215">
        <v>0.01</v>
      </c>
      <c r="S215">
        <v>0.05</v>
      </c>
      <c r="T215">
        <v>3</v>
      </c>
    </row>
    <row r="216" spans="1:20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>
        <v>4</v>
      </c>
    </row>
    <row r="217" spans="1:20" x14ac:dyDescent="0.2">
      <c r="A217">
        <v>5</v>
      </c>
      <c r="B217">
        <v>0.03</v>
      </c>
      <c r="K217">
        <v>0.05</v>
      </c>
      <c r="Q217">
        <v>0.04</v>
      </c>
      <c r="T217">
        <v>5</v>
      </c>
    </row>
    <row r="218" spans="1:20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1">
        <v>0.03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>
        <v>0.03</v>
      </c>
      <c r="T218" s="21">
        <v>6</v>
      </c>
    </row>
    <row r="219" spans="1:20" x14ac:dyDescent="0.2">
      <c r="A219">
        <v>7</v>
      </c>
      <c r="T219">
        <v>7</v>
      </c>
    </row>
    <row r="220" spans="1:20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>
        <v>8</v>
      </c>
    </row>
    <row r="221" spans="1:20" x14ac:dyDescent="0.2">
      <c r="A221">
        <v>9</v>
      </c>
      <c r="T221">
        <v>9</v>
      </c>
    </row>
    <row r="222" spans="1:20" x14ac:dyDescent="0.2">
      <c r="A222" s="21">
        <v>10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>
        <v>10</v>
      </c>
    </row>
    <row r="223" spans="1:20" x14ac:dyDescent="0.2">
      <c r="A223">
        <v>11</v>
      </c>
      <c r="T223">
        <v>11</v>
      </c>
    </row>
    <row r="224" spans="1:20" x14ac:dyDescent="0.2">
      <c r="A224" s="21">
        <v>12</v>
      </c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>
        <v>12</v>
      </c>
    </row>
    <row r="225" spans="1:20" x14ac:dyDescent="0.2">
      <c r="A225">
        <v>13</v>
      </c>
      <c r="T225">
        <v>13</v>
      </c>
    </row>
    <row r="226" spans="1:20" x14ac:dyDescent="0.2">
      <c r="A226" s="21">
        <v>14</v>
      </c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>
        <v>14</v>
      </c>
    </row>
    <row r="227" spans="1:20" x14ac:dyDescent="0.2">
      <c r="A227">
        <v>15</v>
      </c>
      <c r="T227">
        <v>15</v>
      </c>
    </row>
    <row r="228" spans="1:20" x14ac:dyDescent="0.2">
      <c r="A228" s="21">
        <v>16</v>
      </c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>
        <v>16</v>
      </c>
    </row>
    <row r="229" spans="1:20" x14ac:dyDescent="0.2">
      <c r="A229">
        <v>17</v>
      </c>
      <c r="T229">
        <v>17</v>
      </c>
    </row>
    <row r="230" spans="1:20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>
        <v>18</v>
      </c>
    </row>
    <row r="231" spans="1:20" x14ac:dyDescent="0.2">
      <c r="A231">
        <v>19</v>
      </c>
      <c r="T231">
        <v>19</v>
      </c>
    </row>
    <row r="232" spans="1:20" x14ac:dyDescent="0.2">
      <c r="A232" s="21">
        <v>20</v>
      </c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>
        <v>20</v>
      </c>
    </row>
    <row r="233" spans="1:20" x14ac:dyDescent="0.2">
      <c r="A233">
        <v>21</v>
      </c>
      <c r="T233">
        <v>21</v>
      </c>
    </row>
    <row r="234" spans="1:20" x14ac:dyDescent="0.2">
      <c r="A234" s="21">
        <v>22</v>
      </c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>
        <v>22</v>
      </c>
    </row>
    <row r="235" spans="1:20" x14ac:dyDescent="0.2">
      <c r="A235">
        <v>23</v>
      </c>
      <c r="T235">
        <v>23</v>
      </c>
    </row>
    <row r="236" spans="1:20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>
        <v>24</v>
      </c>
    </row>
    <row r="237" spans="1:20" x14ac:dyDescent="0.2">
      <c r="A237">
        <v>25</v>
      </c>
      <c r="T237">
        <v>25</v>
      </c>
    </row>
    <row r="238" spans="1:20" x14ac:dyDescent="0.2">
      <c r="A238" s="21">
        <v>26</v>
      </c>
      <c r="B238" s="21"/>
      <c r="C238" s="21">
        <v>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>
        <v>26</v>
      </c>
    </row>
    <row r="239" spans="1:20" x14ac:dyDescent="0.2">
      <c r="A239">
        <v>27</v>
      </c>
      <c r="B239">
        <v>0.01</v>
      </c>
      <c r="E239">
        <v>0.06</v>
      </c>
      <c r="F239">
        <v>7.0000000000000007E-2</v>
      </c>
      <c r="I239">
        <v>0.01</v>
      </c>
      <c r="K239">
        <v>0.15</v>
      </c>
      <c r="S239">
        <v>0.1</v>
      </c>
      <c r="T239">
        <v>27</v>
      </c>
    </row>
    <row r="240" spans="1:20" x14ac:dyDescent="0.2">
      <c r="A240" s="21">
        <v>28</v>
      </c>
      <c r="B240" s="21">
        <v>0.06</v>
      </c>
      <c r="C240" s="21">
        <v>0.31</v>
      </c>
      <c r="D240" s="21"/>
      <c r="E240" s="21">
        <v>0.03</v>
      </c>
      <c r="F240" s="21">
        <v>0.05</v>
      </c>
      <c r="G240" s="21"/>
      <c r="H240" s="21"/>
      <c r="I240" s="21">
        <v>7.0000000000000007E-2</v>
      </c>
      <c r="J240" s="21"/>
      <c r="K240" s="21"/>
      <c r="L240" s="21">
        <v>0.08</v>
      </c>
      <c r="M240" s="21"/>
      <c r="N240" s="21"/>
      <c r="O240" s="21"/>
      <c r="P240" s="21"/>
      <c r="Q240" s="21">
        <v>0.12</v>
      </c>
      <c r="R240" s="21"/>
      <c r="S240" s="21"/>
      <c r="T240" s="21">
        <v>28</v>
      </c>
    </row>
    <row r="241" spans="1:20" x14ac:dyDescent="0.2">
      <c r="A241">
        <v>29</v>
      </c>
      <c r="R241">
        <v>0.09</v>
      </c>
      <c r="S241">
        <v>0.27</v>
      </c>
      <c r="T241">
        <v>29</v>
      </c>
    </row>
    <row r="242" spans="1:20" x14ac:dyDescent="0.2">
      <c r="A242" s="21">
        <v>30</v>
      </c>
      <c r="B242" s="21">
        <v>0.05</v>
      </c>
      <c r="C242" s="21">
        <v>7.0000000000000007E-2</v>
      </c>
      <c r="D242" s="21"/>
      <c r="E242" s="21">
        <v>0.03</v>
      </c>
      <c r="F242" s="21"/>
      <c r="G242" s="21"/>
      <c r="H242" s="21"/>
      <c r="I242" s="21">
        <v>0.03</v>
      </c>
      <c r="J242" s="21"/>
      <c r="K242" s="21">
        <v>0.03</v>
      </c>
      <c r="L242" s="21"/>
      <c r="M242" s="21"/>
      <c r="N242" s="21"/>
      <c r="O242" s="21"/>
      <c r="P242" s="21">
        <v>0.02</v>
      </c>
      <c r="Q242" s="21"/>
      <c r="R242" s="21">
        <v>0.1</v>
      </c>
      <c r="S242" s="21"/>
      <c r="T242" s="21">
        <v>30</v>
      </c>
    </row>
    <row r="243" spans="1:20" x14ac:dyDescent="0.2">
      <c r="A243">
        <v>31</v>
      </c>
      <c r="T243">
        <v>31</v>
      </c>
    </row>
    <row r="244" spans="1:20" x14ac:dyDescent="0.2">
      <c r="A244" s="18" t="s">
        <v>37</v>
      </c>
      <c r="B244" s="18">
        <f t="shared" ref="B244:S244" si="32">SUM(B213:B243)</f>
        <v>0.34</v>
      </c>
      <c r="C244" s="18">
        <f t="shared" si="32"/>
        <v>0.54</v>
      </c>
      <c r="D244" s="18">
        <f t="shared" si="32"/>
        <v>0</v>
      </c>
      <c r="E244" s="18">
        <f t="shared" si="32"/>
        <v>0.42000000000000004</v>
      </c>
      <c r="F244" s="18">
        <f t="shared" si="32"/>
        <v>0.34</v>
      </c>
      <c r="G244" s="18">
        <f t="shared" si="32"/>
        <v>0</v>
      </c>
      <c r="H244" s="18">
        <f t="shared" si="32"/>
        <v>0.1</v>
      </c>
      <c r="I244" s="18">
        <f t="shared" si="32"/>
        <v>0.4</v>
      </c>
      <c r="J244" s="18">
        <f t="shared" si="32"/>
        <v>0</v>
      </c>
      <c r="K244" s="18">
        <f t="shared" si="32"/>
        <v>0.33999999999999997</v>
      </c>
      <c r="L244" s="18">
        <f t="shared" si="32"/>
        <v>0.22999999999999998</v>
      </c>
      <c r="M244" s="18">
        <f t="shared" si="32"/>
        <v>0</v>
      </c>
      <c r="N244" s="18">
        <f t="shared" si="32"/>
        <v>0</v>
      </c>
      <c r="O244" s="18">
        <f t="shared" si="32"/>
        <v>0</v>
      </c>
      <c r="P244" s="18">
        <f t="shared" si="32"/>
        <v>0.37</v>
      </c>
      <c r="Q244" s="18">
        <f t="shared" si="32"/>
        <v>0.24</v>
      </c>
      <c r="R244" s="18">
        <f t="shared" si="32"/>
        <v>0.31</v>
      </c>
      <c r="S244" s="20">
        <f t="shared" si="32"/>
        <v>1.2000000000000002</v>
      </c>
      <c r="T244" s="18"/>
    </row>
    <row r="246" spans="1:20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17</v>
      </c>
      <c r="R246" t="s">
        <v>39</v>
      </c>
      <c r="S246" t="s">
        <v>19</v>
      </c>
    </row>
    <row r="248" spans="1:20" x14ac:dyDescent="0.2">
      <c r="A248">
        <v>1</v>
      </c>
      <c r="T248">
        <v>1</v>
      </c>
    </row>
    <row r="249" spans="1:20" x14ac:dyDescent="0.2">
      <c r="A249" s="21">
        <v>2</v>
      </c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>
        <v>2</v>
      </c>
    </row>
    <row r="250" spans="1:20" x14ac:dyDescent="0.2">
      <c r="A250">
        <v>3</v>
      </c>
      <c r="T250">
        <v>3</v>
      </c>
    </row>
    <row r="251" spans="1:20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>
        <v>4</v>
      </c>
    </row>
    <row r="252" spans="1:20" x14ac:dyDescent="0.2">
      <c r="A252">
        <v>5</v>
      </c>
      <c r="T252">
        <v>5</v>
      </c>
    </row>
    <row r="253" spans="1:20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>
        <v>6</v>
      </c>
    </row>
    <row r="254" spans="1:20" x14ac:dyDescent="0.2">
      <c r="A254">
        <v>7</v>
      </c>
      <c r="T254">
        <v>7</v>
      </c>
    </row>
    <row r="255" spans="1:20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>
        <v>8</v>
      </c>
    </row>
    <row r="256" spans="1:20" x14ac:dyDescent="0.2">
      <c r="A256">
        <v>9</v>
      </c>
      <c r="T256">
        <v>9</v>
      </c>
    </row>
    <row r="257" spans="1:20" x14ac:dyDescent="0.2">
      <c r="A257" s="21">
        <v>10</v>
      </c>
      <c r="B257" s="21"/>
      <c r="C257" s="21">
        <v>0.03</v>
      </c>
      <c r="D257" s="21"/>
      <c r="E257" s="21"/>
      <c r="F257" s="21">
        <v>0.02</v>
      </c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>
        <v>10</v>
      </c>
    </row>
    <row r="258" spans="1:20" x14ac:dyDescent="0.2">
      <c r="A258">
        <v>11</v>
      </c>
      <c r="B258">
        <v>0.06</v>
      </c>
      <c r="I258">
        <v>7.0000000000000007E-2</v>
      </c>
      <c r="J258">
        <v>0.02</v>
      </c>
      <c r="T258">
        <v>11</v>
      </c>
    </row>
    <row r="259" spans="1:20" x14ac:dyDescent="0.2">
      <c r="A259" s="21">
        <v>12</v>
      </c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>
        <v>12</v>
      </c>
    </row>
    <row r="260" spans="1:20" x14ac:dyDescent="0.2">
      <c r="A260">
        <v>13</v>
      </c>
      <c r="T260">
        <v>13</v>
      </c>
    </row>
    <row r="261" spans="1:20" x14ac:dyDescent="0.2">
      <c r="A261" s="21">
        <v>14</v>
      </c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>
        <v>14</v>
      </c>
    </row>
    <row r="262" spans="1:20" x14ac:dyDescent="0.2">
      <c r="A262">
        <v>15</v>
      </c>
      <c r="T262">
        <v>15</v>
      </c>
    </row>
    <row r="263" spans="1:20" x14ac:dyDescent="0.2">
      <c r="A263" s="21">
        <v>16</v>
      </c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>
        <v>16</v>
      </c>
    </row>
    <row r="264" spans="1:20" x14ac:dyDescent="0.2">
      <c r="A264">
        <v>17</v>
      </c>
      <c r="T264">
        <v>17</v>
      </c>
    </row>
    <row r="265" spans="1:20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>
        <v>18</v>
      </c>
    </row>
    <row r="266" spans="1:20" x14ac:dyDescent="0.2">
      <c r="A266">
        <v>19</v>
      </c>
      <c r="T266">
        <v>19</v>
      </c>
    </row>
    <row r="267" spans="1:20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>
        <v>20</v>
      </c>
    </row>
    <row r="268" spans="1:20" x14ac:dyDescent="0.2">
      <c r="A268">
        <v>21</v>
      </c>
      <c r="T268">
        <v>21</v>
      </c>
    </row>
    <row r="269" spans="1:20" x14ac:dyDescent="0.2">
      <c r="A269" s="21">
        <v>22</v>
      </c>
      <c r="B269" s="21"/>
      <c r="C269" s="21"/>
      <c r="D269" s="21"/>
      <c r="E269" s="21">
        <v>0.03</v>
      </c>
      <c r="F269" s="21"/>
      <c r="G269" s="21"/>
      <c r="H269" s="21"/>
      <c r="I269" s="21"/>
      <c r="J269" s="21"/>
      <c r="K269" s="21">
        <v>0.22</v>
      </c>
      <c r="L269" s="21"/>
      <c r="M269" s="21"/>
      <c r="N269" s="21"/>
      <c r="O269" s="21"/>
      <c r="P269" s="21"/>
      <c r="Q269" s="21"/>
      <c r="R269" s="21"/>
      <c r="S269" s="21"/>
      <c r="T269" s="21">
        <v>22</v>
      </c>
    </row>
    <row r="270" spans="1:20" x14ac:dyDescent="0.2">
      <c r="A270">
        <v>23</v>
      </c>
      <c r="T270">
        <v>23</v>
      </c>
    </row>
    <row r="271" spans="1:20" x14ac:dyDescent="0.2">
      <c r="A271" s="21">
        <v>24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>
        <v>24</v>
      </c>
    </row>
    <row r="272" spans="1:20" x14ac:dyDescent="0.2">
      <c r="A272">
        <v>25</v>
      </c>
      <c r="T272">
        <v>25</v>
      </c>
    </row>
    <row r="273" spans="1:20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>
        <v>26</v>
      </c>
    </row>
    <row r="274" spans="1:20" x14ac:dyDescent="0.2">
      <c r="A274">
        <v>27</v>
      </c>
      <c r="T274">
        <v>27</v>
      </c>
    </row>
    <row r="275" spans="1:20" x14ac:dyDescent="0.2">
      <c r="A275" s="21">
        <v>28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>
        <v>28</v>
      </c>
    </row>
    <row r="276" spans="1:20" x14ac:dyDescent="0.2">
      <c r="A276">
        <v>29</v>
      </c>
      <c r="T276">
        <v>29</v>
      </c>
    </row>
    <row r="277" spans="1:20" x14ac:dyDescent="0.2">
      <c r="A277" s="21">
        <v>30</v>
      </c>
      <c r="B277" s="21">
        <v>0.01</v>
      </c>
      <c r="C277" s="21">
        <v>0.05</v>
      </c>
      <c r="D277" s="21"/>
      <c r="E277" s="21">
        <v>0.05</v>
      </c>
      <c r="F277" s="21"/>
      <c r="G277" s="21"/>
      <c r="H277" s="21"/>
      <c r="I277" s="21"/>
      <c r="J277" s="21">
        <v>0.04</v>
      </c>
      <c r="K277" s="21"/>
      <c r="L277" s="21"/>
      <c r="M277" s="21"/>
      <c r="N277" s="21"/>
      <c r="O277" s="21"/>
      <c r="P277" s="21"/>
      <c r="Q277" s="21">
        <v>0.08</v>
      </c>
      <c r="R277" s="21"/>
      <c r="S277" s="21"/>
      <c r="T277" s="21">
        <v>30</v>
      </c>
    </row>
    <row r="278" spans="1:20" x14ac:dyDescent="0.2">
      <c r="A278">
        <v>31</v>
      </c>
      <c r="C278">
        <v>0.4</v>
      </c>
      <c r="E278">
        <v>0.4</v>
      </c>
      <c r="F278">
        <v>0.56000000000000005</v>
      </c>
      <c r="I278">
        <v>0.22</v>
      </c>
      <c r="L278">
        <v>0.26</v>
      </c>
      <c r="M278">
        <v>0.03</v>
      </c>
      <c r="P278">
        <v>0.44</v>
      </c>
      <c r="Q278">
        <v>0.3</v>
      </c>
      <c r="S278">
        <v>0.15</v>
      </c>
      <c r="T278">
        <v>31</v>
      </c>
    </row>
    <row r="279" spans="1:20" x14ac:dyDescent="0.2">
      <c r="A279" s="18" t="s">
        <v>37</v>
      </c>
      <c r="B279" s="18">
        <f t="shared" ref="B279:S279" si="33">SUM(B248:B278)</f>
        <v>6.9999999999999993E-2</v>
      </c>
      <c r="C279" s="18">
        <f t="shared" si="33"/>
        <v>0.48000000000000004</v>
      </c>
      <c r="D279" s="18">
        <f t="shared" si="33"/>
        <v>0</v>
      </c>
      <c r="E279" s="18">
        <f t="shared" si="33"/>
        <v>0.48000000000000004</v>
      </c>
      <c r="F279" s="18">
        <v>0.57999999999999996</v>
      </c>
      <c r="G279" s="18">
        <f t="shared" si="33"/>
        <v>0</v>
      </c>
      <c r="H279" s="18">
        <f t="shared" si="33"/>
        <v>0</v>
      </c>
      <c r="I279" s="18">
        <f t="shared" si="33"/>
        <v>0.29000000000000004</v>
      </c>
      <c r="J279" s="18">
        <f t="shared" si="33"/>
        <v>0.06</v>
      </c>
      <c r="K279" s="18">
        <f t="shared" si="33"/>
        <v>0.22</v>
      </c>
      <c r="L279" s="18">
        <f t="shared" si="33"/>
        <v>0.26</v>
      </c>
      <c r="M279" s="18">
        <f t="shared" si="33"/>
        <v>0.03</v>
      </c>
      <c r="N279" s="18">
        <f t="shared" si="33"/>
        <v>0</v>
      </c>
      <c r="O279" s="18">
        <f t="shared" si="33"/>
        <v>0</v>
      </c>
      <c r="P279" s="18">
        <f t="shared" si="33"/>
        <v>0.44</v>
      </c>
      <c r="Q279" s="18">
        <f t="shared" si="33"/>
        <v>0.38</v>
      </c>
      <c r="R279" s="18">
        <f t="shared" si="33"/>
        <v>0</v>
      </c>
      <c r="S279" s="18">
        <f t="shared" si="33"/>
        <v>0.15</v>
      </c>
      <c r="T279" s="18"/>
    </row>
    <row r="281" spans="1:20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17</v>
      </c>
      <c r="R281" t="s">
        <v>39</v>
      </c>
      <c r="S281" t="s">
        <v>19</v>
      </c>
    </row>
    <row r="283" spans="1:20" x14ac:dyDescent="0.2">
      <c r="A283">
        <v>1</v>
      </c>
      <c r="B283">
        <v>0.05</v>
      </c>
      <c r="E283">
        <v>0.05</v>
      </c>
      <c r="F283">
        <v>0.01</v>
      </c>
      <c r="H283">
        <v>0.12</v>
      </c>
      <c r="J283">
        <v>7.0000000000000007E-2</v>
      </c>
      <c r="K283">
        <v>0.28999999999999998</v>
      </c>
      <c r="M283">
        <v>0.28000000000000003</v>
      </c>
      <c r="S283">
        <v>0.49</v>
      </c>
      <c r="T283">
        <v>1</v>
      </c>
    </row>
    <row r="284" spans="1:20" x14ac:dyDescent="0.2">
      <c r="A284" s="21">
        <v>2</v>
      </c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>
        <v>0.02</v>
      </c>
      <c r="M284" s="21"/>
      <c r="N284" s="21"/>
      <c r="O284" s="21"/>
      <c r="P284" s="21"/>
      <c r="Q284" s="21"/>
      <c r="R284" s="21"/>
      <c r="S284" s="21"/>
      <c r="T284" s="21">
        <v>2</v>
      </c>
    </row>
    <row r="285" spans="1:20" x14ac:dyDescent="0.2">
      <c r="A285">
        <v>3</v>
      </c>
      <c r="F285">
        <v>0.09</v>
      </c>
      <c r="P285">
        <v>0.01</v>
      </c>
      <c r="T285">
        <v>3</v>
      </c>
    </row>
    <row r="286" spans="1:20" x14ac:dyDescent="0.2">
      <c r="A286" s="21">
        <v>4</v>
      </c>
      <c r="B286" s="21">
        <v>0.05</v>
      </c>
      <c r="C286" s="21"/>
      <c r="D286" s="21"/>
      <c r="E286" s="21">
        <v>0.02</v>
      </c>
      <c r="F286" s="21"/>
      <c r="G286" s="21"/>
      <c r="H286" s="21"/>
      <c r="I286" s="21">
        <v>0.05</v>
      </c>
      <c r="J286" s="21"/>
      <c r="K286" s="21">
        <v>0.04</v>
      </c>
      <c r="L286" s="21">
        <v>0.11</v>
      </c>
      <c r="M286" s="21"/>
      <c r="N286" s="21"/>
      <c r="O286" s="21"/>
      <c r="P286" s="21"/>
      <c r="Q286" s="21"/>
      <c r="R286" s="21"/>
      <c r="S286" s="21">
        <v>7.0000000000000007E-2</v>
      </c>
      <c r="T286" s="21">
        <v>4</v>
      </c>
    </row>
    <row r="287" spans="1:20" x14ac:dyDescent="0.2">
      <c r="A287">
        <v>5</v>
      </c>
      <c r="C287">
        <v>0.02</v>
      </c>
      <c r="E287">
        <v>0.03</v>
      </c>
      <c r="F287">
        <v>0.18</v>
      </c>
      <c r="P287">
        <v>0.06</v>
      </c>
      <c r="T287">
        <v>5</v>
      </c>
    </row>
    <row r="288" spans="1:20" x14ac:dyDescent="0.2">
      <c r="A288" s="21">
        <v>6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>
        <v>6</v>
      </c>
    </row>
    <row r="289" spans="1:20" x14ac:dyDescent="0.2">
      <c r="A289">
        <v>7</v>
      </c>
      <c r="L289">
        <v>0.31</v>
      </c>
      <c r="T289">
        <v>7</v>
      </c>
    </row>
    <row r="290" spans="1:20" x14ac:dyDescent="0.2">
      <c r="A290" s="21">
        <v>8</v>
      </c>
      <c r="B290" s="21"/>
      <c r="C290" s="21">
        <v>0.09</v>
      </c>
      <c r="D290" s="21"/>
      <c r="E290" s="21">
        <v>0.05</v>
      </c>
      <c r="F290" s="21"/>
      <c r="G290" s="21"/>
      <c r="H290" s="21"/>
      <c r="I290" s="21"/>
      <c r="J290" s="21"/>
      <c r="K290" s="21"/>
      <c r="L290" s="21"/>
      <c r="M290" s="21">
        <v>0.05</v>
      </c>
      <c r="N290" s="21"/>
      <c r="O290" s="21"/>
      <c r="P290" s="21"/>
      <c r="Q290" s="21"/>
      <c r="R290" s="21"/>
      <c r="S290" s="21"/>
      <c r="T290" s="21">
        <v>8</v>
      </c>
    </row>
    <row r="291" spans="1:20" x14ac:dyDescent="0.2">
      <c r="A291">
        <v>9</v>
      </c>
      <c r="B291">
        <v>0.01</v>
      </c>
      <c r="I291">
        <v>0.03</v>
      </c>
      <c r="J291">
        <v>0.03</v>
      </c>
      <c r="L291">
        <v>0.08</v>
      </c>
      <c r="M291">
        <v>0.01</v>
      </c>
      <c r="N291">
        <v>0.01</v>
      </c>
      <c r="Q291">
        <v>0.25</v>
      </c>
      <c r="S291">
        <v>0.18</v>
      </c>
      <c r="T291">
        <v>9</v>
      </c>
    </row>
    <row r="292" spans="1:20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>
        <v>0.67</v>
      </c>
      <c r="M292" s="21"/>
      <c r="N292" s="21"/>
      <c r="O292" s="21"/>
      <c r="P292" s="21"/>
      <c r="Q292" s="21"/>
      <c r="R292" s="21"/>
      <c r="S292" s="21"/>
      <c r="T292" s="21">
        <v>10</v>
      </c>
    </row>
    <row r="293" spans="1:20" x14ac:dyDescent="0.2">
      <c r="A293">
        <v>11</v>
      </c>
      <c r="T293">
        <v>11</v>
      </c>
    </row>
    <row r="294" spans="1:20" x14ac:dyDescent="0.2">
      <c r="A294" s="21">
        <v>12</v>
      </c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>
        <v>12</v>
      </c>
    </row>
    <row r="295" spans="1:20" x14ac:dyDescent="0.2">
      <c r="A295">
        <v>13</v>
      </c>
      <c r="T295">
        <v>13</v>
      </c>
    </row>
    <row r="296" spans="1:20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>
        <v>14</v>
      </c>
    </row>
    <row r="297" spans="1:20" x14ac:dyDescent="0.2">
      <c r="A297">
        <v>15</v>
      </c>
      <c r="C297">
        <v>0.01</v>
      </c>
      <c r="F297">
        <v>0.06</v>
      </c>
      <c r="T297">
        <v>15</v>
      </c>
    </row>
    <row r="298" spans="1:20" x14ac:dyDescent="0.2">
      <c r="A298" s="21">
        <v>16</v>
      </c>
      <c r="B298" s="21">
        <v>0.02</v>
      </c>
      <c r="C298" s="21"/>
      <c r="D298" s="21"/>
      <c r="E298" s="21">
        <v>0.06</v>
      </c>
      <c r="F298" s="21"/>
      <c r="G298" s="21"/>
      <c r="H298" s="21"/>
      <c r="I298" s="21">
        <v>0.01</v>
      </c>
      <c r="J298" s="21">
        <v>0.04</v>
      </c>
      <c r="K298" s="21"/>
      <c r="L298" s="21"/>
      <c r="M298" s="21">
        <v>0.02</v>
      </c>
      <c r="N298" s="21">
        <v>0.02</v>
      </c>
      <c r="O298" s="21"/>
      <c r="P298" s="21">
        <v>7.0000000000000007E-2</v>
      </c>
      <c r="Q298" s="21">
        <v>0.05</v>
      </c>
      <c r="R298" s="21"/>
      <c r="S298" s="21">
        <v>0.12</v>
      </c>
      <c r="T298" s="21">
        <v>16</v>
      </c>
    </row>
    <row r="299" spans="1:20" x14ac:dyDescent="0.2">
      <c r="A299">
        <v>17</v>
      </c>
      <c r="C299">
        <v>0.22</v>
      </c>
      <c r="E299">
        <v>0.02</v>
      </c>
      <c r="F299">
        <v>0.21</v>
      </c>
      <c r="P299">
        <v>0.1</v>
      </c>
      <c r="Q299">
        <v>0.13</v>
      </c>
      <c r="T299">
        <v>17</v>
      </c>
    </row>
    <row r="300" spans="1:20" x14ac:dyDescent="0.2">
      <c r="A300" s="21">
        <v>18</v>
      </c>
      <c r="B300" s="21">
        <v>7.0000000000000007E-2</v>
      </c>
      <c r="C300" s="21">
        <v>0.1</v>
      </c>
      <c r="D300" s="21"/>
      <c r="E300" s="21">
        <v>0.22</v>
      </c>
      <c r="F300" s="21">
        <v>0.13</v>
      </c>
      <c r="G300" s="21"/>
      <c r="H300" s="21">
        <v>0.09</v>
      </c>
      <c r="I300" s="21">
        <v>0.1</v>
      </c>
      <c r="J300" s="21">
        <v>0.09</v>
      </c>
      <c r="K300" s="21">
        <v>0.32</v>
      </c>
      <c r="L300" s="21"/>
      <c r="M300" s="21">
        <v>0.1</v>
      </c>
      <c r="N300" s="21">
        <v>0.1</v>
      </c>
      <c r="O300" s="21"/>
      <c r="P300" s="21">
        <v>0.16</v>
      </c>
      <c r="Q300" s="21"/>
      <c r="R300" s="21">
        <v>0.33</v>
      </c>
      <c r="S300" s="21">
        <v>0.15</v>
      </c>
      <c r="T300" s="21">
        <v>18</v>
      </c>
    </row>
    <row r="301" spans="1:20" x14ac:dyDescent="0.2">
      <c r="A301">
        <v>19</v>
      </c>
      <c r="B301">
        <v>0.12</v>
      </c>
      <c r="C301">
        <v>0.1</v>
      </c>
      <c r="E301">
        <v>0.18</v>
      </c>
      <c r="F301">
        <v>0.22</v>
      </c>
      <c r="H301">
        <v>0.11</v>
      </c>
      <c r="I301">
        <v>0.13</v>
      </c>
      <c r="J301">
        <v>0.24</v>
      </c>
      <c r="M301">
        <v>0.08</v>
      </c>
      <c r="N301">
        <v>0.08</v>
      </c>
      <c r="P301">
        <v>7.0000000000000007E-2</v>
      </c>
      <c r="Q301">
        <v>0.13</v>
      </c>
      <c r="R301">
        <v>0.42</v>
      </c>
      <c r="S301">
        <v>0.17</v>
      </c>
      <c r="T301">
        <v>19</v>
      </c>
    </row>
    <row r="302" spans="1:20" x14ac:dyDescent="0.2">
      <c r="A302" s="21">
        <v>20</v>
      </c>
      <c r="B302" s="21">
        <v>0.04</v>
      </c>
      <c r="C302" s="21"/>
      <c r="D302" s="21"/>
      <c r="E302" s="21"/>
      <c r="F302" s="21"/>
      <c r="G302" s="21"/>
      <c r="H302" s="21"/>
      <c r="I302" s="21">
        <v>0.05</v>
      </c>
      <c r="J302" s="21"/>
      <c r="K302" s="21"/>
      <c r="L302" s="21"/>
      <c r="M302" s="21">
        <v>0.04</v>
      </c>
      <c r="N302" s="21">
        <v>0.04</v>
      </c>
      <c r="O302" s="21"/>
      <c r="P302" s="21"/>
      <c r="Q302" s="21"/>
      <c r="R302" s="21">
        <v>0.12</v>
      </c>
      <c r="S302" s="21">
        <v>0.15</v>
      </c>
      <c r="T302" s="21">
        <v>20</v>
      </c>
    </row>
    <row r="303" spans="1:20" x14ac:dyDescent="0.2">
      <c r="A303">
        <v>21</v>
      </c>
      <c r="T303">
        <v>21</v>
      </c>
    </row>
    <row r="304" spans="1:20" x14ac:dyDescent="0.2">
      <c r="A304" s="21">
        <v>22</v>
      </c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>
        <v>0.08</v>
      </c>
      <c r="M304" s="21"/>
      <c r="N304" s="21"/>
      <c r="O304" s="21"/>
      <c r="P304" s="21"/>
      <c r="Q304" s="21"/>
      <c r="R304" s="21"/>
      <c r="S304" s="21"/>
      <c r="T304" s="21">
        <v>22</v>
      </c>
    </row>
    <row r="305" spans="1:20" x14ac:dyDescent="0.2">
      <c r="A305">
        <v>23</v>
      </c>
      <c r="B305">
        <v>0.17</v>
      </c>
      <c r="C305">
        <v>0.12</v>
      </c>
      <c r="E305">
        <v>0.22</v>
      </c>
      <c r="F305">
        <v>0.13</v>
      </c>
      <c r="H305">
        <v>0.2</v>
      </c>
      <c r="L305">
        <v>0.21</v>
      </c>
      <c r="Q305">
        <v>7.0000000000000007E-2</v>
      </c>
      <c r="T305">
        <v>23</v>
      </c>
    </row>
    <row r="306" spans="1:20" x14ac:dyDescent="0.2">
      <c r="A306" s="21">
        <v>24</v>
      </c>
      <c r="B306" s="21"/>
      <c r="C306" s="21"/>
      <c r="D306" s="21"/>
      <c r="E306" s="21"/>
      <c r="F306" s="21"/>
      <c r="G306" s="21"/>
      <c r="H306" s="21"/>
      <c r="I306" s="21">
        <v>0.19</v>
      </c>
      <c r="J306" s="21">
        <v>0.23</v>
      </c>
      <c r="K306" s="21"/>
      <c r="L306" s="21">
        <v>0.24</v>
      </c>
      <c r="M306" s="21">
        <v>0.04</v>
      </c>
      <c r="N306" s="21">
        <v>0.04</v>
      </c>
      <c r="O306" s="21"/>
      <c r="P306" s="21">
        <v>0.22</v>
      </c>
      <c r="Q306" s="21"/>
      <c r="R306" s="21"/>
      <c r="S306" s="21">
        <v>0.1</v>
      </c>
      <c r="T306" s="21">
        <v>24</v>
      </c>
    </row>
    <row r="307" spans="1:20" x14ac:dyDescent="0.2">
      <c r="A307">
        <v>25</v>
      </c>
      <c r="T307">
        <v>25</v>
      </c>
    </row>
    <row r="308" spans="1:20" x14ac:dyDescent="0.2">
      <c r="A308" s="21">
        <v>26</v>
      </c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>
        <v>26</v>
      </c>
    </row>
    <row r="309" spans="1:20" x14ac:dyDescent="0.2">
      <c r="A309">
        <v>27</v>
      </c>
      <c r="T309">
        <v>27</v>
      </c>
    </row>
    <row r="310" spans="1:20" x14ac:dyDescent="0.2">
      <c r="A310" s="21">
        <v>28</v>
      </c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>
        <v>28</v>
      </c>
    </row>
    <row r="311" spans="1:20" x14ac:dyDescent="0.2">
      <c r="A311">
        <v>29</v>
      </c>
      <c r="L311">
        <v>0.22</v>
      </c>
      <c r="T311">
        <v>29</v>
      </c>
    </row>
    <row r="312" spans="1:20" x14ac:dyDescent="0.2">
      <c r="A312" s="21">
        <v>30</v>
      </c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>
        <v>0.26</v>
      </c>
      <c r="M312" s="21"/>
      <c r="N312" s="21"/>
      <c r="O312" s="21"/>
      <c r="P312" s="21"/>
      <c r="Q312" s="21"/>
      <c r="R312" s="21"/>
      <c r="S312" s="21"/>
      <c r="T312" s="21">
        <v>30</v>
      </c>
    </row>
    <row r="313" spans="1:20" x14ac:dyDescent="0.2">
      <c r="A313">
        <v>31</v>
      </c>
      <c r="T313">
        <v>31</v>
      </c>
    </row>
    <row r="314" spans="1:20" x14ac:dyDescent="0.2">
      <c r="A314" s="18" t="s">
        <v>37</v>
      </c>
      <c r="B314" s="18">
        <f t="shared" ref="B314:S314" si="34">SUM(B283:B313)</f>
        <v>0.53</v>
      </c>
      <c r="C314" s="18">
        <f t="shared" si="34"/>
        <v>0.65999999999999992</v>
      </c>
      <c r="D314" s="18">
        <f t="shared" si="34"/>
        <v>0</v>
      </c>
      <c r="E314" s="18">
        <f t="shared" si="34"/>
        <v>0.85</v>
      </c>
      <c r="F314" s="18">
        <f t="shared" si="34"/>
        <v>1.0299999999999998</v>
      </c>
      <c r="G314" s="18">
        <f t="shared" si="34"/>
        <v>0</v>
      </c>
      <c r="H314" s="18">
        <f t="shared" si="34"/>
        <v>0.52</v>
      </c>
      <c r="I314" s="18">
        <f t="shared" si="34"/>
        <v>0.56000000000000005</v>
      </c>
      <c r="J314" s="18">
        <f t="shared" si="34"/>
        <v>0.7</v>
      </c>
      <c r="K314" s="18">
        <f t="shared" si="34"/>
        <v>0.64999999999999991</v>
      </c>
      <c r="L314" s="18">
        <f t="shared" si="34"/>
        <v>2.2000000000000002</v>
      </c>
      <c r="M314" s="18">
        <f t="shared" si="34"/>
        <v>0.62000000000000011</v>
      </c>
      <c r="N314" s="18">
        <f t="shared" si="34"/>
        <v>0.28999999999999998</v>
      </c>
      <c r="O314" s="18">
        <f t="shared" si="34"/>
        <v>0</v>
      </c>
      <c r="P314" s="18">
        <f t="shared" si="34"/>
        <v>0.69000000000000006</v>
      </c>
      <c r="Q314" s="18">
        <f t="shared" si="34"/>
        <v>0.63000000000000012</v>
      </c>
      <c r="R314" s="18">
        <f t="shared" si="34"/>
        <v>0.87</v>
      </c>
      <c r="S314" s="18">
        <f t="shared" si="34"/>
        <v>1.43</v>
      </c>
      <c r="T314" s="18"/>
    </row>
    <row r="316" spans="1:20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17</v>
      </c>
      <c r="R316" t="s">
        <v>39</v>
      </c>
      <c r="S316" t="s">
        <v>19</v>
      </c>
    </row>
    <row r="318" spans="1:20" x14ac:dyDescent="0.2">
      <c r="A318">
        <v>1</v>
      </c>
      <c r="T318">
        <v>1</v>
      </c>
    </row>
    <row r="319" spans="1:20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>
        <v>2</v>
      </c>
    </row>
    <row r="320" spans="1:20" x14ac:dyDescent="0.2">
      <c r="A320">
        <v>3</v>
      </c>
      <c r="B320">
        <v>0.1</v>
      </c>
      <c r="C320">
        <v>0.46</v>
      </c>
      <c r="E320">
        <v>0.1</v>
      </c>
      <c r="N320">
        <v>0.11</v>
      </c>
      <c r="P320">
        <v>0.24</v>
      </c>
      <c r="Q320">
        <v>0.3</v>
      </c>
      <c r="R320">
        <v>0.26</v>
      </c>
      <c r="T320">
        <v>3</v>
      </c>
    </row>
    <row r="321" spans="1:20" x14ac:dyDescent="0.2">
      <c r="A321" s="21">
        <v>4</v>
      </c>
      <c r="B321" s="21">
        <v>0.13</v>
      </c>
      <c r="C321" s="21"/>
      <c r="D321" s="21"/>
      <c r="E321" s="21">
        <v>0.16</v>
      </c>
      <c r="F321" s="21">
        <v>0.25</v>
      </c>
      <c r="G321" s="21"/>
      <c r="H321" s="21">
        <v>0.12</v>
      </c>
      <c r="I321" s="21">
        <v>0.24</v>
      </c>
      <c r="J321" s="21">
        <v>0.13</v>
      </c>
      <c r="K321" s="21">
        <v>0.28000000000000003</v>
      </c>
      <c r="L321" s="21"/>
      <c r="M321" s="21">
        <v>0.22</v>
      </c>
      <c r="N321" s="21">
        <v>0.14000000000000001</v>
      </c>
      <c r="O321" s="21"/>
      <c r="P321" s="21"/>
      <c r="Q321" s="21">
        <v>0.04</v>
      </c>
      <c r="R321" s="21"/>
      <c r="S321" s="21">
        <v>0.33</v>
      </c>
      <c r="T321" s="21">
        <v>4</v>
      </c>
    </row>
    <row r="322" spans="1:20" x14ac:dyDescent="0.2">
      <c r="A322">
        <v>5</v>
      </c>
      <c r="T322">
        <v>5</v>
      </c>
    </row>
    <row r="323" spans="1:20" x14ac:dyDescent="0.2">
      <c r="A323" s="21">
        <v>6</v>
      </c>
      <c r="B323" s="21"/>
      <c r="C323" s="21"/>
      <c r="D323" s="21"/>
      <c r="E323" s="21"/>
      <c r="F323" s="21">
        <v>0.2</v>
      </c>
      <c r="G323" s="21"/>
      <c r="H323" s="21"/>
      <c r="I323" s="21"/>
      <c r="J323" s="21"/>
      <c r="K323" s="21">
        <v>0.18</v>
      </c>
      <c r="L323" s="21"/>
      <c r="M323" s="21"/>
      <c r="N323" s="21"/>
      <c r="O323" s="21"/>
      <c r="P323" s="21"/>
      <c r="Q323" s="21"/>
      <c r="R323" s="21"/>
      <c r="S323" s="21"/>
      <c r="T323" s="21">
        <v>6</v>
      </c>
    </row>
    <row r="324" spans="1:20" x14ac:dyDescent="0.2">
      <c r="A324">
        <v>7</v>
      </c>
      <c r="B324">
        <v>0.27</v>
      </c>
      <c r="C324">
        <v>0.25</v>
      </c>
      <c r="E324">
        <v>0.35</v>
      </c>
      <c r="F324">
        <v>0.06</v>
      </c>
      <c r="H324">
        <v>0.38</v>
      </c>
      <c r="M324">
        <v>0.15</v>
      </c>
      <c r="N324">
        <v>0.75</v>
      </c>
      <c r="P324">
        <v>0.43</v>
      </c>
      <c r="Q324">
        <v>0.15</v>
      </c>
      <c r="R324">
        <v>0.21</v>
      </c>
      <c r="S324">
        <v>0.05</v>
      </c>
      <c r="T324">
        <v>7</v>
      </c>
    </row>
    <row r="325" spans="1:20" x14ac:dyDescent="0.2">
      <c r="A325" s="21">
        <v>8</v>
      </c>
      <c r="B325" s="21">
        <v>0.02</v>
      </c>
      <c r="C325" s="21">
        <v>0.02</v>
      </c>
      <c r="D325" s="21"/>
      <c r="E325" s="21">
        <v>0.05</v>
      </c>
      <c r="F325" s="21"/>
      <c r="G325" s="21"/>
      <c r="H325" s="21"/>
      <c r="I325" s="21">
        <v>0.34</v>
      </c>
      <c r="J325" s="21">
        <v>0.3</v>
      </c>
      <c r="K325" s="21"/>
      <c r="L325" s="21">
        <v>0.08</v>
      </c>
      <c r="M325" s="21">
        <v>0.06</v>
      </c>
      <c r="N325" s="21"/>
      <c r="O325" s="21"/>
      <c r="P325" s="21"/>
      <c r="Q325" s="21">
        <v>0.05</v>
      </c>
      <c r="R325" s="21"/>
      <c r="S325" s="21">
        <v>0.25</v>
      </c>
      <c r="T325" s="21">
        <v>8</v>
      </c>
    </row>
    <row r="326" spans="1:20" x14ac:dyDescent="0.2">
      <c r="A326">
        <v>9</v>
      </c>
      <c r="C326">
        <v>0.01</v>
      </c>
      <c r="F326">
        <v>0.11</v>
      </c>
      <c r="I326">
        <v>0.02</v>
      </c>
      <c r="J326">
        <v>0.01</v>
      </c>
      <c r="M326">
        <v>0.02</v>
      </c>
      <c r="S326">
        <v>0.1</v>
      </c>
      <c r="T326">
        <v>9</v>
      </c>
    </row>
    <row r="327" spans="1:20" x14ac:dyDescent="0.2">
      <c r="A327" s="21">
        <v>10</v>
      </c>
      <c r="B327" s="21">
        <v>0.42</v>
      </c>
      <c r="C327" s="21">
        <v>0.25</v>
      </c>
      <c r="D327" s="21"/>
      <c r="E327" s="21">
        <v>0.57999999999999996</v>
      </c>
      <c r="F327" s="21">
        <v>0.3</v>
      </c>
      <c r="G327" s="21"/>
      <c r="H327" s="21">
        <v>0.6</v>
      </c>
      <c r="I327" s="21">
        <v>7.0000000000000007E-2</v>
      </c>
      <c r="J327" s="21">
        <v>0.09</v>
      </c>
      <c r="K327" s="21"/>
      <c r="L327" s="21"/>
      <c r="M327" s="21">
        <v>0.02</v>
      </c>
      <c r="N327" s="21"/>
      <c r="O327" s="21"/>
      <c r="P327" s="21">
        <v>0.53</v>
      </c>
      <c r="Q327" s="21">
        <v>0.12</v>
      </c>
      <c r="R327" s="21">
        <v>0.39</v>
      </c>
      <c r="S327" s="21">
        <v>0.03</v>
      </c>
      <c r="T327" s="21">
        <v>10</v>
      </c>
    </row>
    <row r="328" spans="1:20" x14ac:dyDescent="0.2">
      <c r="A328">
        <v>11</v>
      </c>
      <c r="I328">
        <v>0.41</v>
      </c>
      <c r="J328">
        <v>0.57999999999999996</v>
      </c>
      <c r="K328">
        <v>0.36</v>
      </c>
      <c r="S328">
        <v>0.26</v>
      </c>
      <c r="T328">
        <v>11</v>
      </c>
    </row>
    <row r="329" spans="1:20" x14ac:dyDescent="0.2">
      <c r="A329" s="21">
        <v>12</v>
      </c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>
        <v>12</v>
      </c>
    </row>
    <row r="330" spans="1:20" x14ac:dyDescent="0.2">
      <c r="A330">
        <v>13</v>
      </c>
      <c r="T330">
        <v>13</v>
      </c>
    </row>
    <row r="331" spans="1:20" x14ac:dyDescent="0.2">
      <c r="A331" s="21">
        <v>14</v>
      </c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>
        <v>14</v>
      </c>
    </row>
    <row r="332" spans="1:20" x14ac:dyDescent="0.2">
      <c r="A332">
        <v>15</v>
      </c>
      <c r="L332">
        <v>0.04</v>
      </c>
      <c r="T332">
        <v>15</v>
      </c>
    </row>
    <row r="333" spans="1:20" x14ac:dyDescent="0.2">
      <c r="A333" s="21">
        <v>16</v>
      </c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>
        <v>16</v>
      </c>
    </row>
    <row r="334" spans="1:20" x14ac:dyDescent="0.2">
      <c r="A334">
        <v>17</v>
      </c>
      <c r="L334">
        <v>0.11</v>
      </c>
      <c r="T334">
        <v>17</v>
      </c>
    </row>
    <row r="335" spans="1:20" x14ac:dyDescent="0.2">
      <c r="A335" s="21">
        <v>18</v>
      </c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>
        <v>0.18</v>
      </c>
      <c r="M335" s="21"/>
      <c r="N335" s="21"/>
      <c r="O335" s="21"/>
      <c r="P335" s="21"/>
      <c r="Q335" s="21"/>
      <c r="R335" s="21"/>
      <c r="S335" s="21"/>
      <c r="T335" s="21">
        <v>18</v>
      </c>
    </row>
    <row r="336" spans="1:20" x14ac:dyDescent="0.2">
      <c r="A336">
        <v>19</v>
      </c>
      <c r="T336">
        <v>19</v>
      </c>
    </row>
    <row r="337" spans="1:20" x14ac:dyDescent="0.2">
      <c r="A337" s="21">
        <v>20</v>
      </c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>
        <v>20</v>
      </c>
    </row>
    <row r="338" spans="1:20" x14ac:dyDescent="0.2">
      <c r="A338">
        <v>21</v>
      </c>
      <c r="T338">
        <v>21</v>
      </c>
    </row>
    <row r="339" spans="1:20" x14ac:dyDescent="0.2">
      <c r="A339" s="21">
        <v>22</v>
      </c>
      <c r="B339" s="21">
        <v>0.03</v>
      </c>
      <c r="C339" s="21">
        <v>7.0000000000000007E-2</v>
      </c>
      <c r="D339" s="21"/>
      <c r="E339" s="21"/>
      <c r="F339" s="21">
        <v>0.12</v>
      </c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>
        <v>0.11</v>
      </c>
      <c r="R339" s="21"/>
      <c r="S339" s="21"/>
      <c r="T339" s="21">
        <v>22</v>
      </c>
    </row>
    <row r="340" spans="1:20" x14ac:dyDescent="0.2">
      <c r="A340">
        <v>23</v>
      </c>
      <c r="B340">
        <v>0.09</v>
      </c>
      <c r="C340">
        <v>0.14000000000000001</v>
      </c>
      <c r="E340">
        <v>0.1</v>
      </c>
      <c r="F340">
        <v>0.2</v>
      </c>
      <c r="H340">
        <v>0.09</v>
      </c>
      <c r="I340">
        <v>0.1</v>
      </c>
      <c r="J340">
        <v>0.08</v>
      </c>
      <c r="L340">
        <v>0.28000000000000003</v>
      </c>
      <c r="M340">
        <v>7.0000000000000007E-2</v>
      </c>
      <c r="P340">
        <v>7.0000000000000007E-2</v>
      </c>
      <c r="Q340">
        <v>0.13</v>
      </c>
      <c r="T340">
        <v>23</v>
      </c>
    </row>
    <row r="341" spans="1:20" x14ac:dyDescent="0.2">
      <c r="A341" s="21">
        <v>24</v>
      </c>
      <c r="B341" s="21">
        <v>0.22</v>
      </c>
      <c r="C341" s="21">
        <v>0.08</v>
      </c>
      <c r="D341" s="21"/>
      <c r="E341" s="21">
        <v>0.32</v>
      </c>
      <c r="F341" s="21"/>
      <c r="G341" s="21"/>
      <c r="H341" s="21">
        <v>0.4</v>
      </c>
      <c r="I341" s="21">
        <v>0.15</v>
      </c>
      <c r="J341" s="21"/>
      <c r="K341" s="21"/>
      <c r="L341" s="21"/>
      <c r="M341" s="21">
        <v>0.11</v>
      </c>
      <c r="N341" s="21"/>
      <c r="O341" s="21"/>
      <c r="P341" s="21">
        <v>0.28999999999999998</v>
      </c>
      <c r="Q341" s="21"/>
      <c r="R341" s="21">
        <v>0.61</v>
      </c>
      <c r="S341" s="21">
        <v>0.4</v>
      </c>
      <c r="T341" s="21">
        <v>24</v>
      </c>
    </row>
    <row r="342" spans="1:20" x14ac:dyDescent="0.2">
      <c r="A342">
        <v>25</v>
      </c>
      <c r="B342">
        <v>0.02</v>
      </c>
      <c r="C342">
        <v>0.02</v>
      </c>
      <c r="E342">
        <v>0.08</v>
      </c>
      <c r="F342">
        <v>0.04</v>
      </c>
      <c r="I342">
        <v>0.14000000000000001</v>
      </c>
      <c r="J342">
        <v>0.34</v>
      </c>
      <c r="K342">
        <v>0.35</v>
      </c>
      <c r="P342">
        <v>7.0000000000000007E-2</v>
      </c>
      <c r="Q342">
        <v>0.06</v>
      </c>
      <c r="R342">
        <v>0.31</v>
      </c>
      <c r="S342">
        <v>0.3</v>
      </c>
      <c r="T342">
        <v>25</v>
      </c>
    </row>
    <row r="343" spans="1:20" x14ac:dyDescent="0.2">
      <c r="A343" s="21">
        <v>26</v>
      </c>
      <c r="B343" s="21"/>
      <c r="C343" s="21"/>
      <c r="D343" s="21"/>
      <c r="E343" s="21">
        <v>0.05</v>
      </c>
      <c r="F343" s="21">
        <v>0.1</v>
      </c>
      <c r="G343" s="21"/>
      <c r="H343" s="21"/>
      <c r="I343" s="21">
        <v>0.02</v>
      </c>
      <c r="J343" s="21"/>
      <c r="K343" s="21"/>
      <c r="L343" s="21"/>
      <c r="M343" s="21"/>
      <c r="N343" s="21"/>
      <c r="O343" s="21"/>
      <c r="P343" s="21"/>
      <c r="Q343" s="21"/>
      <c r="R343" s="21">
        <v>0.04</v>
      </c>
      <c r="S343" s="21">
        <v>0.21</v>
      </c>
      <c r="T343" s="21">
        <v>26</v>
      </c>
    </row>
    <row r="344" spans="1:20" x14ac:dyDescent="0.2">
      <c r="A344">
        <v>27</v>
      </c>
      <c r="M344">
        <v>0.02</v>
      </c>
      <c r="P344">
        <v>0.02</v>
      </c>
      <c r="T344">
        <v>27</v>
      </c>
    </row>
    <row r="345" spans="1:20" x14ac:dyDescent="0.2">
      <c r="A345" s="21">
        <v>28</v>
      </c>
      <c r="B345" s="21">
        <v>0.03</v>
      </c>
      <c r="C345" s="21">
        <v>0.05</v>
      </c>
      <c r="D345" s="21"/>
      <c r="E345" s="21">
        <v>0.04</v>
      </c>
      <c r="F345" s="21"/>
      <c r="G345" s="21"/>
      <c r="H345" s="21"/>
      <c r="I345" s="21"/>
      <c r="J345" s="21">
        <v>7.0000000000000007E-2</v>
      </c>
      <c r="K345" s="21"/>
      <c r="L345" s="21"/>
      <c r="M345" s="21">
        <v>0.06</v>
      </c>
      <c r="N345" s="21"/>
      <c r="O345" s="21"/>
      <c r="P345" s="21"/>
      <c r="Q345" s="21"/>
      <c r="R345" s="21"/>
      <c r="S345" s="21"/>
      <c r="T345" s="21">
        <v>28</v>
      </c>
    </row>
    <row r="346" spans="1:20" x14ac:dyDescent="0.2">
      <c r="A346">
        <v>29</v>
      </c>
      <c r="B346">
        <v>0.03</v>
      </c>
      <c r="C346">
        <v>0.05</v>
      </c>
      <c r="E346">
        <v>0.04</v>
      </c>
      <c r="F346">
        <v>0.04</v>
      </c>
      <c r="I346">
        <v>0.02</v>
      </c>
      <c r="J346">
        <v>0.05</v>
      </c>
      <c r="M346">
        <v>0.03</v>
      </c>
      <c r="Q346">
        <v>0.05</v>
      </c>
      <c r="T346">
        <v>29</v>
      </c>
    </row>
    <row r="347" spans="1:20" x14ac:dyDescent="0.2">
      <c r="A347" s="21">
        <v>30</v>
      </c>
      <c r="B347" s="21">
        <v>0.05</v>
      </c>
      <c r="C347" s="21">
        <v>0.15</v>
      </c>
      <c r="D347" s="21"/>
      <c r="E347" s="21">
        <v>0.08</v>
      </c>
      <c r="F347" s="21"/>
      <c r="G347" s="21"/>
      <c r="H347" s="21">
        <v>0.15</v>
      </c>
      <c r="I347" s="21"/>
      <c r="J347" s="21">
        <v>0.01</v>
      </c>
      <c r="K347" s="21"/>
      <c r="L347" s="21"/>
      <c r="M347" s="21">
        <v>0.02</v>
      </c>
      <c r="N347" s="21"/>
      <c r="O347" s="21"/>
      <c r="P347" s="21">
        <v>0.1</v>
      </c>
      <c r="Q347" s="21">
        <v>0.03</v>
      </c>
      <c r="R347" s="21"/>
      <c r="S347" s="21"/>
      <c r="T347" s="21">
        <v>30</v>
      </c>
    </row>
    <row r="348" spans="1:20" x14ac:dyDescent="0.2">
      <c r="A348">
        <v>31</v>
      </c>
      <c r="B348">
        <v>0.15</v>
      </c>
      <c r="C348">
        <v>0.01</v>
      </c>
      <c r="E348">
        <v>0.25</v>
      </c>
      <c r="F348">
        <v>0.24</v>
      </c>
      <c r="H348">
        <v>0.22</v>
      </c>
      <c r="I348">
        <v>0.23</v>
      </c>
      <c r="J348">
        <v>0.31</v>
      </c>
      <c r="K348">
        <v>0.32</v>
      </c>
      <c r="M348">
        <v>0.15</v>
      </c>
      <c r="P348">
        <v>0.3</v>
      </c>
      <c r="Q348">
        <v>0.1</v>
      </c>
      <c r="S348">
        <v>0.26</v>
      </c>
      <c r="T348">
        <v>31</v>
      </c>
    </row>
    <row r="349" spans="1:20" x14ac:dyDescent="0.2">
      <c r="A349" s="18" t="s">
        <v>37</v>
      </c>
      <c r="B349" s="18">
        <f t="shared" ref="B349:S349" si="35">SUM(B318:B348)</f>
        <v>1.56</v>
      </c>
      <c r="C349" s="18">
        <f t="shared" si="35"/>
        <v>1.5600000000000003</v>
      </c>
      <c r="D349" s="18">
        <f t="shared" si="35"/>
        <v>0</v>
      </c>
      <c r="E349" s="18">
        <f t="shared" si="35"/>
        <v>2.2000000000000002</v>
      </c>
      <c r="F349" s="18">
        <f t="shared" si="35"/>
        <v>1.6600000000000001</v>
      </c>
      <c r="G349" s="18">
        <f t="shared" si="35"/>
        <v>0</v>
      </c>
      <c r="H349" s="18">
        <f t="shared" si="35"/>
        <v>1.9600000000000002</v>
      </c>
      <c r="I349" s="18">
        <f t="shared" si="35"/>
        <v>1.7400000000000002</v>
      </c>
      <c r="J349" s="18">
        <f t="shared" si="35"/>
        <v>1.9700000000000002</v>
      </c>
      <c r="K349" s="18">
        <f t="shared" si="35"/>
        <v>1.49</v>
      </c>
      <c r="L349" s="18">
        <f t="shared" si="35"/>
        <v>0.69</v>
      </c>
      <c r="M349" s="18">
        <f t="shared" si="35"/>
        <v>0.93</v>
      </c>
      <c r="N349" s="18">
        <f t="shared" si="35"/>
        <v>1</v>
      </c>
      <c r="O349" s="18">
        <f t="shared" si="35"/>
        <v>0</v>
      </c>
      <c r="P349" s="18">
        <f t="shared" si="35"/>
        <v>2.0500000000000003</v>
      </c>
      <c r="Q349" s="18">
        <f t="shared" si="35"/>
        <v>1.1400000000000001</v>
      </c>
      <c r="R349" s="18">
        <f t="shared" si="35"/>
        <v>1.82</v>
      </c>
      <c r="S349" s="18">
        <f t="shared" si="35"/>
        <v>2.19</v>
      </c>
      <c r="T349" s="18"/>
    </row>
    <row r="351" spans="1:20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10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17</v>
      </c>
      <c r="R351" t="s">
        <v>39</v>
      </c>
      <c r="S351" t="s">
        <v>19</v>
      </c>
    </row>
    <row r="353" spans="1:20" x14ac:dyDescent="0.2">
      <c r="A353">
        <v>1</v>
      </c>
      <c r="B353">
        <v>0.06</v>
      </c>
      <c r="C353">
        <v>0.02</v>
      </c>
      <c r="E353">
        <v>0.05</v>
      </c>
      <c r="F353">
        <v>0.02</v>
      </c>
      <c r="I353">
        <v>0.04</v>
      </c>
      <c r="L353">
        <v>0.05</v>
      </c>
      <c r="P353">
        <v>0.06</v>
      </c>
      <c r="Q353">
        <v>0.03</v>
      </c>
      <c r="T353">
        <v>1</v>
      </c>
    </row>
    <row r="354" spans="1:20" x14ac:dyDescent="0.2">
      <c r="A354" s="21">
        <v>2</v>
      </c>
      <c r="B354" s="21">
        <v>0.01</v>
      </c>
      <c r="C354" s="21"/>
      <c r="D354" s="21"/>
      <c r="E354" s="21"/>
      <c r="F354" s="21"/>
      <c r="G354" s="21"/>
      <c r="H354" s="21">
        <v>0.16</v>
      </c>
      <c r="I354" s="21">
        <v>0.04</v>
      </c>
      <c r="J354" s="21">
        <v>0.15</v>
      </c>
      <c r="K354" s="21">
        <v>0.16</v>
      </c>
      <c r="L354" s="21"/>
      <c r="M354" s="21"/>
      <c r="N354" s="21"/>
      <c r="O354" s="21"/>
      <c r="P354" s="21"/>
      <c r="Q354" s="21"/>
      <c r="R354" s="21"/>
      <c r="S354" s="21">
        <v>0.15</v>
      </c>
      <c r="T354" s="21">
        <v>2</v>
      </c>
    </row>
    <row r="355" spans="1:20" x14ac:dyDescent="0.2">
      <c r="A355">
        <v>3</v>
      </c>
      <c r="T355">
        <v>3</v>
      </c>
    </row>
    <row r="356" spans="1:20" x14ac:dyDescent="0.2">
      <c r="A356" s="21">
        <v>4</v>
      </c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>
        <v>4</v>
      </c>
    </row>
    <row r="357" spans="1:20" x14ac:dyDescent="0.2">
      <c r="A357">
        <v>5</v>
      </c>
      <c r="T357">
        <v>5</v>
      </c>
    </row>
    <row r="358" spans="1:20" x14ac:dyDescent="0.2">
      <c r="A358" s="21">
        <v>6</v>
      </c>
      <c r="B358" s="21"/>
      <c r="C358" s="21">
        <v>0.05</v>
      </c>
      <c r="D358" s="21"/>
      <c r="E358" s="21"/>
      <c r="F358" s="21">
        <v>0.06</v>
      </c>
      <c r="G358" s="21"/>
      <c r="H358" s="21"/>
      <c r="I358" s="21"/>
      <c r="J358" s="21"/>
      <c r="K358" s="21"/>
      <c r="L358" s="21">
        <v>0.08</v>
      </c>
      <c r="M358" s="21"/>
      <c r="N358" s="21"/>
      <c r="O358" s="21"/>
      <c r="P358" s="21"/>
      <c r="Q358" s="21"/>
      <c r="R358" s="21"/>
      <c r="S358" s="21"/>
      <c r="T358" s="21">
        <v>6</v>
      </c>
    </row>
    <row r="359" spans="1:20" x14ac:dyDescent="0.2">
      <c r="A359">
        <v>7</v>
      </c>
      <c r="B359">
        <v>0.09</v>
      </c>
      <c r="C359">
        <v>7.0000000000000007E-2</v>
      </c>
      <c r="E359">
        <v>0.27</v>
      </c>
      <c r="H359">
        <v>0.14000000000000001</v>
      </c>
      <c r="I359">
        <v>0.11</v>
      </c>
      <c r="J359">
        <v>7.0000000000000007E-2</v>
      </c>
      <c r="K359">
        <v>0.28999999999999998</v>
      </c>
      <c r="M359">
        <v>0.04</v>
      </c>
      <c r="P359">
        <v>0.16</v>
      </c>
      <c r="Q359">
        <v>0.12</v>
      </c>
      <c r="R359">
        <v>0.41</v>
      </c>
      <c r="T359">
        <v>7</v>
      </c>
    </row>
    <row r="360" spans="1:20" x14ac:dyDescent="0.2">
      <c r="A360" s="21">
        <v>8</v>
      </c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>
        <v>0.38</v>
      </c>
      <c r="T360" s="21">
        <v>8</v>
      </c>
    </row>
    <row r="361" spans="1:20" x14ac:dyDescent="0.2">
      <c r="A361">
        <v>9</v>
      </c>
      <c r="B361">
        <v>0.02</v>
      </c>
      <c r="C361">
        <v>7.0000000000000007E-2</v>
      </c>
      <c r="F361">
        <v>0.17</v>
      </c>
      <c r="T361">
        <v>9</v>
      </c>
    </row>
    <row r="362" spans="1:20" x14ac:dyDescent="0.2">
      <c r="A362" s="21">
        <v>10</v>
      </c>
      <c r="B362" s="21">
        <v>0.02</v>
      </c>
      <c r="C362" s="21">
        <v>0.02</v>
      </c>
      <c r="D362" s="21"/>
      <c r="E362" s="21">
        <v>0.13</v>
      </c>
      <c r="F362" s="21">
        <v>7.0000000000000007E-2</v>
      </c>
      <c r="G362" s="21"/>
      <c r="H362" s="21"/>
      <c r="I362" s="21">
        <v>0.1</v>
      </c>
      <c r="J362" s="21">
        <v>0.11</v>
      </c>
      <c r="K362" s="21"/>
      <c r="L362" s="21"/>
      <c r="M362" s="21">
        <v>0.01</v>
      </c>
      <c r="N362" s="21"/>
      <c r="O362" s="21"/>
      <c r="P362" s="21">
        <v>0.13</v>
      </c>
      <c r="Q362" s="21">
        <v>0.04</v>
      </c>
      <c r="R362" s="21"/>
      <c r="S362" s="21">
        <v>0.24</v>
      </c>
      <c r="T362" s="21">
        <v>10</v>
      </c>
    </row>
    <row r="363" spans="1:20" x14ac:dyDescent="0.2">
      <c r="A363">
        <v>11</v>
      </c>
      <c r="B363">
        <v>0.03</v>
      </c>
      <c r="C363">
        <v>0.05</v>
      </c>
      <c r="F363">
        <v>0.05</v>
      </c>
      <c r="I363">
        <v>0.05</v>
      </c>
      <c r="J363">
        <v>0.06</v>
      </c>
      <c r="L363">
        <v>0.18</v>
      </c>
      <c r="T363">
        <v>11</v>
      </c>
    </row>
    <row r="364" spans="1:20" x14ac:dyDescent="0.2">
      <c r="A364" s="21">
        <v>12</v>
      </c>
      <c r="B364" s="21">
        <v>0.01</v>
      </c>
      <c r="C364" s="21"/>
      <c r="D364" s="21"/>
      <c r="E364" s="21">
        <v>0.08</v>
      </c>
      <c r="F364" s="21"/>
      <c r="G364" s="21"/>
      <c r="H364" s="21">
        <v>0.05</v>
      </c>
      <c r="I364" s="21">
        <v>0.03</v>
      </c>
      <c r="J364" s="21"/>
      <c r="K364" s="21"/>
      <c r="L364" s="21"/>
      <c r="M364" s="21">
        <v>0.02</v>
      </c>
      <c r="N364" s="21"/>
      <c r="O364" s="21"/>
      <c r="P364" s="21"/>
      <c r="Q364" s="21"/>
      <c r="R364" s="21"/>
      <c r="S364" s="21">
        <v>0.27</v>
      </c>
      <c r="T364" s="21">
        <v>12</v>
      </c>
    </row>
    <row r="365" spans="1:20" x14ac:dyDescent="0.2">
      <c r="A365">
        <v>13</v>
      </c>
      <c r="C365">
        <v>0.1</v>
      </c>
      <c r="F365">
        <v>0.14000000000000001</v>
      </c>
      <c r="L365">
        <v>0.08</v>
      </c>
      <c r="T365">
        <v>13</v>
      </c>
    </row>
    <row r="366" spans="1:20" x14ac:dyDescent="0.2">
      <c r="A366" s="21">
        <v>14</v>
      </c>
      <c r="B366" s="21">
        <v>0.08</v>
      </c>
      <c r="C366" s="21">
        <v>0.05</v>
      </c>
      <c r="D366" s="21"/>
      <c r="E366" s="21">
        <v>0.12</v>
      </c>
      <c r="F366" s="21"/>
      <c r="G366" s="21"/>
      <c r="H366" s="21">
        <v>0.12</v>
      </c>
      <c r="I366" s="21">
        <v>0.03</v>
      </c>
      <c r="J366" s="21">
        <v>0.12</v>
      </c>
      <c r="K366" s="21"/>
      <c r="L366" s="21">
        <v>0.03</v>
      </c>
      <c r="M366" s="21">
        <v>0.13</v>
      </c>
      <c r="N366" s="21"/>
      <c r="O366" s="21"/>
      <c r="P366" s="21"/>
      <c r="Q366" s="21"/>
      <c r="R366" s="21">
        <v>0.24</v>
      </c>
      <c r="S366" s="21">
        <v>0.15</v>
      </c>
      <c r="T366" s="21">
        <v>14</v>
      </c>
    </row>
    <row r="367" spans="1:20" x14ac:dyDescent="0.2">
      <c r="A367">
        <v>15</v>
      </c>
      <c r="B367">
        <v>0.03</v>
      </c>
      <c r="C367">
        <v>0.15</v>
      </c>
      <c r="E367">
        <v>0.05</v>
      </c>
      <c r="F367">
        <v>0.18</v>
      </c>
      <c r="L367">
        <v>0.09</v>
      </c>
      <c r="M367">
        <v>0.08</v>
      </c>
      <c r="Q367">
        <v>0.3</v>
      </c>
      <c r="R367">
        <v>0.17</v>
      </c>
      <c r="T367">
        <v>15</v>
      </c>
    </row>
    <row r="368" spans="1:20" x14ac:dyDescent="0.2">
      <c r="A368" s="21">
        <v>16</v>
      </c>
      <c r="B368" s="21">
        <v>0.02</v>
      </c>
      <c r="C368" s="21"/>
      <c r="D368" s="21"/>
      <c r="E368" s="21">
        <v>0.05</v>
      </c>
      <c r="F368" s="21"/>
      <c r="G368" s="21"/>
      <c r="H368" s="21">
        <v>0.1</v>
      </c>
      <c r="I368" s="21">
        <v>0.18</v>
      </c>
      <c r="J368" s="21">
        <v>0.1</v>
      </c>
      <c r="K368" s="21"/>
      <c r="L368" s="21"/>
      <c r="M368" s="21">
        <v>0.17</v>
      </c>
      <c r="N368" s="21"/>
      <c r="O368" s="21"/>
      <c r="P368" s="21"/>
      <c r="Q368" s="21"/>
      <c r="R368" s="21"/>
      <c r="S368" s="21">
        <v>0.23</v>
      </c>
      <c r="T368" s="21">
        <v>16</v>
      </c>
    </row>
    <row r="369" spans="1:20" x14ac:dyDescent="0.2">
      <c r="A369">
        <v>17</v>
      </c>
      <c r="B369">
        <v>0.06</v>
      </c>
      <c r="F369">
        <v>0.2</v>
      </c>
      <c r="L369">
        <v>0.59</v>
      </c>
      <c r="P369">
        <v>0.71</v>
      </c>
      <c r="T369">
        <v>17</v>
      </c>
    </row>
    <row r="370" spans="1:20" x14ac:dyDescent="0.2">
      <c r="A370" s="21">
        <v>18</v>
      </c>
      <c r="B370" s="21">
        <v>0.28999999999999998</v>
      </c>
      <c r="C370" s="21">
        <v>0.46</v>
      </c>
      <c r="D370" s="21"/>
      <c r="E370" s="21">
        <v>0.56000000000000005</v>
      </c>
      <c r="F370" s="21"/>
      <c r="G370" s="21"/>
      <c r="H370" s="21">
        <v>0.65</v>
      </c>
      <c r="I370" s="21">
        <v>0.6</v>
      </c>
      <c r="J370" s="21">
        <v>0.56999999999999995</v>
      </c>
      <c r="K370" s="21"/>
      <c r="L370" s="21"/>
      <c r="M370" s="21"/>
      <c r="N370" s="21"/>
      <c r="O370" s="21"/>
      <c r="P370" s="21"/>
      <c r="Q370" s="21">
        <v>0.3</v>
      </c>
      <c r="R370" s="21"/>
      <c r="S370" s="21"/>
      <c r="T370" s="21">
        <v>18</v>
      </c>
    </row>
    <row r="371" spans="1:20" x14ac:dyDescent="0.2">
      <c r="A371">
        <v>19</v>
      </c>
      <c r="M371">
        <v>0.36</v>
      </c>
      <c r="S371">
        <v>0.75</v>
      </c>
      <c r="T371">
        <v>19</v>
      </c>
    </row>
    <row r="372" spans="1:20" x14ac:dyDescent="0.2">
      <c r="A372" s="21">
        <v>20</v>
      </c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>
        <v>20</v>
      </c>
    </row>
    <row r="373" spans="1:20" x14ac:dyDescent="0.2">
      <c r="A373">
        <v>21</v>
      </c>
      <c r="C373">
        <v>0.17</v>
      </c>
      <c r="H373">
        <v>0.2</v>
      </c>
      <c r="T373">
        <v>21</v>
      </c>
    </row>
    <row r="374" spans="1:20" x14ac:dyDescent="0.2">
      <c r="A374" s="21">
        <v>22</v>
      </c>
      <c r="B374" s="21"/>
      <c r="C374" s="21">
        <v>0.7</v>
      </c>
      <c r="D374" s="21"/>
      <c r="E374" s="21"/>
      <c r="F374" s="21"/>
      <c r="G374" s="21"/>
      <c r="H374" s="21">
        <v>1.2</v>
      </c>
      <c r="I374" s="21">
        <v>0.17</v>
      </c>
      <c r="J374" s="21">
        <v>0.15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1">
        <v>22</v>
      </c>
    </row>
    <row r="375" spans="1:20" x14ac:dyDescent="0.2">
      <c r="A375">
        <v>23</v>
      </c>
      <c r="E375">
        <v>0.72</v>
      </c>
      <c r="F375">
        <v>0.23</v>
      </c>
      <c r="H375">
        <v>0.2</v>
      </c>
      <c r="I375">
        <v>0.36</v>
      </c>
      <c r="J375">
        <v>0.2</v>
      </c>
      <c r="M375">
        <v>0.2</v>
      </c>
      <c r="P375">
        <v>0.74</v>
      </c>
      <c r="Q375">
        <v>0.35</v>
      </c>
      <c r="S375">
        <v>0.7</v>
      </c>
      <c r="T375">
        <v>23</v>
      </c>
    </row>
    <row r="376" spans="1:20" x14ac:dyDescent="0.2">
      <c r="A376" s="21">
        <v>24</v>
      </c>
      <c r="B376" s="21"/>
      <c r="C376" s="21"/>
      <c r="D376" s="21"/>
      <c r="E376" s="21"/>
      <c r="F376" s="21"/>
      <c r="G376" s="21"/>
      <c r="H376" s="21"/>
      <c r="I376" s="21">
        <v>0.02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>
        <v>24</v>
      </c>
    </row>
    <row r="377" spans="1:20" x14ac:dyDescent="0.2">
      <c r="A377">
        <v>25</v>
      </c>
      <c r="C377">
        <v>0.05</v>
      </c>
      <c r="K377">
        <v>1.75</v>
      </c>
      <c r="T377">
        <v>25</v>
      </c>
    </row>
    <row r="378" spans="1:20" x14ac:dyDescent="0.2">
      <c r="A378" s="21">
        <v>26</v>
      </c>
      <c r="B378" s="21">
        <v>0.02</v>
      </c>
      <c r="C378" s="21">
        <v>0.16</v>
      </c>
      <c r="D378" s="21"/>
      <c r="E378" s="21"/>
      <c r="F378" s="21"/>
      <c r="G378" s="21"/>
      <c r="H378" s="21"/>
      <c r="I378" s="21"/>
      <c r="J378" s="21"/>
      <c r="K378" s="21"/>
      <c r="L378" s="21"/>
      <c r="M378" s="21">
        <v>0.2</v>
      </c>
      <c r="N378" s="21"/>
      <c r="O378" s="21"/>
      <c r="P378" s="21"/>
      <c r="Q378" s="21"/>
      <c r="R378" s="21"/>
      <c r="S378" s="21">
        <v>0.15</v>
      </c>
      <c r="T378" s="21">
        <v>26</v>
      </c>
    </row>
    <row r="379" spans="1:20" x14ac:dyDescent="0.2">
      <c r="A379">
        <v>27</v>
      </c>
      <c r="B379">
        <v>0.05</v>
      </c>
      <c r="C379">
        <v>0.09</v>
      </c>
      <c r="E379">
        <v>0.3</v>
      </c>
      <c r="H379">
        <v>0.4</v>
      </c>
      <c r="I379">
        <v>0.02</v>
      </c>
      <c r="T379">
        <v>27</v>
      </c>
    </row>
    <row r="380" spans="1:20" x14ac:dyDescent="0.2">
      <c r="A380" s="21">
        <v>28</v>
      </c>
      <c r="B380" s="21">
        <v>0.02</v>
      </c>
      <c r="C380" s="21"/>
      <c r="D380" s="21"/>
      <c r="E380" s="21"/>
      <c r="F380" s="21"/>
      <c r="G380" s="21"/>
      <c r="H380" s="21"/>
      <c r="I380" s="21">
        <v>0.08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>
        <v>28</v>
      </c>
    </row>
    <row r="381" spans="1:20" x14ac:dyDescent="0.2">
      <c r="A381">
        <v>29</v>
      </c>
      <c r="C381">
        <v>0.06</v>
      </c>
      <c r="L381">
        <v>0.45</v>
      </c>
      <c r="Q381">
        <v>0.28000000000000003</v>
      </c>
      <c r="T381">
        <v>29</v>
      </c>
    </row>
    <row r="382" spans="1:20" x14ac:dyDescent="0.2">
      <c r="A382" s="21">
        <v>30</v>
      </c>
      <c r="B382" s="21"/>
      <c r="C382" s="21">
        <v>0.25</v>
      </c>
      <c r="D382" s="21"/>
      <c r="E382" s="21">
        <v>0.37</v>
      </c>
      <c r="F382" s="21"/>
      <c r="G382" s="21"/>
      <c r="H382" s="21"/>
      <c r="I382" s="21">
        <v>0.33</v>
      </c>
      <c r="J382" s="21">
        <v>0.42</v>
      </c>
      <c r="K382" s="21"/>
      <c r="L382" s="21"/>
      <c r="M382" s="21">
        <v>0.26</v>
      </c>
      <c r="N382" s="21"/>
      <c r="O382" s="21"/>
      <c r="P382" s="21">
        <v>0.84</v>
      </c>
      <c r="Q382" s="21"/>
      <c r="R382" s="21">
        <v>1.3</v>
      </c>
      <c r="S382" s="21">
        <v>0.5</v>
      </c>
      <c r="T382" s="21">
        <v>30</v>
      </c>
    </row>
    <row r="383" spans="1:20" x14ac:dyDescent="0.2">
      <c r="A383">
        <v>31</v>
      </c>
      <c r="T383">
        <v>31</v>
      </c>
    </row>
    <row r="384" spans="1:20" x14ac:dyDescent="0.2">
      <c r="A384" s="18" t="s">
        <v>37</v>
      </c>
      <c r="B384" s="18">
        <f t="shared" ref="B384:S384" si="36">SUM(B353:B383)</f>
        <v>0.81</v>
      </c>
      <c r="C384" s="18">
        <f t="shared" si="36"/>
        <v>2.52</v>
      </c>
      <c r="D384" s="18">
        <f t="shared" si="36"/>
        <v>0</v>
      </c>
      <c r="E384" s="18">
        <f t="shared" si="36"/>
        <v>2.7</v>
      </c>
      <c r="F384" s="18">
        <f t="shared" si="36"/>
        <v>1.1199999999999999</v>
      </c>
      <c r="G384" s="18">
        <f t="shared" si="36"/>
        <v>0</v>
      </c>
      <c r="H384" s="18">
        <f t="shared" si="36"/>
        <v>3.22</v>
      </c>
      <c r="I384" s="18">
        <f t="shared" si="36"/>
        <v>2.16</v>
      </c>
      <c r="J384" s="18">
        <f t="shared" si="36"/>
        <v>1.9499999999999997</v>
      </c>
      <c r="K384" s="18">
        <f t="shared" si="36"/>
        <v>2.2000000000000002</v>
      </c>
      <c r="L384" s="18">
        <f t="shared" si="36"/>
        <v>1.55</v>
      </c>
      <c r="M384" s="18">
        <f t="shared" si="36"/>
        <v>1.47</v>
      </c>
      <c r="N384" s="18">
        <f t="shared" si="36"/>
        <v>0</v>
      </c>
      <c r="O384" s="18">
        <f t="shared" si="36"/>
        <v>0</v>
      </c>
      <c r="P384" s="18">
        <f t="shared" si="36"/>
        <v>2.64</v>
      </c>
      <c r="Q384" s="18">
        <f t="shared" si="36"/>
        <v>1.4200000000000002</v>
      </c>
      <c r="R384" s="18">
        <f t="shared" si="36"/>
        <v>2.12</v>
      </c>
      <c r="S384" s="20">
        <f t="shared" si="36"/>
        <v>3.52</v>
      </c>
      <c r="T384" s="18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17</v>
      </c>
      <c r="R386" t="s">
        <v>39</v>
      </c>
      <c r="S386" t="s">
        <v>19</v>
      </c>
    </row>
    <row r="388" spans="1:20" x14ac:dyDescent="0.2">
      <c r="A388">
        <v>1</v>
      </c>
      <c r="E388">
        <v>0.19</v>
      </c>
      <c r="F388">
        <v>0.42</v>
      </c>
      <c r="H388">
        <v>0.13</v>
      </c>
      <c r="I388">
        <v>0.33</v>
      </c>
      <c r="L388">
        <v>0.2</v>
      </c>
      <c r="M388">
        <v>0.02</v>
      </c>
      <c r="Q388">
        <v>0.05</v>
      </c>
      <c r="S388">
        <v>0.25</v>
      </c>
      <c r="T388">
        <v>1</v>
      </c>
    </row>
    <row r="389" spans="1:20" x14ac:dyDescent="0.2">
      <c r="A389" s="21">
        <v>2</v>
      </c>
      <c r="B389" s="21">
        <v>0.02</v>
      </c>
      <c r="C389" s="21">
        <v>0.3</v>
      </c>
      <c r="D389" s="21"/>
      <c r="E389" s="21">
        <v>0.2</v>
      </c>
      <c r="F389" s="21">
        <v>0.05</v>
      </c>
      <c r="G389" s="21"/>
      <c r="H389" s="21"/>
      <c r="I389" s="21">
        <v>0.09</v>
      </c>
      <c r="J389" s="21"/>
      <c r="K389" s="21"/>
      <c r="L389" s="21">
        <v>0.2</v>
      </c>
      <c r="M389" s="21">
        <v>0.25</v>
      </c>
      <c r="N389" s="21"/>
      <c r="O389" s="21"/>
      <c r="P389" s="21"/>
      <c r="Q389" s="21"/>
      <c r="R389" s="21"/>
      <c r="S389" s="21">
        <v>0.22</v>
      </c>
      <c r="T389" s="21">
        <v>2</v>
      </c>
    </row>
    <row r="390" spans="1:20" x14ac:dyDescent="0.2">
      <c r="A390">
        <v>3</v>
      </c>
      <c r="B390">
        <v>0.08</v>
      </c>
      <c r="F390">
        <v>0.16</v>
      </c>
      <c r="I390">
        <v>0.26</v>
      </c>
      <c r="J390">
        <v>0.35</v>
      </c>
      <c r="K390">
        <v>0.25</v>
      </c>
      <c r="M390">
        <v>0.04</v>
      </c>
      <c r="S390">
        <v>0.3</v>
      </c>
      <c r="T390">
        <v>3</v>
      </c>
    </row>
    <row r="391" spans="1:20" x14ac:dyDescent="0.2">
      <c r="A391" s="21">
        <v>4</v>
      </c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>
        <v>4</v>
      </c>
    </row>
    <row r="392" spans="1:20" x14ac:dyDescent="0.2">
      <c r="A392">
        <v>5</v>
      </c>
      <c r="T392">
        <v>5</v>
      </c>
    </row>
    <row r="393" spans="1:20" x14ac:dyDescent="0.2">
      <c r="A393" s="21">
        <v>6</v>
      </c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>
        <v>0.09</v>
      </c>
      <c r="Q393" s="21"/>
      <c r="R393" s="21"/>
      <c r="S393" s="21"/>
      <c r="T393" s="21">
        <v>6</v>
      </c>
    </row>
    <row r="394" spans="1:20" x14ac:dyDescent="0.2">
      <c r="A394">
        <v>7</v>
      </c>
      <c r="T394">
        <v>7</v>
      </c>
    </row>
    <row r="395" spans="1:20" x14ac:dyDescent="0.2">
      <c r="A395" s="21">
        <v>8</v>
      </c>
      <c r="B395" s="21">
        <v>7.0000000000000007E-2</v>
      </c>
      <c r="C395" s="21">
        <v>0.05</v>
      </c>
      <c r="D395" s="21"/>
      <c r="E395" s="21"/>
      <c r="F395" s="21"/>
      <c r="G395" s="21"/>
      <c r="H395" s="21"/>
      <c r="I395" s="21">
        <v>0.01</v>
      </c>
      <c r="J395" s="21"/>
      <c r="K395" s="21">
        <v>0.15</v>
      </c>
      <c r="L395" s="21">
        <v>0.05</v>
      </c>
      <c r="M395" s="21"/>
      <c r="N395" s="21"/>
      <c r="O395" s="21"/>
      <c r="P395" s="21"/>
      <c r="Q395" s="21">
        <v>0.3</v>
      </c>
      <c r="R395" s="21">
        <v>0.44</v>
      </c>
      <c r="S395" s="21"/>
      <c r="T395" s="21">
        <v>8</v>
      </c>
    </row>
    <row r="396" spans="1:20" x14ac:dyDescent="0.2">
      <c r="A396">
        <v>9</v>
      </c>
      <c r="B396">
        <v>0.28999999999999998</v>
      </c>
      <c r="C396">
        <v>0.44</v>
      </c>
      <c r="E396">
        <v>0.28000000000000003</v>
      </c>
      <c r="F396">
        <v>0.2</v>
      </c>
      <c r="I396">
        <v>0.1</v>
      </c>
      <c r="K396">
        <v>0.5</v>
      </c>
      <c r="L396">
        <v>0.18</v>
      </c>
      <c r="M396">
        <v>0.03</v>
      </c>
      <c r="P396">
        <v>0.18</v>
      </c>
      <c r="Q396">
        <v>0.3</v>
      </c>
      <c r="R396">
        <v>0.37</v>
      </c>
      <c r="S396">
        <v>0.23</v>
      </c>
      <c r="T396">
        <v>9</v>
      </c>
    </row>
    <row r="397" spans="1:20" x14ac:dyDescent="0.2">
      <c r="A397" s="21">
        <v>10</v>
      </c>
      <c r="B397" s="21"/>
      <c r="C397" s="21">
        <v>0.01</v>
      </c>
      <c r="D397" s="21"/>
      <c r="E397" s="21"/>
      <c r="F397" s="21"/>
      <c r="G397" s="21"/>
      <c r="H397" s="21">
        <v>0.22</v>
      </c>
      <c r="I397" s="21">
        <v>0.25</v>
      </c>
      <c r="J397" s="21">
        <v>0.15</v>
      </c>
      <c r="K397" s="21"/>
      <c r="L397" s="21"/>
      <c r="M397" s="21">
        <v>0.3</v>
      </c>
      <c r="N397" s="21"/>
      <c r="O397" s="21"/>
      <c r="P397" s="21"/>
      <c r="Q397" s="21"/>
      <c r="R397" s="21"/>
      <c r="S397" s="21">
        <v>0.64</v>
      </c>
      <c r="T397" s="21">
        <v>10</v>
      </c>
    </row>
    <row r="398" spans="1:20" x14ac:dyDescent="0.2">
      <c r="A398">
        <v>11</v>
      </c>
      <c r="B398">
        <v>0.22</v>
      </c>
      <c r="C398">
        <v>0.33</v>
      </c>
      <c r="E398">
        <v>0.33</v>
      </c>
      <c r="F398">
        <v>0.23</v>
      </c>
      <c r="H398">
        <v>0.3</v>
      </c>
      <c r="I398">
        <v>0.01</v>
      </c>
      <c r="K398">
        <v>0.23</v>
      </c>
      <c r="L398">
        <v>0.28000000000000003</v>
      </c>
      <c r="P398">
        <v>0.38</v>
      </c>
      <c r="Q398">
        <v>0.05</v>
      </c>
      <c r="R398">
        <v>0.14000000000000001</v>
      </c>
      <c r="T398">
        <v>11</v>
      </c>
    </row>
    <row r="399" spans="1:20" x14ac:dyDescent="0.2">
      <c r="A399" s="21">
        <v>12</v>
      </c>
      <c r="B399" s="21">
        <v>7.0000000000000007E-2</v>
      </c>
      <c r="C399" s="21"/>
      <c r="D399" s="21"/>
      <c r="E399" s="21">
        <v>0.1</v>
      </c>
      <c r="F399" s="21"/>
      <c r="G399" s="21"/>
      <c r="H399" s="21">
        <v>0.09</v>
      </c>
      <c r="I399" s="21">
        <v>0.28000000000000003</v>
      </c>
      <c r="J399" s="21"/>
      <c r="K399" s="21"/>
      <c r="L399" s="21"/>
      <c r="M399" s="21">
        <v>0.32</v>
      </c>
      <c r="N399" s="21"/>
      <c r="O399" s="21"/>
      <c r="P399" s="21"/>
      <c r="Q399" s="21">
        <v>0.23</v>
      </c>
      <c r="R399" s="21">
        <v>0.05</v>
      </c>
      <c r="S399" s="21">
        <v>0.27</v>
      </c>
      <c r="T399" s="21">
        <v>12</v>
      </c>
    </row>
    <row r="400" spans="1:20" x14ac:dyDescent="0.2">
      <c r="A400">
        <v>13</v>
      </c>
      <c r="B400">
        <v>0.09</v>
      </c>
      <c r="C400">
        <v>0.13</v>
      </c>
      <c r="F400">
        <v>0.42</v>
      </c>
      <c r="I400">
        <v>0.12</v>
      </c>
      <c r="K400">
        <v>0.1</v>
      </c>
      <c r="L400">
        <v>0.59</v>
      </c>
      <c r="M400">
        <v>0.14000000000000001</v>
      </c>
      <c r="R400">
        <v>0.89</v>
      </c>
      <c r="S400">
        <v>0.25</v>
      </c>
      <c r="T400">
        <v>13</v>
      </c>
    </row>
    <row r="401" spans="1:20" x14ac:dyDescent="0.2">
      <c r="A401" s="21">
        <v>14</v>
      </c>
      <c r="B401" s="21">
        <v>0.86</v>
      </c>
      <c r="C401" s="21">
        <v>0.33</v>
      </c>
      <c r="D401" s="21"/>
      <c r="E401" s="21">
        <v>0.59</v>
      </c>
      <c r="F401" s="21"/>
      <c r="G401" s="21"/>
      <c r="H401" s="21">
        <v>0.66</v>
      </c>
      <c r="I401" s="21">
        <v>0.92</v>
      </c>
      <c r="J401" s="21">
        <v>0.87</v>
      </c>
      <c r="K401" s="21"/>
      <c r="L401" s="21">
        <v>0.02</v>
      </c>
      <c r="M401" s="21">
        <v>0.46</v>
      </c>
      <c r="N401" s="21"/>
      <c r="O401" s="21"/>
      <c r="P401" s="21">
        <v>0.43</v>
      </c>
      <c r="Q401" s="21">
        <v>0.2</v>
      </c>
      <c r="R401" s="21"/>
      <c r="S401" s="21"/>
      <c r="T401" s="21">
        <v>14</v>
      </c>
    </row>
    <row r="402" spans="1:20" x14ac:dyDescent="0.2">
      <c r="A402">
        <v>15</v>
      </c>
      <c r="C402">
        <v>0.05</v>
      </c>
      <c r="I402">
        <v>0.03</v>
      </c>
      <c r="M402">
        <v>0.02</v>
      </c>
      <c r="S402">
        <v>0.85</v>
      </c>
      <c r="T402">
        <v>15</v>
      </c>
    </row>
    <row r="403" spans="1:20" x14ac:dyDescent="0.2">
      <c r="A403" s="21">
        <v>16</v>
      </c>
      <c r="B403" s="21"/>
      <c r="C403" s="21"/>
      <c r="D403" s="21"/>
      <c r="E403" s="21"/>
      <c r="F403" s="21"/>
      <c r="G403" s="21"/>
      <c r="H403" s="21"/>
      <c r="I403" s="21"/>
      <c r="J403" s="21"/>
      <c r="K403" s="21">
        <v>0.67</v>
      </c>
      <c r="L403" s="21"/>
      <c r="M403" s="21"/>
      <c r="N403" s="21"/>
      <c r="O403" s="21"/>
      <c r="P403" s="21"/>
      <c r="Q403" s="21"/>
      <c r="R403" s="21"/>
      <c r="S403" s="21"/>
      <c r="T403" s="21">
        <v>16</v>
      </c>
    </row>
    <row r="404" spans="1:20" x14ac:dyDescent="0.2">
      <c r="A404">
        <v>17</v>
      </c>
      <c r="F404">
        <v>0.05</v>
      </c>
      <c r="J404">
        <v>0.02</v>
      </c>
      <c r="T404">
        <v>17</v>
      </c>
    </row>
    <row r="405" spans="1:20" x14ac:dyDescent="0.2">
      <c r="A405" s="21">
        <v>18</v>
      </c>
      <c r="B405" s="21"/>
      <c r="C405" s="21">
        <v>0.08</v>
      </c>
      <c r="D405" s="21"/>
      <c r="E405" s="21">
        <v>0.05</v>
      </c>
      <c r="F405" s="21"/>
      <c r="G405" s="21"/>
      <c r="H405" s="21">
        <v>0.05</v>
      </c>
      <c r="I405" s="21"/>
      <c r="J405" s="21"/>
      <c r="K405" s="21"/>
      <c r="L405" s="21">
        <v>0.12</v>
      </c>
      <c r="M405" s="21">
        <v>0.03</v>
      </c>
      <c r="N405" s="21"/>
      <c r="O405" s="21"/>
      <c r="P405" s="21"/>
      <c r="Q405" s="21">
        <v>0.01</v>
      </c>
      <c r="R405" s="21"/>
      <c r="S405" s="21"/>
      <c r="T405" s="21">
        <v>18</v>
      </c>
    </row>
    <row r="406" spans="1:20" x14ac:dyDescent="0.2">
      <c r="A406">
        <v>19</v>
      </c>
      <c r="F406">
        <v>0.04</v>
      </c>
      <c r="I406">
        <v>0.01</v>
      </c>
      <c r="J406">
        <v>0.12</v>
      </c>
      <c r="S406">
        <v>0.2</v>
      </c>
      <c r="T406">
        <v>19</v>
      </c>
    </row>
    <row r="407" spans="1:20" x14ac:dyDescent="0.2">
      <c r="A407" s="21">
        <v>20</v>
      </c>
      <c r="B407" s="21">
        <v>0.03</v>
      </c>
      <c r="C407" s="21">
        <v>0.25</v>
      </c>
      <c r="D407" s="21"/>
      <c r="E407" s="21">
        <v>0.16</v>
      </c>
      <c r="F407" s="21"/>
      <c r="G407" s="21"/>
      <c r="H407" s="21"/>
      <c r="I407" s="21">
        <v>0.2</v>
      </c>
      <c r="J407" s="21"/>
      <c r="K407" s="21"/>
      <c r="L407" s="21"/>
      <c r="M407" s="21">
        <v>0.13</v>
      </c>
      <c r="N407" s="21"/>
      <c r="O407" s="21"/>
      <c r="P407" s="21"/>
      <c r="Q407" s="21">
        <v>0.15</v>
      </c>
      <c r="R407" s="21"/>
      <c r="S407" s="21">
        <v>0.32</v>
      </c>
      <c r="T407" s="21">
        <v>20</v>
      </c>
    </row>
    <row r="408" spans="1:20" x14ac:dyDescent="0.2">
      <c r="A408">
        <v>21</v>
      </c>
      <c r="T408">
        <v>21</v>
      </c>
    </row>
    <row r="409" spans="1:20" x14ac:dyDescent="0.2">
      <c r="A409" s="21">
        <v>22</v>
      </c>
      <c r="B409" s="21">
        <v>0.05</v>
      </c>
      <c r="C409" s="21"/>
      <c r="D409" s="21"/>
      <c r="E409" s="21">
        <v>0.1</v>
      </c>
      <c r="F409" s="21"/>
      <c r="G409" s="21"/>
      <c r="H409" s="21"/>
      <c r="I409" s="21"/>
      <c r="J409" s="21"/>
      <c r="K409" s="21"/>
      <c r="L409" s="21">
        <v>0.11</v>
      </c>
      <c r="M409" s="21"/>
      <c r="N409" s="21"/>
      <c r="O409" s="21"/>
      <c r="P409" s="21"/>
      <c r="Q409" s="21"/>
      <c r="R409" s="21"/>
      <c r="S409" s="21"/>
      <c r="T409" s="21">
        <v>22</v>
      </c>
    </row>
    <row r="410" spans="1:20" x14ac:dyDescent="0.2">
      <c r="A410">
        <v>23</v>
      </c>
      <c r="I410">
        <v>7.0000000000000007E-2</v>
      </c>
      <c r="T410">
        <v>23</v>
      </c>
    </row>
    <row r="411" spans="1:20" x14ac:dyDescent="0.2">
      <c r="A411" s="21">
        <v>24</v>
      </c>
      <c r="B411" s="21">
        <v>0.01</v>
      </c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>
        <v>24</v>
      </c>
    </row>
    <row r="412" spans="1:20" x14ac:dyDescent="0.2">
      <c r="A412">
        <v>25</v>
      </c>
      <c r="T412">
        <v>25</v>
      </c>
    </row>
    <row r="413" spans="1:20" x14ac:dyDescent="0.2">
      <c r="A413" s="21">
        <v>26</v>
      </c>
      <c r="B413" s="21">
        <v>0.08</v>
      </c>
      <c r="C413" s="21">
        <v>0.26</v>
      </c>
      <c r="D413" s="21"/>
      <c r="E413" s="21">
        <v>0.06</v>
      </c>
      <c r="F413" s="21">
        <v>0.02</v>
      </c>
      <c r="G413" s="21"/>
      <c r="H413" s="21"/>
      <c r="I413" s="21"/>
      <c r="J413" s="21"/>
      <c r="K413" s="21">
        <v>0.42</v>
      </c>
      <c r="L413" s="21">
        <v>0.05</v>
      </c>
      <c r="M413" s="21">
        <v>0.3</v>
      </c>
      <c r="N413" s="21"/>
      <c r="O413" s="21"/>
      <c r="P413" s="21">
        <v>0.05</v>
      </c>
      <c r="Q413" s="21">
        <v>0.16</v>
      </c>
      <c r="R413" s="21"/>
      <c r="S413" s="21">
        <v>0.3</v>
      </c>
      <c r="T413" s="21">
        <v>26</v>
      </c>
    </row>
    <row r="414" spans="1:20" x14ac:dyDescent="0.2">
      <c r="A414">
        <v>27</v>
      </c>
      <c r="B414">
        <v>7.0000000000000007E-2</v>
      </c>
      <c r="E414">
        <v>0.33</v>
      </c>
      <c r="F414">
        <v>0.13</v>
      </c>
      <c r="H414">
        <v>0.15</v>
      </c>
      <c r="I414">
        <v>0.14000000000000001</v>
      </c>
      <c r="J414">
        <v>0.06</v>
      </c>
      <c r="L414">
        <v>7.0000000000000007E-2</v>
      </c>
      <c r="M414">
        <v>0.03</v>
      </c>
      <c r="P414">
        <v>0.32</v>
      </c>
      <c r="R414">
        <v>0.34</v>
      </c>
      <c r="T414">
        <v>27</v>
      </c>
    </row>
    <row r="415" spans="1:20" x14ac:dyDescent="0.2">
      <c r="A415" s="21">
        <v>28</v>
      </c>
      <c r="B415" s="21">
        <v>0.56999999999999995</v>
      </c>
      <c r="C415" s="21">
        <v>0.36</v>
      </c>
      <c r="D415" s="21"/>
      <c r="E415" s="21">
        <v>0.6</v>
      </c>
      <c r="F415" s="21"/>
      <c r="G415" s="21"/>
      <c r="H415" s="21"/>
      <c r="I415" s="21">
        <v>0.08</v>
      </c>
      <c r="J415" s="21"/>
      <c r="K415" s="21"/>
      <c r="L415" s="21">
        <v>0.51</v>
      </c>
      <c r="M415" s="21">
        <v>0.18</v>
      </c>
      <c r="N415" s="21"/>
      <c r="O415" s="21"/>
      <c r="P415" s="21"/>
      <c r="Q415" s="21">
        <v>0.14000000000000001</v>
      </c>
      <c r="R415" s="21"/>
      <c r="S415" s="21">
        <v>0.2</v>
      </c>
      <c r="T415" s="21">
        <v>28</v>
      </c>
    </row>
    <row r="416" spans="1:20" x14ac:dyDescent="0.2">
      <c r="A416">
        <v>29</v>
      </c>
      <c r="B416">
        <v>0.15</v>
      </c>
      <c r="C416">
        <v>0.84</v>
      </c>
      <c r="E416">
        <v>0.49</v>
      </c>
      <c r="H416">
        <v>1</v>
      </c>
      <c r="I416">
        <v>0.75</v>
      </c>
      <c r="J416">
        <v>0.91</v>
      </c>
      <c r="L416">
        <v>0.39</v>
      </c>
      <c r="M416">
        <v>0.5</v>
      </c>
      <c r="P416">
        <v>0.83</v>
      </c>
      <c r="Q416">
        <v>0.1</v>
      </c>
      <c r="R416">
        <v>0.76</v>
      </c>
      <c r="T416">
        <v>29</v>
      </c>
    </row>
    <row r="417" spans="1:20" x14ac:dyDescent="0.2">
      <c r="A417" s="21">
        <v>30</v>
      </c>
      <c r="B417" s="21">
        <v>0.15</v>
      </c>
      <c r="C417" s="21">
        <v>0.02</v>
      </c>
      <c r="D417" s="21"/>
      <c r="E417" s="21"/>
      <c r="F417" s="21"/>
      <c r="G417" s="21"/>
      <c r="H417" s="21"/>
      <c r="I417" s="21">
        <v>0.08</v>
      </c>
      <c r="J417" s="21"/>
      <c r="K417" s="21">
        <v>0.73</v>
      </c>
      <c r="L417" s="21"/>
      <c r="M417" s="21"/>
      <c r="N417" s="21"/>
      <c r="O417" s="21"/>
      <c r="P417" s="21"/>
      <c r="Q417" s="21"/>
      <c r="R417" s="21"/>
      <c r="S417" s="21">
        <v>1.25</v>
      </c>
      <c r="T417" s="21">
        <v>30</v>
      </c>
    </row>
    <row r="418" spans="1:20" x14ac:dyDescent="0.2">
      <c r="A418">
        <v>31</v>
      </c>
      <c r="B418">
        <v>0.02</v>
      </c>
      <c r="T418">
        <v>31</v>
      </c>
    </row>
    <row r="419" spans="1:20" x14ac:dyDescent="0.2">
      <c r="A419" s="18" t="s">
        <v>37</v>
      </c>
      <c r="B419" s="18">
        <f t="shared" ref="B419:S419" si="37">SUM(B388:B418)</f>
        <v>2.83</v>
      </c>
      <c r="C419" s="18">
        <f t="shared" si="37"/>
        <v>3.45</v>
      </c>
      <c r="D419" s="18">
        <f t="shared" si="37"/>
        <v>0</v>
      </c>
      <c r="E419" s="18">
        <f t="shared" si="37"/>
        <v>3.4800000000000004</v>
      </c>
      <c r="F419" s="18">
        <f t="shared" si="37"/>
        <v>1.7200000000000002</v>
      </c>
      <c r="G419" s="18">
        <f t="shared" si="37"/>
        <v>0</v>
      </c>
      <c r="H419" s="18">
        <f t="shared" si="37"/>
        <v>2.5999999999999996</v>
      </c>
      <c r="I419" s="18">
        <f t="shared" si="37"/>
        <v>3.73</v>
      </c>
      <c r="J419" s="18">
        <f t="shared" si="37"/>
        <v>2.4800000000000004</v>
      </c>
      <c r="K419" s="18">
        <f t="shared" si="37"/>
        <v>3.0500000000000003</v>
      </c>
      <c r="L419" s="18">
        <f t="shared" si="37"/>
        <v>2.7700000000000005</v>
      </c>
      <c r="M419" s="18">
        <f t="shared" si="37"/>
        <v>2.75</v>
      </c>
      <c r="N419" s="18">
        <f t="shared" si="37"/>
        <v>0</v>
      </c>
      <c r="O419" s="18">
        <f t="shared" si="37"/>
        <v>0</v>
      </c>
      <c r="P419" s="18">
        <f t="shared" si="37"/>
        <v>2.2800000000000002</v>
      </c>
      <c r="Q419" s="18">
        <f t="shared" si="37"/>
        <v>1.69</v>
      </c>
      <c r="R419" s="18">
        <f t="shared" si="37"/>
        <v>2.99</v>
      </c>
      <c r="S419" s="20">
        <f t="shared" si="37"/>
        <v>5.28</v>
      </c>
      <c r="T419" s="18"/>
    </row>
    <row r="421" spans="1:20" x14ac:dyDescent="0.2">
      <c r="A421" s="28" t="s">
        <v>87</v>
      </c>
      <c r="B421" s="28">
        <f>SUM(B34+B69+B104+B139+B174+B209+B244+B279+B314+B349+B384+B419)</f>
        <v>17.28</v>
      </c>
      <c r="C421" s="28">
        <f>SUM(C34+C69+C104+C139+C174+C209+C244+C279+C314+C349+C384+C419)</f>
        <v>20.010000000000002</v>
      </c>
      <c r="D421" s="28">
        <f>SUM(D34+D69+D104+D139+D174+D209+D244+D279+D314+D349+D384+D419)</f>
        <v>0</v>
      </c>
      <c r="E421" s="28">
        <f>SUM(E34+E69+E104+E139+E174+E209+E244+E279+E314+E349+E384+E419)</f>
        <v>21.44</v>
      </c>
      <c r="F421" s="28">
        <f>SUM(F34+F69+F104+F139+F174+F209+F244+F279+F314+F349+F384+F419)</f>
        <v>14.95</v>
      </c>
      <c r="G421" s="28">
        <f>SUM(G34+G69+G104+G139+G174+G209+G244+G79+G314+G349+G384+G419)</f>
        <v>0</v>
      </c>
      <c r="H421" s="28">
        <f t="shared" ref="H421:S421" si="38">SUM(H34+H69+H104+H139+H174+H209+H244+H279+H314+H349+H384+H419)</f>
        <v>17.43</v>
      </c>
      <c r="I421" s="28">
        <f t="shared" si="38"/>
        <v>20.890000000000004</v>
      </c>
      <c r="J421" s="28">
        <f t="shared" si="38"/>
        <v>18.48</v>
      </c>
      <c r="K421" s="28">
        <f t="shared" si="38"/>
        <v>18.12</v>
      </c>
      <c r="L421" s="28">
        <f t="shared" si="38"/>
        <v>18.070000000000004</v>
      </c>
      <c r="M421" s="28">
        <f t="shared" si="38"/>
        <v>12.97</v>
      </c>
      <c r="N421" s="28">
        <f t="shared" si="38"/>
        <v>6.12</v>
      </c>
      <c r="O421" s="28">
        <f t="shared" si="38"/>
        <v>0</v>
      </c>
      <c r="P421" s="28">
        <f t="shared" si="38"/>
        <v>17.68</v>
      </c>
      <c r="Q421" s="28">
        <f t="shared" si="38"/>
        <v>14.470000000000004</v>
      </c>
      <c r="R421" s="29">
        <f t="shared" si="38"/>
        <v>18.880000000000003</v>
      </c>
      <c r="S421" s="29">
        <f t="shared" si="38"/>
        <v>33.08</v>
      </c>
    </row>
    <row r="424" spans="1:20" x14ac:dyDescent="0.2">
      <c r="A424">
        <v>2010</v>
      </c>
      <c r="B424" t="str">
        <f>+B1</f>
        <v>Pomeroy</v>
      </c>
      <c r="C424" t="str">
        <f t="shared" ref="C424:T424" si="39">+C1</f>
        <v>Kuhn</v>
      </c>
      <c r="D424" t="str">
        <f t="shared" si="39"/>
        <v>Donley</v>
      </c>
      <c r="E424" t="str">
        <f t="shared" si="39"/>
        <v>Victor</v>
      </c>
      <c r="F424" t="str">
        <f t="shared" si="39"/>
        <v>Ruark</v>
      </c>
      <c r="G424" t="str">
        <f t="shared" si="39"/>
        <v>Cardwell</v>
      </c>
      <c r="H424" t="str">
        <f t="shared" si="39"/>
        <v>Scott</v>
      </c>
      <c r="I424" t="str">
        <f t="shared" si="39"/>
        <v>Williams</v>
      </c>
      <c r="J424" t="str">
        <f t="shared" si="39"/>
        <v>Fitzsimmons</v>
      </c>
      <c r="K424" t="str">
        <f t="shared" si="39"/>
        <v>Houser</v>
      </c>
      <c r="L424" t="str">
        <f t="shared" si="39"/>
        <v>L. Kimble</v>
      </c>
      <c r="M424" t="str">
        <f t="shared" si="39"/>
        <v>Landkammer</v>
      </c>
      <c r="N424" t="str">
        <f t="shared" si="39"/>
        <v>Travis</v>
      </c>
      <c r="O424" t="str">
        <f t="shared" si="39"/>
        <v>Robinson</v>
      </c>
      <c r="P424" t="str">
        <f t="shared" si="39"/>
        <v>Blachly</v>
      </c>
      <c r="Q424" t="str">
        <f t="shared" si="39"/>
        <v>S. Flerchinger</v>
      </c>
      <c r="R424" t="str">
        <f t="shared" si="39"/>
        <v>B. Slaybaugh</v>
      </c>
      <c r="S424" t="str">
        <f t="shared" si="39"/>
        <v>Demand</v>
      </c>
      <c r="T424">
        <f t="shared" si="39"/>
        <v>0</v>
      </c>
    </row>
    <row r="425" spans="1:20" x14ac:dyDescent="0.2">
      <c r="A425" t="s">
        <v>0</v>
      </c>
      <c r="B425">
        <f t="shared" ref="B425:S425" si="40">B34</f>
        <v>1.18</v>
      </c>
      <c r="C425">
        <f t="shared" si="40"/>
        <v>2.1100000000000003</v>
      </c>
      <c r="D425">
        <f t="shared" si="40"/>
        <v>0</v>
      </c>
      <c r="E425">
        <f t="shared" si="40"/>
        <v>2.2700000000000005</v>
      </c>
      <c r="F425">
        <f t="shared" si="40"/>
        <v>1.2700000000000002</v>
      </c>
      <c r="G425">
        <f t="shared" si="40"/>
        <v>0</v>
      </c>
      <c r="H425">
        <f t="shared" si="40"/>
        <v>1.74</v>
      </c>
      <c r="I425">
        <f t="shared" si="40"/>
        <v>2.6900000000000004</v>
      </c>
      <c r="J425">
        <f t="shared" si="40"/>
        <v>2.2600000000000002</v>
      </c>
      <c r="K425">
        <f t="shared" si="40"/>
        <v>1.52</v>
      </c>
      <c r="L425">
        <f t="shared" si="40"/>
        <v>2.08</v>
      </c>
      <c r="M425">
        <f t="shared" si="40"/>
        <v>1.8100000000000003</v>
      </c>
      <c r="N425">
        <f t="shared" si="40"/>
        <v>0</v>
      </c>
      <c r="O425">
        <f t="shared" si="40"/>
        <v>0</v>
      </c>
      <c r="P425">
        <f t="shared" si="40"/>
        <v>2.0100000000000002</v>
      </c>
      <c r="Q425">
        <f t="shared" si="40"/>
        <v>1.3700000000000003</v>
      </c>
      <c r="R425">
        <f t="shared" si="40"/>
        <v>1.9000000000000001</v>
      </c>
      <c r="S425">
        <f t="shared" si="40"/>
        <v>4.51</v>
      </c>
    </row>
    <row r="426" spans="1:20" x14ac:dyDescent="0.2">
      <c r="A426" t="s">
        <v>38</v>
      </c>
      <c r="B426">
        <f t="shared" ref="B426:S426" si="41">B69</f>
        <v>1.08</v>
      </c>
      <c r="C426">
        <f t="shared" si="41"/>
        <v>0.52</v>
      </c>
      <c r="D426">
        <f t="shared" si="41"/>
        <v>0</v>
      </c>
      <c r="E426">
        <f t="shared" si="41"/>
        <v>1.03</v>
      </c>
      <c r="F426">
        <f t="shared" si="41"/>
        <v>0.6</v>
      </c>
      <c r="G426">
        <f t="shared" si="41"/>
        <v>0</v>
      </c>
      <c r="H426">
        <f t="shared" si="41"/>
        <v>0.48000000000000004</v>
      </c>
      <c r="I426">
        <f t="shared" si="41"/>
        <v>0</v>
      </c>
      <c r="J426">
        <f t="shared" si="41"/>
        <v>1.01</v>
      </c>
      <c r="K426">
        <f t="shared" si="41"/>
        <v>0.38999999999999996</v>
      </c>
      <c r="L426">
        <f t="shared" si="41"/>
        <v>0.7300000000000002</v>
      </c>
      <c r="M426">
        <f t="shared" si="41"/>
        <v>0</v>
      </c>
      <c r="N426">
        <f t="shared" si="41"/>
        <v>0</v>
      </c>
      <c r="O426">
        <f t="shared" si="41"/>
        <v>0</v>
      </c>
      <c r="P426">
        <f t="shared" si="41"/>
        <v>0.92</v>
      </c>
      <c r="Q426">
        <f t="shared" si="41"/>
        <v>0.55000000000000004</v>
      </c>
      <c r="R426">
        <f t="shared" si="41"/>
        <v>0.35</v>
      </c>
      <c r="S426">
        <f t="shared" si="41"/>
        <v>1.04</v>
      </c>
    </row>
    <row r="427" spans="1:20" x14ac:dyDescent="0.2">
      <c r="A427" t="s">
        <v>40</v>
      </c>
      <c r="B427">
        <f t="shared" ref="B427:S427" si="42">B104</f>
        <v>1.4400000000000002</v>
      </c>
      <c r="C427">
        <f t="shared" si="42"/>
        <v>1.4</v>
      </c>
      <c r="D427">
        <f t="shared" si="42"/>
        <v>0</v>
      </c>
      <c r="E427">
        <f t="shared" si="42"/>
        <v>1.1599999999999999</v>
      </c>
      <c r="F427">
        <f t="shared" si="42"/>
        <v>0.8</v>
      </c>
      <c r="G427">
        <f t="shared" si="42"/>
        <v>0</v>
      </c>
      <c r="H427">
        <f t="shared" si="42"/>
        <v>0.83000000000000007</v>
      </c>
      <c r="I427">
        <f t="shared" si="42"/>
        <v>1.53</v>
      </c>
      <c r="J427">
        <f t="shared" si="42"/>
        <v>1.06</v>
      </c>
      <c r="K427">
        <f t="shared" si="42"/>
        <v>1.2100000000000002</v>
      </c>
      <c r="L427">
        <f t="shared" si="42"/>
        <v>0.88000000000000012</v>
      </c>
      <c r="M427">
        <f t="shared" si="42"/>
        <v>1.21</v>
      </c>
      <c r="N427">
        <f t="shared" si="42"/>
        <v>0</v>
      </c>
      <c r="O427">
        <f t="shared" si="42"/>
        <v>0</v>
      </c>
      <c r="P427">
        <f t="shared" si="42"/>
        <v>0.5</v>
      </c>
      <c r="Q427">
        <f t="shared" si="42"/>
        <v>1.76</v>
      </c>
      <c r="R427">
        <f t="shared" si="42"/>
        <v>1.38</v>
      </c>
      <c r="S427">
        <f t="shared" si="42"/>
        <v>2.34</v>
      </c>
    </row>
    <row r="428" spans="1:20" x14ac:dyDescent="0.2">
      <c r="A428" t="s">
        <v>41</v>
      </c>
      <c r="B428">
        <f t="shared" ref="B428:S428" si="43">B139</f>
        <v>2.4</v>
      </c>
      <c r="C428">
        <f t="shared" si="43"/>
        <v>2.0700000000000003</v>
      </c>
      <c r="D428">
        <f t="shared" si="43"/>
        <v>0</v>
      </c>
      <c r="E428">
        <f t="shared" si="43"/>
        <v>2.14</v>
      </c>
      <c r="F428">
        <f t="shared" si="43"/>
        <v>1.7</v>
      </c>
      <c r="G428">
        <f t="shared" si="43"/>
        <v>0</v>
      </c>
      <c r="H428">
        <f t="shared" si="43"/>
        <v>2.15</v>
      </c>
      <c r="I428">
        <f t="shared" si="43"/>
        <v>2.37</v>
      </c>
      <c r="J428">
        <f t="shared" si="43"/>
        <v>2.1</v>
      </c>
      <c r="K428">
        <f t="shared" si="43"/>
        <v>1.9700000000000002</v>
      </c>
      <c r="L428">
        <f t="shared" si="43"/>
        <v>1.34</v>
      </c>
      <c r="M428">
        <f t="shared" si="43"/>
        <v>0</v>
      </c>
      <c r="N428">
        <f t="shared" si="43"/>
        <v>1.4000000000000001</v>
      </c>
      <c r="O428">
        <f t="shared" si="43"/>
        <v>0</v>
      </c>
      <c r="P428">
        <f t="shared" si="43"/>
        <v>1.57</v>
      </c>
      <c r="Q428">
        <f t="shared" si="43"/>
        <v>1.27</v>
      </c>
      <c r="R428">
        <f t="shared" si="43"/>
        <v>2.42</v>
      </c>
      <c r="S428">
        <f t="shared" si="43"/>
        <v>3.6</v>
      </c>
    </row>
    <row r="429" spans="1:20" x14ac:dyDescent="0.2">
      <c r="A429" t="s">
        <v>42</v>
      </c>
      <c r="B429">
        <f t="shared" ref="B429:S429" si="44">B174</f>
        <v>2.1900000000000004</v>
      </c>
      <c r="C429">
        <f t="shared" si="44"/>
        <v>1.9300000000000002</v>
      </c>
      <c r="D429">
        <f t="shared" si="44"/>
        <v>0</v>
      </c>
      <c r="E429">
        <f t="shared" si="44"/>
        <v>1.51</v>
      </c>
      <c r="F429">
        <f t="shared" si="44"/>
        <v>1.6500000000000001</v>
      </c>
      <c r="G429">
        <f t="shared" si="44"/>
        <v>0</v>
      </c>
      <c r="H429">
        <f t="shared" si="44"/>
        <v>1.39</v>
      </c>
      <c r="I429">
        <f t="shared" si="44"/>
        <v>2.2500000000000004</v>
      </c>
      <c r="J429">
        <f t="shared" si="44"/>
        <v>2.37</v>
      </c>
      <c r="K429">
        <f t="shared" si="44"/>
        <v>2.35</v>
      </c>
      <c r="L429">
        <f t="shared" si="44"/>
        <v>2.59</v>
      </c>
      <c r="M429">
        <f t="shared" si="44"/>
        <v>1.6400000000000001</v>
      </c>
      <c r="N429">
        <f t="shared" si="44"/>
        <v>1.1000000000000001</v>
      </c>
      <c r="O429">
        <f t="shared" si="44"/>
        <v>0</v>
      </c>
      <c r="P429">
        <f t="shared" si="44"/>
        <v>1.58</v>
      </c>
      <c r="Q429">
        <f t="shared" si="44"/>
        <v>1.86</v>
      </c>
      <c r="R429">
        <f t="shared" si="44"/>
        <v>1.8100000000000003</v>
      </c>
      <c r="S429">
        <f t="shared" si="44"/>
        <v>3.5999999999999996</v>
      </c>
    </row>
    <row r="430" spans="1:20" x14ac:dyDescent="0.2">
      <c r="A430" t="s">
        <v>43</v>
      </c>
      <c r="B430">
        <f t="shared" ref="B430:S430" si="45">B209</f>
        <v>2.8499999999999992</v>
      </c>
      <c r="C430">
        <f t="shared" si="45"/>
        <v>2.77</v>
      </c>
      <c r="D430">
        <f t="shared" si="45"/>
        <v>0</v>
      </c>
      <c r="E430">
        <f t="shared" si="45"/>
        <v>3.1999999999999997</v>
      </c>
      <c r="F430">
        <f t="shared" si="45"/>
        <v>2.48</v>
      </c>
      <c r="G430">
        <f t="shared" si="45"/>
        <v>0</v>
      </c>
      <c r="H430">
        <f t="shared" si="45"/>
        <v>2.44</v>
      </c>
      <c r="I430">
        <f t="shared" si="45"/>
        <v>3.17</v>
      </c>
      <c r="J430">
        <f t="shared" si="45"/>
        <v>2.52</v>
      </c>
      <c r="K430">
        <f t="shared" si="45"/>
        <v>2.73</v>
      </c>
      <c r="L430">
        <f t="shared" si="45"/>
        <v>2.75</v>
      </c>
      <c r="M430">
        <f t="shared" si="45"/>
        <v>2.5100000000000002</v>
      </c>
      <c r="N430">
        <f t="shared" si="45"/>
        <v>2.33</v>
      </c>
      <c r="O430">
        <f t="shared" si="45"/>
        <v>0</v>
      </c>
      <c r="P430">
        <f t="shared" si="45"/>
        <v>2.6300000000000003</v>
      </c>
      <c r="Q430">
        <f t="shared" si="45"/>
        <v>2.16</v>
      </c>
      <c r="R430">
        <f t="shared" si="45"/>
        <v>2.9099999999999997</v>
      </c>
      <c r="S430">
        <f t="shared" si="45"/>
        <v>4.2200000000000006</v>
      </c>
    </row>
    <row r="431" spans="1:20" x14ac:dyDescent="0.2">
      <c r="A431" t="s">
        <v>45</v>
      </c>
      <c r="B431">
        <f t="shared" ref="B431:S431" si="46">B244</f>
        <v>0.34</v>
      </c>
      <c r="C431">
        <f t="shared" si="46"/>
        <v>0.54</v>
      </c>
      <c r="D431">
        <f t="shared" si="46"/>
        <v>0</v>
      </c>
      <c r="E431">
        <f t="shared" si="46"/>
        <v>0.42000000000000004</v>
      </c>
      <c r="F431">
        <f t="shared" si="46"/>
        <v>0.34</v>
      </c>
      <c r="G431">
        <f t="shared" si="46"/>
        <v>0</v>
      </c>
      <c r="H431">
        <f t="shared" si="46"/>
        <v>0.1</v>
      </c>
      <c r="I431">
        <f t="shared" si="46"/>
        <v>0.4</v>
      </c>
      <c r="J431">
        <f t="shared" si="46"/>
        <v>0</v>
      </c>
      <c r="K431">
        <f t="shared" si="46"/>
        <v>0.33999999999999997</v>
      </c>
      <c r="L431">
        <f t="shared" si="46"/>
        <v>0.22999999999999998</v>
      </c>
      <c r="M431">
        <f t="shared" si="46"/>
        <v>0</v>
      </c>
      <c r="N431">
        <f t="shared" si="46"/>
        <v>0</v>
      </c>
      <c r="O431">
        <f t="shared" si="46"/>
        <v>0</v>
      </c>
      <c r="P431">
        <f t="shared" si="46"/>
        <v>0.37</v>
      </c>
      <c r="Q431">
        <f t="shared" si="46"/>
        <v>0.24</v>
      </c>
      <c r="R431">
        <f t="shared" si="46"/>
        <v>0.31</v>
      </c>
      <c r="S431">
        <f t="shared" si="46"/>
        <v>1.2000000000000002</v>
      </c>
    </row>
    <row r="432" spans="1:20" x14ac:dyDescent="0.2">
      <c r="A432" t="s">
        <v>58</v>
      </c>
      <c r="B432">
        <f t="shared" ref="B432:S432" si="47">B279</f>
        <v>6.9999999999999993E-2</v>
      </c>
      <c r="C432">
        <f t="shared" si="47"/>
        <v>0.48000000000000004</v>
      </c>
      <c r="D432">
        <f t="shared" si="47"/>
        <v>0</v>
      </c>
      <c r="E432">
        <f t="shared" si="47"/>
        <v>0.48000000000000004</v>
      </c>
      <c r="F432">
        <f t="shared" si="47"/>
        <v>0.57999999999999996</v>
      </c>
      <c r="G432">
        <f t="shared" si="47"/>
        <v>0</v>
      </c>
      <c r="H432">
        <f t="shared" si="47"/>
        <v>0</v>
      </c>
      <c r="I432">
        <f t="shared" si="47"/>
        <v>0.29000000000000004</v>
      </c>
      <c r="J432">
        <f t="shared" si="47"/>
        <v>0.06</v>
      </c>
      <c r="K432">
        <f t="shared" si="47"/>
        <v>0.22</v>
      </c>
      <c r="L432">
        <f t="shared" si="47"/>
        <v>0.26</v>
      </c>
      <c r="M432">
        <f t="shared" si="47"/>
        <v>0.03</v>
      </c>
      <c r="N432">
        <f t="shared" si="47"/>
        <v>0</v>
      </c>
      <c r="O432">
        <f t="shared" si="47"/>
        <v>0</v>
      </c>
      <c r="P432">
        <f t="shared" si="47"/>
        <v>0.44</v>
      </c>
      <c r="Q432">
        <f t="shared" si="47"/>
        <v>0.38</v>
      </c>
      <c r="R432">
        <f t="shared" si="47"/>
        <v>0</v>
      </c>
      <c r="S432">
        <f t="shared" si="47"/>
        <v>0.15</v>
      </c>
    </row>
    <row r="433" spans="1:26" x14ac:dyDescent="0.2">
      <c r="A433" t="s">
        <v>59</v>
      </c>
      <c r="B433">
        <f t="shared" ref="B433:S433" si="48">B314</f>
        <v>0.53</v>
      </c>
      <c r="C433">
        <f t="shared" si="48"/>
        <v>0.65999999999999992</v>
      </c>
      <c r="D433">
        <f t="shared" si="48"/>
        <v>0</v>
      </c>
      <c r="E433">
        <f t="shared" si="48"/>
        <v>0.85</v>
      </c>
      <c r="F433">
        <f t="shared" si="48"/>
        <v>1.0299999999999998</v>
      </c>
      <c r="G433">
        <f t="shared" si="48"/>
        <v>0</v>
      </c>
      <c r="H433">
        <f t="shared" si="48"/>
        <v>0.52</v>
      </c>
      <c r="I433">
        <f t="shared" si="48"/>
        <v>0.56000000000000005</v>
      </c>
      <c r="J433">
        <f t="shared" si="48"/>
        <v>0.7</v>
      </c>
      <c r="K433">
        <f t="shared" si="48"/>
        <v>0.64999999999999991</v>
      </c>
      <c r="L433">
        <f t="shared" si="48"/>
        <v>2.2000000000000002</v>
      </c>
      <c r="M433">
        <f t="shared" si="48"/>
        <v>0.62000000000000011</v>
      </c>
      <c r="N433">
        <f t="shared" si="48"/>
        <v>0.28999999999999998</v>
      </c>
      <c r="O433">
        <f t="shared" si="48"/>
        <v>0</v>
      </c>
      <c r="P433">
        <f t="shared" si="48"/>
        <v>0.69000000000000006</v>
      </c>
      <c r="Q433">
        <f t="shared" si="48"/>
        <v>0.63000000000000012</v>
      </c>
      <c r="R433">
        <f t="shared" si="48"/>
        <v>0.87</v>
      </c>
      <c r="S433">
        <f t="shared" si="48"/>
        <v>1.43</v>
      </c>
    </row>
    <row r="434" spans="1:26" x14ac:dyDescent="0.2">
      <c r="A434" t="s">
        <v>60</v>
      </c>
      <c r="B434">
        <f t="shared" ref="B434:S434" si="49">B349</f>
        <v>1.56</v>
      </c>
      <c r="C434">
        <f t="shared" si="49"/>
        <v>1.5600000000000003</v>
      </c>
      <c r="D434">
        <f t="shared" si="49"/>
        <v>0</v>
      </c>
      <c r="E434">
        <f t="shared" si="49"/>
        <v>2.2000000000000002</v>
      </c>
      <c r="F434">
        <f t="shared" si="49"/>
        <v>1.6600000000000001</v>
      </c>
      <c r="G434">
        <f t="shared" si="49"/>
        <v>0</v>
      </c>
      <c r="H434">
        <f t="shared" si="49"/>
        <v>1.9600000000000002</v>
      </c>
      <c r="I434">
        <f t="shared" si="49"/>
        <v>1.7400000000000002</v>
      </c>
      <c r="J434">
        <f t="shared" si="49"/>
        <v>1.9700000000000002</v>
      </c>
      <c r="K434">
        <f t="shared" si="49"/>
        <v>1.49</v>
      </c>
      <c r="L434">
        <f t="shared" si="49"/>
        <v>0.69</v>
      </c>
      <c r="M434">
        <f t="shared" si="49"/>
        <v>0.93</v>
      </c>
      <c r="N434">
        <f t="shared" si="49"/>
        <v>1</v>
      </c>
      <c r="O434">
        <f t="shared" si="49"/>
        <v>0</v>
      </c>
      <c r="P434">
        <f t="shared" si="49"/>
        <v>2.0500000000000003</v>
      </c>
      <c r="Q434">
        <f t="shared" si="49"/>
        <v>1.1400000000000001</v>
      </c>
      <c r="R434">
        <f t="shared" si="49"/>
        <v>1.82</v>
      </c>
      <c r="S434">
        <f t="shared" si="49"/>
        <v>2.19</v>
      </c>
    </row>
    <row r="435" spans="1:26" x14ac:dyDescent="0.2">
      <c r="A435" t="s">
        <v>61</v>
      </c>
      <c r="B435">
        <f t="shared" ref="B435:S435" si="50">B384</f>
        <v>0.81</v>
      </c>
      <c r="C435">
        <f t="shared" si="50"/>
        <v>2.52</v>
      </c>
      <c r="D435">
        <f t="shared" si="50"/>
        <v>0</v>
      </c>
      <c r="E435">
        <f t="shared" si="50"/>
        <v>2.7</v>
      </c>
      <c r="F435">
        <f t="shared" si="50"/>
        <v>1.1199999999999999</v>
      </c>
      <c r="G435">
        <f t="shared" si="50"/>
        <v>0</v>
      </c>
      <c r="H435">
        <f t="shared" si="50"/>
        <v>3.22</v>
      </c>
      <c r="I435">
        <f t="shared" si="50"/>
        <v>2.16</v>
      </c>
      <c r="J435">
        <f t="shared" si="50"/>
        <v>1.9499999999999997</v>
      </c>
      <c r="K435">
        <f t="shared" si="50"/>
        <v>2.2000000000000002</v>
      </c>
      <c r="L435">
        <f t="shared" si="50"/>
        <v>1.55</v>
      </c>
      <c r="M435">
        <f t="shared" si="50"/>
        <v>1.47</v>
      </c>
      <c r="N435">
        <f t="shared" si="50"/>
        <v>0</v>
      </c>
      <c r="O435">
        <f t="shared" si="50"/>
        <v>0</v>
      </c>
      <c r="P435">
        <f t="shared" si="50"/>
        <v>2.64</v>
      </c>
      <c r="Q435">
        <f t="shared" si="50"/>
        <v>1.4200000000000002</v>
      </c>
      <c r="R435">
        <f t="shared" si="50"/>
        <v>2.12</v>
      </c>
      <c r="S435">
        <f t="shared" si="50"/>
        <v>3.52</v>
      </c>
    </row>
    <row r="436" spans="1:26" x14ac:dyDescent="0.2">
      <c r="A436" t="s">
        <v>62</v>
      </c>
      <c r="B436">
        <f t="shared" ref="B436:S436" si="51">B419</f>
        <v>2.83</v>
      </c>
      <c r="C436">
        <f t="shared" si="51"/>
        <v>3.45</v>
      </c>
      <c r="D436">
        <f t="shared" si="51"/>
        <v>0</v>
      </c>
      <c r="E436">
        <f t="shared" si="51"/>
        <v>3.4800000000000004</v>
      </c>
      <c r="F436">
        <f t="shared" si="51"/>
        <v>1.7200000000000002</v>
      </c>
      <c r="G436">
        <f t="shared" si="51"/>
        <v>0</v>
      </c>
      <c r="H436">
        <f t="shared" si="51"/>
        <v>2.5999999999999996</v>
      </c>
      <c r="I436">
        <f t="shared" si="51"/>
        <v>3.73</v>
      </c>
      <c r="J436">
        <f t="shared" si="51"/>
        <v>2.4800000000000004</v>
      </c>
      <c r="K436">
        <f t="shared" si="51"/>
        <v>3.0500000000000003</v>
      </c>
      <c r="L436">
        <f t="shared" si="51"/>
        <v>2.7700000000000005</v>
      </c>
      <c r="M436">
        <f t="shared" si="51"/>
        <v>2.75</v>
      </c>
      <c r="N436">
        <f t="shared" si="51"/>
        <v>0</v>
      </c>
      <c r="O436">
        <f t="shared" si="51"/>
        <v>0</v>
      </c>
      <c r="P436">
        <f t="shared" si="51"/>
        <v>2.2800000000000002</v>
      </c>
      <c r="Q436">
        <f t="shared" si="51"/>
        <v>1.69</v>
      </c>
      <c r="R436">
        <f t="shared" si="51"/>
        <v>2.99</v>
      </c>
      <c r="S436">
        <f t="shared" si="51"/>
        <v>5.28</v>
      </c>
    </row>
    <row r="438" spans="1:26" x14ac:dyDescent="0.2">
      <c r="B438">
        <f t="shared" ref="B438:S438" si="52">SUM(B425:B436)</f>
        <v>17.28</v>
      </c>
      <c r="C438">
        <f t="shared" si="52"/>
        <v>20.010000000000002</v>
      </c>
      <c r="D438">
        <f t="shared" si="52"/>
        <v>0</v>
      </c>
      <c r="E438">
        <f t="shared" si="52"/>
        <v>21.44</v>
      </c>
      <c r="F438">
        <f t="shared" si="52"/>
        <v>14.95</v>
      </c>
      <c r="G438">
        <f t="shared" si="52"/>
        <v>0</v>
      </c>
      <c r="H438">
        <f t="shared" si="52"/>
        <v>17.43</v>
      </c>
      <c r="I438">
        <f t="shared" si="52"/>
        <v>20.890000000000004</v>
      </c>
      <c r="J438">
        <f t="shared" si="52"/>
        <v>18.48</v>
      </c>
      <c r="K438">
        <f t="shared" si="52"/>
        <v>18.12</v>
      </c>
      <c r="L438">
        <f t="shared" si="52"/>
        <v>18.070000000000004</v>
      </c>
      <c r="M438">
        <f t="shared" si="52"/>
        <v>12.97</v>
      </c>
      <c r="N438">
        <f t="shared" si="52"/>
        <v>6.12</v>
      </c>
      <c r="O438">
        <f t="shared" si="52"/>
        <v>0</v>
      </c>
      <c r="P438">
        <f t="shared" si="52"/>
        <v>17.68</v>
      </c>
      <c r="Q438">
        <f t="shared" si="52"/>
        <v>14.470000000000004</v>
      </c>
      <c r="R438">
        <f t="shared" si="52"/>
        <v>18.880000000000003</v>
      </c>
      <c r="S438">
        <f t="shared" si="52"/>
        <v>33.08</v>
      </c>
    </row>
    <row r="440" spans="1:26" x14ac:dyDescent="0.2">
      <c r="A440" t="s">
        <v>173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'2009'!B433</f>
        <v>0.05</v>
      </c>
      <c r="C442">
        <f>'2009'!C433</f>
        <v>0.2</v>
      </c>
      <c r="D442">
        <f>'2009'!D433</f>
        <v>0</v>
      </c>
      <c r="E442">
        <f>'2009'!E433</f>
        <v>0.05</v>
      </c>
      <c r="F442">
        <f>'2009'!F433</f>
        <v>0.04</v>
      </c>
      <c r="G442">
        <f>'2009'!G433</f>
        <v>0</v>
      </c>
      <c r="H442">
        <f>'2009'!H433</f>
        <v>0</v>
      </c>
      <c r="I442">
        <f>'2009'!I433</f>
        <v>0</v>
      </c>
      <c r="J442">
        <f>'2009'!J433</f>
        <v>0.04</v>
      </c>
      <c r="K442">
        <f>'2009'!K433</f>
        <v>0.23</v>
      </c>
      <c r="L442">
        <f>'2009'!L433</f>
        <v>7.0000000000000007E-2</v>
      </c>
      <c r="M442">
        <f>'2009'!M433</f>
        <v>0.1</v>
      </c>
      <c r="N442">
        <f>'2009'!N433</f>
        <v>0.16</v>
      </c>
      <c r="O442">
        <f>'2009'!O433</f>
        <v>0.02</v>
      </c>
      <c r="P442">
        <f>'2009'!P433</f>
        <v>0</v>
      </c>
      <c r="Q442">
        <f>'2009'!Q433</f>
        <v>0</v>
      </c>
      <c r="R442">
        <f>'2009'!R433</f>
        <v>0.15</v>
      </c>
      <c r="S442">
        <f>'2009'!S433</f>
        <v>0.06</v>
      </c>
      <c r="T442">
        <f>'2009'!T433</f>
        <v>0.24000000000000002</v>
      </c>
      <c r="U442">
        <f>'2009'!U433</f>
        <v>0</v>
      </c>
      <c r="V442">
        <f>'2009'!V433</f>
        <v>0</v>
      </c>
      <c r="W442">
        <f>'2009'!W433</f>
        <v>0</v>
      </c>
      <c r="X442">
        <f>'2009'!X433</f>
        <v>0</v>
      </c>
      <c r="Y442">
        <f>'2009'!Y433</f>
        <v>0</v>
      </c>
      <c r="Z442">
        <f>'2009'!Z433</f>
        <v>0</v>
      </c>
    </row>
    <row r="443" spans="1:26" x14ac:dyDescent="0.2">
      <c r="A443" t="s">
        <v>104</v>
      </c>
      <c r="B443">
        <f>'2009'!B434</f>
        <v>1.3</v>
      </c>
      <c r="C443">
        <f>'2009'!C434</f>
        <v>1.86</v>
      </c>
      <c r="D443">
        <f>'2009'!D434</f>
        <v>0</v>
      </c>
      <c r="E443">
        <f>'2009'!E434</f>
        <v>1.92</v>
      </c>
      <c r="F443">
        <f>'2009'!F434</f>
        <v>1.3699999999999999</v>
      </c>
      <c r="G443">
        <f>'2009'!G434</f>
        <v>0</v>
      </c>
      <c r="H443">
        <f>'2009'!H434</f>
        <v>0</v>
      </c>
      <c r="I443">
        <f>'2009'!I434</f>
        <v>0</v>
      </c>
      <c r="J443">
        <f>'2009'!J434</f>
        <v>1.53</v>
      </c>
      <c r="K443">
        <f>'2009'!K434</f>
        <v>1.4800000000000002</v>
      </c>
      <c r="L443">
        <f>'2009'!L434</f>
        <v>1.65</v>
      </c>
      <c r="M443">
        <f>'2009'!M434</f>
        <v>1.6600000000000001</v>
      </c>
      <c r="N443">
        <f>'2009'!N434</f>
        <v>1.63</v>
      </c>
      <c r="O443">
        <f>'2009'!O434</f>
        <v>0.69</v>
      </c>
      <c r="P443">
        <f>'2009'!P434</f>
        <v>0</v>
      </c>
      <c r="Q443">
        <f>'2009'!Q434</f>
        <v>0</v>
      </c>
      <c r="R443">
        <f>'2009'!R434</f>
        <v>1.5100000000000002</v>
      </c>
      <c r="S443">
        <f>'2009'!S434</f>
        <v>1.9100000000000004</v>
      </c>
      <c r="T443">
        <f>'2009'!T434</f>
        <v>2.83</v>
      </c>
      <c r="U443">
        <f>'2009'!U434</f>
        <v>0</v>
      </c>
      <c r="V443">
        <f>'2009'!V434</f>
        <v>0</v>
      </c>
      <c r="W443">
        <f>'2009'!W434</f>
        <v>0</v>
      </c>
      <c r="X443">
        <f>'2009'!X434</f>
        <v>0</v>
      </c>
      <c r="Y443">
        <f>'2009'!Y434</f>
        <v>0</v>
      </c>
      <c r="Z443">
        <f>'2009'!Z434</f>
        <v>0</v>
      </c>
    </row>
    <row r="444" spans="1:26" x14ac:dyDescent="0.2">
      <c r="A444" t="s">
        <v>61</v>
      </c>
      <c r="B444">
        <f>'2009'!B435</f>
        <v>1.6300000000000001</v>
      </c>
      <c r="C444">
        <f>'2009'!C435</f>
        <v>1.86</v>
      </c>
      <c r="D444">
        <f>'2009'!D435</f>
        <v>0</v>
      </c>
      <c r="E444">
        <f>'2009'!E435</f>
        <v>1.79</v>
      </c>
      <c r="F444">
        <f>'2009'!F435</f>
        <v>0.72</v>
      </c>
      <c r="G444">
        <f>'2009'!G435</f>
        <v>0</v>
      </c>
      <c r="H444">
        <f>'2009'!H435</f>
        <v>0</v>
      </c>
      <c r="I444">
        <f>'2009'!I435</f>
        <v>0</v>
      </c>
      <c r="J444">
        <f>'2009'!J435</f>
        <v>1.7800000000000002</v>
      </c>
      <c r="K444">
        <f>'2009'!K435</f>
        <v>1.76</v>
      </c>
      <c r="L444">
        <f>'2009'!L435</f>
        <v>1.6</v>
      </c>
      <c r="M444">
        <f>'2009'!M435</f>
        <v>1.52</v>
      </c>
      <c r="N444">
        <f>'2009'!N435</f>
        <v>1.07</v>
      </c>
      <c r="O444">
        <f>'2009'!O435</f>
        <v>2.1800000000000002</v>
      </c>
      <c r="P444">
        <f>'2009'!P435</f>
        <v>0</v>
      </c>
      <c r="Q444">
        <f>'2009'!Q435</f>
        <v>0</v>
      </c>
      <c r="R444">
        <f>'2009'!R435</f>
        <v>1.05</v>
      </c>
      <c r="S444">
        <f>'2009'!S435</f>
        <v>2.2200000000000002</v>
      </c>
      <c r="T444">
        <f>'2009'!T435</f>
        <v>2.7500000000000004</v>
      </c>
      <c r="U444">
        <f>'2009'!U435</f>
        <v>0</v>
      </c>
      <c r="V444">
        <f>'2009'!V435</f>
        <v>0</v>
      </c>
      <c r="W444">
        <f>'2009'!W435</f>
        <v>0</v>
      </c>
      <c r="X444">
        <f>'2009'!X435</f>
        <v>0</v>
      </c>
      <c r="Y444">
        <f>'2009'!Y435</f>
        <v>0</v>
      </c>
      <c r="Z444">
        <f>'2009'!Z435</f>
        <v>0</v>
      </c>
    </row>
    <row r="445" spans="1:26" x14ac:dyDescent="0.2">
      <c r="A445" t="s">
        <v>62</v>
      </c>
      <c r="B445">
        <f>'2009'!B436</f>
        <v>1.4100000000000001</v>
      </c>
      <c r="C445">
        <f>'2009'!C436</f>
        <v>1.6900000000000002</v>
      </c>
      <c r="D445">
        <f>'2009'!D436</f>
        <v>0</v>
      </c>
      <c r="E445">
        <f>'2009'!E436</f>
        <v>1.84</v>
      </c>
      <c r="F445">
        <f>'2009'!F436</f>
        <v>1.5600000000000003</v>
      </c>
      <c r="G445">
        <f>'2009'!G436</f>
        <v>0</v>
      </c>
      <c r="H445">
        <f>'2009'!H436</f>
        <v>0</v>
      </c>
      <c r="I445">
        <f>'2009'!I436</f>
        <v>0</v>
      </c>
      <c r="J445">
        <f>'2009'!J436</f>
        <v>1.3900000000000001</v>
      </c>
      <c r="K445">
        <f>'2009'!K436</f>
        <v>1.4700000000000002</v>
      </c>
      <c r="L445">
        <f>'2009'!L436</f>
        <v>1.17</v>
      </c>
      <c r="M445">
        <f>'2009'!M436</f>
        <v>1.88</v>
      </c>
      <c r="N445">
        <f>'2009'!N436</f>
        <v>1.21</v>
      </c>
      <c r="O445">
        <f>'2009'!O436</f>
        <v>1.62</v>
      </c>
      <c r="P445">
        <f>'2009'!P436</f>
        <v>0</v>
      </c>
      <c r="Q445">
        <f>'2009'!Q436</f>
        <v>0</v>
      </c>
      <c r="R445">
        <f>'2009'!R436</f>
        <v>0.83000000000000007</v>
      </c>
      <c r="S445">
        <f>'2009'!S436</f>
        <v>1.33</v>
      </c>
      <c r="T445">
        <f>'2009'!T436</f>
        <v>2.5300000000000002</v>
      </c>
      <c r="U445">
        <f>'2009'!U436</f>
        <v>0</v>
      </c>
      <c r="V445">
        <f>'2009'!V436</f>
        <v>0</v>
      </c>
      <c r="W445">
        <f>'2009'!W436</f>
        <v>0</v>
      </c>
      <c r="X445">
        <f>'2009'!X436</f>
        <v>0</v>
      </c>
      <c r="Y445">
        <f>'2009'!Y436</f>
        <v>0</v>
      </c>
      <c r="Z445">
        <f>'2009'!Z436</f>
        <v>0</v>
      </c>
    </row>
    <row r="446" spans="1:26" x14ac:dyDescent="0.2">
      <c r="A446" t="s">
        <v>98</v>
      </c>
      <c r="B446">
        <f>B425</f>
        <v>1.18</v>
      </c>
      <c r="C446">
        <f>C425</f>
        <v>2.1100000000000003</v>
      </c>
      <c r="D446">
        <f t="shared" ref="D446:R446" si="53">D425</f>
        <v>0</v>
      </c>
      <c r="E446">
        <f t="shared" si="53"/>
        <v>2.2700000000000005</v>
      </c>
      <c r="F446">
        <f t="shared" si="53"/>
        <v>1.2700000000000002</v>
      </c>
      <c r="G446">
        <f t="shared" si="53"/>
        <v>0</v>
      </c>
      <c r="H446">
        <f t="shared" si="53"/>
        <v>1.74</v>
      </c>
      <c r="I446">
        <f t="shared" si="53"/>
        <v>2.6900000000000004</v>
      </c>
      <c r="J446">
        <f t="shared" si="53"/>
        <v>2.2600000000000002</v>
      </c>
      <c r="K446">
        <f t="shared" si="53"/>
        <v>1.52</v>
      </c>
      <c r="L446">
        <f t="shared" si="53"/>
        <v>2.08</v>
      </c>
      <c r="M446">
        <f t="shared" si="53"/>
        <v>1.8100000000000003</v>
      </c>
      <c r="N446">
        <f t="shared" si="53"/>
        <v>0</v>
      </c>
      <c r="O446">
        <f t="shared" si="53"/>
        <v>0</v>
      </c>
      <c r="P446">
        <f t="shared" si="53"/>
        <v>2.0100000000000002</v>
      </c>
      <c r="Q446">
        <f t="shared" si="53"/>
        <v>1.3700000000000003</v>
      </c>
      <c r="R446">
        <f t="shared" si="53"/>
        <v>1.9000000000000001</v>
      </c>
    </row>
    <row r="447" spans="1:26" x14ac:dyDescent="0.2">
      <c r="A447" t="s">
        <v>103</v>
      </c>
      <c r="B447">
        <f t="shared" ref="B447:R453" si="54">B426</f>
        <v>1.08</v>
      </c>
      <c r="C447">
        <f t="shared" si="54"/>
        <v>0.52</v>
      </c>
      <c r="D447">
        <f t="shared" si="54"/>
        <v>0</v>
      </c>
      <c r="E447">
        <f t="shared" si="54"/>
        <v>1.03</v>
      </c>
      <c r="F447">
        <f t="shared" si="54"/>
        <v>0.6</v>
      </c>
      <c r="G447">
        <f t="shared" si="54"/>
        <v>0</v>
      </c>
      <c r="H447">
        <f t="shared" si="54"/>
        <v>0.48000000000000004</v>
      </c>
      <c r="I447">
        <f t="shared" si="54"/>
        <v>0</v>
      </c>
      <c r="J447">
        <f t="shared" si="54"/>
        <v>1.01</v>
      </c>
      <c r="K447">
        <f t="shared" si="54"/>
        <v>0.38999999999999996</v>
      </c>
      <c r="L447">
        <f t="shared" si="54"/>
        <v>0.7300000000000002</v>
      </c>
      <c r="M447">
        <f t="shared" si="54"/>
        <v>0</v>
      </c>
      <c r="N447">
        <f t="shared" si="54"/>
        <v>0</v>
      </c>
      <c r="O447">
        <f t="shared" si="54"/>
        <v>0</v>
      </c>
      <c r="P447">
        <f t="shared" si="54"/>
        <v>0.92</v>
      </c>
      <c r="Q447">
        <f t="shared" si="54"/>
        <v>0.55000000000000004</v>
      </c>
      <c r="R447">
        <f t="shared" si="54"/>
        <v>0.35</v>
      </c>
    </row>
    <row r="448" spans="1:26" x14ac:dyDescent="0.2">
      <c r="A448" t="s">
        <v>139</v>
      </c>
      <c r="B448">
        <f t="shared" si="54"/>
        <v>1.4400000000000002</v>
      </c>
      <c r="C448">
        <f t="shared" si="54"/>
        <v>1.4</v>
      </c>
      <c r="D448">
        <f t="shared" si="54"/>
        <v>0</v>
      </c>
      <c r="E448">
        <f t="shared" si="54"/>
        <v>1.1599999999999999</v>
      </c>
      <c r="F448">
        <f t="shared" si="54"/>
        <v>0.8</v>
      </c>
      <c r="G448">
        <f t="shared" si="54"/>
        <v>0</v>
      </c>
      <c r="H448">
        <f t="shared" si="54"/>
        <v>0.83000000000000007</v>
      </c>
      <c r="I448">
        <f t="shared" si="54"/>
        <v>1.53</v>
      </c>
      <c r="J448">
        <f t="shared" si="54"/>
        <v>1.06</v>
      </c>
      <c r="K448">
        <f t="shared" si="54"/>
        <v>1.2100000000000002</v>
      </c>
      <c r="L448">
        <f t="shared" si="54"/>
        <v>0.88000000000000012</v>
      </c>
      <c r="M448">
        <f t="shared" si="54"/>
        <v>1.21</v>
      </c>
      <c r="N448">
        <f t="shared" si="54"/>
        <v>0</v>
      </c>
      <c r="O448">
        <f t="shared" si="54"/>
        <v>0</v>
      </c>
      <c r="P448">
        <f t="shared" si="54"/>
        <v>0.5</v>
      </c>
      <c r="Q448">
        <f t="shared" si="54"/>
        <v>1.76</v>
      </c>
      <c r="R448">
        <f t="shared" si="54"/>
        <v>1.38</v>
      </c>
    </row>
    <row r="449" spans="1:18" x14ac:dyDescent="0.2">
      <c r="A449" t="s">
        <v>41</v>
      </c>
      <c r="B449">
        <f t="shared" si="54"/>
        <v>2.4</v>
      </c>
      <c r="C449">
        <f t="shared" si="54"/>
        <v>2.0700000000000003</v>
      </c>
      <c r="D449">
        <f t="shared" si="54"/>
        <v>0</v>
      </c>
      <c r="E449">
        <f t="shared" si="54"/>
        <v>2.14</v>
      </c>
      <c r="F449">
        <f t="shared" si="54"/>
        <v>1.7</v>
      </c>
      <c r="G449">
        <f t="shared" si="54"/>
        <v>0</v>
      </c>
      <c r="H449">
        <f t="shared" si="54"/>
        <v>2.15</v>
      </c>
      <c r="I449">
        <f t="shared" si="54"/>
        <v>2.37</v>
      </c>
      <c r="J449">
        <f t="shared" si="54"/>
        <v>2.1</v>
      </c>
      <c r="K449">
        <f t="shared" si="54"/>
        <v>1.9700000000000002</v>
      </c>
      <c r="L449">
        <f t="shared" si="54"/>
        <v>1.34</v>
      </c>
      <c r="M449">
        <f t="shared" si="54"/>
        <v>0</v>
      </c>
      <c r="N449">
        <f t="shared" si="54"/>
        <v>1.4000000000000001</v>
      </c>
      <c r="O449">
        <f t="shared" si="54"/>
        <v>0</v>
      </c>
      <c r="P449">
        <f t="shared" si="54"/>
        <v>1.57</v>
      </c>
      <c r="Q449">
        <f t="shared" si="54"/>
        <v>1.27</v>
      </c>
      <c r="R449">
        <f t="shared" si="54"/>
        <v>2.42</v>
      </c>
    </row>
    <row r="450" spans="1:18" x14ac:dyDescent="0.2">
      <c r="A450" t="s">
        <v>42</v>
      </c>
      <c r="B450">
        <f t="shared" si="54"/>
        <v>2.1900000000000004</v>
      </c>
      <c r="C450">
        <f t="shared" si="54"/>
        <v>1.9300000000000002</v>
      </c>
      <c r="D450">
        <f t="shared" si="54"/>
        <v>0</v>
      </c>
      <c r="E450">
        <f t="shared" si="54"/>
        <v>1.51</v>
      </c>
      <c r="F450">
        <f t="shared" si="54"/>
        <v>1.6500000000000001</v>
      </c>
      <c r="G450">
        <f t="shared" si="54"/>
        <v>0</v>
      </c>
      <c r="H450">
        <f t="shared" si="54"/>
        <v>1.39</v>
      </c>
      <c r="I450">
        <f t="shared" si="54"/>
        <v>2.2500000000000004</v>
      </c>
      <c r="J450">
        <f t="shared" si="54"/>
        <v>2.37</v>
      </c>
      <c r="K450">
        <f t="shared" si="54"/>
        <v>2.35</v>
      </c>
      <c r="L450">
        <f t="shared" si="54"/>
        <v>2.59</v>
      </c>
      <c r="M450">
        <f t="shared" si="54"/>
        <v>1.6400000000000001</v>
      </c>
      <c r="N450">
        <f t="shared" si="54"/>
        <v>1.1000000000000001</v>
      </c>
      <c r="O450">
        <f t="shared" si="54"/>
        <v>0</v>
      </c>
      <c r="P450">
        <f t="shared" si="54"/>
        <v>1.58</v>
      </c>
      <c r="Q450">
        <f t="shared" si="54"/>
        <v>1.86</v>
      </c>
      <c r="R450">
        <f t="shared" si="54"/>
        <v>1.8100000000000003</v>
      </c>
    </row>
    <row r="451" spans="1:18" x14ac:dyDescent="0.2">
      <c r="A451" t="s">
        <v>43</v>
      </c>
      <c r="B451">
        <f t="shared" si="54"/>
        <v>2.8499999999999992</v>
      </c>
      <c r="C451">
        <f t="shared" si="54"/>
        <v>2.77</v>
      </c>
      <c r="D451">
        <f t="shared" si="54"/>
        <v>0</v>
      </c>
      <c r="E451">
        <f t="shared" si="54"/>
        <v>3.1999999999999997</v>
      </c>
      <c r="F451">
        <f t="shared" si="54"/>
        <v>2.48</v>
      </c>
      <c r="G451">
        <f t="shared" si="54"/>
        <v>0</v>
      </c>
      <c r="H451">
        <f t="shared" si="54"/>
        <v>2.44</v>
      </c>
      <c r="I451">
        <f t="shared" si="54"/>
        <v>3.17</v>
      </c>
      <c r="J451">
        <f t="shared" si="54"/>
        <v>2.52</v>
      </c>
      <c r="K451">
        <f t="shared" si="54"/>
        <v>2.73</v>
      </c>
      <c r="L451">
        <f t="shared" si="54"/>
        <v>2.75</v>
      </c>
      <c r="M451">
        <f t="shared" si="54"/>
        <v>2.5100000000000002</v>
      </c>
      <c r="N451">
        <f t="shared" si="54"/>
        <v>2.33</v>
      </c>
      <c r="O451">
        <f t="shared" si="54"/>
        <v>0</v>
      </c>
      <c r="P451">
        <f t="shared" si="54"/>
        <v>2.6300000000000003</v>
      </c>
      <c r="Q451">
        <f t="shared" si="54"/>
        <v>2.16</v>
      </c>
      <c r="R451">
        <f t="shared" si="54"/>
        <v>2.9099999999999997</v>
      </c>
    </row>
    <row r="452" spans="1:18" x14ac:dyDescent="0.2">
      <c r="A452" t="s">
        <v>45</v>
      </c>
      <c r="B452">
        <f t="shared" si="54"/>
        <v>0.34</v>
      </c>
      <c r="C452">
        <f t="shared" si="54"/>
        <v>0.54</v>
      </c>
      <c r="D452">
        <f t="shared" si="54"/>
        <v>0</v>
      </c>
      <c r="E452">
        <f t="shared" si="54"/>
        <v>0.42000000000000004</v>
      </c>
      <c r="F452">
        <f t="shared" si="54"/>
        <v>0.34</v>
      </c>
      <c r="G452">
        <f t="shared" si="54"/>
        <v>0</v>
      </c>
      <c r="H452">
        <f t="shared" si="54"/>
        <v>0.1</v>
      </c>
      <c r="I452">
        <f t="shared" si="54"/>
        <v>0.4</v>
      </c>
      <c r="J452">
        <f t="shared" si="54"/>
        <v>0</v>
      </c>
      <c r="K452">
        <f t="shared" si="54"/>
        <v>0.33999999999999997</v>
      </c>
      <c r="L452">
        <f t="shared" si="54"/>
        <v>0.22999999999999998</v>
      </c>
      <c r="M452">
        <f t="shared" si="54"/>
        <v>0</v>
      </c>
      <c r="N452">
        <f t="shared" si="54"/>
        <v>0</v>
      </c>
      <c r="O452">
        <f t="shared" si="54"/>
        <v>0</v>
      </c>
      <c r="P452">
        <f t="shared" si="54"/>
        <v>0.37</v>
      </c>
      <c r="Q452">
        <f t="shared" si="54"/>
        <v>0.24</v>
      </c>
      <c r="R452">
        <f t="shared" si="54"/>
        <v>0.31</v>
      </c>
    </row>
    <row r="453" spans="1:18" x14ac:dyDescent="0.2">
      <c r="A453" t="s">
        <v>106</v>
      </c>
      <c r="B453">
        <f t="shared" si="54"/>
        <v>6.9999999999999993E-2</v>
      </c>
      <c r="C453">
        <f t="shared" si="54"/>
        <v>0.48000000000000004</v>
      </c>
      <c r="D453">
        <f t="shared" si="54"/>
        <v>0</v>
      </c>
      <c r="E453">
        <f t="shared" si="54"/>
        <v>0.48000000000000004</v>
      </c>
      <c r="F453">
        <f t="shared" si="54"/>
        <v>0.57999999999999996</v>
      </c>
      <c r="G453">
        <f t="shared" si="54"/>
        <v>0</v>
      </c>
      <c r="H453">
        <f t="shared" si="54"/>
        <v>0</v>
      </c>
      <c r="I453">
        <f t="shared" si="54"/>
        <v>0.29000000000000004</v>
      </c>
      <c r="J453">
        <f t="shared" si="54"/>
        <v>0.06</v>
      </c>
      <c r="K453">
        <f t="shared" si="54"/>
        <v>0.22</v>
      </c>
      <c r="L453">
        <f t="shared" si="54"/>
        <v>0.26</v>
      </c>
      <c r="M453">
        <f t="shared" si="54"/>
        <v>0.03</v>
      </c>
      <c r="N453">
        <f t="shared" si="54"/>
        <v>0</v>
      </c>
      <c r="O453">
        <f t="shared" si="54"/>
        <v>0</v>
      </c>
      <c r="P453">
        <f t="shared" si="54"/>
        <v>0.44</v>
      </c>
      <c r="Q453">
        <f t="shared" si="54"/>
        <v>0.38</v>
      </c>
      <c r="R453">
        <f t="shared" si="54"/>
        <v>0</v>
      </c>
    </row>
    <row r="455" spans="1:18" x14ac:dyDescent="0.2">
      <c r="B455">
        <f>SUM(B442:B454)</f>
        <v>15.94</v>
      </c>
      <c r="C455">
        <f>SUM(C442:C454)</f>
        <v>17.43</v>
      </c>
      <c r="D455">
        <f t="shared" ref="D455:R455" si="55">SUM(D442:D454)</f>
        <v>0</v>
      </c>
      <c r="E455">
        <f t="shared" si="55"/>
        <v>17.810000000000002</v>
      </c>
      <c r="F455">
        <f t="shared" si="55"/>
        <v>13.110000000000001</v>
      </c>
      <c r="G455">
        <f t="shared" si="55"/>
        <v>0</v>
      </c>
      <c r="H455">
        <f t="shared" si="55"/>
        <v>9.129999999999999</v>
      </c>
      <c r="I455">
        <f t="shared" si="55"/>
        <v>12.700000000000003</v>
      </c>
      <c r="J455">
        <f t="shared" si="55"/>
        <v>16.119999999999997</v>
      </c>
      <c r="K455">
        <f t="shared" si="55"/>
        <v>15.670000000000002</v>
      </c>
      <c r="L455">
        <f t="shared" si="55"/>
        <v>15.350000000000001</v>
      </c>
      <c r="M455">
        <f t="shared" si="55"/>
        <v>12.36</v>
      </c>
      <c r="N455">
        <f t="shared" si="55"/>
        <v>8.9</v>
      </c>
      <c r="O455">
        <f t="shared" si="55"/>
        <v>4.51</v>
      </c>
      <c r="P455">
        <f t="shared" si="55"/>
        <v>10.02</v>
      </c>
      <c r="Q455">
        <f t="shared" si="55"/>
        <v>9.5900000000000034</v>
      </c>
      <c r="R455">
        <f t="shared" si="55"/>
        <v>14.620000000000001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L455"/>
  <sheetViews>
    <sheetView topLeftCell="G444" zoomScaleNormal="100" workbookViewId="0">
      <selection activeCell="Q455" sqref="Q455"/>
    </sheetView>
  </sheetViews>
  <sheetFormatPr defaultColWidth="10.28515625" defaultRowHeight="12.75" x14ac:dyDescent="0.2"/>
  <cols>
    <col min="1" max="1" width="11.5703125" customWidth="1"/>
    <col min="2" max="3" width="10.28515625" customWidth="1"/>
    <col min="4" max="4" width="11.5703125" customWidth="1"/>
    <col min="5" max="6" width="10.28515625" customWidth="1"/>
    <col min="7" max="7" width="7.140625" customWidth="1"/>
    <col min="8" max="13" width="10.28515625" customWidth="1"/>
    <col min="14" max="14" width="7.85546875" customWidth="1"/>
    <col min="15" max="15" width="1.5703125" customWidth="1"/>
  </cols>
  <sheetData>
    <row r="1" spans="1:64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Z1">
        <v>2011</v>
      </c>
      <c r="AB1" t="s">
        <v>1</v>
      </c>
      <c r="AC1" t="s">
        <v>2</v>
      </c>
      <c r="AD1" t="s">
        <v>4</v>
      </c>
      <c r="AE1" t="s">
        <v>5</v>
      </c>
      <c r="AF1" t="s">
        <v>91</v>
      </c>
      <c r="AG1" t="s">
        <v>9</v>
      </c>
      <c r="AH1" t="s">
        <v>10</v>
      </c>
      <c r="AI1" t="s">
        <v>11</v>
      </c>
      <c r="AJ1" t="s">
        <v>12</v>
      </c>
      <c r="AK1" t="s">
        <v>13</v>
      </c>
      <c r="AL1" t="s">
        <v>16</v>
      </c>
      <c r="AM1" t="s">
        <v>17</v>
      </c>
      <c r="AN1" t="s">
        <v>18</v>
      </c>
      <c r="AO1" t="s">
        <v>19</v>
      </c>
      <c r="AP1" s="9" t="s">
        <v>20</v>
      </c>
    </row>
    <row r="2" spans="1:64" x14ac:dyDescent="0.2">
      <c r="A2">
        <v>2011</v>
      </c>
      <c r="AP2" s="9"/>
    </row>
    <row r="3" spans="1:64" x14ac:dyDescent="0.2">
      <c r="A3">
        <v>1</v>
      </c>
      <c r="B3">
        <v>0.02</v>
      </c>
      <c r="T3">
        <v>1</v>
      </c>
      <c r="Z3" s="6" t="s">
        <v>21</v>
      </c>
      <c r="AB3">
        <f>B34</f>
        <v>1.6300000000000001</v>
      </c>
      <c r="AC3">
        <f>C34</f>
        <v>2.1800000000000006</v>
      </c>
      <c r="AD3">
        <f>E34</f>
        <v>2.4500000000000002</v>
      </c>
      <c r="AE3">
        <f>F34</f>
        <v>1.4200000000000002</v>
      </c>
      <c r="AF3">
        <f t="shared" ref="AF3:AK3" si="0">H34</f>
        <v>2.06</v>
      </c>
      <c r="AG3">
        <f t="shared" si="0"/>
        <v>2.0100000000000002</v>
      </c>
      <c r="AH3">
        <f t="shared" si="0"/>
        <v>1.62</v>
      </c>
      <c r="AI3">
        <f t="shared" si="0"/>
        <v>1.75</v>
      </c>
      <c r="AJ3">
        <f t="shared" si="0"/>
        <v>1.69</v>
      </c>
      <c r="AK3">
        <f t="shared" si="0"/>
        <v>1.5300000000000002</v>
      </c>
      <c r="AL3">
        <f>P34</f>
        <v>1.32</v>
      </c>
      <c r="AM3">
        <f>Q34</f>
        <v>1.4200000000000002</v>
      </c>
      <c r="AN3">
        <f>R34</f>
        <v>1.75</v>
      </c>
      <c r="AO3">
        <f>S34</f>
        <v>3.5100000000000002</v>
      </c>
      <c r="AP3" s="7">
        <f t="shared" ref="AP3:AP14" si="1">AVERAGE(AB3:AO3)</f>
        <v>1.8814285714285719</v>
      </c>
      <c r="AR3" s="6"/>
      <c r="BL3" s="3"/>
    </row>
    <row r="4" spans="1:64" x14ac:dyDescent="0.2">
      <c r="A4" s="21">
        <v>2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>
        <v>2</v>
      </c>
      <c r="Z4" s="6" t="s">
        <v>22</v>
      </c>
      <c r="AB4">
        <f>B69</f>
        <v>1.2100000000000002</v>
      </c>
      <c r="AC4">
        <f>C69</f>
        <v>4.66</v>
      </c>
      <c r="AD4">
        <f>E69</f>
        <v>2.46</v>
      </c>
      <c r="AE4">
        <f>F69</f>
        <v>1.02</v>
      </c>
      <c r="AF4">
        <f t="shared" ref="AF4:AK4" si="2">H69</f>
        <v>1.4</v>
      </c>
      <c r="AG4">
        <f t="shared" si="2"/>
        <v>1.8800000000000001</v>
      </c>
      <c r="AH4">
        <f t="shared" si="2"/>
        <v>1.53</v>
      </c>
      <c r="AI4">
        <f t="shared" si="2"/>
        <v>2.99</v>
      </c>
      <c r="AJ4">
        <f t="shared" si="2"/>
        <v>1.88</v>
      </c>
      <c r="AK4">
        <f t="shared" si="2"/>
        <v>2.27</v>
      </c>
      <c r="AL4">
        <f>P69</f>
        <v>1.1599999999999999</v>
      </c>
      <c r="AM4">
        <f>Q69</f>
        <v>2.29</v>
      </c>
      <c r="AN4">
        <f>R69</f>
        <v>0.25</v>
      </c>
      <c r="AO4">
        <f>S69</f>
        <v>6.26</v>
      </c>
      <c r="AP4" s="7">
        <f t="shared" si="1"/>
        <v>2.2328571428571427</v>
      </c>
      <c r="AR4" s="6"/>
      <c r="BL4" s="3"/>
    </row>
    <row r="5" spans="1:64" x14ac:dyDescent="0.2">
      <c r="A5">
        <v>3</v>
      </c>
      <c r="B5">
        <v>0.01</v>
      </c>
      <c r="T5">
        <v>3</v>
      </c>
      <c r="Z5" s="6" t="s">
        <v>23</v>
      </c>
      <c r="AB5">
        <f>B104</f>
        <v>2.7500000000000004</v>
      </c>
      <c r="AC5">
        <f>C104</f>
        <v>2.3999999999999995</v>
      </c>
      <c r="AD5">
        <f>E104</f>
        <v>3.7300000000000009</v>
      </c>
      <c r="AE5">
        <f>F104</f>
        <v>1.94</v>
      </c>
      <c r="AF5">
        <f t="shared" ref="AF5:AK5" si="3">H104</f>
        <v>3.08</v>
      </c>
      <c r="AG5">
        <f t="shared" si="3"/>
        <v>3.46</v>
      </c>
      <c r="AH5">
        <f t="shared" si="3"/>
        <v>3.4000000000000004</v>
      </c>
      <c r="AI5">
        <f t="shared" si="3"/>
        <v>2.2599999999999998</v>
      </c>
      <c r="AJ5">
        <f t="shared" si="3"/>
        <v>1.87</v>
      </c>
      <c r="AK5">
        <f t="shared" si="3"/>
        <v>2.1</v>
      </c>
      <c r="AL5">
        <f>P104</f>
        <v>4.16</v>
      </c>
      <c r="AM5">
        <f>Q104</f>
        <v>1.4399999999999997</v>
      </c>
      <c r="AN5">
        <f>R104</f>
        <v>3.6700000000000004</v>
      </c>
      <c r="AO5">
        <f>S104</f>
        <v>5.1400000000000006</v>
      </c>
      <c r="AP5" s="7">
        <f t="shared" si="1"/>
        <v>2.9571428571428569</v>
      </c>
      <c r="AR5" s="6"/>
      <c r="BL5" s="3"/>
    </row>
    <row r="6" spans="1:64" x14ac:dyDescent="0.2">
      <c r="A6" s="21">
        <v>4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>
        <v>4</v>
      </c>
      <c r="Z6" s="6" t="s">
        <v>24</v>
      </c>
      <c r="AB6">
        <f>B139</f>
        <v>2.3400000000000003</v>
      </c>
      <c r="AC6">
        <f>C139</f>
        <v>2.7300000000000004</v>
      </c>
      <c r="AD6">
        <f>E139</f>
        <v>2.41</v>
      </c>
      <c r="AE6">
        <f>F139</f>
        <v>1.8400000000000003</v>
      </c>
      <c r="AF6">
        <f t="shared" ref="AF6:AK6" si="4">H139</f>
        <v>2.0300000000000002</v>
      </c>
      <c r="AG6">
        <f t="shared" si="4"/>
        <v>2.9</v>
      </c>
      <c r="AH6">
        <f t="shared" si="4"/>
        <v>2.0800000000000005</v>
      </c>
      <c r="AI6">
        <f t="shared" si="4"/>
        <v>2.41</v>
      </c>
      <c r="AJ6">
        <f t="shared" si="4"/>
        <v>2.0200000000000005</v>
      </c>
      <c r="AK6">
        <f t="shared" si="4"/>
        <v>2.21</v>
      </c>
      <c r="AL6">
        <f>P139</f>
        <v>1.93</v>
      </c>
      <c r="AM6">
        <f>Q139</f>
        <v>1.8399999999999999</v>
      </c>
      <c r="AN6">
        <f>R139</f>
        <v>3.46</v>
      </c>
      <c r="AO6">
        <f>S139</f>
        <v>4.6500000000000004</v>
      </c>
      <c r="AP6" s="7">
        <f t="shared" si="1"/>
        <v>2.4892857142857143</v>
      </c>
      <c r="AR6" s="6"/>
      <c r="BL6" s="3"/>
    </row>
    <row r="7" spans="1:64" x14ac:dyDescent="0.2">
      <c r="A7">
        <v>5</v>
      </c>
      <c r="B7">
        <v>0.01</v>
      </c>
      <c r="F7">
        <v>0.56000000000000005</v>
      </c>
      <c r="K7">
        <v>0.24</v>
      </c>
      <c r="T7">
        <v>5</v>
      </c>
      <c r="Z7" s="6" t="s">
        <v>25</v>
      </c>
      <c r="AB7">
        <f>B174</f>
        <v>3.2399999999999998</v>
      </c>
      <c r="AC7">
        <f>C174</f>
        <v>3.47</v>
      </c>
      <c r="AD7">
        <f>E174</f>
        <v>2.9799999999999995</v>
      </c>
      <c r="AE7">
        <f>F174</f>
        <v>3</v>
      </c>
      <c r="AF7">
        <f t="shared" ref="AF7:AK7" si="5">H174</f>
        <v>2.56</v>
      </c>
      <c r="AG7">
        <f t="shared" si="5"/>
        <v>3.11</v>
      </c>
      <c r="AH7">
        <f t="shared" si="5"/>
        <v>2.8200000000000003</v>
      </c>
      <c r="AI7">
        <f t="shared" si="5"/>
        <v>3.39</v>
      </c>
      <c r="AJ7">
        <f t="shared" si="5"/>
        <v>2.8</v>
      </c>
      <c r="AK7">
        <f t="shared" si="5"/>
        <v>3.0500000000000003</v>
      </c>
      <c r="AL7">
        <f>P174</f>
        <v>2.77</v>
      </c>
      <c r="AM7">
        <f>Q174</f>
        <v>3.27</v>
      </c>
      <c r="AN7">
        <f>R174</f>
        <v>2.8</v>
      </c>
      <c r="AO7">
        <f>S174</f>
        <v>4.6999999999999993</v>
      </c>
      <c r="AP7" s="7">
        <f t="shared" si="1"/>
        <v>3.1400000000000006</v>
      </c>
      <c r="AR7" s="6"/>
      <c r="BL7" s="3"/>
    </row>
    <row r="8" spans="1:64" x14ac:dyDescent="0.2">
      <c r="A8" s="21">
        <v>6</v>
      </c>
      <c r="B8" s="21">
        <v>0.1</v>
      </c>
      <c r="C8" s="21"/>
      <c r="D8" s="21"/>
      <c r="E8" s="21">
        <v>0.1</v>
      </c>
      <c r="F8" s="21"/>
      <c r="G8" s="21"/>
      <c r="H8" s="21">
        <v>0.11</v>
      </c>
      <c r="I8" s="21"/>
      <c r="J8" s="21"/>
      <c r="K8" s="21"/>
      <c r="L8" s="21">
        <v>0.14000000000000001</v>
      </c>
      <c r="M8" s="21">
        <v>0.08</v>
      </c>
      <c r="N8" s="21">
        <v>0.14000000000000001</v>
      </c>
      <c r="O8" s="21"/>
      <c r="P8" s="21">
        <v>0.06</v>
      </c>
      <c r="Q8" s="21">
        <v>0.09</v>
      </c>
      <c r="R8" s="21"/>
      <c r="S8" s="21"/>
      <c r="T8" s="21">
        <v>6</v>
      </c>
      <c r="Z8" s="6" t="s">
        <v>26</v>
      </c>
      <c r="AB8">
        <f>B209</f>
        <v>0.91</v>
      </c>
      <c r="AC8">
        <f>C209</f>
        <v>1.7499999999999998</v>
      </c>
      <c r="AD8">
        <f>E209</f>
        <v>1.36</v>
      </c>
      <c r="AE8">
        <f>F209</f>
        <v>1.65</v>
      </c>
      <c r="AF8">
        <f t="shared" ref="AF8:AK8" si="6">H209</f>
        <v>0.38</v>
      </c>
      <c r="AG8">
        <f t="shared" si="6"/>
        <v>1.05</v>
      </c>
      <c r="AH8">
        <f t="shared" si="6"/>
        <v>0.82000000000000017</v>
      </c>
      <c r="AI8">
        <f t="shared" si="6"/>
        <v>1.3500000000000003</v>
      </c>
      <c r="AJ8">
        <f t="shared" si="6"/>
        <v>0.49</v>
      </c>
      <c r="AK8">
        <f t="shared" si="6"/>
        <v>1.87</v>
      </c>
      <c r="AL8">
        <f>P209</f>
        <v>0.96</v>
      </c>
      <c r="AM8">
        <f>Q209</f>
        <v>1.97</v>
      </c>
      <c r="AN8">
        <f>R209</f>
        <v>0.55000000000000004</v>
      </c>
      <c r="AO8">
        <f>S209</f>
        <v>2.4400000000000004</v>
      </c>
      <c r="AP8" s="7">
        <f t="shared" si="1"/>
        <v>1.2535714285714286</v>
      </c>
      <c r="AR8" s="6"/>
      <c r="BL8" s="3"/>
    </row>
    <row r="9" spans="1:64" x14ac:dyDescent="0.2">
      <c r="A9">
        <v>7</v>
      </c>
      <c r="B9">
        <v>0.02</v>
      </c>
      <c r="C9">
        <v>0.12</v>
      </c>
      <c r="I9">
        <v>0.12</v>
      </c>
      <c r="L9">
        <v>0.06</v>
      </c>
      <c r="M9">
        <v>0.01</v>
      </c>
      <c r="N9">
        <v>0.06</v>
      </c>
      <c r="P9">
        <v>0.06</v>
      </c>
      <c r="Q9">
        <v>0.02</v>
      </c>
      <c r="S9">
        <v>0.27</v>
      </c>
      <c r="T9">
        <v>7</v>
      </c>
      <c r="Z9" s="6" t="s">
        <v>27</v>
      </c>
      <c r="AB9">
        <f>B244</f>
        <v>0.08</v>
      </c>
      <c r="AC9">
        <f>C244</f>
        <v>0.3</v>
      </c>
      <c r="AD9">
        <f>E244</f>
        <v>0.27</v>
      </c>
      <c r="AE9">
        <f>F244</f>
        <v>0.24000000000000002</v>
      </c>
      <c r="AF9">
        <f t="shared" ref="AF9:AK9" si="7">H244</f>
        <v>0</v>
      </c>
      <c r="AG9">
        <f t="shared" si="7"/>
        <v>0.15</v>
      </c>
      <c r="AH9">
        <f t="shared" si="7"/>
        <v>0.25</v>
      </c>
      <c r="AI9">
        <f t="shared" si="7"/>
        <v>0.57000000000000006</v>
      </c>
      <c r="AJ9">
        <f t="shared" si="7"/>
        <v>0.22</v>
      </c>
      <c r="AK9">
        <f t="shared" si="7"/>
        <v>0.25</v>
      </c>
      <c r="AL9">
        <f>P244</f>
        <v>0.26</v>
      </c>
      <c r="AM9">
        <f>Q244</f>
        <v>0.43</v>
      </c>
      <c r="AN9">
        <f>R244</f>
        <v>0</v>
      </c>
      <c r="AO9">
        <f>S244</f>
        <v>0.46</v>
      </c>
      <c r="AP9" s="7">
        <f t="shared" si="1"/>
        <v>0.24857142857142858</v>
      </c>
      <c r="AR9" s="6"/>
      <c r="BL9" s="3"/>
    </row>
    <row r="10" spans="1:64" x14ac:dyDescent="0.2">
      <c r="A10" s="21">
        <v>8</v>
      </c>
      <c r="B10" s="21"/>
      <c r="C10" s="21">
        <v>0.03</v>
      </c>
      <c r="D10" s="21"/>
      <c r="E10" s="21"/>
      <c r="F10" s="21"/>
      <c r="G10" s="21"/>
      <c r="H10" s="21"/>
      <c r="I10" s="21">
        <v>0.05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8</v>
      </c>
      <c r="Z10" s="6" t="s">
        <v>28</v>
      </c>
      <c r="AB10">
        <f>B279</f>
        <v>7.0000000000000007E-2</v>
      </c>
      <c r="AC10">
        <f>C279</f>
        <v>0.03</v>
      </c>
      <c r="AD10">
        <f>E279</f>
        <v>0.02</v>
      </c>
      <c r="AE10">
        <f>F279</f>
        <v>0</v>
      </c>
      <c r="AF10">
        <f t="shared" ref="AF10:AK10" si="8">H279</f>
        <v>0</v>
      </c>
      <c r="AG10">
        <f t="shared" si="8"/>
        <v>0.2</v>
      </c>
      <c r="AH10">
        <f t="shared" si="8"/>
        <v>0</v>
      </c>
      <c r="AI10">
        <f t="shared" si="8"/>
        <v>0.12</v>
      </c>
      <c r="AJ10">
        <f t="shared" si="8"/>
        <v>0</v>
      </c>
      <c r="AK10">
        <f t="shared" si="8"/>
        <v>0.02</v>
      </c>
      <c r="AL10">
        <f>P279</f>
        <v>0</v>
      </c>
      <c r="AM10">
        <f>Q279</f>
        <v>0.04</v>
      </c>
      <c r="AN10">
        <f>R279</f>
        <v>0.22</v>
      </c>
      <c r="AO10">
        <f>S279</f>
        <v>0.17</v>
      </c>
      <c r="AP10" s="7">
        <f t="shared" si="1"/>
        <v>6.357142857142857E-2</v>
      </c>
      <c r="AR10" s="6"/>
      <c r="BL10" s="3"/>
    </row>
    <row r="11" spans="1:64" x14ac:dyDescent="0.2">
      <c r="A11">
        <v>9</v>
      </c>
      <c r="I11">
        <v>0.02</v>
      </c>
      <c r="J11">
        <v>0.13</v>
      </c>
      <c r="M11">
        <v>0.03</v>
      </c>
      <c r="N11">
        <v>0.03</v>
      </c>
      <c r="T11">
        <v>9</v>
      </c>
      <c r="Z11" s="6" t="s">
        <v>29</v>
      </c>
      <c r="AB11">
        <f>B314</f>
        <v>0.11</v>
      </c>
      <c r="AC11">
        <f>C314</f>
        <v>0.23</v>
      </c>
      <c r="AD11">
        <f>E314</f>
        <v>0.25</v>
      </c>
      <c r="AE11">
        <f>F314</f>
        <v>0.28000000000000003</v>
      </c>
      <c r="AF11">
        <f t="shared" ref="AF11:AK11" si="9">H314</f>
        <v>0</v>
      </c>
      <c r="AG11">
        <f t="shared" si="9"/>
        <v>0.14000000000000001</v>
      </c>
      <c r="AH11">
        <f t="shared" si="9"/>
        <v>0.08</v>
      </c>
      <c r="AI11">
        <f t="shared" si="9"/>
        <v>0.24</v>
      </c>
      <c r="AJ11">
        <f t="shared" si="9"/>
        <v>0.14000000000000001</v>
      </c>
      <c r="AK11">
        <f t="shared" si="9"/>
        <v>0.15</v>
      </c>
      <c r="AL11">
        <f>P314</f>
        <v>0.08</v>
      </c>
      <c r="AM11">
        <f>Q314</f>
        <v>0.1</v>
      </c>
      <c r="AN11">
        <f>R314</f>
        <v>0</v>
      </c>
      <c r="AO11">
        <f>S314</f>
        <v>0.4</v>
      </c>
      <c r="AP11" s="7">
        <f t="shared" si="1"/>
        <v>0.15714285714285717</v>
      </c>
      <c r="AR11" s="6"/>
      <c r="BL11" s="3"/>
    </row>
    <row r="12" spans="1:64" x14ac:dyDescent="0.2">
      <c r="A12" s="21">
        <v>10</v>
      </c>
      <c r="B12" s="21"/>
      <c r="C12" s="21"/>
      <c r="D12" s="21"/>
      <c r="E12" s="21"/>
      <c r="F12" s="21"/>
      <c r="G12" s="21"/>
      <c r="H12" s="21">
        <v>0.23</v>
      </c>
      <c r="I12" s="21">
        <v>0.02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>
        <v>10</v>
      </c>
      <c r="Z12" s="6" t="s">
        <v>30</v>
      </c>
      <c r="AB12">
        <f>B349</f>
        <v>1.1200000000000001</v>
      </c>
      <c r="AC12">
        <f>C349</f>
        <v>1.6</v>
      </c>
      <c r="AD12">
        <f>E349</f>
        <v>1.83</v>
      </c>
      <c r="AE12">
        <f>F349</f>
        <v>1.4500000000000002</v>
      </c>
      <c r="AF12">
        <f t="shared" ref="AF12:AK12" si="10">H349</f>
        <v>0</v>
      </c>
      <c r="AG12">
        <f t="shared" si="10"/>
        <v>1.28</v>
      </c>
      <c r="AH12">
        <f t="shared" si="10"/>
        <v>1.1400000000000001</v>
      </c>
      <c r="AI12">
        <f t="shared" si="10"/>
        <v>1.6199999999999999</v>
      </c>
      <c r="AJ12">
        <f t="shared" si="10"/>
        <v>0.66</v>
      </c>
      <c r="AK12">
        <f t="shared" si="10"/>
        <v>1.21</v>
      </c>
      <c r="AL12">
        <f>P349</f>
        <v>1.5799999999999998</v>
      </c>
      <c r="AM12">
        <f>Q349</f>
        <v>1.25</v>
      </c>
      <c r="AN12">
        <f>R349</f>
        <v>1.2</v>
      </c>
      <c r="AO12">
        <f>S349</f>
        <v>2.25</v>
      </c>
      <c r="AP12" s="7">
        <f t="shared" si="1"/>
        <v>1.2992857142857142</v>
      </c>
      <c r="AR12" s="6"/>
      <c r="BL12" s="3"/>
    </row>
    <row r="13" spans="1:64" x14ac:dyDescent="0.2">
      <c r="A13">
        <v>11</v>
      </c>
      <c r="L13">
        <v>0.05</v>
      </c>
      <c r="N13">
        <v>0.05</v>
      </c>
      <c r="T13">
        <v>11</v>
      </c>
      <c r="Z13" s="6" t="s">
        <v>31</v>
      </c>
      <c r="AB13">
        <f>B384</f>
        <v>1.5200000000000005</v>
      </c>
      <c r="AC13">
        <f>C384</f>
        <v>2.2199999999999998</v>
      </c>
      <c r="AD13">
        <f>E384</f>
        <v>1.7200000000000002</v>
      </c>
      <c r="AE13">
        <f>F384</f>
        <v>1.3800000000000001</v>
      </c>
      <c r="AF13">
        <f t="shared" ref="AF13:AK13" si="11">H384</f>
        <v>0</v>
      </c>
      <c r="AG13">
        <f t="shared" si="11"/>
        <v>1.8700000000000003</v>
      </c>
      <c r="AH13">
        <f t="shared" si="11"/>
        <v>1.6300000000000001</v>
      </c>
      <c r="AI13">
        <f t="shared" si="11"/>
        <v>2</v>
      </c>
      <c r="AJ13">
        <f t="shared" si="11"/>
        <v>1.4900000000000002</v>
      </c>
      <c r="AK13">
        <f t="shared" si="11"/>
        <v>2.11</v>
      </c>
      <c r="AL13">
        <f>P384</f>
        <v>1.2500000000000002</v>
      </c>
      <c r="AM13">
        <f>Q384</f>
        <v>1.5300000000000002</v>
      </c>
      <c r="AN13">
        <f>R384</f>
        <v>2.3400000000000003</v>
      </c>
      <c r="AO13">
        <f>S384</f>
        <v>2.99</v>
      </c>
      <c r="AP13" s="7">
        <f t="shared" si="1"/>
        <v>1.7178571428571432</v>
      </c>
      <c r="AR13" s="6"/>
      <c r="BL13" s="3"/>
    </row>
    <row r="14" spans="1:64" x14ac:dyDescent="0.2">
      <c r="A14" s="21">
        <v>12</v>
      </c>
      <c r="B14" s="21">
        <v>0.02</v>
      </c>
      <c r="C14" s="21">
        <v>0.2</v>
      </c>
      <c r="D14" s="21"/>
      <c r="E14" s="21">
        <v>0.12</v>
      </c>
      <c r="F14" s="21">
        <v>0.12</v>
      </c>
      <c r="G14" s="21"/>
      <c r="H14" s="21">
        <v>0.1</v>
      </c>
      <c r="I14" s="21">
        <v>0.04</v>
      </c>
      <c r="J14" s="21"/>
      <c r="K14" s="21">
        <v>0.23</v>
      </c>
      <c r="L14" s="21">
        <v>0.1</v>
      </c>
      <c r="M14" s="21">
        <v>0.03</v>
      </c>
      <c r="N14" s="21">
        <v>0.1</v>
      </c>
      <c r="O14" s="21"/>
      <c r="P14" s="21">
        <v>0.27</v>
      </c>
      <c r="Q14" s="21">
        <v>0.1</v>
      </c>
      <c r="R14" s="21">
        <v>0.46</v>
      </c>
      <c r="S14" s="21">
        <v>0.24</v>
      </c>
      <c r="T14" s="21">
        <v>12</v>
      </c>
      <c r="Z14" s="6" t="s">
        <v>32</v>
      </c>
      <c r="AB14">
        <f>B419</f>
        <v>0.82000000000000006</v>
      </c>
      <c r="AC14">
        <f>C419</f>
        <v>1.56</v>
      </c>
      <c r="AD14">
        <f>E419</f>
        <v>1.69</v>
      </c>
      <c r="AE14">
        <f>F419</f>
        <v>1.02</v>
      </c>
      <c r="AF14">
        <f t="shared" ref="AF14:AK14" si="12">H419</f>
        <v>0.98</v>
      </c>
      <c r="AG14">
        <f t="shared" si="12"/>
        <v>0.97</v>
      </c>
      <c r="AH14">
        <f t="shared" si="12"/>
        <v>1.26</v>
      </c>
      <c r="AI14">
        <f t="shared" si="12"/>
        <v>1.24</v>
      </c>
      <c r="AJ14">
        <f t="shared" si="12"/>
        <v>0.85000000000000009</v>
      </c>
      <c r="AK14">
        <f t="shared" si="12"/>
        <v>1.06</v>
      </c>
      <c r="AL14">
        <f>P419</f>
        <v>1.3699999999999999</v>
      </c>
      <c r="AM14">
        <f>Q419</f>
        <v>1.2200000000000002</v>
      </c>
      <c r="AN14">
        <f>R419</f>
        <v>2.0299999999999998</v>
      </c>
      <c r="AO14">
        <f>S419</f>
        <v>2.42</v>
      </c>
      <c r="AP14" s="7">
        <f t="shared" si="1"/>
        <v>1.320714285714286</v>
      </c>
      <c r="AR14" s="6"/>
      <c r="BL14" s="3"/>
    </row>
    <row r="15" spans="1:64" x14ac:dyDescent="0.2">
      <c r="A15">
        <v>13</v>
      </c>
      <c r="B15">
        <v>0.12</v>
      </c>
      <c r="C15">
        <v>0.05</v>
      </c>
      <c r="E15">
        <v>0.3</v>
      </c>
      <c r="I15">
        <v>0.15</v>
      </c>
      <c r="J15">
        <v>0.2</v>
      </c>
      <c r="L15">
        <v>0.02</v>
      </c>
      <c r="M15">
        <v>0.15</v>
      </c>
      <c r="N15">
        <v>0.15</v>
      </c>
      <c r="P15">
        <v>0.02</v>
      </c>
      <c r="Q15">
        <v>0.04</v>
      </c>
      <c r="T15">
        <v>13</v>
      </c>
      <c r="Z15" s="6"/>
      <c r="BK15" s="3"/>
      <c r="BL15" s="3"/>
    </row>
    <row r="16" spans="1:64" x14ac:dyDescent="0.2">
      <c r="A16" s="21">
        <v>14</v>
      </c>
      <c r="B16" s="21">
        <v>0.06</v>
      </c>
      <c r="C16" s="21">
        <v>0.05</v>
      </c>
      <c r="D16" s="21"/>
      <c r="E16" s="21">
        <v>0.08</v>
      </c>
      <c r="F16" s="21"/>
      <c r="G16" s="21"/>
      <c r="H16" s="21">
        <v>0.64</v>
      </c>
      <c r="I16" s="21">
        <v>0.03</v>
      </c>
      <c r="J16" s="21"/>
      <c r="K16" s="21"/>
      <c r="L16" s="21"/>
      <c r="M16" s="21">
        <v>0.02</v>
      </c>
      <c r="N16" s="21">
        <v>0.02</v>
      </c>
      <c r="O16" s="21"/>
      <c r="P16" s="21"/>
      <c r="Q16" s="21">
        <v>0.08</v>
      </c>
      <c r="R16" s="21"/>
      <c r="S16" s="21">
        <v>0.5</v>
      </c>
      <c r="T16" s="21">
        <v>14</v>
      </c>
      <c r="Z16" s="6" t="s">
        <v>34</v>
      </c>
      <c r="AB16" s="4">
        <f t="shared" ref="AB16:AO16" si="13">SUM(AB3:AB14)</f>
        <v>15.8</v>
      </c>
      <c r="AC16" s="4">
        <f t="shared" si="13"/>
        <v>23.130000000000003</v>
      </c>
      <c r="AD16" s="4">
        <f t="shared" si="13"/>
        <v>21.169999999999998</v>
      </c>
      <c r="AE16" s="4">
        <f t="shared" si="13"/>
        <v>15.24</v>
      </c>
      <c r="AF16" s="4">
        <f t="shared" si="13"/>
        <v>12.490000000000002</v>
      </c>
      <c r="AG16" s="4">
        <f t="shared" si="13"/>
        <v>19.02</v>
      </c>
      <c r="AH16" s="4">
        <f t="shared" si="13"/>
        <v>16.630000000000003</v>
      </c>
      <c r="AI16" s="4">
        <f t="shared" si="13"/>
        <v>19.939999999999998</v>
      </c>
      <c r="AJ16" s="4">
        <f t="shared" si="13"/>
        <v>14.110000000000001</v>
      </c>
      <c r="AK16" s="4">
        <f t="shared" si="13"/>
        <v>17.829999999999998</v>
      </c>
      <c r="AL16" s="4">
        <f t="shared" si="13"/>
        <v>16.84</v>
      </c>
      <c r="AM16" s="4">
        <f t="shared" si="13"/>
        <v>16.799999999999997</v>
      </c>
      <c r="AN16" s="4">
        <f t="shared" si="13"/>
        <v>18.270000000000003</v>
      </c>
      <c r="AO16" s="4">
        <f t="shared" si="13"/>
        <v>35.390000000000008</v>
      </c>
      <c r="AP16" s="7">
        <f>AVERAGE(AB16:AO16)</f>
        <v>18.761428571428574</v>
      </c>
    </row>
    <row r="17" spans="1:52" x14ac:dyDescent="0.2">
      <c r="A17">
        <v>15</v>
      </c>
      <c r="B17">
        <v>0.27</v>
      </c>
      <c r="C17">
        <v>0.61</v>
      </c>
      <c r="E17">
        <v>0.3</v>
      </c>
      <c r="F17">
        <v>0.42</v>
      </c>
      <c r="L17">
        <v>0.54</v>
      </c>
      <c r="N17">
        <v>0.54</v>
      </c>
      <c r="Q17">
        <v>0.66</v>
      </c>
      <c r="T17">
        <v>15</v>
      </c>
      <c r="AW17" s="6"/>
      <c r="AX17" s="6"/>
      <c r="AY17" s="6"/>
      <c r="AZ17" s="6"/>
    </row>
    <row r="18" spans="1:52" x14ac:dyDescent="0.2">
      <c r="A18" s="21">
        <v>16</v>
      </c>
      <c r="B18" s="21">
        <v>0.43</v>
      </c>
      <c r="C18" s="21">
        <v>0.32</v>
      </c>
      <c r="D18" s="21"/>
      <c r="E18" s="21">
        <v>0.35</v>
      </c>
      <c r="F18" s="21"/>
      <c r="G18" s="21"/>
      <c r="H18" s="21"/>
      <c r="I18" s="21">
        <v>0.7</v>
      </c>
      <c r="J18" s="21">
        <v>0.67</v>
      </c>
      <c r="K18" s="21">
        <v>0.76</v>
      </c>
      <c r="L18" s="21">
        <v>0.1</v>
      </c>
      <c r="M18" s="21">
        <v>0.66</v>
      </c>
      <c r="N18" s="21">
        <v>0.61</v>
      </c>
      <c r="O18" s="21"/>
      <c r="P18" s="21"/>
      <c r="Q18" s="21">
        <v>0.02</v>
      </c>
      <c r="R18" s="21">
        <v>0.89</v>
      </c>
      <c r="S18" s="21">
        <v>0.93</v>
      </c>
      <c r="T18" s="21">
        <v>16</v>
      </c>
      <c r="AD18" s="6" t="s">
        <v>35</v>
      </c>
      <c r="AE18" s="6"/>
      <c r="AF18" s="6"/>
      <c r="AW18" s="3"/>
    </row>
    <row r="19" spans="1:52" x14ac:dyDescent="0.2">
      <c r="A19">
        <v>17</v>
      </c>
      <c r="I19">
        <v>0.05</v>
      </c>
      <c r="S19">
        <v>0.25</v>
      </c>
      <c r="T19">
        <v>17</v>
      </c>
    </row>
    <row r="20" spans="1:52" x14ac:dyDescent="0.2">
      <c r="A20" s="21">
        <v>18</v>
      </c>
      <c r="B20" s="21"/>
      <c r="C20" s="21">
        <v>0.09</v>
      </c>
      <c r="D20" s="21"/>
      <c r="E20" s="21">
        <v>0.1</v>
      </c>
      <c r="F20" s="21"/>
      <c r="G20" s="21"/>
      <c r="H20" s="21">
        <v>0.72</v>
      </c>
      <c r="I20" s="21"/>
      <c r="J20" s="21"/>
      <c r="K20" s="21"/>
      <c r="L20" s="21"/>
      <c r="M20" s="21"/>
      <c r="N20" s="21"/>
      <c r="O20" s="21"/>
      <c r="P20" s="21"/>
      <c r="Q20" s="21">
        <v>0.03</v>
      </c>
      <c r="R20" s="21"/>
      <c r="S20" s="21"/>
      <c r="T20" s="21">
        <v>18</v>
      </c>
    </row>
    <row r="21" spans="1:52" x14ac:dyDescent="0.2">
      <c r="A21">
        <v>19</v>
      </c>
      <c r="I21">
        <v>7.0000000000000007E-2</v>
      </c>
      <c r="J21">
        <v>0.04</v>
      </c>
      <c r="M21">
        <v>0.02</v>
      </c>
      <c r="N21">
        <v>0.02</v>
      </c>
      <c r="S21">
        <v>0.2</v>
      </c>
      <c r="T21">
        <v>19</v>
      </c>
    </row>
    <row r="22" spans="1:52" x14ac:dyDescent="0.2">
      <c r="A22" s="21">
        <v>20</v>
      </c>
      <c r="B22" s="21">
        <v>0.01</v>
      </c>
      <c r="C22" s="21">
        <v>0.03</v>
      </c>
      <c r="D22" s="21"/>
      <c r="E22" s="21"/>
      <c r="F22" s="21"/>
      <c r="G22" s="21"/>
      <c r="H22" s="21"/>
      <c r="I22" s="21">
        <v>0.03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>
        <v>20</v>
      </c>
    </row>
    <row r="23" spans="1:52" x14ac:dyDescent="0.2">
      <c r="A23">
        <v>21</v>
      </c>
      <c r="B23">
        <v>0.42</v>
      </c>
      <c r="C23">
        <v>0.4</v>
      </c>
      <c r="E23">
        <v>0.62</v>
      </c>
      <c r="F23">
        <v>0.25</v>
      </c>
      <c r="I23">
        <v>0.45</v>
      </c>
      <c r="L23">
        <v>0.53</v>
      </c>
      <c r="M23">
        <v>0.3</v>
      </c>
      <c r="N23">
        <v>0.53</v>
      </c>
      <c r="P23">
        <v>0.47</v>
      </c>
      <c r="Q23">
        <v>0.2</v>
      </c>
      <c r="T23">
        <v>21</v>
      </c>
    </row>
    <row r="24" spans="1:52" x14ac:dyDescent="0.2">
      <c r="A24" s="21">
        <v>22</v>
      </c>
      <c r="B24" s="21"/>
      <c r="C24" s="21"/>
      <c r="D24" s="21"/>
      <c r="E24" s="21"/>
      <c r="F24" s="21"/>
      <c r="G24" s="21"/>
      <c r="H24" s="21"/>
      <c r="I24" s="21">
        <v>0.02</v>
      </c>
      <c r="J24" s="21">
        <v>0.31</v>
      </c>
      <c r="K24" s="21"/>
      <c r="L24" s="21">
        <v>0.02</v>
      </c>
      <c r="M24" s="21">
        <v>0.02</v>
      </c>
      <c r="N24" s="21">
        <v>0.02</v>
      </c>
      <c r="O24" s="21"/>
      <c r="P24" s="21"/>
      <c r="Q24" s="21"/>
      <c r="R24" s="21"/>
      <c r="S24" s="21">
        <v>0.6</v>
      </c>
      <c r="T24" s="21">
        <v>22</v>
      </c>
    </row>
    <row r="25" spans="1:52" x14ac:dyDescent="0.2">
      <c r="A25">
        <v>23</v>
      </c>
      <c r="H25">
        <v>0.1</v>
      </c>
      <c r="T25">
        <v>23</v>
      </c>
    </row>
    <row r="26" spans="1:52" x14ac:dyDescent="0.2">
      <c r="A26" s="21">
        <v>24</v>
      </c>
      <c r="B26" s="21">
        <v>0.09</v>
      </c>
      <c r="C26" s="21">
        <v>0.09</v>
      </c>
      <c r="D26" s="21"/>
      <c r="E26" s="21">
        <v>0.08</v>
      </c>
      <c r="F26" s="21">
        <v>7.0000000000000007E-2</v>
      </c>
      <c r="G26" s="21"/>
      <c r="H26" s="21"/>
      <c r="I26" s="21">
        <v>0.1</v>
      </c>
      <c r="J26" s="21">
        <v>0.09</v>
      </c>
      <c r="K26" s="21">
        <v>0.52</v>
      </c>
      <c r="L26" s="21"/>
      <c r="M26" s="21"/>
      <c r="N26" s="21"/>
      <c r="O26" s="21"/>
      <c r="P26" s="21">
        <v>7.0000000000000007E-2</v>
      </c>
      <c r="Q26" s="21">
        <v>0.08</v>
      </c>
      <c r="R26" s="21">
        <v>0.4</v>
      </c>
      <c r="S26" s="21"/>
      <c r="T26" s="21">
        <v>24</v>
      </c>
    </row>
    <row r="27" spans="1:52" x14ac:dyDescent="0.2">
      <c r="A27">
        <v>25</v>
      </c>
      <c r="M27">
        <v>0.05</v>
      </c>
      <c r="S27">
        <v>0.23</v>
      </c>
      <c r="T27">
        <v>25</v>
      </c>
    </row>
    <row r="28" spans="1:52" x14ac:dyDescent="0.2">
      <c r="A28" s="21">
        <v>26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>
        <v>26</v>
      </c>
    </row>
    <row r="29" spans="1:52" x14ac:dyDescent="0.2">
      <c r="A29">
        <v>27</v>
      </c>
      <c r="H29">
        <v>0.16</v>
      </c>
      <c r="T29">
        <v>27</v>
      </c>
    </row>
    <row r="30" spans="1:52" x14ac:dyDescent="0.2">
      <c r="A30" s="21">
        <v>28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>
        <v>28</v>
      </c>
    </row>
    <row r="31" spans="1:52" x14ac:dyDescent="0.2">
      <c r="A31">
        <v>29</v>
      </c>
      <c r="B31">
        <v>0.05</v>
      </c>
      <c r="C31">
        <v>7.0000000000000007E-2</v>
      </c>
      <c r="E31">
        <v>0.32</v>
      </c>
      <c r="L31">
        <v>0.13</v>
      </c>
      <c r="M31">
        <v>0.06</v>
      </c>
      <c r="N31">
        <v>0.13</v>
      </c>
      <c r="P31">
        <v>0.3</v>
      </c>
      <c r="Q31">
        <v>0.08</v>
      </c>
      <c r="T31">
        <v>29</v>
      </c>
    </row>
    <row r="32" spans="1:52" x14ac:dyDescent="0.2">
      <c r="A32" s="21">
        <v>30</v>
      </c>
      <c r="B32" s="21"/>
      <c r="C32" s="21">
        <v>0.12</v>
      </c>
      <c r="D32" s="21"/>
      <c r="E32" s="21">
        <v>0.08</v>
      </c>
      <c r="F32" s="21"/>
      <c r="G32" s="21"/>
      <c r="H32" s="21"/>
      <c r="I32" s="21">
        <v>0.1</v>
      </c>
      <c r="J32" s="21">
        <v>0.18</v>
      </c>
      <c r="K32" s="21"/>
      <c r="L32" s="21"/>
      <c r="M32" s="21">
        <v>0.1</v>
      </c>
      <c r="N32" s="21">
        <v>0.1</v>
      </c>
      <c r="O32" s="21"/>
      <c r="P32" s="21">
        <v>7.0000000000000007E-2</v>
      </c>
      <c r="Q32" s="21">
        <v>0.02</v>
      </c>
      <c r="R32" s="21"/>
      <c r="S32" s="21"/>
      <c r="T32" s="21">
        <v>30</v>
      </c>
    </row>
    <row r="33" spans="1:20" x14ac:dyDescent="0.2">
      <c r="A33">
        <v>31</v>
      </c>
      <c r="I33">
        <v>0.06</v>
      </c>
      <c r="S33">
        <v>0.28999999999999998</v>
      </c>
      <c r="T33">
        <v>31</v>
      </c>
    </row>
    <row r="34" spans="1:20" x14ac:dyDescent="0.2">
      <c r="A34" s="18" t="s">
        <v>37</v>
      </c>
      <c r="B34" s="18">
        <f t="shared" ref="B34:S34" si="14">SUM(B3:B33)</f>
        <v>1.6300000000000001</v>
      </c>
      <c r="C34" s="18">
        <f t="shared" si="14"/>
        <v>2.1800000000000006</v>
      </c>
      <c r="D34" s="18"/>
      <c r="E34" s="18">
        <f t="shared" si="14"/>
        <v>2.4500000000000002</v>
      </c>
      <c r="F34" s="18">
        <f t="shared" si="14"/>
        <v>1.4200000000000002</v>
      </c>
      <c r="G34" s="18"/>
      <c r="H34" s="18">
        <f t="shared" si="14"/>
        <v>2.06</v>
      </c>
      <c r="I34" s="18">
        <f t="shared" si="14"/>
        <v>2.0100000000000002</v>
      </c>
      <c r="J34" s="18">
        <f t="shared" si="14"/>
        <v>1.62</v>
      </c>
      <c r="K34" s="18">
        <f t="shared" si="14"/>
        <v>1.75</v>
      </c>
      <c r="L34" s="18">
        <f t="shared" si="14"/>
        <v>1.69</v>
      </c>
      <c r="M34" s="18">
        <f t="shared" si="14"/>
        <v>1.5300000000000002</v>
      </c>
      <c r="N34" s="18">
        <f t="shared" si="14"/>
        <v>2.5</v>
      </c>
      <c r="O34" s="18"/>
      <c r="P34" s="18">
        <f t="shared" si="14"/>
        <v>1.32</v>
      </c>
      <c r="Q34" s="18">
        <f t="shared" si="14"/>
        <v>1.4200000000000002</v>
      </c>
      <c r="R34" s="18">
        <f t="shared" si="14"/>
        <v>1.75</v>
      </c>
      <c r="S34" s="18">
        <f t="shared" si="14"/>
        <v>3.5100000000000002</v>
      </c>
      <c r="T34" s="18"/>
    </row>
    <row r="35" spans="1:20" x14ac:dyDescent="0.2">
      <c r="N35">
        <f>N34-2.5</f>
        <v>0</v>
      </c>
    </row>
    <row r="36" spans="1:20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H36" t="s">
        <v>91</v>
      </c>
      <c r="I36" t="s">
        <v>9</v>
      </c>
      <c r="J36" t="s">
        <v>10</v>
      </c>
      <c r="K36" t="s">
        <v>11</v>
      </c>
      <c r="L36" t="s">
        <v>90</v>
      </c>
      <c r="M36" t="s">
        <v>13</v>
      </c>
      <c r="N36" t="s">
        <v>14</v>
      </c>
      <c r="P36" t="s">
        <v>16</v>
      </c>
      <c r="Q36" t="s">
        <v>17</v>
      </c>
      <c r="R36" t="s">
        <v>39</v>
      </c>
      <c r="S36" t="s">
        <v>19</v>
      </c>
    </row>
    <row r="38" spans="1:20" x14ac:dyDescent="0.2">
      <c r="A38">
        <v>1</v>
      </c>
      <c r="B38">
        <v>0.01</v>
      </c>
      <c r="T38">
        <v>1</v>
      </c>
    </row>
    <row r="39" spans="1:20" x14ac:dyDescent="0.2">
      <c r="A39" s="21">
        <v>2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>
        <v>2</v>
      </c>
    </row>
    <row r="40" spans="1:20" x14ac:dyDescent="0.2">
      <c r="A40">
        <v>3</v>
      </c>
      <c r="B40">
        <v>0.01</v>
      </c>
      <c r="C40">
        <v>0.06</v>
      </c>
      <c r="L40">
        <v>0.09</v>
      </c>
      <c r="N40">
        <v>0.09</v>
      </c>
      <c r="P40">
        <v>0.04</v>
      </c>
      <c r="T40">
        <v>3</v>
      </c>
    </row>
    <row r="41" spans="1:20" x14ac:dyDescent="0.2">
      <c r="A41" s="21">
        <v>4</v>
      </c>
      <c r="B41" s="21">
        <v>0.06</v>
      </c>
      <c r="C41" s="21"/>
      <c r="D41" s="21"/>
      <c r="E41" s="21">
        <v>0.06</v>
      </c>
      <c r="F41" s="21"/>
      <c r="G41" s="21"/>
      <c r="H41" s="21">
        <v>0.12</v>
      </c>
      <c r="I41" s="21">
        <v>0.1</v>
      </c>
      <c r="J41" s="21"/>
      <c r="K41" s="21"/>
      <c r="L41" s="21"/>
      <c r="M41" s="21">
        <v>0.04</v>
      </c>
      <c r="N41" s="21"/>
      <c r="O41" s="21"/>
      <c r="P41" s="21"/>
      <c r="Q41" s="21">
        <v>0.03</v>
      </c>
      <c r="R41" s="21"/>
      <c r="S41" s="21">
        <v>0.15</v>
      </c>
      <c r="T41" s="21">
        <v>4</v>
      </c>
    </row>
    <row r="42" spans="1:20" x14ac:dyDescent="0.2">
      <c r="A42">
        <v>5</v>
      </c>
      <c r="Q42">
        <v>0.03</v>
      </c>
      <c r="T42">
        <v>5</v>
      </c>
    </row>
    <row r="43" spans="1:20" x14ac:dyDescent="0.2">
      <c r="A43" s="21">
        <v>6</v>
      </c>
      <c r="B43" s="21">
        <v>0.12</v>
      </c>
      <c r="C43" s="21">
        <v>0.1</v>
      </c>
      <c r="D43" s="21"/>
      <c r="E43" s="21">
        <v>0.22</v>
      </c>
      <c r="F43" s="21"/>
      <c r="G43" s="21"/>
      <c r="H43" s="21"/>
      <c r="I43" s="21"/>
      <c r="J43" s="21"/>
      <c r="K43" s="21"/>
      <c r="L43" s="21">
        <v>0.12</v>
      </c>
      <c r="M43" s="21">
        <v>0.13</v>
      </c>
      <c r="N43" s="21">
        <v>0.12</v>
      </c>
      <c r="O43" s="21"/>
      <c r="P43" s="21">
        <v>0.16</v>
      </c>
      <c r="Q43" s="21">
        <v>0.1</v>
      </c>
      <c r="R43" s="21"/>
      <c r="S43" s="21"/>
      <c r="T43" s="21">
        <v>6</v>
      </c>
    </row>
    <row r="44" spans="1:20" x14ac:dyDescent="0.2">
      <c r="A44">
        <v>7</v>
      </c>
      <c r="B44">
        <v>7.0000000000000007E-2</v>
      </c>
      <c r="C44">
        <v>0.17</v>
      </c>
      <c r="H44">
        <v>0.16</v>
      </c>
      <c r="I44">
        <v>0.12</v>
      </c>
      <c r="J44">
        <v>0.26</v>
      </c>
      <c r="L44">
        <v>0.06</v>
      </c>
      <c r="M44">
        <v>0.11</v>
      </c>
      <c r="N44">
        <v>0.06</v>
      </c>
      <c r="R44">
        <v>0.25</v>
      </c>
      <c r="S44">
        <v>0.22</v>
      </c>
      <c r="T44">
        <v>7</v>
      </c>
    </row>
    <row r="45" spans="1:20" x14ac:dyDescent="0.2">
      <c r="A45" s="21">
        <v>8</v>
      </c>
      <c r="B45" s="21"/>
      <c r="C45" s="21"/>
      <c r="D45" s="21"/>
      <c r="E45" s="21">
        <v>0.03</v>
      </c>
      <c r="F45" s="21"/>
      <c r="G45" s="21"/>
      <c r="H45" s="21"/>
      <c r="I45" s="21">
        <v>0.13</v>
      </c>
      <c r="J45" s="21">
        <v>0.1</v>
      </c>
      <c r="K45" s="21">
        <v>0.16</v>
      </c>
      <c r="L45" s="21"/>
      <c r="M45" s="21">
        <v>0.04</v>
      </c>
      <c r="N45" s="21"/>
      <c r="O45" s="21"/>
      <c r="P45" s="21"/>
      <c r="Q45" s="21"/>
      <c r="R45" s="21"/>
      <c r="S45" s="21">
        <v>0.4</v>
      </c>
      <c r="T45" s="21">
        <v>8</v>
      </c>
    </row>
    <row r="46" spans="1:20" x14ac:dyDescent="0.2">
      <c r="A46">
        <v>9</v>
      </c>
      <c r="C46">
        <v>0.03</v>
      </c>
      <c r="Q46">
        <v>0.05</v>
      </c>
      <c r="T46">
        <v>9</v>
      </c>
    </row>
    <row r="47" spans="1:20" x14ac:dyDescent="0.2">
      <c r="A47" s="21">
        <v>10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>
        <v>10</v>
      </c>
    </row>
    <row r="48" spans="1:20" x14ac:dyDescent="0.2">
      <c r="A48">
        <v>11</v>
      </c>
      <c r="T48">
        <v>11</v>
      </c>
    </row>
    <row r="49" spans="1:20" x14ac:dyDescent="0.2">
      <c r="A49" s="21">
        <v>12</v>
      </c>
      <c r="B49" s="21">
        <v>0.02</v>
      </c>
      <c r="C49" s="21">
        <v>7.0000000000000007E-2</v>
      </c>
      <c r="D49" s="21"/>
      <c r="E49" s="21"/>
      <c r="F49" s="21">
        <v>0.8</v>
      </c>
      <c r="G49" s="21"/>
      <c r="H49" s="21"/>
      <c r="I49" s="21"/>
      <c r="J49" s="21"/>
      <c r="K49" s="21"/>
      <c r="L49" s="21">
        <v>0.04</v>
      </c>
      <c r="M49" s="21"/>
      <c r="N49" s="21">
        <v>0.04</v>
      </c>
      <c r="O49" s="21"/>
      <c r="P49" s="21"/>
      <c r="Q49" s="21"/>
      <c r="R49" s="21"/>
      <c r="S49" s="21"/>
      <c r="T49" s="21">
        <v>12</v>
      </c>
    </row>
    <row r="50" spans="1:20" x14ac:dyDescent="0.2">
      <c r="A50">
        <v>13</v>
      </c>
      <c r="B50">
        <v>0.08</v>
      </c>
      <c r="I50">
        <v>0.03</v>
      </c>
      <c r="J50">
        <v>0.06</v>
      </c>
      <c r="M50">
        <v>0.1</v>
      </c>
      <c r="Q50">
        <v>0.06</v>
      </c>
      <c r="S50">
        <v>0.25</v>
      </c>
      <c r="T50">
        <v>13</v>
      </c>
    </row>
    <row r="51" spans="1:20" x14ac:dyDescent="0.2">
      <c r="A51" s="21">
        <v>14</v>
      </c>
      <c r="B51" s="21">
        <v>0.02</v>
      </c>
      <c r="C51" s="21"/>
      <c r="D51" s="21"/>
      <c r="E51" s="21"/>
      <c r="F51" s="21"/>
      <c r="G51" s="21"/>
      <c r="H51" s="21"/>
      <c r="I51" s="21"/>
      <c r="J51" s="21"/>
      <c r="K51" s="21"/>
      <c r="L51" s="21">
        <v>0.11</v>
      </c>
      <c r="M51" s="21"/>
      <c r="N51" s="21">
        <v>0.11</v>
      </c>
      <c r="O51" s="21"/>
      <c r="P51" s="21"/>
      <c r="Q51" s="21"/>
      <c r="R51" s="21"/>
      <c r="S51" s="21"/>
      <c r="T51" s="21">
        <v>14</v>
      </c>
    </row>
    <row r="52" spans="1:20" x14ac:dyDescent="0.2">
      <c r="A52">
        <v>15</v>
      </c>
      <c r="B52">
        <v>0.56000000000000005</v>
      </c>
      <c r="C52">
        <v>0.56000000000000005</v>
      </c>
      <c r="E52">
        <v>0.69</v>
      </c>
      <c r="H52">
        <v>0.46</v>
      </c>
      <c r="I52">
        <v>0.25</v>
      </c>
      <c r="L52">
        <v>0.71</v>
      </c>
      <c r="M52">
        <v>0.52</v>
      </c>
      <c r="P52">
        <v>0.74</v>
      </c>
      <c r="Q52">
        <v>0.6</v>
      </c>
      <c r="S52">
        <v>1.23</v>
      </c>
      <c r="T52">
        <v>15</v>
      </c>
    </row>
    <row r="53" spans="1:20" x14ac:dyDescent="0.2">
      <c r="A53" s="21">
        <v>16</v>
      </c>
      <c r="B53" s="21">
        <v>0.19</v>
      </c>
      <c r="C53" s="21">
        <v>0.57999999999999996</v>
      </c>
      <c r="D53" s="21"/>
      <c r="E53" s="21">
        <v>0.25</v>
      </c>
      <c r="F53" s="21"/>
      <c r="G53" s="21"/>
      <c r="H53" s="21">
        <v>0.42</v>
      </c>
      <c r="I53" s="21">
        <v>0.75</v>
      </c>
      <c r="J53" s="21">
        <v>0.85</v>
      </c>
      <c r="K53" s="21"/>
      <c r="L53" s="21">
        <v>0.04</v>
      </c>
      <c r="M53" s="21">
        <v>0.46</v>
      </c>
      <c r="N53" s="21"/>
      <c r="O53" s="21"/>
      <c r="P53" s="21"/>
      <c r="Q53" s="21">
        <v>0.2</v>
      </c>
      <c r="R53" s="21"/>
      <c r="S53" s="21">
        <v>0.75</v>
      </c>
      <c r="T53" s="21">
        <v>16</v>
      </c>
    </row>
    <row r="54" spans="1:20" x14ac:dyDescent="0.2">
      <c r="A54">
        <v>17</v>
      </c>
      <c r="C54">
        <v>0.06</v>
      </c>
      <c r="E54">
        <v>0.04</v>
      </c>
      <c r="I54">
        <v>0.14000000000000001</v>
      </c>
      <c r="M54">
        <v>0.01</v>
      </c>
      <c r="N54">
        <v>0.01</v>
      </c>
      <c r="Q54">
        <v>0.02</v>
      </c>
      <c r="S54">
        <v>0.15</v>
      </c>
      <c r="T54">
        <v>17</v>
      </c>
    </row>
    <row r="55" spans="1:20" x14ac:dyDescent="0.2">
      <c r="A55" s="21">
        <v>18</v>
      </c>
      <c r="B55" s="21"/>
      <c r="C55" s="21"/>
      <c r="D55" s="21"/>
      <c r="E55" s="21"/>
      <c r="F55" s="21"/>
      <c r="G55" s="21"/>
      <c r="H55" s="21"/>
      <c r="I55" s="21"/>
      <c r="J55" s="21">
        <v>0.05</v>
      </c>
      <c r="K55" s="21"/>
      <c r="L55" s="21"/>
      <c r="M55" s="21">
        <v>0.03</v>
      </c>
      <c r="N55" s="21">
        <v>0.02</v>
      </c>
      <c r="O55" s="21"/>
      <c r="P55" s="21"/>
      <c r="Q55" s="21"/>
      <c r="R55" s="21"/>
      <c r="S55" s="21"/>
      <c r="T55" s="21">
        <v>18</v>
      </c>
    </row>
    <row r="56" spans="1:20" x14ac:dyDescent="0.2">
      <c r="A56">
        <v>19</v>
      </c>
      <c r="C56">
        <v>0.35</v>
      </c>
      <c r="T56">
        <v>19</v>
      </c>
    </row>
    <row r="57" spans="1:20" x14ac:dyDescent="0.2">
      <c r="A57" s="21">
        <v>20</v>
      </c>
      <c r="B57" s="21"/>
      <c r="C57" s="21"/>
      <c r="D57" s="21"/>
      <c r="E57" s="21">
        <v>0.02</v>
      </c>
      <c r="F57" s="21"/>
      <c r="G57" s="21"/>
      <c r="H57" s="21"/>
      <c r="I57" s="21"/>
      <c r="J57" s="21"/>
      <c r="K57" s="21"/>
      <c r="L57" s="21"/>
      <c r="M57" s="21">
        <v>0.02</v>
      </c>
      <c r="N57" s="21"/>
      <c r="O57" s="21"/>
      <c r="P57" s="21"/>
      <c r="Q57" s="21">
        <v>0.6</v>
      </c>
      <c r="R57" s="21"/>
      <c r="S57" s="21">
        <v>0.52</v>
      </c>
      <c r="T57" s="21">
        <v>20</v>
      </c>
    </row>
    <row r="58" spans="1:20" x14ac:dyDescent="0.2">
      <c r="A58">
        <v>21</v>
      </c>
      <c r="C58">
        <v>0.65</v>
      </c>
      <c r="T58">
        <v>21</v>
      </c>
    </row>
    <row r="59" spans="1:20" x14ac:dyDescent="0.2">
      <c r="A59" s="21">
        <v>22</v>
      </c>
      <c r="B59" s="21"/>
      <c r="C59" s="21">
        <v>0.55000000000000004</v>
      </c>
      <c r="D59" s="21"/>
      <c r="E59" s="21"/>
      <c r="F59" s="21"/>
      <c r="G59" s="21"/>
      <c r="H59" s="21"/>
      <c r="I59" s="21">
        <v>0.05</v>
      </c>
      <c r="J59" s="21"/>
      <c r="K59" s="21"/>
      <c r="L59" s="21"/>
      <c r="M59" s="21">
        <v>0.48</v>
      </c>
      <c r="N59" s="21">
        <v>0.25</v>
      </c>
      <c r="O59" s="21"/>
      <c r="P59" s="21"/>
      <c r="Q59" s="21"/>
      <c r="R59" s="21"/>
      <c r="S59" s="21"/>
      <c r="T59" s="21">
        <v>22</v>
      </c>
    </row>
    <row r="60" spans="1:20" x14ac:dyDescent="0.2">
      <c r="A60">
        <v>23</v>
      </c>
      <c r="C60">
        <v>0.2</v>
      </c>
      <c r="E60">
        <v>0.25</v>
      </c>
      <c r="I60">
        <v>0.13</v>
      </c>
      <c r="J60">
        <v>0.14000000000000001</v>
      </c>
      <c r="M60">
        <v>0.08</v>
      </c>
      <c r="P60">
        <v>0.22</v>
      </c>
      <c r="T60">
        <v>23</v>
      </c>
    </row>
    <row r="61" spans="1:20" x14ac:dyDescent="0.2">
      <c r="A61" s="21">
        <v>24</v>
      </c>
      <c r="B61" s="21"/>
      <c r="C61" s="21">
        <v>0.08</v>
      </c>
      <c r="D61" s="21"/>
      <c r="E61" s="21"/>
      <c r="F61" s="21"/>
      <c r="G61" s="21"/>
      <c r="H61" s="21">
        <v>0.1</v>
      </c>
      <c r="I61" s="21">
        <v>0.13</v>
      </c>
      <c r="J61" s="21">
        <v>7.0000000000000007E-2</v>
      </c>
      <c r="K61" s="21"/>
      <c r="L61" s="21">
        <v>0.12</v>
      </c>
      <c r="M61" s="21">
        <v>0.1</v>
      </c>
      <c r="N61" s="21"/>
      <c r="O61" s="21"/>
      <c r="P61" s="21"/>
      <c r="Q61" s="21"/>
      <c r="R61" s="21"/>
      <c r="S61" s="21">
        <v>1.54</v>
      </c>
      <c r="T61" s="21">
        <v>24</v>
      </c>
    </row>
    <row r="62" spans="1:20" x14ac:dyDescent="0.2">
      <c r="A62">
        <v>25</v>
      </c>
      <c r="I62">
        <v>0.05</v>
      </c>
      <c r="S62">
        <v>0.1</v>
      </c>
      <c r="T62">
        <v>25</v>
      </c>
    </row>
    <row r="63" spans="1:20" x14ac:dyDescent="0.2">
      <c r="A63" s="21">
        <v>26</v>
      </c>
      <c r="B63" s="21"/>
      <c r="C63" s="21"/>
      <c r="D63" s="21"/>
      <c r="E63" s="21"/>
      <c r="F63" s="21"/>
      <c r="G63" s="21"/>
      <c r="H63" s="21">
        <v>0.14000000000000001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>
        <v>26</v>
      </c>
    </row>
    <row r="64" spans="1:20" x14ac:dyDescent="0.2">
      <c r="A64">
        <v>27</v>
      </c>
      <c r="T64">
        <v>27</v>
      </c>
    </row>
    <row r="65" spans="1:20" x14ac:dyDescent="0.2">
      <c r="A65" s="21">
        <v>28</v>
      </c>
      <c r="B65" s="21">
        <v>7.0000000000000007E-2</v>
      </c>
      <c r="C65" s="21">
        <v>1.2</v>
      </c>
      <c r="D65" s="21"/>
      <c r="E65" s="21">
        <v>0.9</v>
      </c>
      <c r="F65" s="21">
        <v>0.22</v>
      </c>
      <c r="G65" s="21"/>
      <c r="H65" s="21"/>
      <c r="I65" s="21"/>
      <c r="J65" s="21"/>
      <c r="K65" s="21">
        <v>2.83</v>
      </c>
      <c r="L65" s="21">
        <v>0.59</v>
      </c>
      <c r="M65" s="21">
        <v>0.15</v>
      </c>
      <c r="N65" s="21"/>
      <c r="O65" s="21"/>
      <c r="P65" s="21"/>
      <c r="Q65" s="21">
        <v>0.6</v>
      </c>
      <c r="R65" s="21"/>
      <c r="S65" s="21">
        <v>0.95</v>
      </c>
      <c r="T65" s="21">
        <v>28</v>
      </c>
    </row>
    <row r="66" spans="1:20" x14ac:dyDescent="0.2">
      <c r="A66">
        <v>29</v>
      </c>
      <c r="T66">
        <v>29</v>
      </c>
    </row>
    <row r="67" spans="1:20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>
        <v>30</v>
      </c>
    </row>
    <row r="68" spans="1:20" x14ac:dyDescent="0.2">
      <c r="A68">
        <v>31</v>
      </c>
      <c r="T68">
        <v>31</v>
      </c>
    </row>
    <row r="69" spans="1:20" x14ac:dyDescent="0.2">
      <c r="A69" s="18" t="s">
        <v>37</v>
      </c>
      <c r="B69" s="18">
        <f t="shared" ref="B69:S69" si="15">SUM(B38:B68)</f>
        <v>1.2100000000000002</v>
      </c>
      <c r="C69" s="18">
        <f t="shared" si="15"/>
        <v>4.66</v>
      </c>
      <c r="D69" s="18"/>
      <c r="E69" s="18">
        <f t="shared" si="15"/>
        <v>2.46</v>
      </c>
      <c r="F69" s="18">
        <f t="shared" si="15"/>
        <v>1.02</v>
      </c>
      <c r="G69" s="18"/>
      <c r="H69" s="18">
        <f t="shared" si="15"/>
        <v>1.4</v>
      </c>
      <c r="I69" s="18">
        <f t="shared" si="15"/>
        <v>1.8800000000000001</v>
      </c>
      <c r="J69" s="18">
        <f t="shared" si="15"/>
        <v>1.53</v>
      </c>
      <c r="K69" s="18">
        <f t="shared" si="15"/>
        <v>2.99</v>
      </c>
      <c r="L69" s="18">
        <f t="shared" si="15"/>
        <v>1.88</v>
      </c>
      <c r="M69" s="18">
        <f t="shared" si="15"/>
        <v>2.27</v>
      </c>
      <c r="N69" s="18">
        <f t="shared" si="15"/>
        <v>0.7</v>
      </c>
      <c r="O69" s="18"/>
      <c r="P69" s="18">
        <f t="shared" si="15"/>
        <v>1.1599999999999999</v>
      </c>
      <c r="Q69" s="18">
        <f t="shared" si="15"/>
        <v>2.29</v>
      </c>
      <c r="R69" s="18">
        <f t="shared" si="15"/>
        <v>0.25</v>
      </c>
      <c r="S69" s="18">
        <f t="shared" si="15"/>
        <v>6.26</v>
      </c>
      <c r="T69" s="18"/>
    </row>
    <row r="70" spans="1:20" x14ac:dyDescent="0.2">
      <c r="N70">
        <f>N69-0.7</f>
        <v>0</v>
      </c>
    </row>
    <row r="71" spans="1:20" x14ac:dyDescent="0.2">
      <c r="A71" s="2" t="s">
        <v>40</v>
      </c>
      <c r="B71" t="s">
        <v>1</v>
      </c>
      <c r="C71" t="s">
        <v>2</v>
      </c>
      <c r="E71" t="s">
        <v>4</v>
      </c>
      <c r="F71" t="s">
        <v>5</v>
      </c>
      <c r="H71" t="s">
        <v>91</v>
      </c>
      <c r="I71" t="s">
        <v>9</v>
      </c>
      <c r="J71" t="s">
        <v>10</v>
      </c>
      <c r="K71" t="s">
        <v>11</v>
      </c>
      <c r="L71" t="s">
        <v>90</v>
      </c>
      <c r="M71" t="s">
        <v>13</v>
      </c>
      <c r="N71" t="s">
        <v>14</v>
      </c>
      <c r="P71" t="s">
        <v>16</v>
      </c>
      <c r="Q71" t="s">
        <v>17</v>
      </c>
      <c r="R71" t="s">
        <v>18</v>
      </c>
      <c r="S71" t="s">
        <v>19</v>
      </c>
    </row>
    <row r="73" spans="1:20" x14ac:dyDescent="0.2">
      <c r="A73">
        <v>1</v>
      </c>
      <c r="B73">
        <v>0.49</v>
      </c>
      <c r="E73">
        <v>0.33</v>
      </c>
      <c r="H73">
        <v>0.86</v>
      </c>
      <c r="I73">
        <v>0.98</v>
      </c>
      <c r="J73">
        <v>1.07</v>
      </c>
      <c r="L73">
        <v>0.05</v>
      </c>
      <c r="M73">
        <v>0.33</v>
      </c>
      <c r="N73">
        <v>0.33</v>
      </c>
      <c r="P73">
        <v>1.34</v>
      </c>
      <c r="S73">
        <v>0.2</v>
      </c>
      <c r="T73">
        <v>1</v>
      </c>
    </row>
    <row r="74" spans="1:20" x14ac:dyDescent="0.2">
      <c r="A74" s="21">
        <v>2</v>
      </c>
      <c r="B74" s="21">
        <v>0.09</v>
      </c>
      <c r="C74" s="21"/>
      <c r="D74" s="21"/>
      <c r="E74" s="21">
        <v>0.05</v>
      </c>
      <c r="F74" s="21"/>
      <c r="G74" s="21"/>
      <c r="H74" s="21"/>
      <c r="I74" s="21"/>
      <c r="J74" s="21"/>
      <c r="K74" s="21">
        <v>0.09</v>
      </c>
      <c r="L74" s="21"/>
      <c r="M74" s="21">
        <v>0.02</v>
      </c>
      <c r="N74" s="21">
        <v>0.02</v>
      </c>
      <c r="O74" s="21"/>
      <c r="P74" s="21"/>
      <c r="Q74" s="21"/>
      <c r="R74" s="21"/>
      <c r="S74" s="21"/>
      <c r="T74" s="21">
        <v>2</v>
      </c>
    </row>
    <row r="75" spans="1:20" x14ac:dyDescent="0.2">
      <c r="A75">
        <v>3</v>
      </c>
      <c r="C75">
        <v>0.16</v>
      </c>
      <c r="I75">
        <v>0.1</v>
      </c>
      <c r="J75">
        <v>0.06</v>
      </c>
      <c r="M75">
        <v>0.02</v>
      </c>
      <c r="N75">
        <v>0.02</v>
      </c>
      <c r="Q75">
        <v>0.11</v>
      </c>
      <c r="T75">
        <v>3</v>
      </c>
    </row>
    <row r="76" spans="1:20" x14ac:dyDescent="0.2">
      <c r="A76" s="21">
        <v>4</v>
      </c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>
        <v>0.15</v>
      </c>
      <c r="T76" s="21">
        <v>4</v>
      </c>
    </row>
    <row r="77" spans="1:20" x14ac:dyDescent="0.2">
      <c r="A77">
        <v>5</v>
      </c>
      <c r="T77">
        <v>5</v>
      </c>
    </row>
    <row r="78" spans="1:20" x14ac:dyDescent="0.2">
      <c r="A78" s="21">
        <v>6</v>
      </c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>
        <v>0.02</v>
      </c>
      <c r="N78" s="21">
        <v>0.02</v>
      </c>
      <c r="O78" s="21"/>
      <c r="P78" s="21"/>
      <c r="Q78" s="21"/>
      <c r="R78" s="21"/>
      <c r="S78" s="21"/>
      <c r="T78" s="21">
        <v>6</v>
      </c>
    </row>
    <row r="79" spans="1:20" x14ac:dyDescent="0.2">
      <c r="A79">
        <v>7</v>
      </c>
      <c r="T79">
        <v>7</v>
      </c>
    </row>
    <row r="80" spans="1:20" x14ac:dyDescent="0.2">
      <c r="A80" s="21">
        <v>8</v>
      </c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>
        <v>0.01</v>
      </c>
      <c r="N80" s="21">
        <v>0.01</v>
      </c>
      <c r="O80" s="21"/>
      <c r="P80" s="21"/>
      <c r="Q80" s="21"/>
      <c r="R80" s="21"/>
      <c r="S80" s="21"/>
      <c r="T80" s="21">
        <v>8</v>
      </c>
    </row>
    <row r="81" spans="1:20" x14ac:dyDescent="0.2">
      <c r="A81">
        <v>9</v>
      </c>
      <c r="B81">
        <v>0.14000000000000001</v>
      </c>
      <c r="C81">
        <v>0.1</v>
      </c>
      <c r="E81">
        <v>0.32</v>
      </c>
      <c r="F81">
        <v>0.18</v>
      </c>
      <c r="K81">
        <v>0.44</v>
      </c>
      <c r="L81">
        <v>0.16</v>
      </c>
      <c r="M81">
        <v>0.05</v>
      </c>
      <c r="N81">
        <v>0.05</v>
      </c>
      <c r="P81">
        <v>0.26</v>
      </c>
      <c r="Q81">
        <v>0.12</v>
      </c>
      <c r="T81">
        <v>9</v>
      </c>
    </row>
    <row r="82" spans="1:20" x14ac:dyDescent="0.2">
      <c r="A82" s="21">
        <v>10</v>
      </c>
      <c r="B82" s="21">
        <v>0.25</v>
      </c>
      <c r="C82" s="21">
        <v>0.08</v>
      </c>
      <c r="D82" s="21"/>
      <c r="E82" s="21">
        <v>0.2</v>
      </c>
      <c r="F82" s="21"/>
      <c r="G82" s="21"/>
      <c r="H82" s="21">
        <v>0.56000000000000005</v>
      </c>
      <c r="I82" s="21">
        <v>0.17</v>
      </c>
      <c r="J82" s="21"/>
      <c r="K82" s="21"/>
      <c r="L82" s="21">
        <v>0.24</v>
      </c>
      <c r="M82" s="21">
        <v>0.08</v>
      </c>
      <c r="N82" s="21">
        <v>0.08</v>
      </c>
      <c r="O82" s="21"/>
      <c r="P82" s="21">
        <v>0.08</v>
      </c>
      <c r="Q82" s="21"/>
      <c r="R82" s="21"/>
      <c r="S82" s="21">
        <v>0.6</v>
      </c>
      <c r="T82" s="21">
        <v>10</v>
      </c>
    </row>
    <row r="83" spans="1:20" x14ac:dyDescent="0.2">
      <c r="A83">
        <v>11</v>
      </c>
      <c r="I83">
        <v>0.27</v>
      </c>
      <c r="J83">
        <v>0.49</v>
      </c>
      <c r="S83">
        <v>0.45</v>
      </c>
      <c r="T83">
        <v>11</v>
      </c>
    </row>
    <row r="84" spans="1:20" x14ac:dyDescent="0.2">
      <c r="A84" s="21">
        <v>12</v>
      </c>
      <c r="B84" s="21">
        <v>0.03</v>
      </c>
      <c r="C84" s="21"/>
      <c r="D84" s="21"/>
      <c r="E84" s="21">
        <v>0.11</v>
      </c>
      <c r="F84" s="21"/>
      <c r="G84" s="21"/>
      <c r="H84" s="21"/>
      <c r="I84" s="21"/>
      <c r="J84" s="21"/>
      <c r="K84" s="21">
        <v>0.15</v>
      </c>
      <c r="L84" s="21">
        <v>0.06</v>
      </c>
      <c r="M84" s="21"/>
      <c r="N84" s="21"/>
      <c r="O84" s="21"/>
      <c r="P84" s="21">
        <v>0.06</v>
      </c>
      <c r="Q84" s="21"/>
      <c r="R84" s="21"/>
      <c r="S84" s="21"/>
      <c r="T84" s="21">
        <v>12</v>
      </c>
    </row>
    <row r="85" spans="1:20" x14ac:dyDescent="0.2">
      <c r="A85">
        <v>13</v>
      </c>
      <c r="B85">
        <v>0.09</v>
      </c>
      <c r="E85">
        <v>0.05</v>
      </c>
      <c r="H85">
        <v>0.23</v>
      </c>
      <c r="I85">
        <v>0.05</v>
      </c>
      <c r="J85">
        <v>0.1</v>
      </c>
      <c r="L85">
        <v>0.16</v>
      </c>
      <c r="P85">
        <v>0.05</v>
      </c>
      <c r="R85">
        <v>2.38</v>
      </c>
      <c r="T85">
        <v>13</v>
      </c>
    </row>
    <row r="86" spans="1:20" x14ac:dyDescent="0.2">
      <c r="A86" s="21">
        <v>14</v>
      </c>
      <c r="B86" s="21"/>
      <c r="C86" s="21"/>
      <c r="D86" s="21"/>
      <c r="E86" s="21"/>
      <c r="F86" s="21">
        <v>0.03</v>
      </c>
      <c r="G86" s="21"/>
      <c r="H86" s="21"/>
      <c r="I86" s="21">
        <v>0.08</v>
      </c>
      <c r="J86" s="21"/>
      <c r="K86" s="21"/>
      <c r="L86" s="21"/>
      <c r="M86" s="21">
        <v>0.04</v>
      </c>
      <c r="N86" s="21">
        <v>0.04</v>
      </c>
      <c r="O86" s="21"/>
      <c r="P86" s="21"/>
      <c r="Q86" s="21"/>
      <c r="R86" s="21"/>
      <c r="S86" s="21">
        <v>0.43</v>
      </c>
      <c r="T86" s="21">
        <v>14</v>
      </c>
    </row>
    <row r="87" spans="1:20" x14ac:dyDescent="0.2">
      <c r="A87">
        <v>15</v>
      </c>
      <c r="B87">
        <v>0.5</v>
      </c>
      <c r="C87">
        <v>0.4</v>
      </c>
      <c r="E87">
        <v>0.46</v>
      </c>
      <c r="F87">
        <v>0.09</v>
      </c>
      <c r="H87">
        <v>0.3</v>
      </c>
      <c r="I87">
        <v>0.05</v>
      </c>
      <c r="K87">
        <v>0.41</v>
      </c>
      <c r="L87">
        <v>0.44</v>
      </c>
      <c r="M87">
        <v>0.08</v>
      </c>
      <c r="N87">
        <v>0.08</v>
      </c>
      <c r="P87">
        <v>0.39</v>
      </c>
      <c r="Q87">
        <v>0.16</v>
      </c>
      <c r="S87">
        <v>7.0000000000000007E-2</v>
      </c>
      <c r="T87">
        <v>15</v>
      </c>
    </row>
    <row r="88" spans="1:20" x14ac:dyDescent="0.2">
      <c r="A88" s="21">
        <v>16</v>
      </c>
      <c r="B88" s="21">
        <v>0.03</v>
      </c>
      <c r="C88" s="21">
        <v>0.1</v>
      </c>
      <c r="D88" s="21"/>
      <c r="E88" s="21">
        <v>0.12</v>
      </c>
      <c r="F88" s="21"/>
      <c r="G88" s="21"/>
      <c r="H88" s="21">
        <v>0.2</v>
      </c>
      <c r="I88" s="21">
        <v>0.45</v>
      </c>
      <c r="J88" s="21">
        <v>0.54</v>
      </c>
      <c r="K88" s="21"/>
      <c r="L88" s="21"/>
      <c r="M88" s="21">
        <v>0.2</v>
      </c>
      <c r="N88" s="21">
        <v>0.2</v>
      </c>
      <c r="O88" s="21"/>
      <c r="P88" s="21">
        <v>0.1</v>
      </c>
      <c r="Q88" s="21"/>
      <c r="R88" s="21">
        <v>0.44</v>
      </c>
      <c r="S88" s="21">
        <v>0.55000000000000004</v>
      </c>
      <c r="T88" s="21">
        <v>16</v>
      </c>
    </row>
    <row r="89" spans="1:20" x14ac:dyDescent="0.2">
      <c r="A89">
        <v>17</v>
      </c>
      <c r="E89">
        <v>0.03</v>
      </c>
      <c r="I89">
        <v>0.06</v>
      </c>
      <c r="M89">
        <v>0.01</v>
      </c>
      <c r="N89">
        <v>0.01</v>
      </c>
      <c r="T89">
        <v>17</v>
      </c>
    </row>
    <row r="90" spans="1:20" x14ac:dyDescent="0.2">
      <c r="A90" s="21">
        <v>18</v>
      </c>
      <c r="B90" s="21"/>
      <c r="C90" s="21">
        <v>0.1</v>
      </c>
      <c r="D90" s="21"/>
      <c r="E90" s="21"/>
      <c r="F90" s="21">
        <v>0.03</v>
      </c>
      <c r="G90" s="21"/>
      <c r="H90" s="21"/>
      <c r="I90" s="21"/>
      <c r="J90" s="21">
        <v>7.0000000000000007E-2</v>
      </c>
      <c r="K90" s="21"/>
      <c r="L90" s="21"/>
      <c r="M90" s="21"/>
      <c r="N90" s="21"/>
      <c r="O90" s="21"/>
      <c r="P90" s="21"/>
      <c r="Q90" s="21"/>
      <c r="R90" s="21"/>
      <c r="S90" s="21"/>
      <c r="T90" s="21">
        <v>18</v>
      </c>
    </row>
    <row r="91" spans="1:20" x14ac:dyDescent="0.2">
      <c r="A91">
        <v>19</v>
      </c>
      <c r="B91">
        <v>0.02</v>
      </c>
      <c r="C91">
        <v>0.17</v>
      </c>
      <c r="E91">
        <v>0.13</v>
      </c>
      <c r="M91">
        <v>0.18</v>
      </c>
      <c r="N91">
        <v>0.18</v>
      </c>
      <c r="P91">
        <v>0.11</v>
      </c>
      <c r="S91">
        <v>0.12</v>
      </c>
      <c r="T91">
        <v>19</v>
      </c>
    </row>
    <row r="92" spans="1:20" x14ac:dyDescent="0.2">
      <c r="A92" s="21">
        <v>20</v>
      </c>
      <c r="B92" s="21">
        <v>0.14000000000000001</v>
      </c>
      <c r="C92" s="21">
        <v>0.3</v>
      </c>
      <c r="D92" s="21"/>
      <c r="E92" s="21"/>
      <c r="F92" s="21">
        <v>0.7</v>
      </c>
      <c r="G92" s="21"/>
      <c r="H92" s="21"/>
      <c r="I92" s="21">
        <v>0.01</v>
      </c>
      <c r="J92" s="21"/>
      <c r="K92" s="21"/>
      <c r="L92" s="21">
        <v>0.09</v>
      </c>
      <c r="M92" s="21">
        <v>0.01</v>
      </c>
      <c r="N92" s="21">
        <v>0.01</v>
      </c>
      <c r="O92" s="21"/>
      <c r="P92" s="21">
        <v>0.31</v>
      </c>
      <c r="Q92" s="21">
        <v>0.35</v>
      </c>
      <c r="R92" s="21">
        <v>0.2</v>
      </c>
      <c r="S92" s="21">
        <v>0.53</v>
      </c>
      <c r="T92" s="21">
        <v>20</v>
      </c>
    </row>
    <row r="93" spans="1:20" x14ac:dyDescent="0.2">
      <c r="A93">
        <v>21</v>
      </c>
      <c r="B93">
        <v>0.4</v>
      </c>
      <c r="C93">
        <v>0.45</v>
      </c>
      <c r="E93">
        <v>0.76</v>
      </c>
      <c r="F93">
        <v>0.24</v>
      </c>
      <c r="H93">
        <v>0.39</v>
      </c>
      <c r="I93">
        <v>0.15</v>
      </c>
      <c r="K93">
        <v>0.69</v>
      </c>
      <c r="L93">
        <v>0.36</v>
      </c>
      <c r="M93">
        <v>0.62</v>
      </c>
      <c r="N93">
        <v>0.62</v>
      </c>
      <c r="P93">
        <v>0.43</v>
      </c>
      <c r="Q93">
        <v>0.35</v>
      </c>
      <c r="S93">
        <v>0.25</v>
      </c>
      <c r="T93">
        <v>21</v>
      </c>
    </row>
    <row r="94" spans="1:20" x14ac:dyDescent="0.2">
      <c r="A94" s="21">
        <v>22</v>
      </c>
      <c r="B94" s="21"/>
      <c r="C94" s="21"/>
      <c r="D94" s="21"/>
      <c r="E94" s="21"/>
      <c r="F94" s="21"/>
      <c r="G94" s="21"/>
      <c r="H94" s="21"/>
      <c r="I94" s="21">
        <v>0.46</v>
      </c>
      <c r="J94" s="21">
        <v>0.6</v>
      </c>
      <c r="K94" s="21"/>
      <c r="L94" s="21"/>
      <c r="M94" s="21">
        <v>0.03</v>
      </c>
      <c r="N94" s="21">
        <v>0.03</v>
      </c>
      <c r="O94" s="21"/>
      <c r="P94" s="21"/>
      <c r="Q94" s="21"/>
      <c r="R94" s="21">
        <v>0.45</v>
      </c>
      <c r="S94" s="21">
        <v>0.56999999999999995</v>
      </c>
      <c r="T94" s="21">
        <v>22</v>
      </c>
    </row>
    <row r="95" spans="1:20" x14ac:dyDescent="0.2">
      <c r="A95">
        <v>23</v>
      </c>
      <c r="C95">
        <v>0.05</v>
      </c>
      <c r="T95">
        <v>23</v>
      </c>
    </row>
    <row r="96" spans="1:20" x14ac:dyDescent="0.2">
      <c r="A96" s="21">
        <v>24</v>
      </c>
      <c r="B96" s="21"/>
      <c r="C96" s="21">
        <v>7.0000000000000007E-2</v>
      </c>
      <c r="D96" s="21"/>
      <c r="E96" s="21">
        <v>0.02</v>
      </c>
      <c r="F96" s="21">
        <v>0.03</v>
      </c>
      <c r="G96" s="21"/>
      <c r="H96" s="21"/>
      <c r="I96" s="21">
        <v>0.03</v>
      </c>
      <c r="J96" s="21"/>
      <c r="K96" s="21"/>
      <c r="L96" s="21"/>
      <c r="M96" s="21">
        <v>0.01</v>
      </c>
      <c r="N96" s="21">
        <v>0.01</v>
      </c>
      <c r="O96" s="21"/>
      <c r="P96" s="21">
        <v>0.13</v>
      </c>
      <c r="Q96" s="21"/>
      <c r="R96" s="21"/>
      <c r="S96" s="21"/>
      <c r="T96" s="21">
        <v>24</v>
      </c>
    </row>
    <row r="97" spans="1:20" x14ac:dyDescent="0.2">
      <c r="A97">
        <v>25</v>
      </c>
      <c r="B97">
        <v>0.18</v>
      </c>
      <c r="C97">
        <v>0.03</v>
      </c>
      <c r="E97">
        <v>0.27</v>
      </c>
      <c r="F97">
        <v>0.02</v>
      </c>
      <c r="I97">
        <v>0.09</v>
      </c>
      <c r="K97">
        <v>0.21</v>
      </c>
      <c r="M97">
        <v>7.0000000000000007E-2</v>
      </c>
      <c r="N97">
        <v>7.0000000000000007E-2</v>
      </c>
      <c r="P97">
        <v>0.11</v>
      </c>
      <c r="S97">
        <v>0.2</v>
      </c>
      <c r="T97">
        <v>25</v>
      </c>
    </row>
    <row r="98" spans="1:20" x14ac:dyDescent="0.2">
      <c r="A98" s="21">
        <v>26</v>
      </c>
      <c r="B98" s="21">
        <v>0.08</v>
      </c>
      <c r="C98" s="21">
        <v>0.13</v>
      </c>
      <c r="D98" s="21"/>
      <c r="E98" s="21">
        <v>0.24</v>
      </c>
      <c r="F98" s="21">
        <v>0.08</v>
      </c>
      <c r="G98" s="21"/>
      <c r="H98" s="21">
        <v>0.21</v>
      </c>
      <c r="I98" s="21">
        <v>0.18</v>
      </c>
      <c r="J98" s="21"/>
      <c r="K98" s="21"/>
      <c r="L98" s="21">
        <v>0.18</v>
      </c>
      <c r="M98" s="21">
        <v>0.03</v>
      </c>
      <c r="N98" s="21">
        <v>0.03</v>
      </c>
      <c r="O98" s="21"/>
      <c r="P98" s="21">
        <v>0.3</v>
      </c>
      <c r="Q98" s="21">
        <v>0.13</v>
      </c>
      <c r="R98" s="21"/>
      <c r="S98" s="21">
        <v>0.25</v>
      </c>
      <c r="T98" s="21">
        <v>26</v>
      </c>
    </row>
    <row r="99" spans="1:20" x14ac:dyDescent="0.2">
      <c r="A99">
        <v>27</v>
      </c>
      <c r="B99">
        <v>0.08</v>
      </c>
      <c r="F99">
        <v>0.05</v>
      </c>
      <c r="H99">
        <v>0.1</v>
      </c>
      <c r="I99">
        <v>0.08</v>
      </c>
      <c r="J99">
        <v>0.22</v>
      </c>
      <c r="L99">
        <v>0.06</v>
      </c>
      <c r="M99">
        <v>0.02</v>
      </c>
      <c r="N99">
        <v>0.02</v>
      </c>
      <c r="P99">
        <v>0.09</v>
      </c>
      <c r="T99">
        <v>27</v>
      </c>
    </row>
    <row r="100" spans="1:20" x14ac:dyDescent="0.2">
      <c r="A100" s="21">
        <v>28</v>
      </c>
      <c r="B100" s="21"/>
      <c r="C100" s="21"/>
      <c r="D100" s="21"/>
      <c r="E100" s="21">
        <v>0.1</v>
      </c>
      <c r="F100" s="21">
        <v>0.03</v>
      </c>
      <c r="G100" s="21"/>
      <c r="H100" s="21"/>
      <c r="I100" s="21"/>
      <c r="J100" s="21">
        <v>0.06</v>
      </c>
      <c r="K100" s="21"/>
      <c r="L100" s="21"/>
      <c r="M100" s="21"/>
      <c r="N100" s="21"/>
      <c r="O100" s="21"/>
      <c r="P100" s="21">
        <v>0.2</v>
      </c>
      <c r="Q100" s="21"/>
      <c r="R100" s="21"/>
      <c r="S100" s="21"/>
      <c r="T100" s="21">
        <v>28</v>
      </c>
    </row>
    <row r="101" spans="1:20" x14ac:dyDescent="0.2">
      <c r="A101">
        <v>29</v>
      </c>
      <c r="B101">
        <v>0.2</v>
      </c>
      <c r="C101">
        <v>0.26</v>
      </c>
      <c r="E101">
        <v>0.27</v>
      </c>
      <c r="F101">
        <v>0.46</v>
      </c>
      <c r="H101">
        <v>0.11</v>
      </c>
      <c r="K101">
        <v>0.27</v>
      </c>
      <c r="L101">
        <v>7.0000000000000007E-2</v>
      </c>
      <c r="M101">
        <v>0.06</v>
      </c>
      <c r="N101">
        <v>0.06</v>
      </c>
      <c r="P101">
        <v>0.2</v>
      </c>
      <c r="Q101">
        <v>0.22</v>
      </c>
      <c r="R101">
        <v>0.2</v>
      </c>
      <c r="T101">
        <v>29</v>
      </c>
    </row>
    <row r="102" spans="1:20" x14ac:dyDescent="0.2">
      <c r="A102" s="21">
        <v>30</v>
      </c>
      <c r="B102" s="21">
        <v>0.03</v>
      </c>
      <c r="C102" s="21"/>
      <c r="D102" s="21"/>
      <c r="E102" s="21">
        <v>0.27</v>
      </c>
      <c r="F102" s="21"/>
      <c r="G102" s="21"/>
      <c r="H102" s="21">
        <v>0.12</v>
      </c>
      <c r="I102" s="21">
        <v>0.25</v>
      </c>
      <c r="J102" s="21">
        <v>0.19</v>
      </c>
      <c r="K102" s="21"/>
      <c r="L102" s="21"/>
      <c r="M102" s="21">
        <v>0.21</v>
      </c>
      <c r="N102" s="21">
        <v>0.21</v>
      </c>
      <c r="O102" s="21"/>
      <c r="P102" s="21"/>
      <c r="Q102" s="21"/>
      <c r="R102" s="21"/>
      <c r="S102" s="21">
        <v>0.62</v>
      </c>
      <c r="T102" s="21">
        <v>30</v>
      </c>
    </row>
    <row r="103" spans="1:20" x14ac:dyDescent="0.2">
      <c r="A103">
        <v>31</v>
      </c>
      <c r="S103">
        <v>0.15</v>
      </c>
      <c r="T103">
        <v>31</v>
      </c>
    </row>
    <row r="104" spans="1:20" x14ac:dyDescent="0.2">
      <c r="A104" s="18" t="s">
        <v>37</v>
      </c>
      <c r="B104" s="18">
        <f t="shared" ref="B104:S104" si="16">SUM(B73:B103)</f>
        <v>2.7500000000000004</v>
      </c>
      <c r="C104" s="18">
        <f t="shared" si="16"/>
        <v>2.3999999999999995</v>
      </c>
      <c r="D104" s="18"/>
      <c r="E104" s="18">
        <f t="shared" si="16"/>
        <v>3.7300000000000009</v>
      </c>
      <c r="F104" s="18">
        <f t="shared" si="16"/>
        <v>1.94</v>
      </c>
      <c r="G104" s="18"/>
      <c r="H104" s="18">
        <f t="shared" si="16"/>
        <v>3.08</v>
      </c>
      <c r="I104" s="18">
        <f t="shared" si="16"/>
        <v>3.46</v>
      </c>
      <c r="J104" s="18">
        <f t="shared" si="16"/>
        <v>3.4000000000000004</v>
      </c>
      <c r="K104" s="18">
        <f t="shared" si="16"/>
        <v>2.2599999999999998</v>
      </c>
      <c r="L104" s="18">
        <f t="shared" si="16"/>
        <v>1.87</v>
      </c>
      <c r="M104" s="18">
        <f t="shared" si="16"/>
        <v>2.1</v>
      </c>
      <c r="N104" s="18">
        <f t="shared" si="16"/>
        <v>2.1</v>
      </c>
      <c r="O104" s="18"/>
      <c r="P104" s="18">
        <f t="shared" si="16"/>
        <v>4.16</v>
      </c>
      <c r="Q104" s="18">
        <f t="shared" si="16"/>
        <v>1.4399999999999997</v>
      </c>
      <c r="R104" s="18">
        <f t="shared" si="16"/>
        <v>3.6700000000000004</v>
      </c>
      <c r="S104" s="18">
        <f t="shared" si="16"/>
        <v>5.1400000000000006</v>
      </c>
      <c r="T104" s="18"/>
    </row>
    <row r="105" spans="1:20" x14ac:dyDescent="0.2">
      <c r="N105">
        <f>N104-2.1</f>
        <v>0</v>
      </c>
    </row>
    <row r="106" spans="1:20" x14ac:dyDescent="0.2">
      <c r="A106" s="2" t="s">
        <v>41</v>
      </c>
      <c r="B106" t="s">
        <v>1</v>
      </c>
      <c r="C106" t="s">
        <v>2</v>
      </c>
      <c r="E106" t="s">
        <v>4</v>
      </c>
      <c r="F106" t="s">
        <v>5</v>
      </c>
      <c r="H106" t="s">
        <v>91</v>
      </c>
      <c r="I106" t="s">
        <v>9</v>
      </c>
      <c r="J106" t="s">
        <v>10</v>
      </c>
      <c r="K106" t="s">
        <v>11</v>
      </c>
      <c r="L106" t="s">
        <v>90</v>
      </c>
      <c r="M106" t="s">
        <v>13</v>
      </c>
      <c r="N106" t="s">
        <v>14</v>
      </c>
      <c r="P106" t="s">
        <v>16</v>
      </c>
      <c r="Q106" t="s">
        <v>17</v>
      </c>
      <c r="R106" t="s">
        <v>39</v>
      </c>
      <c r="S106" t="s">
        <v>19</v>
      </c>
    </row>
    <row r="108" spans="1:20" x14ac:dyDescent="0.2">
      <c r="A108">
        <v>1</v>
      </c>
      <c r="B108">
        <v>0.03</v>
      </c>
      <c r="C108">
        <v>0.3</v>
      </c>
      <c r="F108">
        <v>0.12</v>
      </c>
      <c r="K108">
        <v>0.38</v>
      </c>
      <c r="L108">
        <v>0.69</v>
      </c>
      <c r="T108">
        <v>1</v>
      </c>
    </row>
    <row r="109" spans="1:20" x14ac:dyDescent="0.2">
      <c r="A109" s="21">
        <v>2</v>
      </c>
      <c r="B109" s="21">
        <v>0.51</v>
      </c>
      <c r="C109" s="21"/>
      <c r="D109" s="21"/>
      <c r="E109" s="21">
        <v>0.5</v>
      </c>
      <c r="F109" s="21">
        <v>0.01</v>
      </c>
      <c r="G109" s="21"/>
      <c r="H109" s="21">
        <v>0.72</v>
      </c>
      <c r="I109" s="21">
        <v>0.46</v>
      </c>
      <c r="J109" s="21">
        <v>0.72</v>
      </c>
      <c r="K109" s="21"/>
      <c r="L109" s="21">
        <v>0.16</v>
      </c>
      <c r="M109" s="21">
        <v>0.2</v>
      </c>
      <c r="N109" s="21">
        <v>0.2</v>
      </c>
      <c r="O109" s="21"/>
      <c r="P109" s="21">
        <v>0.42</v>
      </c>
      <c r="Q109" s="21"/>
      <c r="R109" s="21">
        <v>0.9</v>
      </c>
      <c r="S109" s="21">
        <v>0.55000000000000004</v>
      </c>
      <c r="T109" s="21">
        <v>2</v>
      </c>
    </row>
    <row r="110" spans="1:20" x14ac:dyDescent="0.2">
      <c r="A110">
        <v>3</v>
      </c>
      <c r="C110">
        <v>0.2</v>
      </c>
      <c r="I110">
        <v>0.35</v>
      </c>
      <c r="M110">
        <v>0.12</v>
      </c>
      <c r="N110">
        <v>0.12</v>
      </c>
      <c r="R110">
        <v>0.09</v>
      </c>
      <c r="S110">
        <v>0.37</v>
      </c>
      <c r="T110">
        <v>3</v>
      </c>
    </row>
    <row r="111" spans="1:20" x14ac:dyDescent="0.2">
      <c r="A111" s="21">
        <v>4</v>
      </c>
      <c r="B111" s="21">
        <v>0.43</v>
      </c>
      <c r="C111" s="21">
        <v>0.64</v>
      </c>
      <c r="D111" s="21"/>
      <c r="E111" s="21">
        <v>0.71</v>
      </c>
      <c r="F111" s="21">
        <v>0.83</v>
      </c>
      <c r="G111" s="21"/>
      <c r="H111" s="21"/>
      <c r="I111" s="21">
        <v>0.02</v>
      </c>
      <c r="J111" s="21"/>
      <c r="K111" s="21">
        <v>0.66</v>
      </c>
      <c r="L111" s="21">
        <v>0.21</v>
      </c>
      <c r="M111" s="21">
        <v>0.3</v>
      </c>
      <c r="N111" s="21">
        <v>0.3</v>
      </c>
      <c r="O111" s="21"/>
      <c r="P111" s="21">
        <v>0.49</v>
      </c>
      <c r="Q111" s="21">
        <v>0.92</v>
      </c>
      <c r="R111" s="21">
        <v>0.77</v>
      </c>
      <c r="S111" s="21"/>
      <c r="T111" s="21">
        <v>4</v>
      </c>
    </row>
    <row r="112" spans="1:20" x14ac:dyDescent="0.2">
      <c r="A112">
        <v>5</v>
      </c>
      <c r="B112">
        <v>0.06</v>
      </c>
      <c r="H112">
        <v>0.44</v>
      </c>
      <c r="I112">
        <v>0.56000000000000005</v>
      </c>
      <c r="J112">
        <v>0.4</v>
      </c>
      <c r="L112">
        <v>0.02</v>
      </c>
      <c r="M112">
        <v>0.44</v>
      </c>
      <c r="N112">
        <v>0.44</v>
      </c>
      <c r="S112">
        <v>1.23</v>
      </c>
      <c r="T112">
        <v>5</v>
      </c>
    </row>
    <row r="113" spans="1:20" x14ac:dyDescent="0.2">
      <c r="A113" s="21">
        <v>6</v>
      </c>
      <c r="B113" s="21">
        <v>0.01</v>
      </c>
      <c r="C113" s="21">
        <v>0.15</v>
      </c>
      <c r="D113" s="21"/>
      <c r="E113" s="21"/>
      <c r="F113" s="21">
        <v>0.03</v>
      </c>
      <c r="G113" s="21"/>
      <c r="H113" s="21"/>
      <c r="I113" s="21"/>
      <c r="J113" s="21">
        <v>0.03</v>
      </c>
      <c r="K113" s="21"/>
      <c r="L113" s="21">
        <v>0.03</v>
      </c>
      <c r="M113" s="21">
        <v>0.05</v>
      </c>
      <c r="N113" s="21">
        <v>0.05</v>
      </c>
      <c r="O113" s="21"/>
      <c r="P113" s="21"/>
      <c r="Q113" s="21"/>
      <c r="R113" s="21">
        <v>0.19</v>
      </c>
      <c r="S113" s="21"/>
      <c r="T113" s="21">
        <v>6</v>
      </c>
    </row>
    <row r="114" spans="1:20" x14ac:dyDescent="0.2">
      <c r="A114">
        <v>7</v>
      </c>
      <c r="C114">
        <v>0.03</v>
      </c>
      <c r="I114">
        <v>0.1</v>
      </c>
      <c r="M114">
        <v>0.01</v>
      </c>
      <c r="N114">
        <v>0.01</v>
      </c>
      <c r="S114">
        <v>0.34</v>
      </c>
      <c r="T114">
        <v>7</v>
      </c>
    </row>
    <row r="115" spans="1:20" x14ac:dyDescent="0.2">
      <c r="A115" s="21">
        <v>8</v>
      </c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>
        <v>8</v>
      </c>
    </row>
    <row r="116" spans="1:20" x14ac:dyDescent="0.2">
      <c r="A116">
        <v>9</v>
      </c>
      <c r="K116">
        <v>0.26</v>
      </c>
      <c r="T116">
        <v>9</v>
      </c>
    </row>
    <row r="117" spans="1:20" x14ac:dyDescent="0.2">
      <c r="A117" s="21">
        <v>10</v>
      </c>
      <c r="B117" s="21"/>
      <c r="C117" s="21">
        <v>7.0000000000000007E-2</v>
      </c>
      <c r="D117" s="21"/>
      <c r="E117" s="21"/>
      <c r="F117" s="21"/>
      <c r="G117" s="21"/>
      <c r="H117" s="21"/>
      <c r="I117" s="21"/>
      <c r="J117" s="21"/>
      <c r="K117" s="21"/>
      <c r="L117" s="21">
        <v>0.26</v>
      </c>
      <c r="M117" s="21"/>
      <c r="N117" s="21"/>
      <c r="O117" s="21"/>
      <c r="P117" s="21"/>
      <c r="Q117" s="21"/>
      <c r="R117" s="21"/>
      <c r="S117" s="21"/>
      <c r="T117" s="21">
        <v>10</v>
      </c>
    </row>
    <row r="118" spans="1:20" x14ac:dyDescent="0.2">
      <c r="A118">
        <v>11</v>
      </c>
      <c r="B118">
        <v>0.24</v>
      </c>
      <c r="C118">
        <v>0.06</v>
      </c>
      <c r="E118">
        <v>0.23</v>
      </c>
      <c r="H118">
        <v>0.28000000000000003</v>
      </c>
      <c r="I118">
        <v>0.12</v>
      </c>
      <c r="J118">
        <v>0.25</v>
      </c>
      <c r="L118">
        <v>0.03</v>
      </c>
      <c r="M118">
        <v>0.05</v>
      </c>
      <c r="N118">
        <v>0.05</v>
      </c>
      <c r="P118">
        <v>0.22</v>
      </c>
      <c r="Q118">
        <v>0.15</v>
      </c>
      <c r="R118">
        <v>0.28999999999999998</v>
      </c>
      <c r="S118">
        <v>0.25</v>
      </c>
      <c r="T118">
        <v>11</v>
      </c>
    </row>
    <row r="119" spans="1:20" x14ac:dyDescent="0.2">
      <c r="A119" s="21">
        <v>12</v>
      </c>
      <c r="B119" s="21"/>
      <c r="C119" s="21"/>
      <c r="D119" s="21"/>
      <c r="E119" s="21"/>
      <c r="F119" s="21"/>
      <c r="G119" s="21"/>
      <c r="H119" s="21">
        <v>7.0000000000000007E-2</v>
      </c>
      <c r="I119" s="21">
        <v>0.13</v>
      </c>
      <c r="J119" s="21"/>
      <c r="K119" s="21"/>
      <c r="L119" s="21">
        <v>0.09</v>
      </c>
      <c r="M119" s="21"/>
      <c r="N119" s="21"/>
      <c r="O119" s="21"/>
      <c r="P119" s="21"/>
      <c r="Q119" s="21"/>
      <c r="R119" s="21"/>
      <c r="S119" s="21"/>
      <c r="T119" s="21">
        <v>12</v>
      </c>
    </row>
    <row r="120" spans="1:20" x14ac:dyDescent="0.2">
      <c r="A120">
        <v>13</v>
      </c>
      <c r="B120">
        <v>0.05</v>
      </c>
      <c r="C120">
        <v>0.1</v>
      </c>
      <c r="E120">
        <v>0.1</v>
      </c>
      <c r="F120">
        <v>0.11</v>
      </c>
      <c r="J120">
        <v>0.06</v>
      </c>
      <c r="M120">
        <v>0.08</v>
      </c>
      <c r="N120">
        <v>0.08</v>
      </c>
      <c r="P120">
        <v>0.11</v>
      </c>
      <c r="Q120">
        <v>0.08</v>
      </c>
      <c r="R120">
        <v>0.06</v>
      </c>
      <c r="T120">
        <v>13</v>
      </c>
    </row>
    <row r="121" spans="1:20" x14ac:dyDescent="0.2">
      <c r="A121" s="21">
        <v>14</v>
      </c>
      <c r="B121" s="21">
        <v>0.06</v>
      </c>
      <c r="C121" s="21"/>
      <c r="D121" s="21"/>
      <c r="E121" s="21"/>
      <c r="F121" s="21">
        <v>0.09</v>
      </c>
      <c r="G121" s="21"/>
      <c r="H121" s="21"/>
      <c r="I121" s="21">
        <v>0.1</v>
      </c>
      <c r="J121" s="21">
        <v>0.02</v>
      </c>
      <c r="K121" s="21">
        <v>0.2</v>
      </c>
      <c r="L121" s="21">
        <v>0.09</v>
      </c>
      <c r="M121" s="21"/>
      <c r="N121" s="21"/>
      <c r="O121" s="21"/>
      <c r="P121" s="21"/>
      <c r="Q121" s="21"/>
      <c r="R121" s="21"/>
      <c r="S121" s="21"/>
      <c r="T121" s="21">
        <v>14</v>
      </c>
    </row>
    <row r="122" spans="1:20" x14ac:dyDescent="0.2">
      <c r="A122">
        <v>15</v>
      </c>
      <c r="B122">
        <v>0.11</v>
      </c>
      <c r="C122">
        <v>0.25</v>
      </c>
      <c r="E122">
        <v>0.15</v>
      </c>
      <c r="F122">
        <v>0.09</v>
      </c>
      <c r="H122">
        <v>0.11</v>
      </c>
      <c r="I122">
        <v>0.13</v>
      </c>
      <c r="J122">
        <v>0.13</v>
      </c>
      <c r="K122">
        <v>0.11</v>
      </c>
      <c r="L122">
        <v>7.0000000000000007E-2</v>
      </c>
      <c r="M122">
        <v>7.0000000000000007E-2</v>
      </c>
      <c r="N122">
        <v>7.0000000000000007E-2</v>
      </c>
      <c r="P122">
        <v>0.18</v>
      </c>
      <c r="Q122">
        <v>0.12</v>
      </c>
      <c r="R122">
        <v>0.24</v>
      </c>
      <c r="S122">
        <v>0.32</v>
      </c>
      <c r="T122">
        <v>15</v>
      </c>
    </row>
    <row r="123" spans="1:20" x14ac:dyDescent="0.2">
      <c r="A123" s="21">
        <v>16</v>
      </c>
      <c r="B123" s="21">
        <v>0.01</v>
      </c>
      <c r="C123" s="21"/>
      <c r="D123" s="21"/>
      <c r="E123" s="21">
        <v>0.08</v>
      </c>
      <c r="F123" s="21"/>
      <c r="G123" s="21"/>
      <c r="H123" s="21">
        <v>0.09</v>
      </c>
      <c r="I123" s="21">
        <v>0.1</v>
      </c>
      <c r="J123" s="21">
        <v>0.06</v>
      </c>
      <c r="K123" s="21"/>
      <c r="L123" s="21"/>
      <c r="M123" s="21">
        <v>0.03</v>
      </c>
      <c r="N123" s="21">
        <v>0.03</v>
      </c>
      <c r="O123" s="21"/>
      <c r="P123" s="21"/>
      <c r="Q123" s="21">
        <v>0.02</v>
      </c>
      <c r="R123" s="21"/>
      <c r="S123" s="21">
        <v>0.1</v>
      </c>
      <c r="T123" s="21">
        <v>16</v>
      </c>
    </row>
    <row r="124" spans="1:20" x14ac:dyDescent="0.2">
      <c r="A124">
        <v>17</v>
      </c>
      <c r="T124">
        <v>17</v>
      </c>
    </row>
    <row r="125" spans="1:20" x14ac:dyDescent="0.2">
      <c r="A125" s="21">
        <v>18</v>
      </c>
      <c r="B125" s="21"/>
      <c r="C125" s="21">
        <v>0.09</v>
      </c>
      <c r="D125" s="21"/>
      <c r="E125" s="21">
        <v>0.1</v>
      </c>
      <c r="F125" s="21"/>
      <c r="G125" s="21"/>
      <c r="H125" s="21"/>
      <c r="I125" s="21"/>
      <c r="J125" s="21"/>
      <c r="K125" s="21">
        <v>0.11</v>
      </c>
      <c r="L125" s="21">
        <v>0.06</v>
      </c>
      <c r="M125" s="21">
        <v>0.12</v>
      </c>
      <c r="N125" s="21">
        <v>0.15</v>
      </c>
      <c r="O125" s="21"/>
      <c r="P125" s="21"/>
      <c r="Q125" s="21"/>
      <c r="R125" s="21"/>
      <c r="S125" s="21">
        <v>0.22</v>
      </c>
      <c r="T125" s="21">
        <v>18</v>
      </c>
    </row>
    <row r="126" spans="1:20" x14ac:dyDescent="0.2">
      <c r="A126">
        <v>19</v>
      </c>
      <c r="F126">
        <v>0.03</v>
      </c>
      <c r="I126">
        <v>0.15</v>
      </c>
      <c r="J126">
        <v>0.05</v>
      </c>
      <c r="T126">
        <v>19</v>
      </c>
    </row>
    <row r="127" spans="1:20" x14ac:dyDescent="0.2">
      <c r="A127" s="21">
        <v>20</v>
      </c>
      <c r="B127" s="21"/>
      <c r="C127" s="21"/>
      <c r="D127" s="21"/>
      <c r="E127" s="21"/>
      <c r="F127" s="21"/>
      <c r="G127" s="21"/>
      <c r="H127" s="21"/>
      <c r="I127" s="21"/>
      <c r="J127" s="21">
        <v>0.01</v>
      </c>
      <c r="K127" s="21"/>
      <c r="L127" s="21"/>
      <c r="M127" s="21"/>
      <c r="N127" s="21"/>
      <c r="O127" s="21"/>
      <c r="P127" s="21">
        <v>0.2</v>
      </c>
      <c r="Q127" s="21"/>
      <c r="R127" s="21"/>
      <c r="S127" s="21"/>
      <c r="T127" s="21">
        <v>20</v>
      </c>
    </row>
    <row r="128" spans="1:20" x14ac:dyDescent="0.2">
      <c r="A128">
        <v>21</v>
      </c>
      <c r="C128">
        <v>0.05</v>
      </c>
      <c r="E128">
        <v>0.03</v>
      </c>
      <c r="M128">
        <v>0.01</v>
      </c>
      <c r="N128">
        <v>0.02</v>
      </c>
      <c r="T128">
        <v>21</v>
      </c>
    </row>
    <row r="129" spans="1:20" x14ac:dyDescent="0.2">
      <c r="A129" s="21">
        <v>22</v>
      </c>
      <c r="B129" s="21"/>
      <c r="C129" s="21"/>
      <c r="D129" s="21"/>
      <c r="E129" s="21"/>
      <c r="F129" s="21"/>
      <c r="G129" s="21"/>
      <c r="H129" s="21"/>
      <c r="I129" s="21">
        <v>0.02</v>
      </c>
      <c r="J129" s="21"/>
      <c r="K129" s="21"/>
      <c r="L129" s="21"/>
      <c r="M129" s="21"/>
      <c r="N129" s="21"/>
      <c r="O129" s="21"/>
      <c r="P129" s="21"/>
      <c r="Q129" s="21"/>
      <c r="R129" s="21"/>
      <c r="S129" s="21">
        <v>0.2</v>
      </c>
      <c r="T129" s="21">
        <v>22</v>
      </c>
    </row>
    <row r="130" spans="1:20" x14ac:dyDescent="0.2">
      <c r="A130">
        <v>23</v>
      </c>
      <c r="T130">
        <v>23</v>
      </c>
    </row>
    <row r="131" spans="1:20" x14ac:dyDescent="0.2">
      <c r="A131" s="21">
        <v>24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>
        <v>24</v>
      </c>
    </row>
    <row r="132" spans="1:20" x14ac:dyDescent="0.2">
      <c r="A132">
        <v>25</v>
      </c>
      <c r="B132">
        <v>0.27</v>
      </c>
      <c r="C132">
        <v>0.34</v>
      </c>
      <c r="E132">
        <v>0.23</v>
      </c>
      <c r="F132">
        <v>0.27</v>
      </c>
      <c r="J132">
        <v>0.17</v>
      </c>
      <c r="K132">
        <v>0.33</v>
      </c>
      <c r="L132">
        <v>0.18</v>
      </c>
      <c r="M132">
        <v>0.26</v>
      </c>
      <c r="N132">
        <v>0.26</v>
      </c>
      <c r="P132">
        <v>0.31</v>
      </c>
      <c r="Q132">
        <v>0.13</v>
      </c>
      <c r="R132">
        <v>0.5</v>
      </c>
      <c r="T132">
        <v>25</v>
      </c>
    </row>
    <row r="133" spans="1:20" x14ac:dyDescent="0.2">
      <c r="A133" s="21">
        <v>26</v>
      </c>
      <c r="B133" s="21"/>
      <c r="C133" s="21"/>
      <c r="D133" s="21"/>
      <c r="E133" s="21"/>
      <c r="F133" s="21"/>
      <c r="G133" s="21"/>
      <c r="H133" s="21">
        <v>0.18</v>
      </c>
      <c r="I133" s="21">
        <v>0.32</v>
      </c>
      <c r="J133" s="21"/>
      <c r="K133" s="21"/>
      <c r="L133" s="21"/>
      <c r="M133" s="21">
        <v>0.02</v>
      </c>
      <c r="N133" s="21">
        <v>0.03</v>
      </c>
      <c r="O133" s="21"/>
      <c r="P133" s="21"/>
      <c r="Q133" s="21"/>
      <c r="R133" s="21"/>
      <c r="S133" s="21">
        <v>0.45</v>
      </c>
      <c r="T133" s="21">
        <v>26</v>
      </c>
    </row>
    <row r="134" spans="1:20" x14ac:dyDescent="0.2">
      <c r="A134">
        <v>27</v>
      </c>
      <c r="B134">
        <v>0.16</v>
      </c>
      <c r="C134">
        <v>0.31</v>
      </c>
      <c r="E134">
        <v>0.05</v>
      </c>
      <c r="F134">
        <v>0.26</v>
      </c>
      <c r="M134">
        <v>0.04</v>
      </c>
      <c r="N134">
        <v>0.05</v>
      </c>
      <c r="Q134">
        <v>0.42</v>
      </c>
      <c r="R134">
        <v>0.42</v>
      </c>
      <c r="T134">
        <v>27</v>
      </c>
    </row>
    <row r="135" spans="1:20" x14ac:dyDescent="0.2">
      <c r="A135" s="21">
        <v>28</v>
      </c>
      <c r="B135" s="21">
        <v>0.2</v>
      </c>
      <c r="C135" s="21">
        <v>0.12</v>
      </c>
      <c r="D135" s="21"/>
      <c r="E135" s="21">
        <v>0.23</v>
      </c>
      <c r="F135" s="21"/>
      <c r="G135" s="21"/>
      <c r="H135" s="21">
        <v>0.14000000000000001</v>
      </c>
      <c r="I135" s="21">
        <v>0.34</v>
      </c>
      <c r="J135" s="21">
        <v>0.18</v>
      </c>
      <c r="K135" s="21">
        <v>0.36</v>
      </c>
      <c r="L135" s="21">
        <v>0.13</v>
      </c>
      <c r="M135" s="21">
        <v>0.4</v>
      </c>
      <c r="N135" s="21">
        <v>0.4</v>
      </c>
      <c r="O135" s="21"/>
      <c r="P135" s="21"/>
      <c r="Q135" s="21"/>
      <c r="R135" s="21"/>
      <c r="S135" s="21">
        <v>0.62</v>
      </c>
      <c r="T135" s="21">
        <v>28</v>
      </c>
    </row>
    <row r="136" spans="1:20" x14ac:dyDescent="0.2">
      <c r="A136">
        <v>29</v>
      </c>
      <c r="B136">
        <v>0.2</v>
      </c>
      <c r="C136">
        <v>0.02</v>
      </c>
      <c r="M136">
        <v>0.01</v>
      </c>
      <c r="N136">
        <v>0.01</v>
      </c>
      <c r="T136">
        <v>29</v>
      </c>
    </row>
    <row r="137" spans="1:20" x14ac:dyDescent="0.2">
      <c r="A137" s="21">
        <v>30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>
        <v>30</v>
      </c>
    </row>
    <row r="138" spans="1:20" x14ac:dyDescent="0.2">
      <c r="A138">
        <v>31</v>
      </c>
      <c r="T138">
        <v>31</v>
      </c>
    </row>
    <row r="139" spans="1:20" x14ac:dyDescent="0.2">
      <c r="A139" s="18" t="s">
        <v>37</v>
      </c>
      <c r="B139" s="18">
        <f t="shared" ref="B139:S139" si="17">SUM(B108:B138)</f>
        <v>2.3400000000000003</v>
      </c>
      <c r="C139" s="18">
        <f t="shared" si="17"/>
        <v>2.7300000000000004</v>
      </c>
      <c r="D139" s="18"/>
      <c r="E139" s="18">
        <f t="shared" si="17"/>
        <v>2.41</v>
      </c>
      <c r="F139" s="18">
        <f t="shared" si="17"/>
        <v>1.8400000000000003</v>
      </c>
      <c r="G139" s="18"/>
      <c r="H139" s="18">
        <f t="shared" si="17"/>
        <v>2.0300000000000002</v>
      </c>
      <c r="I139" s="18">
        <f t="shared" si="17"/>
        <v>2.9</v>
      </c>
      <c r="J139" s="18">
        <f t="shared" si="17"/>
        <v>2.0800000000000005</v>
      </c>
      <c r="K139" s="18">
        <f t="shared" si="17"/>
        <v>2.41</v>
      </c>
      <c r="L139" s="18">
        <f t="shared" si="17"/>
        <v>2.0200000000000005</v>
      </c>
      <c r="M139" s="18">
        <f t="shared" si="17"/>
        <v>2.21</v>
      </c>
      <c r="N139" s="18">
        <f t="shared" si="17"/>
        <v>2.27</v>
      </c>
      <c r="O139" s="18"/>
      <c r="P139" s="18">
        <f t="shared" si="17"/>
        <v>1.93</v>
      </c>
      <c r="Q139" s="18">
        <f t="shared" si="17"/>
        <v>1.8399999999999999</v>
      </c>
      <c r="R139" s="20">
        <f t="shared" si="17"/>
        <v>3.46</v>
      </c>
      <c r="S139" s="20">
        <f t="shared" si="17"/>
        <v>4.6500000000000004</v>
      </c>
      <c r="T139" s="18"/>
    </row>
    <row r="140" spans="1:20" x14ac:dyDescent="0.2">
      <c r="N140">
        <f>N139-2.27</f>
        <v>0</v>
      </c>
    </row>
    <row r="141" spans="1:20" x14ac:dyDescent="0.2">
      <c r="A141" s="2" t="s">
        <v>42</v>
      </c>
      <c r="B141" t="s">
        <v>1</v>
      </c>
      <c r="C141" t="s">
        <v>2</v>
      </c>
      <c r="E141" t="s">
        <v>4</v>
      </c>
      <c r="F141" t="s">
        <v>5</v>
      </c>
      <c r="H141" t="s">
        <v>91</v>
      </c>
      <c r="I141" t="s">
        <v>9</v>
      </c>
      <c r="J141" t="s">
        <v>10</v>
      </c>
      <c r="K141" t="s">
        <v>11</v>
      </c>
      <c r="L141" t="s">
        <v>90</v>
      </c>
      <c r="M141" t="s">
        <v>13</v>
      </c>
      <c r="N141" t="s">
        <v>14</v>
      </c>
      <c r="P141" t="s">
        <v>16</v>
      </c>
      <c r="Q141" t="s">
        <v>17</v>
      </c>
      <c r="R141" t="s">
        <v>39</v>
      </c>
      <c r="S141" t="s">
        <v>19</v>
      </c>
    </row>
    <row r="143" spans="1:20" x14ac:dyDescent="0.2">
      <c r="A143">
        <v>1</v>
      </c>
      <c r="T143">
        <v>1</v>
      </c>
    </row>
    <row r="144" spans="1:20" x14ac:dyDescent="0.2">
      <c r="A144" s="21">
        <v>2</v>
      </c>
      <c r="B144" s="21">
        <v>0.02</v>
      </c>
      <c r="C144" s="21"/>
      <c r="D144" s="21"/>
      <c r="E144" s="21">
        <v>7.0000000000000007E-2</v>
      </c>
      <c r="F144" s="21"/>
      <c r="G144" s="21"/>
      <c r="H144" s="21"/>
      <c r="I144" s="21"/>
      <c r="J144" s="21"/>
      <c r="K144" s="21"/>
      <c r="L144" s="21">
        <v>0.06</v>
      </c>
      <c r="M144" s="21"/>
      <c r="N144" s="21"/>
      <c r="O144" s="21"/>
      <c r="P144" s="21"/>
      <c r="Q144" s="21"/>
      <c r="R144" s="21">
        <v>0.09</v>
      </c>
      <c r="S144" s="21"/>
      <c r="T144" s="21">
        <v>2</v>
      </c>
    </row>
    <row r="145" spans="1:20" x14ac:dyDescent="0.2">
      <c r="A145">
        <v>3</v>
      </c>
      <c r="C145">
        <v>0.03</v>
      </c>
      <c r="H145">
        <v>0.1</v>
      </c>
      <c r="I145">
        <v>0.03</v>
      </c>
      <c r="J145">
        <v>0.06</v>
      </c>
      <c r="K145">
        <v>0.04</v>
      </c>
      <c r="S145">
        <v>0.12</v>
      </c>
      <c r="T145">
        <v>3</v>
      </c>
    </row>
    <row r="146" spans="1:20" x14ac:dyDescent="0.2">
      <c r="A146" s="21">
        <v>4</v>
      </c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>
        <v>0.02</v>
      </c>
      <c r="R146" s="21"/>
      <c r="S146" s="21">
        <v>0.05</v>
      </c>
      <c r="T146" s="21">
        <v>4</v>
      </c>
    </row>
    <row r="147" spans="1:20" x14ac:dyDescent="0.2">
      <c r="A147">
        <v>5</v>
      </c>
      <c r="T147">
        <v>5</v>
      </c>
    </row>
    <row r="148" spans="1:20" x14ac:dyDescent="0.2">
      <c r="A148" s="21">
        <v>6</v>
      </c>
      <c r="B148" s="21">
        <v>0.24</v>
      </c>
      <c r="C148" s="21">
        <v>0.19</v>
      </c>
      <c r="D148" s="21"/>
      <c r="E148" s="21"/>
      <c r="F148" s="21">
        <v>0.26</v>
      </c>
      <c r="G148" s="21"/>
      <c r="H148" s="21"/>
      <c r="I148" s="21"/>
      <c r="J148" s="21">
        <v>0.03</v>
      </c>
      <c r="K148" s="21">
        <v>0.21</v>
      </c>
      <c r="L148" s="21">
        <v>0.31</v>
      </c>
      <c r="M148" s="21"/>
      <c r="N148" s="21"/>
      <c r="O148" s="21"/>
      <c r="P148" s="21">
        <v>0.38</v>
      </c>
      <c r="Q148" s="21"/>
      <c r="R148" s="21">
        <v>0.25</v>
      </c>
      <c r="S148" s="21"/>
      <c r="T148" s="21">
        <v>6</v>
      </c>
    </row>
    <row r="149" spans="1:20" x14ac:dyDescent="0.2">
      <c r="A149">
        <v>7</v>
      </c>
      <c r="B149">
        <v>0.19</v>
      </c>
      <c r="C149">
        <v>0.02</v>
      </c>
      <c r="E149">
        <v>0.35</v>
      </c>
      <c r="H149">
        <v>0.34</v>
      </c>
      <c r="I149">
        <v>0.28999999999999998</v>
      </c>
      <c r="J149">
        <v>0.28000000000000003</v>
      </c>
      <c r="M149">
        <v>0.17</v>
      </c>
      <c r="Q149">
        <v>0.03</v>
      </c>
      <c r="S149">
        <v>0.24</v>
      </c>
      <c r="T149">
        <v>7</v>
      </c>
    </row>
    <row r="150" spans="1:20" x14ac:dyDescent="0.2">
      <c r="A150" s="21">
        <v>8</v>
      </c>
      <c r="B150" s="21"/>
      <c r="C150" s="21"/>
      <c r="D150" s="21"/>
      <c r="E150" s="21"/>
      <c r="F150" s="21">
        <v>0.12</v>
      </c>
      <c r="G150" s="21"/>
      <c r="H150" s="21"/>
      <c r="I150" s="21"/>
      <c r="J150" s="21"/>
      <c r="K150" s="21"/>
      <c r="L150" s="21"/>
      <c r="M150" s="21"/>
      <c r="N150" s="21"/>
      <c r="O150" s="21"/>
      <c r="P150" s="21">
        <v>0.12</v>
      </c>
      <c r="Q150" s="21"/>
      <c r="R150" s="21">
        <v>0.16</v>
      </c>
      <c r="S150" s="21">
        <v>0.05</v>
      </c>
      <c r="T150" s="21">
        <v>8</v>
      </c>
    </row>
    <row r="151" spans="1:20" x14ac:dyDescent="0.2">
      <c r="A151">
        <v>9</v>
      </c>
      <c r="B151">
        <v>0.09</v>
      </c>
      <c r="C151">
        <v>0.14000000000000001</v>
      </c>
      <c r="E151">
        <v>0.13</v>
      </c>
      <c r="I151">
        <v>0.03</v>
      </c>
      <c r="J151">
        <v>7.0000000000000007E-2</v>
      </c>
      <c r="L151">
        <v>0.11</v>
      </c>
      <c r="M151">
        <v>0.05</v>
      </c>
      <c r="T151">
        <v>9</v>
      </c>
    </row>
    <row r="152" spans="1:20" x14ac:dyDescent="0.2">
      <c r="A152" s="21">
        <v>10</v>
      </c>
      <c r="B152" s="21"/>
      <c r="C152" s="21"/>
      <c r="D152" s="21"/>
      <c r="E152" s="21"/>
      <c r="F152" s="21"/>
      <c r="G152" s="21"/>
      <c r="H152" s="21"/>
      <c r="I152" s="21">
        <v>0.09</v>
      </c>
      <c r="J152" s="21"/>
      <c r="K152" s="21"/>
      <c r="L152" s="21"/>
      <c r="M152" s="21"/>
      <c r="N152" s="21"/>
      <c r="O152" s="21"/>
      <c r="P152" s="21">
        <v>0.08</v>
      </c>
      <c r="Q152" s="21"/>
      <c r="R152" s="21"/>
      <c r="S152" s="21">
        <v>0.18</v>
      </c>
      <c r="T152" s="21">
        <v>10</v>
      </c>
    </row>
    <row r="153" spans="1:20" x14ac:dyDescent="0.2">
      <c r="A153">
        <v>11</v>
      </c>
      <c r="C153">
        <v>0.06</v>
      </c>
      <c r="F153">
        <v>0.09</v>
      </c>
      <c r="L153">
        <v>0.06</v>
      </c>
      <c r="T153">
        <v>11</v>
      </c>
    </row>
    <row r="154" spans="1:20" x14ac:dyDescent="0.2">
      <c r="A154" s="21">
        <v>12</v>
      </c>
      <c r="B154" s="21">
        <v>7.0000000000000007E-2</v>
      </c>
      <c r="C154" s="21">
        <v>0.04</v>
      </c>
      <c r="D154" s="21"/>
      <c r="E154" s="21">
        <v>0.09</v>
      </c>
      <c r="F154" s="21"/>
      <c r="G154" s="21"/>
      <c r="H154" s="21"/>
      <c r="I154" s="21">
        <v>0.09</v>
      </c>
      <c r="J154" s="21">
        <v>0.09</v>
      </c>
      <c r="K154" s="21"/>
      <c r="L154" s="21"/>
      <c r="M154" s="21">
        <v>0.06</v>
      </c>
      <c r="N154" s="21"/>
      <c r="O154" s="21"/>
      <c r="P154" s="21"/>
      <c r="Q154" s="21"/>
      <c r="R154" s="21">
        <v>0.05</v>
      </c>
      <c r="S154" s="21">
        <v>0.1</v>
      </c>
      <c r="T154" s="21">
        <v>12</v>
      </c>
    </row>
    <row r="155" spans="1:20" x14ac:dyDescent="0.2">
      <c r="A155">
        <v>13</v>
      </c>
      <c r="S155">
        <v>0.12</v>
      </c>
      <c r="T155">
        <v>13</v>
      </c>
    </row>
    <row r="156" spans="1:20" x14ac:dyDescent="0.2">
      <c r="A156" s="21">
        <v>14</v>
      </c>
      <c r="B156" s="21">
        <v>0.19</v>
      </c>
      <c r="C156" s="21">
        <v>0.34</v>
      </c>
      <c r="D156" s="21"/>
      <c r="E156" s="21"/>
      <c r="F156" s="21">
        <v>0.23</v>
      </c>
      <c r="G156" s="21"/>
      <c r="H156" s="21"/>
      <c r="I156" s="21"/>
      <c r="J156" s="21"/>
      <c r="K156" s="21">
        <v>0.28000000000000003</v>
      </c>
      <c r="L156" s="21">
        <v>0.23</v>
      </c>
      <c r="M156" s="21">
        <v>0.03</v>
      </c>
      <c r="N156" s="21"/>
      <c r="O156" s="21"/>
      <c r="P156" s="21">
        <v>0.05</v>
      </c>
      <c r="Q156" s="21"/>
      <c r="R156" s="21"/>
      <c r="S156" s="21"/>
      <c r="T156" s="21">
        <v>14</v>
      </c>
    </row>
    <row r="157" spans="1:20" x14ac:dyDescent="0.2">
      <c r="A157">
        <v>15</v>
      </c>
      <c r="B157">
        <v>0.39</v>
      </c>
      <c r="C157">
        <v>1.1000000000000001</v>
      </c>
      <c r="E157">
        <v>0.4</v>
      </c>
      <c r="F157">
        <v>1.1100000000000001</v>
      </c>
      <c r="H157">
        <v>0.25</v>
      </c>
      <c r="I157">
        <v>0.21</v>
      </c>
      <c r="J157">
        <v>0.24</v>
      </c>
      <c r="K157">
        <v>1.06</v>
      </c>
      <c r="L157">
        <v>0.48</v>
      </c>
      <c r="M157">
        <v>0.68</v>
      </c>
      <c r="P157">
        <v>0.9</v>
      </c>
      <c r="S157">
        <v>0.47</v>
      </c>
      <c r="T157">
        <v>15</v>
      </c>
    </row>
    <row r="158" spans="1:20" x14ac:dyDescent="0.2">
      <c r="A158" s="21">
        <v>16</v>
      </c>
      <c r="B158" s="21">
        <v>0.52</v>
      </c>
      <c r="C158" s="21"/>
      <c r="D158" s="21"/>
      <c r="E158" s="21">
        <v>0.73</v>
      </c>
      <c r="F158" s="21"/>
      <c r="G158" s="21"/>
      <c r="H158" s="21">
        <v>0.54</v>
      </c>
      <c r="I158" s="21">
        <v>0.93</v>
      </c>
      <c r="J158" s="21">
        <v>0.62</v>
      </c>
      <c r="K158" s="21"/>
      <c r="L158" s="21"/>
      <c r="M158" s="21">
        <v>0.62</v>
      </c>
      <c r="N158" s="21"/>
      <c r="O158" s="21"/>
      <c r="P158" s="21">
        <v>7.0000000000000007E-2</v>
      </c>
      <c r="Q158" s="21">
        <v>2</v>
      </c>
      <c r="R158" s="21">
        <v>0.96</v>
      </c>
      <c r="S158" s="21">
        <v>1.01</v>
      </c>
      <c r="T158" s="21">
        <v>16</v>
      </c>
    </row>
    <row r="159" spans="1:20" x14ac:dyDescent="0.2">
      <c r="A159">
        <v>17</v>
      </c>
      <c r="B159">
        <v>0.19</v>
      </c>
      <c r="C159">
        <v>0.13</v>
      </c>
      <c r="E159">
        <v>0.12</v>
      </c>
      <c r="H159">
        <v>0.05</v>
      </c>
      <c r="I159">
        <v>0.04</v>
      </c>
      <c r="J159">
        <v>0.02</v>
      </c>
      <c r="L159">
        <v>0.36</v>
      </c>
      <c r="M159">
        <v>0.04</v>
      </c>
      <c r="T159">
        <v>17</v>
      </c>
    </row>
    <row r="160" spans="1:20" x14ac:dyDescent="0.2">
      <c r="A160" s="21">
        <v>18</v>
      </c>
      <c r="B160" s="21"/>
      <c r="C160" s="21"/>
      <c r="D160" s="21"/>
      <c r="E160" s="21"/>
      <c r="F160" s="21"/>
      <c r="G160" s="21"/>
      <c r="H160" s="21"/>
      <c r="I160" s="21">
        <v>0.14000000000000001</v>
      </c>
      <c r="J160" s="21"/>
      <c r="K160" s="21"/>
      <c r="L160" s="21"/>
      <c r="M160" s="21">
        <v>0.01</v>
      </c>
      <c r="N160" s="21"/>
      <c r="O160" s="21"/>
      <c r="P160" s="21"/>
      <c r="Q160" s="21"/>
      <c r="R160" s="21"/>
      <c r="S160" s="21">
        <v>0.23</v>
      </c>
      <c r="T160" s="21">
        <v>18</v>
      </c>
    </row>
    <row r="161" spans="1:20" x14ac:dyDescent="0.2">
      <c r="A161">
        <v>19</v>
      </c>
      <c r="T161">
        <v>19</v>
      </c>
    </row>
    <row r="162" spans="1:20" x14ac:dyDescent="0.2">
      <c r="A162" s="21">
        <v>20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>
        <v>20</v>
      </c>
    </row>
    <row r="163" spans="1:20" x14ac:dyDescent="0.2">
      <c r="A163">
        <v>21</v>
      </c>
      <c r="B163">
        <v>0.01</v>
      </c>
      <c r="C163">
        <v>0.06</v>
      </c>
      <c r="F163">
        <v>0.16</v>
      </c>
      <c r="K163">
        <v>0.11</v>
      </c>
      <c r="T163">
        <v>21</v>
      </c>
    </row>
    <row r="164" spans="1:20" x14ac:dyDescent="0.2">
      <c r="A164" s="21">
        <v>22</v>
      </c>
      <c r="B164" s="21">
        <v>0.01</v>
      </c>
      <c r="C164" s="21">
        <v>0.02</v>
      </c>
      <c r="D164" s="21"/>
      <c r="E164" s="21"/>
      <c r="F164" s="21"/>
      <c r="G164" s="21"/>
      <c r="H164" s="21"/>
      <c r="I164" s="21">
        <v>0.02</v>
      </c>
      <c r="J164" s="21"/>
      <c r="K164" s="21"/>
      <c r="L164" s="21"/>
      <c r="M164" s="21">
        <v>0.1</v>
      </c>
      <c r="N164" s="21"/>
      <c r="O164" s="21"/>
      <c r="P164" s="21"/>
      <c r="Q164" s="21">
        <v>0.08</v>
      </c>
      <c r="R164" s="21"/>
      <c r="S164" s="21">
        <v>0.13</v>
      </c>
      <c r="T164" s="21">
        <v>22</v>
      </c>
    </row>
    <row r="165" spans="1:20" x14ac:dyDescent="0.2">
      <c r="A165">
        <v>23</v>
      </c>
      <c r="B165">
        <v>0.02</v>
      </c>
      <c r="C165">
        <v>0.21</v>
      </c>
      <c r="F165">
        <v>0.26</v>
      </c>
      <c r="P165">
        <v>0.18</v>
      </c>
      <c r="T165">
        <v>23</v>
      </c>
    </row>
    <row r="166" spans="1:20" x14ac:dyDescent="0.2">
      <c r="A166" s="21">
        <v>24</v>
      </c>
      <c r="B166" s="21">
        <v>0.1</v>
      </c>
      <c r="C166" s="21"/>
      <c r="D166" s="21"/>
      <c r="E166" s="21">
        <v>0.19</v>
      </c>
      <c r="F166" s="21"/>
      <c r="G166" s="21"/>
      <c r="H166" s="21"/>
      <c r="I166" s="21">
        <v>0.16</v>
      </c>
      <c r="J166" s="21">
        <v>0.1</v>
      </c>
      <c r="K166" s="21">
        <v>0.26</v>
      </c>
      <c r="L166" s="21">
        <v>0.09</v>
      </c>
      <c r="M166" s="21">
        <v>0.11</v>
      </c>
      <c r="N166" s="21"/>
      <c r="O166" s="21"/>
      <c r="P166" s="21"/>
      <c r="Q166" s="21">
        <v>0.25</v>
      </c>
      <c r="R166" s="21"/>
      <c r="S166" s="21">
        <v>0.25</v>
      </c>
      <c r="T166" s="21">
        <v>24</v>
      </c>
    </row>
    <row r="167" spans="1:20" x14ac:dyDescent="0.2">
      <c r="A167">
        <v>25</v>
      </c>
      <c r="B167">
        <v>0.82</v>
      </c>
      <c r="C167">
        <v>0.85</v>
      </c>
      <c r="F167">
        <v>0.61</v>
      </c>
      <c r="H167">
        <v>1.28</v>
      </c>
      <c r="J167">
        <v>0.05</v>
      </c>
      <c r="K167">
        <v>0.02</v>
      </c>
      <c r="P167">
        <v>0.81</v>
      </c>
      <c r="Q167">
        <v>0.6</v>
      </c>
      <c r="T167">
        <v>25</v>
      </c>
    </row>
    <row r="168" spans="1:20" x14ac:dyDescent="0.2">
      <c r="A168" s="21">
        <v>26</v>
      </c>
      <c r="B168" s="21">
        <v>0.27</v>
      </c>
      <c r="C168" s="21"/>
      <c r="D168" s="21"/>
      <c r="E168" s="21">
        <v>0.82</v>
      </c>
      <c r="F168" s="21"/>
      <c r="G168" s="21"/>
      <c r="H168" s="21"/>
      <c r="I168" s="21">
        <v>1.05</v>
      </c>
      <c r="J168" s="21">
        <v>1.02</v>
      </c>
      <c r="K168" s="21">
        <v>1.23</v>
      </c>
      <c r="L168" s="21">
        <v>0.98</v>
      </c>
      <c r="M168" s="21">
        <v>0.85</v>
      </c>
      <c r="N168" s="21"/>
      <c r="O168" s="21"/>
      <c r="P168" s="21"/>
      <c r="Q168" s="21">
        <v>0.08</v>
      </c>
      <c r="R168" s="21">
        <v>1.29</v>
      </c>
      <c r="S168" s="21">
        <v>1.45</v>
      </c>
      <c r="T168" s="21">
        <v>26</v>
      </c>
    </row>
    <row r="169" spans="1:20" x14ac:dyDescent="0.2">
      <c r="A169">
        <v>27</v>
      </c>
      <c r="B169">
        <v>0.01</v>
      </c>
      <c r="C169">
        <v>0.05</v>
      </c>
      <c r="E169">
        <v>0.03</v>
      </c>
      <c r="M169">
        <v>0.1</v>
      </c>
      <c r="T169">
        <v>27</v>
      </c>
    </row>
    <row r="170" spans="1:20" x14ac:dyDescent="0.2">
      <c r="A170" s="21">
        <v>28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>
        <v>28</v>
      </c>
    </row>
    <row r="171" spans="1:20" x14ac:dyDescent="0.2">
      <c r="A171">
        <v>29</v>
      </c>
      <c r="I171">
        <v>0.03</v>
      </c>
      <c r="K171">
        <v>0.04</v>
      </c>
      <c r="P171">
        <v>0.04</v>
      </c>
      <c r="S171">
        <v>0.05</v>
      </c>
      <c r="T171">
        <v>29</v>
      </c>
    </row>
    <row r="172" spans="1:20" x14ac:dyDescent="0.2">
      <c r="A172" s="21">
        <v>30</v>
      </c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>
        <v>0.14000000000000001</v>
      </c>
      <c r="Q172" s="21"/>
      <c r="R172" s="21"/>
      <c r="S172" s="21"/>
      <c r="T172" s="21">
        <v>30</v>
      </c>
    </row>
    <row r="173" spans="1:20" x14ac:dyDescent="0.2">
      <c r="A173">
        <v>31</v>
      </c>
      <c r="B173">
        <v>0.1</v>
      </c>
      <c r="C173">
        <v>0.23</v>
      </c>
      <c r="E173">
        <v>0.05</v>
      </c>
      <c r="F173">
        <v>0.16</v>
      </c>
      <c r="J173">
        <v>0.24</v>
      </c>
      <c r="K173">
        <v>0.14000000000000001</v>
      </c>
      <c r="L173">
        <v>0.12</v>
      </c>
      <c r="M173">
        <v>0.23</v>
      </c>
      <c r="Q173">
        <v>0.21</v>
      </c>
      <c r="S173">
        <v>0.25</v>
      </c>
      <c r="T173">
        <v>31</v>
      </c>
    </row>
    <row r="174" spans="1:20" x14ac:dyDescent="0.2">
      <c r="A174" s="18" t="s">
        <v>37</v>
      </c>
      <c r="B174" s="18">
        <f t="shared" ref="B174:S174" si="18">SUM(B143:B173)</f>
        <v>3.2399999999999998</v>
      </c>
      <c r="C174" s="18">
        <f t="shared" si="18"/>
        <v>3.47</v>
      </c>
      <c r="D174" s="18"/>
      <c r="E174" s="18">
        <f t="shared" si="18"/>
        <v>2.9799999999999995</v>
      </c>
      <c r="F174" s="18">
        <f t="shared" si="18"/>
        <v>3</v>
      </c>
      <c r="G174" s="18"/>
      <c r="H174" s="18">
        <f t="shared" si="18"/>
        <v>2.56</v>
      </c>
      <c r="I174" s="18">
        <f t="shared" si="18"/>
        <v>3.11</v>
      </c>
      <c r="J174" s="18">
        <f t="shared" si="18"/>
        <v>2.8200000000000003</v>
      </c>
      <c r="K174" s="18">
        <f t="shared" si="18"/>
        <v>3.39</v>
      </c>
      <c r="L174" s="18">
        <f t="shared" si="18"/>
        <v>2.8</v>
      </c>
      <c r="M174" s="18">
        <f t="shared" si="18"/>
        <v>3.0500000000000003</v>
      </c>
      <c r="N174" s="18">
        <f t="shared" si="18"/>
        <v>0</v>
      </c>
      <c r="O174" s="18"/>
      <c r="P174" s="18">
        <f t="shared" si="18"/>
        <v>2.77</v>
      </c>
      <c r="Q174" s="18">
        <f t="shared" si="18"/>
        <v>3.27</v>
      </c>
      <c r="R174" s="18">
        <f t="shared" si="18"/>
        <v>2.8</v>
      </c>
      <c r="S174" s="20">
        <f t="shared" si="18"/>
        <v>4.6999999999999993</v>
      </c>
      <c r="T174" s="18"/>
    </row>
    <row r="175" spans="1:20" x14ac:dyDescent="0.2">
      <c r="N175">
        <f>N174-0</f>
        <v>0</v>
      </c>
    </row>
    <row r="176" spans="1:20" x14ac:dyDescent="0.2">
      <c r="A176" s="2" t="s">
        <v>43</v>
      </c>
      <c r="B176" t="s">
        <v>1</v>
      </c>
      <c r="C176" t="s">
        <v>2</v>
      </c>
      <c r="E176" t="s">
        <v>4</v>
      </c>
      <c r="F176" t="s">
        <v>5</v>
      </c>
      <c r="H176" t="s">
        <v>91</v>
      </c>
      <c r="I176" t="s">
        <v>9</v>
      </c>
      <c r="J176" t="s">
        <v>44</v>
      </c>
      <c r="K176" t="s">
        <v>11</v>
      </c>
      <c r="L176" t="s">
        <v>90</v>
      </c>
      <c r="M176" t="s">
        <v>13</v>
      </c>
      <c r="N176" t="s">
        <v>14</v>
      </c>
      <c r="P176" t="s">
        <v>16</v>
      </c>
      <c r="Q176" t="s">
        <v>17</v>
      </c>
      <c r="R176" t="s">
        <v>39</v>
      </c>
      <c r="S176" t="s">
        <v>19</v>
      </c>
    </row>
    <row r="178" spans="1:20" x14ac:dyDescent="0.2">
      <c r="A178">
        <v>1</v>
      </c>
      <c r="B178">
        <v>0.64</v>
      </c>
      <c r="C178">
        <v>0.88</v>
      </c>
      <c r="E178">
        <v>0.53</v>
      </c>
      <c r="F178">
        <v>0.55000000000000004</v>
      </c>
      <c r="I178">
        <v>0.12</v>
      </c>
      <c r="K178">
        <v>0.61</v>
      </c>
      <c r="L178">
        <v>0.19</v>
      </c>
      <c r="M178">
        <v>0.69</v>
      </c>
      <c r="N178">
        <v>0.61</v>
      </c>
      <c r="P178">
        <v>0.47</v>
      </c>
      <c r="Q178">
        <v>0.82</v>
      </c>
      <c r="T178">
        <v>1</v>
      </c>
    </row>
    <row r="179" spans="1:20" x14ac:dyDescent="0.2">
      <c r="A179" s="21">
        <v>2</v>
      </c>
      <c r="B179" s="21">
        <v>7.0000000000000007E-2</v>
      </c>
      <c r="C179" s="21">
        <v>0.06</v>
      </c>
      <c r="D179" s="21"/>
      <c r="E179" s="21">
        <v>0.19</v>
      </c>
      <c r="F179" s="21">
        <v>0.18</v>
      </c>
      <c r="G179" s="21"/>
      <c r="H179" s="21">
        <v>0.26</v>
      </c>
      <c r="I179" s="21">
        <v>0.54</v>
      </c>
      <c r="J179" s="21">
        <v>0.46</v>
      </c>
      <c r="K179" s="21"/>
      <c r="L179" s="21"/>
      <c r="M179" s="21">
        <v>0.2</v>
      </c>
      <c r="N179" s="21"/>
      <c r="O179" s="21"/>
      <c r="P179" s="21">
        <v>0.16</v>
      </c>
      <c r="Q179" s="21">
        <v>0.03</v>
      </c>
      <c r="R179" s="21"/>
      <c r="S179" s="21">
        <v>0.78</v>
      </c>
      <c r="T179" s="21">
        <v>2</v>
      </c>
    </row>
    <row r="180" spans="1:20" x14ac:dyDescent="0.2">
      <c r="A180">
        <v>3</v>
      </c>
      <c r="I180">
        <v>0.08</v>
      </c>
      <c r="M180">
        <v>0.02</v>
      </c>
      <c r="R180">
        <v>0.55000000000000004</v>
      </c>
      <c r="S180">
        <v>0.3</v>
      </c>
      <c r="T180">
        <v>3</v>
      </c>
    </row>
    <row r="181" spans="1:20" x14ac:dyDescent="0.2">
      <c r="A181" s="21">
        <v>4</v>
      </c>
      <c r="B181" s="21"/>
      <c r="C181" s="21"/>
      <c r="D181" s="21"/>
      <c r="E181" s="21"/>
      <c r="F181" s="21"/>
      <c r="G181" s="21"/>
      <c r="H181" s="21"/>
      <c r="I181" s="21"/>
      <c r="J181" s="21"/>
      <c r="K181" s="21">
        <v>0.14000000000000001</v>
      </c>
      <c r="L181" s="21"/>
      <c r="M181" s="21"/>
      <c r="N181" s="21">
        <v>0.14000000000000001</v>
      </c>
      <c r="O181" s="21"/>
      <c r="P181" s="21"/>
      <c r="Q181" s="21"/>
      <c r="R181" s="21"/>
      <c r="S181" s="21"/>
      <c r="T181" s="21">
        <v>4</v>
      </c>
    </row>
    <row r="182" spans="1:20" x14ac:dyDescent="0.2">
      <c r="A182">
        <v>5</v>
      </c>
      <c r="E182">
        <v>0.02</v>
      </c>
      <c r="J182">
        <v>7.0000000000000007E-2</v>
      </c>
      <c r="L182">
        <v>0.06</v>
      </c>
      <c r="T182">
        <v>5</v>
      </c>
    </row>
    <row r="183" spans="1:20" x14ac:dyDescent="0.2">
      <c r="A183" s="21">
        <v>6</v>
      </c>
      <c r="B183" s="21">
        <v>0.02</v>
      </c>
      <c r="C183" s="21">
        <v>0.13</v>
      </c>
      <c r="D183" s="21"/>
      <c r="E183" s="21">
        <v>0.16</v>
      </c>
      <c r="F183" s="21">
        <v>0.14000000000000001</v>
      </c>
      <c r="G183" s="21"/>
      <c r="H183" s="21">
        <v>0.12</v>
      </c>
      <c r="I183" s="21"/>
      <c r="J183" s="21">
        <v>0.02</v>
      </c>
      <c r="K183" s="21">
        <v>0.05</v>
      </c>
      <c r="L183" s="21"/>
      <c r="M183" s="21">
        <v>0.02</v>
      </c>
      <c r="N183" s="21">
        <v>0.05</v>
      </c>
      <c r="O183" s="21"/>
      <c r="P183" s="21"/>
      <c r="Q183" s="21"/>
      <c r="R183" s="21"/>
      <c r="S183" s="21"/>
      <c r="T183" s="21">
        <v>6</v>
      </c>
    </row>
    <row r="184" spans="1:20" x14ac:dyDescent="0.2">
      <c r="A184">
        <v>7</v>
      </c>
      <c r="K184">
        <v>0.06</v>
      </c>
      <c r="M184">
        <v>0.02</v>
      </c>
      <c r="N184">
        <v>0.06</v>
      </c>
      <c r="S184">
        <v>0.27</v>
      </c>
      <c r="T184">
        <v>7</v>
      </c>
    </row>
    <row r="185" spans="1:20" x14ac:dyDescent="0.2">
      <c r="A185" s="21">
        <v>8</v>
      </c>
      <c r="B185" s="21"/>
      <c r="C185" s="21">
        <v>0.12</v>
      </c>
      <c r="D185" s="21"/>
      <c r="E185" s="21"/>
      <c r="F185" s="21">
        <v>0.38</v>
      </c>
      <c r="G185" s="21"/>
      <c r="H185" s="21"/>
      <c r="I185" s="21"/>
      <c r="J185" s="21"/>
      <c r="K185" s="21">
        <v>0.18</v>
      </c>
      <c r="L185" s="21">
        <v>0.11</v>
      </c>
      <c r="M185" s="21">
        <v>0.08</v>
      </c>
      <c r="N185" s="21">
        <v>0.18</v>
      </c>
      <c r="O185" s="21"/>
      <c r="P185" s="21"/>
      <c r="Q185" s="21">
        <v>0.22</v>
      </c>
      <c r="R185" s="21"/>
      <c r="S185" s="21"/>
      <c r="T185" s="21">
        <v>8</v>
      </c>
    </row>
    <row r="186" spans="1:20" x14ac:dyDescent="0.2">
      <c r="A186">
        <v>9</v>
      </c>
      <c r="I186">
        <v>0.02</v>
      </c>
      <c r="S186">
        <v>0.3</v>
      </c>
      <c r="T186">
        <v>9</v>
      </c>
    </row>
    <row r="187" spans="1:20" x14ac:dyDescent="0.2">
      <c r="A187" s="21">
        <v>10</v>
      </c>
      <c r="B187" s="21"/>
      <c r="C187" s="21">
        <v>0.05</v>
      </c>
      <c r="D187" s="21"/>
      <c r="E187" s="21"/>
      <c r="F187" s="21"/>
      <c r="G187" s="21"/>
      <c r="H187" s="21"/>
      <c r="I187" s="21"/>
      <c r="J187" s="21"/>
      <c r="K187" s="21"/>
      <c r="L187" s="21"/>
      <c r="M187" s="21">
        <v>0.01</v>
      </c>
      <c r="N187" s="21"/>
      <c r="O187" s="21"/>
      <c r="P187" s="21"/>
      <c r="Q187" s="21">
        <v>0.18</v>
      </c>
      <c r="R187" s="21"/>
      <c r="S187" s="21"/>
      <c r="T187" s="21">
        <v>10</v>
      </c>
    </row>
    <row r="188" spans="1:20" x14ac:dyDescent="0.2">
      <c r="A188">
        <v>11</v>
      </c>
      <c r="K188">
        <v>0.04</v>
      </c>
      <c r="M188">
        <v>0.01</v>
      </c>
      <c r="N188">
        <v>0.04</v>
      </c>
      <c r="Q188">
        <v>7.0000000000000007E-2</v>
      </c>
      <c r="S188">
        <v>0.13</v>
      </c>
      <c r="T188">
        <v>11</v>
      </c>
    </row>
    <row r="189" spans="1:20" x14ac:dyDescent="0.2">
      <c r="A189" s="21">
        <v>12</v>
      </c>
      <c r="B189" s="21"/>
      <c r="C189" s="21">
        <v>0.14000000000000001</v>
      </c>
      <c r="D189" s="21"/>
      <c r="E189" s="21"/>
      <c r="F189" s="21">
        <v>0.13</v>
      </c>
      <c r="G189" s="21"/>
      <c r="H189" s="21"/>
      <c r="I189" s="21"/>
      <c r="J189" s="21"/>
      <c r="K189" s="21">
        <v>0.05</v>
      </c>
      <c r="L189" s="21"/>
      <c r="M189" s="21"/>
      <c r="N189" s="21">
        <v>0.05</v>
      </c>
      <c r="O189" s="21"/>
      <c r="P189" s="21"/>
      <c r="Q189" s="21">
        <v>0.15</v>
      </c>
      <c r="R189" s="21"/>
      <c r="S189" s="21"/>
      <c r="T189" s="21">
        <v>12</v>
      </c>
    </row>
    <row r="190" spans="1:20" x14ac:dyDescent="0.2">
      <c r="A190">
        <v>13</v>
      </c>
      <c r="B190">
        <v>0.03</v>
      </c>
      <c r="E190">
        <v>0.06</v>
      </c>
      <c r="I190">
        <v>7.0000000000000007E-2</v>
      </c>
      <c r="M190">
        <v>0.11</v>
      </c>
      <c r="N190">
        <v>0.1</v>
      </c>
      <c r="S190">
        <v>0.1</v>
      </c>
      <c r="T190">
        <v>13</v>
      </c>
    </row>
    <row r="191" spans="1:20" x14ac:dyDescent="0.2">
      <c r="A191" s="21">
        <v>14</v>
      </c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>
        <v>14</v>
      </c>
    </row>
    <row r="192" spans="1:20" x14ac:dyDescent="0.2">
      <c r="A192">
        <v>15</v>
      </c>
      <c r="B192">
        <v>0.02</v>
      </c>
      <c r="E192">
        <v>0.12</v>
      </c>
      <c r="J192">
        <v>0.05</v>
      </c>
      <c r="K192">
        <v>0.04</v>
      </c>
      <c r="L192">
        <v>0.04</v>
      </c>
      <c r="N192">
        <v>0.04</v>
      </c>
      <c r="P192">
        <v>0.12</v>
      </c>
      <c r="S192">
        <v>0.04</v>
      </c>
      <c r="T192">
        <v>15</v>
      </c>
    </row>
    <row r="193" spans="1:20" x14ac:dyDescent="0.2">
      <c r="A193" s="21">
        <v>16</v>
      </c>
      <c r="B193" s="21"/>
      <c r="C193" s="21">
        <v>0.05</v>
      </c>
      <c r="D193" s="21"/>
      <c r="E193" s="21"/>
      <c r="F193" s="21"/>
      <c r="G193" s="21"/>
      <c r="H193" s="21"/>
      <c r="I193" s="21">
        <v>0.04</v>
      </c>
      <c r="J193" s="21"/>
      <c r="K193" s="21"/>
      <c r="L193" s="21"/>
      <c r="M193" s="21">
        <v>7.0000000000000007E-2</v>
      </c>
      <c r="N193" s="21">
        <v>7.0000000000000007E-2</v>
      </c>
      <c r="O193" s="21"/>
      <c r="P193" s="21"/>
      <c r="Q193" s="21"/>
      <c r="R193" s="21"/>
      <c r="S193" s="21">
        <v>0.03</v>
      </c>
      <c r="T193" s="21">
        <v>16</v>
      </c>
    </row>
    <row r="194" spans="1:20" x14ac:dyDescent="0.2">
      <c r="A194">
        <v>17</v>
      </c>
      <c r="T194">
        <v>17</v>
      </c>
    </row>
    <row r="195" spans="1:20" x14ac:dyDescent="0.2">
      <c r="A195" s="21">
        <v>18</v>
      </c>
      <c r="B195" s="21">
        <v>0.1</v>
      </c>
      <c r="C195" s="21">
        <v>0.12</v>
      </c>
      <c r="D195" s="21"/>
      <c r="E195" s="21">
        <v>0.22</v>
      </c>
      <c r="F195" s="21"/>
      <c r="G195" s="21"/>
      <c r="H195" s="21"/>
      <c r="I195" s="21"/>
      <c r="J195" s="21">
        <v>0.06</v>
      </c>
      <c r="K195" s="21">
        <v>0.13</v>
      </c>
      <c r="L195" s="21">
        <v>0.09</v>
      </c>
      <c r="M195" s="21">
        <v>0.18</v>
      </c>
      <c r="N195" s="21">
        <v>0.13</v>
      </c>
      <c r="O195" s="21"/>
      <c r="P195" s="21">
        <v>0.18</v>
      </c>
      <c r="Q195" s="21"/>
      <c r="R195" s="21"/>
      <c r="S195" s="21"/>
      <c r="T195" s="21">
        <v>18</v>
      </c>
    </row>
    <row r="196" spans="1:20" x14ac:dyDescent="0.2">
      <c r="A196">
        <v>19</v>
      </c>
      <c r="I196">
        <v>0.15</v>
      </c>
      <c r="J196">
        <v>0.13</v>
      </c>
      <c r="M196">
        <v>0.02</v>
      </c>
      <c r="N196">
        <v>0.02</v>
      </c>
      <c r="S196">
        <v>0.17</v>
      </c>
      <c r="T196">
        <v>19</v>
      </c>
    </row>
    <row r="197" spans="1:20" x14ac:dyDescent="0.2">
      <c r="A197" s="21">
        <v>20</v>
      </c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>
        <v>20</v>
      </c>
    </row>
    <row r="198" spans="1:20" x14ac:dyDescent="0.2">
      <c r="A198">
        <v>21</v>
      </c>
      <c r="T198">
        <v>21</v>
      </c>
    </row>
    <row r="199" spans="1:20" x14ac:dyDescent="0.2">
      <c r="A199" s="21">
        <v>22</v>
      </c>
      <c r="B199" s="21"/>
      <c r="C199" s="21">
        <v>0.03</v>
      </c>
      <c r="D199" s="21"/>
      <c r="E199" s="21"/>
      <c r="F199" s="21">
        <v>0.09</v>
      </c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>
        <v>0.39</v>
      </c>
      <c r="R199" s="21"/>
      <c r="S199" s="21">
        <v>0.08</v>
      </c>
      <c r="T199" s="21">
        <v>22</v>
      </c>
    </row>
    <row r="200" spans="1:20" x14ac:dyDescent="0.2">
      <c r="A200">
        <v>23</v>
      </c>
      <c r="E200">
        <v>0.03</v>
      </c>
      <c r="K200">
        <v>0.05</v>
      </c>
      <c r="M200">
        <v>0.16</v>
      </c>
      <c r="N200">
        <v>0.05</v>
      </c>
      <c r="P200">
        <v>0.03</v>
      </c>
      <c r="T200">
        <v>23</v>
      </c>
    </row>
    <row r="201" spans="1:20" x14ac:dyDescent="0.2">
      <c r="A201" s="21">
        <v>24</v>
      </c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>
        <v>24</v>
      </c>
    </row>
    <row r="202" spans="1:20" x14ac:dyDescent="0.2">
      <c r="A202">
        <v>25</v>
      </c>
      <c r="T202">
        <v>25</v>
      </c>
    </row>
    <row r="203" spans="1:20" x14ac:dyDescent="0.2">
      <c r="A203" s="21">
        <v>26</v>
      </c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>
        <v>26</v>
      </c>
    </row>
    <row r="204" spans="1:20" x14ac:dyDescent="0.2">
      <c r="A204">
        <v>27</v>
      </c>
      <c r="T204">
        <v>27</v>
      </c>
    </row>
    <row r="205" spans="1:20" x14ac:dyDescent="0.2">
      <c r="A205" s="21">
        <v>28</v>
      </c>
      <c r="B205" s="21">
        <v>0.03</v>
      </c>
      <c r="C205" s="21">
        <v>0.17</v>
      </c>
      <c r="D205" s="21"/>
      <c r="E205" s="21">
        <v>0.03</v>
      </c>
      <c r="F205" s="21">
        <v>0.18</v>
      </c>
      <c r="G205" s="21"/>
      <c r="H205" s="21"/>
      <c r="I205" s="21">
        <v>0.03</v>
      </c>
      <c r="J205" s="21">
        <v>0.03</v>
      </c>
      <c r="K205" s="21"/>
      <c r="L205" s="21"/>
      <c r="M205" s="21">
        <v>0.28000000000000003</v>
      </c>
      <c r="N205" s="21">
        <v>0.24</v>
      </c>
      <c r="O205" s="21"/>
      <c r="P205" s="21"/>
      <c r="Q205" s="21">
        <v>0.11</v>
      </c>
      <c r="R205" s="21"/>
      <c r="S205" s="21"/>
      <c r="T205" s="21">
        <v>28</v>
      </c>
    </row>
    <row r="206" spans="1:20" x14ac:dyDescent="0.2">
      <c r="A206">
        <v>29</v>
      </c>
      <c r="S206">
        <v>0.24</v>
      </c>
      <c r="T206">
        <v>29</v>
      </c>
    </row>
    <row r="207" spans="1:20" x14ac:dyDescent="0.2">
      <c r="A207" s="21">
        <v>30</v>
      </c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>
        <v>30</v>
      </c>
    </row>
    <row r="208" spans="1:20" x14ac:dyDescent="0.2">
      <c r="A208">
        <v>31</v>
      </c>
      <c r="T208">
        <v>31</v>
      </c>
    </row>
    <row r="209" spans="1:20" x14ac:dyDescent="0.2">
      <c r="A209" s="18" t="s">
        <v>37</v>
      </c>
      <c r="B209" s="18">
        <f t="shared" ref="B209:S209" si="19">SUM(B178:B208)</f>
        <v>0.91</v>
      </c>
      <c r="C209" s="18">
        <f t="shared" si="19"/>
        <v>1.7499999999999998</v>
      </c>
      <c r="D209" s="18"/>
      <c r="E209" s="18">
        <f t="shared" si="19"/>
        <v>1.36</v>
      </c>
      <c r="F209" s="18">
        <f t="shared" si="19"/>
        <v>1.65</v>
      </c>
      <c r="G209" s="18"/>
      <c r="H209" s="18">
        <f t="shared" si="19"/>
        <v>0.38</v>
      </c>
      <c r="I209" s="18">
        <f t="shared" si="19"/>
        <v>1.05</v>
      </c>
      <c r="J209" s="18">
        <f t="shared" si="19"/>
        <v>0.82000000000000017</v>
      </c>
      <c r="K209" s="18">
        <f t="shared" si="19"/>
        <v>1.3500000000000003</v>
      </c>
      <c r="L209" s="18">
        <f t="shared" si="19"/>
        <v>0.49</v>
      </c>
      <c r="M209" s="18">
        <f t="shared" si="19"/>
        <v>1.87</v>
      </c>
      <c r="N209" s="18">
        <f t="shared" si="19"/>
        <v>1.7800000000000002</v>
      </c>
      <c r="O209" s="18"/>
      <c r="P209" s="18">
        <f t="shared" si="19"/>
        <v>0.96</v>
      </c>
      <c r="Q209" s="18">
        <f t="shared" si="19"/>
        <v>1.97</v>
      </c>
      <c r="R209" s="18">
        <f t="shared" si="19"/>
        <v>0.55000000000000004</v>
      </c>
      <c r="S209" s="18">
        <f t="shared" si="19"/>
        <v>2.4400000000000004</v>
      </c>
      <c r="T209" s="18"/>
    </row>
    <row r="210" spans="1:20" x14ac:dyDescent="0.2">
      <c r="N210">
        <f>N209-1.78</f>
        <v>0</v>
      </c>
    </row>
    <row r="211" spans="1:20" x14ac:dyDescent="0.2">
      <c r="A211" s="2" t="s">
        <v>45</v>
      </c>
      <c r="B211" t="s">
        <v>1</v>
      </c>
      <c r="C211" t="s">
        <v>2</v>
      </c>
      <c r="E211" t="s">
        <v>4</v>
      </c>
      <c r="F211" t="s">
        <v>5</v>
      </c>
      <c r="H211" t="s">
        <v>91</v>
      </c>
      <c r="I211" t="s">
        <v>9</v>
      </c>
      <c r="J211" t="s">
        <v>10</v>
      </c>
      <c r="K211" t="s">
        <v>11</v>
      </c>
      <c r="L211" t="s">
        <v>90</v>
      </c>
      <c r="M211" t="s">
        <v>13</v>
      </c>
      <c r="N211" t="s">
        <v>14</v>
      </c>
      <c r="P211" t="s">
        <v>16</v>
      </c>
      <c r="Q211" t="s">
        <v>17</v>
      </c>
      <c r="R211" t="s">
        <v>39</v>
      </c>
      <c r="S211" t="s">
        <v>19</v>
      </c>
    </row>
    <row r="213" spans="1:20" x14ac:dyDescent="0.2">
      <c r="A213">
        <v>1</v>
      </c>
      <c r="T213">
        <v>1</v>
      </c>
    </row>
    <row r="214" spans="1:20" x14ac:dyDescent="0.2">
      <c r="A214" s="21">
        <v>2</v>
      </c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>
        <v>2</v>
      </c>
    </row>
    <row r="215" spans="1:20" x14ac:dyDescent="0.2">
      <c r="A215">
        <v>3</v>
      </c>
      <c r="T215">
        <v>3</v>
      </c>
    </row>
    <row r="216" spans="1:20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>
        <v>4</v>
      </c>
    </row>
    <row r="217" spans="1:20" x14ac:dyDescent="0.2">
      <c r="A217">
        <v>5</v>
      </c>
      <c r="K217">
        <v>0.19</v>
      </c>
      <c r="T217">
        <v>5</v>
      </c>
    </row>
    <row r="218" spans="1:20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>
        <v>6</v>
      </c>
    </row>
    <row r="219" spans="1:20" x14ac:dyDescent="0.2">
      <c r="A219">
        <v>7</v>
      </c>
      <c r="T219">
        <v>7</v>
      </c>
    </row>
    <row r="220" spans="1:20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>
        <v>8</v>
      </c>
    </row>
    <row r="221" spans="1:20" x14ac:dyDescent="0.2">
      <c r="A221">
        <v>9</v>
      </c>
      <c r="T221">
        <v>9</v>
      </c>
    </row>
    <row r="222" spans="1:20" x14ac:dyDescent="0.2">
      <c r="A222" s="21">
        <v>10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>
        <v>10</v>
      </c>
    </row>
    <row r="223" spans="1:20" x14ac:dyDescent="0.2">
      <c r="A223">
        <v>11</v>
      </c>
      <c r="C223">
        <v>0.12</v>
      </c>
      <c r="F223">
        <v>0.15</v>
      </c>
      <c r="I223">
        <v>0.15</v>
      </c>
      <c r="K223">
        <v>7.0000000000000007E-2</v>
      </c>
      <c r="P223">
        <v>0.05</v>
      </c>
      <c r="Q223">
        <v>0.2</v>
      </c>
      <c r="T223">
        <v>11</v>
      </c>
    </row>
    <row r="224" spans="1:20" x14ac:dyDescent="0.2">
      <c r="A224" s="21">
        <v>12</v>
      </c>
      <c r="B224" s="21">
        <v>0.06</v>
      </c>
      <c r="C224" s="21">
        <v>0.09</v>
      </c>
      <c r="D224" s="21"/>
      <c r="E224" s="21">
        <v>0.08</v>
      </c>
      <c r="F224" s="21">
        <v>0.01</v>
      </c>
      <c r="G224" s="21"/>
      <c r="H224" s="21"/>
      <c r="I224" s="21"/>
      <c r="J224" s="21"/>
      <c r="K224" s="21">
        <v>0.21</v>
      </c>
      <c r="L224" s="21"/>
      <c r="M224" s="21">
        <v>0.12</v>
      </c>
      <c r="N224" s="21">
        <v>0.12</v>
      </c>
      <c r="O224" s="21"/>
      <c r="P224" s="21">
        <v>0.11</v>
      </c>
      <c r="Q224" s="21"/>
      <c r="R224" s="21"/>
      <c r="S224" s="21">
        <v>0.08</v>
      </c>
      <c r="T224" s="21">
        <v>12</v>
      </c>
    </row>
    <row r="225" spans="1:20" x14ac:dyDescent="0.2">
      <c r="A225">
        <v>13</v>
      </c>
      <c r="B225">
        <v>0.02</v>
      </c>
      <c r="C225">
        <v>0.03</v>
      </c>
      <c r="E225">
        <v>0.15</v>
      </c>
      <c r="F225">
        <v>0.05</v>
      </c>
      <c r="J225">
        <v>0.13</v>
      </c>
      <c r="K225">
        <v>0.03</v>
      </c>
      <c r="L225">
        <v>0.22</v>
      </c>
      <c r="M225">
        <v>0.02</v>
      </c>
      <c r="N225">
        <v>0.02</v>
      </c>
      <c r="P225">
        <v>0.04</v>
      </c>
      <c r="Q225">
        <v>0.03</v>
      </c>
      <c r="S225">
        <v>0.13</v>
      </c>
      <c r="T225">
        <v>13</v>
      </c>
    </row>
    <row r="226" spans="1:20" x14ac:dyDescent="0.2">
      <c r="A226" s="21">
        <v>14</v>
      </c>
      <c r="B226" s="21"/>
      <c r="C226" s="21"/>
      <c r="D226" s="21"/>
      <c r="E226" s="21">
        <v>0.03</v>
      </c>
      <c r="F226" s="21"/>
      <c r="G226" s="21"/>
      <c r="H226" s="21"/>
      <c r="I226" s="21"/>
      <c r="J226" s="21"/>
      <c r="K226" s="21"/>
      <c r="L226" s="21"/>
      <c r="M226" s="21">
        <v>0.02</v>
      </c>
      <c r="N226" s="21">
        <v>0.02</v>
      </c>
      <c r="O226" s="21"/>
      <c r="P226" s="21"/>
      <c r="Q226" s="21">
        <v>0.01</v>
      </c>
      <c r="R226" s="21"/>
      <c r="S226" s="21"/>
      <c r="T226" s="21">
        <v>14</v>
      </c>
    </row>
    <row r="227" spans="1:20" x14ac:dyDescent="0.2">
      <c r="A227">
        <v>15</v>
      </c>
      <c r="F227">
        <v>0.01</v>
      </c>
      <c r="P227">
        <v>0.04</v>
      </c>
      <c r="S227">
        <v>0.05</v>
      </c>
      <c r="T227">
        <v>15</v>
      </c>
    </row>
    <row r="228" spans="1:20" x14ac:dyDescent="0.2">
      <c r="A228" s="21">
        <v>16</v>
      </c>
      <c r="B228" s="21"/>
      <c r="C228" s="21">
        <v>0.06</v>
      </c>
      <c r="D228" s="21"/>
      <c r="E228" s="21">
        <v>0.01</v>
      </c>
      <c r="F228" s="21">
        <v>0.02</v>
      </c>
      <c r="G228" s="21"/>
      <c r="H228" s="21"/>
      <c r="I228" s="21"/>
      <c r="J228" s="21">
        <v>0.1</v>
      </c>
      <c r="K228" s="21">
        <v>0.04</v>
      </c>
      <c r="L228" s="21"/>
      <c r="M228" s="21">
        <v>0.08</v>
      </c>
      <c r="N228" s="21">
        <v>0.08</v>
      </c>
      <c r="O228" s="21"/>
      <c r="P228" s="21"/>
      <c r="Q228" s="21">
        <v>0.15</v>
      </c>
      <c r="R228" s="21"/>
      <c r="S228" s="21">
        <v>0.05</v>
      </c>
      <c r="T228" s="21">
        <v>16</v>
      </c>
    </row>
    <row r="229" spans="1:20" x14ac:dyDescent="0.2">
      <c r="A229">
        <v>17</v>
      </c>
      <c r="T229">
        <v>17</v>
      </c>
    </row>
    <row r="230" spans="1:20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>
        <v>18</v>
      </c>
    </row>
    <row r="231" spans="1:20" x14ac:dyDescent="0.2">
      <c r="A231">
        <v>19</v>
      </c>
      <c r="J231">
        <v>0.02</v>
      </c>
      <c r="K231">
        <v>0.03</v>
      </c>
      <c r="N231">
        <v>0.03</v>
      </c>
      <c r="Q231">
        <v>0.04</v>
      </c>
      <c r="T231">
        <v>19</v>
      </c>
    </row>
    <row r="232" spans="1:20" x14ac:dyDescent="0.2">
      <c r="A232" s="21">
        <v>20</v>
      </c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>
        <v>0.1</v>
      </c>
      <c r="T232" s="21">
        <v>20</v>
      </c>
    </row>
    <row r="233" spans="1:20" x14ac:dyDescent="0.2">
      <c r="A233">
        <v>21</v>
      </c>
      <c r="T233">
        <v>21</v>
      </c>
    </row>
    <row r="234" spans="1:20" x14ac:dyDescent="0.2">
      <c r="A234" s="21">
        <v>22</v>
      </c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>
        <v>22</v>
      </c>
    </row>
    <row r="235" spans="1:20" x14ac:dyDescent="0.2">
      <c r="A235">
        <v>23</v>
      </c>
      <c r="T235">
        <v>23</v>
      </c>
    </row>
    <row r="236" spans="1:20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>
        <v>24</v>
      </c>
    </row>
    <row r="237" spans="1:20" x14ac:dyDescent="0.2">
      <c r="A237">
        <v>25</v>
      </c>
      <c r="M237">
        <v>0.01</v>
      </c>
      <c r="N237">
        <v>0.03</v>
      </c>
      <c r="T237">
        <v>25</v>
      </c>
    </row>
    <row r="238" spans="1:20" x14ac:dyDescent="0.2">
      <c r="A238" s="21">
        <v>26</v>
      </c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>
        <v>26</v>
      </c>
    </row>
    <row r="239" spans="1:20" x14ac:dyDescent="0.2">
      <c r="A239">
        <v>27</v>
      </c>
      <c r="S239">
        <v>0.05</v>
      </c>
      <c r="T239">
        <v>27</v>
      </c>
    </row>
    <row r="240" spans="1:20" x14ac:dyDescent="0.2">
      <c r="A240" s="21">
        <v>28</v>
      </c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>
        <v>28</v>
      </c>
    </row>
    <row r="241" spans="1:20" x14ac:dyDescent="0.2">
      <c r="A241">
        <v>29</v>
      </c>
      <c r="T241">
        <v>29</v>
      </c>
    </row>
    <row r="242" spans="1:20" x14ac:dyDescent="0.2">
      <c r="A242" s="21">
        <v>30</v>
      </c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>
        <v>30</v>
      </c>
    </row>
    <row r="243" spans="1:20" x14ac:dyDescent="0.2">
      <c r="A243">
        <v>31</v>
      </c>
      <c r="P243">
        <v>0.02</v>
      </c>
      <c r="T243">
        <v>31</v>
      </c>
    </row>
    <row r="244" spans="1:20" x14ac:dyDescent="0.2">
      <c r="A244" s="18" t="s">
        <v>37</v>
      </c>
      <c r="B244" s="18">
        <f t="shared" ref="B244:S244" si="20">SUM(B213:B243)</f>
        <v>0.08</v>
      </c>
      <c r="C244" s="18">
        <f t="shared" si="20"/>
        <v>0.3</v>
      </c>
      <c r="D244" s="18"/>
      <c r="E244" s="18">
        <f t="shared" si="20"/>
        <v>0.27</v>
      </c>
      <c r="F244" s="18">
        <f t="shared" si="20"/>
        <v>0.24000000000000002</v>
      </c>
      <c r="G244" s="18"/>
      <c r="H244" s="18">
        <f t="shared" si="20"/>
        <v>0</v>
      </c>
      <c r="I244" s="18">
        <f t="shared" si="20"/>
        <v>0.15</v>
      </c>
      <c r="J244" s="18">
        <f t="shared" si="20"/>
        <v>0.25</v>
      </c>
      <c r="K244" s="18">
        <f t="shared" si="20"/>
        <v>0.57000000000000006</v>
      </c>
      <c r="L244" s="18">
        <f t="shared" si="20"/>
        <v>0.22</v>
      </c>
      <c r="M244" s="18">
        <f t="shared" si="20"/>
        <v>0.25</v>
      </c>
      <c r="N244" s="18">
        <f t="shared" si="20"/>
        <v>0.30000000000000004</v>
      </c>
      <c r="O244" s="18"/>
      <c r="P244" s="18">
        <f t="shared" si="20"/>
        <v>0.26</v>
      </c>
      <c r="Q244" s="18">
        <f t="shared" si="20"/>
        <v>0.43</v>
      </c>
      <c r="R244" s="18">
        <f t="shared" si="20"/>
        <v>0</v>
      </c>
      <c r="S244" s="20">
        <f t="shared" si="20"/>
        <v>0.46</v>
      </c>
      <c r="T244" s="18"/>
    </row>
    <row r="245" spans="1:20" x14ac:dyDescent="0.2">
      <c r="N245">
        <f>N244-0.3</f>
        <v>0</v>
      </c>
    </row>
    <row r="246" spans="1:20" x14ac:dyDescent="0.2">
      <c r="A246" s="2" t="s">
        <v>46</v>
      </c>
      <c r="B246" t="s">
        <v>1</v>
      </c>
      <c r="C246" t="s">
        <v>2</v>
      </c>
      <c r="E246" t="s">
        <v>4</v>
      </c>
      <c r="F246" t="s">
        <v>5</v>
      </c>
      <c r="H246" t="s">
        <v>91</v>
      </c>
      <c r="I246" t="s">
        <v>9</v>
      </c>
      <c r="J246" t="s">
        <v>10</v>
      </c>
      <c r="K246" t="s">
        <v>11</v>
      </c>
      <c r="L246" t="s">
        <v>90</v>
      </c>
      <c r="M246" t="s">
        <v>13</v>
      </c>
      <c r="N246" t="s">
        <v>14</v>
      </c>
      <c r="P246" t="s">
        <v>16</v>
      </c>
      <c r="Q246" t="s">
        <v>17</v>
      </c>
      <c r="R246" t="s">
        <v>39</v>
      </c>
      <c r="S246" t="s">
        <v>19</v>
      </c>
    </row>
    <row r="248" spans="1:20" x14ac:dyDescent="0.2">
      <c r="A248">
        <v>1</v>
      </c>
      <c r="T248">
        <v>1</v>
      </c>
    </row>
    <row r="249" spans="1:20" x14ac:dyDescent="0.2">
      <c r="A249" s="21">
        <v>2</v>
      </c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>
        <v>2</v>
      </c>
    </row>
    <row r="250" spans="1:20" x14ac:dyDescent="0.2">
      <c r="A250">
        <v>3</v>
      </c>
      <c r="T250">
        <v>3</v>
      </c>
    </row>
    <row r="251" spans="1:20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>
        <v>4</v>
      </c>
    </row>
    <row r="252" spans="1:20" x14ac:dyDescent="0.2">
      <c r="A252">
        <v>5</v>
      </c>
      <c r="T252">
        <v>5</v>
      </c>
    </row>
    <row r="253" spans="1:20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>
        <v>6</v>
      </c>
    </row>
    <row r="254" spans="1:20" x14ac:dyDescent="0.2">
      <c r="A254">
        <v>7</v>
      </c>
      <c r="T254">
        <v>7</v>
      </c>
    </row>
    <row r="255" spans="1:20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>
        <v>8</v>
      </c>
    </row>
    <row r="256" spans="1:20" x14ac:dyDescent="0.2">
      <c r="A256">
        <v>9</v>
      </c>
      <c r="T256">
        <v>9</v>
      </c>
    </row>
    <row r="257" spans="1:20" x14ac:dyDescent="0.2">
      <c r="A257" s="21">
        <v>10</v>
      </c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>
        <v>10</v>
      </c>
    </row>
    <row r="258" spans="1:20" x14ac:dyDescent="0.2">
      <c r="A258">
        <v>11</v>
      </c>
      <c r="T258">
        <v>11</v>
      </c>
    </row>
    <row r="259" spans="1:20" x14ac:dyDescent="0.2">
      <c r="A259" s="21">
        <v>12</v>
      </c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>
        <v>12</v>
      </c>
    </row>
    <row r="260" spans="1:20" x14ac:dyDescent="0.2">
      <c r="A260">
        <v>13</v>
      </c>
      <c r="T260">
        <v>13</v>
      </c>
    </row>
    <row r="261" spans="1:20" x14ac:dyDescent="0.2">
      <c r="A261" s="21">
        <v>14</v>
      </c>
      <c r="B261" s="21"/>
      <c r="C261" s="21">
        <v>0.03</v>
      </c>
      <c r="D261" s="21"/>
      <c r="E261" s="21"/>
      <c r="F261" s="21"/>
      <c r="G261" s="21"/>
      <c r="H261" s="21"/>
      <c r="I261" s="21"/>
      <c r="J261" s="21"/>
      <c r="K261" s="21">
        <v>0.06</v>
      </c>
      <c r="L261" s="21"/>
      <c r="M261" s="21"/>
      <c r="N261" s="21"/>
      <c r="O261" s="21"/>
      <c r="P261" s="21"/>
      <c r="Q261" s="21"/>
      <c r="R261" s="21"/>
      <c r="S261" s="21"/>
      <c r="T261" s="21">
        <v>14</v>
      </c>
    </row>
    <row r="262" spans="1:20" x14ac:dyDescent="0.2">
      <c r="A262">
        <v>15</v>
      </c>
      <c r="S262">
        <v>0.05</v>
      </c>
      <c r="T262">
        <v>15</v>
      </c>
    </row>
    <row r="263" spans="1:20" x14ac:dyDescent="0.2">
      <c r="A263" s="21">
        <v>16</v>
      </c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>
        <v>16</v>
      </c>
    </row>
    <row r="264" spans="1:20" x14ac:dyDescent="0.2">
      <c r="A264">
        <v>17</v>
      </c>
      <c r="T264">
        <v>17</v>
      </c>
    </row>
    <row r="265" spans="1:20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>
        <v>18</v>
      </c>
    </row>
    <row r="266" spans="1:20" x14ac:dyDescent="0.2">
      <c r="A266">
        <v>19</v>
      </c>
      <c r="T266">
        <v>19</v>
      </c>
    </row>
    <row r="267" spans="1:20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>
        <v>20</v>
      </c>
    </row>
    <row r="268" spans="1:20" x14ac:dyDescent="0.2">
      <c r="A268">
        <v>21</v>
      </c>
      <c r="T268">
        <v>21</v>
      </c>
    </row>
    <row r="269" spans="1:20" x14ac:dyDescent="0.2">
      <c r="A269" s="21">
        <v>22</v>
      </c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>
        <v>22</v>
      </c>
    </row>
    <row r="270" spans="1:20" x14ac:dyDescent="0.2">
      <c r="A270">
        <v>23</v>
      </c>
      <c r="T270">
        <v>23</v>
      </c>
    </row>
    <row r="271" spans="1:20" x14ac:dyDescent="0.2">
      <c r="A271" s="21">
        <v>24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>
        <v>24</v>
      </c>
    </row>
    <row r="272" spans="1:20" x14ac:dyDescent="0.2">
      <c r="A272">
        <v>25</v>
      </c>
      <c r="S272">
        <v>0.02</v>
      </c>
      <c r="T272">
        <v>25</v>
      </c>
    </row>
    <row r="273" spans="1:20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>
        <v>26</v>
      </c>
    </row>
    <row r="274" spans="1:20" x14ac:dyDescent="0.2">
      <c r="A274">
        <v>27</v>
      </c>
      <c r="I274">
        <v>0.2</v>
      </c>
      <c r="T274">
        <v>27</v>
      </c>
    </row>
    <row r="275" spans="1:20" x14ac:dyDescent="0.2">
      <c r="A275" s="21">
        <v>28</v>
      </c>
      <c r="B275" s="21">
        <v>7.0000000000000007E-2</v>
      </c>
      <c r="C275" s="21"/>
      <c r="D275" s="21"/>
      <c r="E275" s="21">
        <v>0.02</v>
      </c>
      <c r="F275" s="21"/>
      <c r="G275" s="21"/>
      <c r="H275" s="21"/>
      <c r="I275" s="21"/>
      <c r="J275" s="21"/>
      <c r="K275" s="21">
        <v>0.06</v>
      </c>
      <c r="L275" s="21"/>
      <c r="M275" s="21">
        <v>0.02</v>
      </c>
      <c r="N275" s="21"/>
      <c r="O275" s="21"/>
      <c r="P275" s="21"/>
      <c r="Q275" s="21">
        <v>0.04</v>
      </c>
      <c r="R275" s="21">
        <v>0.22</v>
      </c>
      <c r="S275" s="21"/>
      <c r="T275" s="21">
        <v>28</v>
      </c>
    </row>
    <row r="276" spans="1:20" x14ac:dyDescent="0.2">
      <c r="A276">
        <v>29</v>
      </c>
      <c r="S276">
        <v>0.1</v>
      </c>
      <c r="T276">
        <v>29</v>
      </c>
    </row>
    <row r="277" spans="1:20" x14ac:dyDescent="0.2">
      <c r="A277" s="21">
        <v>30</v>
      </c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>
        <v>30</v>
      </c>
    </row>
    <row r="278" spans="1:20" x14ac:dyDescent="0.2">
      <c r="A278">
        <v>31</v>
      </c>
      <c r="T278">
        <v>31</v>
      </c>
    </row>
    <row r="279" spans="1:20" x14ac:dyDescent="0.2">
      <c r="A279" s="18" t="s">
        <v>37</v>
      </c>
      <c r="B279" s="18">
        <f t="shared" ref="B279:S279" si="21">SUM(B248:B278)</f>
        <v>7.0000000000000007E-2</v>
      </c>
      <c r="C279" s="18">
        <f t="shared" si="21"/>
        <v>0.03</v>
      </c>
      <c r="D279" s="18"/>
      <c r="E279" s="18">
        <f t="shared" si="21"/>
        <v>0.02</v>
      </c>
      <c r="F279" s="18">
        <f t="shared" si="21"/>
        <v>0</v>
      </c>
      <c r="G279" s="18"/>
      <c r="H279" s="18">
        <f t="shared" si="21"/>
        <v>0</v>
      </c>
      <c r="I279" s="18">
        <f t="shared" si="21"/>
        <v>0.2</v>
      </c>
      <c r="J279" s="18">
        <f t="shared" si="21"/>
        <v>0</v>
      </c>
      <c r="K279" s="18">
        <f t="shared" si="21"/>
        <v>0.12</v>
      </c>
      <c r="L279" s="18">
        <f t="shared" si="21"/>
        <v>0</v>
      </c>
      <c r="M279" s="18">
        <f t="shared" si="21"/>
        <v>0.02</v>
      </c>
      <c r="N279" s="18">
        <f t="shared" si="21"/>
        <v>0</v>
      </c>
      <c r="O279" s="18"/>
      <c r="P279" s="18">
        <f t="shared" si="21"/>
        <v>0</v>
      </c>
      <c r="Q279" s="18">
        <f t="shared" si="21"/>
        <v>0.04</v>
      </c>
      <c r="R279" s="18">
        <f t="shared" si="21"/>
        <v>0.22</v>
      </c>
      <c r="S279" s="18">
        <f t="shared" si="21"/>
        <v>0.17</v>
      </c>
      <c r="T279" s="18"/>
    </row>
    <row r="280" spans="1:20" x14ac:dyDescent="0.2">
      <c r="N280">
        <f>N279-0</f>
        <v>0</v>
      </c>
    </row>
    <row r="281" spans="1:20" x14ac:dyDescent="0.2">
      <c r="A281" s="2" t="s">
        <v>47</v>
      </c>
      <c r="B281" t="s">
        <v>1</v>
      </c>
      <c r="C281" t="s">
        <v>2</v>
      </c>
      <c r="E281" t="s">
        <v>4</v>
      </c>
      <c r="F281" t="s">
        <v>5</v>
      </c>
      <c r="H281" t="s">
        <v>91</v>
      </c>
      <c r="I281" t="s">
        <v>9</v>
      </c>
      <c r="J281" t="s">
        <v>10</v>
      </c>
      <c r="K281" t="s">
        <v>11</v>
      </c>
      <c r="L281" t="s">
        <v>90</v>
      </c>
      <c r="M281" t="s">
        <v>13</v>
      </c>
      <c r="N281" t="s">
        <v>14</v>
      </c>
      <c r="P281" t="s">
        <v>16</v>
      </c>
      <c r="Q281" t="s">
        <v>17</v>
      </c>
      <c r="R281" t="s">
        <v>39</v>
      </c>
      <c r="S281" t="s">
        <v>19</v>
      </c>
    </row>
    <row r="283" spans="1:20" x14ac:dyDescent="0.2">
      <c r="A283">
        <v>1</v>
      </c>
      <c r="T283">
        <v>1</v>
      </c>
    </row>
    <row r="284" spans="1:20" x14ac:dyDescent="0.2">
      <c r="A284" s="21">
        <v>2</v>
      </c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>
        <v>2</v>
      </c>
    </row>
    <row r="285" spans="1:20" x14ac:dyDescent="0.2">
      <c r="A285">
        <v>3</v>
      </c>
      <c r="T285">
        <v>3</v>
      </c>
    </row>
    <row r="286" spans="1:20" x14ac:dyDescent="0.2">
      <c r="A286" s="21">
        <v>4</v>
      </c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>
        <v>4</v>
      </c>
    </row>
    <row r="287" spans="1:20" x14ac:dyDescent="0.2">
      <c r="A287">
        <v>5</v>
      </c>
      <c r="T287">
        <v>5</v>
      </c>
    </row>
    <row r="288" spans="1:20" x14ac:dyDescent="0.2">
      <c r="A288" s="21">
        <v>6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>
        <v>6</v>
      </c>
    </row>
    <row r="289" spans="1:20" x14ac:dyDescent="0.2">
      <c r="A289">
        <v>7</v>
      </c>
      <c r="T289">
        <v>7</v>
      </c>
    </row>
    <row r="290" spans="1:20" x14ac:dyDescent="0.2">
      <c r="A290" s="21">
        <v>8</v>
      </c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>
        <v>8</v>
      </c>
    </row>
    <row r="291" spans="1:20" x14ac:dyDescent="0.2">
      <c r="A291">
        <v>9</v>
      </c>
      <c r="T291">
        <v>9</v>
      </c>
    </row>
    <row r="292" spans="1:20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>
        <v>10</v>
      </c>
    </row>
    <row r="293" spans="1:20" x14ac:dyDescent="0.2">
      <c r="A293">
        <v>11</v>
      </c>
      <c r="T293">
        <v>11</v>
      </c>
    </row>
    <row r="294" spans="1:20" x14ac:dyDescent="0.2">
      <c r="A294" s="21">
        <v>12</v>
      </c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>
        <v>12</v>
      </c>
    </row>
    <row r="295" spans="1:20" x14ac:dyDescent="0.2">
      <c r="A295">
        <v>13</v>
      </c>
      <c r="T295">
        <v>13</v>
      </c>
    </row>
    <row r="296" spans="1:20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>
        <v>14</v>
      </c>
    </row>
    <row r="297" spans="1:20" x14ac:dyDescent="0.2">
      <c r="A297">
        <v>15</v>
      </c>
      <c r="B297">
        <v>0.05</v>
      </c>
      <c r="C297">
        <v>0.09</v>
      </c>
      <c r="E297">
        <v>0.08</v>
      </c>
      <c r="F297">
        <v>0.05</v>
      </c>
      <c r="J297">
        <v>0.06</v>
      </c>
      <c r="M297">
        <v>0.08</v>
      </c>
      <c r="P297">
        <v>0.06</v>
      </c>
      <c r="S297">
        <v>0.05</v>
      </c>
      <c r="T297">
        <v>15</v>
      </c>
    </row>
    <row r="298" spans="1:20" x14ac:dyDescent="0.2">
      <c r="A298" s="21">
        <v>16</v>
      </c>
      <c r="B298" s="21"/>
      <c r="C298" s="21"/>
      <c r="D298" s="21"/>
      <c r="E298" s="21"/>
      <c r="F298" s="21"/>
      <c r="G298" s="21"/>
      <c r="H298" s="21"/>
      <c r="I298" s="21">
        <v>0.05</v>
      </c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>
        <v>16</v>
      </c>
    </row>
    <row r="299" spans="1:20" x14ac:dyDescent="0.2">
      <c r="A299">
        <v>17</v>
      </c>
      <c r="F299">
        <v>0.06</v>
      </c>
      <c r="P299">
        <v>0.02</v>
      </c>
      <c r="Q299">
        <v>0.03</v>
      </c>
      <c r="T299">
        <v>17</v>
      </c>
    </row>
    <row r="300" spans="1:20" x14ac:dyDescent="0.2">
      <c r="A300" s="21">
        <v>18</v>
      </c>
      <c r="B300" s="21"/>
      <c r="C300" s="21">
        <v>0.04</v>
      </c>
      <c r="D300" s="21"/>
      <c r="E300" s="21"/>
      <c r="F300" s="21"/>
      <c r="G300" s="21"/>
      <c r="H300" s="21"/>
      <c r="I300" s="21">
        <v>0.01</v>
      </c>
      <c r="J300" s="21"/>
      <c r="K300" s="21"/>
      <c r="L300" s="21">
        <v>0.14000000000000001</v>
      </c>
      <c r="M300" s="21">
        <v>0.02</v>
      </c>
      <c r="N300" s="21"/>
      <c r="O300" s="21"/>
      <c r="P300" s="21"/>
      <c r="Q300" s="21"/>
      <c r="R300" s="21"/>
      <c r="S300" s="21">
        <v>0.1</v>
      </c>
      <c r="T300" s="21">
        <v>18</v>
      </c>
    </row>
    <row r="301" spans="1:20" x14ac:dyDescent="0.2">
      <c r="A301">
        <v>19</v>
      </c>
      <c r="T301">
        <v>19</v>
      </c>
    </row>
    <row r="302" spans="1:20" x14ac:dyDescent="0.2">
      <c r="A302" s="21">
        <v>20</v>
      </c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>
        <v>20</v>
      </c>
    </row>
    <row r="303" spans="1:20" x14ac:dyDescent="0.2">
      <c r="A303">
        <v>21</v>
      </c>
      <c r="T303">
        <v>21</v>
      </c>
    </row>
    <row r="304" spans="1:20" x14ac:dyDescent="0.2">
      <c r="A304" s="21">
        <v>22</v>
      </c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>
        <v>22</v>
      </c>
    </row>
    <row r="305" spans="1:20" x14ac:dyDescent="0.2">
      <c r="A305">
        <v>23</v>
      </c>
      <c r="T305">
        <v>23</v>
      </c>
    </row>
    <row r="306" spans="1:20" x14ac:dyDescent="0.2">
      <c r="A306" s="21">
        <v>24</v>
      </c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>
        <v>24</v>
      </c>
    </row>
    <row r="307" spans="1:20" x14ac:dyDescent="0.2">
      <c r="A307">
        <v>25</v>
      </c>
      <c r="B307">
        <v>0.06</v>
      </c>
      <c r="C307">
        <v>0.1</v>
      </c>
      <c r="E307">
        <v>0.17</v>
      </c>
      <c r="K307">
        <v>0.22</v>
      </c>
      <c r="M307">
        <v>0.01</v>
      </c>
      <c r="Q307">
        <v>7.0000000000000007E-2</v>
      </c>
      <c r="T307">
        <v>25</v>
      </c>
    </row>
    <row r="308" spans="1:20" x14ac:dyDescent="0.2">
      <c r="A308" s="21">
        <v>26</v>
      </c>
      <c r="B308" s="21"/>
      <c r="C308" s="21"/>
      <c r="D308" s="21"/>
      <c r="E308" s="21"/>
      <c r="F308" s="21">
        <v>0.17</v>
      </c>
      <c r="G308" s="21"/>
      <c r="H308" s="21"/>
      <c r="I308" s="21">
        <v>0.08</v>
      </c>
      <c r="J308" s="21">
        <v>0.02</v>
      </c>
      <c r="K308" s="21"/>
      <c r="L308" s="21"/>
      <c r="M308" s="21">
        <v>0.04</v>
      </c>
      <c r="N308" s="21"/>
      <c r="O308" s="21"/>
      <c r="P308" s="21"/>
      <c r="Q308" s="21"/>
      <c r="R308" s="21"/>
      <c r="S308" s="21">
        <v>0.25</v>
      </c>
      <c r="T308" s="21">
        <v>26</v>
      </c>
    </row>
    <row r="309" spans="1:20" x14ac:dyDescent="0.2">
      <c r="A309">
        <v>27</v>
      </c>
      <c r="T309">
        <v>27</v>
      </c>
    </row>
    <row r="310" spans="1:20" x14ac:dyDescent="0.2">
      <c r="A310" s="21">
        <v>28</v>
      </c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>
        <v>28</v>
      </c>
    </row>
    <row r="311" spans="1:20" x14ac:dyDescent="0.2">
      <c r="A311">
        <v>29</v>
      </c>
      <c r="T311">
        <v>29</v>
      </c>
    </row>
    <row r="312" spans="1:20" x14ac:dyDescent="0.2">
      <c r="A312" s="21">
        <v>30</v>
      </c>
      <c r="B312" s="21"/>
      <c r="C312" s="21"/>
      <c r="D312" s="21"/>
      <c r="E312" s="21"/>
      <c r="F312" s="21"/>
      <c r="G312" s="21"/>
      <c r="H312" s="21"/>
      <c r="I312" s="21"/>
      <c r="J312" s="21"/>
      <c r="K312" s="21">
        <v>0.02</v>
      </c>
      <c r="L312" s="21"/>
      <c r="M312" s="21"/>
      <c r="N312" s="21"/>
      <c r="O312" s="21"/>
      <c r="P312" s="21"/>
      <c r="Q312" s="21"/>
      <c r="R312" s="21"/>
      <c r="S312" s="21"/>
      <c r="T312" s="21">
        <v>30</v>
      </c>
    </row>
    <row r="313" spans="1:20" x14ac:dyDescent="0.2">
      <c r="A313">
        <v>31</v>
      </c>
      <c r="T313">
        <v>31</v>
      </c>
    </row>
    <row r="314" spans="1:20" x14ac:dyDescent="0.2">
      <c r="A314" s="18" t="s">
        <v>37</v>
      </c>
      <c r="B314" s="18">
        <f t="shared" ref="B314:S314" si="22">SUM(B283:B313)</f>
        <v>0.11</v>
      </c>
      <c r="C314" s="18">
        <f t="shared" si="22"/>
        <v>0.23</v>
      </c>
      <c r="D314" s="18"/>
      <c r="E314" s="18">
        <f t="shared" si="22"/>
        <v>0.25</v>
      </c>
      <c r="F314" s="18">
        <f t="shared" si="22"/>
        <v>0.28000000000000003</v>
      </c>
      <c r="G314" s="18"/>
      <c r="H314" s="18">
        <f t="shared" si="22"/>
        <v>0</v>
      </c>
      <c r="I314" s="18">
        <f t="shared" si="22"/>
        <v>0.14000000000000001</v>
      </c>
      <c r="J314" s="18">
        <f t="shared" si="22"/>
        <v>0.08</v>
      </c>
      <c r="K314" s="18">
        <f t="shared" si="22"/>
        <v>0.24</v>
      </c>
      <c r="L314" s="18">
        <f t="shared" si="22"/>
        <v>0.14000000000000001</v>
      </c>
      <c r="M314" s="18">
        <f t="shared" si="22"/>
        <v>0.15</v>
      </c>
      <c r="N314" s="18">
        <f t="shared" si="22"/>
        <v>0</v>
      </c>
      <c r="O314" s="18"/>
      <c r="P314" s="18">
        <f t="shared" si="22"/>
        <v>0.08</v>
      </c>
      <c r="Q314" s="18">
        <f t="shared" si="22"/>
        <v>0.1</v>
      </c>
      <c r="R314" s="18">
        <f t="shared" si="22"/>
        <v>0</v>
      </c>
      <c r="S314" s="18">
        <f t="shared" si="22"/>
        <v>0.4</v>
      </c>
      <c r="T314" s="18"/>
    </row>
    <row r="315" spans="1:20" x14ac:dyDescent="0.2">
      <c r="N315">
        <f>N314-0</f>
        <v>0</v>
      </c>
    </row>
    <row r="316" spans="1:20" x14ac:dyDescent="0.2">
      <c r="A316" s="2" t="s">
        <v>48</v>
      </c>
      <c r="B316" t="s">
        <v>1</v>
      </c>
      <c r="C316" t="s">
        <v>2</v>
      </c>
      <c r="E316" t="s">
        <v>4</v>
      </c>
      <c r="F316" t="s">
        <v>5</v>
      </c>
      <c r="H316" t="s">
        <v>91</v>
      </c>
      <c r="I316" t="s">
        <v>9</v>
      </c>
      <c r="J316" t="s">
        <v>10</v>
      </c>
      <c r="K316" t="s">
        <v>11</v>
      </c>
      <c r="L316" t="s">
        <v>90</v>
      </c>
      <c r="M316" t="s">
        <v>13</v>
      </c>
      <c r="N316" t="s">
        <v>14</v>
      </c>
      <c r="P316" t="s">
        <v>16</v>
      </c>
      <c r="Q316" t="s">
        <v>17</v>
      </c>
      <c r="R316" t="s">
        <v>39</v>
      </c>
      <c r="S316" t="s">
        <v>19</v>
      </c>
    </row>
    <row r="318" spans="1:20" x14ac:dyDescent="0.2">
      <c r="A318">
        <v>1</v>
      </c>
      <c r="E318">
        <v>0.04</v>
      </c>
      <c r="K318">
        <v>0.01</v>
      </c>
      <c r="T318">
        <v>1</v>
      </c>
    </row>
    <row r="319" spans="1:20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>
        <v>2</v>
      </c>
    </row>
    <row r="320" spans="1:20" x14ac:dyDescent="0.2">
      <c r="A320">
        <v>3</v>
      </c>
      <c r="C320">
        <v>0.02</v>
      </c>
      <c r="F320">
        <v>0.02</v>
      </c>
      <c r="K320">
        <v>0.01</v>
      </c>
      <c r="T320">
        <v>3</v>
      </c>
    </row>
    <row r="321" spans="1:20" x14ac:dyDescent="0.2">
      <c r="A321" s="21">
        <v>4</v>
      </c>
      <c r="B321" s="21">
        <v>0.05</v>
      </c>
      <c r="C321" s="21">
        <v>0.15</v>
      </c>
      <c r="D321" s="21"/>
      <c r="E321" s="21"/>
      <c r="F321" s="21">
        <v>0.15</v>
      </c>
      <c r="G321" s="21"/>
      <c r="H321" s="21"/>
      <c r="I321" s="21">
        <v>0.1</v>
      </c>
      <c r="J321" s="21">
        <v>0.03</v>
      </c>
      <c r="K321" s="21">
        <v>0.03</v>
      </c>
      <c r="L321" s="21">
        <v>0.1</v>
      </c>
      <c r="M321" s="21">
        <v>0.06</v>
      </c>
      <c r="N321" s="21">
        <v>0.03</v>
      </c>
      <c r="O321" s="21"/>
      <c r="P321" s="21">
        <v>0.09</v>
      </c>
      <c r="Q321" s="21">
        <v>7.0000000000000007E-2</v>
      </c>
      <c r="R321" s="21"/>
      <c r="S321" s="21">
        <v>0.15</v>
      </c>
      <c r="T321" s="21">
        <v>4</v>
      </c>
    </row>
    <row r="322" spans="1:20" x14ac:dyDescent="0.2">
      <c r="A322">
        <v>5</v>
      </c>
      <c r="B322">
        <v>0.2</v>
      </c>
      <c r="C322">
        <v>0.5</v>
      </c>
      <c r="E322">
        <v>0.4</v>
      </c>
      <c r="F322">
        <v>0.38</v>
      </c>
      <c r="I322">
        <v>0.45</v>
      </c>
      <c r="J322">
        <v>0.11</v>
      </c>
      <c r="K322">
        <v>0.64</v>
      </c>
      <c r="L322">
        <v>0.31</v>
      </c>
      <c r="M322">
        <v>0.14000000000000001</v>
      </c>
      <c r="N322">
        <v>0.11</v>
      </c>
      <c r="P322">
        <v>0.63</v>
      </c>
      <c r="Q322">
        <v>0.2</v>
      </c>
      <c r="R322">
        <v>0.5</v>
      </c>
      <c r="T322">
        <v>5</v>
      </c>
    </row>
    <row r="323" spans="1:20" x14ac:dyDescent="0.2">
      <c r="A323" s="21">
        <v>6</v>
      </c>
      <c r="B323" s="21">
        <v>0.24</v>
      </c>
      <c r="C323" s="21">
        <v>0.03</v>
      </c>
      <c r="D323" s="21"/>
      <c r="E323" s="21">
        <v>0.42</v>
      </c>
      <c r="F323" s="21">
        <v>0.01</v>
      </c>
      <c r="G323" s="21"/>
      <c r="H323" s="21"/>
      <c r="I323" s="21"/>
      <c r="J323" s="21">
        <v>0.35</v>
      </c>
      <c r="K323" s="21">
        <v>0.04</v>
      </c>
      <c r="L323" s="21"/>
      <c r="M323" s="21">
        <v>0.3</v>
      </c>
      <c r="N323" s="21">
        <v>0.32</v>
      </c>
      <c r="O323" s="21"/>
      <c r="P323" s="21">
        <v>0.09</v>
      </c>
      <c r="Q323" s="21">
        <v>0.3</v>
      </c>
      <c r="R323" s="21"/>
      <c r="S323" s="21">
        <v>0.75</v>
      </c>
      <c r="T323" s="21">
        <v>6</v>
      </c>
    </row>
    <row r="324" spans="1:20" x14ac:dyDescent="0.2">
      <c r="A324">
        <v>7</v>
      </c>
      <c r="M324">
        <v>0.03</v>
      </c>
      <c r="Q324">
        <v>0.03</v>
      </c>
      <c r="S324">
        <v>0.1</v>
      </c>
      <c r="T324">
        <v>7</v>
      </c>
    </row>
    <row r="325" spans="1:20" x14ac:dyDescent="0.2">
      <c r="A325" s="21">
        <v>8</v>
      </c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>
        <v>8</v>
      </c>
    </row>
    <row r="326" spans="1:20" x14ac:dyDescent="0.2">
      <c r="A326">
        <v>9</v>
      </c>
      <c r="C326">
        <v>0.05</v>
      </c>
      <c r="T326">
        <v>9</v>
      </c>
    </row>
    <row r="327" spans="1:20" x14ac:dyDescent="0.2">
      <c r="A327" s="21">
        <v>10</v>
      </c>
      <c r="B327" s="21">
        <v>0.03</v>
      </c>
      <c r="C327" s="21">
        <v>0.1</v>
      </c>
      <c r="D327" s="21"/>
      <c r="E327" s="21">
        <v>0.08</v>
      </c>
      <c r="F327" s="21">
        <v>0.28000000000000003</v>
      </c>
      <c r="G327" s="21"/>
      <c r="H327" s="21"/>
      <c r="I327" s="21">
        <v>0.05</v>
      </c>
      <c r="J327" s="21">
        <v>0.05</v>
      </c>
      <c r="K327" s="21">
        <v>0.17</v>
      </c>
      <c r="L327" s="21"/>
      <c r="M327" s="21">
        <v>0.05</v>
      </c>
      <c r="N327" s="21">
        <v>0.05</v>
      </c>
      <c r="O327" s="21"/>
      <c r="P327" s="21">
        <v>0.11</v>
      </c>
      <c r="Q327" s="21">
        <v>0.18</v>
      </c>
      <c r="R327" s="21"/>
      <c r="S327" s="21"/>
      <c r="T327" s="21">
        <v>10</v>
      </c>
    </row>
    <row r="328" spans="1:20" x14ac:dyDescent="0.2">
      <c r="A328">
        <v>11</v>
      </c>
      <c r="B328">
        <v>0.11</v>
      </c>
      <c r="C328">
        <v>0.18</v>
      </c>
      <c r="E328">
        <v>0.1</v>
      </c>
      <c r="I328">
        <v>0.13</v>
      </c>
      <c r="J328">
        <v>0.06</v>
      </c>
      <c r="M328">
        <v>0.1</v>
      </c>
      <c r="N328">
        <v>0.06</v>
      </c>
      <c r="Q328">
        <v>0.1</v>
      </c>
      <c r="R328">
        <v>0.43</v>
      </c>
      <c r="S328">
        <v>0.25</v>
      </c>
      <c r="T328">
        <v>11</v>
      </c>
    </row>
    <row r="329" spans="1:20" x14ac:dyDescent="0.2">
      <c r="A329" s="21">
        <v>12</v>
      </c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>
        <v>0.25</v>
      </c>
      <c r="M329" s="21"/>
      <c r="N329" s="21"/>
      <c r="O329" s="21"/>
      <c r="P329" s="21"/>
      <c r="Q329" s="21"/>
      <c r="R329" s="21"/>
      <c r="S329" s="21">
        <v>0.25</v>
      </c>
      <c r="T329" s="21">
        <v>12</v>
      </c>
    </row>
    <row r="330" spans="1:20" x14ac:dyDescent="0.2">
      <c r="A330">
        <v>13</v>
      </c>
      <c r="C330">
        <v>0.03</v>
      </c>
      <c r="K330">
        <v>0.17</v>
      </c>
      <c r="M330">
        <v>0.02</v>
      </c>
      <c r="Q330">
        <v>0.05</v>
      </c>
      <c r="T330">
        <v>13</v>
      </c>
    </row>
    <row r="331" spans="1:20" x14ac:dyDescent="0.2">
      <c r="A331" s="21">
        <v>14</v>
      </c>
      <c r="B331" s="21"/>
      <c r="C331" s="21">
        <v>0.25</v>
      </c>
      <c r="D331" s="21"/>
      <c r="E331" s="21"/>
      <c r="F331" s="21">
        <v>0.11</v>
      </c>
      <c r="G331" s="21"/>
      <c r="H331" s="21"/>
      <c r="I331" s="21">
        <v>0.12</v>
      </c>
      <c r="J331" s="21"/>
      <c r="K331" s="21">
        <v>0.14000000000000001</v>
      </c>
      <c r="L331" s="21"/>
      <c r="M331" s="21">
        <v>0.01</v>
      </c>
      <c r="N331" s="21"/>
      <c r="O331" s="21"/>
      <c r="P331" s="21"/>
      <c r="Q331" s="21">
        <v>0.11</v>
      </c>
      <c r="R331" s="21"/>
      <c r="S331" s="21"/>
      <c r="T331" s="21">
        <v>14</v>
      </c>
    </row>
    <row r="332" spans="1:20" x14ac:dyDescent="0.2">
      <c r="A332">
        <v>15</v>
      </c>
      <c r="B332">
        <v>0.12</v>
      </c>
      <c r="E332">
        <v>0.15</v>
      </c>
      <c r="F332">
        <v>0.16</v>
      </c>
      <c r="I332">
        <v>0.17</v>
      </c>
      <c r="J332">
        <v>0.11</v>
      </c>
      <c r="K332">
        <v>0.19</v>
      </c>
      <c r="M332">
        <v>0.14000000000000001</v>
      </c>
      <c r="N332">
        <v>0.1</v>
      </c>
      <c r="P332">
        <v>0.19</v>
      </c>
      <c r="S332">
        <v>0.2</v>
      </c>
      <c r="T332">
        <v>15</v>
      </c>
    </row>
    <row r="333" spans="1:20" x14ac:dyDescent="0.2">
      <c r="A333" s="21">
        <v>16</v>
      </c>
      <c r="B333" s="21">
        <v>0.16</v>
      </c>
      <c r="C333" s="21"/>
      <c r="D333" s="21"/>
      <c r="E333" s="21">
        <v>0.2</v>
      </c>
      <c r="F333" s="21">
        <v>0.02</v>
      </c>
      <c r="G333" s="21"/>
      <c r="H333" s="21"/>
      <c r="I333" s="21">
        <v>0.02</v>
      </c>
      <c r="J333" s="21">
        <v>0.14000000000000001</v>
      </c>
      <c r="K333" s="21">
        <v>0.02</v>
      </c>
      <c r="L333" s="21"/>
      <c r="M333" s="21">
        <v>0.13</v>
      </c>
      <c r="N333" s="21">
        <v>0.14000000000000001</v>
      </c>
      <c r="O333" s="21"/>
      <c r="P333" s="21">
        <v>0.19</v>
      </c>
      <c r="Q333" s="21">
        <v>0.16</v>
      </c>
      <c r="R333" s="21">
        <v>0.27</v>
      </c>
      <c r="S333" s="21"/>
      <c r="T333" s="21">
        <v>16</v>
      </c>
    </row>
    <row r="334" spans="1:20" x14ac:dyDescent="0.2">
      <c r="A334">
        <v>17</v>
      </c>
      <c r="T334">
        <v>17</v>
      </c>
    </row>
    <row r="335" spans="1:20" x14ac:dyDescent="0.2">
      <c r="A335" s="21">
        <v>18</v>
      </c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>
        <v>18</v>
      </c>
    </row>
    <row r="336" spans="1:20" x14ac:dyDescent="0.2">
      <c r="A336">
        <v>19</v>
      </c>
      <c r="C336">
        <v>0.03</v>
      </c>
      <c r="T336">
        <v>19</v>
      </c>
    </row>
    <row r="337" spans="1:20" x14ac:dyDescent="0.2">
      <c r="A337" s="21">
        <v>20</v>
      </c>
      <c r="B337" s="21"/>
      <c r="C337" s="21"/>
      <c r="D337" s="21"/>
      <c r="E337" s="21"/>
      <c r="F337" s="21"/>
      <c r="G337" s="21"/>
      <c r="H337" s="21"/>
      <c r="I337" s="21"/>
      <c r="J337" s="21"/>
      <c r="K337" s="21">
        <v>0.03</v>
      </c>
      <c r="L337" s="21"/>
      <c r="M337" s="21"/>
      <c r="N337" s="21"/>
      <c r="O337" s="21"/>
      <c r="P337" s="21"/>
      <c r="Q337" s="21"/>
      <c r="R337" s="21"/>
      <c r="S337" s="21"/>
      <c r="T337" s="21">
        <v>20</v>
      </c>
    </row>
    <row r="338" spans="1:20" x14ac:dyDescent="0.2">
      <c r="A338">
        <v>21</v>
      </c>
      <c r="B338">
        <v>0.01</v>
      </c>
      <c r="E338">
        <v>0.04</v>
      </c>
      <c r="P338">
        <v>0.04</v>
      </c>
      <c r="T338">
        <v>21</v>
      </c>
    </row>
    <row r="339" spans="1:20" x14ac:dyDescent="0.2">
      <c r="A339" s="21">
        <v>22</v>
      </c>
      <c r="B339" s="21"/>
      <c r="C339" s="21"/>
      <c r="D339" s="21"/>
      <c r="E339" s="21"/>
      <c r="F339" s="21"/>
      <c r="G339" s="21"/>
      <c r="H339" s="21"/>
      <c r="I339" s="21"/>
      <c r="J339" s="21">
        <v>0.01</v>
      </c>
      <c r="K339" s="21"/>
      <c r="L339" s="21"/>
      <c r="M339" s="21"/>
      <c r="N339" s="21">
        <v>0.01</v>
      </c>
      <c r="O339" s="21"/>
      <c r="P339" s="21"/>
      <c r="Q339" s="21"/>
      <c r="R339" s="21"/>
      <c r="S339" s="21"/>
      <c r="T339" s="21">
        <v>22</v>
      </c>
    </row>
    <row r="340" spans="1:20" x14ac:dyDescent="0.2">
      <c r="A340">
        <v>23</v>
      </c>
      <c r="E340">
        <v>0.03</v>
      </c>
      <c r="F340">
        <v>0.03</v>
      </c>
      <c r="K340">
        <v>0.02</v>
      </c>
      <c r="T340">
        <v>23</v>
      </c>
    </row>
    <row r="341" spans="1:20" x14ac:dyDescent="0.2">
      <c r="A341" s="21">
        <v>24</v>
      </c>
      <c r="B341" s="21">
        <v>0.01</v>
      </c>
      <c r="C341" s="21"/>
      <c r="D341" s="21"/>
      <c r="E341" s="21"/>
      <c r="F341" s="21"/>
      <c r="G341" s="21"/>
      <c r="H341" s="21"/>
      <c r="I341" s="21"/>
      <c r="J341" s="21">
        <v>0.02</v>
      </c>
      <c r="K341" s="21"/>
      <c r="L341" s="21"/>
      <c r="M341" s="21"/>
      <c r="N341" s="21">
        <v>0.02</v>
      </c>
      <c r="O341" s="21"/>
      <c r="P341" s="21">
        <v>0.01</v>
      </c>
      <c r="Q341" s="21">
        <v>0.05</v>
      </c>
      <c r="R341" s="21"/>
      <c r="S341" s="21">
        <v>0.25</v>
      </c>
      <c r="T341" s="21">
        <v>24</v>
      </c>
    </row>
    <row r="342" spans="1:20" x14ac:dyDescent="0.2">
      <c r="A342">
        <v>25</v>
      </c>
      <c r="T342">
        <v>25</v>
      </c>
    </row>
    <row r="343" spans="1:20" x14ac:dyDescent="0.2">
      <c r="A343" s="21">
        <v>26</v>
      </c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>
        <v>26</v>
      </c>
    </row>
    <row r="344" spans="1:20" x14ac:dyDescent="0.2">
      <c r="A344">
        <v>27</v>
      </c>
      <c r="T344">
        <v>27</v>
      </c>
    </row>
    <row r="345" spans="1:20" x14ac:dyDescent="0.2">
      <c r="A345" s="21">
        <v>28</v>
      </c>
      <c r="B345" s="21"/>
      <c r="C345" s="21">
        <v>0.05</v>
      </c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>
        <v>28</v>
      </c>
    </row>
    <row r="346" spans="1:20" x14ac:dyDescent="0.2">
      <c r="A346">
        <v>29</v>
      </c>
      <c r="E346">
        <v>0.14000000000000001</v>
      </c>
      <c r="J346">
        <v>0.04</v>
      </c>
      <c r="M346">
        <v>0.01</v>
      </c>
      <c r="N346">
        <v>0.04</v>
      </c>
      <c r="T346">
        <v>29</v>
      </c>
    </row>
    <row r="347" spans="1:20" x14ac:dyDescent="0.2">
      <c r="A347" s="21">
        <v>30</v>
      </c>
      <c r="B347" s="21">
        <v>0.19</v>
      </c>
      <c r="C347" s="21">
        <v>0.21</v>
      </c>
      <c r="D347" s="21"/>
      <c r="E347" s="21">
        <v>0.23</v>
      </c>
      <c r="F347" s="21">
        <v>0.28999999999999998</v>
      </c>
      <c r="G347" s="21"/>
      <c r="H347" s="21"/>
      <c r="I347" s="21">
        <v>0.24</v>
      </c>
      <c r="J347" s="21"/>
      <c r="K347" s="21">
        <v>0.15</v>
      </c>
      <c r="L347" s="21"/>
      <c r="M347" s="21">
        <v>0.1</v>
      </c>
      <c r="N347" s="21"/>
      <c r="O347" s="21"/>
      <c r="P347" s="21">
        <v>0.01</v>
      </c>
      <c r="Q347" s="21"/>
      <c r="R347" s="21"/>
      <c r="S347" s="21"/>
      <c r="T347" s="21">
        <v>30</v>
      </c>
    </row>
    <row r="348" spans="1:20" x14ac:dyDescent="0.2">
      <c r="A348">
        <v>31</v>
      </c>
      <c r="J348">
        <v>0.22</v>
      </c>
      <c r="M348">
        <v>0.12</v>
      </c>
      <c r="N348">
        <v>0.12</v>
      </c>
      <c r="P348">
        <v>0.22</v>
      </c>
      <c r="S348">
        <v>0.3</v>
      </c>
      <c r="T348">
        <v>31</v>
      </c>
    </row>
    <row r="349" spans="1:20" x14ac:dyDescent="0.2">
      <c r="A349" s="18" t="s">
        <v>37</v>
      </c>
      <c r="B349" s="18">
        <f t="shared" ref="B349:S349" si="23">SUM(B318:B348)</f>
        <v>1.1200000000000001</v>
      </c>
      <c r="C349" s="18">
        <f t="shared" si="23"/>
        <v>1.6</v>
      </c>
      <c r="D349" s="18"/>
      <c r="E349" s="18">
        <f t="shared" si="23"/>
        <v>1.83</v>
      </c>
      <c r="F349" s="18">
        <f t="shared" si="23"/>
        <v>1.4500000000000002</v>
      </c>
      <c r="G349" s="18"/>
      <c r="H349" s="18">
        <f t="shared" si="23"/>
        <v>0</v>
      </c>
      <c r="I349" s="18">
        <f t="shared" si="23"/>
        <v>1.28</v>
      </c>
      <c r="J349" s="18">
        <f t="shared" si="23"/>
        <v>1.1400000000000001</v>
      </c>
      <c r="K349" s="18">
        <f t="shared" si="23"/>
        <v>1.6199999999999999</v>
      </c>
      <c r="L349" s="18">
        <f t="shared" si="23"/>
        <v>0.66</v>
      </c>
      <c r="M349" s="18">
        <f t="shared" si="23"/>
        <v>1.21</v>
      </c>
      <c r="N349" s="18">
        <f t="shared" si="23"/>
        <v>1</v>
      </c>
      <c r="O349" s="18"/>
      <c r="P349" s="18">
        <f t="shared" si="23"/>
        <v>1.5799999999999998</v>
      </c>
      <c r="Q349" s="18">
        <f t="shared" si="23"/>
        <v>1.25</v>
      </c>
      <c r="R349" s="18">
        <f t="shared" si="23"/>
        <v>1.2</v>
      </c>
      <c r="S349" s="18">
        <f t="shared" si="23"/>
        <v>2.25</v>
      </c>
      <c r="T349" s="18"/>
    </row>
    <row r="350" spans="1:20" x14ac:dyDescent="0.2">
      <c r="N350">
        <f>N349-1</f>
        <v>0</v>
      </c>
    </row>
    <row r="351" spans="1:20" x14ac:dyDescent="0.2">
      <c r="A351" s="2" t="s">
        <v>49</v>
      </c>
      <c r="B351" t="s">
        <v>1</v>
      </c>
      <c r="C351" t="s">
        <v>2</v>
      </c>
      <c r="E351" t="s">
        <v>4</v>
      </c>
      <c r="F351" t="s">
        <v>5</v>
      </c>
      <c r="H351" t="s">
        <v>91</v>
      </c>
      <c r="I351" t="s">
        <v>9</v>
      </c>
      <c r="J351" t="s">
        <v>10</v>
      </c>
      <c r="K351" t="s">
        <v>11</v>
      </c>
      <c r="L351" t="s">
        <v>90</v>
      </c>
      <c r="M351" t="s">
        <v>13</v>
      </c>
      <c r="N351" t="s">
        <v>14</v>
      </c>
      <c r="P351" t="s">
        <v>16</v>
      </c>
      <c r="Q351" t="s">
        <v>17</v>
      </c>
      <c r="R351" t="s">
        <v>39</v>
      </c>
      <c r="S351" t="s">
        <v>19</v>
      </c>
    </row>
    <row r="353" spans="1:20" x14ac:dyDescent="0.2">
      <c r="A353">
        <v>1</v>
      </c>
      <c r="T353">
        <v>1</v>
      </c>
    </row>
    <row r="354" spans="1:20" x14ac:dyDescent="0.2">
      <c r="A354" s="21">
        <v>2</v>
      </c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>
        <v>2</v>
      </c>
    </row>
    <row r="355" spans="1:20" x14ac:dyDescent="0.2">
      <c r="A355">
        <v>3</v>
      </c>
      <c r="F355">
        <v>0.32</v>
      </c>
      <c r="Q355">
        <v>0.13</v>
      </c>
      <c r="T355">
        <v>3</v>
      </c>
    </row>
    <row r="356" spans="1:20" x14ac:dyDescent="0.2">
      <c r="A356" s="21">
        <v>4</v>
      </c>
      <c r="B356" s="21">
        <v>0.27</v>
      </c>
      <c r="C356" s="21">
        <v>0.3</v>
      </c>
      <c r="D356" s="21"/>
      <c r="E356" s="21">
        <v>0.21</v>
      </c>
      <c r="F356" s="21"/>
      <c r="G356" s="21"/>
      <c r="H356" s="21"/>
      <c r="I356" s="21">
        <v>0.32</v>
      </c>
      <c r="J356" s="21">
        <v>0.22</v>
      </c>
      <c r="K356" s="21"/>
      <c r="L356" s="21"/>
      <c r="M356" s="21">
        <v>0.24</v>
      </c>
      <c r="N356" s="21">
        <v>0.2</v>
      </c>
      <c r="O356" s="21"/>
      <c r="P356" s="21"/>
      <c r="Q356" s="21"/>
      <c r="R356" s="21"/>
      <c r="S356" s="21">
        <v>0.45</v>
      </c>
      <c r="T356" s="21">
        <v>4</v>
      </c>
    </row>
    <row r="357" spans="1:20" x14ac:dyDescent="0.2">
      <c r="A357">
        <v>5</v>
      </c>
      <c r="I357">
        <v>7.0000000000000007E-2</v>
      </c>
      <c r="T357">
        <v>5</v>
      </c>
    </row>
    <row r="358" spans="1:20" x14ac:dyDescent="0.2">
      <c r="A358" s="21">
        <v>6</v>
      </c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>
        <v>6</v>
      </c>
    </row>
    <row r="359" spans="1:20" x14ac:dyDescent="0.2">
      <c r="A359">
        <v>7</v>
      </c>
      <c r="T359">
        <v>7</v>
      </c>
    </row>
    <row r="360" spans="1:20" x14ac:dyDescent="0.2">
      <c r="A360" s="21">
        <v>8</v>
      </c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>
        <v>8</v>
      </c>
    </row>
    <row r="361" spans="1:20" x14ac:dyDescent="0.2">
      <c r="A361">
        <v>9</v>
      </c>
      <c r="T361">
        <v>9</v>
      </c>
    </row>
    <row r="362" spans="1:20" x14ac:dyDescent="0.2">
      <c r="A362" s="21">
        <v>10</v>
      </c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>
        <v>10</v>
      </c>
    </row>
    <row r="363" spans="1:20" x14ac:dyDescent="0.2">
      <c r="A363">
        <v>11</v>
      </c>
      <c r="B363">
        <v>0.27</v>
      </c>
      <c r="C363">
        <v>0.33</v>
      </c>
      <c r="E363">
        <v>0.35</v>
      </c>
      <c r="T363">
        <v>11</v>
      </c>
    </row>
    <row r="364" spans="1:20" x14ac:dyDescent="0.2">
      <c r="A364" s="21">
        <v>12</v>
      </c>
      <c r="B364" s="21">
        <v>0.17</v>
      </c>
      <c r="C364" s="21">
        <v>0.22</v>
      </c>
      <c r="D364" s="21"/>
      <c r="E364" s="21">
        <v>0.35</v>
      </c>
      <c r="F364" s="21"/>
      <c r="G364" s="21"/>
      <c r="H364" s="21"/>
      <c r="I364" s="21">
        <v>0.34</v>
      </c>
      <c r="J364" s="21">
        <v>0.4</v>
      </c>
      <c r="K364" s="21"/>
      <c r="L364" s="21"/>
      <c r="M364" s="21">
        <v>0.68</v>
      </c>
      <c r="N364" s="21">
        <v>0.6</v>
      </c>
      <c r="O364" s="21"/>
      <c r="P364" s="21"/>
      <c r="Q364" s="21">
        <v>0.42</v>
      </c>
      <c r="R364" s="21">
        <v>1.23</v>
      </c>
      <c r="S364" s="21">
        <v>0.53</v>
      </c>
      <c r="T364" s="21">
        <v>12</v>
      </c>
    </row>
    <row r="365" spans="1:20" x14ac:dyDescent="0.2">
      <c r="A365">
        <v>13</v>
      </c>
      <c r="F365">
        <v>0.41</v>
      </c>
      <c r="I365">
        <v>0.23</v>
      </c>
      <c r="J365">
        <v>0.23</v>
      </c>
      <c r="M365">
        <v>0.02</v>
      </c>
      <c r="Q365">
        <v>0.11</v>
      </c>
      <c r="S365">
        <v>0.33</v>
      </c>
      <c r="T365">
        <v>13</v>
      </c>
    </row>
    <row r="366" spans="1:20" x14ac:dyDescent="0.2">
      <c r="A366" s="21">
        <v>14</v>
      </c>
      <c r="B366" s="21">
        <v>0.01</v>
      </c>
      <c r="C366" s="21">
        <v>0.05</v>
      </c>
      <c r="D366" s="21"/>
      <c r="E366" s="21"/>
      <c r="F366" s="21"/>
      <c r="G366" s="21"/>
      <c r="H366" s="21"/>
      <c r="I366" s="21"/>
      <c r="J366" s="21">
        <v>0.05</v>
      </c>
      <c r="K366" s="21"/>
      <c r="L366" s="21"/>
      <c r="M366" s="21">
        <v>0.18</v>
      </c>
      <c r="N366" s="21">
        <v>0.12</v>
      </c>
      <c r="O366" s="21"/>
      <c r="P366" s="21">
        <v>0.69</v>
      </c>
      <c r="Q366" s="21"/>
      <c r="R366" s="21"/>
      <c r="S366" s="21"/>
      <c r="T366" s="21">
        <v>14</v>
      </c>
    </row>
    <row r="367" spans="1:20" x14ac:dyDescent="0.2">
      <c r="A367">
        <v>15</v>
      </c>
      <c r="I367">
        <v>0.05</v>
      </c>
      <c r="K367">
        <v>0.1</v>
      </c>
      <c r="M367">
        <v>0.05</v>
      </c>
      <c r="T367">
        <v>15</v>
      </c>
    </row>
    <row r="368" spans="1:20" x14ac:dyDescent="0.2">
      <c r="A368" s="21">
        <v>16</v>
      </c>
      <c r="B368" s="21">
        <v>0.01</v>
      </c>
      <c r="C368" s="21">
        <v>0.56999999999999995</v>
      </c>
      <c r="D368" s="21"/>
      <c r="E368" s="21">
        <v>0.05</v>
      </c>
      <c r="F368" s="21">
        <v>0.24</v>
      </c>
      <c r="G368" s="21"/>
      <c r="H368" s="21"/>
      <c r="I368" s="21"/>
      <c r="J368" s="21"/>
      <c r="K368" s="21">
        <v>0.56999999999999995</v>
      </c>
      <c r="L368" s="21"/>
      <c r="M368" s="21"/>
      <c r="N368" s="21"/>
      <c r="O368" s="21"/>
      <c r="P368" s="21"/>
      <c r="Q368" s="21"/>
      <c r="R368" s="21">
        <v>0.46</v>
      </c>
      <c r="S368" s="21">
        <v>0.6</v>
      </c>
      <c r="T368" s="21">
        <v>16</v>
      </c>
    </row>
    <row r="369" spans="1:20" x14ac:dyDescent="0.2">
      <c r="A369">
        <v>17</v>
      </c>
      <c r="B369">
        <v>0.2</v>
      </c>
      <c r="C369">
        <v>0.21</v>
      </c>
      <c r="I369">
        <v>0.22</v>
      </c>
      <c r="K369">
        <v>0.26</v>
      </c>
      <c r="M369">
        <v>0.46</v>
      </c>
      <c r="P369">
        <v>0.04</v>
      </c>
      <c r="Q369">
        <v>0.45</v>
      </c>
      <c r="T369">
        <v>17</v>
      </c>
    </row>
    <row r="370" spans="1:20" x14ac:dyDescent="0.2">
      <c r="A370" s="21">
        <v>18</v>
      </c>
      <c r="B370" s="21">
        <v>7.0000000000000007E-2</v>
      </c>
      <c r="C370" s="21">
        <v>0.22</v>
      </c>
      <c r="D370" s="21"/>
      <c r="E370" s="21">
        <v>0.3</v>
      </c>
      <c r="F370" s="21">
        <v>0.23</v>
      </c>
      <c r="G370" s="21"/>
      <c r="H370" s="21"/>
      <c r="I370" s="21">
        <v>0.15</v>
      </c>
      <c r="J370" s="21">
        <v>0.22</v>
      </c>
      <c r="K370" s="21">
        <v>0.28999999999999998</v>
      </c>
      <c r="L370" s="21"/>
      <c r="M370" s="21">
        <v>0.18</v>
      </c>
      <c r="N370" s="21"/>
      <c r="O370" s="21"/>
      <c r="P370" s="21">
        <v>0.15</v>
      </c>
      <c r="Q370" s="21">
        <v>0.17</v>
      </c>
      <c r="R370" s="21"/>
      <c r="S370" s="21"/>
      <c r="T370" s="21">
        <v>18</v>
      </c>
    </row>
    <row r="371" spans="1:20" x14ac:dyDescent="0.2">
      <c r="A371">
        <v>19</v>
      </c>
      <c r="B371">
        <v>0.02</v>
      </c>
      <c r="C371">
        <v>0.05</v>
      </c>
      <c r="E371">
        <v>0.11</v>
      </c>
      <c r="I371">
        <v>0.1</v>
      </c>
      <c r="J371">
        <v>0.15</v>
      </c>
      <c r="K371">
        <v>0.16</v>
      </c>
      <c r="M371">
        <v>0.1</v>
      </c>
      <c r="P371">
        <v>0.16</v>
      </c>
      <c r="Q371">
        <v>0.02</v>
      </c>
      <c r="T371">
        <v>19</v>
      </c>
    </row>
    <row r="372" spans="1:20" x14ac:dyDescent="0.2">
      <c r="A372" s="21">
        <v>20</v>
      </c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>
        <v>0.03</v>
      </c>
      <c r="N372" s="21"/>
      <c r="O372" s="21"/>
      <c r="P372" s="21"/>
      <c r="Q372" s="21"/>
      <c r="R372" s="21"/>
      <c r="S372" s="21"/>
      <c r="T372" s="21">
        <v>20</v>
      </c>
    </row>
    <row r="373" spans="1:20" x14ac:dyDescent="0.2">
      <c r="A373">
        <v>21</v>
      </c>
      <c r="B373">
        <v>0.18</v>
      </c>
      <c r="F373">
        <v>0.04</v>
      </c>
      <c r="K373">
        <v>0.48</v>
      </c>
      <c r="P373">
        <v>0.01</v>
      </c>
      <c r="Q373">
        <v>0.05</v>
      </c>
      <c r="R373">
        <v>0.43</v>
      </c>
      <c r="T373">
        <v>21</v>
      </c>
    </row>
    <row r="374" spans="1:20" x14ac:dyDescent="0.2">
      <c r="A374" s="21">
        <v>22</v>
      </c>
      <c r="B374" s="21">
        <v>0.08</v>
      </c>
      <c r="C374" s="21"/>
      <c r="D374" s="21"/>
      <c r="E374" s="21"/>
      <c r="F374" s="21"/>
      <c r="G374" s="21"/>
      <c r="H374" s="21"/>
      <c r="I374" s="21">
        <v>0.08</v>
      </c>
      <c r="J374" s="21">
        <v>0.05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1">
        <v>22</v>
      </c>
    </row>
    <row r="375" spans="1:20" x14ac:dyDescent="0.2">
      <c r="A375">
        <v>23</v>
      </c>
      <c r="L375">
        <v>1.1000000000000001</v>
      </c>
      <c r="T375">
        <v>23</v>
      </c>
    </row>
    <row r="376" spans="1:20" x14ac:dyDescent="0.2">
      <c r="A376" s="21">
        <v>24</v>
      </c>
      <c r="B376" s="21">
        <v>0.09</v>
      </c>
      <c r="C376" s="21">
        <v>0.12</v>
      </c>
      <c r="D376" s="21"/>
      <c r="E376" s="21">
        <v>0.21</v>
      </c>
      <c r="F376" s="21">
        <v>7.0000000000000007E-2</v>
      </c>
      <c r="G376" s="21"/>
      <c r="H376" s="21"/>
      <c r="I376" s="21"/>
      <c r="J376" s="21"/>
      <c r="K376" s="21">
        <v>0.14000000000000001</v>
      </c>
      <c r="L376" s="21"/>
      <c r="M376" s="21">
        <v>0.08</v>
      </c>
      <c r="N376" s="21"/>
      <c r="O376" s="21"/>
      <c r="P376" s="21">
        <v>0.04</v>
      </c>
      <c r="Q376" s="21"/>
      <c r="R376" s="21"/>
      <c r="S376" s="21"/>
      <c r="T376" s="21">
        <v>24</v>
      </c>
    </row>
    <row r="377" spans="1:20" x14ac:dyDescent="0.2">
      <c r="A377">
        <v>25</v>
      </c>
      <c r="B377">
        <v>0.01</v>
      </c>
      <c r="I377">
        <v>0.12</v>
      </c>
      <c r="J377">
        <v>0.12</v>
      </c>
      <c r="M377">
        <v>0.04</v>
      </c>
      <c r="S377">
        <v>0.75</v>
      </c>
      <c r="T377">
        <v>25</v>
      </c>
    </row>
    <row r="378" spans="1:20" x14ac:dyDescent="0.2">
      <c r="A378" s="21">
        <v>26</v>
      </c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>
        <v>26</v>
      </c>
    </row>
    <row r="379" spans="1:20" x14ac:dyDescent="0.2">
      <c r="A379">
        <v>27</v>
      </c>
      <c r="B379">
        <v>7.0000000000000007E-2</v>
      </c>
      <c r="E379">
        <v>0.09</v>
      </c>
      <c r="F379">
        <v>0.05</v>
      </c>
      <c r="L379">
        <v>0.28000000000000003</v>
      </c>
      <c r="Q379">
        <v>0.1</v>
      </c>
      <c r="R379">
        <v>0.22</v>
      </c>
      <c r="T379">
        <v>27</v>
      </c>
    </row>
    <row r="380" spans="1:20" x14ac:dyDescent="0.2">
      <c r="A380" s="21">
        <v>28</v>
      </c>
      <c r="B380" s="21"/>
      <c r="C380" s="21"/>
      <c r="D380" s="21"/>
      <c r="E380" s="21"/>
      <c r="F380" s="21"/>
      <c r="G380" s="21"/>
      <c r="H380" s="21"/>
      <c r="I380" s="21">
        <v>0.09</v>
      </c>
      <c r="J380" s="21">
        <v>0.12</v>
      </c>
      <c r="K380" s="21"/>
      <c r="L380" s="21"/>
      <c r="M380" s="21">
        <v>0.02</v>
      </c>
      <c r="N380" s="21"/>
      <c r="O380" s="21"/>
      <c r="P380" s="21">
        <v>0.13</v>
      </c>
      <c r="Q380" s="21"/>
      <c r="R380" s="21"/>
      <c r="S380" s="21">
        <v>0.1</v>
      </c>
      <c r="T380" s="21">
        <v>28</v>
      </c>
    </row>
    <row r="381" spans="1:20" x14ac:dyDescent="0.2">
      <c r="A381">
        <v>29</v>
      </c>
      <c r="F381">
        <v>0.02</v>
      </c>
      <c r="T381">
        <v>29</v>
      </c>
    </row>
    <row r="382" spans="1:20" x14ac:dyDescent="0.2">
      <c r="A382" s="21">
        <v>30</v>
      </c>
      <c r="B382" s="21">
        <v>7.0000000000000007E-2</v>
      </c>
      <c r="C382" s="21">
        <v>0.15</v>
      </c>
      <c r="D382" s="21"/>
      <c r="E382" s="21">
        <v>0.05</v>
      </c>
      <c r="F382" s="21"/>
      <c r="G382" s="21"/>
      <c r="H382" s="21"/>
      <c r="I382" s="21">
        <v>0.1</v>
      </c>
      <c r="J382" s="21">
        <v>7.0000000000000007E-2</v>
      </c>
      <c r="K382" s="21"/>
      <c r="L382" s="21">
        <v>0.11</v>
      </c>
      <c r="M382" s="21">
        <v>0.03</v>
      </c>
      <c r="N382" s="21"/>
      <c r="O382" s="21"/>
      <c r="P382" s="21">
        <v>0.03</v>
      </c>
      <c r="Q382" s="21">
        <v>0.08</v>
      </c>
      <c r="R382" s="21"/>
      <c r="S382" s="21">
        <v>0.23</v>
      </c>
      <c r="T382" s="21">
        <v>30</v>
      </c>
    </row>
    <row r="383" spans="1:20" x14ac:dyDescent="0.2">
      <c r="A383">
        <v>31</v>
      </c>
      <c r="T383">
        <v>31</v>
      </c>
    </row>
    <row r="384" spans="1:20" x14ac:dyDescent="0.2">
      <c r="A384" s="18" t="s">
        <v>37</v>
      </c>
      <c r="B384" s="18">
        <f t="shared" ref="B384:S384" si="24">SUM(B353:B383)</f>
        <v>1.5200000000000005</v>
      </c>
      <c r="C384" s="18">
        <f t="shared" si="24"/>
        <v>2.2199999999999998</v>
      </c>
      <c r="D384" s="18"/>
      <c r="E384" s="18">
        <f t="shared" si="24"/>
        <v>1.7200000000000002</v>
      </c>
      <c r="F384" s="18">
        <f t="shared" si="24"/>
        <v>1.3800000000000001</v>
      </c>
      <c r="G384" s="18"/>
      <c r="H384" s="18">
        <f t="shared" si="24"/>
        <v>0</v>
      </c>
      <c r="I384" s="18">
        <f t="shared" si="24"/>
        <v>1.8700000000000003</v>
      </c>
      <c r="J384" s="18">
        <f t="shared" si="24"/>
        <v>1.6300000000000001</v>
      </c>
      <c r="K384" s="18">
        <f t="shared" si="24"/>
        <v>2</v>
      </c>
      <c r="L384" s="18">
        <f t="shared" si="24"/>
        <v>1.4900000000000002</v>
      </c>
      <c r="M384" s="18">
        <f t="shared" si="24"/>
        <v>2.11</v>
      </c>
      <c r="N384" s="18">
        <f t="shared" si="24"/>
        <v>0.92</v>
      </c>
      <c r="O384" s="18"/>
      <c r="P384" s="18">
        <f t="shared" si="24"/>
        <v>1.2500000000000002</v>
      </c>
      <c r="Q384" s="18">
        <f t="shared" si="24"/>
        <v>1.5300000000000002</v>
      </c>
      <c r="R384" s="18">
        <f t="shared" si="24"/>
        <v>2.3400000000000003</v>
      </c>
      <c r="S384" s="20">
        <f t="shared" si="24"/>
        <v>2.99</v>
      </c>
      <c r="T384" s="18"/>
    </row>
    <row r="385" spans="1:20" x14ac:dyDescent="0.2">
      <c r="N385">
        <f>N384-0.92</f>
        <v>0</v>
      </c>
    </row>
    <row r="386" spans="1:20" x14ac:dyDescent="0.2">
      <c r="A386" s="2" t="s">
        <v>50</v>
      </c>
      <c r="B386" t="s">
        <v>1</v>
      </c>
      <c r="C386" t="s">
        <v>2</v>
      </c>
      <c r="E386" t="s">
        <v>4</v>
      </c>
      <c r="F386" t="s">
        <v>5</v>
      </c>
      <c r="H386" t="s">
        <v>91</v>
      </c>
      <c r="I386" t="s">
        <v>9</v>
      </c>
      <c r="J386" t="s">
        <v>10</v>
      </c>
      <c r="K386" t="s">
        <v>11</v>
      </c>
      <c r="L386" t="s">
        <v>90</v>
      </c>
      <c r="M386" t="s">
        <v>13</v>
      </c>
      <c r="N386" t="s">
        <v>14</v>
      </c>
      <c r="P386" t="s">
        <v>16</v>
      </c>
      <c r="Q386" t="s">
        <v>17</v>
      </c>
      <c r="R386" t="s">
        <v>39</v>
      </c>
      <c r="S386" t="s">
        <v>19</v>
      </c>
    </row>
    <row r="388" spans="1:20" x14ac:dyDescent="0.2">
      <c r="A388">
        <v>1</v>
      </c>
      <c r="T388">
        <v>1</v>
      </c>
    </row>
    <row r="389" spans="1:20" x14ac:dyDescent="0.2">
      <c r="A389" s="21">
        <v>2</v>
      </c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>
        <v>2</v>
      </c>
    </row>
    <row r="390" spans="1:20" x14ac:dyDescent="0.2">
      <c r="A390">
        <v>3</v>
      </c>
      <c r="T390">
        <v>3</v>
      </c>
    </row>
    <row r="391" spans="1:20" x14ac:dyDescent="0.2">
      <c r="A391" s="21">
        <v>4</v>
      </c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>
        <v>4</v>
      </c>
    </row>
    <row r="392" spans="1:20" x14ac:dyDescent="0.2">
      <c r="A392">
        <v>5</v>
      </c>
      <c r="T392">
        <v>5</v>
      </c>
    </row>
    <row r="393" spans="1:20" x14ac:dyDescent="0.2">
      <c r="A393" s="21">
        <v>6</v>
      </c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>
        <v>6</v>
      </c>
    </row>
    <row r="394" spans="1:20" x14ac:dyDescent="0.2">
      <c r="A394">
        <v>7</v>
      </c>
      <c r="T394">
        <v>7</v>
      </c>
    </row>
    <row r="395" spans="1:20" x14ac:dyDescent="0.2">
      <c r="A395" s="21">
        <v>8</v>
      </c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>
        <v>8</v>
      </c>
    </row>
    <row r="396" spans="1:20" x14ac:dyDescent="0.2">
      <c r="A396">
        <v>9</v>
      </c>
      <c r="T396">
        <v>9</v>
      </c>
    </row>
    <row r="397" spans="1:20" x14ac:dyDescent="0.2">
      <c r="A397" s="21">
        <v>10</v>
      </c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>
        <v>10</v>
      </c>
    </row>
    <row r="398" spans="1:20" x14ac:dyDescent="0.2">
      <c r="A398">
        <v>11</v>
      </c>
      <c r="T398">
        <v>11</v>
      </c>
    </row>
    <row r="399" spans="1:20" x14ac:dyDescent="0.2">
      <c r="A399" s="21">
        <v>12</v>
      </c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>
        <v>12</v>
      </c>
    </row>
    <row r="400" spans="1:20" x14ac:dyDescent="0.2">
      <c r="A400">
        <v>13</v>
      </c>
      <c r="T400">
        <v>13</v>
      </c>
    </row>
    <row r="401" spans="1:20" x14ac:dyDescent="0.2">
      <c r="A401" s="21">
        <v>14</v>
      </c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>
        <v>14</v>
      </c>
    </row>
    <row r="402" spans="1:20" x14ac:dyDescent="0.2">
      <c r="A402">
        <v>15</v>
      </c>
      <c r="C402">
        <v>0.05</v>
      </c>
      <c r="E402">
        <v>0.02</v>
      </c>
      <c r="F402">
        <v>0.02</v>
      </c>
      <c r="J402">
        <v>0.02</v>
      </c>
      <c r="M402">
        <v>0.02</v>
      </c>
      <c r="Q402">
        <v>0.02</v>
      </c>
      <c r="S402">
        <v>0.12</v>
      </c>
      <c r="T402">
        <v>15</v>
      </c>
    </row>
    <row r="403" spans="1:20" x14ac:dyDescent="0.2">
      <c r="A403" s="21">
        <v>16</v>
      </c>
      <c r="B403" s="21">
        <v>0.01</v>
      </c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>
        <v>16</v>
      </c>
    </row>
    <row r="404" spans="1:20" x14ac:dyDescent="0.2">
      <c r="A404">
        <v>17</v>
      </c>
      <c r="J404">
        <v>0.06</v>
      </c>
      <c r="T404">
        <v>17</v>
      </c>
    </row>
    <row r="405" spans="1:20" x14ac:dyDescent="0.2">
      <c r="A405" s="21">
        <v>18</v>
      </c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>
        <v>0.01</v>
      </c>
      <c r="N405" s="21"/>
      <c r="O405" s="21"/>
      <c r="P405" s="21"/>
      <c r="Q405" s="21"/>
      <c r="R405" s="21"/>
      <c r="S405" s="21"/>
      <c r="T405" s="21">
        <v>18</v>
      </c>
    </row>
    <row r="406" spans="1:20" x14ac:dyDescent="0.2">
      <c r="A406">
        <v>19</v>
      </c>
      <c r="B406">
        <v>0.01</v>
      </c>
      <c r="E406">
        <v>0.01</v>
      </c>
      <c r="T406">
        <v>19</v>
      </c>
    </row>
    <row r="407" spans="1:20" x14ac:dyDescent="0.2">
      <c r="A407" s="21">
        <v>20</v>
      </c>
      <c r="B407" s="21"/>
      <c r="C407" s="21"/>
      <c r="D407" s="21"/>
      <c r="E407" s="21">
        <v>0.01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>
        <v>20</v>
      </c>
    </row>
    <row r="408" spans="1:20" x14ac:dyDescent="0.2">
      <c r="A408">
        <v>21</v>
      </c>
      <c r="T408">
        <v>21</v>
      </c>
    </row>
    <row r="409" spans="1:20" x14ac:dyDescent="0.2">
      <c r="A409" s="21">
        <v>22</v>
      </c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>
        <v>22</v>
      </c>
    </row>
    <row r="410" spans="1:20" x14ac:dyDescent="0.2">
      <c r="A410">
        <v>23</v>
      </c>
      <c r="T410">
        <v>23</v>
      </c>
    </row>
    <row r="411" spans="1:20" x14ac:dyDescent="0.2">
      <c r="A411" s="21">
        <v>24</v>
      </c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>
        <v>24</v>
      </c>
    </row>
    <row r="412" spans="1:20" x14ac:dyDescent="0.2">
      <c r="A412">
        <v>25</v>
      </c>
      <c r="F412">
        <v>1</v>
      </c>
      <c r="T412">
        <v>25</v>
      </c>
    </row>
    <row r="413" spans="1:20" x14ac:dyDescent="0.2">
      <c r="A413" s="21">
        <v>26</v>
      </c>
      <c r="B413" s="21"/>
      <c r="C413" s="21"/>
      <c r="D413" s="21"/>
      <c r="E413" s="21"/>
      <c r="F413" s="21"/>
      <c r="G413" s="21"/>
      <c r="H413" s="21"/>
      <c r="I413" s="21">
        <v>0.03</v>
      </c>
      <c r="J413" s="21"/>
      <c r="K413" s="21"/>
      <c r="L413" s="21"/>
      <c r="M413" s="21">
        <v>0.01</v>
      </c>
      <c r="N413" s="21"/>
      <c r="O413" s="21"/>
      <c r="P413" s="21"/>
      <c r="Q413" s="21"/>
      <c r="R413" s="21"/>
      <c r="S413" s="21"/>
      <c r="T413" s="21">
        <v>26</v>
      </c>
    </row>
    <row r="414" spans="1:20" x14ac:dyDescent="0.2">
      <c r="A414">
        <v>27</v>
      </c>
      <c r="B414">
        <v>0.03</v>
      </c>
      <c r="C414">
        <v>0.1</v>
      </c>
      <c r="E414">
        <v>0.3</v>
      </c>
      <c r="I414">
        <v>0.1</v>
      </c>
      <c r="L414">
        <v>0.12</v>
      </c>
      <c r="M414">
        <v>0.02</v>
      </c>
      <c r="P414">
        <v>0.24</v>
      </c>
      <c r="T414">
        <v>27</v>
      </c>
    </row>
    <row r="415" spans="1:20" x14ac:dyDescent="0.2">
      <c r="A415" s="21">
        <v>28</v>
      </c>
      <c r="B415" s="21">
        <v>0.17</v>
      </c>
      <c r="C415" s="21">
        <v>0.5</v>
      </c>
      <c r="D415" s="21"/>
      <c r="E415" s="21">
        <v>0.3</v>
      </c>
      <c r="F415" s="21"/>
      <c r="G415" s="21"/>
      <c r="H415" s="21">
        <v>7.0000000000000007E-2</v>
      </c>
      <c r="I415" s="21"/>
      <c r="J415" s="21"/>
      <c r="K415" s="21">
        <v>7.0000000000000007E-2</v>
      </c>
      <c r="L415" s="21">
        <v>0.24</v>
      </c>
      <c r="M415" s="21">
        <v>0.22</v>
      </c>
      <c r="N415" s="21"/>
      <c r="O415" s="21"/>
      <c r="P415" s="21">
        <v>0.18</v>
      </c>
      <c r="Q415" s="21">
        <v>0.08</v>
      </c>
      <c r="R415" s="21"/>
      <c r="S415" s="21">
        <v>0.25</v>
      </c>
      <c r="T415" s="21">
        <v>28</v>
      </c>
    </row>
    <row r="416" spans="1:20" x14ac:dyDescent="0.2">
      <c r="A416">
        <v>29</v>
      </c>
      <c r="B416">
        <v>0.26</v>
      </c>
      <c r="C416">
        <v>0.85</v>
      </c>
      <c r="H416">
        <v>0.17</v>
      </c>
      <c r="I416">
        <v>0.23</v>
      </c>
      <c r="J416">
        <v>0.35</v>
      </c>
      <c r="K416">
        <v>0.41</v>
      </c>
      <c r="L416">
        <v>0.42</v>
      </c>
      <c r="M416">
        <v>0.18</v>
      </c>
      <c r="N416">
        <v>0.65</v>
      </c>
      <c r="P416">
        <v>0.78</v>
      </c>
      <c r="Q416">
        <v>1</v>
      </c>
      <c r="S416">
        <v>0.7</v>
      </c>
      <c r="T416">
        <v>29</v>
      </c>
    </row>
    <row r="417" spans="1:20" x14ac:dyDescent="0.2">
      <c r="A417" s="21">
        <v>30</v>
      </c>
      <c r="B417" s="21">
        <v>0.34</v>
      </c>
      <c r="C417" s="21">
        <v>0.06</v>
      </c>
      <c r="D417" s="21"/>
      <c r="E417" s="21">
        <v>1.05</v>
      </c>
      <c r="F417" s="21"/>
      <c r="G417" s="21"/>
      <c r="H417" s="21">
        <v>0.67</v>
      </c>
      <c r="I417" s="21">
        <v>0.51</v>
      </c>
      <c r="J417" s="21">
        <v>0.79</v>
      </c>
      <c r="K417" s="21">
        <v>0.76</v>
      </c>
      <c r="L417" s="21">
        <v>7.0000000000000007E-2</v>
      </c>
      <c r="M417" s="21">
        <v>0.52</v>
      </c>
      <c r="N417" s="21">
        <v>0.65</v>
      </c>
      <c r="O417" s="21"/>
      <c r="P417" s="21">
        <v>0.17</v>
      </c>
      <c r="Q417" s="21">
        <v>0.1</v>
      </c>
      <c r="R417" s="21">
        <v>2.0299999999999998</v>
      </c>
      <c r="S417" s="21"/>
      <c r="T417" s="21">
        <v>30</v>
      </c>
    </row>
    <row r="418" spans="1:20" x14ac:dyDescent="0.2">
      <c r="A418">
        <v>31</v>
      </c>
      <c r="H418">
        <v>7.0000000000000007E-2</v>
      </c>
      <c r="I418">
        <v>0.1</v>
      </c>
      <c r="J418">
        <v>0.04</v>
      </c>
      <c r="M418">
        <v>0.08</v>
      </c>
      <c r="Q418">
        <v>0.02</v>
      </c>
      <c r="S418">
        <v>1.35</v>
      </c>
      <c r="T418">
        <v>31</v>
      </c>
    </row>
    <row r="419" spans="1:20" x14ac:dyDescent="0.2">
      <c r="A419" s="18" t="s">
        <v>37</v>
      </c>
      <c r="B419" s="18">
        <f t="shared" ref="B419:S419" si="25">SUM(B388:B418)</f>
        <v>0.82000000000000006</v>
      </c>
      <c r="C419" s="18">
        <f t="shared" si="25"/>
        <v>1.56</v>
      </c>
      <c r="D419" s="18"/>
      <c r="E419" s="18">
        <f t="shared" si="25"/>
        <v>1.69</v>
      </c>
      <c r="F419" s="18">
        <f t="shared" si="25"/>
        <v>1.02</v>
      </c>
      <c r="G419" s="18"/>
      <c r="H419" s="18">
        <f t="shared" si="25"/>
        <v>0.98</v>
      </c>
      <c r="I419" s="18">
        <f t="shared" si="25"/>
        <v>0.97</v>
      </c>
      <c r="J419" s="18">
        <f t="shared" si="25"/>
        <v>1.26</v>
      </c>
      <c r="K419" s="18">
        <f t="shared" si="25"/>
        <v>1.24</v>
      </c>
      <c r="L419" s="18">
        <f t="shared" si="25"/>
        <v>0.85000000000000009</v>
      </c>
      <c r="M419" s="18">
        <f t="shared" si="25"/>
        <v>1.06</v>
      </c>
      <c r="N419" s="18">
        <f t="shared" si="25"/>
        <v>1.3</v>
      </c>
      <c r="O419" s="18"/>
      <c r="P419" s="18">
        <f t="shared" si="25"/>
        <v>1.3699999999999999</v>
      </c>
      <c r="Q419" s="18">
        <f t="shared" si="25"/>
        <v>1.2200000000000002</v>
      </c>
      <c r="R419" s="18">
        <f t="shared" si="25"/>
        <v>2.0299999999999998</v>
      </c>
      <c r="S419" s="20">
        <f t="shared" si="25"/>
        <v>2.42</v>
      </c>
      <c r="T419" s="18"/>
    </row>
    <row r="421" spans="1:20" x14ac:dyDescent="0.2">
      <c r="A421" s="28" t="s">
        <v>87</v>
      </c>
      <c r="B421" s="28">
        <f>SUM(B34+B69+B104+B139+B174+B209+B244+B279+B314+B349+B384+B419)</f>
        <v>15.8</v>
      </c>
      <c r="C421" s="28">
        <f>SUM(C34+C69+C104+C139+C174+C209+C244+C279+C314+C349+C384+C419)</f>
        <v>23.130000000000003</v>
      </c>
      <c r="D421" s="28"/>
      <c r="E421" s="28">
        <f>SUM(E34+E69+E104+E139+E174+E209+E244+E279+E314+E349+E384+E419)</f>
        <v>21.169999999999998</v>
      </c>
      <c r="F421" s="28">
        <f>SUM(F34+F69+F104+F139+F174+F209+F244+F279+F314+F349+F384+F419)</f>
        <v>15.24</v>
      </c>
      <c r="G421" s="28"/>
      <c r="H421" s="28">
        <f t="shared" ref="H421:S421" si="26">SUM(H34+H69+H104+H139+H174+H209+H244+H279+H314+H349+H384+H419)</f>
        <v>12.490000000000002</v>
      </c>
      <c r="I421" s="28">
        <f t="shared" si="26"/>
        <v>19.02</v>
      </c>
      <c r="J421" s="28">
        <f t="shared" si="26"/>
        <v>16.630000000000003</v>
      </c>
      <c r="K421" s="28">
        <f t="shared" si="26"/>
        <v>19.939999999999998</v>
      </c>
      <c r="L421" s="28">
        <f t="shared" si="26"/>
        <v>14.110000000000001</v>
      </c>
      <c r="M421" s="28">
        <f t="shared" si="26"/>
        <v>17.829999999999998</v>
      </c>
      <c r="N421" s="28">
        <f t="shared" si="26"/>
        <v>12.870000000000003</v>
      </c>
      <c r="O421" s="28"/>
      <c r="P421" s="28">
        <f t="shared" si="26"/>
        <v>16.84</v>
      </c>
      <c r="Q421" s="28">
        <f t="shared" si="26"/>
        <v>16.799999999999997</v>
      </c>
      <c r="R421" s="29">
        <f t="shared" si="26"/>
        <v>18.270000000000003</v>
      </c>
      <c r="S421" s="29">
        <f t="shared" si="26"/>
        <v>35.390000000000008</v>
      </c>
    </row>
    <row r="424" spans="1:20" x14ac:dyDescent="0.2">
      <c r="A424">
        <v>2011</v>
      </c>
      <c r="B424" t="str">
        <f>+B1</f>
        <v>Pomeroy</v>
      </c>
      <c r="C424" t="str">
        <f t="shared" ref="C424:T424" si="27">+C1</f>
        <v>Kuhn</v>
      </c>
      <c r="D424" t="str">
        <f t="shared" si="27"/>
        <v>Donley</v>
      </c>
      <c r="E424" t="str">
        <f t="shared" si="27"/>
        <v>Victor</v>
      </c>
      <c r="F424" t="str">
        <f t="shared" si="27"/>
        <v>Ruark</v>
      </c>
      <c r="G424" t="str">
        <f t="shared" si="27"/>
        <v>Cardwell</v>
      </c>
      <c r="H424" t="str">
        <f t="shared" si="27"/>
        <v>Scott</v>
      </c>
      <c r="I424" t="str">
        <f t="shared" si="27"/>
        <v>Williams</v>
      </c>
      <c r="J424" t="str">
        <f t="shared" si="27"/>
        <v>Fitzsimmons</v>
      </c>
      <c r="K424" t="str">
        <f t="shared" si="27"/>
        <v>Houser</v>
      </c>
      <c r="L424" t="str">
        <f t="shared" si="27"/>
        <v>L. Kimble</v>
      </c>
      <c r="M424" t="str">
        <f t="shared" si="27"/>
        <v>Landkammer</v>
      </c>
      <c r="N424" t="str">
        <f t="shared" si="27"/>
        <v>Travis</v>
      </c>
      <c r="O424" t="str">
        <f t="shared" si="27"/>
        <v>Robinson</v>
      </c>
      <c r="P424" t="str">
        <f t="shared" si="27"/>
        <v>Blachly</v>
      </c>
      <c r="Q424" t="str">
        <f t="shared" si="27"/>
        <v>S. Flerchinger</v>
      </c>
      <c r="R424" t="str">
        <f t="shared" si="27"/>
        <v>B. Slaybaugh</v>
      </c>
      <c r="S424" t="str">
        <f t="shared" si="27"/>
        <v>Demand</v>
      </c>
      <c r="T424">
        <f t="shared" si="27"/>
        <v>0</v>
      </c>
    </row>
    <row r="425" spans="1:20" x14ac:dyDescent="0.2">
      <c r="A425" t="s">
        <v>0</v>
      </c>
      <c r="B425">
        <f t="shared" ref="B425:S425" si="28">B34</f>
        <v>1.6300000000000001</v>
      </c>
      <c r="C425">
        <f t="shared" si="28"/>
        <v>2.1800000000000006</v>
      </c>
      <c r="D425">
        <f t="shared" si="28"/>
        <v>0</v>
      </c>
      <c r="E425">
        <f t="shared" si="28"/>
        <v>2.4500000000000002</v>
      </c>
      <c r="F425">
        <f t="shared" si="28"/>
        <v>1.4200000000000002</v>
      </c>
      <c r="G425">
        <f t="shared" si="28"/>
        <v>0</v>
      </c>
      <c r="H425">
        <f t="shared" si="28"/>
        <v>2.06</v>
      </c>
      <c r="I425">
        <f t="shared" si="28"/>
        <v>2.0100000000000002</v>
      </c>
      <c r="J425">
        <f t="shared" si="28"/>
        <v>1.62</v>
      </c>
      <c r="K425">
        <f t="shared" si="28"/>
        <v>1.75</v>
      </c>
      <c r="L425">
        <f t="shared" si="28"/>
        <v>1.69</v>
      </c>
      <c r="M425">
        <f t="shared" si="28"/>
        <v>1.5300000000000002</v>
      </c>
      <c r="N425">
        <f t="shared" si="28"/>
        <v>2.5</v>
      </c>
      <c r="O425">
        <f t="shared" si="28"/>
        <v>0</v>
      </c>
      <c r="P425">
        <f t="shared" si="28"/>
        <v>1.32</v>
      </c>
      <c r="Q425">
        <f t="shared" si="28"/>
        <v>1.4200000000000002</v>
      </c>
      <c r="R425">
        <f t="shared" si="28"/>
        <v>1.75</v>
      </c>
      <c r="S425">
        <f t="shared" si="28"/>
        <v>3.5100000000000002</v>
      </c>
    </row>
    <row r="426" spans="1:20" x14ac:dyDescent="0.2">
      <c r="A426" t="s">
        <v>38</v>
      </c>
      <c r="B426">
        <f t="shared" ref="B426:S426" si="29">B69</f>
        <v>1.2100000000000002</v>
      </c>
      <c r="C426">
        <f t="shared" si="29"/>
        <v>4.66</v>
      </c>
      <c r="D426">
        <f t="shared" si="29"/>
        <v>0</v>
      </c>
      <c r="E426">
        <f t="shared" si="29"/>
        <v>2.46</v>
      </c>
      <c r="F426">
        <f t="shared" si="29"/>
        <v>1.02</v>
      </c>
      <c r="G426">
        <f t="shared" si="29"/>
        <v>0</v>
      </c>
      <c r="H426">
        <f t="shared" si="29"/>
        <v>1.4</v>
      </c>
      <c r="I426">
        <f t="shared" si="29"/>
        <v>1.8800000000000001</v>
      </c>
      <c r="J426">
        <f t="shared" si="29"/>
        <v>1.53</v>
      </c>
      <c r="K426">
        <f t="shared" si="29"/>
        <v>2.99</v>
      </c>
      <c r="L426">
        <f t="shared" si="29"/>
        <v>1.88</v>
      </c>
      <c r="M426">
        <f t="shared" si="29"/>
        <v>2.27</v>
      </c>
      <c r="N426">
        <f t="shared" si="29"/>
        <v>0.7</v>
      </c>
      <c r="O426">
        <f t="shared" si="29"/>
        <v>0</v>
      </c>
      <c r="P426">
        <f t="shared" si="29"/>
        <v>1.1599999999999999</v>
      </c>
      <c r="Q426">
        <f t="shared" si="29"/>
        <v>2.29</v>
      </c>
      <c r="R426">
        <f t="shared" si="29"/>
        <v>0.25</v>
      </c>
      <c r="S426">
        <f t="shared" si="29"/>
        <v>6.26</v>
      </c>
    </row>
    <row r="427" spans="1:20" x14ac:dyDescent="0.2">
      <c r="A427" t="s">
        <v>40</v>
      </c>
      <c r="B427">
        <f t="shared" ref="B427:S427" si="30">B104</f>
        <v>2.7500000000000004</v>
      </c>
      <c r="C427">
        <f t="shared" si="30"/>
        <v>2.3999999999999995</v>
      </c>
      <c r="D427">
        <f t="shared" si="30"/>
        <v>0</v>
      </c>
      <c r="E427">
        <f t="shared" si="30"/>
        <v>3.7300000000000009</v>
      </c>
      <c r="F427">
        <f t="shared" si="30"/>
        <v>1.94</v>
      </c>
      <c r="G427">
        <f t="shared" si="30"/>
        <v>0</v>
      </c>
      <c r="H427">
        <f t="shared" si="30"/>
        <v>3.08</v>
      </c>
      <c r="I427">
        <f t="shared" si="30"/>
        <v>3.46</v>
      </c>
      <c r="J427">
        <f t="shared" si="30"/>
        <v>3.4000000000000004</v>
      </c>
      <c r="K427">
        <f t="shared" si="30"/>
        <v>2.2599999999999998</v>
      </c>
      <c r="L427">
        <f t="shared" si="30"/>
        <v>1.87</v>
      </c>
      <c r="M427">
        <f t="shared" si="30"/>
        <v>2.1</v>
      </c>
      <c r="N427">
        <f t="shared" si="30"/>
        <v>2.1</v>
      </c>
      <c r="O427">
        <f t="shared" si="30"/>
        <v>0</v>
      </c>
      <c r="P427">
        <f t="shared" si="30"/>
        <v>4.16</v>
      </c>
      <c r="Q427">
        <f t="shared" si="30"/>
        <v>1.4399999999999997</v>
      </c>
      <c r="R427">
        <f t="shared" si="30"/>
        <v>3.6700000000000004</v>
      </c>
      <c r="S427">
        <f t="shared" si="30"/>
        <v>5.1400000000000006</v>
      </c>
    </row>
    <row r="428" spans="1:20" x14ac:dyDescent="0.2">
      <c r="A428" t="s">
        <v>41</v>
      </c>
      <c r="B428">
        <f t="shared" ref="B428:S428" si="31">B139</f>
        <v>2.3400000000000003</v>
      </c>
      <c r="C428">
        <f t="shared" si="31"/>
        <v>2.7300000000000004</v>
      </c>
      <c r="D428">
        <f t="shared" si="31"/>
        <v>0</v>
      </c>
      <c r="E428">
        <f t="shared" si="31"/>
        <v>2.41</v>
      </c>
      <c r="F428">
        <f t="shared" si="31"/>
        <v>1.8400000000000003</v>
      </c>
      <c r="G428">
        <f t="shared" si="31"/>
        <v>0</v>
      </c>
      <c r="H428">
        <f t="shared" si="31"/>
        <v>2.0300000000000002</v>
      </c>
      <c r="I428">
        <f t="shared" si="31"/>
        <v>2.9</v>
      </c>
      <c r="J428">
        <f t="shared" si="31"/>
        <v>2.0800000000000005</v>
      </c>
      <c r="K428">
        <f t="shared" si="31"/>
        <v>2.41</v>
      </c>
      <c r="L428">
        <f t="shared" si="31"/>
        <v>2.0200000000000005</v>
      </c>
      <c r="M428">
        <f t="shared" si="31"/>
        <v>2.21</v>
      </c>
      <c r="N428">
        <f t="shared" si="31"/>
        <v>2.27</v>
      </c>
      <c r="O428">
        <f t="shared" si="31"/>
        <v>0</v>
      </c>
      <c r="P428">
        <f t="shared" si="31"/>
        <v>1.93</v>
      </c>
      <c r="Q428">
        <f t="shared" si="31"/>
        <v>1.8399999999999999</v>
      </c>
      <c r="R428">
        <f t="shared" si="31"/>
        <v>3.46</v>
      </c>
      <c r="S428">
        <f t="shared" si="31"/>
        <v>4.6500000000000004</v>
      </c>
    </row>
    <row r="429" spans="1:20" x14ac:dyDescent="0.2">
      <c r="A429" t="s">
        <v>42</v>
      </c>
      <c r="B429">
        <f t="shared" ref="B429:S429" si="32">B174</f>
        <v>3.2399999999999998</v>
      </c>
      <c r="C429">
        <f t="shared" si="32"/>
        <v>3.47</v>
      </c>
      <c r="D429">
        <f t="shared" si="32"/>
        <v>0</v>
      </c>
      <c r="E429">
        <f t="shared" si="32"/>
        <v>2.9799999999999995</v>
      </c>
      <c r="F429">
        <f t="shared" si="32"/>
        <v>3</v>
      </c>
      <c r="G429">
        <f t="shared" si="32"/>
        <v>0</v>
      </c>
      <c r="H429">
        <f t="shared" si="32"/>
        <v>2.56</v>
      </c>
      <c r="I429">
        <f t="shared" si="32"/>
        <v>3.11</v>
      </c>
      <c r="J429">
        <f t="shared" si="32"/>
        <v>2.8200000000000003</v>
      </c>
      <c r="K429">
        <f t="shared" si="32"/>
        <v>3.39</v>
      </c>
      <c r="L429">
        <f t="shared" si="32"/>
        <v>2.8</v>
      </c>
      <c r="M429">
        <f t="shared" si="32"/>
        <v>3.0500000000000003</v>
      </c>
      <c r="N429">
        <f t="shared" si="32"/>
        <v>0</v>
      </c>
      <c r="O429">
        <f t="shared" si="32"/>
        <v>0</v>
      </c>
      <c r="P429">
        <f t="shared" si="32"/>
        <v>2.77</v>
      </c>
      <c r="Q429">
        <f t="shared" si="32"/>
        <v>3.27</v>
      </c>
      <c r="R429">
        <f t="shared" si="32"/>
        <v>2.8</v>
      </c>
      <c r="S429">
        <f t="shared" si="32"/>
        <v>4.6999999999999993</v>
      </c>
    </row>
    <row r="430" spans="1:20" x14ac:dyDescent="0.2">
      <c r="A430" t="s">
        <v>43</v>
      </c>
      <c r="B430">
        <f t="shared" ref="B430:S430" si="33">B209</f>
        <v>0.91</v>
      </c>
      <c r="C430">
        <f t="shared" si="33"/>
        <v>1.7499999999999998</v>
      </c>
      <c r="D430">
        <f t="shared" si="33"/>
        <v>0</v>
      </c>
      <c r="E430">
        <f t="shared" si="33"/>
        <v>1.36</v>
      </c>
      <c r="F430">
        <f t="shared" si="33"/>
        <v>1.65</v>
      </c>
      <c r="G430">
        <f t="shared" si="33"/>
        <v>0</v>
      </c>
      <c r="H430">
        <f t="shared" si="33"/>
        <v>0.38</v>
      </c>
      <c r="I430">
        <f t="shared" si="33"/>
        <v>1.05</v>
      </c>
      <c r="J430">
        <f t="shared" si="33"/>
        <v>0.82000000000000017</v>
      </c>
      <c r="K430">
        <f t="shared" si="33"/>
        <v>1.3500000000000003</v>
      </c>
      <c r="L430">
        <f t="shared" si="33"/>
        <v>0.49</v>
      </c>
      <c r="M430">
        <f t="shared" si="33"/>
        <v>1.87</v>
      </c>
      <c r="N430">
        <f t="shared" si="33"/>
        <v>1.7800000000000002</v>
      </c>
      <c r="O430">
        <f t="shared" si="33"/>
        <v>0</v>
      </c>
      <c r="P430">
        <f t="shared" si="33"/>
        <v>0.96</v>
      </c>
      <c r="Q430">
        <f t="shared" si="33"/>
        <v>1.97</v>
      </c>
      <c r="R430">
        <f t="shared" si="33"/>
        <v>0.55000000000000004</v>
      </c>
      <c r="S430">
        <f t="shared" si="33"/>
        <v>2.4400000000000004</v>
      </c>
    </row>
    <row r="431" spans="1:20" x14ac:dyDescent="0.2">
      <c r="A431" t="s">
        <v>45</v>
      </c>
      <c r="B431">
        <f t="shared" ref="B431:S431" si="34">B244</f>
        <v>0.08</v>
      </c>
      <c r="C431">
        <f t="shared" si="34"/>
        <v>0.3</v>
      </c>
      <c r="D431">
        <f t="shared" si="34"/>
        <v>0</v>
      </c>
      <c r="E431">
        <f t="shared" si="34"/>
        <v>0.27</v>
      </c>
      <c r="F431">
        <f t="shared" si="34"/>
        <v>0.24000000000000002</v>
      </c>
      <c r="G431">
        <f t="shared" si="34"/>
        <v>0</v>
      </c>
      <c r="H431">
        <f t="shared" si="34"/>
        <v>0</v>
      </c>
      <c r="I431">
        <f t="shared" si="34"/>
        <v>0.15</v>
      </c>
      <c r="J431">
        <f t="shared" si="34"/>
        <v>0.25</v>
      </c>
      <c r="K431">
        <f t="shared" si="34"/>
        <v>0.57000000000000006</v>
      </c>
      <c r="L431">
        <f t="shared" si="34"/>
        <v>0.22</v>
      </c>
      <c r="M431">
        <f t="shared" si="34"/>
        <v>0.25</v>
      </c>
      <c r="N431">
        <f t="shared" si="34"/>
        <v>0.30000000000000004</v>
      </c>
      <c r="O431">
        <f t="shared" si="34"/>
        <v>0</v>
      </c>
      <c r="P431">
        <f t="shared" si="34"/>
        <v>0.26</v>
      </c>
      <c r="Q431">
        <f t="shared" si="34"/>
        <v>0.43</v>
      </c>
      <c r="R431">
        <f t="shared" si="34"/>
        <v>0</v>
      </c>
      <c r="S431">
        <f t="shared" si="34"/>
        <v>0.46</v>
      </c>
    </row>
    <row r="432" spans="1:20" x14ac:dyDescent="0.2">
      <c r="A432" t="s">
        <v>58</v>
      </c>
      <c r="B432">
        <f t="shared" ref="B432:S432" si="35">B279</f>
        <v>7.0000000000000007E-2</v>
      </c>
      <c r="C432">
        <f t="shared" si="35"/>
        <v>0.03</v>
      </c>
      <c r="D432">
        <f t="shared" si="35"/>
        <v>0</v>
      </c>
      <c r="E432">
        <f t="shared" si="35"/>
        <v>0.02</v>
      </c>
      <c r="F432">
        <f t="shared" si="35"/>
        <v>0</v>
      </c>
      <c r="G432">
        <f t="shared" si="35"/>
        <v>0</v>
      </c>
      <c r="H432">
        <f t="shared" si="35"/>
        <v>0</v>
      </c>
      <c r="I432">
        <f t="shared" si="35"/>
        <v>0.2</v>
      </c>
      <c r="J432">
        <f t="shared" si="35"/>
        <v>0</v>
      </c>
      <c r="K432">
        <f t="shared" si="35"/>
        <v>0.12</v>
      </c>
      <c r="L432">
        <f t="shared" si="35"/>
        <v>0</v>
      </c>
      <c r="M432">
        <f t="shared" si="35"/>
        <v>0.02</v>
      </c>
      <c r="N432">
        <f t="shared" si="35"/>
        <v>0</v>
      </c>
      <c r="O432">
        <f t="shared" si="35"/>
        <v>0</v>
      </c>
      <c r="P432">
        <f t="shared" si="35"/>
        <v>0</v>
      </c>
      <c r="Q432">
        <f t="shared" si="35"/>
        <v>0.04</v>
      </c>
      <c r="R432">
        <f t="shared" si="35"/>
        <v>0.22</v>
      </c>
      <c r="S432">
        <f t="shared" si="35"/>
        <v>0.17</v>
      </c>
    </row>
    <row r="433" spans="1:26" x14ac:dyDescent="0.2">
      <c r="A433" t="s">
        <v>59</v>
      </c>
      <c r="B433">
        <f t="shared" ref="B433:S433" si="36">B314</f>
        <v>0.11</v>
      </c>
      <c r="C433">
        <f t="shared" si="36"/>
        <v>0.23</v>
      </c>
      <c r="D433">
        <f t="shared" si="36"/>
        <v>0</v>
      </c>
      <c r="E433">
        <f t="shared" si="36"/>
        <v>0.25</v>
      </c>
      <c r="F433">
        <f t="shared" si="36"/>
        <v>0.28000000000000003</v>
      </c>
      <c r="G433">
        <f t="shared" si="36"/>
        <v>0</v>
      </c>
      <c r="H433">
        <f t="shared" si="36"/>
        <v>0</v>
      </c>
      <c r="I433">
        <f t="shared" si="36"/>
        <v>0.14000000000000001</v>
      </c>
      <c r="J433">
        <f t="shared" si="36"/>
        <v>0.08</v>
      </c>
      <c r="K433">
        <f t="shared" si="36"/>
        <v>0.24</v>
      </c>
      <c r="L433">
        <f t="shared" si="36"/>
        <v>0.14000000000000001</v>
      </c>
      <c r="M433">
        <f t="shared" si="36"/>
        <v>0.15</v>
      </c>
      <c r="N433">
        <f t="shared" si="36"/>
        <v>0</v>
      </c>
      <c r="O433">
        <f t="shared" si="36"/>
        <v>0</v>
      </c>
      <c r="P433">
        <f t="shared" si="36"/>
        <v>0.08</v>
      </c>
      <c r="Q433">
        <f t="shared" si="36"/>
        <v>0.1</v>
      </c>
      <c r="R433">
        <f t="shared" si="36"/>
        <v>0</v>
      </c>
      <c r="S433">
        <f t="shared" si="36"/>
        <v>0.4</v>
      </c>
    </row>
    <row r="434" spans="1:26" x14ac:dyDescent="0.2">
      <c r="A434" t="s">
        <v>60</v>
      </c>
      <c r="B434">
        <f t="shared" ref="B434:S434" si="37">B349</f>
        <v>1.1200000000000001</v>
      </c>
      <c r="C434">
        <f t="shared" si="37"/>
        <v>1.6</v>
      </c>
      <c r="D434">
        <f t="shared" si="37"/>
        <v>0</v>
      </c>
      <c r="E434">
        <f t="shared" si="37"/>
        <v>1.83</v>
      </c>
      <c r="F434">
        <f t="shared" si="37"/>
        <v>1.4500000000000002</v>
      </c>
      <c r="G434">
        <f t="shared" si="37"/>
        <v>0</v>
      </c>
      <c r="H434">
        <f t="shared" si="37"/>
        <v>0</v>
      </c>
      <c r="I434">
        <f t="shared" si="37"/>
        <v>1.28</v>
      </c>
      <c r="J434">
        <f t="shared" si="37"/>
        <v>1.1400000000000001</v>
      </c>
      <c r="K434">
        <f t="shared" si="37"/>
        <v>1.6199999999999999</v>
      </c>
      <c r="L434">
        <f t="shared" si="37"/>
        <v>0.66</v>
      </c>
      <c r="M434">
        <f t="shared" si="37"/>
        <v>1.21</v>
      </c>
      <c r="N434">
        <f t="shared" si="37"/>
        <v>1</v>
      </c>
      <c r="O434">
        <f t="shared" si="37"/>
        <v>0</v>
      </c>
      <c r="P434">
        <f t="shared" si="37"/>
        <v>1.5799999999999998</v>
      </c>
      <c r="Q434">
        <f t="shared" si="37"/>
        <v>1.25</v>
      </c>
      <c r="R434">
        <f t="shared" si="37"/>
        <v>1.2</v>
      </c>
      <c r="S434">
        <f t="shared" si="37"/>
        <v>2.25</v>
      </c>
    </row>
    <row r="435" spans="1:26" x14ac:dyDescent="0.2">
      <c r="A435" t="s">
        <v>61</v>
      </c>
      <c r="B435">
        <f t="shared" ref="B435:S435" si="38">B384</f>
        <v>1.5200000000000005</v>
      </c>
      <c r="C435">
        <f t="shared" si="38"/>
        <v>2.2199999999999998</v>
      </c>
      <c r="D435">
        <f t="shared" si="38"/>
        <v>0</v>
      </c>
      <c r="E435">
        <f t="shared" si="38"/>
        <v>1.7200000000000002</v>
      </c>
      <c r="F435">
        <f t="shared" si="38"/>
        <v>1.3800000000000001</v>
      </c>
      <c r="G435">
        <f t="shared" si="38"/>
        <v>0</v>
      </c>
      <c r="H435">
        <f t="shared" si="38"/>
        <v>0</v>
      </c>
      <c r="I435">
        <f t="shared" si="38"/>
        <v>1.8700000000000003</v>
      </c>
      <c r="J435">
        <f t="shared" si="38"/>
        <v>1.6300000000000001</v>
      </c>
      <c r="K435">
        <f t="shared" si="38"/>
        <v>2</v>
      </c>
      <c r="L435">
        <f t="shared" si="38"/>
        <v>1.4900000000000002</v>
      </c>
      <c r="M435">
        <f t="shared" si="38"/>
        <v>2.11</v>
      </c>
      <c r="N435">
        <f t="shared" si="38"/>
        <v>0.92</v>
      </c>
      <c r="O435">
        <f t="shared" si="38"/>
        <v>0</v>
      </c>
      <c r="P435">
        <f t="shared" si="38"/>
        <v>1.2500000000000002</v>
      </c>
      <c r="Q435">
        <f t="shared" si="38"/>
        <v>1.5300000000000002</v>
      </c>
      <c r="R435">
        <f t="shared" si="38"/>
        <v>2.3400000000000003</v>
      </c>
      <c r="S435">
        <f t="shared" si="38"/>
        <v>2.99</v>
      </c>
    </row>
    <row r="436" spans="1:26" x14ac:dyDescent="0.2">
      <c r="A436" t="s">
        <v>62</v>
      </c>
      <c r="B436">
        <f t="shared" ref="B436:S436" si="39">B419</f>
        <v>0.82000000000000006</v>
      </c>
      <c r="C436">
        <f t="shared" si="39"/>
        <v>1.56</v>
      </c>
      <c r="D436">
        <f t="shared" si="39"/>
        <v>0</v>
      </c>
      <c r="E436">
        <f t="shared" si="39"/>
        <v>1.69</v>
      </c>
      <c r="F436">
        <f t="shared" si="39"/>
        <v>1.02</v>
      </c>
      <c r="G436">
        <f t="shared" si="39"/>
        <v>0</v>
      </c>
      <c r="H436">
        <f t="shared" si="39"/>
        <v>0.98</v>
      </c>
      <c r="I436">
        <f t="shared" si="39"/>
        <v>0.97</v>
      </c>
      <c r="J436">
        <f t="shared" si="39"/>
        <v>1.26</v>
      </c>
      <c r="K436">
        <f t="shared" si="39"/>
        <v>1.24</v>
      </c>
      <c r="L436">
        <f t="shared" si="39"/>
        <v>0.85000000000000009</v>
      </c>
      <c r="M436">
        <f t="shared" si="39"/>
        <v>1.06</v>
      </c>
      <c r="N436">
        <f t="shared" si="39"/>
        <v>1.3</v>
      </c>
      <c r="O436">
        <f t="shared" si="39"/>
        <v>0</v>
      </c>
      <c r="P436">
        <f t="shared" si="39"/>
        <v>1.3699999999999999</v>
      </c>
      <c r="Q436">
        <f t="shared" si="39"/>
        <v>1.2200000000000002</v>
      </c>
      <c r="R436">
        <f t="shared" si="39"/>
        <v>2.0299999999999998</v>
      </c>
      <c r="S436">
        <f t="shared" si="39"/>
        <v>2.42</v>
      </c>
    </row>
    <row r="438" spans="1:26" x14ac:dyDescent="0.2">
      <c r="B438">
        <f t="shared" ref="B438:S438" si="40">SUM(B425:B436)</f>
        <v>15.8</v>
      </c>
      <c r="C438">
        <f t="shared" si="40"/>
        <v>23.130000000000003</v>
      </c>
      <c r="D438">
        <f t="shared" si="40"/>
        <v>0</v>
      </c>
      <c r="E438">
        <f t="shared" si="40"/>
        <v>21.169999999999998</v>
      </c>
      <c r="F438">
        <f t="shared" si="40"/>
        <v>15.24</v>
      </c>
      <c r="G438">
        <f t="shared" si="40"/>
        <v>0</v>
      </c>
      <c r="H438">
        <f t="shared" si="40"/>
        <v>12.490000000000002</v>
      </c>
      <c r="I438">
        <f t="shared" si="40"/>
        <v>19.02</v>
      </c>
      <c r="J438">
        <f t="shared" si="40"/>
        <v>16.630000000000003</v>
      </c>
      <c r="K438">
        <f t="shared" si="40"/>
        <v>19.939999999999998</v>
      </c>
      <c r="L438">
        <f t="shared" si="40"/>
        <v>14.110000000000001</v>
      </c>
      <c r="M438">
        <f t="shared" si="40"/>
        <v>17.829999999999998</v>
      </c>
      <c r="N438">
        <f t="shared" si="40"/>
        <v>12.870000000000003</v>
      </c>
      <c r="O438">
        <f t="shared" si="40"/>
        <v>0</v>
      </c>
      <c r="P438">
        <f t="shared" si="40"/>
        <v>16.84</v>
      </c>
      <c r="Q438">
        <f t="shared" si="40"/>
        <v>16.799999999999997</v>
      </c>
      <c r="R438">
        <f t="shared" si="40"/>
        <v>18.270000000000003</v>
      </c>
      <c r="S438">
        <f t="shared" si="40"/>
        <v>35.390000000000008</v>
      </c>
    </row>
    <row r="440" spans="1:26" x14ac:dyDescent="0.2">
      <c r="A440" t="s">
        <v>155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'2010'!B433</f>
        <v>0.53</v>
      </c>
      <c r="C442">
        <f>'2010'!C433</f>
        <v>0.65999999999999992</v>
      </c>
      <c r="D442">
        <f>'2010'!D433</f>
        <v>0</v>
      </c>
      <c r="E442">
        <f>'2010'!E433</f>
        <v>0.85</v>
      </c>
      <c r="F442">
        <f>'2010'!F433</f>
        <v>1.0299999999999998</v>
      </c>
      <c r="G442">
        <f>'2010'!G433</f>
        <v>0</v>
      </c>
      <c r="H442">
        <f>'2010'!H433</f>
        <v>0.52</v>
      </c>
      <c r="I442">
        <f>'2010'!I433</f>
        <v>0.56000000000000005</v>
      </c>
      <c r="J442">
        <f>'2010'!J433</f>
        <v>0.7</v>
      </c>
      <c r="K442">
        <f>'2010'!K433</f>
        <v>0.64999999999999991</v>
      </c>
      <c r="L442">
        <f>'2010'!L433</f>
        <v>2.2000000000000002</v>
      </c>
      <c r="M442">
        <f>'2010'!M433</f>
        <v>0.62000000000000011</v>
      </c>
      <c r="N442">
        <f>'2010'!N433</f>
        <v>0.28999999999999998</v>
      </c>
      <c r="O442">
        <f>'2010'!O433</f>
        <v>0</v>
      </c>
      <c r="P442">
        <f>'2010'!P433</f>
        <v>0.69000000000000006</v>
      </c>
      <c r="Q442">
        <f>'2010'!Q433</f>
        <v>0.63000000000000012</v>
      </c>
      <c r="R442">
        <f>'2010'!R433</f>
        <v>0.87</v>
      </c>
      <c r="S442">
        <f>'2010'!S433</f>
        <v>1.43</v>
      </c>
      <c r="T442">
        <f>'2010'!T433</f>
        <v>0</v>
      </c>
      <c r="U442">
        <f>'2010'!U433</f>
        <v>0</v>
      </c>
      <c r="V442">
        <f>'2010'!V433</f>
        <v>0</v>
      </c>
      <c r="W442">
        <f>'2010'!W433</f>
        <v>0</v>
      </c>
      <c r="X442">
        <f>'2010'!X433</f>
        <v>0</v>
      </c>
      <c r="Y442">
        <f>'2010'!Y433</f>
        <v>0</v>
      </c>
      <c r="Z442">
        <f>'2010'!Z433</f>
        <v>0</v>
      </c>
    </row>
    <row r="443" spans="1:26" x14ac:dyDescent="0.2">
      <c r="A443" t="s">
        <v>104</v>
      </c>
      <c r="B443">
        <f>'2010'!B434</f>
        <v>1.56</v>
      </c>
      <c r="C443">
        <f>'2010'!C434</f>
        <v>1.5600000000000003</v>
      </c>
      <c r="D443">
        <f>'2010'!D434</f>
        <v>0</v>
      </c>
      <c r="E443">
        <f>'2010'!E434</f>
        <v>2.2000000000000002</v>
      </c>
      <c r="F443">
        <f>'2010'!F434</f>
        <v>1.6600000000000001</v>
      </c>
      <c r="G443">
        <f>'2010'!G434</f>
        <v>0</v>
      </c>
      <c r="H443">
        <f>'2010'!H434</f>
        <v>1.9600000000000002</v>
      </c>
      <c r="I443">
        <f>'2010'!I434</f>
        <v>1.7400000000000002</v>
      </c>
      <c r="J443">
        <f>'2010'!J434</f>
        <v>1.9700000000000002</v>
      </c>
      <c r="K443">
        <f>'2010'!K434</f>
        <v>1.49</v>
      </c>
      <c r="L443">
        <f>'2010'!L434</f>
        <v>0.69</v>
      </c>
      <c r="M443">
        <f>'2010'!M434</f>
        <v>0.93</v>
      </c>
      <c r="N443">
        <f>'2010'!N434</f>
        <v>1</v>
      </c>
      <c r="O443">
        <f>'2010'!O434</f>
        <v>0</v>
      </c>
      <c r="P443">
        <f>'2010'!P434</f>
        <v>2.0500000000000003</v>
      </c>
      <c r="Q443">
        <f>'2010'!Q434</f>
        <v>1.1400000000000001</v>
      </c>
      <c r="R443">
        <f>'2010'!R434</f>
        <v>1.82</v>
      </c>
      <c r="S443">
        <f>'2010'!S434</f>
        <v>2.19</v>
      </c>
      <c r="T443">
        <f>'2010'!T434</f>
        <v>0</v>
      </c>
      <c r="U443">
        <f>'2010'!U434</f>
        <v>0</v>
      </c>
      <c r="V443">
        <f>'2010'!V434</f>
        <v>0</v>
      </c>
      <c r="W443">
        <f>'2010'!W434</f>
        <v>0</v>
      </c>
      <c r="X443">
        <f>'2010'!X434</f>
        <v>0</v>
      </c>
      <c r="Y443">
        <f>'2010'!Y434</f>
        <v>0</v>
      </c>
      <c r="Z443">
        <f>'2010'!Z434</f>
        <v>0</v>
      </c>
    </row>
    <row r="444" spans="1:26" x14ac:dyDescent="0.2">
      <c r="A444" t="s">
        <v>61</v>
      </c>
      <c r="B444">
        <f>'2010'!B435</f>
        <v>0.81</v>
      </c>
      <c r="C444">
        <f>'2010'!C435</f>
        <v>2.52</v>
      </c>
      <c r="D444">
        <f>'2010'!D435</f>
        <v>0</v>
      </c>
      <c r="E444">
        <f>'2010'!E435</f>
        <v>2.7</v>
      </c>
      <c r="F444">
        <f>'2010'!F435</f>
        <v>1.1199999999999999</v>
      </c>
      <c r="G444">
        <f>'2010'!G435</f>
        <v>0</v>
      </c>
      <c r="H444">
        <f>'2010'!H435</f>
        <v>3.22</v>
      </c>
      <c r="I444">
        <f>'2010'!I435</f>
        <v>2.16</v>
      </c>
      <c r="J444">
        <f>'2010'!J435</f>
        <v>1.9499999999999997</v>
      </c>
      <c r="K444">
        <f>'2010'!K435</f>
        <v>2.2000000000000002</v>
      </c>
      <c r="L444">
        <f>'2010'!L435</f>
        <v>1.55</v>
      </c>
      <c r="M444">
        <f>'2010'!M435</f>
        <v>1.47</v>
      </c>
      <c r="N444">
        <f>'2010'!N435</f>
        <v>0</v>
      </c>
      <c r="O444">
        <f>'2010'!O435</f>
        <v>0</v>
      </c>
      <c r="P444">
        <f>'2010'!P435</f>
        <v>2.64</v>
      </c>
      <c r="Q444">
        <f>'2010'!Q435</f>
        <v>1.4200000000000002</v>
      </c>
      <c r="R444">
        <f>'2010'!R435</f>
        <v>2.12</v>
      </c>
      <c r="S444">
        <f>'2010'!S435</f>
        <v>3.52</v>
      </c>
      <c r="T444">
        <f>'2010'!T435</f>
        <v>0</v>
      </c>
      <c r="U444">
        <f>'2010'!U435</f>
        <v>0</v>
      </c>
      <c r="V444">
        <f>'2010'!V435</f>
        <v>0</v>
      </c>
      <c r="W444">
        <f>'2010'!W435</f>
        <v>0</v>
      </c>
      <c r="X444">
        <f>'2010'!X435</f>
        <v>0</v>
      </c>
      <c r="Y444">
        <f>'2010'!Y435</f>
        <v>0</v>
      </c>
      <c r="Z444">
        <f>'2010'!Z435</f>
        <v>0</v>
      </c>
    </row>
    <row r="445" spans="1:26" x14ac:dyDescent="0.2">
      <c r="A445" t="s">
        <v>62</v>
      </c>
      <c r="B445">
        <f>'2010'!B436</f>
        <v>2.83</v>
      </c>
      <c r="C445">
        <f>'2010'!C436</f>
        <v>3.45</v>
      </c>
      <c r="D445">
        <f>'2010'!D436</f>
        <v>0</v>
      </c>
      <c r="E445">
        <f>'2010'!E436</f>
        <v>3.4800000000000004</v>
      </c>
      <c r="F445">
        <f>'2010'!F436</f>
        <v>1.7200000000000002</v>
      </c>
      <c r="G445">
        <f>'2010'!G436</f>
        <v>0</v>
      </c>
      <c r="H445">
        <f>'2010'!H436</f>
        <v>2.5999999999999996</v>
      </c>
      <c r="I445">
        <f>'2010'!I436</f>
        <v>3.73</v>
      </c>
      <c r="J445">
        <f>'2010'!J436</f>
        <v>2.4800000000000004</v>
      </c>
      <c r="K445">
        <f>'2010'!K436</f>
        <v>3.0500000000000003</v>
      </c>
      <c r="L445">
        <f>'2010'!L436</f>
        <v>2.7700000000000005</v>
      </c>
      <c r="M445">
        <f>'2010'!M436</f>
        <v>2.75</v>
      </c>
      <c r="N445">
        <f>'2010'!N436</f>
        <v>0</v>
      </c>
      <c r="O445">
        <f>'2010'!O436</f>
        <v>0</v>
      </c>
      <c r="P445">
        <f>'2010'!P436</f>
        <v>2.2800000000000002</v>
      </c>
      <c r="Q445">
        <f>'2010'!Q436</f>
        <v>1.69</v>
      </c>
      <c r="R445">
        <f>'2010'!R436</f>
        <v>2.99</v>
      </c>
      <c r="S445">
        <f>'2010'!S436</f>
        <v>5.28</v>
      </c>
      <c r="T445">
        <f>'2010'!T436</f>
        <v>0</v>
      </c>
      <c r="U445">
        <f>'2010'!U436</f>
        <v>0</v>
      </c>
      <c r="V445">
        <f>'2010'!V436</f>
        <v>0</v>
      </c>
      <c r="W445">
        <f>'2010'!W436</f>
        <v>0</v>
      </c>
      <c r="X445">
        <f>'2010'!X436</f>
        <v>0</v>
      </c>
      <c r="Y445">
        <f>'2010'!Y436</f>
        <v>0</v>
      </c>
      <c r="Z445">
        <f>'2010'!Z436</f>
        <v>0</v>
      </c>
    </row>
    <row r="446" spans="1:26" x14ac:dyDescent="0.2">
      <c r="A446" t="s">
        <v>98</v>
      </c>
      <c r="B446">
        <f>B425</f>
        <v>1.6300000000000001</v>
      </c>
      <c r="C446">
        <f>C425</f>
        <v>2.1800000000000006</v>
      </c>
      <c r="D446">
        <f t="shared" ref="D446:R446" si="41">D425</f>
        <v>0</v>
      </c>
      <c r="E446">
        <f t="shared" si="41"/>
        <v>2.4500000000000002</v>
      </c>
      <c r="F446">
        <f t="shared" si="41"/>
        <v>1.4200000000000002</v>
      </c>
      <c r="G446">
        <f t="shared" si="41"/>
        <v>0</v>
      </c>
      <c r="H446">
        <f t="shared" si="41"/>
        <v>2.06</v>
      </c>
      <c r="I446">
        <f t="shared" si="41"/>
        <v>2.0100000000000002</v>
      </c>
      <c r="J446">
        <f t="shared" si="41"/>
        <v>1.62</v>
      </c>
      <c r="K446">
        <f t="shared" si="41"/>
        <v>1.75</v>
      </c>
      <c r="L446">
        <f t="shared" si="41"/>
        <v>1.69</v>
      </c>
      <c r="M446">
        <f t="shared" si="41"/>
        <v>1.5300000000000002</v>
      </c>
      <c r="N446">
        <f t="shared" si="41"/>
        <v>2.5</v>
      </c>
      <c r="O446">
        <f t="shared" si="41"/>
        <v>0</v>
      </c>
      <c r="P446">
        <f t="shared" si="41"/>
        <v>1.32</v>
      </c>
      <c r="Q446">
        <f t="shared" si="41"/>
        <v>1.4200000000000002</v>
      </c>
      <c r="R446">
        <f t="shared" si="41"/>
        <v>1.75</v>
      </c>
    </row>
    <row r="447" spans="1:26" x14ac:dyDescent="0.2">
      <c r="A447" t="s">
        <v>103</v>
      </c>
      <c r="B447">
        <f t="shared" ref="B447:R453" si="42">B426</f>
        <v>1.2100000000000002</v>
      </c>
      <c r="C447">
        <f t="shared" si="42"/>
        <v>4.66</v>
      </c>
      <c r="D447">
        <f t="shared" si="42"/>
        <v>0</v>
      </c>
      <c r="E447">
        <f t="shared" si="42"/>
        <v>2.46</v>
      </c>
      <c r="F447">
        <f t="shared" si="42"/>
        <v>1.02</v>
      </c>
      <c r="G447">
        <f t="shared" si="42"/>
        <v>0</v>
      </c>
      <c r="H447">
        <f t="shared" si="42"/>
        <v>1.4</v>
      </c>
      <c r="I447">
        <f t="shared" si="42"/>
        <v>1.8800000000000001</v>
      </c>
      <c r="J447">
        <f t="shared" si="42"/>
        <v>1.53</v>
      </c>
      <c r="K447">
        <f t="shared" si="42"/>
        <v>2.99</v>
      </c>
      <c r="L447">
        <f t="shared" si="42"/>
        <v>1.88</v>
      </c>
      <c r="M447">
        <f t="shared" si="42"/>
        <v>2.27</v>
      </c>
      <c r="N447">
        <f t="shared" si="42"/>
        <v>0.7</v>
      </c>
      <c r="O447">
        <f t="shared" si="42"/>
        <v>0</v>
      </c>
      <c r="P447">
        <f t="shared" si="42"/>
        <v>1.1599999999999999</v>
      </c>
      <c r="Q447">
        <f t="shared" si="42"/>
        <v>2.29</v>
      </c>
      <c r="R447">
        <f t="shared" si="42"/>
        <v>0.25</v>
      </c>
    </row>
    <row r="448" spans="1:26" x14ac:dyDescent="0.2">
      <c r="A448" t="s">
        <v>139</v>
      </c>
      <c r="B448">
        <f t="shared" si="42"/>
        <v>2.7500000000000004</v>
      </c>
      <c r="C448">
        <f t="shared" si="42"/>
        <v>2.3999999999999995</v>
      </c>
      <c r="D448">
        <f t="shared" si="42"/>
        <v>0</v>
      </c>
      <c r="E448">
        <f t="shared" si="42"/>
        <v>3.7300000000000009</v>
      </c>
      <c r="F448">
        <f t="shared" si="42"/>
        <v>1.94</v>
      </c>
      <c r="G448">
        <f t="shared" si="42"/>
        <v>0</v>
      </c>
      <c r="H448">
        <f t="shared" si="42"/>
        <v>3.08</v>
      </c>
      <c r="I448">
        <f t="shared" si="42"/>
        <v>3.46</v>
      </c>
      <c r="J448">
        <f t="shared" si="42"/>
        <v>3.4000000000000004</v>
      </c>
      <c r="K448">
        <f t="shared" si="42"/>
        <v>2.2599999999999998</v>
      </c>
      <c r="L448">
        <f t="shared" si="42"/>
        <v>1.87</v>
      </c>
      <c r="M448">
        <f t="shared" si="42"/>
        <v>2.1</v>
      </c>
      <c r="N448">
        <f t="shared" si="42"/>
        <v>2.1</v>
      </c>
      <c r="O448">
        <f t="shared" si="42"/>
        <v>0</v>
      </c>
      <c r="P448">
        <f t="shared" si="42"/>
        <v>4.16</v>
      </c>
      <c r="Q448">
        <f t="shared" si="42"/>
        <v>1.4399999999999997</v>
      </c>
      <c r="R448">
        <f t="shared" si="42"/>
        <v>3.6700000000000004</v>
      </c>
    </row>
    <row r="449" spans="1:18" x14ac:dyDescent="0.2">
      <c r="A449" t="s">
        <v>41</v>
      </c>
      <c r="B449">
        <f t="shared" si="42"/>
        <v>2.3400000000000003</v>
      </c>
      <c r="C449">
        <f t="shared" si="42"/>
        <v>2.7300000000000004</v>
      </c>
      <c r="D449">
        <f t="shared" si="42"/>
        <v>0</v>
      </c>
      <c r="E449">
        <f t="shared" si="42"/>
        <v>2.41</v>
      </c>
      <c r="F449">
        <f t="shared" si="42"/>
        <v>1.8400000000000003</v>
      </c>
      <c r="G449">
        <f t="shared" si="42"/>
        <v>0</v>
      </c>
      <c r="H449">
        <f t="shared" si="42"/>
        <v>2.0300000000000002</v>
      </c>
      <c r="I449">
        <f t="shared" si="42"/>
        <v>2.9</v>
      </c>
      <c r="J449">
        <f t="shared" si="42"/>
        <v>2.0800000000000005</v>
      </c>
      <c r="K449">
        <f t="shared" si="42"/>
        <v>2.41</v>
      </c>
      <c r="L449">
        <f t="shared" si="42"/>
        <v>2.0200000000000005</v>
      </c>
      <c r="M449">
        <f t="shared" si="42"/>
        <v>2.21</v>
      </c>
      <c r="N449">
        <f t="shared" si="42"/>
        <v>2.27</v>
      </c>
      <c r="O449">
        <f t="shared" si="42"/>
        <v>0</v>
      </c>
      <c r="P449">
        <f t="shared" si="42"/>
        <v>1.93</v>
      </c>
      <c r="Q449">
        <f t="shared" si="42"/>
        <v>1.8399999999999999</v>
      </c>
      <c r="R449">
        <f t="shared" si="42"/>
        <v>3.46</v>
      </c>
    </row>
    <row r="450" spans="1:18" x14ac:dyDescent="0.2">
      <c r="A450" t="s">
        <v>42</v>
      </c>
      <c r="B450">
        <f t="shared" si="42"/>
        <v>3.2399999999999998</v>
      </c>
      <c r="C450">
        <f t="shared" si="42"/>
        <v>3.47</v>
      </c>
      <c r="D450">
        <f t="shared" si="42"/>
        <v>0</v>
      </c>
      <c r="E450">
        <f t="shared" si="42"/>
        <v>2.9799999999999995</v>
      </c>
      <c r="F450">
        <f t="shared" si="42"/>
        <v>3</v>
      </c>
      <c r="G450">
        <f t="shared" si="42"/>
        <v>0</v>
      </c>
      <c r="H450">
        <f t="shared" si="42"/>
        <v>2.56</v>
      </c>
      <c r="I450">
        <f t="shared" si="42"/>
        <v>3.11</v>
      </c>
      <c r="J450">
        <f t="shared" si="42"/>
        <v>2.8200000000000003</v>
      </c>
      <c r="K450">
        <f t="shared" si="42"/>
        <v>3.39</v>
      </c>
      <c r="L450">
        <f t="shared" si="42"/>
        <v>2.8</v>
      </c>
      <c r="M450">
        <f t="shared" si="42"/>
        <v>3.0500000000000003</v>
      </c>
      <c r="N450">
        <f t="shared" si="42"/>
        <v>0</v>
      </c>
      <c r="O450">
        <f t="shared" si="42"/>
        <v>0</v>
      </c>
      <c r="P450">
        <f t="shared" si="42"/>
        <v>2.77</v>
      </c>
      <c r="Q450">
        <f t="shared" si="42"/>
        <v>3.27</v>
      </c>
      <c r="R450">
        <f t="shared" si="42"/>
        <v>2.8</v>
      </c>
    </row>
    <row r="451" spans="1:18" x14ac:dyDescent="0.2">
      <c r="A451" t="s">
        <v>43</v>
      </c>
      <c r="B451">
        <f t="shared" si="42"/>
        <v>0.91</v>
      </c>
      <c r="C451">
        <f t="shared" si="42"/>
        <v>1.7499999999999998</v>
      </c>
      <c r="D451">
        <f t="shared" si="42"/>
        <v>0</v>
      </c>
      <c r="E451">
        <f t="shared" si="42"/>
        <v>1.36</v>
      </c>
      <c r="F451">
        <f t="shared" si="42"/>
        <v>1.65</v>
      </c>
      <c r="G451">
        <f t="shared" si="42"/>
        <v>0</v>
      </c>
      <c r="H451">
        <f t="shared" si="42"/>
        <v>0.38</v>
      </c>
      <c r="I451">
        <f t="shared" si="42"/>
        <v>1.05</v>
      </c>
      <c r="J451">
        <f t="shared" si="42"/>
        <v>0.82000000000000017</v>
      </c>
      <c r="K451">
        <f t="shared" si="42"/>
        <v>1.3500000000000003</v>
      </c>
      <c r="L451">
        <f t="shared" si="42"/>
        <v>0.49</v>
      </c>
      <c r="M451">
        <f t="shared" si="42"/>
        <v>1.87</v>
      </c>
      <c r="N451">
        <f t="shared" si="42"/>
        <v>1.7800000000000002</v>
      </c>
      <c r="O451">
        <f t="shared" si="42"/>
        <v>0</v>
      </c>
      <c r="P451">
        <f t="shared" si="42"/>
        <v>0.96</v>
      </c>
      <c r="Q451">
        <f t="shared" si="42"/>
        <v>1.97</v>
      </c>
      <c r="R451">
        <f t="shared" si="42"/>
        <v>0.55000000000000004</v>
      </c>
    </row>
    <row r="452" spans="1:18" x14ac:dyDescent="0.2">
      <c r="A452" t="s">
        <v>45</v>
      </c>
      <c r="B452">
        <f t="shared" si="42"/>
        <v>0.08</v>
      </c>
      <c r="C452">
        <f t="shared" si="42"/>
        <v>0.3</v>
      </c>
      <c r="D452">
        <f t="shared" si="42"/>
        <v>0</v>
      </c>
      <c r="E452">
        <f t="shared" si="42"/>
        <v>0.27</v>
      </c>
      <c r="F452">
        <f t="shared" si="42"/>
        <v>0.24000000000000002</v>
      </c>
      <c r="G452">
        <f t="shared" si="42"/>
        <v>0</v>
      </c>
      <c r="H452">
        <f t="shared" si="42"/>
        <v>0</v>
      </c>
      <c r="I452">
        <f t="shared" si="42"/>
        <v>0.15</v>
      </c>
      <c r="J452">
        <f t="shared" si="42"/>
        <v>0.25</v>
      </c>
      <c r="K452">
        <f t="shared" si="42"/>
        <v>0.57000000000000006</v>
      </c>
      <c r="L452">
        <f t="shared" si="42"/>
        <v>0.22</v>
      </c>
      <c r="M452">
        <f t="shared" si="42"/>
        <v>0.25</v>
      </c>
      <c r="N452">
        <f t="shared" si="42"/>
        <v>0.30000000000000004</v>
      </c>
      <c r="O452">
        <f t="shared" si="42"/>
        <v>0</v>
      </c>
      <c r="P452">
        <f t="shared" si="42"/>
        <v>0.26</v>
      </c>
      <c r="Q452">
        <f t="shared" si="42"/>
        <v>0.43</v>
      </c>
      <c r="R452">
        <f t="shared" si="42"/>
        <v>0</v>
      </c>
    </row>
    <row r="453" spans="1:18" x14ac:dyDescent="0.2">
      <c r="A453" t="s">
        <v>106</v>
      </c>
      <c r="B453">
        <f t="shared" si="42"/>
        <v>7.0000000000000007E-2</v>
      </c>
      <c r="C453">
        <f t="shared" si="42"/>
        <v>0.03</v>
      </c>
      <c r="D453">
        <f t="shared" si="42"/>
        <v>0</v>
      </c>
      <c r="E453">
        <f t="shared" si="42"/>
        <v>0.02</v>
      </c>
      <c r="F453">
        <f t="shared" si="42"/>
        <v>0</v>
      </c>
      <c r="G453">
        <f t="shared" si="42"/>
        <v>0</v>
      </c>
      <c r="H453">
        <f t="shared" si="42"/>
        <v>0</v>
      </c>
      <c r="I453">
        <f t="shared" si="42"/>
        <v>0.2</v>
      </c>
      <c r="J453">
        <f t="shared" si="42"/>
        <v>0</v>
      </c>
      <c r="K453">
        <f t="shared" si="42"/>
        <v>0.12</v>
      </c>
      <c r="L453">
        <f t="shared" si="42"/>
        <v>0</v>
      </c>
      <c r="M453">
        <f t="shared" si="42"/>
        <v>0.02</v>
      </c>
      <c r="N453">
        <f t="shared" si="42"/>
        <v>0</v>
      </c>
      <c r="O453">
        <f t="shared" si="42"/>
        <v>0</v>
      </c>
      <c r="P453">
        <f t="shared" si="42"/>
        <v>0</v>
      </c>
      <c r="Q453">
        <f t="shared" si="42"/>
        <v>0.04</v>
      </c>
      <c r="R453">
        <f t="shared" si="42"/>
        <v>0.22</v>
      </c>
    </row>
    <row r="455" spans="1:18" x14ac:dyDescent="0.2">
      <c r="B455">
        <f>SUM(B442:B454)</f>
        <v>17.959999999999997</v>
      </c>
      <c r="C455">
        <f>SUM(C442:C454)</f>
        <v>25.71</v>
      </c>
      <c r="D455">
        <f t="shared" ref="D455:R455" si="43">SUM(D442:D454)</f>
        <v>0</v>
      </c>
      <c r="E455">
        <f t="shared" si="43"/>
        <v>24.91</v>
      </c>
      <c r="F455">
        <f t="shared" si="43"/>
        <v>16.639999999999997</v>
      </c>
      <c r="G455">
        <f t="shared" si="43"/>
        <v>0</v>
      </c>
      <c r="H455">
        <f t="shared" si="43"/>
        <v>19.809999999999999</v>
      </c>
      <c r="I455">
        <f t="shared" si="43"/>
        <v>22.95</v>
      </c>
      <c r="J455">
        <f t="shared" si="43"/>
        <v>19.619999999999997</v>
      </c>
      <c r="K455">
        <f t="shared" si="43"/>
        <v>22.230000000000004</v>
      </c>
      <c r="L455">
        <f t="shared" si="43"/>
        <v>18.18</v>
      </c>
      <c r="M455">
        <f t="shared" si="43"/>
        <v>19.07</v>
      </c>
      <c r="N455">
        <f t="shared" si="43"/>
        <v>10.940000000000001</v>
      </c>
      <c r="O455">
        <f t="shared" si="43"/>
        <v>0</v>
      </c>
      <c r="P455">
        <f t="shared" si="43"/>
        <v>20.220000000000002</v>
      </c>
      <c r="Q455">
        <f t="shared" si="43"/>
        <v>17.579999999999998</v>
      </c>
      <c r="R455">
        <f t="shared" si="43"/>
        <v>20.5</v>
      </c>
    </row>
  </sheetData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P455"/>
  <sheetViews>
    <sheetView topLeftCell="X1" zoomScaleNormal="100" workbookViewId="0">
      <selection activeCell="Q455" sqref="Q455"/>
    </sheetView>
  </sheetViews>
  <sheetFormatPr defaultColWidth="10.28515625" defaultRowHeight="12.75" x14ac:dyDescent="0.2"/>
  <cols>
    <col min="1" max="1" width="10.28515625" customWidth="1"/>
    <col min="2" max="2" width="10.140625" customWidth="1"/>
    <col min="3" max="4" width="10.28515625" customWidth="1"/>
    <col min="5" max="5" width="7.42578125" customWidth="1"/>
    <col min="6" max="6" width="7.5703125" customWidth="1"/>
    <col min="7" max="7" width="8.140625" customWidth="1"/>
    <col min="8" max="8" width="11.140625" customWidth="1"/>
    <col min="9" max="9" width="8.140625" customWidth="1"/>
    <col min="10" max="10" width="13.42578125" customWidth="1"/>
    <col min="11" max="11" width="9.5703125" customWidth="1"/>
    <col min="12" max="12" width="10.28515625" customWidth="1"/>
    <col min="13" max="13" width="14.85546875" customWidth="1"/>
    <col min="14" max="14" width="8.42578125" customWidth="1"/>
    <col min="15" max="15" width="8.7109375" customWidth="1"/>
    <col min="16" max="16" width="8" customWidth="1"/>
    <col min="17" max="17" width="14.140625" customWidth="1"/>
    <col min="18" max="18" width="12.5703125" customWidth="1"/>
    <col min="19" max="33" width="10.28515625" customWidth="1"/>
    <col min="34" max="34" width="9.7109375" customWidth="1"/>
  </cols>
  <sheetData>
    <row r="1" spans="1:68" x14ac:dyDescent="0.2">
      <c r="A1" s="2" t="s">
        <v>0</v>
      </c>
      <c r="B1" t="s">
        <v>1</v>
      </c>
      <c r="C1" t="s">
        <v>88</v>
      </c>
      <c r="D1" t="s">
        <v>3</v>
      </c>
      <c r="E1" t="s">
        <v>4</v>
      </c>
      <c r="F1" t="s">
        <v>5</v>
      </c>
      <c r="G1" t="s">
        <v>6</v>
      </c>
      <c r="H1" t="s">
        <v>95</v>
      </c>
      <c r="I1" t="s">
        <v>9</v>
      </c>
      <c r="J1" t="s">
        <v>97</v>
      </c>
      <c r="K1" t="s">
        <v>11</v>
      </c>
      <c r="L1" t="s">
        <v>90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s="32" t="s">
        <v>96</v>
      </c>
      <c r="Y1">
        <v>2012</v>
      </c>
      <c r="AA1" t="s">
        <v>1</v>
      </c>
      <c r="AB1" t="s">
        <v>2</v>
      </c>
      <c r="AC1" t="s">
        <v>3</v>
      </c>
      <c r="AD1" t="s">
        <v>4</v>
      </c>
      <c r="AE1" t="s">
        <v>5</v>
      </c>
      <c r="AF1" t="s">
        <v>6</v>
      </c>
      <c r="AG1" s="32" t="s">
        <v>95</v>
      </c>
      <c r="AH1" s="32" t="s">
        <v>96</v>
      </c>
      <c r="AI1" t="s">
        <v>9</v>
      </c>
      <c r="AJ1" t="s">
        <v>10</v>
      </c>
      <c r="AK1" t="s">
        <v>11</v>
      </c>
      <c r="AL1" t="s">
        <v>93</v>
      </c>
      <c r="AM1" t="s">
        <v>13</v>
      </c>
      <c r="AN1" t="s">
        <v>14</v>
      </c>
      <c r="AO1" t="s">
        <v>15</v>
      </c>
      <c r="AP1" t="s">
        <v>16</v>
      </c>
      <c r="AQ1" t="s">
        <v>17</v>
      </c>
      <c r="AR1" t="s">
        <v>18</v>
      </c>
      <c r="AS1" t="s">
        <v>19</v>
      </c>
      <c r="AT1" s="9" t="s">
        <v>20</v>
      </c>
    </row>
    <row r="2" spans="1:68" x14ac:dyDescent="0.2">
      <c r="A2">
        <v>2012</v>
      </c>
      <c r="AT2" s="9"/>
    </row>
    <row r="3" spans="1:68" x14ac:dyDescent="0.2">
      <c r="A3">
        <v>1</v>
      </c>
      <c r="U3">
        <v>1</v>
      </c>
      <c r="Y3" s="6" t="s">
        <v>21</v>
      </c>
      <c r="AA3">
        <f t="shared" ref="AA3:AG3" si="0">B34</f>
        <v>1.8300000000000003</v>
      </c>
      <c r="AB3">
        <f t="shared" si="0"/>
        <v>4.12</v>
      </c>
      <c r="AC3">
        <f t="shared" si="0"/>
        <v>0</v>
      </c>
      <c r="AD3">
        <f t="shared" si="0"/>
        <v>3.4499999999999997</v>
      </c>
      <c r="AE3">
        <f t="shared" si="0"/>
        <v>2.35</v>
      </c>
      <c r="AF3">
        <f t="shared" si="0"/>
        <v>0</v>
      </c>
      <c r="AG3">
        <f t="shared" si="0"/>
        <v>1.71</v>
      </c>
      <c r="AH3">
        <f>T34</f>
        <v>0</v>
      </c>
      <c r="AI3">
        <f t="shared" ref="AI3:AS3" si="1">I34</f>
        <v>3.4599999999999995</v>
      </c>
      <c r="AJ3">
        <f t="shared" si="1"/>
        <v>1.94</v>
      </c>
      <c r="AK3">
        <f t="shared" si="1"/>
        <v>3.6199999999999997</v>
      </c>
      <c r="AL3">
        <f t="shared" si="1"/>
        <v>2.02</v>
      </c>
      <c r="AM3">
        <f t="shared" si="1"/>
        <v>2.69</v>
      </c>
      <c r="AN3">
        <f t="shared" si="1"/>
        <v>1.62</v>
      </c>
      <c r="AO3">
        <f t="shared" si="1"/>
        <v>0</v>
      </c>
      <c r="AP3">
        <f t="shared" si="1"/>
        <v>4.2799999999999994</v>
      </c>
      <c r="AQ3">
        <f t="shared" si="1"/>
        <v>4.339999999999999</v>
      </c>
      <c r="AR3">
        <f t="shared" si="1"/>
        <v>3.2099999999999995</v>
      </c>
      <c r="AS3">
        <f t="shared" si="1"/>
        <v>6.4300000000000006</v>
      </c>
      <c r="AT3" s="7">
        <f t="shared" ref="AT3:AT14" si="2">AVERAGE(AA3:AS3)</f>
        <v>2.4773684210526317</v>
      </c>
      <c r="AV3" s="6"/>
      <c r="BP3" s="3"/>
    </row>
    <row r="4" spans="1:68" x14ac:dyDescent="0.2">
      <c r="A4" s="21">
        <v>2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/>
      <c r="U4" s="21">
        <v>2</v>
      </c>
      <c r="Y4" s="6" t="s">
        <v>22</v>
      </c>
      <c r="AA4">
        <f t="shared" ref="AA4:AG4" si="3">B69</f>
        <v>1.62</v>
      </c>
      <c r="AB4">
        <f t="shared" si="3"/>
        <v>2.21</v>
      </c>
      <c r="AC4">
        <f t="shared" si="3"/>
        <v>0</v>
      </c>
      <c r="AD4">
        <f t="shared" si="3"/>
        <v>1.9000000000000004</v>
      </c>
      <c r="AE4">
        <f t="shared" si="3"/>
        <v>0.85</v>
      </c>
      <c r="AF4">
        <f t="shared" si="3"/>
        <v>0</v>
      </c>
      <c r="AG4">
        <f t="shared" si="3"/>
        <v>1.7400000000000002</v>
      </c>
      <c r="AH4">
        <f>T69</f>
        <v>0</v>
      </c>
      <c r="AI4">
        <f t="shared" ref="AI4:AS4" si="4">I69</f>
        <v>1.6</v>
      </c>
      <c r="AJ4">
        <f t="shared" si="4"/>
        <v>1.7800000000000002</v>
      </c>
      <c r="AK4">
        <f t="shared" si="4"/>
        <v>1.71</v>
      </c>
      <c r="AL4">
        <f t="shared" si="4"/>
        <v>1.1300000000000001</v>
      </c>
      <c r="AM4">
        <f t="shared" si="4"/>
        <v>1.52</v>
      </c>
      <c r="AN4">
        <f t="shared" si="4"/>
        <v>0.36</v>
      </c>
      <c r="AO4">
        <f t="shared" si="4"/>
        <v>0</v>
      </c>
      <c r="AP4">
        <f t="shared" si="4"/>
        <v>1.1900000000000002</v>
      </c>
      <c r="AQ4">
        <f t="shared" si="4"/>
        <v>0.99</v>
      </c>
      <c r="AR4">
        <f t="shared" si="4"/>
        <v>1.23</v>
      </c>
      <c r="AS4">
        <f t="shared" si="4"/>
        <v>3.4600000000000004</v>
      </c>
      <c r="AT4" s="7">
        <f t="shared" si="2"/>
        <v>1.2257894736842108</v>
      </c>
      <c r="AV4" s="6"/>
      <c r="BP4" s="3"/>
    </row>
    <row r="5" spans="1:68" x14ac:dyDescent="0.2">
      <c r="A5">
        <v>3</v>
      </c>
      <c r="S5">
        <v>0.02</v>
      </c>
      <c r="U5">
        <v>3</v>
      </c>
      <c r="Y5" s="6" t="s">
        <v>23</v>
      </c>
      <c r="AA5">
        <f t="shared" ref="AA5:AG5" si="5">B104</f>
        <v>5.0999999999999988</v>
      </c>
      <c r="AB5">
        <f t="shared" si="5"/>
        <v>5.42</v>
      </c>
      <c r="AC5">
        <f t="shared" si="5"/>
        <v>0</v>
      </c>
      <c r="AD5">
        <f t="shared" si="5"/>
        <v>5.31</v>
      </c>
      <c r="AE5">
        <f t="shared" si="5"/>
        <v>3.31</v>
      </c>
      <c r="AF5">
        <f t="shared" si="5"/>
        <v>0</v>
      </c>
      <c r="AG5">
        <f t="shared" si="5"/>
        <v>5.6599999999999993</v>
      </c>
      <c r="AH5">
        <f>T104</f>
        <v>0</v>
      </c>
      <c r="AI5">
        <f t="shared" ref="AI5:AS5" si="6">I104</f>
        <v>5.52</v>
      </c>
      <c r="AJ5">
        <f t="shared" si="6"/>
        <v>5.3699999999999992</v>
      </c>
      <c r="AK5">
        <f t="shared" si="6"/>
        <v>5.48</v>
      </c>
      <c r="AL5">
        <f t="shared" si="6"/>
        <v>4.32</v>
      </c>
      <c r="AM5">
        <f t="shared" si="6"/>
        <v>4.6399999999999988</v>
      </c>
      <c r="AN5">
        <f t="shared" si="6"/>
        <v>3.83</v>
      </c>
      <c r="AO5">
        <f t="shared" si="6"/>
        <v>0</v>
      </c>
      <c r="AP5">
        <f t="shared" si="6"/>
        <v>4.1499999999999995</v>
      </c>
      <c r="AQ5">
        <f t="shared" si="6"/>
        <v>5</v>
      </c>
      <c r="AR5">
        <f t="shared" si="6"/>
        <v>5.65</v>
      </c>
      <c r="AS5">
        <f t="shared" si="6"/>
        <v>9.2799999999999994</v>
      </c>
      <c r="AT5" s="7">
        <f t="shared" si="2"/>
        <v>4.107368421052632</v>
      </c>
      <c r="AV5" s="6"/>
      <c r="BP5" s="3"/>
    </row>
    <row r="6" spans="1:68" x14ac:dyDescent="0.2">
      <c r="A6" s="21">
        <v>4</v>
      </c>
      <c r="B6" s="21"/>
      <c r="C6" s="21">
        <v>0.16</v>
      </c>
      <c r="D6" s="21"/>
      <c r="E6" s="21"/>
      <c r="F6" s="21">
        <v>0.04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2"/>
      <c r="U6" s="21">
        <v>4</v>
      </c>
      <c r="Y6" s="6" t="s">
        <v>24</v>
      </c>
      <c r="AA6">
        <f t="shared" ref="AA6:AG6" si="7">B139</f>
        <v>1.84</v>
      </c>
      <c r="AB6">
        <f t="shared" si="7"/>
        <v>2.37</v>
      </c>
      <c r="AC6">
        <f t="shared" si="7"/>
        <v>0</v>
      </c>
      <c r="AD6">
        <f t="shared" si="7"/>
        <v>3.0100000000000002</v>
      </c>
      <c r="AE6">
        <f t="shared" si="7"/>
        <v>2.6399999999999997</v>
      </c>
      <c r="AF6">
        <f t="shared" si="7"/>
        <v>0</v>
      </c>
      <c r="AG6">
        <f t="shared" si="7"/>
        <v>3.09</v>
      </c>
      <c r="AH6">
        <f>T139</f>
        <v>0</v>
      </c>
      <c r="AI6">
        <f t="shared" ref="AI6:AS6" si="8">I139</f>
        <v>2.6300000000000003</v>
      </c>
      <c r="AJ6">
        <f t="shared" si="8"/>
        <v>2.83</v>
      </c>
      <c r="AK6">
        <f t="shared" si="8"/>
        <v>2.4800000000000004</v>
      </c>
      <c r="AL6">
        <f t="shared" si="8"/>
        <v>2.6</v>
      </c>
      <c r="AM6">
        <f t="shared" si="8"/>
        <v>1.85</v>
      </c>
      <c r="AN6">
        <f t="shared" si="8"/>
        <v>2.16</v>
      </c>
      <c r="AO6">
        <f t="shared" si="8"/>
        <v>0</v>
      </c>
      <c r="AP6">
        <f t="shared" si="8"/>
        <v>2.8400000000000003</v>
      </c>
      <c r="AQ6">
        <f t="shared" si="8"/>
        <v>1.96</v>
      </c>
      <c r="AR6">
        <f t="shared" si="8"/>
        <v>2.5700000000000003</v>
      </c>
      <c r="AS6">
        <f t="shared" si="8"/>
        <v>3.31</v>
      </c>
      <c r="AT6" s="7">
        <f t="shared" si="2"/>
        <v>2.0094736842105267</v>
      </c>
      <c r="AV6" s="6"/>
      <c r="BP6" s="3"/>
    </row>
    <row r="7" spans="1:68" x14ac:dyDescent="0.2">
      <c r="A7">
        <v>5</v>
      </c>
      <c r="B7">
        <v>0.05</v>
      </c>
      <c r="I7">
        <v>0.04</v>
      </c>
      <c r="K7">
        <v>0.05</v>
      </c>
      <c r="M7">
        <v>0.06</v>
      </c>
      <c r="Q7">
        <v>0.11</v>
      </c>
      <c r="S7">
        <v>0.3</v>
      </c>
      <c r="U7">
        <v>5</v>
      </c>
      <c r="Y7" s="6" t="s">
        <v>25</v>
      </c>
      <c r="AA7">
        <f t="shared" ref="AA7:AG7" si="9">B174</f>
        <v>0.8600000000000001</v>
      </c>
      <c r="AB7">
        <f t="shared" si="9"/>
        <v>1.53</v>
      </c>
      <c r="AC7">
        <f t="shared" si="9"/>
        <v>0</v>
      </c>
      <c r="AD7">
        <f t="shared" si="9"/>
        <v>1.24</v>
      </c>
      <c r="AE7">
        <f t="shared" si="9"/>
        <v>0.74</v>
      </c>
      <c r="AF7">
        <f t="shared" si="9"/>
        <v>0</v>
      </c>
      <c r="AG7">
        <f t="shared" si="9"/>
        <v>1.03</v>
      </c>
      <c r="AH7">
        <f>T174</f>
        <v>0</v>
      </c>
      <c r="AI7">
        <f t="shared" ref="AI7:AS7" si="10">I174</f>
        <v>1.18</v>
      </c>
      <c r="AJ7">
        <f t="shared" si="10"/>
        <v>1.0100000000000002</v>
      </c>
      <c r="AK7">
        <f t="shared" si="10"/>
        <v>0.74</v>
      </c>
      <c r="AL7">
        <f t="shared" si="10"/>
        <v>0.95000000000000007</v>
      </c>
      <c r="AM7">
        <f t="shared" si="10"/>
        <v>0.82000000000000006</v>
      </c>
      <c r="AN7">
        <f t="shared" si="10"/>
        <v>1.5</v>
      </c>
      <c r="AO7">
        <f t="shared" si="10"/>
        <v>0</v>
      </c>
      <c r="AP7">
        <f t="shared" si="10"/>
        <v>1.0900000000000001</v>
      </c>
      <c r="AQ7">
        <f t="shared" si="10"/>
        <v>1.04</v>
      </c>
      <c r="AR7">
        <f t="shared" si="10"/>
        <v>0.80999999999999994</v>
      </c>
      <c r="AS7">
        <f t="shared" si="10"/>
        <v>2.0699999999999998</v>
      </c>
      <c r="AT7" s="7">
        <f t="shared" si="2"/>
        <v>0.87421052631578944</v>
      </c>
      <c r="AV7" s="6"/>
      <c r="BP7" s="3"/>
    </row>
    <row r="8" spans="1:68" x14ac:dyDescent="0.2">
      <c r="A8" s="21">
        <v>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2"/>
      <c r="U8" s="21">
        <v>6</v>
      </c>
      <c r="Y8" s="6" t="s">
        <v>26</v>
      </c>
      <c r="AA8">
        <f t="shared" ref="AA8:AG8" si="11">B209</f>
        <v>2.2000000000000002</v>
      </c>
      <c r="AB8">
        <f t="shared" si="11"/>
        <v>2.5499999999999998</v>
      </c>
      <c r="AC8">
        <f t="shared" si="11"/>
        <v>0</v>
      </c>
      <c r="AD8">
        <f t="shared" si="11"/>
        <v>2.63</v>
      </c>
      <c r="AE8">
        <f t="shared" si="11"/>
        <v>2.3200000000000003</v>
      </c>
      <c r="AF8">
        <f t="shared" si="11"/>
        <v>0</v>
      </c>
      <c r="AG8">
        <f t="shared" si="11"/>
        <v>2.65</v>
      </c>
      <c r="AH8">
        <f>T209</f>
        <v>0</v>
      </c>
      <c r="AI8">
        <f t="shared" ref="AI8:AS8" si="12">I209</f>
        <v>2.5</v>
      </c>
      <c r="AJ8">
        <f t="shared" si="12"/>
        <v>2.1600000000000006</v>
      </c>
      <c r="AK8">
        <f t="shared" si="12"/>
        <v>2.56</v>
      </c>
      <c r="AL8">
        <f t="shared" si="12"/>
        <v>2.7</v>
      </c>
      <c r="AM8">
        <f t="shared" si="12"/>
        <v>2.1199999999999997</v>
      </c>
      <c r="AN8">
        <f t="shared" si="12"/>
        <v>2.02</v>
      </c>
      <c r="AO8">
        <f t="shared" si="12"/>
        <v>0</v>
      </c>
      <c r="AP8">
        <f t="shared" si="12"/>
        <v>2.5100000000000002</v>
      </c>
      <c r="AQ8">
        <f t="shared" si="12"/>
        <v>2.38</v>
      </c>
      <c r="AR8">
        <f t="shared" si="12"/>
        <v>2.37</v>
      </c>
      <c r="AS8">
        <f t="shared" si="12"/>
        <v>3.52</v>
      </c>
      <c r="AT8" s="7">
        <f t="shared" si="2"/>
        <v>1.9573684210526319</v>
      </c>
      <c r="AV8" s="6"/>
      <c r="BP8" s="3"/>
    </row>
    <row r="9" spans="1:68" x14ac:dyDescent="0.2">
      <c r="A9">
        <v>7</v>
      </c>
      <c r="C9">
        <v>0.02</v>
      </c>
      <c r="R9">
        <v>0.37</v>
      </c>
      <c r="S9">
        <v>0.01</v>
      </c>
      <c r="U9">
        <v>7</v>
      </c>
      <c r="Y9" s="6" t="s">
        <v>27</v>
      </c>
      <c r="AA9">
        <f t="shared" ref="AA9:AG9" si="13">B244</f>
        <v>0.64000000000000012</v>
      </c>
      <c r="AB9">
        <f t="shared" si="13"/>
        <v>1.59</v>
      </c>
      <c r="AC9">
        <f t="shared" si="13"/>
        <v>0</v>
      </c>
      <c r="AD9">
        <f t="shared" si="13"/>
        <v>1</v>
      </c>
      <c r="AE9">
        <f t="shared" si="13"/>
        <v>0.42</v>
      </c>
      <c r="AF9">
        <f t="shared" si="13"/>
        <v>0</v>
      </c>
      <c r="AG9">
        <f t="shared" si="13"/>
        <v>1.95</v>
      </c>
      <c r="AH9">
        <f>T244</f>
        <v>0</v>
      </c>
      <c r="AI9">
        <f t="shared" ref="AI9:AS9" si="14">I244</f>
        <v>0.75000000000000011</v>
      </c>
      <c r="AJ9">
        <f t="shared" si="14"/>
        <v>1.27</v>
      </c>
      <c r="AK9">
        <f t="shared" si="14"/>
        <v>1.27</v>
      </c>
      <c r="AL9">
        <f t="shared" si="14"/>
        <v>0.85</v>
      </c>
      <c r="AM9">
        <f t="shared" si="14"/>
        <v>0.79</v>
      </c>
      <c r="AN9">
        <f t="shared" si="14"/>
        <v>1</v>
      </c>
      <c r="AO9">
        <f t="shared" si="14"/>
        <v>0</v>
      </c>
      <c r="AP9">
        <f t="shared" si="14"/>
        <v>0.58000000000000007</v>
      </c>
      <c r="AQ9">
        <f t="shared" si="14"/>
        <v>1.23</v>
      </c>
      <c r="AR9">
        <f t="shared" si="14"/>
        <v>1.89</v>
      </c>
      <c r="AS9">
        <f t="shared" si="14"/>
        <v>1.5899999999999999</v>
      </c>
      <c r="AT9" s="7">
        <f t="shared" si="2"/>
        <v>0.88526315789473686</v>
      </c>
      <c r="AV9" s="6"/>
      <c r="BP9" s="3"/>
    </row>
    <row r="10" spans="1:68" x14ac:dyDescent="0.2">
      <c r="A10" s="21">
        <v>8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2"/>
      <c r="U10" s="21">
        <v>8</v>
      </c>
      <c r="Y10" s="6" t="s">
        <v>28</v>
      </c>
      <c r="AA10">
        <f t="shared" ref="AA10:AG10" si="15">B279</f>
        <v>0</v>
      </c>
      <c r="AB10">
        <f t="shared" si="15"/>
        <v>0.02</v>
      </c>
      <c r="AC10">
        <f t="shared" si="15"/>
        <v>0</v>
      </c>
      <c r="AD10">
        <f t="shared" si="15"/>
        <v>0</v>
      </c>
      <c r="AE10">
        <f t="shared" si="15"/>
        <v>0</v>
      </c>
      <c r="AF10">
        <f t="shared" si="15"/>
        <v>0</v>
      </c>
      <c r="AG10">
        <f t="shared" si="15"/>
        <v>0</v>
      </c>
      <c r="AH10">
        <f>T279</f>
        <v>0</v>
      </c>
      <c r="AI10">
        <f t="shared" ref="AI10:AS10" si="16">I279</f>
        <v>0</v>
      </c>
      <c r="AJ10">
        <f t="shared" si="16"/>
        <v>0</v>
      </c>
      <c r="AK10">
        <f t="shared" si="16"/>
        <v>0</v>
      </c>
      <c r="AL10">
        <f t="shared" si="16"/>
        <v>0</v>
      </c>
      <c r="AM10">
        <f t="shared" si="16"/>
        <v>0.08</v>
      </c>
      <c r="AN10">
        <f t="shared" si="16"/>
        <v>0</v>
      </c>
      <c r="AO10">
        <f t="shared" si="16"/>
        <v>0</v>
      </c>
      <c r="AP10">
        <f t="shared" si="16"/>
        <v>0</v>
      </c>
      <c r="AQ10">
        <f t="shared" si="16"/>
        <v>0.06</v>
      </c>
      <c r="AR10">
        <f t="shared" si="16"/>
        <v>0</v>
      </c>
      <c r="AS10">
        <f t="shared" si="16"/>
        <v>0</v>
      </c>
      <c r="AT10" s="7">
        <f t="shared" si="2"/>
        <v>8.4210526315789472E-3</v>
      </c>
      <c r="AV10" s="6"/>
      <c r="BP10" s="3"/>
    </row>
    <row r="11" spans="1:68" x14ac:dyDescent="0.2">
      <c r="A11">
        <v>9</v>
      </c>
      <c r="C11">
        <v>0.25</v>
      </c>
      <c r="F11">
        <v>0.14000000000000001</v>
      </c>
      <c r="H11">
        <v>0.18</v>
      </c>
      <c r="P11">
        <v>0.24</v>
      </c>
      <c r="U11">
        <v>9</v>
      </c>
      <c r="Y11" s="6" t="s">
        <v>29</v>
      </c>
      <c r="AA11">
        <f t="shared" ref="AA11:AG11" si="17">B314</f>
        <v>0</v>
      </c>
      <c r="AB11">
        <f t="shared" si="17"/>
        <v>0</v>
      </c>
      <c r="AC11">
        <f t="shared" si="17"/>
        <v>0</v>
      </c>
      <c r="AD11">
        <f t="shared" si="17"/>
        <v>0</v>
      </c>
      <c r="AE11">
        <f t="shared" si="17"/>
        <v>0</v>
      </c>
      <c r="AF11">
        <f t="shared" si="17"/>
        <v>0</v>
      </c>
      <c r="AG11">
        <f t="shared" si="17"/>
        <v>0</v>
      </c>
      <c r="AH11">
        <f>T314</f>
        <v>0</v>
      </c>
      <c r="AI11">
        <f t="shared" ref="AI11:AS11" si="18">I314</f>
        <v>0</v>
      </c>
      <c r="AJ11">
        <f t="shared" si="18"/>
        <v>0</v>
      </c>
      <c r="AK11">
        <f t="shared" si="18"/>
        <v>0</v>
      </c>
      <c r="AL11">
        <f t="shared" si="18"/>
        <v>0</v>
      </c>
      <c r="AM11">
        <f t="shared" si="18"/>
        <v>0</v>
      </c>
      <c r="AN11">
        <f t="shared" si="18"/>
        <v>0</v>
      </c>
      <c r="AO11">
        <f t="shared" si="18"/>
        <v>0</v>
      </c>
      <c r="AP11">
        <f t="shared" si="18"/>
        <v>0</v>
      </c>
      <c r="AQ11">
        <f t="shared" si="18"/>
        <v>0</v>
      </c>
      <c r="AR11">
        <f t="shared" si="18"/>
        <v>0</v>
      </c>
      <c r="AS11">
        <f t="shared" si="18"/>
        <v>0</v>
      </c>
      <c r="AT11" s="7">
        <f t="shared" si="2"/>
        <v>0</v>
      </c>
      <c r="AV11" s="6"/>
      <c r="BP11" s="3"/>
    </row>
    <row r="12" spans="1:68" x14ac:dyDescent="0.2">
      <c r="A12" s="21">
        <v>10</v>
      </c>
      <c r="B12" s="21">
        <v>0.38</v>
      </c>
      <c r="C12" s="21"/>
      <c r="D12" s="21"/>
      <c r="E12" s="21">
        <v>0.35</v>
      </c>
      <c r="F12" s="21"/>
      <c r="G12" s="21"/>
      <c r="H12" s="22"/>
      <c r="I12" s="21">
        <v>0.4</v>
      </c>
      <c r="J12" s="21">
        <v>0.27</v>
      </c>
      <c r="K12" s="21">
        <v>0.25</v>
      </c>
      <c r="L12" s="21"/>
      <c r="M12" s="21">
        <v>0.33</v>
      </c>
      <c r="N12" s="21"/>
      <c r="O12" s="21"/>
      <c r="P12" s="21"/>
      <c r="Q12" s="21">
        <v>0.15</v>
      </c>
      <c r="R12" s="21"/>
      <c r="S12" s="21">
        <v>0.5</v>
      </c>
      <c r="T12" s="22"/>
      <c r="U12" s="21">
        <v>10</v>
      </c>
      <c r="Y12" s="6" t="s">
        <v>30</v>
      </c>
      <c r="AA12">
        <f t="shared" ref="AA12:AG12" si="19">B349</f>
        <v>2.04</v>
      </c>
      <c r="AB12">
        <f t="shared" si="19"/>
        <v>3.04</v>
      </c>
      <c r="AC12">
        <f t="shared" si="19"/>
        <v>2.19</v>
      </c>
      <c r="AD12">
        <f t="shared" si="19"/>
        <v>2.8800000000000003</v>
      </c>
      <c r="AE12">
        <f t="shared" si="19"/>
        <v>2.88</v>
      </c>
      <c r="AF12">
        <f t="shared" si="19"/>
        <v>0</v>
      </c>
      <c r="AG12">
        <f t="shared" si="19"/>
        <v>2.41</v>
      </c>
      <c r="AH12">
        <f>T349</f>
        <v>2.2000000000000002</v>
      </c>
      <c r="AI12">
        <f t="shared" ref="AI12:AS12" si="20">I349</f>
        <v>2.5500000000000003</v>
      </c>
      <c r="AJ12">
        <f t="shared" si="20"/>
        <v>2.5</v>
      </c>
      <c r="AK12">
        <f t="shared" si="20"/>
        <v>3.3299999999999996</v>
      </c>
      <c r="AL12">
        <f t="shared" si="20"/>
        <v>2.35</v>
      </c>
      <c r="AM12">
        <f t="shared" si="20"/>
        <v>2.59</v>
      </c>
      <c r="AN12">
        <f t="shared" si="20"/>
        <v>2.11</v>
      </c>
      <c r="AO12">
        <f t="shared" si="20"/>
        <v>0</v>
      </c>
      <c r="AP12">
        <f t="shared" si="20"/>
        <v>2.46</v>
      </c>
      <c r="AQ12">
        <f t="shared" si="20"/>
        <v>2.4700000000000002</v>
      </c>
      <c r="AR12">
        <f t="shared" si="20"/>
        <v>2.9199999999999995</v>
      </c>
      <c r="AS12">
        <f t="shared" si="20"/>
        <v>3.75</v>
      </c>
      <c r="AT12" s="7">
        <f t="shared" si="2"/>
        <v>2.3510526315789475</v>
      </c>
      <c r="AV12" s="6"/>
      <c r="BP12" s="3"/>
    </row>
    <row r="13" spans="1:68" x14ac:dyDescent="0.2">
      <c r="A13">
        <v>11</v>
      </c>
      <c r="M13">
        <v>0.02</v>
      </c>
      <c r="U13">
        <v>11</v>
      </c>
      <c r="Y13" s="6" t="s">
        <v>31</v>
      </c>
      <c r="AA13">
        <f t="shared" ref="AA13:AG13" si="21">B384</f>
        <v>1.9300000000000002</v>
      </c>
      <c r="AB13">
        <f t="shared" si="21"/>
        <v>2.1500000000000004</v>
      </c>
      <c r="AC13">
        <f t="shared" si="21"/>
        <v>2</v>
      </c>
      <c r="AD13">
        <f t="shared" si="21"/>
        <v>2.21</v>
      </c>
      <c r="AE13">
        <f t="shared" si="21"/>
        <v>1.6099999999999999</v>
      </c>
      <c r="AF13">
        <f t="shared" si="21"/>
        <v>0</v>
      </c>
      <c r="AG13">
        <f t="shared" si="21"/>
        <v>2.9899999999999993</v>
      </c>
      <c r="AH13">
        <f>T384</f>
        <v>1.85</v>
      </c>
      <c r="AI13">
        <f t="shared" ref="AI13:AS13" si="22">I384</f>
        <v>2.37</v>
      </c>
      <c r="AJ13">
        <f t="shared" si="22"/>
        <v>2.5299999999999994</v>
      </c>
      <c r="AK13">
        <f t="shared" si="22"/>
        <v>2.1800000000000002</v>
      </c>
      <c r="AL13">
        <f t="shared" si="22"/>
        <v>2.42</v>
      </c>
      <c r="AM13">
        <f t="shared" si="22"/>
        <v>1.54</v>
      </c>
      <c r="AN13">
        <f t="shared" si="22"/>
        <v>1.88</v>
      </c>
      <c r="AO13">
        <f t="shared" si="22"/>
        <v>0</v>
      </c>
      <c r="AP13">
        <f t="shared" si="22"/>
        <v>2.36</v>
      </c>
      <c r="AQ13">
        <f t="shared" si="22"/>
        <v>1.48</v>
      </c>
      <c r="AR13">
        <f t="shared" si="22"/>
        <v>2.61</v>
      </c>
      <c r="AS13">
        <f t="shared" si="22"/>
        <v>4</v>
      </c>
      <c r="AT13" s="7">
        <f t="shared" si="2"/>
        <v>2.0057894736842101</v>
      </c>
      <c r="AV13" s="6"/>
      <c r="BP13" s="3"/>
    </row>
    <row r="14" spans="1:68" x14ac:dyDescent="0.2">
      <c r="A14" s="21">
        <v>12</v>
      </c>
      <c r="B14" s="21"/>
      <c r="C14" s="21"/>
      <c r="D14" s="21"/>
      <c r="E14" s="21"/>
      <c r="F14" s="21"/>
      <c r="G14" s="21"/>
      <c r="H14" s="22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21">
        <v>12</v>
      </c>
      <c r="Y14" s="6" t="s">
        <v>32</v>
      </c>
      <c r="AA14">
        <f t="shared" ref="AA14:AG14" si="23">B419</f>
        <v>1.4900000000000004</v>
      </c>
      <c r="AB14">
        <f t="shared" si="23"/>
        <v>2.8899999999999997</v>
      </c>
      <c r="AC14">
        <f t="shared" si="23"/>
        <v>1.1599999999999999</v>
      </c>
      <c r="AD14">
        <f t="shared" si="23"/>
        <v>2.3200000000000003</v>
      </c>
      <c r="AE14">
        <f t="shared" si="23"/>
        <v>1.0900000000000001</v>
      </c>
      <c r="AF14">
        <f t="shared" si="23"/>
        <v>0</v>
      </c>
      <c r="AG14">
        <f t="shared" si="23"/>
        <v>2.96</v>
      </c>
      <c r="AH14">
        <f>T419</f>
        <v>0</v>
      </c>
      <c r="AI14">
        <f t="shared" ref="AI14:AS14" si="24">I419</f>
        <v>2.4799999999999995</v>
      </c>
      <c r="AJ14">
        <f t="shared" si="24"/>
        <v>1.9500000000000004</v>
      </c>
      <c r="AK14">
        <f t="shared" si="24"/>
        <v>1.9800000000000002</v>
      </c>
      <c r="AL14">
        <f t="shared" si="24"/>
        <v>1.5100000000000002</v>
      </c>
      <c r="AM14">
        <f t="shared" si="24"/>
        <v>1.9100000000000001</v>
      </c>
      <c r="AN14">
        <f t="shared" si="24"/>
        <v>1</v>
      </c>
      <c r="AO14">
        <f t="shared" si="24"/>
        <v>0</v>
      </c>
      <c r="AP14">
        <f t="shared" si="24"/>
        <v>1.9100000000000001</v>
      </c>
      <c r="AQ14">
        <f t="shared" si="24"/>
        <v>2.06</v>
      </c>
      <c r="AR14">
        <f t="shared" si="24"/>
        <v>2.52</v>
      </c>
      <c r="AS14">
        <f t="shared" si="24"/>
        <v>3.45</v>
      </c>
      <c r="AT14" s="7">
        <f t="shared" si="2"/>
        <v>1.72</v>
      </c>
      <c r="AV14" s="6"/>
      <c r="BP14" s="3"/>
    </row>
    <row r="15" spans="1:68" x14ac:dyDescent="0.2">
      <c r="A15">
        <v>13</v>
      </c>
      <c r="U15">
        <v>13</v>
      </c>
      <c r="Y15" s="6"/>
      <c r="BO15" s="3"/>
      <c r="BP15" s="3"/>
    </row>
    <row r="16" spans="1:68" x14ac:dyDescent="0.2">
      <c r="A16" s="21">
        <v>14</v>
      </c>
      <c r="B16" s="21"/>
      <c r="C16" s="21">
        <v>0.27</v>
      </c>
      <c r="D16" s="21"/>
      <c r="E16" s="21"/>
      <c r="F16" s="21">
        <v>0.12</v>
      </c>
      <c r="G16" s="21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2"/>
      <c r="U16" s="21">
        <v>14</v>
      </c>
      <c r="Y16" s="6" t="s">
        <v>34</v>
      </c>
      <c r="AA16" s="4">
        <f t="shared" ref="AA16:AS16" si="25">SUM(AA3:AA14)</f>
        <v>19.55</v>
      </c>
      <c r="AB16" s="4">
        <f t="shared" si="25"/>
        <v>27.89</v>
      </c>
      <c r="AC16" s="4">
        <f t="shared" si="25"/>
        <v>5.35</v>
      </c>
      <c r="AD16" s="4">
        <f t="shared" si="25"/>
        <v>25.95</v>
      </c>
      <c r="AE16" s="4">
        <f t="shared" si="25"/>
        <v>18.209999999999997</v>
      </c>
      <c r="AF16" s="4">
        <f t="shared" si="25"/>
        <v>0</v>
      </c>
      <c r="AG16" s="4">
        <f t="shared" si="25"/>
        <v>26.189999999999998</v>
      </c>
      <c r="AH16" s="4">
        <f t="shared" si="25"/>
        <v>4.0500000000000007</v>
      </c>
      <c r="AI16" s="4">
        <f t="shared" si="25"/>
        <v>25.040000000000003</v>
      </c>
      <c r="AJ16" s="4">
        <f t="shared" si="25"/>
        <v>23.34</v>
      </c>
      <c r="AK16" s="4">
        <f t="shared" si="25"/>
        <v>25.349999999999998</v>
      </c>
      <c r="AL16" s="4">
        <f t="shared" si="25"/>
        <v>20.849999999999998</v>
      </c>
      <c r="AM16" s="4">
        <f t="shared" si="25"/>
        <v>20.549999999999994</v>
      </c>
      <c r="AN16" s="4">
        <f t="shared" si="25"/>
        <v>17.48</v>
      </c>
      <c r="AO16" s="4">
        <f t="shared" si="25"/>
        <v>0</v>
      </c>
      <c r="AP16" s="4">
        <f t="shared" si="25"/>
        <v>23.37</v>
      </c>
      <c r="AQ16" s="4">
        <f t="shared" si="25"/>
        <v>23.009999999999994</v>
      </c>
      <c r="AR16" s="4">
        <f t="shared" si="25"/>
        <v>25.779999999999998</v>
      </c>
      <c r="AS16" s="4">
        <f t="shared" si="25"/>
        <v>40.86</v>
      </c>
      <c r="AT16" s="7">
        <f>AVERAGE(AA16:AS16)</f>
        <v>19.622105263157891</v>
      </c>
    </row>
    <row r="17" spans="1:56" x14ac:dyDescent="0.2">
      <c r="A17">
        <v>15</v>
      </c>
      <c r="C17">
        <v>0.15</v>
      </c>
      <c r="F17">
        <v>0.03</v>
      </c>
      <c r="I17">
        <v>0.15</v>
      </c>
      <c r="K17">
        <v>0.15</v>
      </c>
      <c r="M17">
        <v>0.15</v>
      </c>
      <c r="P17">
        <v>0.11</v>
      </c>
      <c r="Q17">
        <v>0.2</v>
      </c>
      <c r="U17">
        <v>15</v>
      </c>
      <c r="BA17" s="6"/>
      <c r="BB17" s="6"/>
      <c r="BC17" s="6"/>
      <c r="BD17" s="6"/>
    </row>
    <row r="18" spans="1:56" x14ac:dyDescent="0.2">
      <c r="A18" s="21">
        <v>16</v>
      </c>
      <c r="B18" s="21"/>
      <c r="C18" s="21"/>
      <c r="D18" s="21"/>
      <c r="E18" s="21">
        <v>0.23</v>
      </c>
      <c r="F18" s="21"/>
      <c r="G18" s="21"/>
      <c r="H18" s="22"/>
      <c r="I18" s="21">
        <v>0.05</v>
      </c>
      <c r="J18" s="21">
        <v>1.07</v>
      </c>
      <c r="K18" s="21">
        <v>1.05</v>
      </c>
      <c r="L18" s="21"/>
      <c r="M18" s="21">
        <v>0.04</v>
      </c>
      <c r="N18" s="21"/>
      <c r="O18" s="21"/>
      <c r="P18" s="21"/>
      <c r="Q18" s="21">
        <v>0.05</v>
      </c>
      <c r="R18" s="21"/>
      <c r="S18" s="21"/>
      <c r="T18" s="22"/>
      <c r="U18" s="21">
        <v>16</v>
      </c>
      <c r="AD18" s="6" t="s">
        <v>35</v>
      </c>
      <c r="AE18" s="6"/>
      <c r="AF18" s="6" t="s">
        <v>36</v>
      </c>
      <c r="AG18" s="6"/>
      <c r="BA18" s="3"/>
    </row>
    <row r="19" spans="1:56" x14ac:dyDescent="0.2">
      <c r="A19">
        <v>17</v>
      </c>
      <c r="C19">
        <v>1.26</v>
      </c>
      <c r="F19">
        <v>7.0000000000000007E-2</v>
      </c>
      <c r="M19">
        <v>0.05</v>
      </c>
      <c r="U19">
        <v>17</v>
      </c>
    </row>
    <row r="20" spans="1:56" x14ac:dyDescent="0.2">
      <c r="A20" s="21">
        <v>18</v>
      </c>
      <c r="B20" s="21"/>
      <c r="C20" s="21">
        <v>0.55000000000000004</v>
      </c>
      <c r="D20" s="21"/>
      <c r="E20" s="21">
        <v>1.07</v>
      </c>
      <c r="F20" s="21"/>
      <c r="G20" s="21"/>
      <c r="H20" s="22"/>
      <c r="I20" s="21">
        <v>0.6</v>
      </c>
      <c r="J20" s="21"/>
      <c r="K20" s="21"/>
      <c r="L20" s="21"/>
      <c r="M20" s="21">
        <v>0.6</v>
      </c>
      <c r="N20" s="21"/>
      <c r="O20" s="21"/>
      <c r="P20" s="21">
        <v>1.89</v>
      </c>
      <c r="Q20" s="21">
        <v>2</v>
      </c>
      <c r="R20" s="21"/>
      <c r="S20" s="21"/>
      <c r="T20" s="22"/>
      <c r="U20" s="21">
        <v>18</v>
      </c>
    </row>
    <row r="21" spans="1:56" x14ac:dyDescent="0.2">
      <c r="A21">
        <v>19</v>
      </c>
      <c r="B21">
        <v>0.12</v>
      </c>
      <c r="C21">
        <v>0.65</v>
      </c>
      <c r="E21">
        <v>1.17</v>
      </c>
      <c r="H21">
        <v>0.65</v>
      </c>
      <c r="M21">
        <v>0.66</v>
      </c>
      <c r="P21">
        <v>1.75</v>
      </c>
      <c r="Q21">
        <v>1</v>
      </c>
      <c r="R21">
        <v>0.6</v>
      </c>
      <c r="S21">
        <v>1.5</v>
      </c>
      <c r="U21">
        <v>19</v>
      </c>
    </row>
    <row r="22" spans="1:56" x14ac:dyDescent="0.2">
      <c r="A22" s="21">
        <v>20</v>
      </c>
      <c r="B22" s="21">
        <v>0.72</v>
      </c>
      <c r="C22" s="21">
        <v>0.1</v>
      </c>
      <c r="D22" s="21"/>
      <c r="E22" s="21">
        <v>0.13</v>
      </c>
      <c r="F22" s="21"/>
      <c r="G22" s="21"/>
      <c r="H22" s="22"/>
      <c r="I22" s="21">
        <v>1.65</v>
      </c>
      <c r="J22" s="21"/>
      <c r="K22" s="21">
        <v>1.5</v>
      </c>
      <c r="L22" s="21"/>
      <c r="M22" s="21">
        <v>0.03</v>
      </c>
      <c r="N22" s="21"/>
      <c r="O22" s="21"/>
      <c r="P22" s="21">
        <v>0.03</v>
      </c>
      <c r="Q22" s="21">
        <v>0.38</v>
      </c>
      <c r="R22" s="21">
        <v>0.55000000000000004</v>
      </c>
      <c r="S22" s="21">
        <v>1.7</v>
      </c>
      <c r="T22" s="22"/>
      <c r="U22" s="21">
        <v>20</v>
      </c>
    </row>
    <row r="23" spans="1:56" x14ac:dyDescent="0.2">
      <c r="A23">
        <v>21</v>
      </c>
      <c r="B23">
        <v>0.06</v>
      </c>
      <c r="C23">
        <v>0.05</v>
      </c>
      <c r="I23">
        <v>0.15</v>
      </c>
      <c r="J23">
        <v>0.15</v>
      </c>
      <c r="K23">
        <v>0.15</v>
      </c>
      <c r="M23">
        <v>0.15</v>
      </c>
      <c r="P23">
        <v>0.26</v>
      </c>
      <c r="Q23">
        <v>0.01</v>
      </c>
      <c r="R23">
        <v>0.05</v>
      </c>
      <c r="S23">
        <v>0.8</v>
      </c>
      <c r="U23">
        <v>21</v>
      </c>
    </row>
    <row r="24" spans="1:56" x14ac:dyDescent="0.2">
      <c r="A24" s="21">
        <v>22</v>
      </c>
      <c r="B24" s="21"/>
      <c r="C24" s="21">
        <v>0.05</v>
      </c>
      <c r="D24" s="21"/>
      <c r="E24" s="21"/>
      <c r="F24" s="21">
        <v>1.8</v>
      </c>
      <c r="G24" s="21"/>
      <c r="H24" s="22"/>
      <c r="I24" s="21"/>
      <c r="J24" s="21"/>
      <c r="K24" s="21"/>
      <c r="L24" s="21"/>
      <c r="M24" s="21"/>
      <c r="N24" s="21"/>
      <c r="O24" s="21"/>
      <c r="P24" s="21"/>
      <c r="Q24" s="21">
        <v>0.04</v>
      </c>
      <c r="R24" s="21">
        <v>0.63</v>
      </c>
      <c r="S24" s="21"/>
      <c r="T24" s="22"/>
      <c r="U24" s="21">
        <v>22</v>
      </c>
    </row>
    <row r="25" spans="1:56" x14ac:dyDescent="0.2">
      <c r="A25">
        <v>23</v>
      </c>
      <c r="B25">
        <v>0.03</v>
      </c>
      <c r="I25">
        <v>0.04</v>
      </c>
      <c r="K25">
        <v>7.0000000000000007E-2</v>
      </c>
      <c r="R25">
        <v>0.03</v>
      </c>
      <c r="S25">
        <v>7.0000000000000007E-2</v>
      </c>
      <c r="U25">
        <v>23</v>
      </c>
    </row>
    <row r="26" spans="1:56" x14ac:dyDescent="0.2">
      <c r="A26" s="21">
        <v>24</v>
      </c>
      <c r="B26" s="21">
        <v>7.0000000000000007E-2</v>
      </c>
      <c r="C26" s="21"/>
      <c r="D26" s="21"/>
      <c r="E26" s="21">
        <v>7.0000000000000007E-2</v>
      </c>
      <c r="F26" s="21"/>
      <c r="G26" s="21"/>
      <c r="H26" s="22">
        <v>0.25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21">
        <v>24</v>
      </c>
    </row>
    <row r="27" spans="1:56" x14ac:dyDescent="0.2">
      <c r="A27">
        <v>25</v>
      </c>
      <c r="M27">
        <v>0.06</v>
      </c>
      <c r="Q27">
        <v>0.05</v>
      </c>
      <c r="R27">
        <v>0.02</v>
      </c>
      <c r="S27">
        <v>0.23</v>
      </c>
      <c r="U27">
        <v>25</v>
      </c>
    </row>
    <row r="28" spans="1:56" x14ac:dyDescent="0.2">
      <c r="A28" s="21">
        <v>26</v>
      </c>
      <c r="B28" s="21">
        <v>0.01</v>
      </c>
      <c r="C28" s="21"/>
      <c r="D28" s="21"/>
      <c r="E28" s="21"/>
      <c r="F28" s="21"/>
      <c r="G28" s="21"/>
      <c r="H28" s="22"/>
      <c r="I28" s="21"/>
      <c r="J28" s="21"/>
      <c r="K28" s="21"/>
      <c r="L28" s="21">
        <v>1.61</v>
      </c>
      <c r="M28" s="21">
        <v>0.03</v>
      </c>
      <c r="N28" s="21"/>
      <c r="O28" s="21"/>
      <c r="P28" s="21"/>
      <c r="Q28" s="21">
        <v>0.15</v>
      </c>
      <c r="R28" s="21">
        <v>0.32</v>
      </c>
      <c r="S28" s="21">
        <v>0.35</v>
      </c>
      <c r="T28" s="22"/>
      <c r="U28" s="21">
        <v>26</v>
      </c>
    </row>
    <row r="29" spans="1:56" x14ac:dyDescent="0.2">
      <c r="A29">
        <v>27</v>
      </c>
      <c r="J29">
        <v>0.45</v>
      </c>
      <c r="K29">
        <v>0.4</v>
      </c>
      <c r="R29">
        <v>0.3</v>
      </c>
      <c r="U29">
        <v>27</v>
      </c>
    </row>
    <row r="30" spans="1:56" x14ac:dyDescent="0.2">
      <c r="A30" s="21">
        <v>28</v>
      </c>
      <c r="B30" s="21"/>
      <c r="C30" s="21"/>
      <c r="D30" s="21"/>
      <c r="E30" s="21"/>
      <c r="F30" s="21"/>
      <c r="G30" s="21"/>
      <c r="H30" s="22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2"/>
      <c r="U30" s="21">
        <v>28</v>
      </c>
    </row>
    <row r="31" spans="1:56" x14ac:dyDescent="0.2">
      <c r="A31">
        <v>29</v>
      </c>
      <c r="B31">
        <v>0.08</v>
      </c>
      <c r="F31">
        <v>0.13</v>
      </c>
      <c r="H31">
        <v>0.63</v>
      </c>
      <c r="Q31">
        <v>0.1</v>
      </c>
      <c r="R31">
        <v>0.15</v>
      </c>
      <c r="U31">
        <v>29</v>
      </c>
    </row>
    <row r="32" spans="1:56" x14ac:dyDescent="0.2">
      <c r="A32" s="21">
        <v>30</v>
      </c>
      <c r="B32" s="21">
        <v>0.31</v>
      </c>
      <c r="C32" s="21">
        <v>0.61</v>
      </c>
      <c r="D32" s="21"/>
      <c r="E32" s="21">
        <v>0.43</v>
      </c>
      <c r="F32" s="21"/>
      <c r="G32" s="21"/>
      <c r="H32" s="21"/>
      <c r="I32" s="21">
        <v>0.38</v>
      </c>
      <c r="J32" s="21"/>
      <c r="K32" s="21"/>
      <c r="L32" s="21">
        <v>0.41</v>
      </c>
      <c r="M32" s="21">
        <v>0.5</v>
      </c>
      <c r="N32" s="21"/>
      <c r="O32" s="21"/>
      <c r="P32" s="21"/>
      <c r="Q32" s="21">
        <v>0.1</v>
      </c>
      <c r="R32" s="21">
        <v>0.19</v>
      </c>
      <c r="S32" s="21">
        <v>0.95</v>
      </c>
      <c r="T32" s="22"/>
      <c r="U32" s="21">
        <v>30</v>
      </c>
    </row>
    <row r="33" spans="1:21" x14ac:dyDescent="0.2">
      <c r="A33">
        <v>31</v>
      </c>
      <c r="F33">
        <v>0.02</v>
      </c>
      <c r="M33">
        <v>0.01</v>
      </c>
      <c r="U33">
        <v>31</v>
      </c>
    </row>
    <row r="34" spans="1:21" x14ac:dyDescent="0.2">
      <c r="A34" s="18" t="s">
        <v>37</v>
      </c>
      <c r="B34" s="18">
        <f t="shared" ref="B34:S34" si="26">SUM(B3:B33)</f>
        <v>1.8300000000000003</v>
      </c>
      <c r="C34" s="18">
        <f t="shared" si="26"/>
        <v>4.12</v>
      </c>
      <c r="D34" s="18">
        <f t="shared" si="26"/>
        <v>0</v>
      </c>
      <c r="E34" s="18">
        <f t="shared" si="26"/>
        <v>3.4499999999999997</v>
      </c>
      <c r="F34" s="18">
        <f t="shared" si="26"/>
        <v>2.35</v>
      </c>
      <c r="G34" s="18">
        <f t="shared" si="26"/>
        <v>0</v>
      </c>
      <c r="H34" s="18">
        <f t="shared" si="26"/>
        <v>1.71</v>
      </c>
      <c r="I34" s="18">
        <f t="shared" si="26"/>
        <v>3.4599999999999995</v>
      </c>
      <c r="J34" s="18">
        <f t="shared" si="26"/>
        <v>1.94</v>
      </c>
      <c r="K34" s="18">
        <f t="shared" si="26"/>
        <v>3.6199999999999997</v>
      </c>
      <c r="L34" s="18">
        <f t="shared" si="26"/>
        <v>2.02</v>
      </c>
      <c r="M34" s="18">
        <f t="shared" si="26"/>
        <v>2.69</v>
      </c>
      <c r="N34" s="18">
        <v>1.62</v>
      </c>
      <c r="O34" s="18">
        <f t="shared" si="26"/>
        <v>0</v>
      </c>
      <c r="P34" s="18">
        <f t="shared" si="26"/>
        <v>4.2799999999999994</v>
      </c>
      <c r="Q34" s="18">
        <f t="shared" si="26"/>
        <v>4.339999999999999</v>
      </c>
      <c r="R34" s="18">
        <f t="shared" si="26"/>
        <v>3.2099999999999995</v>
      </c>
      <c r="S34" s="18">
        <f t="shared" si="26"/>
        <v>6.4300000000000006</v>
      </c>
      <c r="T34" s="18"/>
      <c r="U34" s="18"/>
    </row>
    <row r="36" spans="1:21" x14ac:dyDescent="0.2">
      <c r="A36" s="2" t="s">
        <v>38</v>
      </c>
      <c r="B36" t="str">
        <f>B1</f>
        <v>Pomeroy</v>
      </c>
      <c r="C36" t="str">
        <f t="shared" ref="C36:S36" si="27">C1</f>
        <v>Huntington</v>
      </c>
      <c r="D36" t="str">
        <f t="shared" si="27"/>
        <v>Donley</v>
      </c>
      <c r="E36" t="str">
        <f t="shared" si="27"/>
        <v>Victor</v>
      </c>
      <c r="F36" t="str">
        <f t="shared" si="27"/>
        <v>Ruark</v>
      </c>
      <c r="G36" t="str">
        <f t="shared" si="27"/>
        <v>Cardwell</v>
      </c>
      <c r="H36" t="str">
        <f t="shared" si="27"/>
        <v>M Hastings</v>
      </c>
      <c r="I36" t="str">
        <f t="shared" si="27"/>
        <v>Williams</v>
      </c>
      <c r="J36" t="str">
        <f t="shared" si="27"/>
        <v>M Fitzsimmons</v>
      </c>
      <c r="K36" t="str">
        <f t="shared" si="27"/>
        <v>Houser</v>
      </c>
      <c r="L36" t="str">
        <f t="shared" si="27"/>
        <v>J Baker</v>
      </c>
      <c r="M36" t="str">
        <f t="shared" si="27"/>
        <v>Landkammer</v>
      </c>
      <c r="N36" t="str">
        <f t="shared" si="27"/>
        <v>Travis</v>
      </c>
      <c r="O36" t="str">
        <f t="shared" si="27"/>
        <v>Robinson</v>
      </c>
      <c r="P36" t="str">
        <f t="shared" si="27"/>
        <v>Blachly</v>
      </c>
      <c r="Q36" t="str">
        <f t="shared" si="27"/>
        <v>S. Flerchinger</v>
      </c>
      <c r="R36" t="str">
        <f t="shared" si="27"/>
        <v>B. Slaybaugh</v>
      </c>
      <c r="S36" t="str">
        <f t="shared" si="27"/>
        <v>Demand</v>
      </c>
      <c r="T36" t="str">
        <f>T1</f>
        <v>510 Pataha</v>
      </c>
      <c r="U36">
        <f>U1</f>
        <v>0</v>
      </c>
    </row>
    <row r="38" spans="1:21" x14ac:dyDescent="0.2">
      <c r="A38">
        <v>1</v>
      </c>
      <c r="B38">
        <v>0.1</v>
      </c>
      <c r="C38">
        <v>0.05</v>
      </c>
      <c r="E38">
        <v>0.37</v>
      </c>
      <c r="F38">
        <v>0.01</v>
      </c>
      <c r="H38">
        <v>0.23</v>
      </c>
      <c r="J38">
        <v>0.22</v>
      </c>
      <c r="M38">
        <v>7.0000000000000007E-2</v>
      </c>
      <c r="P38">
        <v>0.18</v>
      </c>
      <c r="Q38">
        <v>0.02</v>
      </c>
      <c r="U38">
        <v>1</v>
      </c>
    </row>
    <row r="39" spans="1:21" x14ac:dyDescent="0.2">
      <c r="A39" s="21">
        <v>2</v>
      </c>
      <c r="B39" s="21"/>
      <c r="C39" s="21"/>
      <c r="D39" s="21"/>
      <c r="E39" s="21"/>
      <c r="F39" s="21"/>
      <c r="G39" s="21"/>
      <c r="H39" s="21"/>
      <c r="I39" s="21">
        <v>0.1</v>
      </c>
      <c r="J39" s="21"/>
      <c r="K39" s="21"/>
      <c r="L39" s="21"/>
      <c r="M39" s="21"/>
      <c r="N39" s="21">
        <v>0.25</v>
      </c>
      <c r="O39" s="21"/>
      <c r="P39" s="21"/>
      <c r="Q39" s="21"/>
      <c r="R39" s="21"/>
      <c r="S39" s="21"/>
      <c r="T39" s="22"/>
      <c r="U39" s="21">
        <v>2</v>
      </c>
    </row>
    <row r="40" spans="1:21" x14ac:dyDescent="0.2">
      <c r="A40">
        <v>3</v>
      </c>
      <c r="U40">
        <v>3</v>
      </c>
    </row>
    <row r="41" spans="1:21" x14ac:dyDescent="0.2">
      <c r="A41" s="21">
        <v>4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2"/>
      <c r="U41" s="21">
        <v>4</v>
      </c>
    </row>
    <row r="42" spans="1:21" x14ac:dyDescent="0.2">
      <c r="A42">
        <v>5</v>
      </c>
      <c r="K42">
        <v>0.48</v>
      </c>
      <c r="U42">
        <v>5</v>
      </c>
    </row>
    <row r="43" spans="1:21" x14ac:dyDescent="0.2">
      <c r="A43" s="21">
        <v>6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2"/>
      <c r="U43" s="21">
        <v>6</v>
      </c>
    </row>
    <row r="44" spans="1:21" x14ac:dyDescent="0.2">
      <c r="A44">
        <v>7</v>
      </c>
      <c r="U44">
        <v>7</v>
      </c>
    </row>
    <row r="45" spans="1:21" x14ac:dyDescent="0.2">
      <c r="A45" s="21">
        <v>8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>
        <v>0.01</v>
      </c>
      <c r="R45" s="21"/>
      <c r="S45" s="21"/>
      <c r="T45" s="22"/>
      <c r="U45" s="21">
        <v>8</v>
      </c>
    </row>
    <row r="46" spans="1:21" x14ac:dyDescent="0.2">
      <c r="A46">
        <v>9</v>
      </c>
      <c r="B46">
        <v>0.1</v>
      </c>
      <c r="C46">
        <v>0.11</v>
      </c>
      <c r="E46">
        <v>0.03</v>
      </c>
      <c r="F46">
        <v>7.0000000000000007E-2</v>
      </c>
      <c r="H46">
        <v>0.1</v>
      </c>
      <c r="I46">
        <v>0.1</v>
      </c>
      <c r="L46">
        <v>0.05</v>
      </c>
      <c r="M46">
        <v>0.08</v>
      </c>
      <c r="P46">
        <v>0.03</v>
      </c>
      <c r="Q46">
        <v>0.08</v>
      </c>
      <c r="S46">
        <v>0.22</v>
      </c>
      <c r="U46">
        <v>9</v>
      </c>
    </row>
    <row r="47" spans="1:21" x14ac:dyDescent="0.2">
      <c r="A47" s="21">
        <v>10</v>
      </c>
      <c r="B47" s="21"/>
      <c r="C47" s="21">
        <v>0.51</v>
      </c>
      <c r="D47" s="21"/>
      <c r="E47" s="21"/>
      <c r="F47" s="21">
        <v>0.42</v>
      </c>
      <c r="G47" s="21"/>
      <c r="H47" s="21"/>
      <c r="I47" s="21">
        <v>0.03</v>
      </c>
      <c r="J47" s="21">
        <v>0.11</v>
      </c>
      <c r="K47" s="21"/>
      <c r="L47" s="21"/>
      <c r="M47" s="21">
        <v>0.02</v>
      </c>
      <c r="N47" s="21"/>
      <c r="O47" s="21"/>
      <c r="P47" s="21"/>
      <c r="Q47" s="21"/>
      <c r="R47" s="21"/>
      <c r="S47" s="21">
        <v>0.23</v>
      </c>
      <c r="T47" s="21"/>
      <c r="U47" s="21">
        <v>10</v>
      </c>
    </row>
    <row r="48" spans="1:21" x14ac:dyDescent="0.2">
      <c r="A48">
        <v>11</v>
      </c>
      <c r="B48">
        <v>0.26</v>
      </c>
      <c r="C48">
        <v>0.05</v>
      </c>
      <c r="E48">
        <v>0.48</v>
      </c>
      <c r="H48">
        <v>0.27</v>
      </c>
      <c r="I48">
        <v>0.15</v>
      </c>
      <c r="J48">
        <v>0.21</v>
      </c>
      <c r="L48">
        <v>0.45</v>
      </c>
      <c r="M48">
        <v>0.43</v>
      </c>
      <c r="N48">
        <v>0.11</v>
      </c>
      <c r="P48">
        <v>0.41</v>
      </c>
      <c r="Q48">
        <v>0.3</v>
      </c>
      <c r="S48">
        <v>0.32</v>
      </c>
      <c r="U48">
        <v>11</v>
      </c>
    </row>
    <row r="49" spans="1:21" x14ac:dyDescent="0.2">
      <c r="A49" s="21">
        <v>12</v>
      </c>
      <c r="B49" s="21"/>
      <c r="C49" s="21"/>
      <c r="D49" s="21"/>
      <c r="E49" s="21"/>
      <c r="F49" s="21"/>
      <c r="G49" s="21"/>
      <c r="H49" s="21"/>
      <c r="I49" s="21">
        <v>0.15</v>
      </c>
      <c r="J49" s="21"/>
      <c r="K49" s="21"/>
      <c r="L49" s="21"/>
      <c r="M49" s="21">
        <v>0.02</v>
      </c>
      <c r="N49" s="21"/>
      <c r="O49" s="21"/>
      <c r="P49" s="21"/>
      <c r="Q49" s="21"/>
      <c r="R49" s="21">
        <v>0.46</v>
      </c>
      <c r="S49" s="21"/>
      <c r="T49" s="22"/>
      <c r="U49" s="21">
        <v>12</v>
      </c>
    </row>
    <row r="50" spans="1:21" x14ac:dyDescent="0.2">
      <c r="A50">
        <v>13</v>
      </c>
      <c r="U50">
        <v>13</v>
      </c>
    </row>
    <row r="51" spans="1:21" x14ac:dyDescent="0.2">
      <c r="A51" s="21">
        <v>14</v>
      </c>
      <c r="B51" s="21"/>
      <c r="C51" s="21"/>
      <c r="D51" s="21"/>
      <c r="E51" s="21">
        <v>0.02</v>
      </c>
      <c r="F51" s="21"/>
      <c r="G51" s="21"/>
      <c r="H51" s="21"/>
      <c r="I51" s="21"/>
      <c r="J51" s="21"/>
      <c r="K51" s="21"/>
      <c r="L51" s="21"/>
      <c r="M51" s="21">
        <v>0.01</v>
      </c>
      <c r="N51" s="21"/>
      <c r="O51" s="21"/>
      <c r="P51" s="21"/>
      <c r="Q51" s="21">
        <v>7.0000000000000007E-2</v>
      </c>
      <c r="R51" s="21"/>
      <c r="S51" s="21"/>
      <c r="T51" s="22"/>
      <c r="U51" s="21">
        <v>14</v>
      </c>
    </row>
    <row r="52" spans="1:21" x14ac:dyDescent="0.2">
      <c r="A52">
        <v>15</v>
      </c>
      <c r="M52">
        <v>0.01</v>
      </c>
      <c r="U52">
        <v>15</v>
      </c>
    </row>
    <row r="53" spans="1:21" x14ac:dyDescent="0.2">
      <c r="A53" s="21">
        <v>16</v>
      </c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2"/>
      <c r="U53" s="21">
        <v>16</v>
      </c>
    </row>
    <row r="54" spans="1:21" x14ac:dyDescent="0.2">
      <c r="A54">
        <v>17</v>
      </c>
      <c r="B54">
        <v>0.1</v>
      </c>
      <c r="C54">
        <v>0.1</v>
      </c>
      <c r="H54">
        <v>0.12</v>
      </c>
      <c r="J54">
        <v>0.02</v>
      </c>
      <c r="P54">
        <v>0.1</v>
      </c>
      <c r="U54">
        <v>17</v>
      </c>
    </row>
    <row r="55" spans="1:21" x14ac:dyDescent="0.2">
      <c r="A55" s="21">
        <v>18</v>
      </c>
      <c r="B55" s="21">
        <v>0.03</v>
      </c>
      <c r="C55" s="21">
        <v>0.14000000000000001</v>
      </c>
      <c r="D55" s="21"/>
      <c r="E55" s="21">
        <v>0.12</v>
      </c>
      <c r="F55" s="21"/>
      <c r="G55" s="21"/>
      <c r="H55" s="21"/>
      <c r="I55" s="21">
        <v>0.15</v>
      </c>
      <c r="J55" s="21">
        <v>0.12</v>
      </c>
      <c r="K55" s="21"/>
      <c r="L55" s="21"/>
      <c r="M55" s="21">
        <v>0.05</v>
      </c>
      <c r="N55" s="21"/>
      <c r="O55" s="21"/>
      <c r="P55" s="21"/>
      <c r="Q55" s="21"/>
      <c r="R55" s="21"/>
      <c r="S55" s="21">
        <v>0.35</v>
      </c>
      <c r="T55" s="22"/>
      <c r="U55" s="21">
        <v>18</v>
      </c>
    </row>
    <row r="56" spans="1:21" x14ac:dyDescent="0.2">
      <c r="A56">
        <v>19</v>
      </c>
      <c r="E56">
        <v>0.02</v>
      </c>
      <c r="J56">
        <v>0.02</v>
      </c>
      <c r="S56">
        <v>0.15</v>
      </c>
      <c r="U56">
        <v>19</v>
      </c>
    </row>
    <row r="57" spans="1:21" x14ac:dyDescent="0.2">
      <c r="A57" s="21">
        <v>20</v>
      </c>
      <c r="B57" s="21">
        <v>0.14000000000000001</v>
      </c>
      <c r="C57" s="21">
        <v>0.35</v>
      </c>
      <c r="D57" s="21"/>
      <c r="E57" s="21">
        <v>0.14000000000000001</v>
      </c>
      <c r="F57" s="21">
        <v>0.35</v>
      </c>
      <c r="G57" s="21"/>
      <c r="H57" s="21">
        <v>0.15</v>
      </c>
      <c r="I57" s="21"/>
      <c r="J57" s="21"/>
      <c r="K57" s="21"/>
      <c r="L57" s="21"/>
      <c r="M57" s="21">
        <v>0.01</v>
      </c>
      <c r="N57" s="21"/>
      <c r="O57" s="21"/>
      <c r="P57" s="21">
        <v>0.38</v>
      </c>
      <c r="Q57" s="21"/>
      <c r="R57" s="21"/>
      <c r="S57" s="21">
        <v>0.1</v>
      </c>
      <c r="T57" s="22"/>
      <c r="U57" s="21">
        <v>20</v>
      </c>
    </row>
    <row r="58" spans="1:21" x14ac:dyDescent="0.2">
      <c r="A58">
        <v>21</v>
      </c>
      <c r="B58">
        <v>0.37</v>
      </c>
      <c r="C58">
        <v>0.12</v>
      </c>
      <c r="E58">
        <v>0.54</v>
      </c>
      <c r="H58">
        <v>0.48</v>
      </c>
      <c r="I58">
        <v>0.43</v>
      </c>
      <c r="J58">
        <v>0.48</v>
      </c>
      <c r="K58">
        <v>0.97</v>
      </c>
      <c r="L58">
        <v>0.37</v>
      </c>
      <c r="M58">
        <v>0.36</v>
      </c>
      <c r="P58">
        <v>0.06</v>
      </c>
      <c r="Q58">
        <v>0.4</v>
      </c>
      <c r="R58">
        <v>0.77</v>
      </c>
      <c r="S58">
        <v>0.7</v>
      </c>
      <c r="U58">
        <v>21</v>
      </c>
    </row>
    <row r="59" spans="1:21" x14ac:dyDescent="0.2">
      <c r="A59" s="21">
        <v>22</v>
      </c>
      <c r="B59" s="21"/>
      <c r="C59" s="21">
        <v>0.13</v>
      </c>
      <c r="D59" s="21"/>
      <c r="E59" s="21">
        <v>0.01</v>
      </c>
      <c r="F59" s="21"/>
      <c r="G59" s="21"/>
      <c r="H59" s="21"/>
      <c r="I59" s="21"/>
      <c r="J59" s="21">
        <v>0.27</v>
      </c>
      <c r="K59" s="21"/>
      <c r="L59" s="21"/>
      <c r="M59" s="21">
        <v>0.2</v>
      </c>
      <c r="N59" s="21"/>
      <c r="O59" s="21"/>
      <c r="P59" s="21"/>
      <c r="Q59" s="21"/>
      <c r="R59" s="21"/>
      <c r="S59" s="21">
        <v>0.15</v>
      </c>
      <c r="T59" s="22"/>
      <c r="U59" s="21">
        <v>22</v>
      </c>
    </row>
    <row r="60" spans="1:21" x14ac:dyDescent="0.2">
      <c r="A60">
        <v>23</v>
      </c>
      <c r="B60">
        <v>0.18</v>
      </c>
      <c r="I60">
        <v>0.18</v>
      </c>
      <c r="U60">
        <v>23</v>
      </c>
    </row>
    <row r="61" spans="1:21" x14ac:dyDescent="0.2">
      <c r="A61" s="21">
        <v>24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>
        <v>0.05</v>
      </c>
      <c r="M61" s="21"/>
      <c r="N61" s="21"/>
      <c r="O61" s="21"/>
      <c r="P61" s="21"/>
      <c r="Q61" s="21"/>
      <c r="R61" s="21"/>
      <c r="S61" s="21">
        <v>0.85</v>
      </c>
      <c r="T61" s="22"/>
      <c r="U61" s="21">
        <v>24</v>
      </c>
    </row>
    <row r="62" spans="1:21" x14ac:dyDescent="0.2">
      <c r="A62">
        <v>25</v>
      </c>
      <c r="B62">
        <v>0.21</v>
      </c>
      <c r="C62">
        <v>0.35</v>
      </c>
      <c r="E62">
        <v>0.05</v>
      </c>
      <c r="I62">
        <v>0.21</v>
      </c>
      <c r="J62">
        <v>0.16</v>
      </c>
      <c r="K62">
        <v>0.26</v>
      </c>
      <c r="M62">
        <v>0.22</v>
      </c>
      <c r="P62">
        <v>0.03</v>
      </c>
      <c r="Q62">
        <v>0.1</v>
      </c>
      <c r="S62">
        <v>0.27</v>
      </c>
      <c r="U62">
        <v>25</v>
      </c>
    </row>
    <row r="63" spans="1:21" x14ac:dyDescent="0.2">
      <c r="A63" s="21">
        <v>26</v>
      </c>
      <c r="B63" s="21">
        <v>0.03</v>
      </c>
      <c r="C63" s="21"/>
      <c r="D63" s="21"/>
      <c r="E63" s="21">
        <v>0.1</v>
      </c>
      <c r="F63" s="21"/>
      <c r="G63" s="21"/>
      <c r="H63" s="21"/>
      <c r="I63" s="21">
        <v>0.03</v>
      </c>
      <c r="J63" s="21"/>
      <c r="K63" s="21"/>
      <c r="L63" s="21"/>
      <c r="M63" s="21">
        <v>0.01</v>
      </c>
      <c r="N63" s="21"/>
      <c r="O63" s="21"/>
      <c r="P63" s="21"/>
      <c r="Q63" s="21"/>
      <c r="R63" s="21"/>
      <c r="S63" s="21"/>
      <c r="T63" s="22"/>
      <c r="U63" s="21">
        <v>26</v>
      </c>
    </row>
    <row r="64" spans="1:21" x14ac:dyDescent="0.2">
      <c r="A64">
        <v>27</v>
      </c>
      <c r="B64">
        <v>0.02</v>
      </c>
      <c r="C64">
        <v>0.03</v>
      </c>
      <c r="I64">
        <v>0.02</v>
      </c>
      <c r="J64">
        <v>0.11</v>
      </c>
      <c r="L64">
        <v>0.21</v>
      </c>
      <c r="U64">
        <v>27</v>
      </c>
    </row>
    <row r="65" spans="1:21" x14ac:dyDescent="0.2">
      <c r="A65" s="21">
        <v>28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>
        <v>0.12</v>
      </c>
      <c r="T65" s="22"/>
      <c r="U65" s="21">
        <v>28</v>
      </c>
    </row>
    <row r="66" spans="1:21" x14ac:dyDescent="0.2">
      <c r="A66">
        <v>29</v>
      </c>
      <c r="B66">
        <v>0.08</v>
      </c>
      <c r="C66">
        <v>0.27</v>
      </c>
      <c r="E66">
        <v>0.02</v>
      </c>
      <c r="H66">
        <v>0.39</v>
      </c>
      <c r="I66">
        <v>0.05</v>
      </c>
      <c r="J66">
        <v>0.06</v>
      </c>
      <c r="M66">
        <v>0.03</v>
      </c>
      <c r="Q66">
        <v>0.01</v>
      </c>
      <c r="U66">
        <v>29</v>
      </c>
    </row>
    <row r="67" spans="1:21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2"/>
      <c r="U67" s="21">
        <v>30</v>
      </c>
    </row>
    <row r="68" spans="1:21" x14ac:dyDescent="0.2">
      <c r="A68">
        <v>31</v>
      </c>
      <c r="U68">
        <v>31</v>
      </c>
    </row>
    <row r="69" spans="1:21" x14ac:dyDescent="0.2">
      <c r="A69" s="18" t="s">
        <v>37</v>
      </c>
      <c r="B69" s="18">
        <f t="shared" ref="B69:S69" si="28">SUM(B38:B68)</f>
        <v>1.62</v>
      </c>
      <c r="C69" s="18">
        <f t="shared" si="28"/>
        <v>2.21</v>
      </c>
      <c r="D69" s="18">
        <f t="shared" si="28"/>
        <v>0</v>
      </c>
      <c r="E69" s="18">
        <f t="shared" si="28"/>
        <v>1.9000000000000004</v>
      </c>
      <c r="F69" s="18">
        <f t="shared" si="28"/>
        <v>0.85</v>
      </c>
      <c r="G69" s="18">
        <f t="shared" si="28"/>
        <v>0</v>
      </c>
      <c r="H69" s="18">
        <f t="shared" si="28"/>
        <v>1.7400000000000002</v>
      </c>
      <c r="I69" s="18">
        <f t="shared" si="28"/>
        <v>1.6</v>
      </c>
      <c r="J69" s="18">
        <f t="shared" si="28"/>
        <v>1.7800000000000002</v>
      </c>
      <c r="K69" s="18">
        <f t="shared" si="28"/>
        <v>1.71</v>
      </c>
      <c r="L69" s="18">
        <f t="shared" si="28"/>
        <v>1.1300000000000001</v>
      </c>
      <c r="M69" s="18">
        <f t="shared" si="28"/>
        <v>1.52</v>
      </c>
      <c r="N69" s="18">
        <f t="shared" si="28"/>
        <v>0.36</v>
      </c>
      <c r="O69" s="18">
        <f t="shared" si="28"/>
        <v>0</v>
      </c>
      <c r="P69" s="18">
        <f t="shared" si="28"/>
        <v>1.1900000000000002</v>
      </c>
      <c r="Q69" s="18">
        <f t="shared" si="28"/>
        <v>0.99</v>
      </c>
      <c r="R69" s="18">
        <f t="shared" si="28"/>
        <v>1.23</v>
      </c>
      <c r="S69" s="18">
        <f t="shared" si="28"/>
        <v>3.4600000000000004</v>
      </c>
      <c r="T69" s="18"/>
      <c r="U69" s="18"/>
    </row>
    <row r="71" spans="1:21" x14ac:dyDescent="0.2">
      <c r="A71" s="2" t="s">
        <v>40</v>
      </c>
      <c r="B71" t="str">
        <f>B36</f>
        <v>Pomeroy</v>
      </c>
      <c r="C71" t="str">
        <f t="shared" ref="C71:S71" si="29">C36</f>
        <v>Huntington</v>
      </c>
      <c r="D71" t="str">
        <f t="shared" si="29"/>
        <v>Donley</v>
      </c>
      <c r="E71" t="str">
        <f t="shared" si="29"/>
        <v>Victor</v>
      </c>
      <c r="F71" t="str">
        <f t="shared" si="29"/>
        <v>Ruark</v>
      </c>
      <c r="G71" t="str">
        <f t="shared" si="29"/>
        <v>Cardwell</v>
      </c>
      <c r="H71" t="str">
        <f t="shared" si="29"/>
        <v>M Hastings</v>
      </c>
      <c r="I71" t="str">
        <f t="shared" si="29"/>
        <v>Williams</v>
      </c>
      <c r="J71" t="str">
        <f t="shared" si="29"/>
        <v>M Fitzsimmons</v>
      </c>
      <c r="K71" t="str">
        <f t="shared" si="29"/>
        <v>Houser</v>
      </c>
      <c r="L71" t="str">
        <f t="shared" si="29"/>
        <v>J Baker</v>
      </c>
      <c r="M71" t="str">
        <f t="shared" si="29"/>
        <v>Landkammer</v>
      </c>
      <c r="N71" t="str">
        <f t="shared" si="29"/>
        <v>Travis</v>
      </c>
      <c r="O71" t="str">
        <f t="shared" si="29"/>
        <v>Robinson</v>
      </c>
      <c r="P71" t="str">
        <f t="shared" si="29"/>
        <v>Blachly</v>
      </c>
      <c r="Q71" t="str">
        <f t="shared" si="29"/>
        <v>S. Flerchinger</v>
      </c>
      <c r="R71" t="str">
        <f t="shared" si="29"/>
        <v>B. Slaybaugh</v>
      </c>
      <c r="S71" t="str">
        <f t="shared" si="29"/>
        <v>Demand</v>
      </c>
      <c r="T71" t="str">
        <f>T36</f>
        <v>510 Pataha</v>
      </c>
      <c r="U71">
        <f>U36</f>
        <v>0</v>
      </c>
    </row>
    <row r="73" spans="1:21" x14ac:dyDescent="0.2">
      <c r="A73">
        <v>1</v>
      </c>
      <c r="C73">
        <v>7.0000000000000007E-2</v>
      </c>
      <c r="E73">
        <v>0.01</v>
      </c>
      <c r="I73">
        <v>0.01</v>
      </c>
      <c r="U73">
        <v>1</v>
      </c>
    </row>
    <row r="74" spans="1:21" x14ac:dyDescent="0.2">
      <c r="A74" s="21">
        <v>2</v>
      </c>
      <c r="B74" s="21"/>
      <c r="C74" s="21">
        <v>0.05</v>
      </c>
      <c r="D74" s="21"/>
      <c r="E74" s="21"/>
      <c r="F74" s="21"/>
      <c r="G74" s="21"/>
      <c r="H74" s="21"/>
      <c r="I74" s="21"/>
      <c r="J74" s="21"/>
      <c r="K74" s="21"/>
      <c r="L74" s="21"/>
      <c r="M74" s="21">
        <v>0.03</v>
      </c>
      <c r="N74" s="21"/>
      <c r="O74" s="21"/>
      <c r="P74" s="21"/>
      <c r="Q74" s="21"/>
      <c r="R74" s="21"/>
      <c r="S74" s="21"/>
      <c r="T74" s="22"/>
      <c r="U74" s="21">
        <v>2</v>
      </c>
    </row>
    <row r="75" spans="1:21" x14ac:dyDescent="0.2">
      <c r="A75">
        <v>3</v>
      </c>
      <c r="H75">
        <v>0.28000000000000003</v>
      </c>
      <c r="M75">
        <v>0.01</v>
      </c>
      <c r="U75">
        <v>3</v>
      </c>
    </row>
    <row r="76" spans="1:21" x14ac:dyDescent="0.2">
      <c r="A76" s="21">
        <v>4</v>
      </c>
      <c r="B76" s="21">
        <v>0.32</v>
      </c>
      <c r="C76" s="21"/>
      <c r="D76" s="21"/>
      <c r="E76" s="21"/>
      <c r="F76" s="21"/>
      <c r="G76" s="21"/>
      <c r="H76" s="22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2"/>
      <c r="U76" s="21">
        <v>4</v>
      </c>
    </row>
    <row r="77" spans="1:21" x14ac:dyDescent="0.2">
      <c r="A77">
        <v>5</v>
      </c>
      <c r="C77">
        <v>0.38</v>
      </c>
      <c r="E77">
        <v>0.35</v>
      </c>
      <c r="M77">
        <v>0.18</v>
      </c>
      <c r="P77">
        <v>0.17</v>
      </c>
      <c r="Q77">
        <v>0.16</v>
      </c>
      <c r="R77">
        <v>0.72</v>
      </c>
      <c r="U77">
        <v>5</v>
      </c>
    </row>
    <row r="78" spans="1:21" x14ac:dyDescent="0.2">
      <c r="A78" s="21">
        <v>6</v>
      </c>
      <c r="B78" s="21"/>
      <c r="C78" s="21"/>
      <c r="D78" s="21"/>
      <c r="E78" s="21">
        <v>0.02</v>
      </c>
      <c r="F78" s="21"/>
      <c r="G78" s="21"/>
      <c r="H78" s="22"/>
      <c r="I78" s="21">
        <v>0.38</v>
      </c>
      <c r="J78" s="21">
        <v>0.32</v>
      </c>
      <c r="K78" s="21"/>
      <c r="L78" s="21">
        <v>0.25</v>
      </c>
      <c r="M78" s="21">
        <v>0.12</v>
      </c>
      <c r="N78" s="21"/>
      <c r="O78" s="21"/>
      <c r="P78" s="21"/>
      <c r="Q78" s="21"/>
      <c r="R78" s="21"/>
      <c r="S78" s="21"/>
      <c r="T78" s="22"/>
      <c r="U78" s="21">
        <v>6</v>
      </c>
    </row>
    <row r="79" spans="1:21" x14ac:dyDescent="0.2">
      <c r="A79">
        <v>7</v>
      </c>
      <c r="U79">
        <v>7</v>
      </c>
    </row>
    <row r="80" spans="1:21" x14ac:dyDescent="0.2">
      <c r="A80" s="21">
        <v>8</v>
      </c>
      <c r="B80" s="21"/>
      <c r="C80" s="21"/>
      <c r="D80" s="21"/>
      <c r="E80" s="21"/>
      <c r="F80" s="21"/>
      <c r="G80" s="21"/>
      <c r="H80" s="22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2"/>
      <c r="U80" s="21">
        <v>8</v>
      </c>
    </row>
    <row r="81" spans="1:21" x14ac:dyDescent="0.2">
      <c r="A81">
        <v>9</v>
      </c>
      <c r="U81">
        <v>9</v>
      </c>
    </row>
    <row r="82" spans="1:21" x14ac:dyDescent="0.2">
      <c r="A82" s="21">
        <v>10</v>
      </c>
      <c r="B82" s="21"/>
      <c r="C82" s="21"/>
      <c r="D82" s="21"/>
      <c r="E82" s="21"/>
      <c r="F82" s="21"/>
      <c r="G82" s="21"/>
      <c r="H82" s="22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2"/>
      <c r="U82" s="21">
        <v>10</v>
      </c>
    </row>
    <row r="83" spans="1:21" x14ac:dyDescent="0.2">
      <c r="A83">
        <v>11</v>
      </c>
      <c r="B83">
        <v>0.15</v>
      </c>
      <c r="C83">
        <v>0.14000000000000001</v>
      </c>
      <c r="E83">
        <v>0.22</v>
      </c>
      <c r="H83">
        <v>0.21</v>
      </c>
      <c r="I83">
        <v>0.03</v>
      </c>
      <c r="K83">
        <v>0.39</v>
      </c>
      <c r="L83">
        <v>0.22</v>
      </c>
      <c r="M83">
        <v>0.1</v>
      </c>
      <c r="P83">
        <v>0.14000000000000001</v>
      </c>
      <c r="Q83">
        <v>0.03</v>
      </c>
      <c r="U83">
        <v>11</v>
      </c>
    </row>
    <row r="84" spans="1:21" x14ac:dyDescent="0.2">
      <c r="A84" s="21">
        <v>12</v>
      </c>
      <c r="B84" s="21"/>
      <c r="C84" s="21"/>
      <c r="D84" s="21"/>
      <c r="E84" s="21"/>
      <c r="F84" s="21">
        <v>0.02</v>
      </c>
      <c r="G84" s="21"/>
      <c r="H84" s="22">
        <v>0.06</v>
      </c>
      <c r="I84" s="21">
        <v>0.2</v>
      </c>
      <c r="J84" s="21">
        <v>0.17</v>
      </c>
      <c r="K84" s="21"/>
      <c r="L84" s="21">
        <v>0.23</v>
      </c>
      <c r="M84" s="21"/>
      <c r="N84" s="21"/>
      <c r="O84" s="21"/>
      <c r="P84" s="21"/>
      <c r="Q84" s="21"/>
      <c r="R84" s="21"/>
      <c r="S84" s="21"/>
      <c r="T84" s="22"/>
      <c r="U84" s="21">
        <v>12</v>
      </c>
    </row>
    <row r="85" spans="1:21" x14ac:dyDescent="0.2">
      <c r="A85">
        <v>13</v>
      </c>
      <c r="B85">
        <v>0.1</v>
      </c>
      <c r="C85">
        <v>0.18</v>
      </c>
      <c r="H85">
        <v>0.18</v>
      </c>
      <c r="I85">
        <v>7.0000000000000007E-2</v>
      </c>
      <c r="M85">
        <v>0.16</v>
      </c>
      <c r="Q85">
        <v>0.08</v>
      </c>
      <c r="U85">
        <v>13</v>
      </c>
    </row>
    <row r="86" spans="1:21" x14ac:dyDescent="0.2">
      <c r="A86" s="21">
        <v>14</v>
      </c>
      <c r="B86" s="21"/>
      <c r="C86" s="21"/>
      <c r="D86" s="21"/>
      <c r="E86" s="21">
        <v>0.17</v>
      </c>
      <c r="F86" s="21">
        <v>0.03</v>
      </c>
      <c r="G86" s="21"/>
      <c r="H86" s="22"/>
      <c r="I86" s="21">
        <v>0.12</v>
      </c>
      <c r="J86" s="21">
        <v>0.23</v>
      </c>
      <c r="K86" s="21"/>
      <c r="L86" s="21"/>
      <c r="M86" s="21">
        <v>0.01</v>
      </c>
      <c r="N86" s="21"/>
      <c r="O86" s="21"/>
      <c r="P86" s="21"/>
      <c r="Q86" s="21">
        <v>0.03</v>
      </c>
      <c r="R86" s="21"/>
      <c r="S86" s="21"/>
      <c r="T86" s="22"/>
      <c r="U86" s="21">
        <v>14</v>
      </c>
    </row>
    <row r="87" spans="1:21" x14ac:dyDescent="0.2">
      <c r="A87">
        <v>15</v>
      </c>
      <c r="B87">
        <v>0.35</v>
      </c>
      <c r="C87">
        <v>0.26</v>
      </c>
      <c r="E87">
        <v>0.27</v>
      </c>
      <c r="F87">
        <v>0.25</v>
      </c>
      <c r="H87">
        <v>0.28999999999999998</v>
      </c>
      <c r="J87">
        <v>0.11</v>
      </c>
      <c r="L87">
        <v>0.1</v>
      </c>
      <c r="M87">
        <v>0.04</v>
      </c>
      <c r="Q87">
        <v>0.5</v>
      </c>
      <c r="U87">
        <v>15</v>
      </c>
    </row>
    <row r="88" spans="1:21" x14ac:dyDescent="0.2">
      <c r="A88" s="21">
        <v>16</v>
      </c>
      <c r="B88" s="21">
        <v>0.39</v>
      </c>
      <c r="C88" s="21">
        <v>0.14000000000000001</v>
      </c>
      <c r="D88" s="21"/>
      <c r="E88" s="21">
        <v>0.38</v>
      </c>
      <c r="F88" s="21"/>
      <c r="G88" s="21"/>
      <c r="H88" s="22">
        <v>0.67</v>
      </c>
      <c r="I88" s="21">
        <v>0.73</v>
      </c>
      <c r="J88" s="21">
        <v>0.59</v>
      </c>
      <c r="K88" s="21">
        <v>0.81</v>
      </c>
      <c r="L88" s="21">
        <v>0.49</v>
      </c>
      <c r="M88" s="21">
        <v>0.24</v>
      </c>
      <c r="N88" s="21"/>
      <c r="O88" s="21"/>
      <c r="P88" s="21">
        <v>0.56999999999999995</v>
      </c>
      <c r="Q88" s="21">
        <v>0.08</v>
      </c>
      <c r="R88" s="21"/>
      <c r="S88" s="21"/>
      <c r="T88" s="22"/>
      <c r="U88" s="21">
        <v>16</v>
      </c>
    </row>
    <row r="89" spans="1:21" x14ac:dyDescent="0.2">
      <c r="A89">
        <v>17</v>
      </c>
      <c r="B89">
        <v>0.02</v>
      </c>
      <c r="E89">
        <v>0.03</v>
      </c>
      <c r="H89">
        <v>0.12</v>
      </c>
      <c r="I89">
        <v>0.02</v>
      </c>
      <c r="J89">
        <v>0.06</v>
      </c>
      <c r="K89">
        <v>0.21</v>
      </c>
      <c r="L89">
        <v>0.23</v>
      </c>
      <c r="M89">
        <v>0.05</v>
      </c>
      <c r="Q89">
        <v>0.1</v>
      </c>
      <c r="U89">
        <v>17</v>
      </c>
    </row>
    <row r="90" spans="1:21" x14ac:dyDescent="0.2">
      <c r="A90" s="21">
        <v>18</v>
      </c>
      <c r="B90" s="21"/>
      <c r="C90" s="21"/>
      <c r="D90" s="21"/>
      <c r="E90" s="21"/>
      <c r="F90" s="21"/>
      <c r="G90" s="21"/>
      <c r="H90" s="22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2"/>
      <c r="U90" s="21">
        <v>18</v>
      </c>
    </row>
    <row r="91" spans="1:21" x14ac:dyDescent="0.2">
      <c r="A91">
        <v>19</v>
      </c>
      <c r="C91">
        <v>1.25</v>
      </c>
      <c r="F91">
        <v>0.9</v>
      </c>
      <c r="U91">
        <v>19</v>
      </c>
    </row>
    <row r="92" spans="1:21" x14ac:dyDescent="0.2">
      <c r="A92" s="21">
        <v>20</v>
      </c>
      <c r="B92" s="21">
        <v>0.92</v>
      </c>
      <c r="C92" s="21">
        <v>0.82</v>
      </c>
      <c r="D92" s="21"/>
      <c r="E92" s="21">
        <v>0.44</v>
      </c>
      <c r="F92" s="21"/>
      <c r="G92" s="21"/>
      <c r="H92" s="22">
        <v>0.3</v>
      </c>
      <c r="I92" s="21">
        <v>0.04</v>
      </c>
      <c r="J92" s="21"/>
      <c r="K92" s="21"/>
      <c r="L92" s="21">
        <v>0.04</v>
      </c>
      <c r="M92" s="21">
        <v>0.5</v>
      </c>
      <c r="N92" s="21"/>
      <c r="O92" s="21"/>
      <c r="P92" s="21"/>
      <c r="Q92" s="21">
        <v>0.28000000000000003</v>
      </c>
      <c r="R92" s="21"/>
      <c r="S92" s="21"/>
      <c r="T92" s="22"/>
      <c r="U92" s="21">
        <v>20</v>
      </c>
    </row>
    <row r="93" spans="1:21" x14ac:dyDescent="0.2">
      <c r="A93">
        <v>21</v>
      </c>
      <c r="B93">
        <v>0.83</v>
      </c>
      <c r="C93">
        <v>0.23</v>
      </c>
      <c r="E93">
        <v>0.89</v>
      </c>
      <c r="F93">
        <v>0.5</v>
      </c>
      <c r="H93">
        <v>0.93</v>
      </c>
      <c r="I93">
        <v>0.98</v>
      </c>
      <c r="J93">
        <v>1.1599999999999999</v>
      </c>
      <c r="L93">
        <v>0.43</v>
      </c>
      <c r="M93">
        <v>0.84</v>
      </c>
      <c r="Q93">
        <v>2</v>
      </c>
      <c r="U93">
        <v>21</v>
      </c>
    </row>
    <row r="94" spans="1:21" x14ac:dyDescent="0.2">
      <c r="A94" s="21">
        <v>22</v>
      </c>
      <c r="B94" s="21">
        <v>0.01</v>
      </c>
      <c r="C94" s="21"/>
      <c r="D94" s="21"/>
      <c r="E94" s="21">
        <v>0.15</v>
      </c>
      <c r="F94" s="21"/>
      <c r="G94" s="21"/>
      <c r="H94" s="22">
        <v>0.52</v>
      </c>
      <c r="I94" s="21">
        <v>0.78</v>
      </c>
      <c r="J94" s="21">
        <v>0.5</v>
      </c>
      <c r="K94" s="21">
        <v>1.67</v>
      </c>
      <c r="L94" s="21">
        <v>0.79</v>
      </c>
      <c r="M94" s="21">
        <v>0.46</v>
      </c>
      <c r="N94" s="21"/>
      <c r="O94" s="21"/>
      <c r="P94" s="21">
        <v>1.18</v>
      </c>
      <c r="Q94" s="21">
        <v>0.1</v>
      </c>
      <c r="R94" s="21">
        <v>3.07</v>
      </c>
      <c r="S94" s="21"/>
      <c r="T94" s="22"/>
      <c r="U94" s="21">
        <v>22</v>
      </c>
    </row>
    <row r="95" spans="1:21" x14ac:dyDescent="0.2">
      <c r="A95">
        <v>23</v>
      </c>
      <c r="B95">
        <v>0.02</v>
      </c>
      <c r="I95">
        <v>0.05</v>
      </c>
      <c r="J95">
        <v>0.05</v>
      </c>
      <c r="M95">
        <v>0.4</v>
      </c>
      <c r="P95">
        <v>0.04</v>
      </c>
      <c r="Q95">
        <v>0.3</v>
      </c>
      <c r="U95">
        <v>23</v>
      </c>
    </row>
    <row r="96" spans="1:21" x14ac:dyDescent="0.2">
      <c r="A96" s="21">
        <v>24</v>
      </c>
      <c r="B96" s="21"/>
      <c r="C96" s="21"/>
      <c r="D96" s="21"/>
      <c r="E96" s="21"/>
      <c r="F96" s="21"/>
      <c r="G96" s="21"/>
      <c r="H96" s="22"/>
      <c r="I96" s="21"/>
      <c r="J96" s="21"/>
      <c r="K96" s="21"/>
      <c r="L96" s="21"/>
      <c r="M96" s="21"/>
      <c r="N96" s="21">
        <v>2.04</v>
      </c>
      <c r="O96" s="21"/>
      <c r="P96" s="21"/>
      <c r="Q96" s="21"/>
      <c r="R96" s="21"/>
      <c r="S96" s="21"/>
      <c r="T96" s="22"/>
      <c r="U96" s="21">
        <v>24</v>
      </c>
    </row>
    <row r="97" spans="1:21" x14ac:dyDescent="0.2">
      <c r="A97">
        <v>25</v>
      </c>
      <c r="B97">
        <v>0.01</v>
      </c>
      <c r="C97">
        <v>0.82</v>
      </c>
      <c r="U97">
        <v>25</v>
      </c>
    </row>
    <row r="98" spans="1:21" x14ac:dyDescent="0.2">
      <c r="A98" s="21">
        <v>26</v>
      </c>
      <c r="B98" s="21">
        <v>0.84</v>
      </c>
      <c r="C98" s="21">
        <v>0.06</v>
      </c>
      <c r="D98" s="21"/>
      <c r="E98" s="21">
        <v>0.74</v>
      </c>
      <c r="F98" s="21">
        <v>0.91</v>
      </c>
      <c r="G98" s="21"/>
      <c r="H98" s="22">
        <v>0.78</v>
      </c>
      <c r="I98" s="21">
        <v>0.4</v>
      </c>
      <c r="J98" s="21">
        <v>0.88</v>
      </c>
      <c r="K98" s="21">
        <v>1.4</v>
      </c>
      <c r="L98" s="21">
        <v>0.3</v>
      </c>
      <c r="M98" s="21">
        <v>0.8</v>
      </c>
      <c r="N98" s="21"/>
      <c r="O98" s="21"/>
      <c r="P98" s="21">
        <v>0.6</v>
      </c>
      <c r="Q98" s="21">
        <v>0.75</v>
      </c>
      <c r="R98" s="21">
        <v>0.59</v>
      </c>
      <c r="S98" s="21"/>
      <c r="T98" s="22"/>
      <c r="U98" s="21">
        <v>26</v>
      </c>
    </row>
    <row r="99" spans="1:21" x14ac:dyDescent="0.2">
      <c r="A99">
        <v>27</v>
      </c>
      <c r="B99">
        <v>0.05</v>
      </c>
      <c r="F99">
        <v>0.17</v>
      </c>
      <c r="I99">
        <v>0.44</v>
      </c>
      <c r="L99">
        <v>0.16</v>
      </c>
      <c r="M99">
        <v>0.02</v>
      </c>
      <c r="U99">
        <v>27</v>
      </c>
    </row>
    <row r="100" spans="1:21" x14ac:dyDescent="0.2">
      <c r="A100" s="21">
        <v>28</v>
      </c>
      <c r="B100" s="21">
        <v>0.26</v>
      </c>
      <c r="C100" s="21">
        <v>0.28999999999999998</v>
      </c>
      <c r="D100" s="21"/>
      <c r="E100" s="21">
        <v>0.43</v>
      </c>
      <c r="F100" s="21">
        <v>0.08</v>
      </c>
      <c r="G100" s="21"/>
      <c r="H100" s="22">
        <v>0.25</v>
      </c>
      <c r="I100" s="21">
        <v>7.0000000000000007E-2</v>
      </c>
      <c r="J100" s="21">
        <v>0.26</v>
      </c>
      <c r="K100" s="21"/>
      <c r="L100" s="21">
        <v>0.16</v>
      </c>
      <c r="M100" s="21">
        <v>0.16</v>
      </c>
      <c r="N100" s="21"/>
      <c r="O100" s="21"/>
      <c r="P100" s="21">
        <v>0.38</v>
      </c>
      <c r="Q100" s="21">
        <v>0.16</v>
      </c>
      <c r="R100" s="21"/>
      <c r="S100" s="21"/>
      <c r="T100" s="22"/>
      <c r="U100" s="21">
        <v>28</v>
      </c>
    </row>
    <row r="101" spans="1:21" x14ac:dyDescent="0.2">
      <c r="A101">
        <v>29</v>
      </c>
      <c r="B101">
        <v>0.02</v>
      </c>
      <c r="C101">
        <v>0.23</v>
      </c>
      <c r="E101">
        <v>0.12</v>
      </c>
      <c r="F101">
        <v>0.12</v>
      </c>
      <c r="I101">
        <v>0.3</v>
      </c>
      <c r="M101">
        <v>0.02</v>
      </c>
      <c r="U101">
        <v>29</v>
      </c>
    </row>
    <row r="102" spans="1:21" x14ac:dyDescent="0.2">
      <c r="A102" s="21">
        <v>30</v>
      </c>
      <c r="B102" s="21">
        <v>0.71</v>
      </c>
      <c r="C102" s="21">
        <v>0.5</v>
      </c>
      <c r="D102" s="21"/>
      <c r="E102" s="21">
        <v>0.98</v>
      </c>
      <c r="F102" s="21">
        <v>0.31</v>
      </c>
      <c r="G102" s="21"/>
      <c r="H102" s="22">
        <v>0.97</v>
      </c>
      <c r="I102" s="21">
        <v>0.1</v>
      </c>
      <c r="J102" s="21"/>
      <c r="K102" s="21">
        <v>0.86</v>
      </c>
      <c r="L102" s="21">
        <v>0.16</v>
      </c>
      <c r="M102" s="21">
        <v>0.36</v>
      </c>
      <c r="N102" s="21">
        <v>1.79</v>
      </c>
      <c r="O102" s="21"/>
      <c r="P102" s="21">
        <v>0.97</v>
      </c>
      <c r="Q102" s="21">
        <v>0.43</v>
      </c>
      <c r="R102" s="21"/>
      <c r="S102" s="21"/>
      <c r="T102" s="22"/>
      <c r="U102" s="21">
        <v>30</v>
      </c>
    </row>
    <row r="103" spans="1:21" x14ac:dyDescent="0.2">
      <c r="A103">
        <v>31</v>
      </c>
      <c r="B103">
        <v>0.1</v>
      </c>
      <c r="E103">
        <v>0.11</v>
      </c>
      <c r="F103">
        <v>0.02</v>
      </c>
      <c r="H103">
        <v>0.1</v>
      </c>
      <c r="I103">
        <v>0.8</v>
      </c>
      <c r="J103">
        <v>1.04</v>
      </c>
      <c r="K103">
        <v>0.14000000000000001</v>
      </c>
      <c r="L103">
        <v>0.76</v>
      </c>
      <c r="M103">
        <v>0.14000000000000001</v>
      </c>
      <c r="P103">
        <v>0.1</v>
      </c>
      <c r="R103">
        <v>1.27</v>
      </c>
      <c r="S103">
        <v>9.2799999999999994</v>
      </c>
      <c r="U103">
        <v>31</v>
      </c>
    </row>
    <row r="104" spans="1:21" x14ac:dyDescent="0.2">
      <c r="A104" s="18" t="s">
        <v>37</v>
      </c>
      <c r="B104" s="18">
        <f t="shared" ref="B104:S104" si="30">SUM(B73:B103)</f>
        <v>5.0999999999999988</v>
      </c>
      <c r="C104" s="18">
        <f t="shared" si="30"/>
        <v>5.42</v>
      </c>
      <c r="D104" s="18">
        <f t="shared" si="30"/>
        <v>0</v>
      </c>
      <c r="E104" s="18">
        <f t="shared" si="30"/>
        <v>5.31</v>
      </c>
      <c r="F104" s="18">
        <f t="shared" si="30"/>
        <v>3.31</v>
      </c>
      <c r="G104" s="18">
        <f t="shared" si="30"/>
        <v>0</v>
      </c>
      <c r="H104" s="18">
        <f t="shared" si="30"/>
        <v>5.6599999999999993</v>
      </c>
      <c r="I104" s="18">
        <f t="shared" si="30"/>
        <v>5.52</v>
      </c>
      <c r="J104" s="18">
        <f t="shared" si="30"/>
        <v>5.3699999999999992</v>
      </c>
      <c r="K104" s="18">
        <f t="shared" si="30"/>
        <v>5.48</v>
      </c>
      <c r="L104" s="18">
        <f t="shared" si="30"/>
        <v>4.32</v>
      </c>
      <c r="M104" s="18">
        <f t="shared" si="30"/>
        <v>4.6399999999999988</v>
      </c>
      <c r="N104" s="18">
        <f t="shared" si="30"/>
        <v>3.83</v>
      </c>
      <c r="O104" s="18">
        <f t="shared" si="30"/>
        <v>0</v>
      </c>
      <c r="P104" s="18">
        <f t="shared" si="30"/>
        <v>4.1499999999999995</v>
      </c>
      <c r="Q104" s="18">
        <f t="shared" si="30"/>
        <v>5</v>
      </c>
      <c r="R104" s="18">
        <f t="shared" si="30"/>
        <v>5.65</v>
      </c>
      <c r="S104" s="18">
        <f t="shared" si="30"/>
        <v>9.2799999999999994</v>
      </c>
      <c r="T104" s="18"/>
      <c r="U104" s="18"/>
    </row>
    <row r="106" spans="1:21" x14ac:dyDescent="0.2">
      <c r="A106" s="2" t="s">
        <v>41</v>
      </c>
      <c r="B106" t="str">
        <f>B71</f>
        <v>Pomeroy</v>
      </c>
      <c r="C106" t="str">
        <f t="shared" ref="C106:S106" si="31">C71</f>
        <v>Huntington</v>
      </c>
      <c r="D106" t="str">
        <f t="shared" si="31"/>
        <v>Donley</v>
      </c>
      <c r="E106" t="str">
        <f t="shared" si="31"/>
        <v>Victor</v>
      </c>
      <c r="F106" t="str">
        <f t="shared" si="31"/>
        <v>Ruark</v>
      </c>
      <c r="G106" t="str">
        <f t="shared" si="31"/>
        <v>Cardwell</v>
      </c>
      <c r="H106" t="str">
        <f t="shared" si="31"/>
        <v>M Hastings</v>
      </c>
      <c r="I106" t="str">
        <f t="shared" si="31"/>
        <v>Williams</v>
      </c>
      <c r="J106" t="str">
        <f t="shared" si="31"/>
        <v>M Fitzsimmons</v>
      </c>
      <c r="K106" t="str">
        <f t="shared" si="31"/>
        <v>Houser</v>
      </c>
      <c r="L106" t="str">
        <f t="shared" si="31"/>
        <v>J Baker</v>
      </c>
      <c r="M106" t="str">
        <f t="shared" si="31"/>
        <v>Landkammer</v>
      </c>
      <c r="N106" t="str">
        <f t="shared" si="31"/>
        <v>Travis</v>
      </c>
      <c r="O106" t="str">
        <f t="shared" si="31"/>
        <v>Robinson</v>
      </c>
      <c r="P106" t="str">
        <f t="shared" si="31"/>
        <v>Blachly</v>
      </c>
      <c r="Q106" t="str">
        <f t="shared" si="31"/>
        <v>S. Flerchinger</v>
      </c>
      <c r="R106" t="str">
        <f t="shared" si="31"/>
        <v>B. Slaybaugh</v>
      </c>
      <c r="S106" t="str">
        <f t="shared" si="31"/>
        <v>Demand</v>
      </c>
      <c r="T106" t="str">
        <f>T71</f>
        <v>510 Pataha</v>
      </c>
      <c r="U106">
        <f>U71</f>
        <v>0</v>
      </c>
    </row>
    <row r="108" spans="1:21" x14ac:dyDescent="0.2">
      <c r="A108">
        <v>1</v>
      </c>
      <c r="B108">
        <v>0.06</v>
      </c>
      <c r="E108">
        <v>0.02</v>
      </c>
      <c r="H108">
        <v>0.1</v>
      </c>
      <c r="I108">
        <v>0.13</v>
      </c>
      <c r="L108">
        <v>0.16</v>
      </c>
      <c r="M108">
        <v>0.01</v>
      </c>
      <c r="P108">
        <v>0.03</v>
      </c>
      <c r="Q108">
        <v>0.16</v>
      </c>
      <c r="U108">
        <v>1</v>
      </c>
    </row>
    <row r="109" spans="1:21" x14ac:dyDescent="0.2">
      <c r="A109" s="21">
        <v>2</v>
      </c>
      <c r="B109" s="21"/>
      <c r="C109" s="21">
        <v>0.13</v>
      </c>
      <c r="D109" s="21"/>
      <c r="E109" s="21"/>
      <c r="F109" s="21"/>
      <c r="G109" s="21"/>
      <c r="H109" s="22"/>
      <c r="I109" s="21">
        <v>0.04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2"/>
      <c r="U109" s="21">
        <v>2</v>
      </c>
    </row>
    <row r="110" spans="1:21" x14ac:dyDescent="0.2">
      <c r="A110">
        <v>3</v>
      </c>
      <c r="B110">
        <v>0.01</v>
      </c>
      <c r="F110">
        <v>0.04</v>
      </c>
      <c r="I110">
        <v>0.03</v>
      </c>
      <c r="U110">
        <v>3</v>
      </c>
    </row>
    <row r="111" spans="1:21" x14ac:dyDescent="0.2">
      <c r="A111" s="21">
        <v>4</v>
      </c>
      <c r="B111" s="21">
        <v>0.17</v>
      </c>
      <c r="C111" s="21">
        <v>0.3</v>
      </c>
      <c r="D111" s="21"/>
      <c r="E111" s="21">
        <v>0.55000000000000004</v>
      </c>
      <c r="F111" s="21"/>
      <c r="G111" s="21"/>
      <c r="H111" s="22">
        <v>0.52</v>
      </c>
      <c r="I111" s="21"/>
      <c r="J111" s="21">
        <v>0.41</v>
      </c>
      <c r="K111" s="21"/>
      <c r="L111" s="21">
        <v>0.14000000000000001</v>
      </c>
      <c r="M111" s="21">
        <v>0.28000000000000003</v>
      </c>
      <c r="N111" s="21">
        <v>0.48</v>
      </c>
      <c r="O111" s="21"/>
      <c r="P111" s="21"/>
      <c r="Q111" s="21">
        <v>0.26</v>
      </c>
      <c r="R111" s="21">
        <v>0.57999999999999996</v>
      </c>
      <c r="S111" s="21"/>
      <c r="T111" s="22"/>
      <c r="U111" s="21">
        <v>4</v>
      </c>
    </row>
    <row r="112" spans="1:21" x14ac:dyDescent="0.2">
      <c r="A112">
        <v>5</v>
      </c>
      <c r="E112">
        <v>0.08</v>
      </c>
      <c r="H112">
        <v>0.1</v>
      </c>
      <c r="I112">
        <v>0.48</v>
      </c>
      <c r="J112">
        <v>7.0000000000000007E-2</v>
      </c>
      <c r="K112">
        <v>0.39</v>
      </c>
      <c r="L112">
        <v>0.37</v>
      </c>
      <c r="M112">
        <v>0.04</v>
      </c>
      <c r="N112">
        <v>0.23</v>
      </c>
      <c r="P112">
        <v>0.55000000000000004</v>
      </c>
      <c r="U112">
        <v>5</v>
      </c>
    </row>
    <row r="113" spans="1:21" x14ac:dyDescent="0.2">
      <c r="A113" s="21">
        <v>6</v>
      </c>
      <c r="B113" s="21"/>
      <c r="C113" s="21"/>
      <c r="D113" s="21"/>
      <c r="E113" s="21"/>
      <c r="F113" s="21"/>
      <c r="G113" s="21"/>
      <c r="H113" s="22"/>
      <c r="I113" s="21">
        <v>0.03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2"/>
      <c r="U113" s="21">
        <v>6</v>
      </c>
    </row>
    <row r="114" spans="1:21" x14ac:dyDescent="0.2">
      <c r="A114">
        <v>7</v>
      </c>
      <c r="U114">
        <v>7</v>
      </c>
    </row>
    <row r="115" spans="1:21" x14ac:dyDescent="0.2">
      <c r="A115" s="21">
        <v>8</v>
      </c>
      <c r="B115" s="21"/>
      <c r="C115" s="21"/>
      <c r="D115" s="21"/>
      <c r="E115" s="21"/>
      <c r="F115" s="21"/>
      <c r="G115" s="21"/>
      <c r="H115" s="22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2"/>
      <c r="U115" s="21">
        <v>8</v>
      </c>
    </row>
    <row r="116" spans="1:21" x14ac:dyDescent="0.2">
      <c r="A116">
        <v>9</v>
      </c>
      <c r="U116">
        <v>9</v>
      </c>
    </row>
    <row r="117" spans="1:21" x14ac:dyDescent="0.2">
      <c r="A117" s="21">
        <v>10</v>
      </c>
      <c r="B117" s="21"/>
      <c r="C117" s="21"/>
      <c r="D117" s="21"/>
      <c r="E117" s="21"/>
      <c r="F117" s="21"/>
      <c r="G117" s="21"/>
      <c r="H117" s="22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2"/>
      <c r="U117" s="21">
        <v>10</v>
      </c>
    </row>
    <row r="118" spans="1:21" x14ac:dyDescent="0.2">
      <c r="A118">
        <v>11</v>
      </c>
      <c r="B118">
        <v>0.03</v>
      </c>
      <c r="C118">
        <v>0.1</v>
      </c>
      <c r="P118">
        <v>0.13</v>
      </c>
      <c r="U118">
        <v>11</v>
      </c>
    </row>
    <row r="119" spans="1:21" x14ac:dyDescent="0.2">
      <c r="A119" s="21">
        <v>12</v>
      </c>
      <c r="B119" s="21">
        <v>0.1</v>
      </c>
      <c r="C119" s="21">
        <v>0.05</v>
      </c>
      <c r="D119" s="21"/>
      <c r="E119" s="21">
        <v>0.19</v>
      </c>
      <c r="F119" s="21">
        <v>0.16</v>
      </c>
      <c r="G119" s="21"/>
      <c r="H119" s="22"/>
      <c r="I119" s="21">
        <v>0.05</v>
      </c>
      <c r="J119" s="21">
        <v>0.09</v>
      </c>
      <c r="K119" s="21"/>
      <c r="L119" s="21"/>
      <c r="M119" s="21">
        <v>0.3</v>
      </c>
      <c r="N119" s="21"/>
      <c r="O119" s="21"/>
      <c r="P119" s="21">
        <v>7.0000000000000007E-2</v>
      </c>
      <c r="Q119" s="21">
        <v>0.12</v>
      </c>
      <c r="R119" s="21">
        <v>0.16</v>
      </c>
      <c r="S119" s="21"/>
      <c r="T119" s="22"/>
      <c r="U119" s="21">
        <v>12</v>
      </c>
    </row>
    <row r="120" spans="1:21" x14ac:dyDescent="0.2">
      <c r="A120">
        <v>13</v>
      </c>
      <c r="C120">
        <v>0.04</v>
      </c>
      <c r="F120">
        <v>0.1</v>
      </c>
      <c r="I120">
        <v>0.12</v>
      </c>
      <c r="J120">
        <v>0.13</v>
      </c>
      <c r="K120">
        <v>0.31</v>
      </c>
      <c r="L120">
        <v>0.13</v>
      </c>
      <c r="M120">
        <v>0.03</v>
      </c>
      <c r="Q120">
        <v>0.16</v>
      </c>
      <c r="U120">
        <v>13</v>
      </c>
    </row>
    <row r="121" spans="1:21" x14ac:dyDescent="0.2">
      <c r="A121" s="21">
        <v>14</v>
      </c>
      <c r="B121" s="21"/>
      <c r="C121" s="21"/>
      <c r="D121" s="21"/>
      <c r="E121" s="21"/>
      <c r="F121" s="21"/>
      <c r="G121" s="21"/>
      <c r="H121" s="22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2"/>
      <c r="U121" s="21">
        <v>14</v>
      </c>
    </row>
    <row r="122" spans="1:21" x14ac:dyDescent="0.2">
      <c r="A122">
        <v>15</v>
      </c>
      <c r="U122">
        <v>15</v>
      </c>
    </row>
    <row r="123" spans="1:21" x14ac:dyDescent="0.2">
      <c r="A123" s="21">
        <v>16</v>
      </c>
      <c r="B123" s="21">
        <v>0.27</v>
      </c>
      <c r="C123" s="21">
        <v>0.17</v>
      </c>
      <c r="D123" s="21"/>
      <c r="E123" s="21">
        <v>0.28000000000000003</v>
      </c>
      <c r="F123" s="21">
        <v>0.2</v>
      </c>
      <c r="G123" s="21"/>
      <c r="H123" s="22">
        <v>0.42</v>
      </c>
      <c r="I123" s="21"/>
      <c r="J123" s="21">
        <v>0.36</v>
      </c>
      <c r="K123" s="21">
        <v>0.25</v>
      </c>
      <c r="L123" s="21">
        <v>0.27</v>
      </c>
      <c r="M123" s="21">
        <v>0.11</v>
      </c>
      <c r="N123" s="21"/>
      <c r="O123" s="21"/>
      <c r="P123" s="21">
        <v>0.24</v>
      </c>
      <c r="Q123" s="21">
        <v>0.06</v>
      </c>
      <c r="R123" s="21">
        <v>0.33</v>
      </c>
      <c r="S123" s="21"/>
      <c r="T123" s="22"/>
      <c r="U123" s="21">
        <v>16</v>
      </c>
    </row>
    <row r="124" spans="1:21" x14ac:dyDescent="0.2">
      <c r="A124">
        <v>17</v>
      </c>
      <c r="B124">
        <v>0.12</v>
      </c>
      <c r="C124">
        <v>0.18</v>
      </c>
      <c r="F124">
        <v>0.22</v>
      </c>
      <c r="I124">
        <v>0.32</v>
      </c>
      <c r="P124">
        <v>0.19</v>
      </c>
      <c r="Q124">
        <v>0.2</v>
      </c>
      <c r="R124">
        <v>0.24</v>
      </c>
      <c r="U124">
        <v>17</v>
      </c>
    </row>
    <row r="125" spans="1:21" x14ac:dyDescent="0.2">
      <c r="A125" s="21">
        <v>18</v>
      </c>
      <c r="B125" s="21">
        <v>0.09</v>
      </c>
      <c r="C125" s="21">
        <v>0.13</v>
      </c>
      <c r="D125" s="21"/>
      <c r="E125" s="21">
        <v>0.39</v>
      </c>
      <c r="F125" s="21">
        <v>0.13</v>
      </c>
      <c r="G125" s="21"/>
      <c r="H125" s="22">
        <v>0.13</v>
      </c>
      <c r="I125" s="21">
        <v>0.17</v>
      </c>
      <c r="J125" s="21">
        <v>0.23</v>
      </c>
      <c r="K125" s="21">
        <v>0.33</v>
      </c>
      <c r="L125" s="21">
        <v>0.27</v>
      </c>
      <c r="M125" s="21">
        <v>0.24</v>
      </c>
      <c r="N125" s="21"/>
      <c r="O125" s="21"/>
      <c r="P125" s="21">
        <v>0.27</v>
      </c>
      <c r="Q125" s="21">
        <v>0.03</v>
      </c>
      <c r="R125" s="21">
        <v>0.05</v>
      </c>
      <c r="S125" s="21"/>
      <c r="T125" s="22"/>
      <c r="U125" s="21">
        <v>18</v>
      </c>
    </row>
    <row r="126" spans="1:21" x14ac:dyDescent="0.2">
      <c r="A126">
        <v>19</v>
      </c>
      <c r="B126">
        <v>0.09</v>
      </c>
      <c r="C126">
        <v>0.1</v>
      </c>
      <c r="F126">
        <v>7.0000000000000007E-2</v>
      </c>
      <c r="I126">
        <v>0.1</v>
      </c>
      <c r="J126">
        <v>0.06</v>
      </c>
      <c r="K126">
        <v>0.11</v>
      </c>
      <c r="M126">
        <v>0.01</v>
      </c>
      <c r="P126">
        <v>0.12</v>
      </c>
      <c r="Q126">
        <v>0.08</v>
      </c>
      <c r="R126">
        <v>0.13</v>
      </c>
      <c r="U126">
        <v>19</v>
      </c>
    </row>
    <row r="127" spans="1:21" x14ac:dyDescent="0.2">
      <c r="A127" s="21">
        <v>20</v>
      </c>
      <c r="B127" s="21"/>
      <c r="C127" s="21"/>
      <c r="D127" s="21"/>
      <c r="E127" s="21">
        <v>0.12</v>
      </c>
      <c r="F127" s="21">
        <v>0.47</v>
      </c>
      <c r="G127" s="21"/>
      <c r="H127" s="22">
        <v>0.16</v>
      </c>
      <c r="I127" s="21">
        <v>0.1</v>
      </c>
      <c r="J127" s="21">
        <v>0.12</v>
      </c>
      <c r="K127" s="21"/>
      <c r="L127" s="21">
        <v>0.18</v>
      </c>
      <c r="M127" s="21">
        <v>0.08</v>
      </c>
      <c r="N127" s="21"/>
      <c r="O127" s="21"/>
      <c r="P127" s="21"/>
      <c r="Q127" s="21"/>
      <c r="R127" s="21"/>
      <c r="S127" s="21"/>
      <c r="T127" s="22"/>
      <c r="U127" s="21">
        <v>20</v>
      </c>
    </row>
    <row r="128" spans="1:21" x14ac:dyDescent="0.2">
      <c r="A128">
        <v>21</v>
      </c>
      <c r="R128">
        <v>0.05</v>
      </c>
      <c r="U128">
        <v>21</v>
      </c>
    </row>
    <row r="129" spans="1:21" x14ac:dyDescent="0.2">
      <c r="A129" s="21">
        <v>22</v>
      </c>
      <c r="B129" s="21">
        <v>0.02</v>
      </c>
      <c r="C129" s="21">
        <v>0.02</v>
      </c>
      <c r="D129" s="21"/>
      <c r="E129" s="21">
        <v>0.08</v>
      </c>
      <c r="F129" s="21"/>
      <c r="G129" s="21"/>
      <c r="H129" s="22">
        <v>0.4</v>
      </c>
      <c r="I129" s="21"/>
      <c r="J129" s="21"/>
      <c r="K129" s="21"/>
      <c r="L129" s="21"/>
      <c r="M129" s="21"/>
      <c r="N129" s="21"/>
      <c r="O129" s="21"/>
      <c r="P129" s="21"/>
      <c r="Q129" s="21">
        <v>0.03</v>
      </c>
      <c r="R129" s="21">
        <v>0.3</v>
      </c>
      <c r="S129" s="21"/>
      <c r="T129" s="22"/>
      <c r="U129" s="21">
        <v>22</v>
      </c>
    </row>
    <row r="130" spans="1:21" x14ac:dyDescent="0.2">
      <c r="A130">
        <v>23</v>
      </c>
      <c r="B130">
        <v>0.06</v>
      </c>
      <c r="C130">
        <v>0.46</v>
      </c>
      <c r="F130">
        <v>0.02</v>
      </c>
      <c r="H130">
        <v>0.3</v>
      </c>
      <c r="I130">
        <v>0.11</v>
      </c>
      <c r="J130">
        <v>0.26</v>
      </c>
      <c r="K130">
        <v>0.03</v>
      </c>
      <c r="L130">
        <v>0.04</v>
      </c>
      <c r="M130">
        <v>0.01</v>
      </c>
      <c r="Q130">
        <v>0.2</v>
      </c>
      <c r="U130">
        <v>23</v>
      </c>
    </row>
    <row r="131" spans="1:21" x14ac:dyDescent="0.2">
      <c r="A131" s="21">
        <v>24</v>
      </c>
      <c r="B131" s="21">
        <v>0.1</v>
      </c>
      <c r="C131" s="21"/>
      <c r="D131" s="21"/>
      <c r="E131" s="21">
        <v>0.23</v>
      </c>
      <c r="F131" s="21">
        <v>0.19</v>
      </c>
      <c r="G131" s="21"/>
      <c r="H131" s="22"/>
      <c r="I131" s="21">
        <v>0.2</v>
      </c>
      <c r="J131" s="21">
        <v>0.22</v>
      </c>
      <c r="K131" s="21">
        <v>0.32</v>
      </c>
      <c r="L131" s="21"/>
      <c r="M131" s="21">
        <v>0.2</v>
      </c>
      <c r="N131" s="21"/>
      <c r="O131" s="21"/>
      <c r="P131" s="21">
        <v>0.25</v>
      </c>
      <c r="Q131" s="21"/>
      <c r="R131" s="21"/>
      <c r="S131" s="21"/>
      <c r="T131" s="22"/>
      <c r="U131" s="21">
        <v>24</v>
      </c>
    </row>
    <row r="132" spans="1:21" x14ac:dyDescent="0.2">
      <c r="A132">
        <v>25</v>
      </c>
      <c r="B132">
        <v>0.01</v>
      </c>
      <c r="F132">
        <v>0.12</v>
      </c>
      <c r="H132">
        <v>0.1</v>
      </c>
      <c r="L132">
        <v>0.27</v>
      </c>
      <c r="N132">
        <v>0.9</v>
      </c>
      <c r="U132">
        <v>25</v>
      </c>
    </row>
    <row r="133" spans="1:21" x14ac:dyDescent="0.2">
      <c r="A133" s="21">
        <v>26</v>
      </c>
      <c r="B133" s="21">
        <v>0.53</v>
      </c>
      <c r="C133" s="21">
        <v>0.48</v>
      </c>
      <c r="D133" s="21"/>
      <c r="E133" s="21">
        <v>0.65</v>
      </c>
      <c r="F133" s="21">
        <v>0.47</v>
      </c>
      <c r="G133" s="21"/>
      <c r="H133" s="22">
        <v>0.56000000000000005</v>
      </c>
      <c r="I133" s="21">
        <v>0.15</v>
      </c>
      <c r="J133" s="21">
        <v>0.6</v>
      </c>
      <c r="K133" s="21">
        <v>0.52</v>
      </c>
      <c r="L133" s="21"/>
      <c r="M133" s="21">
        <v>0.34</v>
      </c>
      <c r="N133" s="21">
        <v>0.55000000000000004</v>
      </c>
      <c r="O133" s="21"/>
      <c r="P133" s="21">
        <v>0.66</v>
      </c>
      <c r="Q133" s="21">
        <v>0.48</v>
      </c>
      <c r="R133" s="21">
        <v>0.48</v>
      </c>
      <c r="S133" s="21"/>
      <c r="T133" s="22"/>
      <c r="U133" s="21">
        <v>26</v>
      </c>
    </row>
    <row r="134" spans="1:21" x14ac:dyDescent="0.2">
      <c r="A134">
        <v>27</v>
      </c>
      <c r="I134">
        <v>0.4</v>
      </c>
      <c r="L134">
        <v>0.64</v>
      </c>
      <c r="U134">
        <v>27</v>
      </c>
    </row>
    <row r="135" spans="1:21" x14ac:dyDescent="0.2">
      <c r="A135" s="21">
        <v>28</v>
      </c>
      <c r="B135" s="21"/>
      <c r="C135" s="21"/>
      <c r="D135" s="21"/>
      <c r="E135" s="21"/>
      <c r="F135" s="21"/>
      <c r="G135" s="21"/>
      <c r="H135" s="22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2"/>
      <c r="U135" s="21">
        <v>28</v>
      </c>
    </row>
    <row r="136" spans="1:21" x14ac:dyDescent="0.2">
      <c r="A136">
        <v>29</v>
      </c>
      <c r="U136">
        <v>29</v>
      </c>
    </row>
    <row r="137" spans="1:21" x14ac:dyDescent="0.2">
      <c r="A137" s="21">
        <v>30</v>
      </c>
      <c r="B137" s="21">
        <v>0.18</v>
      </c>
      <c r="C137" s="21">
        <v>0.21</v>
      </c>
      <c r="D137" s="21"/>
      <c r="E137" s="21">
        <v>0.42</v>
      </c>
      <c r="F137" s="21">
        <v>0.45</v>
      </c>
      <c r="G137" s="21"/>
      <c r="H137" s="22">
        <v>0.3</v>
      </c>
      <c r="I137" s="21">
        <v>0.2</v>
      </c>
      <c r="J137" s="21">
        <v>0.28000000000000003</v>
      </c>
      <c r="K137" s="21">
        <v>0.22</v>
      </c>
      <c r="L137" s="21">
        <v>0.13</v>
      </c>
      <c r="M137" s="21">
        <v>0.2</v>
      </c>
      <c r="N137" s="21"/>
      <c r="O137" s="21"/>
      <c r="P137" s="21">
        <v>0.33</v>
      </c>
      <c r="Q137" s="21">
        <v>0.18</v>
      </c>
      <c r="R137" s="21">
        <v>0.25</v>
      </c>
      <c r="S137" s="21"/>
      <c r="T137" s="22"/>
      <c r="U137" s="21">
        <v>30</v>
      </c>
    </row>
    <row r="138" spans="1:21" x14ac:dyDescent="0.2">
      <c r="A138">
        <v>31</v>
      </c>
      <c r="S138">
        <v>3.31</v>
      </c>
      <c r="U138">
        <v>31</v>
      </c>
    </row>
    <row r="139" spans="1:21" x14ac:dyDescent="0.2">
      <c r="A139" s="18" t="s">
        <v>37</v>
      </c>
      <c r="B139" s="18">
        <f t="shared" ref="B139:S139" si="32">SUM(B108:B138)</f>
        <v>1.84</v>
      </c>
      <c r="C139" s="18">
        <f t="shared" si="32"/>
        <v>2.37</v>
      </c>
      <c r="D139" s="18">
        <f t="shared" si="32"/>
        <v>0</v>
      </c>
      <c r="E139" s="18">
        <f t="shared" si="32"/>
        <v>3.0100000000000002</v>
      </c>
      <c r="F139" s="18">
        <f t="shared" si="32"/>
        <v>2.6399999999999997</v>
      </c>
      <c r="G139" s="18">
        <f t="shared" si="32"/>
        <v>0</v>
      </c>
      <c r="H139" s="18">
        <f t="shared" si="32"/>
        <v>3.09</v>
      </c>
      <c r="I139" s="18">
        <f t="shared" si="32"/>
        <v>2.6300000000000003</v>
      </c>
      <c r="J139" s="18">
        <f t="shared" si="32"/>
        <v>2.83</v>
      </c>
      <c r="K139" s="18">
        <f t="shared" si="32"/>
        <v>2.4800000000000004</v>
      </c>
      <c r="L139" s="18">
        <f t="shared" si="32"/>
        <v>2.6</v>
      </c>
      <c r="M139" s="18">
        <f t="shared" si="32"/>
        <v>1.85</v>
      </c>
      <c r="N139" s="18">
        <f t="shared" si="32"/>
        <v>2.16</v>
      </c>
      <c r="O139" s="18">
        <f t="shared" si="32"/>
        <v>0</v>
      </c>
      <c r="P139" s="18">
        <f t="shared" si="32"/>
        <v>2.8400000000000003</v>
      </c>
      <c r="Q139" s="18">
        <f t="shared" si="32"/>
        <v>1.96</v>
      </c>
      <c r="R139" s="20">
        <f t="shared" si="32"/>
        <v>2.5700000000000003</v>
      </c>
      <c r="S139" s="18">
        <f t="shared" si="32"/>
        <v>3.31</v>
      </c>
      <c r="T139" s="18"/>
      <c r="U139" s="18"/>
    </row>
    <row r="141" spans="1:21" x14ac:dyDescent="0.2">
      <c r="A141" s="2" t="s">
        <v>42</v>
      </c>
      <c r="B141" t="str">
        <f>B106</f>
        <v>Pomeroy</v>
      </c>
      <c r="C141" t="str">
        <f t="shared" ref="C141:S141" si="33">C106</f>
        <v>Huntington</v>
      </c>
      <c r="D141" t="str">
        <f t="shared" si="33"/>
        <v>Donley</v>
      </c>
      <c r="E141" t="str">
        <f t="shared" si="33"/>
        <v>Victor</v>
      </c>
      <c r="F141" t="str">
        <f t="shared" si="33"/>
        <v>Ruark</v>
      </c>
      <c r="G141" t="str">
        <f t="shared" si="33"/>
        <v>Cardwell</v>
      </c>
      <c r="H141" t="str">
        <f t="shared" si="33"/>
        <v>M Hastings</v>
      </c>
      <c r="I141" t="str">
        <f t="shared" si="33"/>
        <v>Williams</v>
      </c>
      <c r="J141" t="str">
        <f t="shared" si="33"/>
        <v>M Fitzsimmons</v>
      </c>
      <c r="K141" t="str">
        <f t="shared" si="33"/>
        <v>Houser</v>
      </c>
      <c r="L141" t="str">
        <f t="shared" si="33"/>
        <v>J Baker</v>
      </c>
      <c r="M141" t="str">
        <f t="shared" si="33"/>
        <v>Landkammer</v>
      </c>
      <c r="N141" t="str">
        <f t="shared" si="33"/>
        <v>Travis</v>
      </c>
      <c r="O141" t="str">
        <f t="shared" si="33"/>
        <v>Robinson</v>
      </c>
      <c r="P141" t="str">
        <f t="shared" si="33"/>
        <v>Blachly</v>
      </c>
      <c r="Q141" t="str">
        <f t="shared" si="33"/>
        <v>S. Flerchinger</v>
      </c>
      <c r="R141" t="str">
        <f t="shared" si="33"/>
        <v>B. Slaybaugh</v>
      </c>
      <c r="S141" t="str">
        <f t="shared" si="33"/>
        <v>Demand</v>
      </c>
      <c r="T141" t="str">
        <f>T106</f>
        <v>510 Pataha</v>
      </c>
      <c r="U141">
        <f>U106</f>
        <v>0</v>
      </c>
    </row>
    <row r="143" spans="1:21" x14ac:dyDescent="0.2">
      <c r="A143">
        <v>1</v>
      </c>
      <c r="I143">
        <v>0.05</v>
      </c>
      <c r="N143">
        <v>0.25</v>
      </c>
      <c r="P143">
        <v>0.1</v>
      </c>
      <c r="U143">
        <v>1</v>
      </c>
    </row>
    <row r="144" spans="1:21" x14ac:dyDescent="0.2">
      <c r="A144" s="21">
        <v>2</v>
      </c>
      <c r="B144" s="21">
        <v>0.01</v>
      </c>
      <c r="C144" s="21">
        <v>0.02</v>
      </c>
      <c r="D144" s="21"/>
      <c r="E144" s="21">
        <v>0.06</v>
      </c>
      <c r="F144" s="21"/>
      <c r="G144" s="21"/>
      <c r="H144" s="22"/>
      <c r="I144" s="21">
        <v>0.06</v>
      </c>
      <c r="J144" s="21">
        <v>0.06</v>
      </c>
      <c r="K144" s="21"/>
      <c r="L144" s="21"/>
      <c r="M144" s="21"/>
      <c r="N144" s="21"/>
      <c r="O144" s="21"/>
      <c r="P144" s="21"/>
      <c r="Q144" s="21"/>
      <c r="R144" s="21">
        <v>0.04</v>
      </c>
      <c r="S144" s="21"/>
      <c r="T144" s="22"/>
      <c r="U144" s="21">
        <v>2</v>
      </c>
    </row>
    <row r="145" spans="1:21" x14ac:dyDescent="0.2">
      <c r="A145">
        <v>3</v>
      </c>
      <c r="B145">
        <v>0.49</v>
      </c>
      <c r="C145">
        <v>0.44</v>
      </c>
      <c r="E145">
        <v>0.39</v>
      </c>
      <c r="F145">
        <v>0.35</v>
      </c>
      <c r="H145">
        <v>0.4</v>
      </c>
      <c r="J145">
        <v>0.28000000000000003</v>
      </c>
      <c r="M145">
        <v>0.34</v>
      </c>
      <c r="N145">
        <v>0.45</v>
      </c>
      <c r="P145">
        <v>0.4</v>
      </c>
      <c r="Q145">
        <v>0.3</v>
      </c>
      <c r="R145">
        <v>0.46</v>
      </c>
      <c r="U145">
        <v>3</v>
      </c>
    </row>
    <row r="146" spans="1:21" x14ac:dyDescent="0.2">
      <c r="A146" s="21">
        <v>4</v>
      </c>
      <c r="B146" s="21"/>
      <c r="C146" s="21"/>
      <c r="D146" s="21"/>
      <c r="E146" s="21">
        <v>0.08</v>
      </c>
      <c r="F146" s="21">
        <v>0.02</v>
      </c>
      <c r="G146" s="21"/>
      <c r="H146" s="22"/>
      <c r="I146" s="21">
        <v>0.55000000000000004</v>
      </c>
      <c r="J146" s="21">
        <v>0.06</v>
      </c>
      <c r="K146" s="21"/>
      <c r="L146" s="21">
        <v>0.28999999999999998</v>
      </c>
      <c r="M146" s="21">
        <v>0.04</v>
      </c>
      <c r="N146" s="21"/>
      <c r="O146" s="21"/>
      <c r="P146" s="21">
        <v>0.1</v>
      </c>
      <c r="Q146" s="21"/>
      <c r="R146" s="21"/>
      <c r="S146" s="21"/>
      <c r="T146" s="22"/>
      <c r="U146" s="21">
        <v>4</v>
      </c>
    </row>
    <row r="147" spans="1:21" x14ac:dyDescent="0.2">
      <c r="A147">
        <v>5</v>
      </c>
      <c r="J147">
        <v>0.03</v>
      </c>
      <c r="U147">
        <v>5</v>
      </c>
    </row>
    <row r="148" spans="1:21" x14ac:dyDescent="0.2">
      <c r="A148" s="21">
        <v>6</v>
      </c>
      <c r="B148" s="21"/>
      <c r="C148" s="21"/>
      <c r="D148" s="21"/>
      <c r="E148" s="21"/>
      <c r="F148" s="21"/>
      <c r="G148" s="21"/>
      <c r="H148" s="22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2"/>
      <c r="U148" s="21">
        <v>6</v>
      </c>
    </row>
    <row r="149" spans="1:21" x14ac:dyDescent="0.2">
      <c r="A149">
        <v>7</v>
      </c>
      <c r="U149">
        <v>7</v>
      </c>
    </row>
    <row r="150" spans="1:21" x14ac:dyDescent="0.2">
      <c r="A150" s="21">
        <v>8</v>
      </c>
      <c r="B150" s="21"/>
      <c r="C150" s="21"/>
      <c r="D150" s="21"/>
      <c r="E150" s="21"/>
      <c r="F150" s="21"/>
      <c r="G150" s="21"/>
      <c r="H150" s="22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2"/>
      <c r="U150" s="21">
        <v>8</v>
      </c>
    </row>
    <row r="151" spans="1:21" x14ac:dyDescent="0.2">
      <c r="A151">
        <v>9</v>
      </c>
      <c r="U151">
        <v>9</v>
      </c>
    </row>
    <row r="152" spans="1:21" x14ac:dyDescent="0.2">
      <c r="A152" s="21">
        <v>10</v>
      </c>
      <c r="B152" s="21"/>
      <c r="C152" s="21"/>
      <c r="D152" s="21"/>
      <c r="E152" s="21"/>
      <c r="F152" s="21"/>
      <c r="G152" s="21"/>
      <c r="H152" s="22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2"/>
      <c r="U152" s="21">
        <v>10</v>
      </c>
    </row>
    <row r="153" spans="1:21" x14ac:dyDescent="0.2">
      <c r="A153">
        <v>11</v>
      </c>
      <c r="U153">
        <v>11</v>
      </c>
    </row>
    <row r="154" spans="1:21" x14ac:dyDescent="0.2">
      <c r="A154" s="21">
        <v>12</v>
      </c>
      <c r="B154" s="21"/>
      <c r="C154" s="21"/>
      <c r="D154" s="21"/>
      <c r="E154" s="21"/>
      <c r="F154" s="21"/>
      <c r="G154" s="21"/>
      <c r="H154" s="22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2"/>
      <c r="U154" s="21">
        <v>12</v>
      </c>
    </row>
    <row r="155" spans="1:21" x14ac:dyDescent="0.2">
      <c r="A155">
        <v>13</v>
      </c>
      <c r="U155">
        <v>13</v>
      </c>
    </row>
    <row r="156" spans="1:21" x14ac:dyDescent="0.2">
      <c r="A156" s="21">
        <v>14</v>
      </c>
      <c r="B156" s="21"/>
      <c r="C156" s="21"/>
      <c r="D156" s="21"/>
      <c r="E156" s="21"/>
      <c r="F156" s="21"/>
      <c r="G156" s="21"/>
      <c r="H156" s="22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2"/>
      <c r="U156" s="21">
        <v>14</v>
      </c>
    </row>
    <row r="157" spans="1:21" x14ac:dyDescent="0.2">
      <c r="A157">
        <v>15</v>
      </c>
      <c r="U157">
        <v>15</v>
      </c>
    </row>
    <row r="158" spans="1:21" x14ac:dyDescent="0.2">
      <c r="A158" s="21">
        <v>16</v>
      </c>
      <c r="B158" s="21"/>
      <c r="C158" s="21"/>
      <c r="D158" s="21"/>
      <c r="E158" s="21"/>
      <c r="F158" s="21"/>
      <c r="G158" s="21"/>
      <c r="H158" s="22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2"/>
      <c r="U158" s="21">
        <v>16</v>
      </c>
    </row>
    <row r="159" spans="1:21" x14ac:dyDescent="0.2">
      <c r="A159">
        <v>17</v>
      </c>
      <c r="U159">
        <v>17</v>
      </c>
    </row>
    <row r="160" spans="1:21" x14ac:dyDescent="0.2">
      <c r="A160" s="21">
        <v>18</v>
      </c>
      <c r="B160" s="21"/>
      <c r="C160" s="21"/>
      <c r="D160" s="21"/>
      <c r="E160" s="21"/>
      <c r="F160" s="21"/>
      <c r="G160" s="21"/>
      <c r="H160" s="22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2"/>
      <c r="U160" s="21">
        <v>18</v>
      </c>
    </row>
    <row r="161" spans="1:21" x14ac:dyDescent="0.2">
      <c r="A161">
        <v>19</v>
      </c>
      <c r="U161">
        <v>19</v>
      </c>
    </row>
    <row r="162" spans="1:21" x14ac:dyDescent="0.2">
      <c r="A162" s="21">
        <v>20</v>
      </c>
      <c r="B162" s="21"/>
      <c r="C162" s="21"/>
      <c r="D162" s="21"/>
      <c r="E162" s="21"/>
      <c r="F162" s="21"/>
      <c r="G162" s="21"/>
      <c r="H162" s="22"/>
      <c r="I162" s="21"/>
      <c r="J162" s="21"/>
      <c r="K162" s="21"/>
      <c r="L162" s="21"/>
      <c r="M162" s="21"/>
      <c r="N162" s="21"/>
      <c r="O162" s="21"/>
      <c r="P162" s="21"/>
      <c r="Q162" s="21">
        <v>0.08</v>
      </c>
      <c r="R162" s="21"/>
      <c r="S162" s="21"/>
      <c r="T162" s="22"/>
      <c r="U162" s="21">
        <v>20</v>
      </c>
    </row>
    <row r="163" spans="1:21" x14ac:dyDescent="0.2">
      <c r="A163">
        <v>21</v>
      </c>
      <c r="B163">
        <v>7.0000000000000007E-2</v>
      </c>
      <c r="C163">
        <v>0.2</v>
      </c>
      <c r="E163">
        <v>0.1</v>
      </c>
      <c r="F163">
        <v>0.12</v>
      </c>
      <c r="H163">
        <v>0.18</v>
      </c>
      <c r="I163">
        <v>0.03</v>
      </c>
      <c r="K163">
        <v>0.14000000000000001</v>
      </c>
      <c r="L163">
        <v>0.1</v>
      </c>
      <c r="M163">
        <v>0.03</v>
      </c>
      <c r="N163">
        <v>0.1</v>
      </c>
      <c r="P163">
        <v>0.1</v>
      </c>
      <c r="R163">
        <v>0.12</v>
      </c>
      <c r="U163">
        <v>21</v>
      </c>
    </row>
    <row r="164" spans="1:21" x14ac:dyDescent="0.2">
      <c r="A164" s="21">
        <v>22</v>
      </c>
      <c r="B164" s="21">
        <v>0.01</v>
      </c>
      <c r="C164" s="21">
        <v>0.15</v>
      </c>
      <c r="D164" s="21"/>
      <c r="E164" s="21"/>
      <c r="F164" s="21"/>
      <c r="G164" s="21"/>
      <c r="H164" s="22"/>
      <c r="I164" s="21">
        <v>0.08</v>
      </c>
      <c r="J164" s="21">
        <v>0.16</v>
      </c>
      <c r="K164" s="21"/>
      <c r="L164" s="21">
        <v>0.11</v>
      </c>
      <c r="M164" s="21">
        <v>0.02</v>
      </c>
      <c r="N164" s="21">
        <v>0.1</v>
      </c>
      <c r="O164" s="21"/>
      <c r="P164" s="21"/>
      <c r="Q164" s="21"/>
      <c r="R164" s="21"/>
      <c r="S164" s="21"/>
      <c r="T164" s="22"/>
      <c r="U164" s="21">
        <v>22</v>
      </c>
    </row>
    <row r="165" spans="1:21" x14ac:dyDescent="0.2">
      <c r="A165">
        <v>23</v>
      </c>
      <c r="C165">
        <v>0.04</v>
      </c>
      <c r="J165">
        <v>0.06</v>
      </c>
      <c r="L165">
        <v>0.05</v>
      </c>
      <c r="M165">
        <v>0.13</v>
      </c>
      <c r="Q165">
        <v>0.13</v>
      </c>
      <c r="R165">
        <v>0.09</v>
      </c>
      <c r="U165">
        <v>23</v>
      </c>
    </row>
    <row r="166" spans="1:21" x14ac:dyDescent="0.2">
      <c r="A166" s="21">
        <v>24</v>
      </c>
      <c r="B166" s="21">
        <v>0.11</v>
      </c>
      <c r="C166" s="21">
        <v>7.0000000000000007E-2</v>
      </c>
      <c r="D166" s="21"/>
      <c r="E166" s="21"/>
      <c r="F166" s="21"/>
      <c r="G166" s="21"/>
      <c r="H166" s="22"/>
      <c r="I166" s="21">
        <v>0.13</v>
      </c>
      <c r="J166" s="21"/>
      <c r="K166" s="21">
        <v>0.13</v>
      </c>
      <c r="L166" s="21"/>
      <c r="M166" s="21">
        <v>0.04</v>
      </c>
      <c r="N166" s="21">
        <v>0.3</v>
      </c>
      <c r="O166" s="21"/>
      <c r="P166" s="21"/>
      <c r="Q166" s="21">
        <v>0.21</v>
      </c>
      <c r="R166" s="21"/>
      <c r="S166" s="21"/>
      <c r="T166" s="22"/>
      <c r="U166" s="21">
        <v>24</v>
      </c>
    </row>
    <row r="167" spans="1:21" x14ac:dyDescent="0.2">
      <c r="A167">
        <v>25</v>
      </c>
      <c r="I167">
        <v>0.08</v>
      </c>
      <c r="K167">
        <v>0.21</v>
      </c>
      <c r="N167">
        <v>0.1</v>
      </c>
      <c r="U167">
        <v>25</v>
      </c>
    </row>
    <row r="168" spans="1:21" x14ac:dyDescent="0.2">
      <c r="A168" s="21">
        <v>26</v>
      </c>
      <c r="B168" s="21"/>
      <c r="C168" s="21"/>
      <c r="D168" s="21"/>
      <c r="E168" s="21"/>
      <c r="F168" s="21">
        <v>0.1</v>
      </c>
      <c r="G168" s="21"/>
      <c r="H168" s="22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2"/>
      <c r="U168" s="21">
        <v>26</v>
      </c>
    </row>
    <row r="169" spans="1:21" x14ac:dyDescent="0.2">
      <c r="A169">
        <v>27</v>
      </c>
      <c r="E169">
        <v>0.06</v>
      </c>
      <c r="P169">
        <v>0.06</v>
      </c>
      <c r="U169">
        <v>27</v>
      </c>
    </row>
    <row r="170" spans="1:21" x14ac:dyDescent="0.2">
      <c r="A170" s="21">
        <v>28</v>
      </c>
      <c r="B170" s="21">
        <v>0.01</v>
      </c>
      <c r="C170" s="21">
        <v>0.57999999999999996</v>
      </c>
      <c r="D170" s="21"/>
      <c r="E170" s="21">
        <v>0.1</v>
      </c>
      <c r="F170" s="21">
        <v>0.1</v>
      </c>
      <c r="G170" s="21"/>
      <c r="H170" s="22">
        <v>0.45</v>
      </c>
      <c r="I170" s="21"/>
      <c r="J170" s="21">
        <v>0.06</v>
      </c>
      <c r="K170" s="21"/>
      <c r="L170" s="21"/>
      <c r="M170" s="21">
        <v>0.12</v>
      </c>
      <c r="N170" s="21"/>
      <c r="O170" s="21"/>
      <c r="P170" s="21"/>
      <c r="Q170" s="21">
        <v>0.24</v>
      </c>
      <c r="R170" s="21">
        <v>0.1</v>
      </c>
      <c r="S170" s="21"/>
      <c r="T170" s="22"/>
      <c r="U170" s="21">
        <v>28</v>
      </c>
    </row>
    <row r="171" spans="1:21" x14ac:dyDescent="0.2">
      <c r="A171">
        <v>29</v>
      </c>
      <c r="B171">
        <v>0.16</v>
      </c>
      <c r="E171">
        <v>0.36</v>
      </c>
      <c r="I171">
        <v>0.2</v>
      </c>
      <c r="J171">
        <v>0.28000000000000003</v>
      </c>
      <c r="L171">
        <v>0.32</v>
      </c>
      <c r="M171">
        <v>0.1</v>
      </c>
      <c r="N171">
        <v>0.2</v>
      </c>
      <c r="P171">
        <v>0.33</v>
      </c>
      <c r="Q171">
        <v>0.08</v>
      </c>
      <c r="U171">
        <v>29</v>
      </c>
    </row>
    <row r="172" spans="1:21" x14ac:dyDescent="0.2">
      <c r="A172" s="21">
        <v>30</v>
      </c>
      <c r="B172" s="21"/>
      <c r="C172" s="21"/>
      <c r="D172" s="21"/>
      <c r="E172" s="21"/>
      <c r="F172" s="21"/>
      <c r="G172" s="21"/>
      <c r="H172" s="22"/>
      <c r="I172" s="21"/>
      <c r="J172" s="21"/>
      <c r="K172" s="21">
        <v>0.26</v>
      </c>
      <c r="L172" s="21">
        <v>0.08</v>
      </c>
      <c r="M172" s="21"/>
      <c r="N172" s="21"/>
      <c r="O172" s="21"/>
      <c r="P172" s="21"/>
      <c r="Q172" s="21"/>
      <c r="R172" s="21"/>
      <c r="S172" s="21"/>
      <c r="T172" s="22"/>
      <c r="U172" s="21">
        <v>30</v>
      </c>
    </row>
    <row r="173" spans="1:21" x14ac:dyDescent="0.2">
      <c r="A173">
        <v>31</v>
      </c>
      <c r="C173">
        <v>0.03</v>
      </c>
      <c r="E173">
        <v>0.09</v>
      </c>
      <c r="F173">
        <v>0.05</v>
      </c>
      <c r="J173">
        <v>0.02</v>
      </c>
      <c r="S173">
        <v>2.0699999999999998</v>
      </c>
      <c r="U173">
        <v>31</v>
      </c>
    </row>
    <row r="174" spans="1:21" x14ac:dyDescent="0.2">
      <c r="A174" s="18" t="s">
        <v>37</v>
      </c>
      <c r="B174" s="18">
        <f t="shared" ref="B174:S174" si="34">SUM(B143:B173)</f>
        <v>0.8600000000000001</v>
      </c>
      <c r="C174" s="18">
        <f t="shared" si="34"/>
        <v>1.53</v>
      </c>
      <c r="D174" s="18">
        <f t="shared" si="34"/>
        <v>0</v>
      </c>
      <c r="E174" s="18">
        <f t="shared" si="34"/>
        <v>1.24</v>
      </c>
      <c r="F174" s="18">
        <f t="shared" si="34"/>
        <v>0.74</v>
      </c>
      <c r="G174" s="18">
        <f t="shared" si="34"/>
        <v>0</v>
      </c>
      <c r="H174" s="18">
        <f t="shared" si="34"/>
        <v>1.03</v>
      </c>
      <c r="I174" s="18">
        <f t="shared" si="34"/>
        <v>1.18</v>
      </c>
      <c r="J174" s="18">
        <f t="shared" si="34"/>
        <v>1.0100000000000002</v>
      </c>
      <c r="K174" s="18">
        <f t="shared" si="34"/>
        <v>0.74</v>
      </c>
      <c r="L174" s="18">
        <f t="shared" si="34"/>
        <v>0.95000000000000007</v>
      </c>
      <c r="M174" s="18">
        <f t="shared" si="34"/>
        <v>0.82000000000000006</v>
      </c>
      <c r="N174" s="18">
        <f t="shared" si="34"/>
        <v>1.5</v>
      </c>
      <c r="O174" s="18">
        <f t="shared" si="34"/>
        <v>0</v>
      </c>
      <c r="P174" s="18">
        <f t="shared" si="34"/>
        <v>1.0900000000000001</v>
      </c>
      <c r="Q174" s="18">
        <f t="shared" si="34"/>
        <v>1.04</v>
      </c>
      <c r="R174" s="18">
        <f t="shared" si="34"/>
        <v>0.80999999999999994</v>
      </c>
      <c r="S174" s="18">
        <f t="shared" si="34"/>
        <v>2.0699999999999998</v>
      </c>
      <c r="T174" s="18"/>
      <c r="U174" s="18"/>
    </row>
    <row r="176" spans="1:21" x14ac:dyDescent="0.2">
      <c r="A176" s="2" t="s">
        <v>43</v>
      </c>
      <c r="B176" t="str">
        <f>B141</f>
        <v>Pomeroy</v>
      </c>
      <c r="C176" t="str">
        <f t="shared" ref="C176:S176" si="35">C141</f>
        <v>Huntington</v>
      </c>
      <c r="D176" t="str">
        <f t="shared" si="35"/>
        <v>Donley</v>
      </c>
      <c r="E176" t="str">
        <f t="shared" si="35"/>
        <v>Victor</v>
      </c>
      <c r="F176" t="str">
        <f t="shared" si="35"/>
        <v>Ruark</v>
      </c>
      <c r="G176" t="str">
        <f t="shared" si="35"/>
        <v>Cardwell</v>
      </c>
      <c r="H176" t="str">
        <f t="shared" si="35"/>
        <v>M Hastings</v>
      </c>
      <c r="I176" t="str">
        <f t="shared" si="35"/>
        <v>Williams</v>
      </c>
      <c r="J176" t="str">
        <f t="shared" si="35"/>
        <v>M Fitzsimmons</v>
      </c>
      <c r="K176" t="str">
        <f t="shared" si="35"/>
        <v>Houser</v>
      </c>
      <c r="L176" t="str">
        <f t="shared" si="35"/>
        <v>J Baker</v>
      </c>
      <c r="M176" t="str">
        <f t="shared" si="35"/>
        <v>Landkammer</v>
      </c>
      <c r="N176" t="str">
        <f t="shared" si="35"/>
        <v>Travis</v>
      </c>
      <c r="O176" t="str">
        <f t="shared" si="35"/>
        <v>Robinson</v>
      </c>
      <c r="P176" t="str">
        <f t="shared" si="35"/>
        <v>Blachly</v>
      </c>
      <c r="Q176" t="str">
        <f t="shared" si="35"/>
        <v>S. Flerchinger</v>
      </c>
      <c r="R176" t="str">
        <f t="shared" si="35"/>
        <v>B. Slaybaugh</v>
      </c>
      <c r="S176" t="str">
        <f t="shared" si="35"/>
        <v>Demand</v>
      </c>
      <c r="T176" t="str">
        <f>T141</f>
        <v>510 Pataha</v>
      </c>
      <c r="U176">
        <f>U141</f>
        <v>0</v>
      </c>
    </row>
    <row r="178" spans="1:21" x14ac:dyDescent="0.2">
      <c r="A178">
        <v>1</v>
      </c>
      <c r="E178">
        <v>0.01</v>
      </c>
      <c r="F178">
        <v>0.19</v>
      </c>
      <c r="K178">
        <v>0.17</v>
      </c>
      <c r="P178">
        <v>7.0000000000000007E-2</v>
      </c>
      <c r="U178">
        <v>1</v>
      </c>
    </row>
    <row r="179" spans="1:21" x14ac:dyDescent="0.2">
      <c r="A179" s="21">
        <v>2</v>
      </c>
      <c r="B179" s="21">
        <v>0.05</v>
      </c>
      <c r="C179" s="21">
        <v>7.0000000000000007E-2</v>
      </c>
      <c r="D179" s="21"/>
      <c r="E179" s="21">
        <v>0.18</v>
      </c>
      <c r="F179" s="21"/>
      <c r="G179" s="21"/>
      <c r="H179" s="21"/>
      <c r="I179" s="21">
        <v>0.05</v>
      </c>
      <c r="J179" s="21">
        <v>0.14000000000000001</v>
      </c>
      <c r="K179" s="21"/>
      <c r="L179" s="21"/>
      <c r="M179" s="21">
        <v>0.02</v>
      </c>
      <c r="N179" s="21">
        <v>0.2</v>
      </c>
      <c r="O179" s="21"/>
      <c r="P179" s="21">
        <v>0.16</v>
      </c>
      <c r="Q179" s="21">
        <v>7.0000000000000007E-2</v>
      </c>
      <c r="R179" s="21">
        <v>0.12</v>
      </c>
      <c r="S179" s="21">
        <v>0.1</v>
      </c>
      <c r="T179" s="22"/>
      <c r="U179" s="21">
        <v>2</v>
      </c>
    </row>
    <row r="180" spans="1:21" x14ac:dyDescent="0.2">
      <c r="A180">
        <v>3</v>
      </c>
      <c r="B180">
        <v>0.01</v>
      </c>
      <c r="C180">
        <v>0.05</v>
      </c>
      <c r="F180">
        <v>0.04</v>
      </c>
      <c r="I180">
        <v>0.05</v>
      </c>
      <c r="K180">
        <v>7.0000000000000007E-2</v>
      </c>
      <c r="Q180">
        <v>0.05</v>
      </c>
      <c r="R180">
        <v>7.0000000000000007E-2</v>
      </c>
      <c r="U180">
        <v>3</v>
      </c>
    </row>
    <row r="181" spans="1:21" x14ac:dyDescent="0.2">
      <c r="A181" s="21">
        <v>4</v>
      </c>
      <c r="B181" s="21">
        <v>0.71</v>
      </c>
      <c r="C181" s="21">
        <v>0.94</v>
      </c>
      <c r="D181" s="21"/>
      <c r="E181" s="21">
        <v>0.6</v>
      </c>
      <c r="F181" s="21">
        <v>0.87</v>
      </c>
      <c r="G181" s="21"/>
      <c r="H181" s="22">
        <v>0.3</v>
      </c>
      <c r="I181" s="21">
        <v>0.06</v>
      </c>
      <c r="J181" s="21"/>
      <c r="K181" s="21">
        <v>0.98</v>
      </c>
      <c r="L181" s="21">
        <v>0.89</v>
      </c>
      <c r="M181" s="21">
        <v>0.3</v>
      </c>
      <c r="N181" s="21"/>
      <c r="O181" s="21"/>
      <c r="P181" s="21">
        <v>0.68</v>
      </c>
      <c r="Q181" s="21">
        <v>1</v>
      </c>
      <c r="R181" s="21">
        <v>0.85</v>
      </c>
      <c r="S181" s="21">
        <v>0.1</v>
      </c>
      <c r="T181" s="22"/>
      <c r="U181" s="21">
        <v>4</v>
      </c>
    </row>
    <row r="182" spans="1:21" x14ac:dyDescent="0.2">
      <c r="A182">
        <v>5</v>
      </c>
      <c r="B182">
        <v>0.14000000000000001</v>
      </c>
      <c r="E182">
        <v>0.09</v>
      </c>
      <c r="F182">
        <v>0.01</v>
      </c>
      <c r="H182">
        <v>0.65</v>
      </c>
      <c r="I182">
        <v>0.96</v>
      </c>
      <c r="J182">
        <v>0.72</v>
      </c>
      <c r="M182">
        <v>0.44</v>
      </c>
      <c r="P182">
        <v>0.02</v>
      </c>
      <c r="S182">
        <v>1.1299999999999999</v>
      </c>
      <c r="U182">
        <v>5</v>
      </c>
    </row>
    <row r="183" spans="1:21" x14ac:dyDescent="0.2">
      <c r="A183" s="21">
        <v>6</v>
      </c>
      <c r="B183" s="21"/>
      <c r="C183" s="21"/>
      <c r="D183" s="21"/>
      <c r="E183" s="21"/>
      <c r="F183" s="21"/>
      <c r="G183" s="21"/>
      <c r="H183" s="22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2"/>
      <c r="U183" s="21">
        <v>6</v>
      </c>
    </row>
    <row r="184" spans="1:21" x14ac:dyDescent="0.2">
      <c r="A184">
        <v>7</v>
      </c>
      <c r="B184">
        <v>0.04</v>
      </c>
      <c r="C184">
        <v>0.23</v>
      </c>
      <c r="E184">
        <v>0.1</v>
      </c>
      <c r="F184">
        <v>0.19</v>
      </c>
      <c r="K184">
        <v>0.2</v>
      </c>
      <c r="P184">
        <v>0.2</v>
      </c>
      <c r="Q184">
        <v>0.23</v>
      </c>
      <c r="R184">
        <v>0.18</v>
      </c>
      <c r="U184">
        <v>7</v>
      </c>
    </row>
    <row r="185" spans="1:21" x14ac:dyDescent="0.2">
      <c r="A185" s="21">
        <v>8</v>
      </c>
      <c r="B185" s="21">
        <v>0.06</v>
      </c>
      <c r="C185" s="21"/>
      <c r="D185" s="21"/>
      <c r="E185" s="21">
        <v>0.06</v>
      </c>
      <c r="F185" s="21"/>
      <c r="G185" s="21"/>
      <c r="H185" s="22"/>
      <c r="I185" s="21">
        <v>0.12</v>
      </c>
      <c r="J185" s="21"/>
      <c r="K185" s="21">
        <v>0.02</v>
      </c>
      <c r="L185" s="21">
        <v>0.12</v>
      </c>
      <c r="M185" s="21">
        <v>0.21</v>
      </c>
      <c r="N185" s="21"/>
      <c r="O185" s="21"/>
      <c r="P185" s="21"/>
      <c r="Q185" s="21"/>
      <c r="R185" s="21"/>
      <c r="S185" s="21">
        <v>0.34</v>
      </c>
      <c r="T185" s="22"/>
      <c r="U185" s="21">
        <v>8</v>
      </c>
    </row>
    <row r="186" spans="1:21" x14ac:dyDescent="0.2">
      <c r="A186">
        <v>9</v>
      </c>
      <c r="C186">
        <v>0.09</v>
      </c>
      <c r="E186">
        <v>0.09</v>
      </c>
      <c r="F186">
        <v>0.04</v>
      </c>
      <c r="J186">
        <v>0.1</v>
      </c>
      <c r="K186">
        <v>0.06</v>
      </c>
      <c r="P186">
        <v>0.03</v>
      </c>
      <c r="Q186">
        <v>0.06</v>
      </c>
      <c r="S186">
        <v>0.05</v>
      </c>
      <c r="U186">
        <v>9</v>
      </c>
    </row>
    <row r="187" spans="1:21" x14ac:dyDescent="0.2">
      <c r="A187" s="21">
        <v>10</v>
      </c>
      <c r="B187" s="21"/>
      <c r="C187" s="21"/>
      <c r="D187" s="21"/>
      <c r="E187" s="21"/>
      <c r="F187" s="21"/>
      <c r="G187" s="21"/>
      <c r="H187" s="22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>
        <v>0.32</v>
      </c>
      <c r="T187" s="22"/>
      <c r="U187" s="21">
        <v>10</v>
      </c>
    </row>
    <row r="188" spans="1:21" x14ac:dyDescent="0.2">
      <c r="A188">
        <v>11</v>
      </c>
      <c r="U188">
        <v>11</v>
      </c>
    </row>
    <row r="189" spans="1:21" x14ac:dyDescent="0.2">
      <c r="A189" s="21">
        <v>12</v>
      </c>
      <c r="B189" s="21"/>
      <c r="C189" s="21"/>
      <c r="D189" s="21"/>
      <c r="E189" s="21"/>
      <c r="F189" s="21"/>
      <c r="G189" s="21"/>
      <c r="H189" s="22"/>
      <c r="I189" s="21"/>
      <c r="J189" s="21">
        <v>0.06</v>
      </c>
      <c r="K189" s="21"/>
      <c r="L189" s="21">
        <v>0.11</v>
      </c>
      <c r="M189" s="21"/>
      <c r="N189" s="21"/>
      <c r="O189" s="21"/>
      <c r="P189" s="21"/>
      <c r="Q189" s="21"/>
      <c r="R189" s="21"/>
      <c r="S189" s="21"/>
      <c r="T189" s="22"/>
      <c r="U189" s="21">
        <v>12</v>
      </c>
    </row>
    <row r="190" spans="1:21" x14ac:dyDescent="0.2">
      <c r="A190">
        <v>13</v>
      </c>
      <c r="U190">
        <v>13</v>
      </c>
    </row>
    <row r="191" spans="1:21" x14ac:dyDescent="0.2">
      <c r="A191" s="21">
        <v>14</v>
      </c>
      <c r="B191" s="21"/>
      <c r="C191" s="21"/>
      <c r="D191" s="21"/>
      <c r="E191" s="21"/>
      <c r="F191" s="21"/>
      <c r="G191" s="21"/>
      <c r="H191" s="22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2"/>
      <c r="U191" s="21">
        <v>14</v>
      </c>
    </row>
    <row r="192" spans="1:21" x14ac:dyDescent="0.2">
      <c r="A192">
        <v>15</v>
      </c>
      <c r="U192">
        <v>15</v>
      </c>
    </row>
    <row r="193" spans="1:21" x14ac:dyDescent="0.2">
      <c r="A193" s="21">
        <v>16</v>
      </c>
      <c r="B193" s="21"/>
      <c r="C193" s="21">
        <v>0.06</v>
      </c>
      <c r="D193" s="21"/>
      <c r="E193" s="21"/>
      <c r="F193" s="21"/>
      <c r="G193" s="21"/>
      <c r="H193" s="22"/>
      <c r="I193" s="21"/>
      <c r="J193" s="21"/>
      <c r="K193" s="21"/>
      <c r="L193" s="21"/>
      <c r="M193" s="21"/>
      <c r="N193" s="21"/>
      <c r="O193" s="21"/>
      <c r="P193" s="21">
        <v>0.03</v>
      </c>
      <c r="Q193" s="21"/>
      <c r="R193" s="21"/>
      <c r="S193" s="21"/>
      <c r="T193" s="22"/>
      <c r="U193" s="21">
        <v>16</v>
      </c>
    </row>
    <row r="194" spans="1:21" x14ac:dyDescent="0.2">
      <c r="A194">
        <v>17</v>
      </c>
      <c r="B194">
        <v>0.02</v>
      </c>
      <c r="E194">
        <v>0.04</v>
      </c>
      <c r="J194">
        <v>0.06</v>
      </c>
      <c r="N194">
        <v>0.87</v>
      </c>
      <c r="Q194">
        <v>0.03</v>
      </c>
      <c r="S194">
        <v>0.1</v>
      </c>
      <c r="U194">
        <v>17</v>
      </c>
    </row>
    <row r="195" spans="1:21" x14ac:dyDescent="0.2">
      <c r="A195" s="21">
        <v>18</v>
      </c>
      <c r="B195" s="21">
        <v>0.01</v>
      </c>
      <c r="C195" s="21">
        <v>0.05</v>
      </c>
      <c r="D195" s="21"/>
      <c r="E195" s="21">
        <v>0.12</v>
      </c>
      <c r="F195" s="21"/>
      <c r="G195" s="21"/>
      <c r="H195" s="22">
        <v>0.28000000000000003</v>
      </c>
      <c r="I195" s="21"/>
      <c r="J195" s="21">
        <v>0.11</v>
      </c>
      <c r="K195" s="21"/>
      <c r="L195" s="21">
        <v>0.09</v>
      </c>
      <c r="M195" s="21">
        <v>0.02</v>
      </c>
      <c r="N195" s="21">
        <v>0.05</v>
      </c>
      <c r="O195" s="21"/>
      <c r="P195" s="21"/>
      <c r="Q195" s="21"/>
      <c r="R195" s="21">
        <v>0.12</v>
      </c>
      <c r="S195" s="21"/>
      <c r="T195" s="22"/>
      <c r="U195" s="21">
        <v>18</v>
      </c>
    </row>
    <row r="196" spans="1:21" x14ac:dyDescent="0.2">
      <c r="A196">
        <v>19</v>
      </c>
      <c r="I196">
        <v>0.04</v>
      </c>
      <c r="U196">
        <v>19</v>
      </c>
    </row>
    <row r="197" spans="1:21" x14ac:dyDescent="0.2">
      <c r="A197" s="21">
        <v>20</v>
      </c>
      <c r="B197" s="21"/>
      <c r="C197" s="21"/>
      <c r="D197" s="21"/>
      <c r="E197" s="21"/>
      <c r="F197" s="21"/>
      <c r="G197" s="21"/>
      <c r="H197" s="22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2"/>
      <c r="U197" s="21">
        <v>20</v>
      </c>
    </row>
    <row r="198" spans="1:21" x14ac:dyDescent="0.2">
      <c r="A198">
        <v>21</v>
      </c>
      <c r="U198">
        <v>21</v>
      </c>
    </row>
    <row r="199" spans="1:21" x14ac:dyDescent="0.2">
      <c r="A199" s="21">
        <v>22</v>
      </c>
      <c r="B199" s="21"/>
      <c r="C199" s="21"/>
      <c r="D199" s="21"/>
      <c r="E199" s="21"/>
      <c r="F199" s="21"/>
      <c r="G199" s="21"/>
      <c r="H199" s="22"/>
      <c r="I199" s="21"/>
      <c r="J199" s="21"/>
      <c r="K199" s="21"/>
      <c r="L199" s="21"/>
      <c r="M199" s="21"/>
      <c r="N199" s="21"/>
      <c r="O199" s="21"/>
      <c r="P199" s="21"/>
      <c r="Q199" s="21"/>
      <c r="R199" s="21">
        <v>0.02</v>
      </c>
      <c r="S199" s="21"/>
      <c r="T199" s="22"/>
      <c r="U199" s="21">
        <v>22</v>
      </c>
    </row>
    <row r="200" spans="1:21" x14ac:dyDescent="0.2">
      <c r="A200">
        <v>23</v>
      </c>
      <c r="C200">
        <v>0.15</v>
      </c>
      <c r="E200">
        <v>7.0000000000000007E-2</v>
      </c>
      <c r="F200">
        <v>0.08</v>
      </c>
      <c r="H200">
        <v>0.25</v>
      </c>
      <c r="J200">
        <v>0.01</v>
      </c>
      <c r="L200">
        <v>0.27</v>
      </c>
      <c r="M200">
        <v>0.18</v>
      </c>
      <c r="N200">
        <v>0.05</v>
      </c>
      <c r="P200">
        <v>0.09</v>
      </c>
      <c r="Q200">
        <v>0.16</v>
      </c>
      <c r="U200">
        <v>23</v>
      </c>
    </row>
    <row r="201" spans="1:21" x14ac:dyDescent="0.2">
      <c r="A201" s="21">
        <v>24</v>
      </c>
      <c r="B201" s="21"/>
      <c r="C201" s="21"/>
      <c r="D201" s="21"/>
      <c r="E201" s="21"/>
      <c r="F201" s="21"/>
      <c r="G201" s="21"/>
      <c r="H201" s="22"/>
      <c r="I201" s="21"/>
      <c r="J201" s="21">
        <v>0.02</v>
      </c>
      <c r="K201" s="21"/>
      <c r="L201" s="21"/>
      <c r="M201" s="21"/>
      <c r="N201" s="21"/>
      <c r="O201" s="21"/>
      <c r="P201" s="21"/>
      <c r="Q201" s="21"/>
      <c r="R201" s="21"/>
      <c r="S201" s="21"/>
      <c r="T201" s="22"/>
      <c r="U201" s="21">
        <v>24</v>
      </c>
    </row>
    <row r="202" spans="1:21" x14ac:dyDescent="0.2">
      <c r="A202">
        <v>25</v>
      </c>
      <c r="F202">
        <v>0.63</v>
      </c>
      <c r="L202">
        <v>1.07</v>
      </c>
      <c r="U202">
        <v>25</v>
      </c>
    </row>
    <row r="203" spans="1:21" x14ac:dyDescent="0.2">
      <c r="A203" s="21">
        <v>26</v>
      </c>
      <c r="B203" s="21">
        <v>0.84</v>
      </c>
      <c r="C203" s="21">
        <v>0.7</v>
      </c>
      <c r="D203" s="21"/>
      <c r="E203" s="21">
        <v>1.06</v>
      </c>
      <c r="F203" s="21">
        <v>0.1</v>
      </c>
      <c r="G203" s="21"/>
      <c r="H203" s="22">
        <v>0.86</v>
      </c>
      <c r="I203" s="21">
        <v>0.89</v>
      </c>
      <c r="J203" s="21">
        <v>0.8</v>
      </c>
      <c r="K203" s="21">
        <v>0.74</v>
      </c>
      <c r="L203" s="21"/>
      <c r="M203" s="21">
        <v>0.65</v>
      </c>
      <c r="N203" s="21">
        <v>0.85</v>
      </c>
      <c r="O203" s="21"/>
      <c r="P203" s="21">
        <v>1</v>
      </c>
      <c r="Q203" s="21">
        <v>0.4</v>
      </c>
      <c r="R203" s="21">
        <v>0.72</v>
      </c>
      <c r="S203" s="21">
        <v>1.1499999999999999</v>
      </c>
      <c r="T203" s="22"/>
      <c r="U203" s="21">
        <v>26</v>
      </c>
    </row>
    <row r="204" spans="1:21" x14ac:dyDescent="0.2">
      <c r="A204">
        <v>27</v>
      </c>
      <c r="B204">
        <v>0.04</v>
      </c>
      <c r="I204">
        <v>0.1</v>
      </c>
      <c r="U204">
        <v>27</v>
      </c>
    </row>
    <row r="205" spans="1:21" x14ac:dyDescent="0.2">
      <c r="A205" s="21">
        <v>28</v>
      </c>
      <c r="B205" s="21"/>
      <c r="C205" s="21"/>
      <c r="D205" s="21"/>
      <c r="E205" s="21"/>
      <c r="F205" s="21"/>
      <c r="G205" s="21"/>
      <c r="H205" s="22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2"/>
      <c r="U205" s="21">
        <v>28</v>
      </c>
    </row>
    <row r="206" spans="1:21" x14ac:dyDescent="0.2">
      <c r="A206">
        <v>29</v>
      </c>
      <c r="U206">
        <v>29</v>
      </c>
    </row>
    <row r="207" spans="1:21" x14ac:dyDescent="0.2">
      <c r="A207" s="21">
        <v>30</v>
      </c>
      <c r="B207" s="21">
        <v>0.28000000000000003</v>
      </c>
      <c r="C207" s="21">
        <v>0.21</v>
      </c>
      <c r="D207" s="21"/>
      <c r="E207" s="21">
        <v>0.21</v>
      </c>
      <c r="F207" s="21">
        <v>0.17</v>
      </c>
      <c r="G207" s="21"/>
      <c r="H207" s="22">
        <v>0.31</v>
      </c>
      <c r="I207" s="21">
        <v>0.23</v>
      </c>
      <c r="J207" s="21">
        <v>0.14000000000000001</v>
      </c>
      <c r="K207" s="21">
        <v>0.32</v>
      </c>
      <c r="L207" s="21">
        <v>0.15</v>
      </c>
      <c r="M207" s="21">
        <v>0.3</v>
      </c>
      <c r="N207" s="21"/>
      <c r="O207" s="21"/>
      <c r="P207" s="21">
        <v>0.23</v>
      </c>
      <c r="Q207" s="21">
        <v>0.38</v>
      </c>
      <c r="R207" s="21">
        <v>0.28999999999999998</v>
      </c>
      <c r="S207" s="21">
        <v>0.23</v>
      </c>
      <c r="T207" s="22"/>
      <c r="U207" s="21">
        <v>30</v>
      </c>
    </row>
    <row r="208" spans="1:21" x14ac:dyDescent="0.2">
      <c r="A208">
        <v>31</v>
      </c>
      <c r="U208">
        <v>31</v>
      </c>
    </row>
    <row r="209" spans="1:21" x14ac:dyDescent="0.2">
      <c r="A209" s="18" t="s">
        <v>37</v>
      </c>
      <c r="B209" s="18">
        <f t="shared" ref="B209:S209" si="36">SUM(B178:B208)</f>
        <v>2.2000000000000002</v>
      </c>
      <c r="C209" s="18">
        <f t="shared" si="36"/>
        <v>2.5499999999999998</v>
      </c>
      <c r="D209" s="18">
        <f t="shared" si="36"/>
        <v>0</v>
      </c>
      <c r="E209" s="18">
        <f t="shared" si="36"/>
        <v>2.63</v>
      </c>
      <c r="F209" s="18">
        <f t="shared" si="36"/>
        <v>2.3200000000000003</v>
      </c>
      <c r="G209" s="18">
        <f t="shared" si="36"/>
        <v>0</v>
      </c>
      <c r="H209" s="18">
        <f t="shared" si="36"/>
        <v>2.65</v>
      </c>
      <c r="I209" s="18">
        <f t="shared" si="36"/>
        <v>2.5</v>
      </c>
      <c r="J209" s="18">
        <f t="shared" si="36"/>
        <v>2.1600000000000006</v>
      </c>
      <c r="K209" s="18">
        <f t="shared" si="36"/>
        <v>2.56</v>
      </c>
      <c r="L209" s="18">
        <f t="shared" si="36"/>
        <v>2.7</v>
      </c>
      <c r="M209" s="18">
        <f t="shared" si="36"/>
        <v>2.1199999999999997</v>
      </c>
      <c r="N209" s="18">
        <f t="shared" si="36"/>
        <v>2.02</v>
      </c>
      <c r="O209" s="18">
        <f t="shared" si="36"/>
        <v>0</v>
      </c>
      <c r="P209" s="18">
        <f t="shared" si="36"/>
        <v>2.5100000000000002</v>
      </c>
      <c r="Q209" s="18">
        <f t="shared" si="36"/>
        <v>2.38</v>
      </c>
      <c r="R209" s="18">
        <f t="shared" si="36"/>
        <v>2.37</v>
      </c>
      <c r="S209" s="18">
        <f t="shared" si="36"/>
        <v>3.52</v>
      </c>
      <c r="T209" s="18"/>
      <c r="U209" s="18"/>
    </row>
    <row r="211" spans="1:21" x14ac:dyDescent="0.2">
      <c r="A211" s="2" t="s">
        <v>45</v>
      </c>
      <c r="B211" t="str">
        <f>B176</f>
        <v>Pomeroy</v>
      </c>
      <c r="C211" t="str">
        <f t="shared" ref="C211:S211" si="37">C176</f>
        <v>Huntington</v>
      </c>
      <c r="D211" t="str">
        <f t="shared" si="37"/>
        <v>Donley</v>
      </c>
      <c r="E211" t="str">
        <f t="shared" si="37"/>
        <v>Victor</v>
      </c>
      <c r="F211" t="str">
        <f t="shared" si="37"/>
        <v>Ruark</v>
      </c>
      <c r="G211" t="str">
        <f t="shared" si="37"/>
        <v>Cardwell</v>
      </c>
      <c r="H211" t="str">
        <f t="shared" si="37"/>
        <v>M Hastings</v>
      </c>
      <c r="I211" t="str">
        <f t="shared" si="37"/>
        <v>Williams</v>
      </c>
      <c r="J211" t="str">
        <f t="shared" si="37"/>
        <v>M Fitzsimmons</v>
      </c>
      <c r="K211" t="str">
        <f t="shared" si="37"/>
        <v>Houser</v>
      </c>
      <c r="L211" t="str">
        <f t="shared" si="37"/>
        <v>J Baker</v>
      </c>
      <c r="M211" t="str">
        <f t="shared" si="37"/>
        <v>Landkammer</v>
      </c>
      <c r="N211" t="str">
        <f t="shared" si="37"/>
        <v>Travis</v>
      </c>
      <c r="O211" t="str">
        <f t="shared" si="37"/>
        <v>Robinson</v>
      </c>
      <c r="P211" t="str">
        <f t="shared" si="37"/>
        <v>Blachly</v>
      </c>
      <c r="Q211" t="str">
        <f t="shared" si="37"/>
        <v>S. Flerchinger</v>
      </c>
      <c r="R211" t="str">
        <f t="shared" si="37"/>
        <v>B. Slaybaugh</v>
      </c>
      <c r="S211" t="str">
        <f t="shared" si="37"/>
        <v>Demand</v>
      </c>
      <c r="T211" t="str">
        <f>T176</f>
        <v>510 Pataha</v>
      </c>
      <c r="U211">
        <f>U176</f>
        <v>0</v>
      </c>
    </row>
    <row r="213" spans="1:21" x14ac:dyDescent="0.2">
      <c r="A213">
        <v>1</v>
      </c>
      <c r="B213">
        <v>0.03</v>
      </c>
      <c r="M213">
        <v>0.02</v>
      </c>
      <c r="S213">
        <v>0.15</v>
      </c>
      <c r="U213">
        <v>1</v>
      </c>
    </row>
    <row r="214" spans="1:21" x14ac:dyDescent="0.2">
      <c r="A214" s="21">
        <v>2</v>
      </c>
      <c r="B214" s="21">
        <v>0.01</v>
      </c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2"/>
      <c r="U214" s="21">
        <v>2</v>
      </c>
    </row>
    <row r="215" spans="1:21" x14ac:dyDescent="0.2">
      <c r="A215">
        <v>3</v>
      </c>
      <c r="L215">
        <v>0.04</v>
      </c>
      <c r="U215">
        <v>3</v>
      </c>
    </row>
    <row r="216" spans="1:21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>
        <v>0.15</v>
      </c>
      <c r="O216" s="21"/>
      <c r="P216" s="21"/>
      <c r="Q216" s="21"/>
      <c r="R216" s="21"/>
      <c r="S216" s="21"/>
      <c r="T216" s="22"/>
      <c r="U216" s="21">
        <v>4</v>
      </c>
    </row>
    <row r="217" spans="1:21" x14ac:dyDescent="0.2">
      <c r="A217">
        <v>5</v>
      </c>
      <c r="U217">
        <v>5</v>
      </c>
    </row>
    <row r="218" spans="1:21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>
        <v>0.14000000000000001</v>
      </c>
      <c r="Q218" s="21"/>
      <c r="R218" s="21"/>
      <c r="S218" s="21"/>
      <c r="T218" s="22"/>
      <c r="U218" s="21">
        <v>6</v>
      </c>
    </row>
    <row r="219" spans="1:21" x14ac:dyDescent="0.2">
      <c r="A219">
        <v>7</v>
      </c>
      <c r="B219">
        <v>0.18</v>
      </c>
      <c r="C219">
        <v>0.13</v>
      </c>
      <c r="E219">
        <v>0.08</v>
      </c>
      <c r="H219">
        <v>0.36</v>
      </c>
      <c r="I219">
        <v>0.21</v>
      </c>
      <c r="J219">
        <v>0.34</v>
      </c>
      <c r="K219">
        <v>0.36</v>
      </c>
      <c r="L219">
        <v>7.0000000000000007E-2</v>
      </c>
      <c r="P219">
        <v>0.19</v>
      </c>
      <c r="R219">
        <v>0.76</v>
      </c>
      <c r="S219">
        <v>0.15</v>
      </c>
      <c r="U219">
        <v>7</v>
      </c>
    </row>
    <row r="220" spans="1:21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>
        <v>0.23</v>
      </c>
      <c r="Q220" s="21"/>
      <c r="R220" s="21"/>
      <c r="S220" s="21"/>
      <c r="T220" s="22"/>
      <c r="U220" s="21">
        <v>8</v>
      </c>
    </row>
    <row r="221" spans="1:21" x14ac:dyDescent="0.2">
      <c r="A221">
        <v>9</v>
      </c>
      <c r="B221">
        <v>0.02</v>
      </c>
      <c r="C221">
        <v>0.03</v>
      </c>
      <c r="M221">
        <v>0.01</v>
      </c>
      <c r="P221">
        <v>0.02</v>
      </c>
      <c r="S221">
        <v>0.15</v>
      </c>
      <c r="U221">
        <v>9</v>
      </c>
    </row>
    <row r="222" spans="1:21" x14ac:dyDescent="0.2">
      <c r="A222" s="21">
        <v>10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2"/>
      <c r="U222" s="21">
        <v>10</v>
      </c>
    </row>
    <row r="223" spans="1:21" x14ac:dyDescent="0.2">
      <c r="A223">
        <v>11</v>
      </c>
      <c r="U223">
        <v>11</v>
      </c>
    </row>
    <row r="224" spans="1:21" x14ac:dyDescent="0.2">
      <c r="A224" s="21">
        <v>12</v>
      </c>
      <c r="B224" s="21"/>
      <c r="C224" s="21"/>
      <c r="D224" s="21"/>
      <c r="E224" s="21"/>
      <c r="F224" s="21"/>
      <c r="G224" s="21"/>
      <c r="H224" s="21"/>
      <c r="I224" s="21">
        <v>0.01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2"/>
      <c r="U224" s="21">
        <v>12</v>
      </c>
    </row>
    <row r="225" spans="1:21" x14ac:dyDescent="0.2">
      <c r="A225">
        <v>13</v>
      </c>
      <c r="U225">
        <v>13</v>
      </c>
    </row>
    <row r="226" spans="1:21" x14ac:dyDescent="0.2">
      <c r="A226" s="21">
        <v>14</v>
      </c>
      <c r="B226" s="21">
        <v>0.04</v>
      </c>
      <c r="C226" s="21">
        <v>0.2</v>
      </c>
      <c r="D226" s="21"/>
      <c r="E226" s="21"/>
      <c r="F226" s="21"/>
      <c r="G226" s="21"/>
      <c r="H226" s="21">
        <v>0.04</v>
      </c>
      <c r="I226" s="21"/>
      <c r="J226" s="21">
        <v>0.33</v>
      </c>
      <c r="K226" s="21">
        <v>0.05</v>
      </c>
      <c r="L226" s="21"/>
      <c r="M226" s="21">
        <v>0.06</v>
      </c>
      <c r="N226" s="21"/>
      <c r="O226" s="21"/>
      <c r="P226" s="21"/>
      <c r="Q226" s="21">
        <v>0.23</v>
      </c>
      <c r="R226" s="21"/>
      <c r="S226" s="21">
        <v>0.17</v>
      </c>
      <c r="T226" s="22"/>
      <c r="U226" s="21">
        <v>14</v>
      </c>
    </row>
    <row r="227" spans="1:21" x14ac:dyDescent="0.2">
      <c r="A227">
        <v>15</v>
      </c>
      <c r="B227">
        <v>0.21</v>
      </c>
      <c r="C227">
        <v>0.55000000000000004</v>
      </c>
      <c r="E227">
        <v>0.24</v>
      </c>
      <c r="F227">
        <v>0.06</v>
      </c>
      <c r="H227">
        <v>0.5</v>
      </c>
      <c r="I227">
        <v>0.1</v>
      </c>
      <c r="J227">
        <v>0.28000000000000003</v>
      </c>
      <c r="K227">
        <v>0.46</v>
      </c>
      <c r="M227">
        <v>0.16</v>
      </c>
      <c r="N227">
        <v>0.65</v>
      </c>
      <c r="Q227">
        <v>0.28999999999999998</v>
      </c>
      <c r="R227">
        <v>0.72</v>
      </c>
      <c r="U227">
        <v>15</v>
      </c>
    </row>
    <row r="228" spans="1:21" x14ac:dyDescent="0.2">
      <c r="A228" s="21">
        <v>16</v>
      </c>
      <c r="B228" s="21">
        <v>0.03</v>
      </c>
      <c r="C228" s="21">
        <v>0.24</v>
      </c>
      <c r="D228" s="21"/>
      <c r="E228" s="21">
        <v>0.09</v>
      </c>
      <c r="F228" s="21"/>
      <c r="G228" s="21"/>
      <c r="H228" s="21">
        <v>1.05</v>
      </c>
      <c r="I228" s="21">
        <v>0.22</v>
      </c>
      <c r="J228" s="21">
        <v>0.18</v>
      </c>
      <c r="K228" s="21"/>
      <c r="L228" s="21">
        <v>0.74</v>
      </c>
      <c r="M228" s="21">
        <v>0.1</v>
      </c>
      <c r="N228" s="21"/>
      <c r="O228" s="21"/>
      <c r="P228" s="21"/>
      <c r="Q228" s="21">
        <v>0.23</v>
      </c>
      <c r="R228" s="21">
        <v>0.03</v>
      </c>
      <c r="S228" s="21">
        <v>0.27</v>
      </c>
      <c r="T228" s="22"/>
      <c r="U228" s="21">
        <v>16</v>
      </c>
    </row>
    <row r="229" spans="1:21" x14ac:dyDescent="0.2">
      <c r="A229">
        <v>17</v>
      </c>
      <c r="B229">
        <v>0.01</v>
      </c>
      <c r="C229">
        <v>0.1</v>
      </c>
      <c r="E229">
        <v>0.02</v>
      </c>
      <c r="F229">
        <v>0.01</v>
      </c>
      <c r="K229">
        <v>0.26</v>
      </c>
      <c r="M229">
        <v>0.02</v>
      </c>
      <c r="Q229">
        <v>0.1</v>
      </c>
      <c r="R229">
        <v>0.15</v>
      </c>
      <c r="S229">
        <v>0.35</v>
      </c>
      <c r="U229">
        <v>17</v>
      </c>
    </row>
    <row r="230" spans="1:21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1">
        <v>0.02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>
        <v>0.15</v>
      </c>
      <c r="T230" s="22"/>
      <c r="U230" s="21">
        <v>18</v>
      </c>
    </row>
    <row r="231" spans="1:21" x14ac:dyDescent="0.2">
      <c r="A231">
        <v>19</v>
      </c>
      <c r="B231">
        <v>0.05</v>
      </c>
      <c r="R231">
        <v>7.0000000000000007E-2</v>
      </c>
      <c r="U231">
        <v>19</v>
      </c>
    </row>
    <row r="232" spans="1:21" x14ac:dyDescent="0.2">
      <c r="A232" s="21">
        <v>20</v>
      </c>
      <c r="B232" s="21">
        <v>0.06</v>
      </c>
      <c r="C232" s="21">
        <v>0.34</v>
      </c>
      <c r="D232" s="21"/>
      <c r="E232" s="21"/>
      <c r="F232" s="21">
        <v>0.35</v>
      </c>
      <c r="G232" s="21"/>
      <c r="H232" s="21"/>
      <c r="I232" s="21">
        <v>7.0000000000000007E-2</v>
      </c>
      <c r="J232" s="21">
        <v>0.14000000000000001</v>
      </c>
      <c r="K232" s="21"/>
      <c r="L232" s="21"/>
      <c r="M232" s="21">
        <v>0.42</v>
      </c>
      <c r="N232" s="21"/>
      <c r="O232" s="21"/>
      <c r="P232" s="21"/>
      <c r="Q232" s="21">
        <v>0.38</v>
      </c>
      <c r="R232" s="21">
        <v>0.16</v>
      </c>
      <c r="S232" s="21">
        <v>0.2</v>
      </c>
      <c r="T232" s="22"/>
      <c r="U232" s="21">
        <v>20</v>
      </c>
    </row>
    <row r="233" spans="1:21" x14ac:dyDescent="0.2">
      <c r="A233">
        <v>21</v>
      </c>
      <c r="E233">
        <v>0.56999999999999995</v>
      </c>
      <c r="I233">
        <v>0.12</v>
      </c>
      <c r="U233">
        <v>21</v>
      </c>
    </row>
    <row r="234" spans="1:21" x14ac:dyDescent="0.2">
      <c r="A234" s="21">
        <v>22</v>
      </c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2"/>
      <c r="U234" s="21">
        <v>22</v>
      </c>
    </row>
    <row r="235" spans="1:21" x14ac:dyDescent="0.2">
      <c r="A235">
        <v>23</v>
      </c>
      <c r="K235">
        <v>0.14000000000000001</v>
      </c>
      <c r="U235">
        <v>23</v>
      </c>
    </row>
    <row r="236" spans="1:21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2"/>
      <c r="U236" s="21">
        <v>24</v>
      </c>
    </row>
    <row r="237" spans="1:21" x14ac:dyDescent="0.2">
      <c r="A237">
        <v>25</v>
      </c>
      <c r="N237">
        <v>0.2</v>
      </c>
      <c r="U237">
        <v>25</v>
      </c>
    </row>
    <row r="238" spans="1:21" x14ac:dyDescent="0.2">
      <c r="A238" s="21">
        <v>26</v>
      </c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2"/>
      <c r="U238" s="21">
        <v>26</v>
      </c>
    </row>
    <row r="239" spans="1:21" x14ac:dyDescent="0.2">
      <c r="A239">
        <v>27</v>
      </c>
      <c r="U239">
        <v>27</v>
      </c>
    </row>
    <row r="240" spans="1:21" x14ac:dyDescent="0.2">
      <c r="A240" s="21">
        <v>28</v>
      </c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2"/>
      <c r="U240" s="21">
        <v>28</v>
      </c>
    </row>
    <row r="241" spans="1:21" x14ac:dyDescent="0.2">
      <c r="A241">
        <v>29</v>
      </c>
      <c r="U241">
        <v>29</v>
      </c>
    </row>
    <row r="242" spans="1:21" x14ac:dyDescent="0.2">
      <c r="A242" s="21">
        <v>30</v>
      </c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2"/>
      <c r="U242" s="21">
        <v>30</v>
      </c>
    </row>
    <row r="243" spans="1:21" x14ac:dyDescent="0.2">
      <c r="A243">
        <v>31</v>
      </c>
      <c r="U243">
        <v>31</v>
      </c>
    </row>
    <row r="244" spans="1:21" x14ac:dyDescent="0.2">
      <c r="A244" s="18" t="s">
        <v>37</v>
      </c>
      <c r="B244" s="18">
        <f t="shared" ref="B244:S244" si="38">SUM(B213:B243)</f>
        <v>0.64000000000000012</v>
      </c>
      <c r="C244" s="18">
        <f t="shared" si="38"/>
        <v>1.59</v>
      </c>
      <c r="D244" s="18">
        <f t="shared" si="38"/>
        <v>0</v>
      </c>
      <c r="E244" s="18">
        <f t="shared" si="38"/>
        <v>1</v>
      </c>
      <c r="F244" s="18">
        <f t="shared" si="38"/>
        <v>0.42</v>
      </c>
      <c r="G244" s="18">
        <f t="shared" si="38"/>
        <v>0</v>
      </c>
      <c r="H244" s="18">
        <f t="shared" si="38"/>
        <v>1.95</v>
      </c>
      <c r="I244" s="18">
        <f t="shared" si="38"/>
        <v>0.75000000000000011</v>
      </c>
      <c r="J244" s="18">
        <f t="shared" si="38"/>
        <v>1.27</v>
      </c>
      <c r="K244" s="18">
        <f t="shared" si="38"/>
        <v>1.27</v>
      </c>
      <c r="L244" s="18">
        <f t="shared" si="38"/>
        <v>0.85</v>
      </c>
      <c r="M244" s="18">
        <f t="shared" si="38"/>
        <v>0.79</v>
      </c>
      <c r="N244" s="18">
        <f t="shared" si="38"/>
        <v>1</v>
      </c>
      <c r="O244" s="18">
        <f t="shared" si="38"/>
        <v>0</v>
      </c>
      <c r="P244" s="18">
        <f t="shared" si="38"/>
        <v>0.58000000000000007</v>
      </c>
      <c r="Q244" s="18">
        <f t="shared" si="38"/>
        <v>1.23</v>
      </c>
      <c r="R244" s="18">
        <f t="shared" si="38"/>
        <v>1.89</v>
      </c>
      <c r="S244" s="20">
        <f t="shared" si="38"/>
        <v>1.5899999999999999</v>
      </c>
      <c r="T244" s="18"/>
      <c r="U244" s="18"/>
    </row>
    <row r="246" spans="1:21" x14ac:dyDescent="0.2">
      <c r="A246" s="2" t="s">
        <v>46</v>
      </c>
      <c r="B246" t="str">
        <f>B211</f>
        <v>Pomeroy</v>
      </c>
      <c r="C246" t="str">
        <f t="shared" ref="C246:S246" si="39">C211</f>
        <v>Huntington</v>
      </c>
      <c r="D246" t="str">
        <f t="shared" si="39"/>
        <v>Donley</v>
      </c>
      <c r="E246" t="str">
        <f t="shared" si="39"/>
        <v>Victor</v>
      </c>
      <c r="F246" t="str">
        <f t="shared" si="39"/>
        <v>Ruark</v>
      </c>
      <c r="G246" t="str">
        <f t="shared" si="39"/>
        <v>Cardwell</v>
      </c>
      <c r="H246" t="str">
        <f t="shared" si="39"/>
        <v>M Hastings</v>
      </c>
      <c r="I246" t="str">
        <f t="shared" si="39"/>
        <v>Williams</v>
      </c>
      <c r="J246" t="str">
        <f t="shared" si="39"/>
        <v>M Fitzsimmons</v>
      </c>
      <c r="K246" t="str">
        <f t="shared" si="39"/>
        <v>Houser</v>
      </c>
      <c r="L246" t="str">
        <f t="shared" si="39"/>
        <v>J Baker</v>
      </c>
      <c r="M246" t="str">
        <f t="shared" si="39"/>
        <v>Landkammer</v>
      </c>
      <c r="N246" t="str">
        <f t="shared" si="39"/>
        <v>Travis</v>
      </c>
      <c r="O246" t="str">
        <f t="shared" si="39"/>
        <v>Robinson</v>
      </c>
      <c r="P246" t="str">
        <f t="shared" si="39"/>
        <v>Blachly</v>
      </c>
      <c r="Q246" t="str">
        <f t="shared" si="39"/>
        <v>S. Flerchinger</v>
      </c>
      <c r="R246" t="str">
        <f t="shared" si="39"/>
        <v>B. Slaybaugh</v>
      </c>
      <c r="S246" t="str">
        <f t="shared" si="39"/>
        <v>Demand</v>
      </c>
      <c r="T246" t="str">
        <f>T211</f>
        <v>510 Pataha</v>
      </c>
      <c r="U246">
        <f>U211</f>
        <v>0</v>
      </c>
    </row>
    <row r="248" spans="1:21" x14ac:dyDescent="0.2">
      <c r="A248">
        <v>1</v>
      </c>
      <c r="E248">
        <v>0</v>
      </c>
      <c r="F248">
        <v>0</v>
      </c>
      <c r="I248">
        <v>0</v>
      </c>
      <c r="K248">
        <v>0</v>
      </c>
      <c r="P248">
        <v>0</v>
      </c>
      <c r="R248">
        <v>0</v>
      </c>
      <c r="U248">
        <v>1</v>
      </c>
    </row>
    <row r="249" spans="1:21" x14ac:dyDescent="0.2">
      <c r="A249" s="21">
        <v>2</v>
      </c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2"/>
      <c r="U249" s="21">
        <v>2</v>
      </c>
    </row>
    <row r="250" spans="1:21" x14ac:dyDescent="0.2">
      <c r="A250">
        <v>3</v>
      </c>
      <c r="U250">
        <v>3</v>
      </c>
    </row>
    <row r="251" spans="1:21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2"/>
      <c r="U251" s="21">
        <v>4</v>
      </c>
    </row>
    <row r="252" spans="1:21" x14ac:dyDescent="0.2">
      <c r="A252">
        <v>5</v>
      </c>
      <c r="U252">
        <v>5</v>
      </c>
    </row>
    <row r="253" spans="1:21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2"/>
      <c r="U253" s="21">
        <v>6</v>
      </c>
    </row>
    <row r="254" spans="1:21" x14ac:dyDescent="0.2">
      <c r="A254">
        <v>7</v>
      </c>
      <c r="U254">
        <v>7</v>
      </c>
    </row>
    <row r="255" spans="1:21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2"/>
      <c r="U255" s="21">
        <v>8</v>
      </c>
    </row>
    <row r="256" spans="1:21" x14ac:dyDescent="0.2">
      <c r="A256">
        <v>9</v>
      </c>
      <c r="U256">
        <v>9</v>
      </c>
    </row>
    <row r="257" spans="1:21" x14ac:dyDescent="0.2">
      <c r="A257" s="21">
        <v>10</v>
      </c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2"/>
      <c r="U257" s="21">
        <v>10</v>
      </c>
    </row>
    <row r="258" spans="1:21" x14ac:dyDescent="0.2">
      <c r="A258">
        <v>11</v>
      </c>
      <c r="U258">
        <v>11</v>
      </c>
    </row>
    <row r="259" spans="1:21" x14ac:dyDescent="0.2">
      <c r="A259" s="21">
        <v>12</v>
      </c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2"/>
      <c r="U259" s="21">
        <v>12</v>
      </c>
    </row>
    <row r="260" spans="1:21" x14ac:dyDescent="0.2">
      <c r="A260">
        <v>13</v>
      </c>
      <c r="U260">
        <v>13</v>
      </c>
    </row>
    <row r="261" spans="1:21" x14ac:dyDescent="0.2">
      <c r="A261" s="21">
        <v>14</v>
      </c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2"/>
      <c r="U261" s="21">
        <v>14</v>
      </c>
    </row>
    <row r="262" spans="1:21" x14ac:dyDescent="0.2">
      <c r="A262">
        <v>15</v>
      </c>
      <c r="U262">
        <v>15</v>
      </c>
    </row>
    <row r="263" spans="1:21" x14ac:dyDescent="0.2">
      <c r="A263" s="21">
        <v>16</v>
      </c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2"/>
      <c r="U263" s="21">
        <v>16</v>
      </c>
    </row>
    <row r="264" spans="1:21" x14ac:dyDescent="0.2">
      <c r="A264">
        <v>17</v>
      </c>
      <c r="U264">
        <v>17</v>
      </c>
    </row>
    <row r="265" spans="1:21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2"/>
      <c r="U265" s="21">
        <v>18</v>
      </c>
    </row>
    <row r="266" spans="1:21" x14ac:dyDescent="0.2">
      <c r="A266">
        <v>19</v>
      </c>
      <c r="U266">
        <v>19</v>
      </c>
    </row>
    <row r="267" spans="1:21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2"/>
      <c r="U267" s="21">
        <v>20</v>
      </c>
    </row>
    <row r="268" spans="1:21" x14ac:dyDescent="0.2">
      <c r="A268">
        <v>21</v>
      </c>
      <c r="M268">
        <v>0.08</v>
      </c>
      <c r="Q268">
        <v>0.06</v>
      </c>
      <c r="U268">
        <v>21</v>
      </c>
    </row>
    <row r="269" spans="1:21" x14ac:dyDescent="0.2">
      <c r="A269" s="21">
        <v>22</v>
      </c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2"/>
      <c r="U269" s="21">
        <v>22</v>
      </c>
    </row>
    <row r="270" spans="1:21" x14ac:dyDescent="0.2">
      <c r="A270">
        <v>23</v>
      </c>
      <c r="U270">
        <v>23</v>
      </c>
    </row>
    <row r="271" spans="1:21" x14ac:dyDescent="0.2">
      <c r="A271" s="21">
        <v>24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2"/>
      <c r="U271" s="21">
        <v>24</v>
      </c>
    </row>
    <row r="272" spans="1:21" x14ac:dyDescent="0.2">
      <c r="A272">
        <v>25</v>
      </c>
      <c r="U272">
        <v>25</v>
      </c>
    </row>
    <row r="273" spans="1:21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2"/>
      <c r="U273" s="21">
        <v>26</v>
      </c>
    </row>
    <row r="274" spans="1:21" x14ac:dyDescent="0.2">
      <c r="A274">
        <v>27</v>
      </c>
      <c r="C274">
        <v>0.02</v>
      </c>
      <c r="U274">
        <v>27</v>
      </c>
    </row>
    <row r="275" spans="1:21" x14ac:dyDescent="0.2">
      <c r="A275" s="21">
        <v>28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2"/>
      <c r="U275" s="21">
        <v>28</v>
      </c>
    </row>
    <row r="276" spans="1:21" x14ac:dyDescent="0.2">
      <c r="A276">
        <v>29</v>
      </c>
      <c r="U276">
        <v>29</v>
      </c>
    </row>
    <row r="277" spans="1:21" x14ac:dyDescent="0.2">
      <c r="A277" s="21">
        <v>30</v>
      </c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2"/>
      <c r="U277" s="21">
        <v>30</v>
      </c>
    </row>
    <row r="278" spans="1:21" x14ac:dyDescent="0.2">
      <c r="A278">
        <v>31</v>
      </c>
      <c r="F278">
        <v>0</v>
      </c>
      <c r="I278">
        <v>0</v>
      </c>
      <c r="U278">
        <v>31</v>
      </c>
    </row>
    <row r="279" spans="1:21" x14ac:dyDescent="0.2">
      <c r="A279" s="18" t="s">
        <v>37</v>
      </c>
      <c r="B279" s="18">
        <f t="shared" ref="B279:S279" si="40">SUM(B248:B278)</f>
        <v>0</v>
      </c>
      <c r="C279" s="18">
        <f t="shared" si="40"/>
        <v>0.02</v>
      </c>
      <c r="D279" s="18">
        <f t="shared" si="40"/>
        <v>0</v>
      </c>
      <c r="E279" s="18">
        <f t="shared" si="40"/>
        <v>0</v>
      </c>
      <c r="F279" s="18">
        <f t="shared" si="40"/>
        <v>0</v>
      </c>
      <c r="G279" s="18">
        <f t="shared" si="40"/>
        <v>0</v>
      </c>
      <c r="H279" s="18">
        <f t="shared" si="40"/>
        <v>0</v>
      </c>
      <c r="I279" s="18">
        <f t="shared" si="40"/>
        <v>0</v>
      </c>
      <c r="J279" s="18">
        <f t="shared" si="40"/>
        <v>0</v>
      </c>
      <c r="K279" s="18">
        <f t="shared" si="40"/>
        <v>0</v>
      </c>
      <c r="L279" s="18">
        <f t="shared" si="40"/>
        <v>0</v>
      </c>
      <c r="M279" s="18">
        <f t="shared" si="40"/>
        <v>0.08</v>
      </c>
      <c r="N279" s="18">
        <f t="shared" si="40"/>
        <v>0</v>
      </c>
      <c r="O279" s="18">
        <f t="shared" si="40"/>
        <v>0</v>
      </c>
      <c r="P279" s="18">
        <f t="shared" si="40"/>
        <v>0</v>
      </c>
      <c r="Q279" s="18">
        <f t="shared" si="40"/>
        <v>0.06</v>
      </c>
      <c r="R279" s="18">
        <f t="shared" si="40"/>
        <v>0</v>
      </c>
      <c r="S279" s="18">
        <f t="shared" si="40"/>
        <v>0</v>
      </c>
      <c r="T279" s="18"/>
      <c r="U279" s="18"/>
    </row>
    <row r="281" spans="1:21" x14ac:dyDescent="0.2">
      <c r="A281" s="2" t="s">
        <v>47</v>
      </c>
      <c r="B281" t="str">
        <f>B246</f>
        <v>Pomeroy</v>
      </c>
      <c r="C281" t="str">
        <f t="shared" ref="C281:S281" si="41">C246</f>
        <v>Huntington</v>
      </c>
      <c r="D281" t="s">
        <v>113</v>
      </c>
      <c r="E281" t="str">
        <f t="shared" si="41"/>
        <v>Victor</v>
      </c>
      <c r="F281" t="str">
        <f t="shared" si="41"/>
        <v>Ruark</v>
      </c>
      <c r="G281" t="str">
        <f t="shared" si="41"/>
        <v>Cardwell</v>
      </c>
      <c r="H281" t="str">
        <f t="shared" si="41"/>
        <v>M Hastings</v>
      </c>
      <c r="I281" t="str">
        <f t="shared" si="41"/>
        <v>Williams</v>
      </c>
      <c r="J281" t="str">
        <f t="shared" si="41"/>
        <v>M Fitzsimmons</v>
      </c>
      <c r="K281" t="str">
        <f t="shared" si="41"/>
        <v>Houser</v>
      </c>
      <c r="L281" t="str">
        <f t="shared" si="41"/>
        <v>J Baker</v>
      </c>
      <c r="M281" t="str">
        <f t="shared" si="41"/>
        <v>Landkammer</v>
      </c>
      <c r="N281" t="str">
        <f t="shared" si="41"/>
        <v>Travis</v>
      </c>
      <c r="O281" t="str">
        <f t="shared" si="41"/>
        <v>Robinson</v>
      </c>
      <c r="P281" t="str">
        <f t="shared" si="41"/>
        <v>Blachly</v>
      </c>
      <c r="Q281" t="str">
        <f t="shared" si="41"/>
        <v>S. Flerchinger</v>
      </c>
      <c r="R281" t="str">
        <f t="shared" si="41"/>
        <v>B. Slaybaugh</v>
      </c>
      <c r="S281" t="str">
        <f t="shared" si="41"/>
        <v>Demand</v>
      </c>
      <c r="T281" t="str">
        <f>T246</f>
        <v>510 Pataha</v>
      </c>
      <c r="U281">
        <f>U246</f>
        <v>0</v>
      </c>
    </row>
    <row r="283" spans="1:21" x14ac:dyDescent="0.2">
      <c r="A283">
        <v>1</v>
      </c>
      <c r="C283">
        <v>0</v>
      </c>
      <c r="E283">
        <v>0</v>
      </c>
      <c r="F283">
        <v>0</v>
      </c>
      <c r="I283">
        <v>0</v>
      </c>
      <c r="K283">
        <v>0</v>
      </c>
      <c r="M283">
        <v>0</v>
      </c>
      <c r="P283">
        <v>0</v>
      </c>
      <c r="Q283">
        <v>0</v>
      </c>
      <c r="R283">
        <v>0</v>
      </c>
      <c r="U283">
        <v>1</v>
      </c>
    </row>
    <row r="284" spans="1:21" x14ac:dyDescent="0.2">
      <c r="A284" s="21">
        <v>2</v>
      </c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2"/>
      <c r="U284" s="21">
        <v>2</v>
      </c>
    </row>
    <row r="285" spans="1:21" x14ac:dyDescent="0.2">
      <c r="A285">
        <v>3</v>
      </c>
      <c r="U285">
        <v>3</v>
      </c>
    </row>
    <row r="286" spans="1:21" x14ac:dyDescent="0.2">
      <c r="A286" s="21">
        <v>4</v>
      </c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2"/>
      <c r="U286" s="21">
        <v>4</v>
      </c>
    </row>
    <row r="287" spans="1:21" x14ac:dyDescent="0.2">
      <c r="A287">
        <v>5</v>
      </c>
      <c r="U287">
        <v>5</v>
      </c>
    </row>
    <row r="288" spans="1:21" x14ac:dyDescent="0.2">
      <c r="A288" s="21">
        <v>6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2"/>
      <c r="U288" s="21">
        <v>6</v>
      </c>
    </row>
    <row r="289" spans="1:21" x14ac:dyDescent="0.2">
      <c r="A289">
        <v>7</v>
      </c>
      <c r="U289">
        <v>7</v>
      </c>
    </row>
    <row r="290" spans="1:21" x14ac:dyDescent="0.2">
      <c r="A290" s="21">
        <v>8</v>
      </c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2"/>
      <c r="U290" s="21">
        <v>8</v>
      </c>
    </row>
    <row r="291" spans="1:21" x14ac:dyDescent="0.2">
      <c r="A291">
        <v>9</v>
      </c>
      <c r="U291">
        <v>9</v>
      </c>
    </row>
    <row r="292" spans="1:21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2"/>
      <c r="U292" s="21">
        <v>10</v>
      </c>
    </row>
    <row r="293" spans="1:21" x14ac:dyDescent="0.2">
      <c r="A293">
        <v>11</v>
      </c>
      <c r="U293">
        <v>11</v>
      </c>
    </row>
    <row r="294" spans="1:21" x14ac:dyDescent="0.2">
      <c r="A294" s="21">
        <v>12</v>
      </c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2"/>
      <c r="U294" s="21">
        <v>12</v>
      </c>
    </row>
    <row r="295" spans="1:21" x14ac:dyDescent="0.2">
      <c r="A295">
        <v>13</v>
      </c>
      <c r="U295">
        <v>13</v>
      </c>
    </row>
    <row r="296" spans="1:21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2"/>
      <c r="U296" s="21">
        <v>14</v>
      </c>
    </row>
    <row r="297" spans="1:21" x14ac:dyDescent="0.2">
      <c r="A297">
        <v>15</v>
      </c>
      <c r="U297">
        <v>15</v>
      </c>
    </row>
    <row r="298" spans="1:21" x14ac:dyDescent="0.2">
      <c r="A298" s="21">
        <v>16</v>
      </c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2"/>
      <c r="U298" s="21">
        <v>16</v>
      </c>
    </row>
    <row r="299" spans="1:21" x14ac:dyDescent="0.2">
      <c r="A299">
        <v>17</v>
      </c>
      <c r="U299">
        <v>17</v>
      </c>
    </row>
    <row r="300" spans="1:21" x14ac:dyDescent="0.2">
      <c r="A300" s="21">
        <v>18</v>
      </c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2"/>
      <c r="U300" s="21">
        <v>18</v>
      </c>
    </row>
    <row r="301" spans="1:21" x14ac:dyDescent="0.2">
      <c r="A301">
        <v>19</v>
      </c>
      <c r="U301">
        <v>19</v>
      </c>
    </row>
    <row r="302" spans="1:21" x14ac:dyDescent="0.2">
      <c r="A302" s="21">
        <v>20</v>
      </c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2"/>
      <c r="U302" s="21">
        <v>20</v>
      </c>
    </row>
    <row r="303" spans="1:21" x14ac:dyDescent="0.2">
      <c r="A303">
        <v>21</v>
      </c>
      <c r="U303">
        <v>21</v>
      </c>
    </row>
    <row r="304" spans="1:21" x14ac:dyDescent="0.2">
      <c r="A304" s="21">
        <v>22</v>
      </c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2"/>
      <c r="U304" s="21">
        <v>22</v>
      </c>
    </row>
    <row r="305" spans="1:21" x14ac:dyDescent="0.2">
      <c r="A305">
        <v>23</v>
      </c>
      <c r="U305">
        <v>23</v>
      </c>
    </row>
    <row r="306" spans="1:21" x14ac:dyDescent="0.2">
      <c r="A306" s="21">
        <v>24</v>
      </c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2"/>
      <c r="U306" s="21">
        <v>24</v>
      </c>
    </row>
    <row r="307" spans="1:21" x14ac:dyDescent="0.2">
      <c r="A307">
        <v>25</v>
      </c>
      <c r="U307">
        <v>25</v>
      </c>
    </row>
    <row r="308" spans="1:21" x14ac:dyDescent="0.2">
      <c r="A308" s="21">
        <v>26</v>
      </c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2"/>
      <c r="U308" s="21">
        <v>26</v>
      </c>
    </row>
    <row r="309" spans="1:21" x14ac:dyDescent="0.2">
      <c r="A309">
        <v>27</v>
      </c>
      <c r="U309">
        <v>27</v>
      </c>
    </row>
    <row r="310" spans="1:21" x14ac:dyDescent="0.2">
      <c r="A310" s="21">
        <v>28</v>
      </c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2"/>
      <c r="U310" s="21">
        <v>28</v>
      </c>
    </row>
    <row r="311" spans="1:21" x14ac:dyDescent="0.2">
      <c r="A311">
        <v>29</v>
      </c>
      <c r="U311">
        <v>29</v>
      </c>
    </row>
    <row r="312" spans="1:21" x14ac:dyDescent="0.2">
      <c r="A312" s="21">
        <v>30</v>
      </c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2"/>
      <c r="U312" s="21">
        <v>30</v>
      </c>
    </row>
    <row r="313" spans="1:21" x14ac:dyDescent="0.2">
      <c r="A313">
        <v>31</v>
      </c>
      <c r="U313">
        <v>31</v>
      </c>
    </row>
    <row r="314" spans="1:21" x14ac:dyDescent="0.2">
      <c r="A314" s="18" t="s">
        <v>37</v>
      </c>
      <c r="B314" s="18">
        <f t="shared" ref="B314:S314" si="42">SUM(B283:B313)</f>
        <v>0</v>
      </c>
      <c r="C314" s="18">
        <f t="shared" si="42"/>
        <v>0</v>
      </c>
      <c r="D314" s="18">
        <f t="shared" si="42"/>
        <v>0</v>
      </c>
      <c r="E314" s="18">
        <f t="shared" si="42"/>
        <v>0</v>
      </c>
      <c r="F314" s="18">
        <f t="shared" si="42"/>
        <v>0</v>
      </c>
      <c r="G314" s="18">
        <f t="shared" si="42"/>
        <v>0</v>
      </c>
      <c r="H314" s="18">
        <f t="shared" si="42"/>
        <v>0</v>
      </c>
      <c r="I314" s="18">
        <f t="shared" si="42"/>
        <v>0</v>
      </c>
      <c r="J314" s="18">
        <f t="shared" si="42"/>
        <v>0</v>
      </c>
      <c r="K314" s="18">
        <f t="shared" si="42"/>
        <v>0</v>
      </c>
      <c r="L314" s="18">
        <f t="shared" si="42"/>
        <v>0</v>
      </c>
      <c r="M314" s="18">
        <f t="shared" si="42"/>
        <v>0</v>
      </c>
      <c r="N314" s="18">
        <f t="shared" si="42"/>
        <v>0</v>
      </c>
      <c r="O314" s="18">
        <f t="shared" si="42"/>
        <v>0</v>
      </c>
      <c r="P314" s="18">
        <f t="shared" si="42"/>
        <v>0</v>
      </c>
      <c r="Q314" s="18">
        <f t="shared" si="42"/>
        <v>0</v>
      </c>
      <c r="R314" s="18">
        <f t="shared" si="42"/>
        <v>0</v>
      </c>
      <c r="S314" s="18">
        <f t="shared" si="42"/>
        <v>0</v>
      </c>
      <c r="T314" s="18"/>
      <c r="U314" s="18"/>
    </row>
    <row r="316" spans="1:21" x14ac:dyDescent="0.2">
      <c r="A316" s="2" t="s">
        <v>48</v>
      </c>
      <c r="B316" t="str">
        <f>B281</f>
        <v>Pomeroy</v>
      </c>
      <c r="C316" t="str">
        <f t="shared" ref="C316:S316" si="43">C281</f>
        <v>Huntington</v>
      </c>
      <c r="D316" t="str">
        <f t="shared" si="43"/>
        <v>Tom Keatts</v>
      </c>
      <c r="E316" t="str">
        <f t="shared" si="43"/>
        <v>Victor</v>
      </c>
      <c r="F316" t="str">
        <f t="shared" si="43"/>
        <v>Ruark</v>
      </c>
      <c r="G316" t="str">
        <f t="shared" si="43"/>
        <v>Cardwell</v>
      </c>
      <c r="H316" t="str">
        <f t="shared" si="43"/>
        <v>M Hastings</v>
      </c>
      <c r="I316" t="str">
        <f t="shared" si="43"/>
        <v>Williams</v>
      </c>
      <c r="J316" t="str">
        <f t="shared" si="43"/>
        <v>M Fitzsimmons</v>
      </c>
      <c r="K316" t="str">
        <f t="shared" si="43"/>
        <v>Houser</v>
      </c>
      <c r="L316" t="str">
        <f t="shared" si="43"/>
        <v>J Baker</v>
      </c>
      <c r="M316" t="str">
        <f t="shared" si="43"/>
        <v>Landkammer</v>
      </c>
      <c r="N316" t="str">
        <f t="shared" si="43"/>
        <v>Travis</v>
      </c>
      <c r="O316" t="str">
        <f t="shared" si="43"/>
        <v>Robinson</v>
      </c>
      <c r="P316" t="str">
        <f t="shared" si="43"/>
        <v>Blachly</v>
      </c>
      <c r="Q316" t="str">
        <f t="shared" si="43"/>
        <v>S. Flerchinger</v>
      </c>
      <c r="R316" t="str">
        <f t="shared" si="43"/>
        <v>B. Slaybaugh</v>
      </c>
      <c r="S316" t="str">
        <f t="shared" si="43"/>
        <v>Demand</v>
      </c>
      <c r="T316" t="str">
        <f>T281</f>
        <v>510 Pataha</v>
      </c>
      <c r="U316">
        <f>U281</f>
        <v>0</v>
      </c>
    </row>
    <row r="318" spans="1:21" x14ac:dyDescent="0.2">
      <c r="A318">
        <v>1</v>
      </c>
      <c r="U318">
        <v>1</v>
      </c>
    </row>
    <row r="319" spans="1:21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2"/>
      <c r="U319" s="21">
        <v>2</v>
      </c>
    </row>
    <row r="320" spans="1:21" x14ac:dyDescent="0.2">
      <c r="A320">
        <v>3</v>
      </c>
      <c r="U320">
        <v>3</v>
      </c>
    </row>
    <row r="321" spans="1:21" x14ac:dyDescent="0.2">
      <c r="A321" s="21">
        <v>4</v>
      </c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2"/>
      <c r="U321" s="21">
        <v>4</v>
      </c>
    </row>
    <row r="322" spans="1:21" x14ac:dyDescent="0.2">
      <c r="A322">
        <v>5</v>
      </c>
      <c r="U322">
        <v>5</v>
      </c>
    </row>
    <row r="323" spans="1:21" x14ac:dyDescent="0.2">
      <c r="A323" s="21">
        <v>6</v>
      </c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2"/>
      <c r="U323" s="21">
        <v>6</v>
      </c>
    </row>
    <row r="324" spans="1:21" x14ac:dyDescent="0.2">
      <c r="A324">
        <v>7</v>
      </c>
      <c r="U324">
        <v>7</v>
      </c>
    </row>
    <row r="325" spans="1:21" x14ac:dyDescent="0.2">
      <c r="A325" s="21">
        <v>8</v>
      </c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2"/>
      <c r="U325" s="21">
        <v>8</v>
      </c>
    </row>
    <row r="326" spans="1:21" x14ac:dyDescent="0.2">
      <c r="A326">
        <v>9</v>
      </c>
      <c r="U326">
        <v>9</v>
      </c>
    </row>
    <row r="327" spans="1:21" x14ac:dyDescent="0.2">
      <c r="A327" s="21">
        <v>10</v>
      </c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2"/>
      <c r="U327" s="21">
        <v>10</v>
      </c>
    </row>
    <row r="328" spans="1:21" x14ac:dyDescent="0.2">
      <c r="A328">
        <v>11</v>
      </c>
      <c r="U328">
        <v>11</v>
      </c>
    </row>
    <row r="329" spans="1:21" x14ac:dyDescent="0.2">
      <c r="A329" s="21">
        <v>12</v>
      </c>
      <c r="B329" s="21">
        <v>0.06</v>
      </c>
      <c r="C329" s="21"/>
      <c r="D329" s="21"/>
      <c r="E329" s="21"/>
      <c r="F329" s="21"/>
      <c r="G329" s="21"/>
      <c r="H329" s="21"/>
      <c r="I329" s="21">
        <v>0.28000000000000003</v>
      </c>
      <c r="J329" s="21"/>
      <c r="K329" s="21">
        <v>0.35</v>
      </c>
      <c r="L329" s="21"/>
      <c r="M329" s="21"/>
      <c r="N329" s="21"/>
      <c r="O329" s="21"/>
      <c r="P329" s="21">
        <v>0.35</v>
      </c>
      <c r="Q329" s="21"/>
      <c r="R329" s="21"/>
      <c r="S329" s="21"/>
      <c r="T329" s="22"/>
      <c r="U329" s="21">
        <v>12</v>
      </c>
    </row>
    <row r="330" spans="1:21" x14ac:dyDescent="0.2">
      <c r="A330">
        <v>13</v>
      </c>
      <c r="B330">
        <v>0.2</v>
      </c>
      <c r="C330">
        <v>0.34</v>
      </c>
      <c r="E330">
        <v>0.32</v>
      </c>
      <c r="F330">
        <v>0.35</v>
      </c>
      <c r="H330">
        <v>0.18</v>
      </c>
      <c r="J330">
        <v>0.24</v>
      </c>
      <c r="L330">
        <v>0.33</v>
      </c>
      <c r="M330">
        <v>0.25</v>
      </c>
      <c r="N330">
        <v>0.2</v>
      </c>
      <c r="Q330">
        <v>0.25</v>
      </c>
      <c r="U330">
        <v>13</v>
      </c>
    </row>
    <row r="331" spans="1:21" x14ac:dyDescent="0.2">
      <c r="A331" s="21">
        <v>14</v>
      </c>
      <c r="B331" s="21">
        <v>0.08</v>
      </c>
      <c r="C331" s="21"/>
      <c r="D331" s="21"/>
      <c r="E331" s="21"/>
      <c r="F331" s="21">
        <v>0.16</v>
      </c>
      <c r="G331" s="21"/>
      <c r="H331" s="22"/>
      <c r="I331" s="21">
        <v>0.17</v>
      </c>
      <c r="J331" s="21"/>
      <c r="K331" s="21">
        <v>7.0000000000000007E-2</v>
      </c>
      <c r="L331" s="21"/>
      <c r="M331" s="21"/>
      <c r="N331" s="21">
        <v>0.17</v>
      </c>
      <c r="O331" s="21"/>
      <c r="P331" s="21">
        <v>0.18</v>
      </c>
      <c r="Q331" s="21"/>
      <c r="R331" s="21">
        <v>0.24</v>
      </c>
      <c r="S331" s="21"/>
      <c r="T331" s="22"/>
      <c r="U331" s="21">
        <v>14</v>
      </c>
    </row>
    <row r="332" spans="1:21" x14ac:dyDescent="0.2">
      <c r="A332">
        <v>15</v>
      </c>
      <c r="B332">
        <v>0.23</v>
      </c>
      <c r="C332">
        <v>0.11</v>
      </c>
      <c r="E332">
        <v>0.2</v>
      </c>
      <c r="F332">
        <v>0.17</v>
      </c>
      <c r="H332">
        <v>0.23</v>
      </c>
      <c r="I332">
        <v>0.22</v>
      </c>
      <c r="J332">
        <v>0.22</v>
      </c>
      <c r="K332">
        <v>0.46</v>
      </c>
      <c r="L332">
        <v>0.12</v>
      </c>
      <c r="M332">
        <v>0.1</v>
      </c>
      <c r="P332">
        <v>0.25</v>
      </c>
      <c r="Q332">
        <v>0.08</v>
      </c>
      <c r="R332">
        <v>0.35</v>
      </c>
      <c r="U332">
        <v>15</v>
      </c>
    </row>
    <row r="333" spans="1:21" x14ac:dyDescent="0.2">
      <c r="A333" s="21">
        <v>16</v>
      </c>
      <c r="B333" s="21">
        <v>0.03</v>
      </c>
      <c r="C333" s="21">
        <v>0.45</v>
      </c>
      <c r="D333" s="21"/>
      <c r="E333" s="21">
        <v>0.25</v>
      </c>
      <c r="F333" s="21"/>
      <c r="G333" s="21"/>
      <c r="H333" s="22">
        <v>0.25</v>
      </c>
      <c r="I333" s="21"/>
      <c r="J333" s="21">
        <v>0.26</v>
      </c>
      <c r="K333" s="21"/>
      <c r="L333" s="21">
        <v>0.22</v>
      </c>
      <c r="M333" s="21">
        <v>0.35</v>
      </c>
      <c r="N333" s="21"/>
      <c r="O333" s="21"/>
      <c r="P333" s="21"/>
      <c r="Q333" s="21">
        <v>0.37</v>
      </c>
      <c r="R333" s="21"/>
      <c r="S333" s="21"/>
      <c r="T333" s="22"/>
      <c r="U333" s="21">
        <v>16</v>
      </c>
    </row>
    <row r="334" spans="1:21" x14ac:dyDescent="0.2">
      <c r="A334">
        <v>17</v>
      </c>
      <c r="M334">
        <v>0.05</v>
      </c>
      <c r="U334">
        <v>17</v>
      </c>
    </row>
    <row r="335" spans="1:21" x14ac:dyDescent="0.2">
      <c r="A335" s="21">
        <v>18</v>
      </c>
      <c r="B335" s="21"/>
      <c r="C335" s="21"/>
      <c r="D335" s="21"/>
      <c r="E335" s="21"/>
      <c r="F335" s="21"/>
      <c r="G335" s="21"/>
      <c r="H335" s="22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2"/>
      <c r="U335" s="21">
        <v>18</v>
      </c>
    </row>
    <row r="336" spans="1:21" x14ac:dyDescent="0.2">
      <c r="A336">
        <v>19</v>
      </c>
      <c r="E336">
        <v>0.03</v>
      </c>
      <c r="F336">
        <v>0.04</v>
      </c>
      <c r="I336">
        <v>0.12</v>
      </c>
      <c r="J336">
        <v>0.02</v>
      </c>
      <c r="K336">
        <v>0.41</v>
      </c>
      <c r="M336">
        <v>0.03</v>
      </c>
      <c r="Q336">
        <v>0.18</v>
      </c>
      <c r="U336">
        <v>19</v>
      </c>
    </row>
    <row r="337" spans="1:21" x14ac:dyDescent="0.2">
      <c r="A337" s="21">
        <v>20</v>
      </c>
      <c r="B337" s="21"/>
      <c r="C337" s="21">
        <v>0.32</v>
      </c>
      <c r="D337" s="21"/>
      <c r="E337" s="21"/>
      <c r="F337" s="21"/>
      <c r="G337" s="21"/>
      <c r="H337" s="22"/>
      <c r="I337" s="21"/>
      <c r="J337" s="21">
        <v>0.04</v>
      </c>
      <c r="K337" s="21"/>
      <c r="L337" s="21">
        <v>0.05</v>
      </c>
      <c r="M337" s="21">
        <v>0.19</v>
      </c>
      <c r="N337" s="21"/>
      <c r="O337" s="21"/>
      <c r="P337" s="21"/>
      <c r="Q337" s="21">
        <v>0.03</v>
      </c>
      <c r="R337" s="21">
        <v>0.39</v>
      </c>
      <c r="S337" s="21"/>
      <c r="T337" s="22"/>
      <c r="U337" s="21">
        <v>20</v>
      </c>
    </row>
    <row r="338" spans="1:21" x14ac:dyDescent="0.2">
      <c r="A338">
        <v>21</v>
      </c>
      <c r="N338">
        <v>0.24</v>
      </c>
      <c r="U338">
        <v>21</v>
      </c>
    </row>
    <row r="339" spans="1:21" x14ac:dyDescent="0.2">
      <c r="A339" s="21">
        <v>22</v>
      </c>
      <c r="B339" s="21">
        <v>0.03</v>
      </c>
      <c r="C339" s="21"/>
      <c r="D339" s="21"/>
      <c r="E339" s="21">
        <v>0.06</v>
      </c>
      <c r="F339" s="21"/>
      <c r="G339" s="21"/>
      <c r="H339" s="22"/>
      <c r="I339" s="21">
        <v>0.05</v>
      </c>
      <c r="J339" s="21"/>
      <c r="K339" s="21"/>
      <c r="L339" s="21"/>
      <c r="M339" s="21">
        <v>0.02</v>
      </c>
      <c r="N339" s="21"/>
      <c r="O339" s="21"/>
      <c r="P339" s="21"/>
      <c r="Q339" s="21">
        <v>0.1</v>
      </c>
      <c r="R339" s="21">
        <v>0.1</v>
      </c>
      <c r="S339" s="21"/>
      <c r="T339" s="22"/>
      <c r="U339" s="21">
        <v>22</v>
      </c>
    </row>
    <row r="340" spans="1:21" x14ac:dyDescent="0.2">
      <c r="A340">
        <v>23</v>
      </c>
      <c r="B340">
        <v>0.01</v>
      </c>
      <c r="C340">
        <v>0.08</v>
      </c>
      <c r="E340">
        <v>0.03</v>
      </c>
      <c r="F340">
        <v>0.09</v>
      </c>
      <c r="J340">
        <v>0.12</v>
      </c>
      <c r="M340">
        <v>0.05</v>
      </c>
      <c r="P340">
        <v>7.0000000000000007E-2</v>
      </c>
      <c r="Q340">
        <v>0.02</v>
      </c>
      <c r="U340">
        <v>23</v>
      </c>
    </row>
    <row r="341" spans="1:21" x14ac:dyDescent="0.2">
      <c r="A341" s="21">
        <v>24</v>
      </c>
      <c r="B341" s="21">
        <v>0.05</v>
      </c>
      <c r="C341" s="21"/>
      <c r="D341" s="21"/>
      <c r="E341" s="21">
        <v>0.03</v>
      </c>
      <c r="F341" s="21">
        <v>0.05</v>
      </c>
      <c r="G341" s="21"/>
      <c r="H341" s="22">
        <v>0.13</v>
      </c>
      <c r="I341" s="21">
        <v>0.02</v>
      </c>
      <c r="J341" s="21">
        <v>0.01</v>
      </c>
      <c r="K341" s="21"/>
      <c r="L341" s="21">
        <v>0.11</v>
      </c>
      <c r="M341" s="21">
        <v>0.02</v>
      </c>
      <c r="N341" s="21"/>
      <c r="O341" s="21"/>
      <c r="P341" s="21"/>
      <c r="Q341" s="21"/>
      <c r="R341" s="21"/>
      <c r="S341" s="21"/>
      <c r="T341" s="22"/>
      <c r="U341" s="21">
        <v>24</v>
      </c>
    </row>
    <row r="342" spans="1:21" x14ac:dyDescent="0.2">
      <c r="A342">
        <v>25</v>
      </c>
      <c r="B342">
        <v>0.01</v>
      </c>
      <c r="C342">
        <v>0.04</v>
      </c>
      <c r="F342">
        <v>0.01</v>
      </c>
      <c r="J342">
        <v>0.02</v>
      </c>
      <c r="M342">
        <v>0.01</v>
      </c>
      <c r="Q342">
        <v>0.08</v>
      </c>
      <c r="U342">
        <v>25</v>
      </c>
    </row>
    <row r="343" spans="1:21" x14ac:dyDescent="0.2">
      <c r="A343" s="21">
        <v>26</v>
      </c>
      <c r="B343" s="21">
        <v>0.11</v>
      </c>
      <c r="C343" s="21">
        <v>0.03</v>
      </c>
      <c r="D343" s="21"/>
      <c r="E343" s="21">
        <v>0.1</v>
      </c>
      <c r="F343" s="21">
        <v>0.15</v>
      </c>
      <c r="G343" s="21"/>
      <c r="H343" s="22">
        <v>0.13</v>
      </c>
      <c r="I343" s="21">
        <v>0.17</v>
      </c>
      <c r="J343" s="21"/>
      <c r="K343" s="21"/>
      <c r="L343" s="21"/>
      <c r="M343" s="21">
        <v>0.13</v>
      </c>
      <c r="N343" s="21"/>
      <c r="O343" s="21"/>
      <c r="P343" s="21"/>
      <c r="Q343" s="21">
        <v>0.05</v>
      </c>
      <c r="R343" s="21">
        <v>0.13</v>
      </c>
      <c r="S343" s="21"/>
      <c r="T343" s="22"/>
      <c r="U343" s="21">
        <v>26</v>
      </c>
    </row>
    <row r="344" spans="1:21" x14ac:dyDescent="0.2">
      <c r="A344">
        <v>27</v>
      </c>
      <c r="B344">
        <v>0.41</v>
      </c>
      <c r="C344">
        <v>0.16</v>
      </c>
      <c r="E344">
        <v>0.66</v>
      </c>
      <c r="F344">
        <v>0.57999999999999996</v>
      </c>
      <c r="I344">
        <v>0.5</v>
      </c>
      <c r="K344">
        <v>0.97</v>
      </c>
      <c r="L344">
        <v>0.15</v>
      </c>
      <c r="M344">
        <v>0.13</v>
      </c>
      <c r="P344">
        <v>0.65</v>
      </c>
      <c r="Q344">
        <v>0.52</v>
      </c>
      <c r="R344">
        <v>0.18</v>
      </c>
      <c r="U344">
        <v>27</v>
      </c>
    </row>
    <row r="345" spans="1:21" x14ac:dyDescent="0.2">
      <c r="A345" s="21">
        <v>28</v>
      </c>
      <c r="B345" s="21">
        <v>0.56000000000000005</v>
      </c>
      <c r="C345" s="21">
        <v>0.56999999999999995</v>
      </c>
      <c r="D345" s="21"/>
      <c r="E345" s="21"/>
      <c r="F345" s="21">
        <v>1.25</v>
      </c>
      <c r="G345" s="21"/>
      <c r="H345" s="22">
        <v>0.49</v>
      </c>
      <c r="I345" s="21">
        <v>1</v>
      </c>
      <c r="J345" s="21">
        <v>0.59</v>
      </c>
      <c r="K345" s="21">
        <v>1.04</v>
      </c>
      <c r="L345" s="21">
        <v>0.44</v>
      </c>
      <c r="M345" s="21">
        <v>0.5</v>
      </c>
      <c r="N345" s="21">
        <v>1.5</v>
      </c>
      <c r="O345" s="21"/>
      <c r="P345" s="21">
        <v>0.96</v>
      </c>
      <c r="Q345" s="21">
        <v>0.77</v>
      </c>
      <c r="R345" s="21">
        <v>0.71</v>
      </c>
      <c r="S345" s="21"/>
      <c r="T345" s="22"/>
      <c r="U345" s="21">
        <v>28</v>
      </c>
    </row>
    <row r="346" spans="1:21" x14ac:dyDescent="0.2">
      <c r="A346">
        <v>29</v>
      </c>
      <c r="B346">
        <v>0.26</v>
      </c>
      <c r="C346">
        <v>0.94</v>
      </c>
      <c r="E346">
        <v>1.1200000000000001</v>
      </c>
      <c r="F346">
        <v>0.02</v>
      </c>
      <c r="H346">
        <v>0.95</v>
      </c>
      <c r="I346">
        <v>0.02</v>
      </c>
      <c r="J346">
        <v>0.96</v>
      </c>
      <c r="L346">
        <v>0.93</v>
      </c>
      <c r="M346">
        <v>0.75</v>
      </c>
      <c r="R346">
        <v>0.82</v>
      </c>
      <c r="U346">
        <v>29</v>
      </c>
    </row>
    <row r="347" spans="1:21" x14ac:dyDescent="0.2">
      <c r="A347" s="21">
        <v>30</v>
      </c>
      <c r="B347" s="21"/>
      <c r="C347" s="21"/>
      <c r="D347" s="21"/>
      <c r="E347" s="21"/>
      <c r="F347" s="21">
        <v>0.01</v>
      </c>
      <c r="G347" s="21"/>
      <c r="H347" s="22">
        <v>0.05</v>
      </c>
      <c r="I347" s="21"/>
      <c r="J347" s="21">
        <v>0.02</v>
      </c>
      <c r="K347" s="21"/>
      <c r="L347" s="21"/>
      <c r="M347" s="21">
        <v>0.01</v>
      </c>
      <c r="N347" s="21"/>
      <c r="O347" s="21"/>
      <c r="P347" s="21"/>
      <c r="Q347" s="21">
        <v>0.02</v>
      </c>
      <c r="R347" s="21"/>
      <c r="S347" s="21"/>
      <c r="T347" s="22"/>
      <c r="U347" s="21">
        <v>30</v>
      </c>
    </row>
    <row r="348" spans="1:21" x14ac:dyDescent="0.2">
      <c r="A348">
        <v>31</v>
      </c>
      <c r="D348">
        <v>2.19</v>
      </c>
      <c r="E348">
        <v>0.08</v>
      </c>
      <c r="K348">
        <v>0.03</v>
      </c>
      <c r="S348">
        <v>3.75</v>
      </c>
      <c r="U348">
        <v>31</v>
      </c>
    </row>
    <row r="349" spans="1:21" x14ac:dyDescent="0.2">
      <c r="A349" s="18" t="s">
        <v>37</v>
      </c>
      <c r="B349" s="18">
        <f t="shared" ref="B349:R349" si="44">SUM(B318:B348)</f>
        <v>2.04</v>
      </c>
      <c r="C349" s="18">
        <f t="shared" si="44"/>
        <v>3.04</v>
      </c>
      <c r="D349" s="18">
        <f t="shared" si="44"/>
        <v>2.19</v>
      </c>
      <c r="E349" s="18">
        <f t="shared" si="44"/>
        <v>2.8800000000000003</v>
      </c>
      <c r="F349" s="18">
        <f t="shared" si="44"/>
        <v>2.88</v>
      </c>
      <c r="G349" s="18">
        <f t="shared" si="44"/>
        <v>0</v>
      </c>
      <c r="H349" s="18">
        <f t="shared" si="44"/>
        <v>2.41</v>
      </c>
      <c r="I349" s="18">
        <f t="shared" si="44"/>
        <v>2.5500000000000003</v>
      </c>
      <c r="J349" s="18">
        <f t="shared" si="44"/>
        <v>2.5</v>
      </c>
      <c r="K349" s="18">
        <f t="shared" si="44"/>
        <v>3.3299999999999996</v>
      </c>
      <c r="L349" s="18">
        <f t="shared" si="44"/>
        <v>2.35</v>
      </c>
      <c r="M349" s="18">
        <f t="shared" si="44"/>
        <v>2.59</v>
      </c>
      <c r="N349" s="18">
        <f t="shared" si="44"/>
        <v>2.11</v>
      </c>
      <c r="O349" s="18">
        <f t="shared" si="44"/>
        <v>0</v>
      </c>
      <c r="P349" s="18">
        <f t="shared" si="44"/>
        <v>2.46</v>
      </c>
      <c r="Q349" s="18">
        <f t="shared" si="44"/>
        <v>2.4700000000000002</v>
      </c>
      <c r="R349" s="18">
        <f t="shared" si="44"/>
        <v>2.9199999999999995</v>
      </c>
      <c r="S349" s="18">
        <v>3.75</v>
      </c>
      <c r="T349" s="18">
        <v>2.2000000000000002</v>
      </c>
      <c r="U349" s="18"/>
    </row>
    <row r="351" spans="1:21" x14ac:dyDescent="0.2">
      <c r="A351" s="2" t="s">
        <v>49</v>
      </c>
      <c r="B351" t="str">
        <f>B316</f>
        <v>Pomeroy</v>
      </c>
      <c r="C351" t="str">
        <f t="shared" ref="C351:S351" si="45">C316</f>
        <v>Huntington</v>
      </c>
      <c r="D351" t="str">
        <f t="shared" si="45"/>
        <v>Tom Keatts</v>
      </c>
      <c r="E351" t="str">
        <f t="shared" si="45"/>
        <v>Victor</v>
      </c>
      <c r="F351" t="str">
        <f t="shared" si="45"/>
        <v>Ruark</v>
      </c>
      <c r="G351" t="str">
        <f t="shared" si="45"/>
        <v>Cardwell</v>
      </c>
      <c r="H351" t="str">
        <f t="shared" si="45"/>
        <v>M Hastings</v>
      </c>
      <c r="I351" t="str">
        <f t="shared" si="45"/>
        <v>Williams</v>
      </c>
      <c r="J351" t="str">
        <f t="shared" si="45"/>
        <v>M Fitzsimmons</v>
      </c>
      <c r="K351" t="str">
        <f t="shared" si="45"/>
        <v>Houser</v>
      </c>
      <c r="L351" t="str">
        <f t="shared" si="45"/>
        <v>J Baker</v>
      </c>
      <c r="M351" t="str">
        <f t="shared" si="45"/>
        <v>Landkammer</v>
      </c>
      <c r="N351" t="str">
        <f t="shared" si="45"/>
        <v>Travis</v>
      </c>
      <c r="O351" t="str">
        <f t="shared" si="45"/>
        <v>Robinson</v>
      </c>
      <c r="P351" t="str">
        <f t="shared" si="45"/>
        <v>Blachly</v>
      </c>
      <c r="Q351" t="str">
        <f t="shared" si="45"/>
        <v>S. Flerchinger</v>
      </c>
      <c r="R351" t="str">
        <f t="shared" si="45"/>
        <v>B. Slaybaugh</v>
      </c>
      <c r="S351" t="str">
        <f t="shared" si="45"/>
        <v>Demand</v>
      </c>
      <c r="T351" t="str">
        <f>T316</f>
        <v>510 Pataha</v>
      </c>
      <c r="U351">
        <f>U316</f>
        <v>0</v>
      </c>
    </row>
    <row r="353" spans="1:21" x14ac:dyDescent="0.2">
      <c r="A353">
        <v>1</v>
      </c>
      <c r="B353">
        <v>0.01</v>
      </c>
      <c r="C353">
        <v>0.08</v>
      </c>
      <c r="E353">
        <v>0.02</v>
      </c>
      <c r="F353">
        <v>0.05</v>
      </c>
      <c r="J353">
        <v>0.06</v>
      </c>
      <c r="M353">
        <v>0.04</v>
      </c>
      <c r="P353">
        <v>0.11</v>
      </c>
      <c r="Q353">
        <v>0.06</v>
      </c>
      <c r="U353">
        <v>1</v>
      </c>
    </row>
    <row r="354" spans="1:21" x14ac:dyDescent="0.2">
      <c r="A354" s="21">
        <v>2</v>
      </c>
      <c r="B354" s="21"/>
      <c r="C354" s="21">
        <v>0.03</v>
      </c>
      <c r="D354" s="21"/>
      <c r="E354" s="21"/>
      <c r="F354" s="21"/>
      <c r="G354" s="21"/>
      <c r="H354" s="22">
        <v>0.17</v>
      </c>
      <c r="I354" s="21">
        <v>0.05</v>
      </c>
      <c r="J354" s="21"/>
      <c r="K354" s="21">
        <v>0.08</v>
      </c>
      <c r="L354" s="21"/>
      <c r="M354" s="21"/>
      <c r="N354" s="21"/>
      <c r="O354" s="21"/>
      <c r="P354" s="21"/>
      <c r="Q354" s="21"/>
      <c r="R354" s="21"/>
      <c r="S354" s="21"/>
      <c r="T354" s="22"/>
      <c r="U354" s="21">
        <v>2</v>
      </c>
    </row>
    <row r="355" spans="1:21" x14ac:dyDescent="0.2">
      <c r="A355">
        <v>3</v>
      </c>
      <c r="L355">
        <v>0.05</v>
      </c>
      <c r="U355">
        <v>3</v>
      </c>
    </row>
    <row r="356" spans="1:21" x14ac:dyDescent="0.2">
      <c r="A356" s="21">
        <v>4</v>
      </c>
      <c r="B356" s="21"/>
      <c r="C356" s="21"/>
      <c r="D356" s="21"/>
      <c r="E356" s="21"/>
      <c r="F356" s="21"/>
      <c r="G356" s="21"/>
      <c r="H356" s="22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2"/>
      <c r="U356" s="21">
        <v>4</v>
      </c>
    </row>
    <row r="357" spans="1:21" x14ac:dyDescent="0.2">
      <c r="A357">
        <v>5</v>
      </c>
      <c r="C357">
        <v>0.24</v>
      </c>
      <c r="F357">
        <v>0.02</v>
      </c>
      <c r="U357">
        <v>5</v>
      </c>
    </row>
    <row r="358" spans="1:21" x14ac:dyDescent="0.2">
      <c r="A358" s="21">
        <v>6</v>
      </c>
      <c r="B358" s="21"/>
      <c r="C358" s="21"/>
      <c r="D358" s="21"/>
      <c r="E358" s="21"/>
      <c r="F358" s="21">
        <v>0.18</v>
      </c>
      <c r="G358" s="21"/>
      <c r="H358" s="22"/>
      <c r="I358" s="21">
        <v>0.23</v>
      </c>
      <c r="J358" s="21"/>
      <c r="K358" s="21"/>
      <c r="L358" s="21"/>
      <c r="M358" s="21"/>
      <c r="N358" s="21"/>
      <c r="O358" s="21"/>
      <c r="P358" s="21">
        <v>0.27</v>
      </c>
      <c r="Q358" s="21"/>
      <c r="R358" s="21">
        <v>0.37</v>
      </c>
      <c r="S358" s="21"/>
      <c r="T358" s="22"/>
      <c r="U358" s="21">
        <v>6</v>
      </c>
    </row>
    <row r="359" spans="1:21" x14ac:dyDescent="0.2">
      <c r="A359">
        <v>7</v>
      </c>
      <c r="B359">
        <v>0.18</v>
      </c>
      <c r="E359">
        <v>0.3</v>
      </c>
      <c r="H359">
        <v>0.23</v>
      </c>
      <c r="J359">
        <v>0.16</v>
      </c>
      <c r="L359">
        <v>0.18</v>
      </c>
      <c r="M359">
        <v>0.08</v>
      </c>
      <c r="Q359">
        <v>0.13</v>
      </c>
      <c r="U359">
        <v>7</v>
      </c>
    </row>
    <row r="360" spans="1:21" x14ac:dyDescent="0.2">
      <c r="A360" s="21">
        <v>8</v>
      </c>
      <c r="B360" s="21"/>
      <c r="C360" s="21">
        <v>0.02</v>
      </c>
      <c r="D360" s="21"/>
      <c r="E360" s="21">
        <v>0.02</v>
      </c>
      <c r="F360" s="21"/>
      <c r="G360" s="21"/>
      <c r="H360" s="22"/>
      <c r="I360" s="21">
        <v>0.02</v>
      </c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2"/>
      <c r="U360" s="21">
        <v>8</v>
      </c>
    </row>
    <row r="361" spans="1:21" x14ac:dyDescent="0.2">
      <c r="A361">
        <v>9</v>
      </c>
      <c r="F361">
        <v>0.02</v>
      </c>
      <c r="I361">
        <v>0.04</v>
      </c>
      <c r="K361">
        <v>0.52</v>
      </c>
      <c r="M361">
        <v>0.02</v>
      </c>
      <c r="N361">
        <v>0.03</v>
      </c>
      <c r="Q361">
        <v>0.02</v>
      </c>
      <c r="U361">
        <v>9</v>
      </c>
    </row>
    <row r="362" spans="1:21" x14ac:dyDescent="0.2">
      <c r="A362" s="21">
        <v>10</v>
      </c>
      <c r="B362" s="21">
        <v>0.02</v>
      </c>
      <c r="C362" s="21">
        <v>0.02</v>
      </c>
      <c r="D362" s="21"/>
      <c r="E362" s="21"/>
      <c r="F362" s="21"/>
      <c r="G362" s="21"/>
      <c r="H362" s="22"/>
      <c r="I362" s="21"/>
      <c r="J362" s="21">
        <v>0.06</v>
      </c>
      <c r="K362" s="21"/>
      <c r="L362" s="21"/>
      <c r="M362" s="21"/>
      <c r="N362" s="21"/>
      <c r="O362" s="21"/>
      <c r="P362" s="21"/>
      <c r="Q362" s="21"/>
      <c r="R362" s="21">
        <v>0.35</v>
      </c>
      <c r="S362" s="21"/>
      <c r="T362" s="22"/>
      <c r="U362" s="21">
        <v>10</v>
      </c>
    </row>
    <row r="363" spans="1:21" x14ac:dyDescent="0.2">
      <c r="A363">
        <v>11</v>
      </c>
      <c r="I363">
        <v>0.1</v>
      </c>
      <c r="Q363">
        <v>0.02</v>
      </c>
      <c r="U363">
        <v>11</v>
      </c>
    </row>
    <row r="364" spans="1:21" x14ac:dyDescent="0.2">
      <c r="A364" s="21">
        <v>12</v>
      </c>
      <c r="B364" s="21">
        <v>0.42</v>
      </c>
      <c r="C364" s="21">
        <v>0.23</v>
      </c>
      <c r="D364" s="21"/>
      <c r="E364" s="21">
        <v>0.43</v>
      </c>
      <c r="F364" s="21">
        <v>0.04</v>
      </c>
      <c r="G364" s="21"/>
      <c r="H364" s="22">
        <v>0.47</v>
      </c>
      <c r="I364" s="21">
        <v>0.38</v>
      </c>
      <c r="J364" s="21"/>
      <c r="K364" s="21"/>
      <c r="L364" s="21"/>
      <c r="M364" s="21">
        <v>0.14000000000000001</v>
      </c>
      <c r="N364" s="21"/>
      <c r="O364" s="21"/>
      <c r="P364" s="21">
        <v>0.45</v>
      </c>
      <c r="Q364" s="21">
        <v>0.04</v>
      </c>
      <c r="R364" s="21"/>
      <c r="S364" s="21"/>
      <c r="T364" s="22"/>
      <c r="U364" s="21">
        <v>12</v>
      </c>
    </row>
    <row r="365" spans="1:21" x14ac:dyDescent="0.2">
      <c r="A365">
        <v>13</v>
      </c>
      <c r="B365">
        <v>0.12</v>
      </c>
      <c r="C365">
        <v>0.15</v>
      </c>
      <c r="F365">
        <v>0.14000000000000001</v>
      </c>
      <c r="J365">
        <v>0.43</v>
      </c>
      <c r="K365">
        <v>0.36</v>
      </c>
      <c r="L365">
        <v>0.53</v>
      </c>
      <c r="M365">
        <v>7.0000000000000007E-2</v>
      </c>
      <c r="P365">
        <v>7.0000000000000007E-2</v>
      </c>
      <c r="Q365">
        <v>0.21</v>
      </c>
      <c r="R365">
        <v>0.22</v>
      </c>
      <c r="U365">
        <v>13</v>
      </c>
    </row>
    <row r="366" spans="1:21" x14ac:dyDescent="0.2">
      <c r="A366" s="21">
        <v>14</v>
      </c>
      <c r="B366" s="21">
        <v>0.01</v>
      </c>
      <c r="C366" s="21"/>
      <c r="D366" s="21"/>
      <c r="E366" s="21">
        <v>0.05</v>
      </c>
      <c r="F366" s="21">
        <v>0.16</v>
      </c>
      <c r="G366" s="21"/>
      <c r="H366" s="22"/>
      <c r="I366" s="21">
        <v>0.15</v>
      </c>
      <c r="J366" s="21">
        <v>0.06</v>
      </c>
      <c r="K366" s="21"/>
      <c r="L366" s="21">
        <v>0.06</v>
      </c>
      <c r="M366" s="21">
        <v>0.14000000000000001</v>
      </c>
      <c r="N366" s="21"/>
      <c r="O366" s="21"/>
      <c r="P366" s="21"/>
      <c r="Q366" s="21"/>
      <c r="R366" s="21"/>
      <c r="S366" s="21"/>
      <c r="T366" s="22"/>
      <c r="U366" s="21">
        <v>14</v>
      </c>
    </row>
    <row r="367" spans="1:21" x14ac:dyDescent="0.2">
      <c r="A367">
        <v>15</v>
      </c>
      <c r="B367">
        <v>0.01</v>
      </c>
      <c r="H367">
        <v>0.1</v>
      </c>
      <c r="J367">
        <v>0.01</v>
      </c>
      <c r="M367">
        <v>0.02</v>
      </c>
      <c r="U367">
        <v>15</v>
      </c>
    </row>
    <row r="368" spans="1:21" x14ac:dyDescent="0.2">
      <c r="A368" s="21">
        <v>16</v>
      </c>
      <c r="B368" s="21"/>
      <c r="C368" s="21"/>
      <c r="D368" s="21"/>
      <c r="E368" s="21"/>
      <c r="F368" s="21">
        <v>0.09</v>
      </c>
      <c r="G368" s="21"/>
      <c r="H368" s="22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2"/>
      <c r="U368" s="21">
        <v>16</v>
      </c>
    </row>
    <row r="369" spans="1:21" x14ac:dyDescent="0.2">
      <c r="A369">
        <v>17</v>
      </c>
      <c r="B369">
        <v>0.02</v>
      </c>
      <c r="C369">
        <v>0.12</v>
      </c>
      <c r="E369">
        <v>0.01</v>
      </c>
      <c r="I369">
        <v>0.05</v>
      </c>
      <c r="J369">
        <v>0.05</v>
      </c>
      <c r="U369">
        <v>17</v>
      </c>
    </row>
    <row r="370" spans="1:21" x14ac:dyDescent="0.2">
      <c r="A370" s="21">
        <v>18</v>
      </c>
      <c r="B370" s="21"/>
      <c r="C370" s="21">
        <v>0.11</v>
      </c>
      <c r="D370" s="21"/>
      <c r="E370" s="21">
        <v>0.03</v>
      </c>
      <c r="F370" s="21">
        <v>0.18</v>
      </c>
      <c r="G370" s="21"/>
      <c r="H370" s="22"/>
      <c r="I370" s="21">
        <v>0.15</v>
      </c>
      <c r="J370" s="21"/>
      <c r="K370" s="21">
        <v>0.34</v>
      </c>
      <c r="L370" s="21">
        <v>0.06</v>
      </c>
      <c r="M370" s="21">
        <v>0.18</v>
      </c>
      <c r="N370" s="21"/>
      <c r="O370" s="21"/>
      <c r="P370" s="21">
        <v>0.32</v>
      </c>
      <c r="Q370" s="21">
        <v>0.06</v>
      </c>
      <c r="R370" s="21">
        <v>0.36</v>
      </c>
      <c r="S370" s="21"/>
      <c r="T370" s="22"/>
      <c r="U370" s="21">
        <v>18</v>
      </c>
    </row>
    <row r="371" spans="1:21" x14ac:dyDescent="0.2">
      <c r="A371">
        <v>19</v>
      </c>
      <c r="B371">
        <v>0.14000000000000001</v>
      </c>
      <c r="C371">
        <v>0.1</v>
      </c>
      <c r="E371">
        <v>0.26</v>
      </c>
      <c r="H371">
        <v>0.2</v>
      </c>
      <c r="I371">
        <v>0.23</v>
      </c>
      <c r="J371">
        <v>0.26</v>
      </c>
      <c r="L371">
        <v>0.19</v>
      </c>
      <c r="M371">
        <v>0.05</v>
      </c>
      <c r="P371">
        <v>0.36</v>
      </c>
      <c r="Q371">
        <v>0.1</v>
      </c>
      <c r="R371">
        <v>0.76</v>
      </c>
      <c r="U371">
        <v>19</v>
      </c>
    </row>
    <row r="372" spans="1:21" x14ac:dyDescent="0.2">
      <c r="A372" s="21">
        <v>20</v>
      </c>
      <c r="B372" s="21">
        <v>0.37</v>
      </c>
      <c r="C372" s="21">
        <v>0.33</v>
      </c>
      <c r="D372" s="21"/>
      <c r="E372" s="21">
        <v>0.71</v>
      </c>
      <c r="F372" s="21"/>
      <c r="G372" s="21"/>
      <c r="H372" s="22">
        <v>0.97</v>
      </c>
      <c r="I372" s="21">
        <v>0.39</v>
      </c>
      <c r="J372" s="21">
        <v>0.52</v>
      </c>
      <c r="K372" s="21"/>
      <c r="L372" s="21"/>
      <c r="M372" s="21">
        <v>0.03</v>
      </c>
      <c r="N372" s="21"/>
      <c r="O372" s="21"/>
      <c r="P372" s="21">
        <v>0.44</v>
      </c>
      <c r="Q372" s="21">
        <v>0.06</v>
      </c>
      <c r="R372" s="21"/>
      <c r="S372" s="21"/>
      <c r="T372" s="22"/>
      <c r="U372" s="21">
        <v>20</v>
      </c>
    </row>
    <row r="373" spans="1:21" x14ac:dyDescent="0.2">
      <c r="A373">
        <v>21</v>
      </c>
      <c r="B373">
        <v>0.13</v>
      </c>
      <c r="H373">
        <v>0.21</v>
      </c>
      <c r="J373">
        <v>0.45</v>
      </c>
      <c r="M373">
        <v>0.28000000000000003</v>
      </c>
      <c r="N373">
        <v>0.5</v>
      </c>
      <c r="Q373">
        <v>0.33</v>
      </c>
      <c r="U373">
        <v>21</v>
      </c>
    </row>
    <row r="374" spans="1:21" x14ac:dyDescent="0.2">
      <c r="A374" s="21">
        <v>22</v>
      </c>
      <c r="B374" s="21"/>
      <c r="C374" s="21"/>
      <c r="D374" s="21"/>
      <c r="E374" s="21"/>
      <c r="F374" s="21"/>
      <c r="G374" s="21"/>
      <c r="H374" s="22"/>
      <c r="I374" s="21"/>
      <c r="J374" s="21" t="s">
        <v>94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2"/>
      <c r="U374" s="21">
        <v>22</v>
      </c>
    </row>
    <row r="375" spans="1:21" x14ac:dyDescent="0.2">
      <c r="A375">
        <v>23</v>
      </c>
      <c r="B375">
        <v>0.15</v>
      </c>
      <c r="H375">
        <v>0.55000000000000004</v>
      </c>
      <c r="I375">
        <v>0.42</v>
      </c>
      <c r="J375">
        <v>0.01</v>
      </c>
      <c r="N375">
        <v>0.5</v>
      </c>
      <c r="P375">
        <v>0.3</v>
      </c>
      <c r="U375">
        <v>23</v>
      </c>
    </row>
    <row r="376" spans="1:21" x14ac:dyDescent="0.2">
      <c r="A376" s="21">
        <v>24</v>
      </c>
      <c r="B376" s="21">
        <v>0.26</v>
      </c>
      <c r="C376" s="21">
        <v>0.66</v>
      </c>
      <c r="D376" s="21"/>
      <c r="E376" s="21">
        <v>0.33</v>
      </c>
      <c r="F376" s="21">
        <v>0.73</v>
      </c>
      <c r="G376" s="21"/>
      <c r="H376" s="22"/>
      <c r="I376" s="21">
        <v>0.08</v>
      </c>
      <c r="J376" s="21">
        <v>0.36</v>
      </c>
      <c r="K376" s="21"/>
      <c r="L376" s="21">
        <v>1.23</v>
      </c>
      <c r="M376" s="21">
        <v>0.41</v>
      </c>
      <c r="N376" s="21"/>
      <c r="O376" s="21"/>
      <c r="P376" s="21"/>
      <c r="Q376" s="21">
        <v>0.24</v>
      </c>
      <c r="R376" s="21">
        <v>0.41</v>
      </c>
      <c r="S376" s="21"/>
      <c r="T376" s="22"/>
      <c r="U376" s="21">
        <v>24</v>
      </c>
    </row>
    <row r="377" spans="1:21" x14ac:dyDescent="0.2">
      <c r="A377">
        <v>25</v>
      </c>
      <c r="K377">
        <v>0.88</v>
      </c>
      <c r="M377">
        <v>0.02</v>
      </c>
      <c r="N377">
        <v>0.85</v>
      </c>
      <c r="Q377">
        <v>0.15</v>
      </c>
      <c r="U377">
        <v>25</v>
      </c>
    </row>
    <row r="378" spans="1:21" x14ac:dyDescent="0.2">
      <c r="A378" s="21">
        <v>26</v>
      </c>
      <c r="B378" s="21">
        <v>0.01</v>
      </c>
      <c r="C378" s="21"/>
      <c r="D378" s="21"/>
      <c r="E378" s="21"/>
      <c r="F378" s="21"/>
      <c r="G378" s="21"/>
      <c r="H378" s="22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2"/>
      <c r="U378" s="21">
        <v>26</v>
      </c>
    </row>
    <row r="379" spans="1:21" x14ac:dyDescent="0.2">
      <c r="A379">
        <v>27</v>
      </c>
      <c r="U379">
        <v>27</v>
      </c>
    </row>
    <row r="380" spans="1:21" x14ac:dyDescent="0.2">
      <c r="A380" s="21">
        <v>28</v>
      </c>
      <c r="B380" s="21"/>
      <c r="C380" s="21"/>
      <c r="D380" s="21"/>
      <c r="E380" s="21"/>
      <c r="F380" s="21"/>
      <c r="G380" s="21"/>
      <c r="H380" s="22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2"/>
      <c r="U380" s="21">
        <v>28</v>
      </c>
    </row>
    <row r="381" spans="1:21" x14ac:dyDescent="0.2">
      <c r="A381">
        <v>29</v>
      </c>
      <c r="B381">
        <v>7.0000000000000007E-2</v>
      </c>
      <c r="C381">
        <v>0.06</v>
      </c>
      <c r="I381">
        <v>0.08</v>
      </c>
      <c r="J381">
        <v>0.03</v>
      </c>
      <c r="P381">
        <v>0.04</v>
      </c>
      <c r="Q381">
        <v>0.06</v>
      </c>
      <c r="R381">
        <v>0.14000000000000001</v>
      </c>
      <c r="U381">
        <v>29</v>
      </c>
    </row>
    <row r="382" spans="1:21" x14ac:dyDescent="0.2">
      <c r="A382" s="21">
        <v>30</v>
      </c>
      <c r="B382" s="21">
        <v>0.01</v>
      </c>
      <c r="C382" s="21"/>
      <c r="D382" s="21"/>
      <c r="E382" s="21">
        <v>0.05</v>
      </c>
      <c r="F382" s="21"/>
      <c r="G382" s="21"/>
      <c r="H382" s="22"/>
      <c r="I382" s="21"/>
      <c r="J382" s="21">
        <v>7.0000000000000007E-2</v>
      </c>
      <c r="K382" s="21"/>
      <c r="L382" s="21">
        <v>0.12</v>
      </c>
      <c r="M382" s="21">
        <v>0.06</v>
      </c>
      <c r="N382" s="21"/>
      <c r="O382" s="21"/>
      <c r="P382" s="21"/>
      <c r="Q382" s="21"/>
      <c r="R382" s="21"/>
      <c r="S382" s="21"/>
      <c r="T382" s="22"/>
      <c r="U382" s="21">
        <v>30</v>
      </c>
    </row>
    <row r="383" spans="1:21" x14ac:dyDescent="0.2">
      <c r="A383">
        <v>31</v>
      </c>
      <c r="D383">
        <v>2</v>
      </c>
      <c r="H383">
        <v>0.09</v>
      </c>
      <c r="S383">
        <v>4</v>
      </c>
      <c r="U383">
        <v>31</v>
      </c>
    </row>
    <row r="384" spans="1:21" x14ac:dyDescent="0.2">
      <c r="A384" s="18" t="s">
        <v>37</v>
      </c>
      <c r="B384" s="18">
        <f t="shared" ref="B384:S384" si="46">SUM(B353:B383)</f>
        <v>1.9300000000000002</v>
      </c>
      <c r="C384" s="18">
        <f t="shared" si="46"/>
        <v>2.1500000000000004</v>
      </c>
      <c r="D384" s="18">
        <f t="shared" si="46"/>
        <v>2</v>
      </c>
      <c r="E384" s="18">
        <f t="shared" si="46"/>
        <v>2.21</v>
      </c>
      <c r="F384" s="18">
        <f t="shared" si="46"/>
        <v>1.6099999999999999</v>
      </c>
      <c r="G384" s="18">
        <f t="shared" si="46"/>
        <v>0</v>
      </c>
      <c r="H384" s="18">
        <f t="shared" si="46"/>
        <v>2.9899999999999993</v>
      </c>
      <c r="I384" s="18">
        <f t="shared" si="46"/>
        <v>2.37</v>
      </c>
      <c r="J384" s="18">
        <f t="shared" si="46"/>
        <v>2.5299999999999994</v>
      </c>
      <c r="K384" s="18">
        <f t="shared" si="46"/>
        <v>2.1800000000000002</v>
      </c>
      <c r="L384" s="18">
        <f t="shared" si="46"/>
        <v>2.42</v>
      </c>
      <c r="M384" s="18">
        <f t="shared" si="46"/>
        <v>1.54</v>
      </c>
      <c r="N384" s="18">
        <f t="shared" si="46"/>
        <v>1.88</v>
      </c>
      <c r="O384" s="18">
        <f t="shared" si="46"/>
        <v>0</v>
      </c>
      <c r="P384" s="18">
        <f t="shared" si="46"/>
        <v>2.36</v>
      </c>
      <c r="Q384" s="18">
        <f t="shared" si="46"/>
        <v>1.48</v>
      </c>
      <c r="R384" s="18">
        <f t="shared" si="46"/>
        <v>2.61</v>
      </c>
      <c r="S384" s="20">
        <f t="shared" si="46"/>
        <v>4</v>
      </c>
      <c r="T384" s="18">
        <v>1.85</v>
      </c>
      <c r="U384" s="18"/>
    </row>
    <row r="386" spans="1:21" x14ac:dyDescent="0.2">
      <c r="A386" s="2" t="s">
        <v>50</v>
      </c>
      <c r="B386" t="str">
        <f>B351</f>
        <v>Pomeroy</v>
      </c>
      <c r="C386" t="str">
        <f t="shared" ref="C386:S386" si="47">C351</f>
        <v>Huntington</v>
      </c>
      <c r="D386" t="str">
        <f t="shared" si="47"/>
        <v>Tom Keatts</v>
      </c>
      <c r="E386" t="str">
        <f t="shared" si="47"/>
        <v>Victor</v>
      </c>
      <c r="F386" t="str">
        <f t="shared" si="47"/>
        <v>Ruark</v>
      </c>
      <c r="G386" t="str">
        <f t="shared" si="47"/>
        <v>Cardwell</v>
      </c>
      <c r="H386" t="str">
        <f t="shared" si="47"/>
        <v>M Hastings</v>
      </c>
      <c r="I386" t="str">
        <f t="shared" si="47"/>
        <v>Williams</v>
      </c>
      <c r="J386" t="str">
        <f t="shared" si="47"/>
        <v>M Fitzsimmons</v>
      </c>
      <c r="K386" t="str">
        <f t="shared" si="47"/>
        <v>Houser</v>
      </c>
      <c r="L386" t="str">
        <f t="shared" si="47"/>
        <v>J Baker</v>
      </c>
      <c r="M386" t="str">
        <f t="shared" si="47"/>
        <v>Landkammer</v>
      </c>
      <c r="N386" t="str">
        <f t="shared" si="47"/>
        <v>Travis</v>
      </c>
      <c r="O386" t="str">
        <f t="shared" si="47"/>
        <v>Robinson</v>
      </c>
      <c r="P386" t="str">
        <f t="shared" si="47"/>
        <v>Blachly</v>
      </c>
      <c r="Q386" t="str">
        <f t="shared" si="47"/>
        <v>S. Flerchinger</v>
      </c>
      <c r="R386" t="str">
        <f t="shared" si="47"/>
        <v>B. Slaybaugh</v>
      </c>
      <c r="S386" t="str">
        <f t="shared" si="47"/>
        <v>Demand</v>
      </c>
      <c r="T386" s="32" t="str">
        <f>T351</f>
        <v>510 Pataha</v>
      </c>
      <c r="U386">
        <f>U351</f>
        <v>0</v>
      </c>
    </row>
    <row r="388" spans="1:21" x14ac:dyDescent="0.2">
      <c r="A388">
        <v>1</v>
      </c>
      <c r="B388">
        <v>0.44</v>
      </c>
      <c r="C388">
        <v>0.96</v>
      </c>
      <c r="E388">
        <v>0.35</v>
      </c>
      <c r="F388">
        <v>0.35</v>
      </c>
      <c r="J388">
        <v>0.02</v>
      </c>
      <c r="M388">
        <v>0.08</v>
      </c>
      <c r="P388">
        <v>0.71</v>
      </c>
      <c r="Q388">
        <v>0.2</v>
      </c>
      <c r="U388">
        <v>1</v>
      </c>
    </row>
    <row r="389" spans="1:21" x14ac:dyDescent="0.2">
      <c r="A389" s="21">
        <v>2</v>
      </c>
      <c r="B389" s="21">
        <v>0.38</v>
      </c>
      <c r="C389" s="21">
        <v>0.18</v>
      </c>
      <c r="D389" s="21"/>
      <c r="E389" s="21">
        <v>0.38</v>
      </c>
      <c r="F389" s="21">
        <v>0.38</v>
      </c>
      <c r="G389" s="21"/>
      <c r="H389" s="21">
        <v>0.85</v>
      </c>
      <c r="I389" s="21">
        <v>0.05</v>
      </c>
      <c r="J389" s="21">
        <v>0.69</v>
      </c>
      <c r="K389" s="21">
        <v>1.31</v>
      </c>
      <c r="L389" s="21">
        <v>0.45</v>
      </c>
      <c r="M389" s="21">
        <v>0.84</v>
      </c>
      <c r="N389" s="21">
        <v>1</v>
      </c>
      <c r="O389" s="21"/>
      <c r="P389" s="21"/>
      <c r="Q389" s="21">
        <v>1</v>
      </c>
      <c r="R389" s="21">
        <v>1.63</v>
      </c>
      <c r="S389" s="21"/>
      <c r="T389" s="22"/>
      <c r="U389" s="21">
        <v>2</v>
      </c>
    </row>
    <row r="390" spans="1:21" x14ac:dyDescent="0.2">
      <c r="A390">
        <v>3</v>
      </c>
      <c r="I390">
        <v>0.8</v>
      </c>
      <c r="P390">
        <v>0.23</v>
      </c>
      <c r="U390">
        <v>3</v>
      </c>
    </row>
    <row r="391" spans="1:21" x14ac:dyDescent="0.2">
      <c r="A391" s="21">
        <v>4</v>
      </c>
      <c r="B391" s="21">
        <v>0.15</v>
      </c>
      <c r="C391" s="21">
        <v>0.1</v>
      </c>
      <c r="D391" s="21"/>
      <c r="E391" s="21">
        <v>0.22</v>
      </c>
      <c r="F391" s="21"/>
      <c r="G391" s="21"/>
      <c r="H391" s="21">
        <v>0.16</v>
      </c>
      <c r="I391" s="21"/>
      <c r="J391" s="21"/>
      <c r="K391" s="21">
        <v>0.33</v>
      </c>
      <c r="L391" s="21">
        <v>0.22</v>
      </c>
      <c r="M391" s="21">
        <v>0.05</v>
      </c>
      <c r="N391" s="21"/>
      <c r="O391" s="21"/>
      <c r="P391" s="21">
        <v>0.1</v>
      </c>
      <c r="Q391" s="21">
        <v>0.16</v>
      </c>
      <c r="R391" s="21">
        <v>0.5</v>
      </c>
      <c r="S391" s="21"/>
      <c r="T391" s="22"/>
      <c r="U391" s="21">
        <v>4</v>
      </c>
    </row>
    <row r="392" spans="1:21" x14ac:dyDescent="0.2">
      <c r="A392">
        <v>5</v>
      </c>
      <c r="B392">
        <v>0.08</v>
      </c>
      <c r="C392">
        <v>0.23</v>
      </c>
      <c r="E392">
        <v>0.08</v>
      </c>
      <c r="I392">
        <v>0.16</v>
      </c>
      <c r="J392">
        <v>0.24</v>
      </c>
      <c r="M392">
        <v>0.14000000000000001</v>
      </c>
      <c r="Q392">
        <v>0.1</v>
      </c>
      <c r="U392">
        <v>5</v>
      </c>
    </row>
    <row r="393" spans="1:21" x14ac:dyDescent="0.2">
      <c r="A393" s="21">
        <v>6</v>
      </c>
      <c r="B393" s="21">
        <v>0.01</v>
      </c>
      <c r="C393" s="21"/>
      <c r="D393" s="21"/>
      <c r="E393" s="21"/>
      <c r="F393" s="21"/>
      <c r="G393" s="21"/>
      <c r="H393" s="21"/>
      <c r="I393" s="21">
        <v>0.12</v>
      </c>
      <c r="J393" s="21"/>
      <c r="K393" s="21"/>
      <c r="L393" s="21"/>
      <c r="M393" s="21"/>
      <c r="N393" s="21"/>
      <c r="O393" s="21"/>
      <c r="P393" s="21"/>
      <c r="Q393" s="21">
        <v>0.05</v>
      </c>
      <c r="R393" s="21"/>
      <c r="S393" s="21"/>
      <c r="T393" s="22"/>
      <c r="U393" s="21">
        <v>6</v>
      </c>
    </row>
    <row r="394" spans="1:21" x14ac:dyDescent="0.2">
      <c r="A394">
        <v>7</v>
      </c>
      <c r="B394">
        <v>0.04</v>
      </c>
      <c r="C394">
        <v>7.0000000000000007E-2</v>
      </c>
      <c r="E394">
        <v>0.11</v>
      </c>
      <c r="J394">
        <v>0.04</v>
      </c>
      <c r="M394">
        <v>0.12</v>
      </c>
      <c r="P394">
        <v>0.02</v>
      </c>
      <c r="Q394">
        <v>0.2</v>
      </c>
      <c r="U394">
        <v>7</v>
      </c>
    </row>
    <row r="395" spans="1:21" x14ac:dyDescent="0.2">
      <c r="A395" s="21">
        <v>8</v>
      </c>
      <c r="B395" s="21"/>
      <c r="C395" s="21">
        <v>0.4</v>
      </c>
      <c r="D395" s="21"/>
      <c r="E395" s="21"/>
      <c r="F395" s="21"/>
      <c r="G395" s="21"/>
      <c r="H395" s="21"/>
      <c r="I395" s="21"/>
      <c r="J395" s="21"/>
      <c r="K395" s="21"/>
      <c r="L395" s="21"/>
      <c r="M395" s="21">
        <v>0.28000000000000003</v>
      </c>
      <c r="N395" s="21"/>
      <c r="O395" s="21"/>
      <c r="P395" s="21"/>
      <c r="Q395" s="21"/>
      <c r="R395" s="21"/>
      <c r="S395" s="21"/>
      <c r="T395" s="22"/>
      <c r="U395" s="21">
        <v>8</v>
      </c>
    </row>
    <row r="396" spans="1:21" x14ac:dyDescent="0.2">
      <c r="A396">
        <v>9</v>
      </c>
      <c r="I396">
        <v>0.15</v>
      </c>
      <c r="U396">
        <v>9</v>
      </c>
    </row>
    <row r="397" spans="1:21" x14ac:dyDescent="0.2">
      <c r="A397" s="21">
        <v>10</v>
      </c>
      <c r="B397" s="21"/>
      <c r="C397" s="21"/>
      <c r="D397" s="21"/>
      <c r="E397" s="21"/>
      <c r="F397" s="21"/>
      <c r="G397" s="21"/>
      <c r="H397" s="21"/>
      <c r="I397" s="21"/>
      <c r="J397" s="21">
        <v>0.06</v>
      </c>
      <c r="K397" s="21"/>
      <c r="L397" s="21"/>
      <c r="M397" s="21">
        <v>0.02</v>
      </c>
      <c r="N397" s="21"/>
      <c r="O397" s="21"/>
      <c r="P397" s="21"/>
      <c r="Q397" s="21"/>
      <c r="R397" s="21"/>
      <c r="S397" s="21"/>
      <c r="T397" s="22"/>
      <c r="U397" s="21">
        <v>10</v>
      </c>
    </row>
    <row r="398" spans="1:21" x14ac:dyDescent="0.2">
      <c r="A398">
        <v>11</v>
      </c>
      <c r="B398">
        <v>0.03</v>
      </c>
      <c r="C398">
        <v>0.15</v>
      </c>
      <c r="R398">
        <v>0.39</v>
      </c>
      <c r="U398">
        <v>11</v>
      </c>
    </row>
    <row r="399" spans="1:21" x14ac:dyDescent="0.2">
      <c r="A399" s="21">
        <v>12</v>
      </c>
      <c r="B399" s="21">
        <v>0.09</v>
      </c>
      <c r="C399" s="21"/>
      <c r="D399" s="21"/>
      <c r="E399" s="21">
        <v>0.45</v>
      </c>
      <c r="F399" s="21"/>
      <c r="G399" s="21"/>
      <c r="H399" s="21">
        <v>0.35</v>
      </c>
      <c r="I399" s="21"/>
      <c r="J399" s="21">
        <v>0.28999999999999998</v>
      </c>
      <c r="K399" s="21"/>
      <c r="L399" s="21">
        <v>0.19</v>
      </c>
      <c r="M399" s="21">
        <v>0.12</v>
      </c>
      <c r="N399" s="21"/>
      <c r="O399" s="21"/>
      <c r="P399" s="21">
        <v>0.34</v>
      </c>
      <c r="Q399" s="21"/>
      <c r="R399" s="21"/>
      <c r="S399" s="21"/>
      <c r="T399" s="22"/>
      <c r="U399" s="21">
        <v>12</v>
      </c>
    </row>
    <row r="400" spans="1:21" x14ac:dyDescent="0.2">
      <c r="A400">
        <v>13</v>
      </c>
      <c r="I400">
        <v>0.15</v>
      </c>
      <c r="M400">
        <v>0.02</v>
      </c>
      <c r="U400">
        <v>13</v>
      </c>
    </row>
    <row r="401" spans="1:21" x14ac:dyDescent="0.2">
      <c r="A401" s="21">
        <v>14</v>
      </c>
      <c r="B401" s="21"/>
      <c r="C401" s="21">
        <v>0.05</v>
      </c>
      <c r="D401" s="21"/>
      <c r="E401" s="21"/>
      <c r="F401" s="21">
        <v>0.24</v>
      </c>
      <c r="G401" s="21"/>
      <c r="H401" s="21"/>
      <c r="I401" s="21">
        <v>0.02</v>
      </c>
      <c r="J401" s="21"/>
      <c r="K401" s="21"/>
      <c r="L401" s="21"/>
      <c r="M401" s="21">
        <v>0.02</v>
      </c>
      <c r="N401" s="21"/>
      <c r="O401" s="21"/>
      <c r="P401" s="21"/>
      <c r="Q401" s="21"/>
      <c r="R401" s="21"/>
      <c r="S401" s="21"/>
      <c r="T401" s="22"/>
      <c r="U401" s="21">
        <v>14</v>
      </c>
    </row>
    <row r="402" spans="1:21" x14ac:dyDescent="0.2">
      <c r="A402">
        <v>15</v>
      </c>
      <c r="B402">
        <v>0.05</v>
      </c>
      <c r="C402">
        <v>0.1</v>
      </c>
      <c r="E402">
        <v>0.21</v>
      </c>
      <c r="F402">
        <v>0.02</v>
      </c>
      <c r="H402">
        <v>0.14000000000000001</v>
      </c>
      <c r="J402">
        <v>0.1</v>
      </c>
      <c r="U402">
        <v>15</v>
      </c>
    </row>
    <row r="403" spans="1:21" x14ac:dyDescent="0.2">
      <c r="A403" s="21">
        <v>16</v>
      </c>
      <c r="B403" s="21">
        <v>0.09</v>
      </c>
      <c r="C403" s="21"/>
      <c r="D403" s="21"/>
      <c r="E403" s="21">
        <v>0.05</v>
      </c>
      <c r="F403" s="21"/>
      <c r="G403" s="21"/>
      <c r="H403" s="21"/>
      <c r="I403" s="21">
        <v>0.2</v>
      </c>
      <c r="J403" s="21">
        <v>0.1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2"/>
      <c r="U403" s="21">
        <v>16</v>
      </c>
    </row>
    <row r="404" spans="1:21" x14ac:dyDescent="0.2">
      <c r="A404">
        <v>17</v>
      </c>
      <c r="B404">
        <v>0.04</v>
      </c>
      <c r="H404">
        <v>0.19</v>
      </c>
      <c r="I404">
        <v>0.12</v>
      </c>
      <c r="L404">
        <v>0.33</v>
      </c>
      <c r="M404">
        <v>0.02</v>
      </c>
      <c r="P404">
        <v>0.2</v>
      </c>
      <c r="U404">
        <v>17</v>
      </c>
    </row>
    <row r="405" spans="1:21" x14ac:dyDescent="0.2">
      <c r="A405" s="21">
        <v>18</v>
      </c>
      <c r="B405" s="21"/>
      <c r="C405" s="21"/>
      <c r="D405" s="21"/>
      <c r="E405" s="21"/>
      <c r="F405" s="21"/>
      <c r="G405" s="21"/>
      <c r="H405" s="21"/>
      <c r="I405" s="21">
        <v>0.13</v>
      </c>
      <c r="J405" s="21">
        <v>0.08</v>
      </c>
      <c r="K405" s="21"/>
      <c r="L405" s="21"/>
      <c r="M405" s="21"/>
      <c r="N405" s="21"/>
      <c r="O405" s="21"/>
      <c r="P405" s="21"/>
      <c r="Q405" s="21"/>
      <c r="R405" s="21"/>
      <c r="S405" s="21"/>
      <c r="T405" s="22"/>
      <c r="U405" s="21">
        <v>18</v>
      </c>
    </row>
    <row r="406" spans="1:21" x14ac:dyDescent="0.2">
      <c r="A406">
        <v>19</v>
      </c>
      <c r="U406">
        <v>19</v>
      </c>
    </row>
    <row r="407" spans="1:21" x14ac:dyDescent="0.2">
      <c r="A407" s="21">
        <v>20</v>
      </c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>
        <v>0.04</v>
      </c>
      <c r="M407" s="21"/>
      <c r="N407" s="21"/>
      <c r="O407" s="21"/>
      <c r="P407" s="21"/>
      <c r="Q407" s="21"/>
      <c r="R407" s="21"/>
      <c r="S407" s="21"/>
      <c r="T407" s="22"/>
      <c r="U407" s="21">
        <v>20</v>
      </c>
    </row>
    <row r="408" spans="1:21" x14ac:dyDescent="0.2">
      <c r="A408">
        <v>21</v>
      </c>
      <c r="U408">
        <v>21</v>
      </c>
    </row>
    <row r="409" spans="1:21" x14ac:dyDescent="0.2">
      <c r="A409" s="21">
        <v>22</v>
      </c>
      <c r="B409" s="21"/>
      <c r="C409" s="21"/>
      <c r="D409" s="21"/>
      <c r="E409" s="21"/>
      <c r="F409" s="21"/>
      <c r="G409" s="21"/>
      <c r="H409" s="21">
        <v>7.0000000000000007E-2</v>
      </c>
      <c r="I409" s="21"/>
      <c r="J409" s="21"/>
      <c r="K409" s="21"/>
      <c r="L409" s="21">
        <v>0.03</v>
      </c>
      <c r="M409" s="21"/>
      <c r="N409" s="21"/>
      <c r="O409" s="21"/>
      <c r="P409" s="21">
        <v>0.02</v>
      </c>
      <c r="Q409" s="21"/>
      <c r="R409" s="21"/>
      <c r="S409" s="21"/>
      <c r="T409" s="22"/>
      <c r="U409" s="21">
        <v>22</v>
      </c>
    </row>
    <row r="410" spans="1:21" x14ac:dyDescent="0.2">
      <c r="A410">
        <v>23</v>
      </c>
      <c r="B410">
        <v>0.01</v>
      </c>
      <c r="C410">
        <v>0.5</v>
      </c>
      <c r="Q410">
        <v>0.15</v>
      </c>
      <c r="U410">
        <v>23</v>
      </c>
    </row>
    <row r="411" spans="1:21" x14ac:dyDescent="0.2">
      <c r="A411" s="21">
        <v>24</v>
      </c>
      <c r="B411" s="21"/>
      <c r="C411" s="21"/>
      <c r="D411" s="21"/>
      <c r="E411" s="21"/>
      <c r="F411" s="21"/>
      <c r="G411" s="21"/>
      <c r="H411" s="21">
        <v>1</v>
      </c>
      <c r="I411" s="21">
        <v>0.1</v>
      </c>
      <c r="J411" s="21">
        <v>0.15</v>
      </c>
      <c r="K411" s="21"/>
      <c r="L411" s="21">
        <v>0.11</v>
      </c>
      <c r="M411" s="21">
        <v>0.08</v>
      </c>
      <c r="N411" s="21"/>
      <c r="O411" s="21"/>
      <c r="P411" s="21"/>
      <c r="Q411" s="21"/>
      <c r="R411" s="21"/>
      <c r="S411" s="21"/>
      <c r="T411" s="22"/>
      <c r="U411" s="21">
        <v>24</v>
      </c>
    </row>
    <row r="412" spans="1:21" x14ac:dyDescent="0.2">
      <c r="A412">
        <v>25</v>
      </c>
      <c r="M412">
        <v>0.02</v>
      </c>
      <c r="U412">
        <v>25</v>
      </c>
    </row>
    <row r="413" spans="1:21" x14ac:dyDescent="0.2">
      <c r="A413" s="21">
        <v>26</v>
      </c>
      <c r="B413" s="21">
        <v>0.01</v>
      </c>
      <c r="C413" s="21">
        <v>0.1</v>
      </c>
      <c r="D413" s="21"/>
      <c r="E413" s="21"/>
      <c r="F413" s="21">
        <v>0.1</v>
      </c>
      <c r="G413" s="21"/>
      <c r="H413" s="21"/>
      <c r="I413" s="21">
        <v>0.1</v>
      </c>
      <c r="J413" s="21"/>
      <c r="K413" s="21">
        <v>0.34</v>
      </c>
      <c r="L413" s="21"/>
      <c r="M413" s="21">
        <v>0.01</v>
      </c>
      <c r="N413" s="21"/>
      <c r="O413" s="21"/>
      <c r="P413" s="21"/>
      <c r="Q413" s="21">
        <v>0.1</v>
      </c>
      <c r="R413" s="21"/>
      <c r="S413" s="21"/>
      <c r="T413" s="22"/>
      <c r="U413" s="21">
        <v>26</v>
      </c>
    </row>
    <row r="414" spans="1:21" x14ac:dyDescent="0.2">
      <c r="A414">
        <v>27</v>
      </c>
      <c r="B414">
        <v>0.05</v>
      </c>
      <c r="E414">
        <v>0.47</v>
      </c>
      <c r="I414">
        <v>0.37</v>
      </c>
      <c r="J414">
        <v>0.13</v>
      </c>
      <c r="M414">
        <v>0.06</v>
      </c>
      <c r="Q414">
        <v>0.1</v>
      </c>
      <c r="U414">
        <v>27</v>
      </c>
    </row>
    <row r="415" spans="1:21" x14ac:dyDescent="0.2">
      <c r="A415" s="21">
        <v>28</v>
      </c>
      <c r="B415" s="21">
        <v>0.02</v>
      </c>
      <c r="C415" s="21">
        <v>0.05</v>
      </c>
      <c r="D415" s="21"/>
      <c r="E415" s="21"/>
      <c r="F415" s="21"/>
      <c r="G415" s="21"/>
      <c r="H415" s="21">
        <v>0.2</v>
      </c>
      <c r="I415" s="21">
        <v>0.01</v>
      </c>
      <c r="J415" s="21"/>
      <c r="K415" s="21"/>
      <c r="L415" s="21"/>
      <c r="M415" s="21">
        <v>0.02</v>
      </c>
      <c r="N415" s="21"/>
      <c r="O415" s="21"/>
      <c r="P415" s="21">
        <v>0.28999999999999998</v>
      </c>
      <c r="Q415" s="21"/>
      <c r="R415" s="21"/>
      <c r="S415" s="21"/>
      <c r="T415" s="22"/>
      <c r="U415" s="21">
        <v>28</v>
      </c>
    </row>
    <row r="416" spans="1:21" x14ac:dyDescent="0.2">
      <c r="A416">
        <v>29</v>
      </c>
      <c r="J416">
        <v>0.03</v>
      </c>
      <c r="L416">
        <v>0.14000000000000001</v>
      </c>
      <c r="U416">
        <v>29</v>
      </c>
    </row>
    <row r="417" spans="1:21" x14ac:dyDescent="0.2">
      <c r="A417" s="21">
        <v>30</v>
      </c>
      <c r="B417" s="21"/>
      <c r="C417" s="21"/>
      <c r="D417" s="21"/>
      <c r="E417" s="21"/>
      <c r="F417" s="21"/>
      <c r="G417" s="21"/>
      <c r="H417" s="21"/>
      <c r="I417" s="21"/>
      <c r="J417" s="21">
        <v>0.02</v>
      </c>
      <c r="K417" s="21"/>
      <c r="L417" s="21"/>
      <c r="M417" s="21"/>
      <c r="N417" s="21"/>
      <c r="O417" s="21"/>
      <c r="P417" s="21"/>
      <c r="Q417" s="21"/>
      <c r="R417" s="21"/>
      <c r="S417" s="21"/>
      <c r="T417" s="22"/>
      <c r="U417" s="21">
        <v>30</v>
      </c>
    </row>
    <row r="418" spans="1:21" x14ac:dyDescent="0.2">
      <c r="A418">
        <v>31</v>
      </c>
      <c r="M418">
        <v>0.01</v>
      </c>
      <c r="S418">
        <v>3.45</v>
      </c>
      <c r="U418">
        <v>31</v>
      </c>
    </row>
    <row r="419" spans="1:21" x14ac:dyDescent="0.2">
      <c r="A419" s="18" t="s">
        <v>37</v>
      </c>
      <c r="B419" s="18">
        <f t="shared" ref="B419:S419" si="48">SUM(B388:B418)</f>
        <v>1.4900000000000004</v>
      </c>
      <c r="C419" s="18">
        <f t="shared" si="48"/>
        <v>2.8899999999999997</v>
      </c>
      <c r="D419" s="18">
        <v>1.1599999999999999</v>
      </c>
      <c r="E419" s="18">
        <f t="shared" si="48"/>
        <v>2.3200000000000003</v>
      </c>
      <c r="F419" s="18">
        <f t="shared" si="48"/>
        <v>1.0900000000000001</v>
      </c>
      <c r="G419" s="18">
        <f t="shared" si="48"/>
        <v>0</v>
      </c>
      <c r="H419" s="18">
        <f t="shared" si="48"/>
        <v>2.96</v>
      </c>
      <c r="I419" s="18">
        <f t="shared" si="48"/>
        <v>2.4799999999999995</v>
      </c>
      <c r="J419" s="18">
        <f t="shared" si="48"/>
        <v>1.9500000000000004</v>
      </c>
      <c r="K419" s="18">
        <f t="shared" si="48"/>
        <v>1.9800000000000002</v>
      </c>
      <c r="L419" s="18">
        <f t="shared" si="48"/>
        <v>1.5100000000000002</v>
      </c>
      <c r="M419" s="18">
        <f t="shared" si="48"/>
        <v>1.9100000000000001</v>
      </c>
      <c r="N419" s="18">
        <f t="shared" si="48"/>
        <v>1</v>
      </c>
      <c r="O419" s="18">
        <f t="shared" si="48"/>
        <v>0</v>
      </c>
      <c r="P419" s="18">
        <f t="shared" si="48"/>
        <v>1.9100000000000001</v>
      </c>
      <c r="Q419" s="18">
        <f t="shared" si="48"/>
        <v>2.06</v>
      </c>
      <c r="R419" s="18">
        <f t="shared" si="48"/>
        <v>2.52</v>
      </c>
      <c r="S419" s="20">
        <f t="shared" si="48"/>
        <v>3.45</v>
      </c>
      <c r="T419" s="18"/>
      <c r="U419" s="18"/>
    </row>
    <row r="421" spans="1:21" x14ac:dyDescent="0.2">
      <c r="A421" s="28" t="s">
        <v>87</v>
      </c>
      <c r="B421" s="28">
        <f>SUM(B34+B69+B104+B139+B174+B209+B244+B279+B314+B349+B384+B419)</f>
        <v>19.55</v>
      </c>
      <c r="C421" s="28">
        <f>SUM(C34+C69+C104+C139+C174+C209+C244+C279+C314+C349+C384+C419)</f>
        <v>27.89</v>
      </c>
      <c r="D421" s="28">
        <f>SUM(D34+D69+D104+D139+D174+D209+D244+D279+D314+D349+D384+D419)</f>
        <v>5.35</v>
      </c>
      <c r="E421" s="28">
        <f>SUM(E34+E69+E104+E139+E174+E209+E244+E279+E314+E349+E384+E419)</f>
        <v>25.95</v>
      </c>
      <c r="F421" s="28">
        <f>SUM(F34+F69+F104+F139+F174+F209+F244+F279+F314+F349+F384+F419)</f>
        <v>18.209999999999997</v>
      </c>
      <c r="G421" s="28">
        <f>SUM(G34+G69+G104+G139+G174+G209+G244+G79+G314+G349+G384+G419)</f>
        <v>0</v>
      </c>
      <c r="H421" s="28">
        <f t="shared" ref="H421:S421" si="49">SUM(H34+H69+H104+H139+H174+H209+H244+H279+H314+H349+H384+H419)</f>
        <v>26.189999999999998</v>
      </c>
      <c r="I421" s="28">
        <f t="shared" si="49"/>
        <v>25.040000000000003</v>
      </c>
      <c r="J421" s="28">
        <f t="shared" si="49"/>
        <v>23.34</v>
      </c>
      <c r="K421" s="28">
        <f t="shared" si="49"/>
        <v>25.349999999999998</v>
      </c>
      <c r="L421" s="28">
        <f t="shared" si="49"/>
        <v>20.849999999999998</v>
      </c>
      <c r="M421" s="28">
        <f t="shared" si="49"/>
        <v>20.549999999999994</v>
      </c>
      <c r="N421" s="28">
        <f t="shared" si="49"/>
        <v>17.48</v>
      </c>
      <c r="O421" s="28">
        <f t="shared" si="49"/>
        <v>0</v>
      </c>
      <c r="P421" s="28">
        <f t="shared" si="49"/>
        <v>23.37</v>
      </c>
      <c r="Q421" s="28">
        <f t="shared" si="49"/>
        <v>23.009999999999994</v>
      </c>
      <c r="R421" s="29">
        <f t="shared" si="49"/>
        <v>25.779999999999998</v>
      </c>
      <c r="S421" s="29">
        <f t="shared" si="49"/>
        <v>40.86</v>
      </c>
      <c r="T421" s="28"/>
    </row>
    <row r="424" spans="1:21" x14ac:dyDescent="0.2">
      <c r="A424">
        <v>2012</v>
      </c>
      <c r="B424" t="str">
        <f>+B1</f>
        <v>Pomeroy</v>
      </c>
      <c r="C424" t="str">
        <f t="shared" ref="C424:S424" si="50">+C1</f>
        <v>Huntington</v>
      </c>
      <c r="D424" t="str">
        <f t="shared" si="50"/>
        <v>Donley</v>
      </c>
      <c r="E424" t="str">
        <f t="shared" si="50"/>
        <v>Victor</v>
      </c>
      <c r="F424" t="str">
        <f t="shared" si="50"/>
        <v>Ruark</v>
      </c>
      <c r="G424" t="str">
        <f t="shared" si="50"/>
        <v>Cardwell</v>
      </c>
      <c r="H424" t="str">
        <f t="shared" si="50"/>
        <v>M Hastings</v>
      </c>
      <c r="I424" t="str">
        <f t="shared" si="50"/>
        <v>Williams</v>
      </c>
      <c r="J424" t="str">
        <f t="shared" si="50"/>
        <v>M Fitzsimmons</v>
      </c>
      <c r="K424" t="str">
        <f t="shared" si="50"/>
        <v>Houser</v>
      </c>
      <c r="L424" t="str">
        <f t="shared" si="50"/>
        <v>J Baker</v>
      </c>
      <c r="M424" t="str">
        <f t="shared" si="50"/>
        <v>Landkammer</v>
      </c>
      <c r="N424" t="str">
        <f t="shared" si="50"/>
        <v>Travis</v>
      </c>
      <c r="O424" t="str">
        <f t="shared" si="50"/>
        <v>Robinson</v>
      </c>
      <c r="P424" t="str">
        <f t="shared" si="50"/>
        <v>Blachly</v>
      </c>
      <c r="Q424" t="str">
        <f t="shared" si="50"/>
        <v>S. Flerchinger</v>
      </c>
      <c r="R424" t="str">
        <f t="shared" si="50"/>
        <v>B. Slaybaugh</v>
      </c>
      <c r="S424" t="str">
        <f t="shared" si="50"/>
        <v>Demand</v>
      </c>
      <c r="T424" t="str">
        <f>+T1</f>
        <v>510 Pataha</v>
      </c>
      <c r="U424">
        <f>+U1</f>
        <v>0</v>
      </c>
    </row>
    <row r="425" spans="1:21" x14ac:dyDescent="0.2">
      <c r="A425" t="s">
        <v>0</v>
      </c>
      <c r="B425">
        <f t="shared" ref="B425:S425" si="51">B34</f>
        <v>1.8300000000000003</v>
      </c>
      <c r="C425">
        <f t="shared" si="51"/>
        <v>4.12</v>
      </c>
      <c r="D425">
        <f t="shared" si="51"/>
        <v>0</v>
      </c>
      <c r="E425">
        <f t="shared" si="51"/>
        <v>3.4499999999999997</v>
      </c>
      <c r="F425">
        <f t="shared" si="51"/>
        <v>2.35</v>
      </c>
      <c r="G425">
        <f t="shared" si="51"/>
        <v>0</v>
      </c>
      <c r="H425">
        <f t="shared" si="51"/>
        <v>1.71</v>
      </c>
      <c r="I425">
        <f t="shared" si="51"/>
        <v>3.4599999999999995</v>
      </c>
      <c r="J425">
        <f t="shared" si="51"/>
        <v>1.94</v>
      </c>
      <c r="K425">
        <f t="shared" si="51"/>
        <v>3.6199999999999997</v>
      </c>
      <c r="L425">
        <f t="shared" si="51"/>
        <v>2.02</v>
      </c>
      <c r="M425">
        <f t="shared" si="51"/>
        <v>2.69</v>
      </c>
      <c r="N425">
        <f t="shared" si="51"/>
        <v>1.62</v>
      </c>
      <c r="O425">
        <f t="shared" si="51"/>
        <v>0</v>
      </c>
      <c r="P425">
        <f t="shared" si="51"/>
        <v>4.2799999999999994</v>
      </c>
      <c r="Q425">
        <f t="shared" si="51"/>
        <v>4.339999999999999</v>
      </c>
      <c r="R425">
        <f t="shared" si="51"/>
        <v>3.2099999999999995</v>
      </c>
      <c r="S425">
        <f t="shared" si="51"/>
        <v>6.4300000000000006</v>
      </c>
      <c r="T425">
        <f>T34</f>
        <v>0</v>
      </c>
    </row>
    <row r="426" spans="1:21" x14ac:dyDescent="0.2">
      <c r="A426" t="s">
        <v>38</v>
      </c>
      <c r="B426">
        <f t="shared" ref="B426:S426" si="52">B69</f>
        <v>1.62</v>
      </c>
      <c r="C426">
        <f t="shared" si="52"/>
        <v>2.21</v>
      </c>
      <c r="D426">
        <f t="shared" si="52"/>
        <v>0</v>
      </c>
      <c r="E426">
        <f t="shared" si="52"/>
        <v>1.9000000000000004</v>
      </c>
      <c r="F426">
        <f t="shared" si="52"/>
        <v>0.85</v>
      </c>
      <c r="G426">
        <f t="shared" si="52"/>
        <v>0</v>
      </c>
      <c r="H426">
        <f t="shared" si="52"/>
        <v>1.7400000000000002</v>
      </c>
      <c r="I426">
        <f t="shared" si="52"/>
        <v>1.6</v>
      </c>
      <c r="J426">
        <f t="shared" si="52"/>
        <v>1.7800000000000002</v>
      </c>
      <c r="K426">
        <f t="shared" si="52"/>
        <v>1.71</v>
      </c>
      <c r="L426">
        <f t="shared" si="52"/>
        <v>1.1300000000000001</v>
      </c>
      <c r="M426">
        <f t="shared" si="52"/>
        <v>1.52</v>
      </c>
      <c r="N426">
        <f t="shared" si="52"/>
        <v>0.36</v>
      </c>
      <c r="O426">
        <f t="shared" si="52"/>
        <v>0</v>
      </c>
      <c r="P426">
        <f t="shared" si="52"/>
        <v>1.1900000000000002</v>
      </c>
      <c r="Q426">
        <f t="shared" si="52"/>
        <v>0.99</v>
      </c>
      <c r="R426">
        <f t="shared" si="52"/>
        <v>1.23</v>
      </c>
      <c r="S426">
        <f t="shared" si="52"/>
        <v>3.4600000000000004</v>
      </c>
      <c r="T426">
        <f>T69</f>
        <v>0</v>
      </c>
    </row>
    <row r="427" spans="1:21" x14ac:dyDescent="0.2">
      <c r="A427" t="s">
        <v>40</v>
      </c>
      <c r="B427">
        <f t="shared" ref="B427:S427" si="53">B104</f>
        <v>5.0999999999999988</v>
      </c>
      <c r="C427">
        <f t="shared" si="53"/>
        <v>5.42</v>
      </c>
      <c r="D427">
        <f t="shared" si="53"/>
        <v>0</v>
      </c>
      <c r="E427">
        <f t="shared" si="53"/>
        <v>5.31</v>
      </c>
      <c r="F427">
        <f t="shared" si="53"/>
        <v>3.31</v>
      </c>
      <c r="G427">
        <f t="shared" si="53"/>
        <v>0</v>
      </c>
      <c r="H427">
        <f t="shared" si="53"/>
        <v>5.6599999999999993</v>
      </c>
      <c r="I427">
        <f t="shared" si="53"/>
        <v>5.52</v>
      </c>
      <c r="J427">
        <f t="shared" si="53"/>
        <v>5.3699999999999992</v>
      </c>
      <c r="K427">
        <f t="shared" si="53"/>
        <v>5.48</v>
      </c>
      <c r="L427">
        <f t="shared" si="53"/>
        <v>4.32</v>
      </c>
      <c r="M427">
        <f t="shared" si="53"/>
        <v>4.6399999999999988</v>
      </c>
      <c r="N427">
        <f t="shared" si="53"/>
        <v>3.83</v>
      </c>
      <c r="O427">
        <f t="shared" si="53"/>
        <v>0</v>
      </c>
      <c r="P427">
        <f t="shared" si="53"/>
        <v>4.1499999999999995</v>
      </c>
      <c r="Q427">
        <f t="shared" si="53"/>
        <v>5</v>
      </c>
      <c r="R427">
        <f t="shared" si="53"/>
        <v>5.65</v>
      </c>
      <c r="S427">
        <f t="shared" si="53"/>
        <v>9.2799999999999994</v>
      </c>
      <c r="T427">
        <f>T104</f>
        <v>0</v>
      </c>
    </row>
    <row r="428" spans="1:21" x14ac:dyDescent="0.2">
      <c r="A428" t="s">
        <v>41</v>
      </c>
      <c r="B428">
        <f t="shared" ref="B428:S428" si="54">B139</f>
        <v>1.84</v>
      </c>
      <c r="C428">
        <f t="shared" si="54"/>
        <v>2.37</v>
      </c>
      <c r="D428">
        <f t="shared" si="54"/>
        <v>0</v>
      </c>
      <c r="E428">
        <f t="shared" si="54"/>
        <v>3.0100000000000002</v>
      </c>
      <c r="F428">
        <f t="shared" si="54"/>
        <v>2.6399999999999997</v>
      </c>
      <c r="G428">
        <f t="shared" si="54"/>
        <v>0</v>
      </c>
      <c r="H428">
        <f t="shared" si="54"/>
        <v>3.09</v>
      </c>
      <c r="I428">
        <f t="shared" si="54"/>
        <v>2.6300000000000003</v>
      </c>
      <c r="J428">
        <f t="shared" si="54"/>
        <v>2.83</v>
      </c>
      <c r="K428">
        <f t="shared" si="54"/>
        <v>2.4800000000000004</v>
      </c>
      <c r="L428">
        <f t="shared" si="54"/>
        <v>2.6</v>
      </c>
      <c r="M428">
        <f t="shared" si="54"/>
        <v>1.85</v>
      </c>
      <c r="N428">
        <f t="shared" si="54"/>
        <v>2.16</v>
      </c>
      <c r="O428">
        <f t="shared" si="54"/>
        <v>0</v>
      </c>
      <c r="P428">
        <f t="shared" si="54"/>
        <v>2.8400000000000003</v>
      </c>
      <c r="Q428">
        <f t="shared" si="54"/>
        <v>1.96</v>
      </c>
      <c r="R428">
        <f t="shared" si="54"/>
        <v>2.5700000000000003</v>
      </c>
      <c r="S428">
        <f t="shared" si="54"/>
        <v>3.31</v>
      </c>
      <c r="T428">
        <f>T139</f>
        <v>0</v>
      </c>
    </row>
    <row r="429" spans="1:21" x14ac:dyDescent="0.2">
      <c r="A429" t="s">
        <v>42</v>
      </c>
      <c r="B429">
        <f t="shared" ref="B429:S429" si="55">B174</f>
        <v>0.8600000000000001</v>
      </c>
      <c r="C429">
        <f t="shared" si="55"/>
        <v>1.53</v>
      </c>
      <c r="D429">
        <f t="shared" si="55"/>
        <v>0</v>
      </c>
      <c r="E429">
        <f t="shared" si="55"/>
        <v>1.24</v>
      </c>
      <c r="F429">
        <f t="shared" si="55"/>
        <v>0.74</v>
      </c>
      <c r="G429">
        <f t="shared" si="55"/>
        <v>0</v>
      </c>
      <c r="H429">
        <f t="shared" si="55"/>
        <v>1.03</v>
      </c>
      <c r="I429">
        <f t="shared" si="55"/>
        <v>1.18</v>
      </c>
      <c r="J429">
        <f t="shared" si="55"/>
        <v>1.0100000000000002</v>
      </c>
      <c r="K429">
        <f t="shared" si="55"/>
        <v>0.74</v>
      </c>
      <c r="L429">
        <f t="shared" si="55"/>
        <v>0.95000000000000007</v>
      </c>
      <c r="M429">
        <f t="shared" si="55"/>
        <v>0.82000000000000006</v>
      </c>
      <c r="N429">
        <f t="shared" si="55"/>
        <v>1.5</v>
      </c>
      <c r="O429">
        <f t="shared" si="55"/>
        <v>0</v>
      </c>
      <c r="P429">
        <f t="shared" si="55"/>
        <v>1.0900000000000001</v>
      </c>
      <c r="Q429">
        <f t="shared" si="55"/>
        <v>1.04</v>
      </c>
      <c r="R429">
        <f t="shared" si="55"/>
        <v>0.80999999999999994</v>
      </c>
      <c r="S429">
        <f t="shared" si="55"/>
        <v>2.0699999999999998</v>
      </c>
      <c r="T429">
        <f>T174</f>
        <v>0</v>
      </c>
    </row>
    <row r="430" spans="1:21" x14ac:dyDescent="0.2">
      <c r="A430" t="s">
        <v>43</v>
      </c>
      <c r="B430">
        <f t="shared" ref="B430:S430" si="56">B209</f>
        <v>2.2000000000000002</v>
      </c>
      <c r="C430">
        <f t="shared" si="56"/>
        <v>2.5499999999999998</v>
      </c>
      <c r="D430">
        <f t="shared" si="56"/>
        <v>0</v>
      </c>
      <c r="E430">
        <f t="shared" si="56"/>
        <v>2.63</v>
      </c>
      <c r="F430">
        <f t="shared" si="56"/>
        <v>2.3200000000000003</v>
      </c>
      <c r="G430">
        <f t="shared" si="56"/>
        <v>0</v>
      </c>
      <c r="H430">
        <f t="shared" si="56"/>
        <v>2.65</v>
      </c>
      <c r="I430">
        <f t="shared" si="56"/>
        <v>2.5</v>
      </c>
      <c r="J430">
        <f t="shared" si="56"/>
        <v>2.1600000000000006</v>
      </c>
      <c r="K430">
        <f t="shared" si="56"/>
        <v>2.56</v>
      </c>
      <c r="L430">
        <f t="shared" si="56"/>
        <v>2.7</v>
      </c>
      <c r="M430">
        <f t="shared" si="56"/>
        <v>2.1199999999999997</v>
      </c>
      <c r="N430">
        <f t="shared" si="56"/>
        <v>2.02</v>
      </c>
      <c r="O430">
        <f t="shared" si="56"/>
        <v>0</v>
      </c>
      <c r="P430">
        <f t="shared" si="56"/>
        <v>2.5100000000000002</v>
      </c>
      <c r="Q430">
        <f t="shared" si="56"/>
        <v>2.38</v>
      </c>
      <c r="R430">
        <f t="shared" si="56"/>
        <v>2.37</v>
      </c>
      <c r="S430">
        <f t="shared" si="56"/>
        <v>3.52</v>
      </c>
      <c r="T430">
        <f>T209</f>
        <v>0</v>
      </c>
    </row>
    <row r="431" spans="1:21" x14ac:dyDescent="0.2">
      <c r="A431" t="s">
        <v>45</v>
      </c>
      <c r="B431">
        <f t="shared" ref="B431:S431" si="57">B244</f>
        <v>0.64000000000000012</v>
      </c>
      <c r="C431">
        <f t="shared" si="57"/>
        <v>1.59</v>
      </c>
      <c r="D431">
        <f t="shared" si="57"/>
        <v>0</v>
      </c>
      <c r="E431">
        <f t="shared" si="57"/>
        <v>1</v>
      </c>
      <c r="F431">
        <f t="shared" si="57"/>
        <v>0.42</v>
      </c>
      <c r="G431">
        <f t="shared" si="57"/>
        <v>0</v>
      </c>
      <c r="H431">
        <f t="shared" si="57"/>
        <v>1.95</v>
      </c>
      <c r="I431">
        <f t="shared" si="57"/>
        <v>0.75000000000000011</v>
      </c>
      <c r="J431">
        <f t="shared" si="57"/>
        <v>1.27</v>
      </c>
      <c r="K431">
        <f t="shared" si="57"/>
        <v>1.27</v>
      </c>
      <c r="L431">
        <f t="shared" si="57"/>
        <v>0.85</v>
      </c>
      <c r="M431">
        <f t="shared" si="57"/>
        <v>0.79</v>
      </c>
      <c r="N431">
        <f t="shared" si="57"/>
        <v>1</v>
      </c>
      <c r="O431">
        <f t="shared" si="57"/>
        <v>0</v>
      </c>
      <c r="P431">
        <f t="shared" si="57"/>
        <v>0.58000000000000007</v>
      </c>
      <c r="Q431">
        <f t="shared" si="57"/>
        <v>1.23</v>
      </c>
      <c r="R431">
        <f t="shared" si="57"/>
        <v>1.89</v>
      </c>
      <c r="S431">
        <f t="shared" si="57"/>
        <v>1.5899999999999999</v>
      </c>
      <c r="T431">
        <f>T244</f>
        <v>0</v>
      </c>
    </row>
    <row r="432" spans="1:21" x14ac:dyDescent="0.2">
      <c r="A432" t="s">
        <v>58</v>
      </c>
      <c r="B432">
        <f t="shared" ref="B432:S432" si="58">B279</f>
        <v>0</v>
      </c>
      <c r="C432">
        <f t="shared" si="58"/>
        <v>0.02</v>
      </c>
      <c r="D432">
        <f t="shared" si="58"/>
        <v>0</v>
      </c>
      <c r="E432">
        <f t="shared" si="58"/>
        <v>0</v>
      </c>
      <c r="F432">
        <f t="shared" si="58"/>
        <v>0</v>
      </c>
      <c r="G432">
        <f t="shared" si="58"/>
        <v>0</v>
      </c>
      <c r="H432">
        <f t="shared" si="58"/>
        <v>0</v>
      </c>
      <c r="I432">
        <f t="shared" si="58"/>
        <v>0</v>
      </c>
      <c r="J432">
        <f t="shared" si="58"/>
        <v>0</v>
      </c>
      <c r="K432">
        <f t="shared" si="58"/>
        <v>0</v>
      </c>
      <c r="L432">
        <f t="shared" si="58"/>
        <v>0</v>
      </c>
      <c r="M432">
        <f t="shared" si="58"/>
        <v>0.08</v>
      </c>
      <c r="N432">
        <f t="shared" si="58"/>
        <v>0</v>
      </c>
      <c r="O432">
        <f t="shared" si="58"/>
        <v>0</v>
      </c>
      <c r="P432">
        <f t="shared" si="58"/>
        <v>0</v>
      </c>
      <c r="Q432">
        <f t="shared" si="58"/>
        <v>0.06</v>
      </c>
      <c r="R432">
        <f t="shared" si="58"/>
        <v>0</v>
      </c>
      <c r="S432">
        <f t="shared" si="58"/>
        <v>0</v>
      </c>
      <c r="T432">
        <f>T279</f>
        <v>0</v>
      </c>
    </row>
    <row r="433" spans="1:26" x14ac:dyDescent="0.2">
      <c r="A433" t="s">
        <v>59</v>
      </c>
      <c r="B433">
        <f t="shared" ref="B433:S433" si="59">B314</f>
        <v>0</v>
      </c>
      <c r="C433">
        <f t="shared" si="59"/>
        <v>0</v>
      </c>
      <c r="D433">
        <f t="shared" si="59"/>
        <v>0</v>
      </c>
      <c r="E433">
        <f t="shared" si="59"/>
        <v>0</v>
      </c>
      <c r="F433">
        <f t="shared" si="59"/>
        <v>0</v>
      </c>
      <c r="G433">
        <f t="shared" si="59"/>
        <v>0</v>
      </c>
      <c r="H433">
        <f t="shared" si="59"/>
        <v>0</v>
      </c>
      <c r="I433">
        <f t="shared" si="59"/>
        <v>0</v>
      </c>
      <c r="J433">
        <f t="shared" si="59"/>
        <v>0</v>
      </c>
      <c r="K433">
        <f t="shared" si="59"/>
        <v>0</v>
      </c>
      <c r="L433">
        <f t="shared" si="59"/>
        <v>0</v>
      </c>
      <c r="M433">
        <f t="shared" si="59"/>
        <v>0</v>
      </c>
      <c r="N433">
        <f t="shared" si="59"/>
        <v>0</v>
      </c>
      <c r="O433">
        <f t="shared" si="59"/>
        <v>0</v>
      </c>
      <c r="P433">
        <f t="shared" si="59"/>
        <v>0</v>
      </c>
      <c r="Q433">
        <f t="shared" si="59"/>
        <v>0</v>
      </c>
      <c r="R433">
        <f t="shared" si="59"/>
        <v>0</v>
      </c>
      <c r="S433">
        <f t="shared" si="59"/>
        <v>0</v>
      </c>
      <c r="T433">
        <f>T314</f>
        <v>0</v>
      </c>
    </row>
    <row r="434" spans="1:26" x14ac:dyDescent="0.2">
      <c r="A434" t="s">
        <v>60</v>
      </c>
      <c r="B434">
        <f t="shared" ref="B434:S434" si="60">B349</f>
        <v>2.04</v>
      </c>
      <c r="C434">
        <f t="shared" si="60"/>
        <v>3.04</v>
      </c>
      <c r="D434">
        <f t="shared" si="60"/>
        <v>2.19</v>
      </c>
      <c r="E434">
        <f t="shared" si="60"/>
        <v>2.8800000000000003</v>
      </c>
      <c r="F434">
        <f t="shared" si="60"/>
        <v>2.88</v>
      </c>
      <c r="G434">
        <f t="shared" si="60"/>
        <v>0</v>
      </c>
      <c r="H434">
        <f t="shared" si="60"/>
        <v>2.41</v>
      </c>
      <c r="I434">
        <f t="shared" si="60"/>
        <v>2.5500000000000003</v>
      </c>
      <c r="J434">
        <f t="shared" si="60"/>
        <v>2.5</v>
      </c>
      <c r="K434">
        <f t="shared" si="60"/>
        <v>3.3299999999999996</v>
      </c>
      <c r="L434">
        <f t="shared" si="60"/>
        <v>2.35</v>
      </c>
      <c r="M434">
        <f t="shared" si="60"/>
        <v>2.59</v>
      </c>
      <c r="N434">
        <f t="shared" si="60"/>
        <v>2.11</v>
      </c>
      <c r="O434">
        <f t="shared" si="60"/>
        <v>0</v>
      </c>
      <c r="P434">
        <f t="shared" si="60"/>
        <v>2.46</v>
      </c>
      <c r="Q434">
        <f t="shared" si="60"/>
        <v>2.4700000000000002</v>
      </c>
      <c r="R434">
        <f t="shared" si="60"/>
        <v>2.9199999999999995</v>
      </c>
      <c r="S434">
        <f t="shared" si="60"/>
        <v>3.75</v>
      </c>
      <c r="T434">
        <f>T349</f>
        <v>2.2000000000000002</v>
      </c>
    </row>
    <row r="435" spans="1:26" x14ac:dyDescent="0.2">
      <c r="A435" t="s">
        <v>61</v>
      </c>
      <c r="B435">
        <f t="shared" ref="B435:S435" si="61">B384</f>
        <v>1.9300000000000002</v>
      </c>
      <c r="C435">
        <f t="shared" si="61"/>
        <v>2.1500000000000004</v>
      </c>
      <c r="D435">
        <f t="shared" si="61"/>
        <v>2</v>
      </c>
      <c r="E435">
        <f t="shared" si="61"/>
        <v>2.21</v>
      </c>
      <c r="F435">
        <f t="shared" si="61"/>
        <v>1.6099999999999999</v>
      </c>
      <c r="G435">
        <f t="shared" si="61"/>
        <v>0</v>
      </c>
      <c r="H435">
        <f t="shared" si="61"/>
        <v>2.9899999999999993</v>
      </c>
      <c r="I435">
        <f t="shared" si="61"/>
        <v>2.37</v>
      </c>
      <c r="J435">
        <f t="shared" si="61"/>
        <v>2.5299999999999994</v>
      </c>
      <c r="K435">
        <f t="shared" si="61"/>
        <v>2.1800000000000002</v>
      </c>
      <c r="L435">
        <f t="shared" si="61"/>
        <v>2.42</v>
      </c>
      <c r="M435">
        <f t="shared" si="61"/>
        <v>1.54</v>
      </c>
      <c r="N435">
        <f t="shared" si="61"/>
        <v>1.88</v>
      </c>
      <c r="O435">
        <f t="shared" si="61"/>
        <v>0</v>
      </c>
      <c r="P435">
        <f t="shared" si="61"/>
        <v>2.36</v>
      </c>
      <c r="Q435">
        <f t="shared" si="61"/>
        <v>1.48</v>
      </c>
      <c r="R435">
        <f t="shared" si="61"/>
        <v>2.61</v>
      </c>
      <c r="S435">
        <f t="shared" si="61"/>
        <v>4</v>
      </c>
      <c r="T435">
        <f>T384</f>
        <v>1.85</v>
      </c>
    </row>
    <row r="436" spans="1:26" x14ac:dyDescent="0.2">
      <c r="A436" t="s">
        <v>62</v>
      </c>
      <c r="B436">
        <f t="shared" ref="B436:S436" si="62">B419</f>
        <v>1.4900000000000004</v>
      </c>
      <c r="C436">
        <f t="shared" si="62"/>
        <v>2.8899999999999997</v>
      </c>
      <c r="D436">
        <f t="shared" si="62"/>
        <v>1.1599999999999999</v>
      </c>
      <c r="E436">
        <f t="shared" si="62"/>
        <v>2.3200000000000003</v>
      </c>
      <c r="F436">
        <f t="shared" si="62"/>
        <v>1.0900000000000001</v>
      </c>
      <c r="G436">
        <f t="shared" si="62"/>
        <v>0</v>
      </c>
      <c r="H436">
        <f t="shared" si="62"/>
        <v>2.96</v>
      </c>
      <c r="I436">
        <f t="shared" si="62"/>
        <v>2.4799999999999995</v>
      </c>
      <c r="J436">
        <f t="shared" si="62"/>
        <v>1.9500000000000004</v>
      </c>
      <c r="K436">
        <f t="shared" si="62"/>
        <v>1.9800000000000002</v>
      </c>
      <c r="L436">
        <f t="shared" si="62"/>
        <v>1.5100000000000002</v>
      </c>
      <c r="M436">
        <f t="shared" si="62"/>
        <v>1.9100000000000001</v>
      </c>
      <c r="N436">
        <f t="shared" si="62"/>
        <v>1</v>
      </c>
      <c r="O436">
        <f t="shared" si="62"/>
        <v>0</v>
      </c>
      <c r="P436">
        <f t="shared" si="62"/>
        <v>1.9100000000000001</v>
      </c>
      <c r="Q436">
        <f t="shared" si="62"/>
        <v>2.06</v>
      </c>
      <c r="R436">
        <f t="shared" si="62"/>
        <v>2.52</v>
      </c>
      <c r="S436">
        <f t="shared" si="62"/>
        <v>3.45</v>
      </c>
      <c r="T436">
        <f>T419</f>
        <v>0</v>
      </c>
    </row>
    <row r="438" spans="1:26" x14ac:dyDescent="0.2">
      <c r="B438">
        <f t="shared" ref="B438:S438" si="63">SUM(B425:B436)</f>
        <v>19.55</v>
      </c>
      <c r="C438">
        <f t="shared" si="63"/>
        <v>27.89</v>
      </c>
      <c r="D438">
        <f t="shared" si="63"/>
        <v>5.35</v>
      </c>
      <c r="E438">
        <f t="shared" si="63"/>
        <v>25.95</v>
      </c>
      <c r="F438">
        <f t="shared" si="63"/>
        <v>18.209999999999997</v>
      </c>
      <c r="G438">
        <f t="shared" si="63"/>
        <v>0</v>
      </c>
      <c r="H438">
        <f t="shared" si="63"/>
        <v>26.189999999999998</v>
      </c>
      <c r="I438">
        <f t="shared" si="63"/>
        <v>25.040000000000003</v>
      </c>
      <c r="J438">
        <f t="shared" si="63"/>
        <v>23.34</v>
      </c>
      <c r="K438">
        <f t="shared" si="63"/>
        <v>25.349999999999998</v>
      </c>
      <c r="L438">
        <f t="shared" si="63"/>
        <v>20.849999999999998</v>
      </c>
      <c r="M438">
        <f t="shared" si="63"/>
        <v>20.549999999999994</v>
      </c>
      <c r="N438">
        <f t="shared" si="63"/>
        <v>17.48</v>
      </c>
      <c r="O438">
        <f t="shared" si="63"/>
        <v>0</v>
      </c>
      <c r="P438">
        <f t="shared" si="63"/>
        <v>23.37</v>
      </c>
      <c r="Q438">
        <f t="shared" si="63"/>
        <v>23.009999999999994</v>
      </c>
      <c r="R438">
        <f t="shared" si="63"/>
        <v>25.779999999999998</v>
      </c>
      <c r="S438">
        <f t="shared" si="63"/>
        <v>40.86</v>
      </c>
      <c r="T438">
        <f>SUM(T425:T436)</f>
        <v>4.0500000000000007</v>
      </c>
    </row>
    <row r="440" spans="1:26" x14ac:dyDescent="0.2">
      <c r="A440" t="s">
        <v>154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'2011'!B433</f>
        <v>0.11</v>
      </c>
      <c r="C442">
        <f>'2011'!C433</f>
        <v>0.23</v>
      </c>
      <c r="D442">
        <f>'2011'!D433</f>
        <v>0</v>
      </c>
      <c r="E442">
        <f>'2011'!E433</f>
        <v>0.25</v>
      </c>
      <c r="F442">
        <f>'2011'!F433</f>
        <v>0.28000000000000003</v>
      </c>
      <c r="G442">
        <f>'2011'!G433</f>
        <v>0</v>
      </c>
      <c r="H442">
        <f>'2011'!H433</f>
        <v>0</v>
      </c>
      <c r="I442">
        <f>'2011'!I433</f>
        <v>0.14000000000000001</v>
      </c>
      <c r="J442">
        <f>'2011'!J433</f>
        <v>0.08</v>
      </c>
      <c r="K442">
        <f>'2011'!K433</f>
        <v>0.24</v>
      </c>
      <c r="L442">
        <f>'2011'!L433</f>
        <v>0.14000000000000001</v>
      </c>
      <c r="M442">
        <f>'2011'!M433</f>
        <v>0.15</v>
      </c>
      <c r="N442">
        <f>'2011'!N433</f>
        <v>0</v>
      </c>
      <c r="O442">
        <f>'2011'!O433</f>
        <v>0</v>
      </c>
      <c r="P442">
        <f>'2011'!P433</f>
        <v>0.08</v>
      </c>
      <c r="Q442">
        <f>'2011'!Q433</f>
        <v>0.1</v>
      </c>
      <c r="R442">
        <f>'2011'!R433</f>
        <v>0</v>
      </c>
      <c r="S442">
        <f>'2011'!S433</f>
        <v>0.4</v>
      </c>
      <c r="T442">
        <f>'2011'!T433</f>
        <v>0</v>
      </c>
      <c r="U442">
        <f>'2011'!U433</f>
        <v>0</v>
      </c>
      <c r="V442">
        <f>'2011'!V433</f>
        <v>0</v>
      </c>
      <c r="W442">
        <f>'2011'!W433</f>
        <v>0</v>
      </c>
      <c r="X442">
        <f>'2011'!X433</f>
        <v>0</v>
      </c>
      <c r="Y442">
        <f>'2011'!Y433</f>
        <v>0</v>
      </c>
      <c r="Z442">
        <f>'2011'!Z433</f>
        <v>0</v>
      </c>
    </row>
    <row r="443" spans="1:26" x14ac:dyDescent="0.2">
      <c r="A443" t="s">
        <v>104</v>
      </c>
      <c r="B443">
        <f>'2011'!B434</f>
        <v>1.1200000000000001</v>
      </c>
      <c r="C443">
        <f>'2011'!C434</f>
        <v>1.6</v>
      </c>
      <c r="D443">
        <f>'2011'!D434</f>
        <v>0</v>
      </c>
      <c r="E443">
        <f>'2011'!E434</f>
        <v>1.83</v>
      </c>
      <c r="F443">
        <f>'2011'!F434</f>
        <v>1.4500000000000002</v>
      </c>
      <c r="G443">
        <f>'2011'!G434</f>
        <v>0</v>
      </c>
      <c r="H443">
        <f>'2011'!H434</f>
        <v>0</v>
      </c>
      <c r="I443">
        <f>'2011'!I434</f>
        <v>1.28</v>
      </c>
      <c r="J443">
        <f>'2011'!J434</f>
        <v>1.1400000000000001</v>
      </c>
      <c r="K443">
        <f>'2011'!K434</f>
        <v>1.6199999999999999</v>
      </c>
      <c r="L443">
        <f>'2011'!L434</f>
        <v>0.66</v>
      </c>
      <c r="M443">
        <f>'2011'!M434</f>
        <v>1.21</v>
      </c>
      <c r="N443">
        <f>'2011'!N434</f>
        <v>1</v>
      </c>
      <c r="O443">
        <f>'2011'!O434</f>
        <v>0</v>
      </c>
      <c r="P443">
        <f>'2011'!P434</f>
        <v>1.5799999999999998</v>
      </c>
      <c r="Q443">
        <f>'2011'!Q434</f>
        <v>1.25</v>
      </c>
      <c r="R443">
        <f>'2011'!R434</f>
        <v>1.2</v>
      </c>
      <c r="S443">
        <f>'2011'!S434</f>
        <v>2.25</v>
      </c>
      <c r="T443">
        <f>'2011'!T434</f>
        <v>0</v>
      </c>
      <c r="U443">
        <f>'2011'!U434</f>
        <v>0</v>
      </c>
      <c r="V443">
        <f>'2011'!V434</f>
        <v>0</v>
      </c>
      <c r="W443">
        <f>'2011'!W434</f>
        <v>0</v>
      </c>
      <c r="X443">
        <f>'2011'!X434</f>
        <v>0</v>
      </c>
      <c r="Y443">
        <f>'2011'!Y434</f>
        <v>0</v>
      </c>
      <c r="Z443">
        <f>'2011'!Z434</f>
        <v>0</v>
      </c>
    </row>
    <row r="444" spans="1:26" x14ac:dyDescent="0.2">
      <c r="A444" t="s">
        <v>61</v>
      </c>
      <c r="B444">
        <f>'2011'!B435</f>
        <v>1.5200000000000005</v>
      </c>
      <c r="C444">
        <f>'2011'!C435</f>
        <v>2.2199999999999998</v>
      </c>
      <c r="D444">
        <f>'2011'!D435</f>
        <v>0</v>
      </c>
      <c r="E444">
        <f>'2011'!E435</f>
        <v>1.7200000000000002</v>
      </c>
      <c r="F444">
        <f>'2011'!F435</f>
        <v>1.3800000000000001</v>
      </c>
      <c r="G444">
        <f>'2011'!G435</f>
        <v>0</v>
      </c>
      <c r="H444">
        <f>'2011'!H435</f>
        <v>0</v>
      </c>
      <c r="I444">
        <f>'2011'!I435</f>
        <v>1.8700000000000003</v>
      </c>
      <c r="J444">
        <f>'2011'!J435</f>
        <v>1.6300000000000001</v>
      </c>
      <c r="K444">
        <f>'2011'!K435</f>
        <v>2</v>
      </c>
      <c r="L444">
        <f>'2011'!L435</f>
        <v>1.4900000000000002</v>
      </c>
      <c r="M444">
        <f>'2011'!M435</f>
        <v>2.11</v>
      </c>
      <c r="N444">
        <f>'2011'!N435</f>
        <v>0.92</v>
      </c>
      <c r="O444">
        <f>'2011'!O435</f>
        <v>0</v>
      </c>
      <c r="P444">
        <f>'2011'!P435</f>
        <v>1.2500000000000002</v>
      </c>
      <c r="Q444">
        <f>'2011'!Q435</f>
        <v>1.5300000000000002</v>
      </c>
      <c r="R444">
        <f>'2011'!R435</f>
        <v>2.3400000000000003</v>
      </c>
      <c r="S444">
        <f>'2011'!S435</f>
        <v>2.99</v>
      </c>
      <c r="T444">
        <f>'2011'!T435</f>
        <v>0</v>
      </c>
      <c r="U444">
        <f>'2011'!U435</f>
        <v>0</v>
      </c>
      <c r="V444">
        <f>'2011'!V435</f>
        <v>0</v>
      </c>
      <c r="W444">
        <f>'2011'!W435</f>
        <v>0</v>
      </c>
      <c r="X444">
        <f>'2011'!X435</f>
        <v>0</v>
      </c>
      <c r="Y444">
        <f>'2011'!Y435</f>
        <v>0</v>
      </c>
      <c r="Z444">
        <f>'2011'!Z435</f>
        <v>0</v>
      </c>
    </row>
    <row r="445" spans="1:26" x14ac:dyDescent="0.2">
      <c r="A445" t="s">
        <v>62</v>
      </c>
      <c r="B445">
        <f>'2011'!B436</f>
        <v>0.82000000000000006</v>
      </c>
      <c r="C445">
        <f>'2011'!C436</f>
        <v>1.56</v>
      </c>
      <c r="D445">
        <f>'2011'!D436</f>
        <v>0</v>
      </c>
      <c r="E445">
        <f>'2011'!E436</f>
        <v>1.69</v>
      </c>
      <c r="F445">
        <f>'2011'!F436</f>
        <v>1.02</v>
      </c>
      <c r="G445">
        <f>'2011'!G436</f>
        <v>0</v>
      </c>
      <c r="H445">
        <f>'2011'!H436</f>
        <v>0.98</v>
      </c>
      <c r="I445">
        <f>'2011'!I436</f>
        <v>0.97</v>
      </c>
      <c r="J445">
        <f>'2011'!J436</f>
        <v>1.26</v>
      </c>
      <c r="K445">
        <f>'2011'!K436</f>
        <v>1.24</v>
      </c>
      <c r="L445">
        <f>'2011'!L436</f>
        <v>0.85000000000000009</v>
      </c>
      <c r="M445">
        <f>'2011'!M436</f>
        <v>1.06</v>
      </c>
      <c r="N445">
        <f>'2011'!N436</f>
        <v>1.3</v>
      </c>
      <c r="O445">
        <f>'2011'!O436</f>
        <v>0</v>
      </c>
      <c r="P445">
        <f>'2011'!P436</f>
        <v>1.3699999999999999</v>
      </c>
      <c r="Q445">
        <f>'2011'!Q436</f>
        <v>1.2200000000000002</v>
      </c>
      <c r="R445">
        <f>'2011'!R436</f>
        <v>2.0299999999999998</v>
      </c>
      <c r="S445">
        <f>'2011'!S436</f>
        <v>2.42</v>
      </c>
      <c r="T445">
        <f>'2011'!T436</f>
        <v>0</v>
      </c>
      <c r="U445">
        <f>'2011'!U436</f>
        <v>0</v>
      </c>
      <c r="V445">
        <f>'2011'!V436</f>
        <v>0</v>
      </c>
      <c r="W445">
        <f>'2011'!W436</f>
        <v>0</v>
      </c>
      <c r="X445">
        <f>'2011'!X436</f>
        <v>0</v>
      </c>
      <c r="Y445">
        <f>'2011'!Y436</f>
        <v>0</v>
      </c>
      <c r="Z445">
        <f>'2011'!Z436</f>
        <v>0</v>
      </c>
    </row>
    <row r="446" spans="1:26" x14ac:dyDescent="0.2">
      <c r="A446" t="s">
        <v>98</v>
      </c>
      <c r="B446">
        <f>B425</f>
        <v>1.8300000000000003</v>
      </c>
      <c r="C446">
        <f>C425</f>
        <v>4.12</v>
      </c>
      <c r="D446">
        <f t="shared" ref="D446:R446" si="64">D425</f>
        <v>0</v>
      </c>
      <c r="E446">
        <f t="shared" si="64"/>
        <v>3.4499999999999997</v>
      </c>
      <c r="F446">
        <f t="shared" si="64"/>
        <v>2.35</v>
      </c>
      <c r="G446">
        <f t="shared" si="64"/>
        <v>0</v>
      </c>
      <c r="H446">
        <f t="shared" si="64"/>
        <v>1.71</v>
      </c>
      <c r="I446">
        <f t="shared" si="64"/>
        <v>3.4599999999999995</v>
      </c>
      <c r="J446">
        <f t="shared" si="64"/>
        <v>1.94</v>
      </c>
      <c r="K446">
        <f t="shared" si="64"/>
        <v>3.6199999999999997</v>
      </c>
      <c r="L446">
        <f t="shared" si="64"/>
        <v>2.02</v>
      </c>
      <c r="M446">
        <f t="shared" si="64"/>
        <v>2.69</v>
      </c>
      <c r="N446">
        <f t="shared" si="64"/>
        <v>1.62</v>
      </c>
      <c r="O446">
        <f t="shared" si="64"/>
        <v>0</v>
      </c>
      <c r="P446">
        <f t="shared" si="64"/>
        <v>4.2799999999999994</v>
      </c>
      <c r="Q446">
        <f t="shared" si="64"/>
        <v>4.339999999999999</v>
      </c>
      <c r="R446">
        <f t="shared" si="64"/>
        <v>3.2099999999999995</v>
      </c>
    </row>
    <row r="447" spans="1:26" x14ac:dyDescent="0.2">
      <c r="A447" t="s">
        <v>103</v>
      </c>
      <c r="B447">
        <f t="shared" ref="B447:R453" si="65">B426</f>
        <v>1.62</v>
      </c>
      <c r="C447">
        <f t="shared" si="65"/>
        <v>2.21</v>
      </c>
      <c r="D447">
        <f t="shared" si="65"/>
        <v>0</v>
      </c>
      <c r="E447">
        <f t="shared" si="65"/>
        <v>1.9000000000000004</v>
      </c>
      <c r="F447">
        <f t="shared" si="65"/>
        <v>0.85</v>
      </c>
      <c r="G447">
        <f t="shared" si="65"/>
        <v>0</v>
      </c>
      <c r="H447">
        <f t="shared" si="65"/>
        <v>1.7400000000000002</v>
      </c>
      <c r="I447">
        <f t="shared" si="65"/>
        <v>1.6</v>
      </c>
      <c r="J447">
        <f t="shared" si="65"/>
        <v>1.7800000000000002</v>
      </c>
      <c r="K447">
        <f t="shared" si="65"/>
        <v>1.71</v>
      </c>
      <c r="L447">
        <f t="shared" si="65"/>
        <v>1.1300000000000001</v>
      </c>
      <c r="M447">
        <f t="shared" si="65"/>
        <v>1.52</v>
      </c>
      <c r="N447">
        <f t="shared" si="65"/>
        <v>0.36</v>
      </c>
      <c r="O447">
        <f t="shared" si="65"/>
        <v>0</v>
      </c>
      <c r="P447">
        <f t="shared" si="65"/>
        <v>1.1900000000000002</v>
      </c>
      <c r="Q447">
        <f t="shared" si="65"/>
        <v>0.99</v>
      </c>
      <c r="R447">
        <f t="shared" si="65"/>
        <v>1.23</v>
      </c>
    </row>
    <row r="448" spans="1:26" x14ac:dyDescent="0.2">
      <c r="A448" t="s">
        <v>139</v>
      </c>
      <c r="B448">
        <f t="shared" si="65"/>
        <v>5.0999999999999988</v>
      </c>
      <c r="C448">
        <f t="shared" si="65"/>
        <v>5.42</v>
      </c>
      <c r="D448">
        <f t="shared" si="65"/>
        <v>0</v>
      </c>
      <c r="E448">
        <f t="shared" si="65"/>
        <v>5.31</v>
      </c>
      <c r="F448">
        <f t="shared" si="65"/>
        <v>3.31</v>
      </c>
      <c r="G448">
        <f t="shared" si="65"/>
        <v>0</v>
      </c>
      <c r="H448">
        <f t="shared" si="65"/>
        <v>5.6599999999999993</v>
      </c>
      <c r="I448">
        <f t="shared" si="65"/>
        <v>5.52</v>
      </c>
      <c r="J448">
        <f t="shared" si="65"/>
        <v>5.3699999999999992</v>
      </c>
      <c r="K448">
        <f t="shared" si="65"/>
        <v>5.48</v>
      </c>
      <c r="L448">
        <f t="shared" si="65"/>
        <v>4.32</v>
      </c>
      <c r="M448">
        <f t="shared" si="65"/>
        <v>4.6399999999999988</v>
      </c>
      <c r="N448">
        <f t="shared" si="65"/>
        <v>3.83</v>
      </c>
      <c r="O448">
        <f t="shared" si="65"/>
        <v>0</v>
      </c>
      <c r="P448">
        <f t="shared" si="65"/>
        <v>4.1499999999999995</v>
      </c>
      <c r="Q448">
        <f t="shared" si="65"/>
        <v>5</v>
      </c>
      <c r="R448">
        <f t="shared" si="65"/>
        <v>5.65</v>
      </c>
    </row>
    <row r="449" spans="1:18" x14ac:dyDescent="0.2">
      <c r="A449" t="s">
        <v>41</v>
      </c>
      <c r="B449">
        <f t="shared" si="65"/>
        <v>1.84</v>
      </c>
      <c r="C449">
        <f t="shared" si="65"/>
        <v>2.37</v>
      </c>
      <c r="D449">
        <f t="shared" si="65"/>
        <v>0</v>
      </c>
      <c r="E449">
        <f t="shared" si="65"/>
        <v>3.0100000000000002</v>
      </c>
      <c r="F449">
        <f t="shared" si="65"/>
        <v>2.6399999999999997</v>
      </c>
      <c r="G449">
        <f t="shared" si="65"/>
        <v>0</v>
      </c>
      <c r="H449">
        <f t="shared" si="65"/>
        <v>3.09</v>
      </c>
      <c r="I449">
        <f t="shared" si="65"/>
        <v>2.6300000000000003</v>
      </c>
      <c r="J449">
        <f t="shared" si="65"/>
        <v>2.83</v>
      </c>
      <c r="K449">
        <f t="shared" si="65"/>
        <v>2.4800000000000004</v>
      </c>
      <c r="L449">
        <f t="shared" si="65"/>
        <v>2.6</v>
      </c>
      <c r="M449">
        <f t="shared" si="65"/>
        <v>1.85</v>
      </c>
      <c r="N449">
        <f t="shared" si="65"/>
        <v>2.16</v>
      </c>
      <c r="O449">
        <f t="shared" si="65"/>
        <v>0</v>
      </c>
      <c r="P449">
        <f t="shared" si="65"/>
        <v>2.8400000000000003</v>
      </c>
      <c r="Q449">
        <f t="shared" si="65"/>
        <v>1.96</v>
      </c>
      <c r="R449">
        <f t="shared" si="65"/>
        <v>2.5700000000000003</v>
      </c>
    </row>
    <row r="450" spans="1:18" x14ac:dyDescent="0.2">
      <c r="A450" t="s">
        <v>42</v>
      </c>
      <c r="B450">
        <f t="shared" si="65"/>
        <v>0.8600000000000001</v>
      </c>
      <c r="C450">
        <f t="shared" si="65"/>
        <v>1.53</v>
      </c>
      <c r="D450">
        <f t="shared" si="65"/>
        <v>0</v>
      </c>
      <c r="E450">
        <f t="shared" si="65"/>
        <v>1.24</v>
      </c>
      <c r="F450">
        <f t="shared" si="65"/>
        <v>0.74</v>
      </c>
      <c r="G450">
        <f t="shared" si="65"/>
        <v>0</v>
      </c>
      <c r="H450">
        <f t="shared" si="65"/>
        <v>1.03</v>
      </c>
      <c r="I450">
        <f t="shared" si="65"/>
        <v>1.18</v>
      </c>
      <c r="J450">
        <f t="shared" si="65"/>
        <v>1.0100000000000002</v>
      </c>
      <c r="K450">
        <f t="shared" si="65"/>
        <v>0.74</v>
      </c>
      <c r="L450">
        <f t="shared" si="65"/>
        <v>0.95000000000000007</v>
      </c>
      <c r="M450">
        <f t="shared" si="65"/>
        <v>0.82000000000000006</v>
      </c>
      <c r="N450">
        <f t="shared" si="65"/>
        <v>1.5</v>
      </c>
      <c r="O450">
        <f t="shared" si="65"/>
        <v>0</v>
      </c>
      <c r="P450">
        <f t="shared" si="65"/>
        <v>1.0900000000000001</v>
      </c>
      <c r="Q450">
        <f t="shared" si="65"/>
        <v>1.04</v>
      </c>
      <c r="R450">
        <f t="shared" si="65"/>
        <v>0.80999999999999994</v>
      </c>
    </row>
    <row r="451" spans="1:18" x14ac:dyDescent="0.2">
      <c r="A451" t="s">
        <v>43</v>
      </c>
      <c r="B451">
        <f t="shared" si="65"/>
        <v>2.2000000000000002</v>
      </c>
      <c r="C451">
        <f t="shared" si="65"/>
        <v>2.5499999999999998</v>
      </c>
      <c r="D451">
        <f t="shared" si="65"/>
        <v>0</v>
      </c>
      <c r="E451">
        <f t="shared" si="65"/>
        <v>2.63</v>
      </c>
      <c r="F451">
        <f t="shared" si="65"/>
        <v>2.3200000000000003</v>
      </c>
      <c r="G451">
        <f t="shared" si="65"/>
        <v>0</v>
      </c>
      <c r="H451">
        <f t="shared" si="65"/>
        <v>2.65</v>
      </c>
      <c r="I451">
        <f t="shared" si="65"/>
        <v>2.5</v>
      </c>
      <c r="J451">
        <f t="shared" si="65"/>
        <v>2.1600000000000006</v>
      </c>
      <c r="K451">
        <f t="shared" si="65"/>
        <v>2.56</v>
      </c>
      <c r="L451">
        <f t="shared" si="65"/>
        <v>2.7</v>
      </c>
      <c r="M451">
        <f t="shared" si="65"/>
        <v>2.1199999999999997</v>
      </c>
      <c r="N451">
        <f t="shared" si="65"/>
        <v>2.02</v>
      </c>
      <c r="O451">
        <f t="shared" si="65"/>
        <v>0</v>
      </c>
      <c r="P451">
        <f t="shared" si="65"/>
        <v>2.5100000000000002</v>
      </c>
      <c r="Q451">
        <f t="shared" si="65"/>
        <v>2.38</v>
      </c>
      <c r="R451">
        <f t="shared" si="65"/>
        <v>2.37</v>
      </c>
    </row>
    <row r="452" spans="1:18" x14ac:dyDescent="0.2">
      <c r="A452" t="s">
        <v>45</v>
      </c>
      <c r="B452">
        <f t="shared" si="65"/>
        <v>0.64000000000000012</v>
      </c>
      <c r="C452">
        <f t="shared" si="65"/>
        <v>1.59</v>
      </c>
      <c r="D452">
        <f t="shared" si="65"/>
        <v>0</v>
      </c>
      <c r="E452">
        <f t="shared" si="65"/>
        <v>1</v>
      </c>
      <c r="F452">
        <f t="shared" si="65"/>
        <v>0.42</v>
      </c>
      <c r="G452">
        <f t="shared" si="65"/>
        <v>0</v>
      </c>
      <c r="H452">
        <f t="shared" si="65"/>
        <v>1.95</v>
      </c>
      <c r="I452">
        <f t="shared" si="65"/>
        <v>0.75000000000000011</v>
      </c>
      <c r="J452">
        <f t="shared" si="65"/>
        <v>1.27</v>
      </c>
      <c r="K452">
        <f t="shared" si="65"/>
        <v>1.27</v>
      </c>
      <c r="L452">
        <f t="shared" si="65"/>
        <v>0.85</v>
      </c>
      <c r="M452">
        <f t="shared" si="65"/>
        <v>0.79</v>
      </c>
      <c r="N452">
        <f t="shared" si="65"/>
        <v>1</v>
      </c>
      <c r="O452">
        <f t="shared" si="65"/>
        <v>0</v>
      </c>
      <c r="P452">
        <f t="shared" si="65"/>
        <v>0.58000000000000007</v>
      </c>
      <c r="Q452">
        <f t="shared" si="65"/>
        <v>1.23</v>
      </c>
      <c r="R452">
        <f t="shared" si="65"/>
        <v>1.89</v>
      </c>
    </row>
    <row r="453" spans="1:18" x14ac:dyDescent="0.2">
      <c r="A453" t="s">
        <v>106</v>
      </c>
      <c r="B453">
        <f t="shared" si="65"/>
        <v>0</v>
      </c>
      <c r="C453">
        <f t="shared" si="65"/>
        <v>0.02</v>
      </c>
      <c r="D453">
        <f t="shared" si="65"/>
        <v>0</v>
      </c>
      <c r="E453">
        <f t="shared" si="65"/>
        <v>0</v>
      </c>
      <c r="F453">
        <f t="shared" si="65"/>
        <v>0</v>
      </c>
      <c r="G453">
        <f t="shared" si="65"/>
        <v>0</v>
      </c>
      <c r="H453">
        <f t="shared" si="65"/>
        <v>0</v>
      </c>
      <c r="I453">
        <f t="shared" si="65"/>
        <v>0</v>
      </c>
      <c r="J453">
        <f t="shared" si="65"/>
        <v>0</v>
      </c>
      <c r="K453">
        <f t="shared" si="65"/>
        <v>0</v>
      </c>
      <c r="L453">
        <f t="shared" si="65"/>
        <v>0</v>
      </c>
      <c r="M453">
        <f t="shared" si="65"/>
        <v>0.08</v>
      </c>
      <c r="N453">
        <f t="shared" si="65"/>
        <v>0</v>
      </c>
      <c r="O453">
        <f t="shared" si="65"/>
        <v>0</v>
      </c>
      <c r="P453">
        <f t="shared" si="65"/>
        <v>0</v>
      </c>
      <c r="Q453">
        <f t="shared" si="65"/>
        <v>0.06</v>
      </c>
      <c r="R453">
        <f t="shared" si="65"/>
        <v>0</v>
      </c>
    </row>
    <row r="455" spans="1:18" x14ac:dyDescent="0.2">
      <c r="B455">
        <f>SUM(B442:B454)</f>
        <v>17.66</v>
      </c>
      <c r="C455">
        <f>SUM(C442:C454)</f>
        <v>25.42</v>
      </c>
      <c r="D455">
        <f t="shared" ref="D455:R455" si="66">SUM(D442:D454)</f>
        <v>0</v>
      </c>
      <c r="E455">
        <f t="shared" si="66"/>
        <v>24.029999999999998</v>
      </c>
      <c r="F455">
        <f t="shared" si="66"/>
        <v>16.760000000000005</v>
      </c>
      <c r="G455">
        <f t="shared" si="66"/>
        <v>0</v>
      </c>
      <c r="H455">
        <f t="shared" si="66"/>
        <v>18.809999999999999</v>
      </c>
      <c r="I455">
        <f t="shared" si="66"/>
        <v>21.9</v>
      </c>
      <c r="J455">
        <f t="shared" si="66"/>
        <v>20.470000000000002</v>
      </c>
      <c r="K455">
        <f t="shared" si="66"/>
        <v>22.959999999999997</v>
      </c>
      <c r="L455">
        <f t="shared" si="66"/>
        <v>17.71</v>
      </c>
      <c r="M455">
        <f t="shared" si="66"/>
        <v>19.039999999999996</v>
      </c>
      <c r="N455">
        <f t="shared" si="66"/>
        <v>15.71</v>
      </c>
      <c r="O455">
        <f t="shared" si="66"/>
        <v>0</v>
      </c>
      <c r="P455">
        <f t="shared" si="66"/>
        <v>20.92</v>
      </c>
      <c r="Q455">
        <f t="shared" si="66"/>
        <v>21.099999999999998</v>
      </c>
      <c r="R455">
        <f t="shared" si="66"/>
        <v>23.3</v>
      </c>
    </row>
  </sheetData>
  <phoneticPr fontId="0" type="noConversion"/>
  <pageMargins left="0.23" right="0.2" top="1" bottom="1" header="0.5" footer="0.5"/>
  <pageSetup scale="6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K455"/>
  <sheetViews>
    <sheetView topLeftCell="A386" zoomScale="70" zoomScaleNormal="70" workbookViewId="0">
      <selection activeCell="B421" sqref="B421"/>
    </sheetView>
  </sheetViews>
  <sheetFormatPr defaultColWidth="10.28515625" defaultRowHeight="12.75" x14ac:dyDescent="0.2"/>
  <cols>
    <col min="1" max="1" width="13.5703125" customWidth="1"/>
    <col min="2" max="2" width="11.7109375" customWidth="1"/>
    <col min="3" max="4" width="10.28515625" customWidth="1"/>
    <col min="5" max="5" width="11.7109375" customWidth="1"/>
    <col min="6" max="6" width="10.28515625" customWidth="1"/>
    <col min="7" max="7" width="12.140625" customWidth="1"/>
    <col min="8" max="8" width="10.28515625" customWidth="1"/>
    <col min="9" max="9" width="9.7109375" customWidth="1"/>
    <col min="10" max="10" width="9.42578125" customWidth="1"/>
    <col min="11" max="11" width="12.140625" customWidth="1"/>
    <col min="12" max="13" width="10.28515625" customWidth="1"/>
    <col min="14" max="14" width="12.7109375" customWidth="1"/>
    <col min="15" max="15" width="10.28515625" customWidth="1"/>
    <col min="16" max="16" width="12.28515625" customWidth="1"/>
    <col min="17" max="17" width="10.28515625" customWidth="1"/>
    <col min="18" max="18" width="13.5703125" customWidth="1"/>
    <col min="19" max="19" width="13.140625" customWidth="1"/>
    <col min="20" max="20" width="8.85546875" customWidth="1"/>
    <col min="21" max="21" width="10.28515625" customWidth="1"/>
    <col min="22" max="22" width="16" customWidth="1"/>
    <col min="23" max="23" width="15.140625" customWidth="1"/>
    <col min="24" max="24" width="10.42578125" style="39" customWidth="1"/>
    <col min="25" max="25" width="12.7109375" style="39" customWidth="1"/>
    <col min="26" max="26" width="11.42578125" style="8" customWidth="1"/>
    <col min="27" max="27" width="11.85546875" style="8" customWidth="1"/>
    <col min="28" max="28" width="11.28515625" style="42" customWidth="1"/>
    <col min="29" max="29" width="15" style="42" customWidth="1"/>
    <col min="30" max="30" width="22.7109375" customWidth="1"/>
    <col min="31" max="31" width="13" customWidth="1"/>
    <col min="32" max="33" width="5.85546875" customWidth="1"/>
    <col min="34" max="34" width="5.5703125" customWidth="1"/>
    <col min="35" max="35" width="5.85546875" customWidth="1"/>
    <col min="36" max="36" width="5.42578125" customWidth="1"/>
    <col min="37" max="37" width="6.5703125" customWidth="1"/>
    <col min="38" max="38" width="6.28515625" customWidth="1"/>
    <col min="39" max="39" width="5.7109375" customWidth="1"/>
    <col min="40" max="40" width="6" customWidth="1"/>
    <col min="41" max="41" width="5.7109375" customWidth="1"/>
    <col min="42" max="42" width="5.85546875" customWidth="1"/>
    <col min="43" max="43" width="6.140625" customWidth="1"/>
    <col min="44" max="44" width="8.5703125" customWidth="1"/>
    <col min="45" max="45" width="4" customWidth="1"/>
    <col min="46" max="46" width="15.28515625" customWidth="1"/>
    <col min="47" max="47" width="7" customWidth="1"/>
    <col min="48" max="54" width="10.28515625" customWidth="1"/>
    <col min="55" max="55" width="9.7109375" customWidth="1"/>
    <col min="57" max="57" width="11.28515625" customWidth="1"/>
    <col min="64" max="64" width="12.5703125" customWidth="1"/>
  </cols>
  <sheetData>
    <row r="1" spans="1:89" x14ac:dyDescent="0.2">
      <c r="A1" s="2" t="s">
        <v>0</v>
      </c>
      <c r="B1" s="34" t="s">
        <v>122</v>
      </c>
      <c r="C1" t="s">
        <v>88</v>
      </c>
      <c r="D1" t="s">
        <v>113</v>
      </c>
      <c r="E1" t="s">
        <v>114</v>
      </c>
      <c r="F1" t="s">
        <v>5</v>
      </c>
      <c r="G1" t="s">
        <v>124</v>
      </c>
      <c r="H1" t="s">
        <v>95</v>
      </c>
      <c r="I1" t="s">
        <v>96</v>
      </c>
      <c r="J1" t="s">
        <v>9</v>
      </c>
      <c r="K1" s="32" t="s">
        <v>10</v>
      </c>
      <c r="L1" t="s">
        <v>11</v>
      </c>
      <c r="M1" t="s">
        <v>90</v>
      </c>
      <c r="N1" t="s">
        <v>13</v>
      </c>
      <c r="O1" t="s">
        <v>111</v>
      </c>
      <c r="P1" t="s">
        <v>112</v>
      </c>
      <c r="Q1" t="s">
        <v>16</v>
      </c>
      <c r="R1" s="32" t="s">
        <v>17</v>
      </c>
      <c r="S1" t="s">
        <v>18</v>
      </c>
      <c r="T1" t="s">
        <v>19</v>
      </c>
      <c r="X1" s="48"/>
      <c r="Y1" s="48"/>
      <c r="Z1"/>
      <c r="AA1"/>
      <c r="AB1"/>
      <c r="AC1"/>
      <c r="AI1" s="34" t="s">
        <v>143</v>
      </c>
      <c r="AT1">
        <v>2013</v>
      </c>
      <c r="AV1" t="str">
        <f t="shared" ref="AV1:BN1" si="0">B1</f>
        <v>Pomeroy CD</v>
      </c>
      <c r="AW1" t="str">
        <f t="shared" si="0"/>
        <v>Huntington</v>
      </c>
      <c r="AX1" t="str">
        <f t="shared" si="0"/>
        <v>Tom Keatts</v>
      </c>
      <c r="AY1" t="str">
        <f t="shared" si="0"/>
        <v>Roger Koller</v>
      </c>
      <c r="AZ1" t="str">
        <f t="shared" si="0"/>
        <v>Ruark</v>
      </c>
      <c r="BA1" t="str">
        <f t="shared" si="0"/>
        <v xml:space="preserve">Cardwell </v>
      </c>
      <c r="BB1" t="str">
        <f t="shared" si="0"/>
        <v>M Hastings</v>
      </c>
      <c r="BC1" t="str">
        <f t="shared" si="0"/>
        <v>510 Pataha</v>
      </c>
      <c r="BD1" t="str">
        <f t="shared" si="0"/>
        <v>Williams</v>
      </c>
      <c r="BE1" t="str">
        <f t="shared" si="0"/>
        <v>Fitzsimmons</v>
      </c>
      <c r="BF1" t="str">
        <f t="shared" si="0"/>
        <v>Houser</v>
      </c>
      <c r="BG1" t="str">
        <f t="shared" si="0"/>
        <v>J Baker</v>
      </c>
      <c r="BH1" t="str">
        <f t="shared" si="0"/>
        <v>Landkammer</v>
      </c>
      <c r="BI1" t="str">
        <f t="shared" si="0"/>
        <v>Travis NA</v>
      </c>
      <c r="BJ1" t="str">
        <f t="shared" si="0"/>
        <v>Robinson NA</v>
      </c>
      <c r="BK1" t="str">
        <f t="shared" si="0"/>
        <v>Blachly</v>
      </c>
      <c r="BL1" t="str">
        <f t="shared" si="0"/>
        <v>S. Flerchinger</v>
      </c>
      <c r="BM1" t="str">
        <f t="shared" si="0"/>
        <v>B. Slaybaugh</v>
      </c>
      <c r="BN1" t="str">
        <f t="shared" si="0"/>
        <v>Demand</v>
      </c>
      <c r="BO1" s="9" t="s">
        <v>20</v>
      </c>
    </row>
    <row r="2" spans="1:89" ht="15" x14ac:dyDescent="0.2">
      <c r="A2">
        <v>2013</v>
      </c>
      <c r="W2" s="66">
        <v>41275</v>
      </c>
      <c r="Y2" s="41" t="s">
        <v>107</v>
      </c>
      <c r="AB2" s="8"/>
      <c r="AC2" s="8"/>
      <c r="AF2" s="34" t="s">
        <v>138</v>
      </c>
      <c r="AG2" s="34" t="s">
        <v>103</v>
      </c>
      <c r="AH2" s="34" t="s">
        <v>139</v>
      </c>
      <c r="AI2" s="34" t="s">
        <v>140</v>
      </c>
      <c r="AJ2" s="34" t="s">
        <v>42</v>
      </c>
      <c r="AK2" s="34" t="s">
        <v>43</v>
      </c>
      <c r="AL2" s="34" t="s">
        <v>45</v>
      </c>
      <c r="AM2" s="34" t="s">
        <v>58</v>
      </c>
      <c r="AN2" s="34" t="s">
        <v>59</v>
      </c>
      <c r="AO2" s="34" t="s">
        <v>104</v>
      </c>
      <c r="AP2" s="34" t="s">
        <v>141</v>
      </c>
      <c r="AQ2" s="34" t="s">
        <v>62</v>
      </c>
      <c r="AR2" s="34" t="s">
        <v>142</v>
      </c>
      <c r="BO2" s="9"/>
    </row>
    <row r="3" spans="1:89" x14ac:dyDescent="0.2">
      <c r="A3">
        <v>1</v>
      </c>
      <c r="B3">
        <v>0.01</v>
      </c>
      <c r="U3">
        <v>1</v>
      </c>
      <c r="X3" s="39" t="s">
        <v>98</v>
      </c>
      <c r="Y3" s="44" t="s">
        <v>115</v>
      </c>
      <c r="Z3" s="8" t="s">
        <v>99</v>
      </c>
      <c r="AA3" s="8" t="s">
        <v>116</v>
      </c>
      <c r="AB3" s="42" t="s">
        <v>100</v>
      </c>
      <c r="AC3" s="42" t="s">
        <v>178</v>
      </c>
      <c r="AE3" t="str">
        <f>B$1</f>
        <v>Pomeroy CD</v>
      </c>
      <c r="AF3" s="3">
        <f>$B34</f>
        <v>0.76</v>
      </c>
      <c r="AG3" s="3">
        <f>$B69</f>
        <v>0.55000000000000004</v>
      </c>
      <c r="AH3" s="3">
        <f>$B104</f>
        <v>0.66999999999999993</v>
      </c>
      <c r="AI3" s="3">
        <f>$B139</f>
        <v>1.1700000000000002</v>
      </c>
      <c r="AJ3" s="3">
        <f>$B174</f>
        <v>0.96</v>
      </c>
      <c r="AK3" s="3">
        <f>$B209</f>
        <v>1.93</v>
      </c>
      <c r="AL3" s="3">
        <f>$B244</f>
        <v>0</v>
      </c>
      <c r="AM3" s="3">
        <f>$B279</f>
        <v>6.0000000000000005E-2</v>
      </c>
      <c r="AN3" s="3">
        <f>$B314</f>
        <v>1.4300000000000002</v>
      </c>
      <c r="AO3" s="3">
        <f>$B349</f>
        <v>6.0000000000000005E-2</v>
      </c>
      <c r="AP3" s="3">
        <f>$B384</f>
        <v>0.97000000000000008</v>
      </c>
      <c r="AQ3" s="3">
        <f>$B419</f>
        <v>0.82000000000000006</v>
      </c>
      <c r="AR3" s="3">
        <f>$B421</f>
        <v>9.379999999999999</v>
      </c>
      <c r="AT3" s="6" t="s">
        <v>21</v>
      </c>
      <c r="AV3">
        <f t="shared" ref="AV3:BN3" si="1">B34</f>
        <v>0.76</v>
      </c>
      <c r="AW3">
        <f t="shared" si="1"/>
        <v>1.4100000000000001</v>
      </c>
      <c r="AX3">
        <f t="shared" si="1"/>
        <v>0.88000000000000012</v>
      </c>
      <c r="AY3">
        <f t="shared" si="1"/>
        <v>1.5899999999999999</v>
      </c>
      <c r="AZ3">
        <f t="shared" si="1"/>
        <v>0.70000000000000007</v>
      </c>
      <c r="BA3">
        <f t="shared" si="1"/>
        <v>0</v>
      </c>
      <c r="BB3">
        <f t="shared" si="1"/>
        <v>1.5499999999999998</v>
      </c>
      <c r="BC3">
        <f t="shared" si="1"/>
        <v>0.82000000000000006</v>
      </c>
      <c r="BD3">
        <f t="shared" si="1"/>
        <v>1.05</v>
      </c>
      <c r="BE3">
        <f t="shared" si="1"/>
        <v>1.1200000000000001</v>
      </c>
      <c r="BF3">
        <f t="shared" si="1"/>
        <v>1.29</v>
      </c>
      <c r="BG3">
        <f t="shared" si="1"/>
        <v>1.05</v>
      </c>
      <c r="BH3">
        <f t="shared" si="1"/>
        <v>1.1400000000000001</v>
      </c>
      <c r="BI3">
        <f t="shared" si="1"/>
        <v>0</v>
      </c>
      <c r="BJ3">
        <f t="shared" si="1"/>
        <v>0</v>
      </c>
      <c r="BK3">
        <f t="shared" si="1"/>
        <v>1.01</v>
      </c>
      <c r="BL3">
        <f t="shared" si="1"/>
        <v>1.1500000000000004</v>
      </c>
      <c r="BM3">
        <f t="shared" si="1"/>
        <v>1.49</v>
      </c>
      <c r="BN3">
        <f t="shared" si="1"/>
        <v>2.9</v>
      </c>
      <c r="BO3" s="7">
        <f t="shared" ref="BO3:BO14" si="2">AVERAGE(AV3:BN3)</f>
        <v>1.047894736842105</v>
      </c>
      <c r="BQ3" s="6"/>
      <c r="CK3" s="3"/>
    </row>
    <row r="4" spans="1:89" x14ac:dyDescent="0.2">
      <c r="A4" s="21">
        <v>2</v>
      </c>
      <c r="B4" s="21"/>
      <c r="C4" s="21"/>
      <c r="D4" s="21"/>
      <c r="E4" s="21"/>
      <c r="F4" s="21"/>
      <c r="G4" s="21"/>
      <c r="H4" s="21"/>
      <c r="I4" s="22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>
        <v>2</v>
      </c>
      <c r="W4" t="str">
        <f>B1</f>
        <v>Pomeroy CD</v>
      </c>
      <c r="X4" s="39">
        <f>B34</f>
        <v>0.76</v>
      </c>
      <c r="Y4" s="40">
        <v>1.5339130434782606</v>
      </c>
      <c r="Z4" s="42">
        <f t="shared" ref="Z4:Z22" si="3">AF25</f>
        <v>0.76</v>
      </c>
      <c r="AA4" s="42">
        <v>1.77</v>
      </c>
      <c r="AB4" s="42">
        <f>AV$33+AV$34+AV$35+AV$36+Z4</f>
        <v>6.2200000000000006</v>
      </c>
      <c r="AC4" s="42">
        <f>Table1[[#This Row],[Column3]]+Average!Q475</f>
        <v>6.2778746836899018</v>
      </c>
      <c r="AE4" t="str">
        <f>C$1</f>
        <v>Huntington</v>
      </c>
      <c r="AF4" s="3">
        <f>$C34</f>
        <v>1.4100000000000001</v>
      </c>
      <c r="AG4" s="3">
        <f>$C69</f>
        <v>0.97</v>
      </c>
      <c r="AH4" s="3">
        <f>$C104</f>
        <v>1.4300000000000002</v>
      </c>
      <c r="AI4" s="3">
        <f>$C139</f>
        <v>2.0000000000000004</v>
      </c>
      <c r="AJ4" s="3">
        <f>$C174</f>
        <v>1.68</v>
      </c>
      <c r="AK4" s="3">
        <f>$C209</f>
        <v>3.4399999999999995</v>
      </c>
      <c r="AL4" s="3">
        <f>$C244</f>
        <v>0.11</v>
      </c>
      <c r="AM4" s="3">
        <f>$C279</f>
        <v>0.58000000000000007</v>
      </c>
      <c r="AN4" s="3">
        <f>$C314</f>
        <v>2.63</v>
      </c>
      <c r="AO4" s="3">
        <f>$C349</f>
        <v>0.32</v>
      </c>
      <c r="AP4" s="3">
        <f>$C384</f>
        <v>1.5300000000000002</v>
      </c>
      <c r="AQ4" s="3">
        <f>$C419</f>
        <v>1.99</v>
      </c>
      <c r="AR4" s="3">
        <f>$C421</f>
        <v>18.09</v>
      </c>
      <c r="AT4" s="6" t="s">
        <v>22</v>
      </c>
      <c r="AV4">
        <f t="shared" ref="AV4:BN4" si="4">B69</f>
        <v>0.55000000000000004</v>
      </c>
      <c r="AW4">
        <f t="shared" si="4"/>
        <v>0.97</v>
      </c>
      <c r="AX4">
        <f t="shared" si="4"/>
        <v>0.56000000000000005</v>
      </c>
      <c r="AY4">
        <f t="shared" si="4"/>
        <v>1.44</v>
      </c>
      <c r="AZ4">
        <f t="shared" si="4"/>
        <v>0.97000000000000008</v>
      </c>
      <c r="BA4">
        <f t="shared" si="4"/>
        <v>0</v>
      </c>
      <c r="BB4">
        <f t="shared" si="4"/>
        <v>0.67999999999999994</v>
      </c>
      <c r="BC4">
        <f t="shared" si="4"/>
        <v>0.43</v>
      </c>
      <c r="BD4">
        <f t="shared" si="4"/>
        <v>0.35</v>
      </c>
      <c r="BE4">
        <f t="shared" si="4"/>
        <v>0.79</v>
      </c>
      <c r="BF4">
        <f t="shared" si="4"/>
        <v>0.46</v>
      </c>
      <c r="BG4">
        <f t="shared" si="4"/>
        <v>0.8</v>
      </c>
      <c r="BH4">
        <f t="shared" si="4"/>
        <v>0.76</v>
      </c>
      <c r="BI4">
        <f t="shared" si="4"/>
        <v>0.8899999999999999</v>
      </c>
      <c r="BJ4">
        <f t="shared" si="4"/>
        <v>0</v>
      </c>
      <c r="BK4">
        <f t="shared" si="4"/>
        <v>1.1399999999999999</v>
      </c>
      <c r="BL4">
        <f t="shared" si="4"/>
        <v>0.68</v>
      </c>
      <c r="BM4">
        <f t="shared" si="4"/>
        <v>0.65</v>
      </c>
      <c r="BN4">
        <f t="shared" si="4"/>
        <v>2.06</v>
      </c>
      <c r="BO4" s="7">
        <f t="shared" si="2"/>
        <v>0.74631578947368427</v>
      </c>
      <c r="BQ4" s="6"/>
      <c r="CK4" s="3"/>
    </row>
    <row r="5" spans="1:89" x14ac:dyDescent="0.2">
      <c r="A5">
        <v>3</v>
      </c>
      <c r="U5">
        <v>3</v>
      </c>
      <c r="W5" t="str">
        <f>C1</f>
        <v>Huntington</v>
      </c>
      <c r="X5" s="39">
        <f>C34</f>
        <v>1.4100000000000001</v>
      </c>
      <c r="Y5" s="40">
        <v>2.0852941176470585</v>
      </c>
      <c r="Z5" s="42">
        <f t="shared" si="3"/>
        <v>1.4100000000000001</v>
      </c>
      <c r="AA5" s="42">
        <v>1.32</v>
      </c>
      <c r="AB5" s="42">
        <f>AW$33+AW$34+AW$35+AW$36+Z5</f>
        <v>9.49</v>
      </c>
      <c r="AC5" s="42">
        <f>Table1[[#This Row],[Column3]]+Average!Q476</f>
        <v>9.2406056177411671</v>
      </c>
      <c r="AE5" t="str">
        <f>D$1</f>
        <v>Tom Keatts</v>
      </c>
      <c r="AF5" s="3">
        <f>$D34</f>
        <v>0.88000000000000012</v>
      </c>
      <c r="AG5" s="3">
        <f>$D69</f>
        <v>0.56000000000000005</v>
      </c>
      <c r="AH5" s="3">
        <f>$D104</f>
        <v>0.52</v>
      </c>
      <c r="AI5" s="3">
        <f>$D139</f>
        <v>1.2500000000000002</v>
      </c>
      <c r="AJ5" s="3">
        <f>$D174</f>
        <v>1.25</v>
      </c>
      <c r="AK5" s="3">
        <f>$D209</f>
        <v>2.02</v>
      </c>
      <c r="AL5" s="3">
        <f>$D244</f>
        <v>0</v>
      </c>
      <c r="AM5" s="3">
        <f>$D279</f>
        <v>0</v>
      </c>
      <c r="AN5" s="3">
        <f>$D314</f>
        <v>1.4600000000000002</v>
      </c>
      <c r="AO5" s="3">
        <f>$D349</f>
        <v>0.03</v>
      </c>
      <c r="AP5" s="3">
        <f>$D384</f>
        <v>0.97000000000000008</v>
      </c>
      <c r="AQ5" s="3">
        <f>$D419</f>
        <v>0.77</v>
      </c>
      <c r="AR5" s="3">
        <f>$D421</f>
        <v>9.7100000000000009</v>
      </c>
      <c r="AT5" s="6" t="s">
        <v>23</v>
      </c>
      <c r="AV5">
        <f t="shared" ref="AV5:BN5" si="5">B104</f>
        <v>0.66999999999999993</v>
      </c>
      <c r="AW5">
        <f t="shared" si="5"/>
        <v>1.4300000000000002</v>
      </c>
      <c r="AX5">
        <f t="shared" si="5"/>
        <v>0.52</v>
      </c>
      <c r="AY5">
        <f t="shared" si="5"/>
        <v>0.58000000000000007</v>
      </c>
      <c r="AZ5">
        <f t="shared" si="5"/>
        <v>0.6399999999999999</v>
      </c>
      <c r="BA5">
        <f t="shared" si="5"/>
        <v>0</v>
      </c>
      <c r="BB5">
        <f t="shared" si="5"/>
        <v>0.93</v>
      </c>
      <c r="BC5">
        <f t="shared" si="5"/>
        <v>0.58000000000000007</v>
      </c>
      <c r="BD5">
        <f t="shared" si="5"/>
        <v>1.2400000000000002</v>
      </c>
      <c r="BE5">
        <f t="shared" si="5"/>
        <v>0.72</v>
      </c>
      <c r="BF5">
        <f t="shared" si="5"/>
        <v>0.84</v>
      </c>
      <c r="BG5">
        <f t="shared" si="5"/>
        <v>0.66999999999999993</v>
      </c>
      <c r="BH5">
        <f t="shared" si="5"/>
        <v>1.34</v>
      </c>
      <c r="BI5">
        <f t="shared" si="5"/>
        <v>0.61</v>
      </c>
      <c r="BJ5">
        <f t="shared" si="5"/>
        <v>0</v>
      </c>
      <c r="BK5">
        <f t="shared" si="5"/>
        <v>0.64000000000000012</v>
      </c>
      <c r="BL5">
        <f t="shared" si="5"/>
        <v>0.76000000000000023</v>
      </c>
      <c r="BM5">
        <f t="shared" si="5"/>
        <v>1.01</v>
      </c>
      <c r="BN5">
        <f t="shared" si="5"/>
        <v>2.7799999999999994</v>
      </c>
      <c r="BO5" s="7">
        <f t="shared" si="2"/>
        <v>0.84</v>
      </c>
      <c r="BQ5" s="6"/>
      <c r="CK5" s="3"/>
    </row>
    <row r="6" spans="1:89" x14ac:dyDescent="0.2">
      <c r="A6" s="21">
        <v>4</v>
      </c>
      <c r="B6" s="21"/>
      <c r="C6" s="21"/>
      <c r="D6" s="21"/>
      <c r="E6" s="21"/>
      <c r="F6" s="21"/>
      <c r="G6" s="21"/>
      <c r="H6" s="21"/>
      <c r="I6" s="22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>
        <v>4</v>
      </c>
      <c r="W6" t="str">
        <f>D1</f>
        <v>Tom Keatts</v>
      </c>
      <c r="X6" s="39">
        <f>D34</f>
        <v>0.88000000000000012</v>
      </c>
      <c r="Y6" s="40"/>
      <c r="Z6" s="42">
        <f t="shared" si="3"/>
        <v>0.88000000000000012</v>
      </c>
      <c r="AA6" s="43"/>
      <c r="AB6" s="42">
        <f>AX$33+AX$34+AX$35+AX$36+Z6</f>
        <v>6.2299999999999995</v>
      </c>
      <c r="AC6" s="42">
        <f>Table1[[#This Row],[Column3]]+Average!Q477</f>
        <v>6.3177585649644472</v>
      </c>
      <c r="AE6" t="str">
        <f>E$1</f>
        <v>Roger Koller</v>
      </c>
      <c r="AF6" s="3">
        <f>$E34</f>
        <v>1.5899999999999999</v>
      </c>
      <c r="AG6" s="3">
        <f>$E69</f>
        <v>1.44</v>
      </c>
      <c r="AH6" s="3">
        <f>$E104</f>
        <v>0.58000000000000007</v>
      </c>
      <c r="AI6" s="3">
        <f>$E139</f>
        <v>2.12</v>
      </c>
      <c r="AJ6" s="3">
        <f>$E174</f>
        <v>1.27</v>
      </c>
      <c r="AK6" s="3">
        <f>$E209</f>
        <v>2.3199999999999998</v>
      </c>
      <c r="AL6" s="3">
        <f>$E244</f>
        <v>0</v>
      </c>
      <c r="AM6" s="3">
        <f>$E279</f>
        <v>0.35000000000000003</v>
      </c>
      <c r="AN6" s="3">
        <f>$E314</f>
        <v>2.31</v>
      </c>
      <c r="AO6" s="3">
        <f>$E349</f>
        <v>0.1</v>
      </c>
      <c r="AP6" s="3">
        <f>$E384</f>
        <v>1.5100000000000002</v>
      </c>
      <c r="AQ6" s="3">
        <f>$E419</f>
        <v>1.6199999999999999</v>
      </c>
      <c r="AR6" s="3">
        <f>$E421</f>
        <v>15.209999999999999</v>
      </c>
      <c r="AT6" s="6" t="s">
        <v>24</v>
      </c>
      <c r="AV6">
        <f t="shared" ref="AV6:BN6" si="6">B139</f>
        <v>1.1700000000000002</v>
      </c>
      <c r="AW6">
        <f t="shared" si="6"/>
        <v>2.0000000000000004</v>
      </c>
      <c r="AX6">
        <f t="shared" si="6"/>
        <v>1.2500000000000002</v>
      </c>
      <c r="AY6">
        <f t="shared" si="6"/>
        <v>2.12</v>
      </c>
      <c r="AZ6">
        <f t="shared" si="6"/>
        <v>1.72</v>
      </c>
      <c r="BA6">
        <f t="shared" si="6"/>
        <v>1.2799999999999998</v>
      </c>
      <c r="BB6">
        <f t="shared" si="6"/>
        <v>1.3800000000000001</v>
      </c>
      <c r="BC6">
        <f t="shared" si="6"/>
        <v>0.99</v>
      </c>
      <c r="BD6">
        <f t="shared" si="6"/>
        <v>1.6200000000000003</v>
      </c>
      <c r="BE6">
        <f t="shared" si="6"/>
        <v>1.5199999999999998</v>
      </c>
      <c r="BF6">
        <f t="shared" si="6"/>
        <v>2.27</v>
      </c>
      <c r="BG6">
        <f t="shared" si="6"/>
        <v>1.37</v>
      </c>
      <c r="BH6">
        <f t="shared" si="6"/>
        <v>1.3000000000000003</v>
      </c>
      <c r="BI6">
        <f t="shared" si="6"/>
        <v>0.82000000000000006</v>
      </c>
      <c r="BJ6">
        <f t="shared" si="6"/>
        <v>0</v>
      </c>
      <c r="BK6">
        <f t="shared" si="6"/>
        <v>2.08</v>
      </c>
      <c r="BL6">
        <f t="shared" si="6"/>
        <v>1.44</v>
      </c>
      <c r="BM6">
        <f t="shared" si="6"/>
        <v>1.83</v>
      </c>
      <c r="BN6">
        <f t="shared" si="6"/>
        <v>3.56</v>
      </c>
      <c r="BO6" s="7">
        <f t="shared" si="2"/>
        <v>1.5642105263157899</v>
      </c>
      <c r="BQ6" s="6"/>
      <c r="CK6" s="3"/>
    </row>
    <row r="7" spans="1:89" x14ac:dyDescent="0.2">
      <c r="A7">
        <v>5</v>
      </c>
      <c r="U7">
        <v>5</v>
      </c>
      <c r="W7" t="str">
        <f>E1</f>
        <v>Roger Koller</v>
      </c>
      <c r="X7" s="39">
        <f>E34</f>
        <v>1.5899999999999999</v>
      </c>
      <c r="Y7" s="40">
        <v>2.7186956521739134</v>
      </c>
      <c r="Z7" s="42">
        <f t="shared" si="3"/>
        <v>1.5899999999999999</v>
      </c>
      <c r="AA7" s="42">
        <v>2.5299999999999998</v>
      </c>
      <c r="AB7" s="42">
        <f>AY$33+AY$34+AY$35+AY$36+Z7</f>
        <v>9</v>
      </c>
      <c r="AC7" s="42">
        <f>Table1[[#This Row],[Column3]]+Average!Q478</f>
        <v>10.390124223602484</v>
      </c>
      <c r="AE7" t="str">
        <f>F$1</f>
        <v>Ruark</v>
      </c>
      <c r="AF7" s="3">
        <f>$F34</f>
        <v>0.70000000000000007</v>
      </c>
      <c r="AG7" s="3">
        <f>$F69</f>
        <v>0.97000000000000008</v>
      </c>
      <c r="AH7" s="3">
        <f>$F104</f>
        <v>0.6399999999999999</v>
      </c>
      <c r="AI7" s="3">
        <f>$F139</f>
        <v>1.72</v>
      </c>
      <c r="AJ7" s="3">
        <f>$F174</f>
        <v>0.90000000000000013</v>
      </c>
      <c r="AK7" s="3">
        <f>$F209</f>
        <v>2.6900000000000004</v>
      </c>
      <c r="AL7" s="3">
        <f>$F244</f>
        <v>0.26</v>
      </c>
      <c r="AM7" s="3">
        <f>$F279</f>
        <v>0.41000000000000003</v>
      </c>
      <c r="AN7" s="3">
        <f>$F314</f>
        <v>2.14</v>
      </c>
      <c r="AO7" s="3">
        <f>$F349</f>
        <v>0.16</v>
      </c>
      <c r="AP7" s="3">
        <f>$F384</f>
        <v>1.39</v>
      </c>
      <c r="AQ7" s="3">
        <f>$F419</f>
        <v>0.75</v>
      </c>
      <c r="AR7" s="3">
        <f>$F421</f>
        <v>12.730000000000002</v>
      </c>
      <c r="AT7" s="6" t="s">
        <v>25</v>
      </c>
      <c r="AV7">
        <f t="shared" ref="AV7:BN7" si="7">B174</f>
        <v>0.96</v>
      </c>
      <c r="AW7">
        <f t="shared" si="7"/>
        <v>1.68</v>
      </c>
      <c r="AX7">
        <f t="shared" si="7"/>
        <v>1.25</v>
      </c>
      <c r="AY7">
        <f t="shared" si="7"/>
        <v>1.27</v>
      </c>
      <c r="AZ7">
        <f t="shared" si="7"/>
        <v>0.90000000000000013</v>
      </c>
      <c r="BA7">
        <f t="shared" si="7"/>
        <v>0.76</v>
      </c>
      <c r="BB7">
        <f t="shared" si="7"/>
        <v>1.05</v>
      </c>
      <c r="BC7">
        <f t="shared" si="7"/>
        <v>0.88</v>
      </c>
      <c r="BD7">
        <f t="shared" si="7"/>
        <v>1.31</v>
      </c>
      <c r="BE7">
        <f t="shared" si="7"/>
        <v>1.25</v>
      </c>
      <c r="BF7">
        <f t="shared" si="7"/>
        <v>2.0100000000000002</v>
      </c>
      <c r="BG7">
        <f t="shared" si="7"/>
        <v>0.79</v>
      </c>
      <c r="BH7">
        <f t="shared" si="7"/>
        <v>1.1000000000000001</v>
      </c>
      <c r="BI7">
        <f t="shared" si="7"/>
        <v>1.26</v>
      </c>
      <c r="BJ7">
        <f t="shared" si="7"/>
        <v>0</v>
      </c>
      <c r="BK7">
        <f t="shared" si="7"/>
        <v>1.42</v>
      </c>
      <c r="BL7">
        <f t="shared" si="7"/>
        <v>1.2600000000000002</v>
      </c>
      <c r="BM7">
        <f t="shared" si="7"/>
        <v>1.4</v>
      </c>
      <c r="BN7">
        <f t="shared" si="7"/>
        <v>2.4000000000000004</v>
      </c>
      <c r="BO7" s="7">
        <f t="shared" si="2"/>
        <v>1.2078947368421054</v>
      </c>
      <c r="BQ7" s="6"/>
      <c r="CK7" s="3"/>
    </row>
    <row r="8" spans="1:89" x14ac:dyDescent="0.2">
      <c r="A8" s="21">
        <v>6</v>
      </c>
      <c r="B8" s="21"/>
      <c r="C8" s="21"/>
      <c r="D8" s="21">
        <v>0.01</v>
      </c>
      <c r="E8" s="21"/>
      <c r="F8" s="21"/>
      <c r="G8" s="21"/>
      <c r="H8" s="21"/>
      <c r="I8" s="22"/>
      <c r="J8" s="21"/>
      <c r="K8" s="21"/>
      <c r="L8" s="21"/>
      <c r="M8" s="21">
        <v>0.2</v>
      </c>
      <c r="N8" s="21"/>
      <c r="O8" s="21"/>
      <c r="P8" s="21"/>
      <c r="Q8" s="21"/>
      <c r="R8" s="21">
        <v>0.05</v>
      </c>
      <c r="S8" s="21"/>
      <c r="T8" s="21"/>
      <c r="U8" s="21">
        <v>6</v>
      </c>
      <c r="W8" t="str">
        <f>F1</f>
        <v>Ruark</v>
      </c>
      <c r="X8" s="39">
        <f>F34</f>
        <v>0.70000000000000007</v>
      </c>
      <c r="Y8" s="40">
        <v>1.5539130434782606</v>
      </c>
      <c r="Z8" s="42">
        <f t="shared" si="3"/>
        <v>0.70000000000000007</v>
      </c>
      <c r="AA8" s="42">
        <v>1.78</v>
      </c>
      <c r="AB8" s="42">
        <f>AZ$33+AZ$34+AZ$35+AZ$36+Z8</f>
        <v>6.28</v>
      </c>
      <c r="AC8" s="42">
        <f>Table1[[#This Row],[Column3]]+Average!Q479</f>
        <v>7.3805013625665801</v>
      </c>
      <c r="AE8" t="str">
        <f>G$1</f>
        <v xml:space="preserve">Cardwell </v>
      </c>
      <c r="AF8" s="3">
        <f>$G34</f>
        <v>0</v>
      </c>
      <c r="AG8" s="3">
        <f>$G69</f>
        <v>0</v>
      </c>
      <c r="AH8" s="3">
        <f>$G104</f>
        <v>0</v>
      </c>
      <c r="AI8" s="3">
        <f>$G139</f>
        <v>1.2799999999999998</v>
      </c>
      <c r="AJ8" s="3">
        <f>$G174</f>
        <v>0.76</v>
      </c>
      <c r="AK8" s="3">
        <f>$G209</f>
        <v>2.2800000000000002</v>
      </c>
      <c r="AL8" s="3">
        <f>$G244</f>
        <v>0</v>
      </c>
      <c r="AM8" s="3">
        <f>$G279</f>
        <v>0.16</v>
      </c>
      <c r="AN8" s="3">
        <f>$G314</f>
        <v>0</v>
      </c>
      <c r="AO8" s="3">
        <f>$G349</f>
        <v>0</v>
      </c>
      <c r="AP8" s="3">
        <f>$G384</f>
        <v>1.03</v>
      </c>
      <c r="AQ8" s="3">
        <f>$G419</f>
        <v>0.60000000000000009</v>
      </c>
      <c r="AR8" s="3">
        <f>$G421</f>
        <v>5.9500000000000011</v>
      </c>
      <c r="AT8" s="6" t="s">
        <v>26</v>
      </c>
      <c r="AV8">
        <f t="shared" ref="AV8:BN8" si="8">B209</f>
        <v>1.93</v>
      </c>
      <c r="AW8">
        <f t="shared" si="8"/>
        <v>3.4399999999999995</v>
      </c>
      <c r="AX8">
        <f t="shared" si="8"/>
        <v>2.02</v>
      </c>
      <c r="AY8">
        <f t="shared" si="8"/>
        <v>2.3199999999999998</v>
      </c>
      <c r="AZ8">
        <f t="shared" si="8"/>
        <v>2.6900000000000004</v>
      </c>
      <c r="BA8">
        <f t="shared" si="8"/>
        <v>2.2800000000000002</v>
      </c>
      <c r="BB8">
        <f t="shared" si="8"/>
        <v>1.76</v>
      </c>
      <c r="BC8">
        <f t="shared" si="8"/>
        <v>2.72</v>
      </c>
      <c r="BD8">
        <f t="shared" si="8"/>
        <v>2.5499999999999998</v>
      </c>
      <c r="BE8">
        <f t="shared" si="8"/>
        <v>1.4500000000000002</v>
      </c>
      <c r="BF8">
        <f t="shared" si="8"/>
        <v>2.5300000000000002</v>
      </c>
      <c r="BG8">
        <f t="shared" si="8"/>
        <v>1.91</v>
      </c>
      <c r="BH8">
        <f t="shared" si="8"/>
        <v>3.34</v>
      </c>
      <c r="BI8">
        <f t="shared" si="8"/>
        <v>1.17</v>
      </c>
      <c r="BJ8">
        <f t="shared" si="8"/>
        <v>0</v>
      </c>
      <c r="BK8">
        <f t="shared" si="8"/>
        <v>2.3200000000000003</v>
      </c>
      <c r="BL8">
        <f t="shared" si="8"/>
        <v>3.5300000000000002</v>
      </c>
      <c r="BM8">
        <f t="shared" si="8"/>
        <v>2.7299999999999995</v>
      </c>
      <c r="BN8">
        <f t="shared" si="8"/>
        <v>3.7600000000000007</v>
      </c>
      <c r="BO8" s="7">
        <f t="shared" si="2"/>
        <v>2.3394736842105259</v>
      </c>
      <c r="BQ8" s="6"/>
      <c r="CK8" s="3"/>
    </row>
    <row r="9" spans="1:89" x14ac:dyDescent="0.2">
      <c r="A9">
        <v>7</v>
      </c>
      <c r="B9">
        <v>0.35</v>
      </c>
      <c r="C9">
        <v>0.45</v>
      </c>
      <c r="D9">
        <v>0.36</v>
      </c>
      <c r="E9">
        <v>0.5</v>
      </c>
      <c r="F9">
        <v>0.34</v>
      </c>
      <c r="H9">
        <v>0.73</v>
      </c>
      <c r="I9">
        <v>0.47</v>
      </c>
      <c r="J9">
        <v>0.24</v>
      </c>
      <c r="K9">
        <v>0.55000000000000004</v>
      </c>
      <c r="L9">
        <v>0.56999999999999995</v>
      </c>
      <c r="M9">
        <v>0.18</v>
      </c>
      <c r="N9">
        <v>0.4</v>
      </c>
      <c r="Q9">
        <v>0.44</v>
      </c>
      <c r="R9">
        <v>0.5</v>
      </c>
      <c r="T9">
        <v>1</v>
      </c>
      <c r="U9">
        <v>7</v>
      </c>
      <c r="W9" t="str">
        <f>G1</f>
        <v xml:space="preserve">Cardwell </v>
      </c>
      <c r="X9" s="44" t="s">
        <v>108</v>
      </c>
      <c r="Y9" s="40">
        <v>1.6034999999999999</v>
      </c>
      <c r="Z9" s="42">
        <f t="shared" si="3"/>
        <v>0</v>
      </c>
      <c r="AA9" s="42">
        <v>1.93</v>
      </c>
      <c r="AB9" s="42">
        <f>BA$33+BA$34+BA$35+BA$36+Z9</f>
        <v>0</v>
      </c>
      <c r="AC9" s="42">
        <f>Table1[[#This Row],[Column3]]+Average!Q480</f>
        <v>6.4787321981424153</v>
      </c>
      <c r="AE9" t="str">
        <f>H$1</f>
        <v>M Hastings</v>
      </c>
      <c r="AF9" s="3">
        <f>$H34</f>
        <v>1.5499999999999998</v>
      </c>
      <c r="AG9" s="3">
        <f>$H69</f>
        <v>0.67999999999999994</v>
      </c>
      <c r="AH9" s="3">
        <f>$H104</f>
        <v>0.93</v>
      </c>
      <c r="AI9" s="3">
        <f>$H139</f>
        <v>1.3800000000000001</v>
      </c>
      <c r="AJ9" s="3">
        <f>$H174</f>
        <v>1.05</v>
      </c>
      <c r="AK9" s="3">
        <f>$H209</f>
        <v>1.76</v>
      </c>
      <c r="AL9" s="3">
        <f>$H244</f>
        <v>0.16</v>
      </c>
      <c r="AM9" s="3">
        <f>$H279</f>
        <v>0</v>
      </c>
      <c r="AN9" s="3">
        <f>$H314</f>
        <v>2.0100000000000002</v>
      </c>
      <c r="AO9" s="3">
        <f>$H349</f>
        <v>0.22</v>
      </c>
      <c r="AP9" s="3">
        <f>$H384</f>
        <v>1.26</v>
      </c>
      <c r="AQ9" s="3">
        <f>$H419</f>
        <v>1.41</v>
      </c>
      <c r="AR9" s="3">
        <f>$H421</f>
        <v>12.41</v>
      </c>
      <c r="AT9" s="6" t="s">
        <v>27</v>
      </c>
      <c r="AV9">
        <f t="shared" ref="AV9:BN9" si="9">B244</f>
        <v>0</v>
      </c>
      <c r="AW9">
        <f t="shared" si="9"/>
        <v>0.11</v>
      </c>
      <c r="AX9">
        <f t="shared" si="9"/>
        <v>0</v>
      </c>
      <c r="AY9">
        <f t="shared" si="9"/>
        <v>0</v>
      </c>
      <c r="AZ9">
        <f t="shared" si="9"/>
        <v>0.26</v>
      </c>
      <c r="BA9">
        <f t="shared" si="9"/>
        <v>0</v>
      </c>
      <c r="BB9">
        <f t="shared" si="9"/>
        <v>0.16</v>
      </c>
      <c r="BC9">
        <f t="shared" si="9"/>
        <v>0</v>
      </c>
      <c r="BD9">
        <f t="shared" si="9"/>
        <v>0.02</v>
      </c>
      <c r="BE9">
        <f t="shared" si="9"/>
        <v>0</v>
      </c>
      <c r="BF9">
        <f t="shared" si="9"/>
        <v>0.06</v>
      </c>
      <c r="BG9">
        <f t="shared" si="9"/>
        <v>0</v>
      </c>
      <c r="BH9">
        <f t="shared" si="9"/>
        <v>0.05</v>
      </c>
      <c r="BI9">
        <f t="shared" si="9"/>
        <v>0</v>
      </c>
      <c r="BJ9">
        <f t="shared" si="9"/>
        <v>0</v>
      </c>
      <c r="BK9">
        <f t="shared" si="9"/>
        <v>0</v>
      </c>
      <c r="BL9">
        <f t="shared" si="9"/>
        <v>7.0000000000000007E-2</v>
      </c>
      <c r="BM9">
        <f t="shared" si="9"/>
        <v>0</v>
      </c>
      <c r="BN9">
        <f t="shared" si="9"/>
        <v>0.15</v>
      </c>
      <c r="BO9" s="7">
        <f t="shared" si="2"/>
        <v>4.631578947368422E-2</v>
      </c>
      <c r="BQ9" s="6"/>
      <c r="CK9" s="3"/>
    </row>
    <row r="10" spans="1:89" x14ac:dyDescent="0.2">
      <c r="A10" s="21">
        <v>8</v>
      </c>
      <c r="B10" s="21">
        <v>7.0000000000000007E-2</v>
      </c>
      <c r="C10" s="21">
        <v>0.12</v>
      </c>
      <c r="D10" s="21">
        <v>0.11</v>
      </c>
      <c r="E10" s="21"/>
      <c r="F10" s="21"/>
      <c r="G10" s="21"/>
      <c r="H10" s="21"/>
      <c r="I10" s="22">
        <v>0.08</v>
      </c>
      <c r="J10" s="21">
        <v>0.21</v>
      </c>
      <c r="K10" s="21">
        <v>0.08</v>
      </c>
      <c r="L10" s="21"/>
      <c r="M10" s="21">
        <v>0.09</v>
      </c>
      <c r="N10" s="21">
        <v>0.06</v>
      </c>
      <c r="O10" s="21"/>
      <c r="P10" s="21"/>
      <c r="Q10" s="21">
        <v>0.12</v>
      </c>
      <c r="R10" s="21"/>
      <c r="S10" s="21"/>
      <c r="T10" s="21"/>
      <c r="U10" s="21">
        <v>8</v>
      </c>
      <c r="W10" t="str">
        <f>H1</f>
        <v>M Hastings</v>
      </c>
      <c r="X10" s="39">
        <f>H34</f>
        <v>1.5499999999999998</v>
      </c>
      <c r="Y10" s="40">
        <v>1.776956521739131</v>
      </c>
      <c r="Z10" s="42">
        <f t="shared" si="3"/>
        <v>1.5499999999999998</v>
      </c>
      <c r="AA10" s="42">
        <v>1.84</v>
      </c>
      <c r="AB10" s="42">
        <f>BB$33+BB$34+BB$35+BB$36+Z10</f>
        <v>9.91</v>
      </c>
      <c r="AC10" s="42">
        <f>Table1[[#This Row],[Column3]]+Average!Q481</f>
        <v>7.6571773194599286</v>
      </c>
      <c r="AE10" t="str">
        <f>I$1</f>
        <v>510 Pataha</v>
      </c>
      <c r="AF10" s="3">
        <f>$I34</f>
        <v>0.82000000000000006</v>
      </c>
      <c r="AG10" s="3">
        <f>$I69</f>
        <v>0.43</v>
      </c>
      <c r="AH10" s="3">
        <f>$I104</f>
        <v>0.58000000000000007</v>
      </c>
      <c r="AI10" s="3">
        <f>$I139</f>
        <v>0.99</v>
      </c>
      <c r="AJ10" s="3">
        <f>$I174</f>
        <v>0.88</v>
      </c>
      <c r="AK10" s="3">
        <f>$I209</f>
        <v>2.72</v>
      </c>
      <c r="AL10" s="3">
        <f>$I244</f>
        <v>0</v>
      </c>
      <c r="AM10" s="3">
        <f>$I279</f>
        <v>0</v>
      </c>
      <c r="AN10" s="3">
        <f>$I314</f>
        <v>1.64</v>
      </c>
      <c r="AO10" s="3">
        <f>$I349</f>
        <v>0.04</v>
      </c>
      <c r="AP10" s="3">
        <f>$I384</f>
        <v>0.78999999999999992</v>
      </c>
      <c r="AQ10" s="3">
        <f>$I419</f>
        <v>1.3</v>
      </c>
      <c r="AR10" s="3">
        <f>$I421</f>
        <v>10.19</v>
      </c>
      <c r="AT10" s="6" t="s">
        <v>28</v>
      </c>
      <c r="AV10">
        <f t="shared" ref="AV10:BN10" si="10">B279</f>
        <v>6.0000000000000005E-2</v>
      </c>
      <c r="AW10">
        <f t="shared" si="10"/>
        <v>0.58000000000000007</v>
      </c>
      <c r="AX10">
        <f t="shared" si="10"/>
        <v>0</v>
      </c>
      <c r="AY10">
        <f t="shared" si="10"/>
        <v>0.35000000000000003</v>
      </c>
      <c r="AZ10">
        <f t="shared" si="10"/>
        <v>0.41000000000000003</v>
      </c>
      <c r="BA10">
        <f t="shared" si="10"/>
        <v>0.16</v>
      </c>
      <c r="BB10">
        <f t="shared" si="10"/>
        <v>0</v>
      </c>
      <c r="BC10">
        <f t="shared" si="10"/>
        <v>0</v>
      </c>
      <c r="BD10">
        <f t="shared" si="10"/>
        <v>0.18000000000000002</v>
      </c>
      <c r="BE10">
        <f t="shared" si="10"/>
        <v>0.25</v>
      </c>
      <c r="BF10">
        <f t="shared" si="10"/>
        <v>0.21000000000000002</v>
      </c>
      <c r="BG10">
        <f t="shared" si="10"/>
        <v>0.04</v>
      </c>
      <c r="BH10">
        <f t="shared" si="10"/>
        <v>0.79</v>
      </c>
      <c r="BI10">
        <f t="shared" si="10"/>
        <v>0.1</v>
      </c>
      <c r="BJ10">
        <f t="shared" si="10"/>
        <v>0</v>
      </c>
      <c r="BK10">
        <f t="shared" si="10"/>
        <v>0</v>
      </c>
      <c r="BL10">
        <f t="shared" si="10"/>
        <v>0.72</v>
      </c>
      <c r="BM10">
        <f t="shared" si="10"/>
        <v>0.16</v>
      </c>
      <c r="BN10">
        <f t="shared" si="10"/>
        <v>0.52</v>
      </c>
      <c r="BO10" s="7">
        <f t="shared" si="2"/>
        <v>0.23842105263157901</v>
      </c>
      <c r="BQ10" s="6"/>
      <c r="CK10" s="3"/>
    </row>
    <row r="11" spans="1:89" x14ac:dyDescent="0.2">
      <c r="A11">
        <v>9</v>
      </c>
      <c r="B11">
        <v>0.02</v>
      </c>
      <c r="C11">
        <v>0.06</v>
      </c>
      <c r="D11">
        <v>0.02</v>
      </c>
      <c r="H11">
        <v>0.19</v>
      </c>
      <c r="J11">
        <v>0.12</v>
      </c>
      <c r="N11">
        <v>0.08</v>
      </c>
      <c r="U11">
        <v>9</v>
      </c>
      <c r="W11" t="str">
        <f>I1</f>
        <v>510 Pataha</v>
      </c>
      <c r="X11" s="39">
        <f>I34</f>
        <v>0.82000000000000006</v>
      </c>
      <c r="Y11" s="40"/>
      <c r="Z11" s="42">
        <f t="shared" si="3"/>
        <v>0.82000000000000006</v>
      </c>
      <c r="AA11" s="43"/>
      <c r="AB11" s="42">
        <f>BC$33+BC$34+BC$35+BC$36+Z11</f>
        <v>4.870000000000001</v>
      </c>
      <c r="AC11" s="42">
        <f>Table1[[#This Row],[Column3]]+Average!Q482</f>
        <v>4.7799999999999994</v>
      </c>
      <c r="AE11" t="str">
        <f>J$1</f>
        <v>Williams</v>
      </c>
      <c r="AF11" s="3">
        <f>$J34</f>
        <v>1.05</v>
      </c>
      <c r="AG11" s="3">
        <f>$J69</f>
        <v>0.35</v>
      </c>
      <c r="AH11" s="3">
        <f>$J104</f>
        <v>1.2400000000000002</v>
      </c>
      <c r="AI11" s="3">
        <f>$J139</f>
        <v>1.6200000000000003</v>
      </c>
      <c r="AJ11" s="3">
        <f>$J174</f>
        <v>1.31</v>
      </c>
      <c r="AK11" s="3">
        <f>$J209</f>
        <v>2.5499999999999998</v>
      </c>
      <c r="AL11" s="3">
        <f>$J244</f>
        <v>0.02</v>
      </c>
      <c r="AM11" s="3">
        <f>$J279</f>
        <v>0.18000000000000002</v>
      </c>
      <c r="AN11" s="3">
        <f>$J314</f>
        <v>0</v>
      </c>
      <c r="AO11" s="3">
        <f>$J349</f>
        <v>0.16999999999999998</v>
      </c>
      <c r="AP11" s="3">
        <f>$J384</f>
        <v>1.3900000000000001</v>
      </c>
      <c r="AQ11" s="3">
        <f>$J419</f>
        <v>1.79</v>
      </c>
      <c r="AR11" s="3">
        <f>$J421</f>
        <v>11.670000000000002</v>
      </c>
      <c r="AT11" s="6" t="s">
        <v>29</v>
      </c>
      <c r="AV11">
        <f t="shared" ref="AV11:BN11" si="11">B314</f>
        <v>1.4300000000000002</v>
      </c>
      <c r="AW11">
        <f t="shared" si="11"/>
        <v>2.63</v>
      </c>
      <c r="AX11">
        <f t="shared" si="11"/>
        <v>1.4600000000000002</v>
      </c>
      <c r="AY11">
        <f t="shared" si="11"/>
        <v>2.31</v>
      </c>
      <c r="AZ11">
        <f t="shared" si="11"/>
        <v>2.14</v>
      </c>
      <c r="BA11">
        <f t="shared" si="11"/>
        <v>0</v>
      </c>
      <c r="BB11">
        <f t="shared" si="11"/>
        <v>2.0100000000000002</v>
      </c>
      <c r="BC11">
        <f t="shared" si="11"/>
        <v>1.64</v>
      </c>
      <c r="BD11">
        <f t="shared" si="11"/>
        <v>0</v>
      </c>
      <c r="BE11">
        <f t="shared" si="11"/>
        <v>1.9100000000000001</v>
      </c>
      <c r="BF11">
        <f t="shared" si="11"/>
        <v>1.89</v>
      </c>
      <c r="BG11">
        <f t="shared" si="11"/>
        <v>1.69</v>
      </c>
      <c r="BH11">
        <f t="shared" si="11"/>
        <v>1.9700000000000002</v>
      </c>
      <c r="BI11">
        <f t="shared" si="11"/>
        <v>1.5399999999999998</v>
      </c>
      <c r="BJ11">
        <f t="shared" si="11"/>
        <v>0</v>
      </c>
      <c r="BK11">
        <f t="shared" si="11"/>
        <v>2.08</v>
      </c>
      <c r="BL11">
        <f t="shared" si="11"/>
        <v>1.9299999999999997</v>
      </c>
      <c r="BM11">
        <f t="shared" si="11"/>
        <v>1.9900000000000002</v>
      </c>
      <c r="BN11">
        <f t="shared" si="11"/>
        <v>3.02</v>
      </c>
      <c r="BO11" s="7">
        <f t="shared" si="2"/>
        <v>1.665263157894737</v>
      </c>
      <c r="BQ11" s="6"/>
      <c r="CK11" s="3"/>
    </row>
    <row r="12" spans="1:89" x14ac:dyDescent="0.2">
      <c r="A12" s="21">
        <v>10</v>
      </c>
      <c r="B12" s="21"/>
      <c r="C12" s="21">
        <v>0.12</v>
      </c>
      <c r="D12" s="21"/>
      <c r="E12" s="21"/>
      <c r="F12" s="21"/>
      <c r="G12" s="21"/>
      <c r="H12" s="21"/>
      <c r="I12" s="22"/>
      <c r="J12" s="21">
        <v>0.02</v>
      </c>
      <c r="K12" s="21">
        <v>0.05</v>
      </c>
      <c r="L12" s="21"/>
      <c r="M12" s="21">
        <v>7.0000000000000007E-2</v>
      </c>
      <c r="N12" s="21">
        <v>0.02</v>
      </c>
      <c r="O12" s="21"/>
      <c r="P12" s="21"/>
      <c r="Q12" s="21"/>
      <c r="R12" s="21">
        <v>0.1</v>
      </c>
      <c r="S12" s="21"/>
      <c r="T12" s="21"/>
      <c r="U12" s="21">
        <v>10</v>
      </c>
      <c r="W12" t="str">
        <f>J1</f>
        <v>Williams</v>
      </c>
      <c r="X12" s="39">
        <f>J34</f>
        <v>1.05</v>
      </c>
      <c r="Y12" s="40">
        <v>2.2043478260869565</v>
      </c>
      <c r="Z12" s="42">
        <f t="shared" si="3"/>
        <v>1.05</v>
      </c>
      <c r="AA12" s="42">
        <v>2.2200000000000002</v>
      </c>
      <c r="AB12" s="42">
        <f>BD$33+BD$34+BD$35+BD$36+Z12</f>
        <v>8.4499999999999993</v>
      </c>
      <c r="AC12" s="42">
        <f>Table1[[#This Row],[Column3]]+Average!Q483</f>
        <v>8.5657214524605827</v>
      </c>
      <c r="AE12" t="str">
        <f>K$1</f>
        <v>Fitzsimmons</v>
      </c>
      <c r="AF12" s="3">
        <f>$K34</f>
        <v>1.1200000000000001</v>
      </c>
      <c r="AG12" s="3">
        <f>$K69</f>
        <v>0.79</v>
      </c>
      <c r="AH12" s="3">
        <f>$K104</f>
        <v>0.72</v>
      </c>
      <c r="AI12" s="3">
        <f>$K139</f>
        <v>1.5199999999999998</v>
      </c>
      <c r="AJ12" s="3">
        <f>$K174</f>
        <v>1.25</v>
      </c>
      <c r="AK12" s="3">
        <f>$K209</f>
        <v>1.4500000000000002</v>
      </c>
      <c r="AL12" s="3">
        <f>$K244</f>
        <v>0</v>
      </c>
      <c r="AM12" s="3">
        <f>$K279</f>
        <v>0.25</v>
      </c>
      <c r="AN12" s="3">
        <f>$K314</f>
        <v>1.9100000000000001</v>
      </c>
      <c r="AO12" s="3">
        <f>$K349</f>
        <v>0.18</v>
      </c>
      <c r="AP12" s="3">
        <f>$K384</f>
        <v>0</v>
      </c>
      <c r="AQ12" s="3">
        <f>$K419</f>
        <v>1.01</v>
      </c>
      <c r="AR12" s="3">
        <f>$K421</f>
        <v>10.199999999999999</v>
      </c>
      <c r="AT12" s="6" t="s">
        <v>30</v>
      </c>
      <c r="AV12">
        <f t="shared" ref="AV12:BN12" si="12">B349</f>
        <v>6.0000000000000005E-2</v>
      </c>
      <c r="AW12">
        <f t="shared" si="12"/>
        <v>0.32</v>
      </c>
      <c r="AX12">
        <f t="shared" si="12"/>
        <v>0.03</v>
      </c>
      <c r="AY12">
        <f t="shared" si="12"/>
        <v>0.1</v>
      </c>
      <c r="AZ12">
        <f t="shared" si="12"/>
        <v>0.16</v>
      </c>
      <c r="BA12">
        <f t="shared" si="12"/>
        <v>0</v>
      </c>
      <c r="BB12">
        <f t="shared" si="12"/>
        <v>0.22</v>
      </c>
      <c r="BC12">
        <f t="shared" si="12"/>
        <v>0.04</v>
      </c>
      <c r="BD12">
        <f t="shared" si="12"/>
        <v>0.16999999999999998</v>
      </c>
      <c r="BE12">
        <f t="shared" si="12"/>
        <v>0.18</v>
      </c>
      <c r="BF12">
        <f t="shared" si="12"/>
        <v>0.47</v>
      </c>
      <c r="BG12">
        <f t="shared" si="12"/>
        <v>0</v>
      </c>
      <c r="BH12">
        <f t="shared" si="12"/>
        <v>0.12</v>
      </c>
      <c r="BI12">
        <f t="shared" si="12"/>
        <v>0.3</v>
      </c>
      <c r="BJ12">
        <f t="shared" si="12"/>
        <v>0</v>
      </c>
      <c r="BK12">
        <f t="shared" si="12"/>
        <v>0.05</v>
      </c>
      <c r="BL12">
        <f t="shared" si="12"/>
        <v>0.12000000000000001</v>
      </c>
      <c r="BM12">
        <f t="shared" si="12"/>
        <v>0.27</v>
      </c>
      <c r="BN12">
        <f t="shared" si="12"/>
        <v>0.44</v>
      </c>
      <c r="BO12" s="7">
        <f t="shared" si="2"/>
        <v>0.16052631578947368</v>
      </c>
      <c r="BQ12" s="6"/>
      <c r="CK12" s="3"/>
    </row>
    <row r="13" spans="1:89" x14ac:dyDescent="0.2">
      <c r="A13">
        <v>11</v>
      </c>
      <c r="E13">
        <v>0.21</v>
      </c>
      <c r="K13">
        <v>0.02</v>
      </c>
      <c r="T13">
        <v>0.25</v>
      </c>
      <c r="U13">
        <v>11</v>
      </c>
      <c r="W13" t="str">
        <f>K1</f>
        <v>Fitzsimmons</v>
      </c>
      <c r="X13" s="39">
        <f>K34</f>
        <v>1.1200000000000001</v>
      </c>
      <c r="Y13" s="40">
        <v>1.9839130434782606</v>
      </c>
      <c r="Z13" s="42">
        <f t="shared" si="3"/>
        <v>1.1200000000000001</v>
      </c>
      <c r="AA13" s="42">
        <v>2.0299999999999998</v>
      </c>
      <c r="AB13" s="42">
        <f>BE$33+BE$34+BE$35+BE$36+Z13</f>
        <v>8.1</v>
      </c>
      <c r="AC13" s="42">
        <f>Table1[[#This Row],[Column3]]+Average!Q484</f>
        <v>7.730054347826087</v>
      </c>
      <c r="AE13" t="str">
        <f>L$1</f>
        <v>Houser</v>
      </c>
      <c r="AF13" s="3">
        <f>$L34</f>
        <v>1.29</v>
      </c>
      <c r="AG13" s="3">
        <f>$L69</f>
        <v>0.46</v>
      </c>
      <c r="AH13" s="3">
        <f>$L104</f>
        <v>0.84</v>
      </c>
      <c r="AI13" s="3">
        <f>$L139</f>
        <v>2.27</v>
      </c>
      <c r="AJ13" s="3">
        <f>$L174</f>
        <v>2.0100000000000002</v>
      </c>
      <c r="AK13" s="3">
        <f>$L209</f>
        <v>2.5300000000000002</v>
      </c>
      <c r="AL13" s="3">
        <f>$L244</f>
        <v>0.06</v>
      </c>
      <c r="AM13" s="3">
        <f>$L279</f>
        <v>0.21000000000000002</v>
      </c>
      <c r="AN13" s="3">
        <f>$L314</f>
        <v>1.89</v>
      </c>
      <c r="AO13" s="3">
        <f>$L349</f>
        <v>0.47</v>
      </c>
      <c r="AP13" s="3">
        <f>$L384</f>
        <v>1.29</v>
      </c>
      <c r="AQ13" s="3">
        <f>$L419</f>
        <v>1.38</v>
      </c>
      <c r="AR13" s="3">
        <f>$L421</f>
        <v>14.7</v>
      </c>
      <c r="AT13" s="6" t="s">
        <v>31</v>
      </c>
      <c r="AV13">
        <f t="shared" ref="AV13:BN13" si="13">B384</f>
        <v>0.97000000000000008</v>
      </c>
      <c r="AW13">
        <f t="shared" si="13"/>
        <v>1.5300000000000002</v>
      </c>
      <c r="AX13">
        <f t="shared" si="13"/>
        <v>0.97000000000000008</v>
      </c>
      <c r="AY13">
        <f t="shared" si="13"/>
        <v>1.5100000000000002</v>
      </c>
      <c r="AZ13">
        <f t="shared" si="13"/>
        <v>1.39</v>
      </c>
      <c r="BA13">
        <f t="shared" si="13"/>
        <v>1.03</v>
      </c>
      <c r="BB13">
        <f t="shared" si="13"/>
        <v>1.26</v>
      </c>
      <c r="BC13">
        <f t="shared" si="13"/>
        <v>0.78999999999999992</v>
      </c>
      <c r="BD13">
        <f t="shared" si="13"/>
        <v>1.3900000000000001</v>
      </c>
      <c r="BE13">
        <f t="shared" si="13"/>
        <v>0</v>
      </c>
      <c r="BF13">
        <f t="shared" si="13"/>
        <v>1.29</v>
      </c>
      <c r="BG13">
        <f t="shared" si="13"/>
        <v>0</v>
      </c>
      <c r="BH13">
        <f t="shared" si="13"/>
        <v>0.87</v>
      </c>
      <c r="BI13">
        <f t="shared" si="13"/>
        <v>1.53</v>
      </c>
      <c r="BJ13">
        <f t="shared" si="13"/>
        <v>0</v>
      </c>
      <c r="BK13">
        <f t="shared" si="13"/>
        <v>1.42</v>
      </c>
      <c r="BL13">
        <f t="shared" si="13"/>
        <v>0.63000000000000012</v>
      </c>
      <c r="BM13">
        <f t="shared" si="13"/>
        <v>2.19</v>
      </c>
      <c r="BN13">
        <f t="shared" si="13"/>
        <v>2.2999999999999998</v>
      </c>
      <c r="BO13" s="7">
        <f t="shared" si="2"/>
        <v>1.1089473684210527</v>
      </c>
      <c r="BQ13" s="6"/>
      <c r="CK13" s="3"/>
    </row>
    <row r="14" spans="1:89" x14ac:dyDescent="0.2">
      <c r="A14" s="21">
        <v>12</v>
      </c>
      <c r="B14" s="21"/>
      <c r="C14" s="21">
        <v>0.02</v>
      </c>
      <c r="D14" s="21"/>
      <c r="E14" s="21"/>
      <c r="F14" s="21"/>
      <c r="G14" s="21"/>
      <c r="H14" s="21"/>
      <c r="I14" s="22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0.25</v>
      </c>
      <c r="U14" s="21">
        <v>12</v>
      </c>
      <c r="W14" t="str">
        <f>L1</f>
        <v>Houser</v>
      </c>
      <c r="X14" s="39">
        <f>L34</f>
        <v>1.29</v>
      </c>
      <c r="Y14" s="40">
        <v>1.909565217391304</v>
      </c>
      <c r="Z14" s="42">
        <f t="shared" si="3"/>
        <v>1.29</v>
      </c>
      <c r="AA14" s="42">
        <v>1.8</v>
      </c>
      <c r="AB14" s="42">
        <f>BF$33+BF$34+BF$35+BF$36+Z14</f>
        <v>8.7800000000000011</v>
      </c>
      <c r="AC14" s="42">
        <f>Table1[[#This Row],[Column3]]+Average!Q486</f>
        <v>8.0539302967563824</v>
      </c>
      <c r="AE14" t="str">
        <f>M$1</f>
        <v>J Baker</v>
      </c>
      <c r="AF14" s="3">
        <f>$M34</f>
        <v>1.05</v>
      </c>
      <c r="AG14" s="3">
        <f>$M69</f>
        <v>0.8</v>
      </c>
      <c r="AH14" s="3">
        <f>$M104</f>
        <v>0.66999999999999993</v>
      </c>
      <c r="AI14" s="3">
        <f>$M139</f>
        <v>1.37</v>
      </c>
      <c r="AJ14" s="3">
        <f>$M174</f>
        <v>0.79</v>
      </c>
      <c r="AK14" s="3">
        <f>$M209</f>
        <v>1.91</v>
      </c>
      <c r="AL14" s="3">
        <f>$M244</f>
        <v>0</v>
      </c>
      <c r="AM14" s="3">
        <f>$M279</f>
        <v>0.04</v>
      </c>
      <c r="AN14" s="3">
        <f>$M314</f>
        <v>1.69</v>
      </c>
      <c r="AO14" s="3">
        <f>$M349</f>
        <v>0</v>
      </c>
      <c r="AP14" s="3">
        <f>$M384</f>
        <v>0</v>
      </c>
      <c r="AQ14" s="3">
        <f>$M419</f>
        <v>0.74</v>
      </c>
      <c r="AR14" s="3">
        <f>$M421</f>
        <v>9.06</v>
      </c>
      <c r="AT14" s="6" t="s">
        <v>32</v>
      </c>
      <c r="AV14">
        <f t="shared" ref="AV14:BN14" si="14">B419</f>
        <v>0.82000000000000006</v>
      </c>
      <c r="AW14">
        <f t="shared" si="14"/>
        <v>1.99</v>
      </c>
      <c r="AX14">
        <f t="shared" si="14"/>
        <v>0.77</v>
      </c>
      <c r="AY14">
        <f t="shared" si="14"/>
        <v>1.6199999999999999</v>
      </c>
      <c r="AZ14">
        <f t="shared" si="14"/>
        <v>0.75</v>
      </c>
      <c r="BA14">
        <f t="shared" si="14"/>
        <v>0.60000000000000009</v>
      </c>
      <c r="BB14">
        <f t="shared" si="14"/>
        <v>1.41</v>
      </c>
      <c r="BC14">
        <f t="shared" si="14"/>
        <v>1.3</v>
      </c>
      <c r="BD14">
        <f t="shared" si="14"/>
        <v>1.79</v>
      </c>
      <c r="BE14">
        <f t="shared" si="14"/>
        <v>1.01</v>
      </c>
      <c r="BF14">
        <f t="shared" si="14"/>
        <v>1.38</v>
      </c>
      <c r="BG14">
        <f t="shared" si="14"/>
        <v>0.74</v>
      </c>
      <c r="BH14">
        <f t="shared" si="14"/>
        <v>1.6700000000000002</v>
      </c>
      <c r="BI14">
        <f t="shared" si="14"/>
        <v>0.94</v>
      </c>
      <c r="BJ14">
        <f t="shared" si="14"/>
        <v>0</v>
      </c>
      <c r="BK14">
        <f t="shared" si="14"/>
        <v>1.3</v>
      </c>
      <c r="BL14">
        <f t="shared" si="14"/>
        <v>1.2399999999999998</v>
      </c>
      <c r="BM14">
        <f t="shared" si="14"/>
        <v>1.1299999999999999</v>
      </c>
      <c r="BN14">
        <f t="shared" si="14"/>
        <v>3.7</v>
      </c>
      <c r="BO14" s="7">
        <f t="shared" si="2"/>
        <v>1.2715789473684211</v>
      </c>
      <c r="BQ14" s="6"/>
      <c r="CK14" s="3"/>
    </row>
    <row r="15" spans="1:89" x14ac:dyDescent="0.2">
      <c r="A15">
        <v>13</v>
      </c>
      <c r="C15">
        <v>0.02</v>
      </c>
      <c r="F15">
        <v>0.14000000000000001</v>
      </c>
      <c r="N15">
        <v>0.01</v>
      </c>
      <c r="T15">
        <v>0.25</v>
      </c>
      <c r="U15">
        <v>13</v>
      </c>
      <c r="W15" t="str">
        <f>M1</f>
        <v>J Baker</v>
      </c>
      <c r="X15" s="39">
        <f>M34</f>
        <v>1.05</v>
      </c>
      <c r="Y15" s="40">
        <v>1.681304347826087</v>
      </c>
      <c r="Z15" s="42">
        <f t="shared" si="3"/>
        <v>1.05</v>
      </c>
      <c r="AA15" s="42">
        <v>1.75</v>
      </c>
      <c r="AB15" s="42">
        <f>BG$33+BG$34+BG$35+BG$36+Z15</f>
        <v>7.3299999999999992</v>
      </c>
      <c r="AC15" s="42">
        <f>Table1[[#This Row],[Column3]]+Average!Q487</f>
        <v>7.0326679841897244</v>
      </c>
      <c r="AE15" t="str">
        <f>N$1</f>
        <v>Landkammer</v>
      </c>
      <c r="AF15" s="3">
        <f>$N34</f>
        <v>1.1400000000000001</v>
      </c>
      <c r="AG15" s="3">
        <f>$N69</f>
        <v>0.76</v>
      </c>
      <c r="AH15" s="3">
        <f>$N104</f>
        <v>1.34</v>
      </c>
      <c r="AI15" s="3">
        <f>$N139</f>
        <v>1.3000000000000003</v>
      </c>
      <c r="AJ15" s="3">
        <f>$N174</f>
        <v>1.1000000000000001</v>
      </c>
      <c r="AK15" s="3">
        <f>$N209</f>
        <v>3.34</v>
      </c>
      <c r="AL15" s="3">
        <f>$N244</f>
        <v>0.05</v>
      </c>
      <c r="AM15" s="3">
        <f>$N279</f>
        <v>0.79</v>
      </c>
      <c r="AN15" s="3">
        <f>$N314</f>
        <v>1.9700000000000002</v>
      </c>
      <c r="AO15" s="3">
        <f>$N349</f>
        <v>0.12</v>
      </c>
      <c r="AP15" s="3">
        <f>$N384</f>
        <v>0.87</v>
      </c>
      <c r="AQ15" s="3">
        <f>$N419</f>
        <v>1.6700000000000002</v>
      </c>
      <c r="AR15" s="3">
        <f>$N421</f>
        <v>14.45</v>
      </c>
      <c r="AT15" s="6"/>
      <c r="CJ15" s="3"/>
      <c r="CK15" s="3"/>
    </row>
    <row r="16" spans="1:89" x14ac:dyDescent="0.2">
      <c r="A16" s="21">
        <v>14</v>
      </c>
      <c r="B16" s="21">
        <v>0.01</v>
      </c>
      <c r="C16" s="21">
        <v>0.06</v>
      </c>
      <c r="D16" s="21"/>
      <c r="E16" s="21">
        <v>0.09</v>
      </c>
      <c r="F16" s="21"/>
      <c r="G16" s="21"/>
      <c r="H16" s="21"/>
      <c r="I16" s="21"/>
      <c r="J16" s="21">
        <v>0.02</v>
      </c>
      <c r="K16" s="21"/>
      <c r="L16" s="21"/>
      <c r="M16" s="21"/>
      <c r="N16" s="21">
        <v>0.14000000000000001</v>
      </c>
      <c r="O16" s="21"/>
      <c r="P16" s="21"/>
      <c r="Q16" s="21"/>
      <c r="R16" s="21">
        <v>0.2</v>
      </c>
      <c r="S16" s="21"/>
      <c r="T16" s="21">
        <v>0.25</v>
      </c>
      <c r="U16" s="21">
        <v>14</v>
      </c>
      <c r="W16" t="str">
        <f>N1</f>
        <v>Landkammer</v>
      </c>
      <c r="X16" s="39">
        <f>N34</f>
        <v>1.1400000000000001</v>
      </c>
      <c r="Y16" s="40">
        <v>1.6482608695652172</v>
      </c>
      <c r="Z16" s="42">
        <f t="shared" si="3"/>
        <v>1.1400000000000001</v>
      </c>
      <c r="AA16" s="42">
        <v>1.61</v>
      </c>
      <c r="AB16" s="42">
        <f>BH$33+BH$34+BH$35+BH$36+Z16</f>
        <v>7.18</v>
      </c>
      <c r="AC16" s="42">
        <f>Table1[[#This Row],[Column3]]+Average!Q488</f>
        <v>6.9496894409937884</v>
      </c>
      <c r="AE16" t="str">
        <f>O$1</f>
        <v>Travis NA</v>
      </c>
      <c r="AF16" s="3">
        <f>$O34</f>
        <v>0</v>
      </c>
      <c r="AG16" s="3">
        <f>$O69</f>
        <v>0.8899999999999999</v>
      </c>
      <c r="AH16" s="3">
        <f>$O104</f>
        <v>0.61</v>
      </c>
      <c r="AI16" s="3">
        <f>$O139</f>
        <v>0.82000000000000006</v>
      </c>
      <c r="AJ16" s="3">
        <f>$O174</f>
        <v>1.26</v>
      </c>
      <c r="AK16" s="3">
        <f>$O209</f>
        <v>1.17</v>
      </c>
      <c r="AL16" s="3">
        <f>$O244</f>
        <v>0</v>
      </c>
      <c r="AM16" s="3">
        <f>$O279</f>
        <v>0.1</v>
      </c>
      <c r="AN16" s="3">
        <f>$O314</f>
        <v>1.5399999999999998</v>
      </c>
      <c r="AO16" s="3">
        <f>$O349</f>
        <v>0.3</v>
      </c>
      <c r="AP16" s="3">
        <f>$O384</f>
        <v>1.53</v>
      </c>
      <c r="AQ16" s="3">
        <f>$O419</f>
        <v>0.94</v>
      </c>
      <c r="AR16" s="3">
        <f>$O421</f>
        <v>9.1599999999999984</v>
      </c>
      <c r="AT16" s="6" t="s">
        <v>34</v>
      </c>
      <c r="AV16" s="3">
        <f>SUM(AV3:AV14)</f>
        <v>9.379999999999999</v>
      </c>
      <c r="AW16" s="3">
        <f>SUM(AW3:AW14)</f>
        <v>18.09</v>
      </c>
      <c r="AX16" s="3">
        <f t="shared" ref="AX16:BN16" si="15">SUM(AX3:AX14)</f>
        <v>9.7100000000000009</v>
      </c>
      <c r="AY16" s="3">
        <f t="shared" si="15"/>
        <v>15.209999999999999</v>
      </c>
      <c r="AZ16" s="3">
        <f t="shared" si="15"/>
        <v>12.730000000000002</v>
      </c>
      <c r="BA16" s="3">
        <f t="shared" si="15"/>
        <v>6.1100000000000012</v>
      </c>
      <c r="BB16" s="3">
        <f t="shared" si="15"/>
        <v>12.41</v>
      </c>
      <c r="BC16" s="3">
        <f t="shared" si="15"/>
        <v>10.19</v>
      </c>
      <c r="BD16" s="3">
        <f t="shared" si="15"/>
        <v>11.670000000000002</v>
      </c>
      <c r="BE16" s="3">
        <f t="shared" si="15"/>
        <v>10.199999999999999</v>
      </c>
      <c r="BF16" s="3">
        <f t="shared" si="15"/>
        <v>14.7</v>
      </c>
      <c r="BG16" s="3">
        <f t="shared" si="15"/>
        <v>9.06</v>
      </c>
      <c r="BH16" s="3">
        <f t="shared" si="15"/>
        <v>14.45</v>
      </c>
      <c r="BI16" s="3">
        <f t="shared" si="15"/>
        <v>9.1599999999999984</v>
      </c>
      <c r="BJ16" s="3">
        <f t="shared" si="15"/>
        <v>0</v>
      </c>
      <c r="BK16" s="3">
        <f t="shared" si="15"/>
        <v>13.46</v>
      </c>
      <c r="BL16" s="3">
        <f t="shared" si="15"/>
        <v>13.530000000000001</v>
      </c>
      <c r="BM16" s="3">
        <f t="shared" si="15"/>
        <v>14.849999999999998</v>
      </c>
      <c r="BN16" s="3">
        <f t="shared" si="15"/>
        <v>27.59</v>
      </c>
      <c r="BO16" s="3">
        <f>AVERAGE(AV16:BN16)</f>
        <v>12.236842105263158</v>
      </c>
    </row>
    <row r="17" spans="1:77" x14ac:dyDescent="0.2">
      <c r="A17">
        <v>15</v>
      </c>
      <c r="B17">
        <v>0.01</v>
      </c>
      <c r="U17">
        <v>15</v>
      </c>
      <c r="W17" t="str">
        <f>O1</f>
        <v>Travis NA</v>
      </c>
      <c r="X17" s="44" t="s">
        <v>108</v>
      </c>
      <c r="Y17" s="40">
        <v>1.7142857142857146</v>
      </c>
      <c r="Z17" s="42">
        <f t="shared" si="3"/>
        <v>0</v>
      </c>
      <c r="AA17" s="42">
        <v>1.69</v>
      </c>
      <c r="AB17" s="42">
        <f>BI$33+BI$34+BI$35+BI$36+Z17</f>
        <v>4.99</v>
      </c>
      <c r="AC17" s="42">
        <f>Table1[[#This Row],[Column3]]+Average!Q489</f>
        <v>6.555917785917786</v>
      </c>
      <c r="AE17" t="str">
        <f>P$1</f>
        <v>Robinson NA</v>
      </c>
      <c r="AF17" s="3">
        <f>$P34</f>
        <v>0</v>
      </c>
      <c r="AG17" s="3">
        <f>$P69</f>
        <v>0</v>
      </c>
      <c r="AH17" s="3">
        <f>$P104</f>
        <v>0</v>
      </c>
      <c r="AI17" s="3">
        <f>$P139</f>
        <v>0</v>
      </c>
      <c r="AJ17" s="3">
        <f>$P174</f>
        <v>0</v>
      </c>
      <c r="AK17" s="3">
        <f>$P209</f>
        <v>0</v>
      </c>
      <c r="AL17" s="3">
        <f>$P244</f>
        <v>0</v>
      </c>
      <c r="AM17" s="3">
        <f>$P279</f>
        <v>0</v>
      </c>
      <c r="AN17" s="3">
        <f>$P314</f>
        <v>0</v>
      </c>
      <c r="AO17" s="3">
        <f>$P349</f>
        <v>0</v>
      </c>
      <c r="AP17" s="3">
        <f>$P384</f>
        <v>0</v>
      </c>
      <c r="AQ17" s="3">
        <f>$P419</f>
        <v>0</v>
      </c>
      <c r="AR17" s="3">
        <f>$P421</f>
        <v>0</v>
      </c>
      <c r="BV17" s="6"/>
      <c r="BW17" s="6"/>
      <c r="BX17" s="6"/>
      <c r="BY17" s="6"/>
    </row>
    <row r="18" spans="1:77" x14ac:dyDescent="0.2">
      <c r="A18" s="21">
        <v>16</v>
      </c>
      <c r="B18" s="21"/>
      <c r="C18" s="21"/>
      <c r="D18" s="21"/>
      <c r="E18" s="21"/>
      <c r="F18" s="21"/>
      <c r="G18" s="21"/>
      <c r="H18" s="21"/>
      <c r="I18" s="22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>
        <v>16</v>
      </c>
      <c r="W18" t="str">
        <f>P1</f>
        <v>Robinson NA</v>
      </c>
      <c r="X18" s="44" t="s">
        <v>108</v>
      </c>
      <c r="Y18" s="40">
        <v>1.5205882352941178</v>
      </c>
      <c r="Z18" s="42">
        <f t="shared" si="3"/>
        <v>0</v>
      </c>
      <c r="AA18" s="42">
        <v>1.8</v>
      </c>
      <c r="AB18" s="42">
        <f>BJ$33+BJ$34+BJ$35+BJ$36+Z18</f>
        <v>0</v>
      </c>
      <c r="AC18" s="42">
        <f>Table1[[#This Row],[Column3]]+Average!Q490</f>
        <v>6.9445751633986932</v>
      </c>
      <c r="AE18" t="str">
        <f>Q$1</f>
        <v>Blachly</v>
      </c>
      <c r="AF18" s="3">
        <f>$Q34</f>
        <v>1.01</v>
      </c>
      <c r="AG18" s="3">
        <f>$Q69</f>
        <v>1.1399999999999999</v>
      </c>
      <c r="AH18" s="3">
        <f>$Q104</f>
        <v>0.64000000000000012</v>
      </c>
      <c r="AI18" s="3">
        <f>$Q139</f>
        <v>2.08</v>
      </c>
      <c r="AJ18" s="3">
        <f>$Q174</f>
        <v>1.42</v>
      </c>
      <c r="AK18" s="3">
        <f>$Q209</f>
        <v>2.3200000000000003</v>
      </c>
      <c r="AL18" s="3">
        <f>$Q244</f>
        <v>0</v>
      </c>
      <c r="AM18" s="3">
        <f>$Q279</f>
        <v>0</v>
      </c>
      <c r="AN18" s="3">
        <f>$Q314</f>
        <v>2.08</v>
      </c>
      <c r="AO18" s="3">
        <f>$Q349</f>
        <v>0.05</v>
      </c>
      <c r="AP18" s="3">
        <f>$Q384</f>
        <v>1.42</v>
      </c>
      <c r="AQ18" s="3">
        <f>$Q419</f>
        <v>1.3</v>
      </c>
      <c r="AR18" s="3">
        <f>$Q421</f>
        <v>13.46</v>
      </c>
      <c r="AY18" s="6" t="s">
        <v>35</v>
      </c>
      <c r="AZ18" s="6"/>
      <c r="BA18" s="6" t="s">
        <v>36</v>
      </c>
      <c r="BB18" s="6"/>
      <c r="BV18" s="3"/>
    </row>
    <row r="19" spans="1:77" x14ac:dyDescent="0.2">
      <c r="A19">
        <v>17</v>
      </c>
      <c r="U19">
        <v>17</v>
      </c>
      <c r="W19" t="str">
        <f>Q1</f>
        <v>Blachly</v>
      </c>
      <c r="X19" s="39">
        <f>Q34</f>
        <v>1.01</v>
      </c>
      <c r="Y19" s="40">
        <v>2.2965217391304349</v>
      </c>
      <c r="Z19" s="42">
        <f t="shared" si="3"/>
        <v>1.01</v>
      </c>
      <c r="AA19" s="42">
        <v>1.69</v>
      </c>
      <c r="AB19" s="42">
        <f>BK$33+BK$34+BK$35+BK$36+Z19</f>
        <v>7.74</v>
      </c>
      <c r="AC19" s="42">
        <f>Table1[[#This Row],[Column3]]+Average!Q492</f>
        <v>8.8321810797897751</v>
      </c>
      <c r="AE19" t="str">
        <f>R$1</f>
        <v>S. Flerchinger</v>
      </c>
      <c r="AF19" s="3">
        <f>$R34</f>
        <v>1.1500000000000004</v>
      </c>
      <c r="AG19" s="3">
        <f>$R69</f>
        <v>0.68</v>
      </c>
      <c r="AH19" s="3">
        <f>$R104</f>
        <v>0.76000000000000023</v>
      </c>
      <c r="AI19" s="3">
        <f>$R139</f>
        <v>1.44</v>
      </c>
      <c r="AJ19" s="3">
        <f>$R174</f>
        <v>1.2600000000000002</v>
      </c>
      <c r="AK19" s="3">
        <f>$R209</f>
        <v>3.5300000000000002</v>
      </c>
      <c r="AL19" s="3">
        <f>$R244</f>
        <v>7.0000000000000007E-2</v>
      </c>
      <c r="AM19" s="3">
        <f>$R279</f>
        <v>0.72</v>
      </c>
      <c r="AN19" s="3">
        <f>$R314</f>
        <v>1.9299999999999997</v>
      </c>
      <c r="AO19" s="3">
        <f>$R349</f>
        <v>0.12000000000000001</v>
      </c>
      <c r="AP19" s="3">
        <f>$R384</f>
        <v>0.63000000000000012</v>
      </c>
      <c r="AQ19" s="3">
        <f>$R419</f>
        <v>1.2399999999999998</v>
      </c>
      <c r="AR19" s="3">
        <f>$R421</f>
        <v>13.530000000000001</v>
      </c>
    </row>
    <row r="20" spans="1:77" x14ac:dyDescent="0.2">
      <c r="A20" s="21">
        <v>18</v>
      </c>
      <c r="B20" s="21"/>
      <c r="C20" s="21"/>
      <c r="D20" s="21"/>
      <c r="E20" s="21"/>
      <c r="F20" s="21"/>
      <c r="G20" s="21"/>
      <c r="H20" s="21"/>
      <c r="I20" s="22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>
        <v>18</v>
      </c>
      <c r="W20" t="str">
        <f>R1</f>
        <v>S. Flerchinger</v>
      </c>
      <c r="X20" s="39">
        <f>R34</f>
        <v>1.1500000000000004</v>
      </c>
      <c r="Y20" s="40">
        <v>2.0361904761904759</v>
      </c>
      <c r="Z20" s="42">
        <f t="shared" si="3"/>
        <v>1.1500000000000004</v>
      </c>
      <c r="AA20" s="42">
        <v>1.62</v>
      </c>
      <c r="AB20" s="42">
        <f>BL$33+BL$34+BL$35+BL$36+Z20</f>
        <v>7.16</v>
      </c>
      <c r="AC20" s="42">
        <f>Table1[[#This Row],[Column3]]+Average!Q493</f>
        <v>7.6573280423280421</v>
      </c>
      <c r="AE20" t="str">
        <f>S$1</f>
        <v>B. Slaybaugh</v>
      </c>
      <c r="AF20" s="3">
        <f>$S34</f>
        <v>1.49</v>
      </c>
      <c r="AG20" s="3">
        <f>$S69</f>
        <v>0.65</v>
      </c>
      <c r="AH20" s="3">
        <f>$S104</f>
        <v>1.01</v>
      </c>
      <c r="AI20" s="3">
        <f>$S139</f>
        <v>1.83</v>
      </c>
      <c r="AJ20" s="3">
        <f>$S174</f>
        <v>1.4</v>
      </c>
      <c r="AK20" s="3">
        <f>$S209</f>
        <v>2.7299999999999995</v>
      </c>
      <c r="AL20" s="3">
        <f>$S244</f>
        <v>0</v>
      </c>
      <c r="AM20" s="3">
        <f>$S279</f>
        <v>0.16</v>
      </c>
      <c r="AN20" s="3">
        <f>$S314</f>
        <v>1.9900000000000002</v>
      </c>
      <c r="AO20" s="3">
        <f>$S349</f>
        <v>0.27</v>
      </c>
      <c r="AP20" s="3">
        <f>$S384</f>
        <v>2.19</v>
      </c>
      <c r="AQ20" s="3">
        <f>$S419</f>
        <v>1.1299999999999999</v>
      </c>
      <c r="AR20" s="3">
        <f>$S421</f>
        <v>14.849999999999998</v>
      </c>
    </row>
    <row r="21" spans="1:77" x14ac:dyDescent="0.2">
      <c r="A21">
        <v>19</v>
      </c>
      <c r="U21">
        <v>19</v>
      </c>
      <c r="W21" t="str">
        <f>S1</f>
        <v>B. Slaybaugh</v>
      </c>
      <c r="X21" s="39">
        <f>S34</f>
        <v>1.49</v>
      </c>
      <c r="Y21" s="40">
        <v>2.4441666666666664</v>
      </c>
      <c r="Z21" s="42">
        <f t="shared" si="3"/>
        <v>1.49</v>
      </c>
      <c r="AA21" s="43">
        <v>2.44</v>
      </c>
      <c r="AB21" s="42">
        <f>BM$33+BM$34+BM$35+BM$36+Z21</f>
        <v>9.5399999999999991</v>
      </c>
      <c r="AC21" s="42">
        <f>Table1[[#This Row],[Column3]]+Average!Q494</f>
        <v>8.6395512820512828</v>
      </c>
      <c r="AE21" t="str">
        <f>T$1</f>
        <v>Demand</v>
      </c>
      <c r="AF21" s="3">
        <f>$T34</f>
        <v>2.9</v>
      </c>
      <c r="AG21" s="3">
        <f>$T69</f>
        <v>2.06</v>
      </c>
      <c r="AH21" s="3">
        <f>$T104</f>
        <v>2.7799999999999994</v>
      </c>
      <c r="AI21" s="3">
        <f>$T139</f>
        <v>3.56</v>
      </c>
      <c r="AJ21" s="3">
        <f>$T174</f>
        <v>2.4000000000000004</v>
      </c>
      <c r="AK21" s="3">
        <f>$T209</f>
        <v>3.7600000000000007</v>
      </c>
      <c r="AL21" s="3">
        <f>$T244</f>
        <v>0.15</v>
      </c>
      <c r="AM21" s="3">
        <f>$T279</f>
        <v>0.52</v>
      </c>
      <c r="AN21" s="3">
        <f>$T314</f>
        <v>3.02</v>
      </c>
      <c r="AO21" s="3">
        <f>$T349</f>
        <v>0.44</v>
      </c>
      <c r="AP21" s="3">
        <f>$T384</f>
        <v>2.2999999999999998</v>
      </c>
      <c r="AQ21" s="3">
        <f>$T419</f>
        <v>3.7</v>
      </c>
      <c r="AR21" s="3">
        <f>$T421</f>
        <v>27.59</v>
      </c>
    </row>
    <row r="22" spans="1:77" x14ac:dyDescent="0.2">
      <c r="A22" s="21">
        <v>20</v>
      </c>
      <c r="B22" s="21"/>
      <c r="C22" s="21"/>
      <c r="D22" s="21"/>
      <c r="E22" s="21"/>
      <c r="F22" s="21"/>
      <c r="G22" s="21"/>
      <c r="H22" s="21"/>
      <c r="I22" s="22"/>
      <c r="J22" s="21"/>
      <c r="K22" s="21"/>
      <c r="L22" s="21"/>
      <c r="M22" s="21"/>
      <c r="N22" s="21"/>
      <c r="O22" s="21"/>
      <c r="P22" s="21" t="s">
        <v>33</v>
      </c>
      <c r="Q22" s="21"/>
      <c r="R22" s="21"/>
      <c r="S22" s="21"/>
      <c r="T22" s="21"/>
      <c r="U22" s="21">
        <v>20</v>
      </c>
      <c r="W22" t="str">
        <f>T1</f>
        <v>Demand</v>
      </c>
      <c r="X22" s="39">
        <f>T34</f>
        <v>2.9</v>
      </c>
      <c r="Y22" s="40">
        <v>3.9430769230769225</v>
      </c>
      <c r="Z22" s="42">
        <f t="shared" si="3"/>
        <v>2.9</v>
      </c>
      <c r="AA22" s="43">
        <v>3.94</v>
      </c>
      <c r="AB22" s="42">
        <f>BN$33+BN$34+BN$35+BN$36+Z22</f>
        <v>14.1</v>
      </c>
      <c r="AC22" s="42">
        <f>Table1[[#This Row],[Column3]]+Average!Q495</f>
        <v>13.101410256410258</v>
      </c>
    </row>
    <row r="23" spans="1:77" x14ac:dyDescent="0.2">
      <c r="A23">
        <v>21</v>
      </c>
      <c r="U23">
        <v>21</v>
      </c>
      <c r="AI23" s="34" t="s">
        <v>144</v>
      </c>
      <c r="AT23">
        <v>2012</v>
      </c>
      <c r="AV23" t="s">
        <v>1</v>
      </c>
      <c r="AW23" t="s">
        <v>88</v>
      </c>
      <c r="AX23" t="s">
        <v>113</v>
      </c>
      <c r="AY23" t="s">
        <v>4</v>
      </c>
      <c r="AZ23" t="s">
        <v>5</v>
      </c>
      <c r="BA23" t="s">
        <v>6</v>
      </c>
      <c r="BB23" t="s">
        <v>95</v>
      </c>
      <c r="BC23" t="s">
        <v>96</v>
      </c>
      <c r="BD23" t="s">
        <v>9</v>
      </c>
      <c r="BE23" s="32" t="s">
        <v>10</v>
      </c>
      <c r="BF23" t="s">
        <v>11</v>
      </c>
      <c r="BG23" t="s">
        <v>90</v>
      </c>
      <c r="BH23" t="s">
        <v>13</v>
      </c>
      <c r="BI23" t="s">
        <v>14</v>
      </c>
      <c r="BJ23" t="s">
        <v>15</v>
      </c>
      <c r="BK23" t="s">
        <v>16</v>
      </c>
      <c r="BL23" t="s">
        <v>17</v>
      </c>
      <c r="BM23" t="s">
        <v>18</v>
      </c>
      <c r="BN23" t="s">
        <v>19</v>
      </c>
      <c r="BO23" s="9" t="s">
        <v>20</v>
      </c>
    </row>
    <row r="24" spans="1:77" x14ac:dyDescent="0.2">
      <c r="A24" s="21">
        <v>22</v>
      </c>
      <c r="B24" s="21"/>
      <c r="C24" s="21"/>
      <c r="D24" s="21"/>
      <c r="E24" s="21"/>
      <c r="F24" s="21"/>
      <c r="G24" s="21"/>
      <c r="H24" s="21"/>
      <c r="I24" s="22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>
        <v>22</v>
      </c>
      <c r="W24" t="s">
        <v>101</v>
      </c>
      <c r="AA24" s="8" t="s">
        <v>145</v>
      </c>
      <c r="AF24" s="34" t="s">
        <v>138</v>
      </c>
      <c r="AG24" s="34" t="s">
        <v>103</v>
      </c>
      <c r="AH24" s="34" t="s">
        <v>139</v>
      </c>
      <c r="AI24" s="34" t="s">
        <v>140</v>
      </c>
      <c r="AJ24" s="34" t="s">
        <v>42</v>
      </c>
      <c r="AK24" s="34" t="s">
        <v>43</v>
      </c>
      <c r="AL24" s="34" t="s">
        <v>45</v>
      </c>
      <c r="AM24" s="34" t="s">
        <v>58</v>
      </c>
      <c r="AN24" s="34" t="s">
        <v>59</v>
      </c>
      <c r="AO24" s="34" t="s">
        <v>104</v>
      </c>
      <c r="AP24" s="34" t="s">
        <v>141</v>
      </c>
      <c r="AQ24" s="34" t="s">
        <v>62</v>
      </c>
      <c r="AR24" s="34" t="s">
        <v>142</v>
      </c>
      <c r="BO24" s="9"/>
    </row>
    <row r="25" spans="1:77" x14ac:dyDescent="0.2">
      <c r="A25">
        <v>23</v>
      </c>
      <c r="B25">
        <v>0.01</v>
      </c>
      <c r="D25">
        <v>0.02</v>
      </c>
      <c r="E25">
        <v>0.04</v>
      </c>
      <c r="T25">
        <v>0.25</v>
      </c>
      <c r="U25">
        <v>23</v>
      </c>
      <c r="X25" s="41" t="s">
        <v>102</v>
      </c>
      <c r="Y25" s="41"/>
      <c r="Z25" s="45"/>
      <c r="AE25" t="str">
        <f>B$1</f>
        <v>Pomeroy CD</v>
      </c>
      <c r="AF25" s="3">
        <f>AF3</f>
        <v>0.76</v>
      </c>
      <c r="AG25" s="3">
        <f>AF3+AG3</f>
        <v>1.31</v>
      </c>
      <c r="AH25" s="3">
        <f>AF3+AG3+AH3</f>
        <v>1.98</v>
      </c>
      <c r="AI25" s="3">
        <f>AF3+AG3+AH3+AI3</f>
        <v>3.1500000000000004</v>
      </c>
      <c r="AJ25" s="3">
        <f>AF3+AG3+AH3+AI3+AJ3</f>
        <v>4.1100000000000003</v>
      </c>
      <c r="AK25" s="3">
        <f>AF3+AG3+AH3+AI3+AJ3+AK3</f>
        <v>6.04</v>
      </c>
      <c r="AL25" s="3">
        <f>AF3+AG3+AH3+AI3+AJ3+AK3+AL3</f>
        <v>6.04</v>
      </c>
      <c r="AM25" s="3">
        <f>AF3+AG3+AH3+AI3+AJ3+AK3+AL3+AM3</f>
        <v>6.1</v>
      </c>
      <c r="AN25" s="3">
        <f>AF3+AG3+AH3+AI3+AJ3+AK3+AL3+AM3+AN3</f>
        <v>7.5299999999999994</v>
      </c>
      <c r="AO25" s="3">
        <f>AF3+AG3+AH3+AI3+AJ3+AK3+AL3+AM3+AN3+AO3</f>
        <v>7.589999999999999</v>
      </c>
      <c r="AP25" s="3">
        <f>AF3+AG3+AH3+AI3+AJ3+AK3+AL3+AM3+AN3+AO3+AP3</f>
        <v>8.5599999999999987</v>
      </c>
      <c r="AQ25" s="3">
        <f>AF3+AG3+AH3+AI3+AJ3+AK3+AL3+AM3+AN3+AO3+AP3+AQ3</f>
        <v>9.379999999999999</v>
      </c>
      <c r="AR25" s="3">
        <f>AQ25</f>
        <v>9.379999999999999</v>
      </c>
      <c r="AT25" s="6" t="s">
        <v>21</v>
      </c>
      <c r="AV25">
        <f>'2012'!AA3</f>
        <v>1.8300000000000003</v>
      </c>
      <c r="AW25">
        <f>'2012'!AB3</f>
        <v>4.12</v>
      </c>
      <c r="AX25">
        <f>'2012'!AC3</f>
        <v>0</v>
      </c>
      <c r="AY25">
        <f>'2012'!AD3</f>
        <v>3.4499999999999997</v>
      </c>
      <c r="AZ25">
        <f>'2012'!AE3</f>
        <v>2.35</v>
      </c>
      <c r="BA25">
        <f>'2012'!AF3</f>
        <v>0</v>
      </c>
      <c r="BB25">
        <f>'2012'!AG3</f>
        <v>1.71</v>
      </c>
      <c r="BC25">
        <f>'2012'!AH3</f>
        <v>0</v>
      </c>
      <c r="BD25">
        <f>'2012'!AI3</f>
        <v>3.4599999999999995</v>
      </c>
      <c r="BE25">
        <f>'2012'!AJ3</f>
        <v>1.94</v>
      </c>
      <c r="BF25">
        <f>'2012'!AK3</f>
        <v>3.6199999999999997</v>
      </c>
      <c r="BG25">
        <f>'2012'!AL3</f>
        <v>2.02</v>
      </c>
      <c r="BH25">
        <f>'2012'!AM3</f>
        <v>2.69</v>
      </c>
      <c r="BI25">
        <f>'2012'!AN3</f>
        <v>1.62</v>
      </c>
      <c r="BJ25">
        <f>'2012'!AO3</f>
        <v>0</v>
      </c>
      <c r="BK25">
        <f>'2012'!AP3</f>
        <v>4.2799999999999994</v>
      </c>
      <c r="BL25">
        <f>'2012'!AQ3</f>
        <v>4.339999999999999</v>
      </c>
      <c r="BM25">
        <f>'2012'!AR3</f>
        <v>3.2099999999999995</v>
      </c>
      <c r="BN25">
        <f>'2012'!AS3</f>
        <v>6.4300000000000006</v>
      </c>
      <c r="BO25" s="7">
        <v>2.392105263157895</v>
      </c>
    </row>
    <row r="26" spans="1:77" x14ac:dyDescent="0.2">
      <c r="A26" s="21">
        <v>24</v>
      </c>
      <c r="B26" s="21">
        <v>0.03</v>
      </c>
      <c r="C26" s="21"/>
      <c r="D26" s="21">
        <v>0.05</v>
      </c>
      <c r="E26" s="21"/>
      <c r="F26" s="21"/>
      <c r="G26" s="21"/>
      <c r="H26" s="21"/>
      <c r="I26" s="22">
        <v>0.04</v>
      </c>
      <c r="J26" s="21"/>
      <c r="K26" s="21"/>
      <c r="L26" s="21"/>
      <c r="M26" s="21">
        <v>0.11</v>
      </c>
      <c r="N26" s="21">
        <v>0.03</v>
      </c>
      <c r="O26" s="21"/>
      <c r="P26" s="21"/>
      <c r="Q26" s="21">
        <v>0.06</v>
      </c>
      <c r="R26" s="21">
        <v>0.04</v>
      </c>
      <c r="S26" s="21"/>
      <c r="T26" s="21"/>
      <c r="U26" s="21">
        <v>24</v>
      </c>
      <c r="X26" s="39" t="s">
        <v>108</v>
      </c>
      <c r="Z26" s="8" t="s">
        <v>109</v>
      </c>
      <c r="AE26" t="str">
        <f>C$1</f>
        <v>Huntington</v>
      </c>
      <c r="AF26" s="3">
        <f t="shared" ref="AF26:AF43" si="16">AF4</f>
        <v>1.4100000000000001</v>
      </c>
      <c r="AG26" s="3">
        <f t="shared" ref="AG26:AG43" si="17">AF4+AG4</f>
        <v>2.38</v>
      </c>
      <c r="AH26" s="3">
        <f t="shared" ref="AH26:AH43" si="18">AF4+AG4+AH4</f>
        <v>3.81</v>
      </c>
      <c r="AI26" s="3">
        <f t="shared" ref="AI26:AI43" si="19">AF4+AG4+AH4+AI4</f>
        <v>5.8100000000000005</v>
      </c>
      <c r="AJ26" s="3">
        <f t="shared" ref="AJ26:AJ43" si="20">AF4+AG4+AH4+AI4+AJ4</f>
        <v>7.49</v>
      </c>
      <c r="AK26" s="3">
        <f t="shared" ref="AK26:AK43" si="21">AF4+AG4+AH4+AI4+AJ4+AK4</f>
        <v>10.93</v>
      </c>
      <c r="AL26" s="3">
        <f t="shared" ref="AL26:AL43" si="22">AF4+AG4+AH4+AI4+AJ4+AK4+AL4</f>
        <v>11.04</v>
      </c>
      <c r="AM26" s="3">
        <f t="shared" ref="AM26:AM43" si="23">AF4+AG4+AH4+AI4+AJ4+AK4+AL4+AM4</f>
        <v>11.62</v>
      </c>
      <c r="AN26" s="3">
        <f t="shared" ref="AN26:AN43" si="24">AF4+AG4+AH4+AI4+AJ4+AK4+AL4+AM4+AN4</f>
        <v>14.25</v>
      </c>
      <c r="AO26" s="3">
        <f t="shared" ref="AO26:AO43" si="25">AF4+AG4+AH4+AI4+AJ4+AK4+AL4+AM4+AN4+AO4</f>
        <v>14.57</v>
      </c>
      <c r="AP26" s="3">
        <f t="shared" ref="AP26:AP43" si="26">AF4+AG4+AH4+AI4+AJ4+AK4+AL4+AM4+AN4+AO4+AP4</f>
        <v>16.100000000000001</v>
      </c>
      <c r="AQ26" s="3">
        <f t="shared" ref="AQ26:AQ43" si="27">AF4+AG4+AH4+AI4+AJ4+AK4+AL4+AM4+AN4+AO4+AP4+AQ4</f>
        <v>18.09</v>
      </c>
      <c r="AR26" s="3">
        <f t="shared" ref="AR26:AR43" si="28">AQ26</f>
        <v>18.09</v>
      </c>
      <c r="AT26" s="6" t="s">
        <v>22</v>
      </c>
      <c r="AV26">
        <f>'2012'!AA4</f>
        <v>1.62</v>
      </c>
      <c r="AW26">
        <f>'2012'!AB4</f>
        <v>2.21</v>
      </c>
      <c r="AX26">
        <f>'2012'!AC4</f>
        <v>0</v>
      </c>
      <c r="AY26">
        <f>'2012'!AD4</f>
        <v>1.9000000000000004</v>
      </c>
      <c r="AZ26">
        <f>'2012'!AE4</f>
        <v>0.85</v>
      </c>
      <c r="BA26">
        <f>'2012'!AF4</f>
        <v>0</v>
      </c>
      <c r="BB26">
        <f>'2012'!AG4</f>
        <v>1.7400000000000002</v>
      </c>
      <c r="BC26">
        <f>'2012'!AH4</f>
        <v>0</v>
      </c>
      <c r="BD26">
        <f>'2012'!AI4</f>
        <v>1.6</v>
      </c>
      <c r="BE26">
        <f>'2012'!AJ4</f>
        <v>1.7800000000000002</v>
      </c>
      <c r="BF26">
        <f>'2012'!AK4</f>
        <v>1.71</v>
      </c>
      <c r="BG26">
        <f>'2012'!AL4</f>
        <v>1.1300000000000001</v>
      </c>
      <c r="BH26">
        <f>'2012'!AM4</f>
        <v>1.52</v>
      </c>
      <c r="BI26">
        <f>'2012'!AN4</f>
        <v>0.36</v>
      </c>
      <c r="BJ26">
        <f>'2012'!AO4</f>
        <v>0</v>
      </c>
      <c r="BK26">
        <f>'2012'!AP4</f>
        <v>1.1900000000000002</v>
      </c>
      <c r="BL26">
        <f>'2012'!AQ4</f>
        <v>0.99</v>
      </c>
      <c r="BM26">
        <f>'2012'!AR4</f>
        <v>1.23</v>
      </c>
      <c r="BN26">
        <f>'2012'!AS4</f>
        <v>3.4600000000000004</v>
      </c>
      <c r="BO26" s="7">
        <v>1.2257894736842108</v>
      </c>
    </row>
    <row r="27" spans="1:77" x14ac:dyDescent="0.2">
      <c r="A27">
        <v>25</v>
      </c>
      <c r="B27">
        <v>0.05</v>
      </c>
      <c r="C27">
        <v>0.2</v>
      </c>
      <c r="D27">
        <v>0.08</v>
      </c>
      <c r="E27">
        <v>0.15</v>
      </c>
      <c r="F27">
        <v>0.11</v>
      </c>
      <c r="I27">
        <v>0.04</v>
      </c>
      <c r="M27">
        <v>0.05</v>
      </c>
      <c r="N27">
        <v>0.12</v>
      </c>
      <c r="Q27">
        <v>0.25</v>
      </c>
      <c r="R27">
        <v>0.06</v>
      </c>
      <c r="U27">
        <v>25</v>
      </c>
      <c r="AE27" t="str">
        <f>D$1</f>
        <v>Tom Keatts</v>
      </c>
      <c r="AF27" s="3">
        <f t="shared" si="16"/>
        <v>0.88000000000000012</v>
      </c>
      <c r="AG27" s="3">
        <f t="shared" si="17"/>
        <v>1.4400000000000002</v>
      </c>
      <c r="AH27" s="3">
        <f t="shared" si="18"/>
        <v>1.9600000000000002</v>
      </c>
      <c r="AI27" s="3">
        <f t="shared" si="19"/>
        <v>3.2100000000000004</v>
      </c>
      <c r="AJ27" s="3">
        <f t="shared" si="20"/>
        <v>4.4600000000000009</v>
      </c>
      <c r="AK27" s="3">
        <f t="shared" si="21"/>
        <v>6.48</v>
      </c>
      <c r="AL27" s="3">
        <f t="shared" si="22"/>
        <v>6.48</v>
      </c>
      <c r="AM27" s="3">
        <f t="shared" si="23"/>
        <v>6.48</v>
      </c>
      <c r="AN27" s="3">
        <f t="shared" si="24"/>
        <v>7.94</v>
      </c>
      <c r="AO27" s="3">
        <f t="shared" si="25"/>
        <v>7.9700000000000006</v>
      </c>
      <c r="AP27" s="3">
        <f t="shared" si="26"/>
        <v>8.9400000000000013</v>
      </c>
      <c r="AQ27" s="3">
        <f t="shared" si="27"/>
        <v>9.7100000000000009</v>
      </c>
      <c r="AR27" s="3">
        <f t="shared" si="28"/>
        <v>9.7100000000000009</v>
      </c>
      <c r="AT27" s="6" t="s">
        <v>23</v>
      </c>
      <c r="AV27">
        <f>'2012'!AA5</f>
        <v>5.0999999999999988</v>
      </c>
      <c r="AW27">
        <f>'2012'!AB5</f>
        <v>5.42</v>
      </c>
      <c r="AX27">
        <f>'2012'!AC5</f>
        <v>0</v>
      </c>
      <c r="AY27">
        <f>'2012'!AD5</f>
        <v>5.31</v>
      </c>
      <c r="AZ27">
        <f>'2012'!AE5</f>
        <v>3.31</v>
      </c>
      <c r="BA27">
        <f>'2012'!AF5</f>
        <v>0</v>
      </c>
      <c r="BB27">
        <f>'2012'!AG5</f>
        <v>5.6599999999999993</v>
      </c>
      <c r="BC27">
        <f>'2012'!AH5</f>
        <v>0</v>
      </c>
      <c r="BD27">
        <f>'2012'!AI5</f>
        <v>5.52</v>
      </c>
      <c r="BE27">
        <f>'2012'!AJ5</f>
        <v>5.3699999999999992</v>
      </c>
      <c r="BF27">
        <f>'2012'!AK5</f>
        <v>5.48</v>
      </c>
      <c r="BG27">
        <f>'2012'!AL5</f>
        <v>4.32</v>
      </c>
      <c r="BH27">
        <f>'2012'!AM5</f>
        <v>4.6399999999999988</v>
      </c>
      <c r="BI27">
        <f>'2012'!AN5</f>
        <v>3.83</v>
      </c>
      <c r="BJ27">
        <f>'2012'!AO5</f>
        <v>0</v>
      </c>
      <c r="BK27">
        <f>'2012'!AP5</f>
        <v>4.1499999999999995</v>
      </c>
      <c r="BL27">
        <f>'2012'!AQ5</f>
        <v>5</v>
      </c>
      <c r="BM27">
        <f>'2012'!AR5</f>
        <v>5.65</v>
      </c>
      <c r="BN27">
        <f>'2012'!AS5</f>
        <v>9.2799999999999994</v>
      </c>
      <c r="BO27" s="7">
        <v>4.107368421052632</v>
      </c>
    </row>
    <row r="28" spans="1:77" x14ac:dyDescent="0.2">
      <c r="A28" s="21">
        <v>26</v>
      </c>
      <c r="B28" s="21">
        <v>0.12</v>
      </c>
      <c r="C28" s="21"/>
      <c r="D28" s="21">
        <v>0.17</v>
      </c>
      <c r="E28" s="21">
        <v>0.17</v>
      </c>
      <c r="F28" s="21"/>
      <c r="G28" s="21"/>
      <c r="H28" s="21">
        <v>0.44</v>
      </c>
      <c r="I28" s="22">
        <v>0.12</v>
      </c>
      <c r="J28" s="21">
        <v>0.3</v>
      </c>
      <c r="K28" s="21">
        <v>0.32</v>
      </c>
      <c r="L28" s="21"/>
      <c r="M28" s="21">
        <v>0.28000000000000003</v>
      </c>
      <c r="N28" s="21">
        <v>0.09</v>
      </c>
      <c r="O28" s="21"/>
      <c r="P28" s="21"/>
      <c r="Q28" s="21"/>
      <c r="R28" s="21"/>
      <c r="S28" s="21"/>
      <c r="T28" s="21"/>
      <c r="U28" s="21">
        <v>26</v>
      </c>
      <c r="AE28" t="str">
        <f>E$1</f>
        <v>Roger Koller</v>
      </c>
      <c r="AF28" s="3">
        <f t="shared" si="16"/>
        <v>1.5899999999999999</v>
      </c>
      <c r="AG28" s="3">
        <f t="shared" si="17"/>
        <v>3.03</v>
      </c>
      <c r="AH28" s="3">
        <f t="shared" si="18"/>
        <v>3.61</v>
      </c>
      <c r="AI28" s="3">
        <f t="shared" si="19"/>
        <v>5.73</v>
      </c>
      <c r="AJ28" s="3">
        <f t="shared" si="20"/>
        <v>7</v>
      </c>
      <c r="AK28" s="3">
        <f t="shared" si="21"/>
        <v>9.32</v>
      </c>
      <c r="AL28" s="3">
        <f t="shared" si="22"/>
        <v>9.32</v>
      </c>
      <c r="AM28" s="3">
        <f t="shared" si="23"/>
        <v>9.67</v>
      </c>
      <c r="AN28" s="3">
        <f t="shared" si="24"/>
        <v>11.98</v>
      </c>
      <c r="AO28" s="3">
        <f t="shared" si="25"/>
        <v>12.08</v>
      </c>
      <c r="AP28" s="3">
        <f t="shared" si="26"/>
        <v>13.59</v>
      </c>
      <c r="AQ28" s="3">
        <f t="shared" si="27"/>
        <v>15.209999999999999</v>
      </c>
      <c r="AR28" s="3">
        <f t="shared" si="28"/>
        <v>15.209999999999999</v>
      </c>
      <c r="AT28" s="6" t="s">
        <v>24</v>
      </c>
      <c r="AV28">
        <f>'2012'!AA6</f>
        <v>1.84</v>
      </c>
      <c r="AW28">
        <f>'2012'!AB6</f>
        <v>2.37</v>
      </c>
      <c r="AX28">
        <f>'2012'!AC6</f>
        <v>0</v>
      </c>
      <c r="AY28">
        <f>'2012'!AD6</f>
        <v>3.0100000000000002</v>
      </c>
      <c r="AZ28">
        <f>'2012'!AE6</f>
        <v>2.6399999999999997</v>
      </c>
      <c r="BA28">
        <f>'2012'!AF6</f>
        <v>0</v>
      </c>
      <c r="BB28">
        <f>'2012'!AG6</f>
        <v>3.09</v>
      </c>
      <c r="BC28">
        <f>'2012'!AH6</f>
        <v>0</v>
      </c>
      <c r="BD28">
        <f>'2012'!AI6</f>
        <v>2.6300000000000003</v>
      </c>
      <c r="BE28">
        <f>'2012'!AJ6</f>
        <v>2.83</v>
      </c>
      <c r="BF28">
        <f>'2012'!AK6</f>
        <v>2.4800000000000004</v>
      </c>
      <c r="BG28">
        <f>'2012'!AL6</f>
        <v>2.6</v>
      </c>
      <c r="BH28">
        <f>'2012'!AM6</f>
        <v>1.85</v>
      </c>
      <c r="BI28">
        <f>'2012'!AN6</f>
        <v>2.16</v>
      </c>
      <c r="BJ28">
        <f>'2012'!AO6</f>
        <v>0</v>
      </c>
      <c r="BK28">
        <f>'2012'!AP6</f>
        <v>2.8400000000000003</v>
      </c>
      <c r="BL28">
        <f>'2012'!AQ6</f>
        <v>1.96</v>
      </c>
      <c r="BM28">
        <f>'2012'!AR6</f>
        <v>2.5700000000000003</v>
      </c>
      <c r="BN28">
        <f>'2012'!AS6</f>
        <v>3.31</v>
      </c>
      <c r="BO28" s="7">
        <v>2.0094736842105267</v>
      </c>
    </row>
    <row r="29" spans="1:77" x14ac:dyDescent="0.2">
      <c r="A29">
        <v>27</v>
      </c>
      <c r="B29">
        <v>0.01</v>
      </c>
      <c r="J29">
        <v>0.03</v>
      </c>
      <c r="N29">
        <v>0.02</v>
      </c>
      <c r="Q29">
        <v>0.12</v>
      </c>
      <c r="U29">
        <v>27</v>
      </c>
      <c r="X29" s="40"/>
      <c r="Y29" s="40"/>
      <c r="Z29" s="42"/>
      <c r="AA29" s="42"/>
      <c r="AE29" t="str">
        <f>F$1</f>
        <v>Ruark</v>
      </c>
      <c r="AF29" s="3">
        <f t="shared" si="16"/>
        <v>0.70000000000000007</v>
      </c>
      <c r="AG29" s="3">
        <f t="shared" si="17"/>
        <v>1.6700000000000002</v>
      </c>
      <c r="AH29" s="3">
        <f t="shared" si="18"/>
        <v>2.31</v>
      </c>
      <c r="AI29" s="3">
        <f t="shared" si="19"/>
        <v>4.03</v>
      </c>
      <c r="AJ29" s="3">
        <f t="shared" si="20"/>
        <v>4.9300000000000006</v>
      </c>
      <c r="AK29" s="3">
        <f t="shared" si="21"/>
        <v>7.620000000000001</v>
      </c>
      <c r="AL29" s="3">
        <f t="shared" si="22"/>
        <v>7.8800000000000008</v>
      </c>
      <c r="AM29" s="3">
        <f t="shared" si="23"/>
        <v>8.2900000000000009</v>
      </c>
      <c r="AN29" s="3">
        <f t="shared" si="24"/>
        <v>10.430000000000001</v>
      </c>
      <c r="AO29" s="3">
        <f t="shared" si="25"/>
        <v>10.590000000000002</v>
      </c>
      <c r="AP29" s="3">
        <f t="shared" si="26"/>
        <v>11.980000000000002</v>
      </c>
      <c r="AQ29" s="3">
        <f t="shared" si="27"/>
        <v>12.730000000000002</v>
      </c>
      <c r="AR29" s="3">
        <f t="shared" si="28"/>
        <v>12.730000000000002</v>
      </c>
      <c r="AT29" s="6" t="s">
        <v>25</v>
      </c>
      <c r="AV29">
        <f>'2012'!AA7</f>
        <v>0.8600000000000001</v>
      </c>
      <c r="AW29">
        <f>'2012'!AB7</f>
        <v>1.53</v>
      </c>
      <c r="AX29">
        <f>'2012'!AC7</f>
        <v>0</v>
      </c>
      <c r="AY29">
        <f>'2012'!AD7</f>
        <v>1.24</v>
      </c>
      <c r="AZ29">
        <f>'2012'!AE7</f>
        <v>0.74</v>
      </c>
      <c r="BA29">
        <f>'2012'!AF7</f>
        <v>0</v>
      </c>
      <c r="BB29">
        <f>'2012'!AG7</f>
        <v>1.03</v>
      </c>
      <c r="BC29">
        <f>'2012'!AH7</f>
        <v>0</v>
      </c>
      <c r="BD29">
        <f>'2012'!AI7</f>
        <v>1.18</v>
      </c>
      <c r="BE29">
        <f>'2012'!AJ7</f>
        <v>1.0100000000000002</v>
      </c>
      <c r="BF29">
        <f>'2012'!AK7</f>
        <v>0.74</v>
      </c>
      <c r="BG29">
        <f>'2012'!AL7</f>
        <v>0.95000000000000007</v>
      </c>
      <c r="BH29">
        <f>'2012'!AM7</f>
        <v>0.82000000000000006</v>
      </c>
      <c r="BI29">
        <f>'2012'!AN7</f>
        <v>1.5</v>
      </c>
      <c r="BJ29">
        <f>'2012'!AO7</f>
        <v>0</v>
      </c>
      <c r="BK29">
        <f>'2012'!AP7</f>
        <v>1.0900000000000001</v>
      </c>
      <c r="BL29">
        <f>'2012'!AQ7</f>
        <v>1.04</v>
      </c>
      <c r="BM29">
        <f>'2012'!AR7</f>
        <v>0.80999999999999994</v>
      </c>
      <c r="BN29">
        <f>'2012'!AS7</f>
        <v>2.0699999999999998</v>
      </c>
      <c r="BO29" s="7">
        <v>0.87421052631578944</v>
      </c>
    </row>
    <row r="30" spans="1:77" x14ac:dyDescent="0.2">
      <c r="A30" s="21">
        <v>28</v>
      </c>
      <c r="B30" s="21">
        <v>0.01</v>
      </c>
      <c r="C30" s="21">
        <v>7.0000000000000007E-2</v>
      </c>
      <c r="D30" s="21">
        <v>0.03</v>
      </c>
      <c r="E30" s="21">
        <v>0.24</v>
      </c>
      <c r="F30" s="21"/>
      <c r="G30" s="21"/>
      <c r="H30" s="21"/>
      <c r="I30" s="22">
        <v>0.04</v>
      </c>
      <c r="J30" s="21">
        <v>0.03</v>
      </c>
      <c r="K30" s="21"/>
      <c r="L30" s="21"/>
      <c r="M30" s="21"/>
      <c r="N30" s="21">
        <v>0.04</v>
      </c>
      <c r="O30" s="21"/>
      <c r="P30" s="21"/>
      <c r="Q30" s="21"/>
      <c r="R30" s="21">
        <v>0.1</v>
      </c>
      <c r="S30" s="21"/>
      <c r="T30" s="21"/>
      <c r="U30" s="21">
        <v>28</v>
      </c>
      <c r="AE30" t="str">
        <f>G$1</f>
        <v xml:space="preserve">Cardwell </v>
      </c>
      <c r="AF30" s="3">
        <f t="shared" si="16"/>
        <v>0</v>
      </c>
      <c r="AG30" s="3">
        <f t="shared" si="17"/>
        <v>0</v>
      </c>
      <c r="AH30" s="3">
        <f t="shared" si="18"/>
        <v>0</v>
      </c>
      <c r="AI30" s="3">
        <f t="shared" si="19"/>
        <v>1.2799999999999998</v>
      </c>
      <c r="AJ30" s="3">
        <f t="shared" si="20"/>
        <v>2.04</v>
      </c>
      <c r="AK30" s="3">
        <f t="shared" si="21"/>
        <v>4.32</v>
      </c>
      <c r="AL30" s="3">
        <f t="shared" si="22"/>
        <v>4.32</v>
      </c>
      <c r="AM30" s="3">
        <f t="shared" si="23"/>
        <v>4.4800000000000004</v>
      </c>
      <c r="AN30" s="3">
        <f t="shared" si="24"/>
        <v>4.4800000000000004</v>
      </c>
      <c r="AO30" s="3">
        <f t="shared" si="25"/>
        <v>4.4800000000000004</v>
      </c>
      <c r="AP30" s="3">
        <f t="shared" si="26"/>
        <v>5.5100000000000007</v>
      </c>
      <c r="AQ30" s="3">
        <f t="shared" si="27"/>
        <v>6.1100000000000012</v>
      </c>
      <c r="AR30" s="3">
        <f t="shared" si="28"/>
        <v>6.1100000000000012</v>
      </c>
      <c r="AT30" s="6" t="s">
        <v>26</v>
      </c>
      <c r="AV30">
        <f>'2012'!AA8</f>
        <v>2.2000000000000002</v>
      </c>
      <c r="AW30">
        <f>'2012'!AB8</f>
        <v>2.5499999999999998</v>
      </c>
      <c r="AX30">
        <f>'2012'!AC8</f>
        <v>0</v>
      </c>
      <c r="AY30">
        <f>'2012'!AD8</f>
        <v>2.63</v>
      </c>
      <c r="AZ30">
        <f>'2012'!AE8</f>
        <v>2.3200000000000003</v>
      </c>
      <c r="BA30">
        <f>'2012'!AF8</f>
        <v>0</v>
      </c>
      <c r="BB30">
        <f>'2012'!AG8</f>
        <v>2.65</v>
      </c>
      <c r="BC30">
        <f>'2012'!AH8</f>
        <v>0</v>
      </c>
      <c r="BD30">
        <f>'2012'!AI8</f>
        <v>2.5</v>
      </c>
      <c r="BE30">
        <f>'2012'!AJ8</f>
        <v>2.1600000000000006</v>
      </c>
      <c r="BF30">
        <f>'2012'!AK8</f>
        <v>2.56</v>
      </c>
      <c r="BG30">
        <f>'2012'!AL8</f>
        <v>2.7</v>
      </c>
      <c r="BH30">
        <f>'2012'!AM8</f>
        <v>2.1199999999999997</v>
      </c>
      <c r="BI30">
        <f>'2012'!AN8</f>
        <v>2.02</v>
      </c>
      <c r="BJ30">
        <f>'2012'!AO8</f>
        <v>0</v>
      </c>
      <c r="BK30">
        <f>'2012'!AP8</f>
        <v>2.5100000000000002</v>
      </c>
      <c r="BL30">
        <f>'2012'!AQ8</f>
        <v>2.38</v>
      </c>
      <c r="BM30">
        <f>'2012'!AR8</f>
        <v>2.37</v>
      </c>
      <c r="BN30">
        <f>'2012'!AS8</f>
        <v>3.52</v>
      </c>
      <c r="BO30" s="7">
        <v>1.9573684210526319</v>
      </c>
    </row>
    <row r="31" spans="1:77" x14ac:dyDescent="0.2">
      <c r="A31">
        <v>29</v>
      </c>
      <c r="B31">
        <v>0.06</v>
      </c>
      <c r="C31">
        <v>0.1</v>
      </c>
      <c r="D31">
        <v>0.03</v>
      </c>
      <c r="E31">
        <v>0.19</v>
      </c>
      <c r="F31">
        <v>0.11</v>
      </c>
      <c r="I31">
        <v>0.03</v>
      </c>
      <c r="J31">
        <v>0.08</v>
      </c>
      <c r="K31">
        <v>0.04</v>
      </c>
      <c r="N31">
        <v>0.04</v>
      </c>
      <c r="U31">
        <v>29</v>
      </c>
      <c r="AE31" t="str">
        <f>H$1</f>
        <v>M Hastings</v>
      </c>
      <c r="AF31" s="3">
        <f t="shared" si="16"/>
        <v>1.5499999999999998</v>
      </c>
      <c r="AG31" s="3">
        <f t="shared" si="17"/>
        <v>2.2299999999999995</v>
      </c>
      <c r="AH31" s="3">
        <f t="shared" si="18"/>
        <v>3.1599999999999997</v>
      </c>
      <c r="AI31" s="3">
        <f t="shared" si="19"/>
        <v>4.54</v>
      </c>
      <c r="AJ31" s="3">
        <f t="shared" si="20"/>
        <v>5.59</v>
      </c>
      <c r="AK31" s="3">
        <f t="shared" si="21"/>
        <v>7.35</v>
      </c>
      <c r="AL31" s="3">
        <f t="shared" si="22"/>
        <v>7.51</v>
      </c>
      <c r="AM31" s="3">
        <f t="shared" si="23"/>
        <v>7.51</v>
      </c>
      <c r="AN31" s="3">
        <f t="shared" si="24"/>
        <v>9.52</v>
      </c>
      <c r="AO31" s="3">
        <f t="shared" si="25"/>
        <v>9.74</v>
      </c>
      <c r="AP31" s="3">
        <f t="shared" si="26"/>
        <v>11</v>
      </c>
      <c r="AQ31" s="3">
        <f t="shared" si="27"/>
        <v>12.41</v>
      </c>
      <c r="AR31" s="3">
        <f t="shared" si="28"/>
        <v>12.41</v>
      </c>
      <c r="AT31" s="6" t="s">
        <v>27</v>
      </c>
      <c r="AV31">
        <f>'2012'!AA9</f>
        <v>0.64000000000000012</v>
      </c>
      <c r="AW31">
        <f>'2012'!AB9</f>
        <v>1.59</v>
      </c>
      <c r="AX31">
        <f>'2012'!AC9</f>
        <v>0</v>
      </c>
      <c r="AY31">
        <f>'2012'!AD9</f>
        <v>1</v>
      </c>
      <c r="AZ31">
        <f>'2012'!AE9</f>
        <v>0.42</v>
      </c>
      <c r="BA31">
        <f>'2012'!AF9</f>
        <v>0</v>
      </c>
      <c r="BB31">
        <f>'2012'!AG9</f>
        <v>1.95</v>
      </c>
      <c r="BC31">
        <f>'2012'!AH9</f>
        <v>0</v>
      </c>
      <c r="BD31">
        <f>'2012'!AI9</f>
        <v>0.75000000000000011</v>
      </c>
      <c r="BE31">
        <f>'2012'!AJ9</f>
        <v>1.27</v>
      </c>
      <c r="BF31">
        <f>'2012'!AK9</f>
        <v>1.27</v>
      </c>
      <c r="BG31">
        <f>'2012'!AL9</f>
        <v>0.85</v>
      </c>
      <c r="BH31">
        <f>'2012'!AM9</f>
        <v>0.79</v>
      </c>
      <c r="BI31">
        <f>'2012'!AN9</f>
        <v>1</v>
      </c>
      <c r="BJ31">
        <f>'2012'!AO9</f>
        <v>0</v>
      </c>
      <c r="BK31">
        <f>'2012'!AP9</f>
        <v>0.58000000000000007</v>
      </c>
      <c r="BL31">
        <f>'2012'!AQ9</f>
        <v>1.23</v>
      </c>
      <c r="BM31">
        <f>'2012'!AR9</f>
        <v>1.89</v>
      </c>
      <c r="BN31">
        <f>'2012'!AS9</f>
        <v>1.5899999999999999</v>
      </c>
      <c r="BO31" s="7">
        <v>0.77789473684210531</v>
      </c>
    </row>
    <row r="32" spans="1:77" x14ac:dyDescent="0.2">
      <c r="A32" s="21">
        <v>30</v>
      </c>
      <c r="B32" s="21"/>
      <c r="C32" s="21">
        <v>0.19</v>
      </c>
      <c r="D32" s="21"/>
      <c r="E32" s="21"/>
      <c r="F32" s="21"/>
      <c r="G32" s="21"/>
      <c r="H32" s="21"/>
      <c r="I32" s="22"/>
      <c r="J32" s="21"/>
      <c r="K32" s="21">
        <v>0.06</v>
      </c>
      <c r="L32" s="21"/>
      <c r="M32" s="21">
        <v>7.0000000000000007E-2</v>
      </c>
      <c r="N32" s="21">
        <v>0.09</v>
      </c>
      <c r="O32" s="21"/>
      <c r="P32" s="21"/>
      <c r="Q32" s="21">
        <v>0.02</v>
      </c>
      <c r="R32" s="21">
        <v>0.1</v>
      </c>
      <c r="S32" s="21">
        <v>1.49</v>
      </c>
      <c r="T32" s="21">
        <v>0.55000000000000004</v>
      </c>
      <c r="U32" s="21">
        <v>30</v>
      </c>
      <c r="AE32" t="str">
        <f>I$1</f>
        <v>510 Pataha</v>
      </c>
      <c r="AF32" s="3">
        <f t="shared" si="16"/>
        <v>0.82000000000000006</v>
      </c>
      <c r="AG32" s="3">
        <f t="shared" si="17"/>
        <v>1.25</v>
      </c>
      <c r="AH32" s="3">
        <f t="shared" si="18"/>
        <v>1.83</v>
      </c>
      <c r="AI32" s="3">
        <f t="shared" si="19"/>
        <v>2.8200000000000003</v>
      </c>
      <c r="AJ32" s="3">
        <f t="shared" si="20"/>
        <v>3.7</v>
      </c>
      <c r="AK32" s="3">
        <f t="shared" si="21"/>
        <v>6.42</v>
      </c>
      <c r="AL32" s="3">
        <f t="shared" si="22"/>
        <v>6.42</v>
      </c>
      <c r="AM32" s="3">
        <f t="shared" si="23"/>
        <v>6.42</v>
      </c>
      <c r="AN32" s="3">
        <f t="shared" si="24"/>
        <v>8.06</v>
      </c>
      <c r="AO32" s="3">
        <f t="shared" si="25"/>
        <v>8.1</v>
      </c>
      <c r="AP32" s="3">
        <f t="shared" si="26"/>
        <v>8.8899999999999988</v>
      </c>
      <c r="AQ32" s="3">
        <f t="shared" si="27"/>
        <v>10.19</v>
      </c>
      <c r="AR32" s="3">
        <f t="shared" si="28"/>
        <v>10.19</v>
      </c>
      <c r="AT32" s="6" t="s">
        <v>28</v>
      </c>
      <c r="AV32">
        <f>'2012'!AA10</f>
        <v>0</v>
      </c>
      <c r="AW32">
        <f>'2012'!AB10</f>
        <v>0.02</v>
      </c>
      <c r="AX32">
        <f>'2012'!AC10</f>
        <v>0</v>
      </c>
      <c r="AY32">
        <f>'2012'!AD10</f>
        <v>0</v>
      </c>
      <c r="AZ32">
        <f>'2012'!AE10</f>
        <v>0</v>
      </c>
      <c r="BA32">
        <f>'2012'!AF10</f>
        <v>0</v>
      </c>
      <c r="BB32">
        <f>'2012'!AG10</f>
        <v>0</v>
      </c>
      <c r="BC32">
        <f>'2012'!AH10</f>
        <v>0</v>
      </c>
      <c r="BD32">
        <f>'2012'!AI10</f>
        <v>0</v>
      </c>
      <c r="BE32">
        <f>'2012'!AJ10</f>
        <v>0</v>
      </c>
      <c r="BF32">
        <f>'2012'!AK10</f>
        <v>0</v>
      </c>
      <c r="BG32">
        <f>'2012'!AL10</f>
        <v>0</v>
      </c>
      <c r="BH32">
        <f>'2012'!AM10</f>
        <v>0.08</v>
      </c>
      <c r="BI32">
        <f>'2012'!AN10</f>
        <v>0</v>
      </c>
      <c r="BJ32">
        <f>'2012'!AO10</f>
        <v>0</v>
      </c>
      <c r="BK32">
        <f>'2012'!AP10</f>
        <v>0</v>
      </c>
      <c r="BL32">
        <f>'2012'!AQ10</f>
        <v>0.06</v>
      </c>
      <c r="BM32">
        <f>'2012'!AR10</f>
        <v>0</v>
      </c>
      <c r="BN32">
        <f>'2012'!AS10</f>
        <v>0</v>
      </c>
      <c r="BO32" s="7">
        <v>8.4210526315789472E-3</v>
      </c>
    </row>
    <row r="33" spans="1:89" x14ac:dyDescent="0.2">
      <c r="A33">
        <v>31</v>
      </c>
      <c r="H33">
        <v>0.19</v>
      </c>
      <c r="L33">
        <v>0.72</v>
      </c>
      <c r="T33">
        <v>0.1</v>
      </c>
      <c r="U33">
        <v>31</v>
      </c>
      <c r="AE33" t="str">
        <f>J$1</f>
        <v>Williams</v>
      </c>
      <c r="AF33" s="3">
        <f t="shared" si="16"/>
        <v>1.05</v>
      </c>
      <c r="AG33" s="3">
        <f t="shared" si="17"/>
        <v>1.4</v>
      </c>
      <c r="AH33" s="3">
        <f t="shared" si="18"/>
        <v>2.64</v>
      </c>
      <c r="AI33" s="3">
        <f t="shared" si="19"/>
        <v>4.2600000000000007</v>
      </c>
      <c r="AJ33" s="3">
        <f t="shared" si="20"/>
        <v>5.57</v>
      </c>
      <c r="AK33" s="3">
        <f t="shared" si="21"/>
        <v>8.120000000000001</v>
      </c>
      <c r="AL33" s="3">
        <f t="shared" si="22"/>
        <v>8.14</v>
      </c>
      <c r="AM33" s="3">
        <f t="shared" si="23"/>
        <v>8.32</v>
      </c>
      <c r="AN33" s="3">
        <f t="shared" si="24"/>
        <v>8.32</v>
      </c>
      <c r="AO33" s="3">
        <f t="shared" si="25"/>
        <v>8.49</v>
      </c>
      <c r="AP33" s="3">
        <f t="shared" si="26"/>
        <v>9.8800000000000008</v>
      </c>
      <c r="AQ33" s="3">
        <f t="shared" si="27"/>
        <v>11.670000000000002</v>
      </c>
      <c r="AR33" s="3">
        <f t="shared" si="28"/>
        <v>11.670000000000002</v>
      </c>
      <c r="AT33" s="6" t="s">
        <v>29</v>
      </c>
      <c r="AV33">
        <f>'2012'!AA11</f>
        <v>0</v>
      </c>
      <c r="AW33">
        <f>'2012'!AB11</f>
        <v>0</v>
      </c>
      <c r="AX33">
        <f>'2012'!AC11</f>
        <v>0</v>
      </c>
      <c r="AY33">
        <f>'2012'!AD11</f>
        <v>0</v>
      </c>
      <c r="AZ33">
        <f>'2012'!AE11</f>
        <v>0</v>
      </c>
      <c r="BA33">
        <f>'2012'!AF11</f>
        <v>0</v>
      </c>
      <c r="BB33">
        <f>'2012'!AG11</f>
        <v>0</v>
      </c>
      <c r="BC33">
        <f>'2012'!AH11</f>
        <v>0</v>
      </c>
      <c r="BD33">
        <f>'2012'!AI11</f>
        <v>0</v>
      </c>
      <c r="BE33">
        <f>'2012'!AJ11</f>
        <v>0</v>
      </c>
      <c r="BF33">
        <f>'2012'!AK11</f>
        <v>0</v>
      </c>
      <c r="BG33">
        <f>'2012'!AL11</f>
        <v>0</v>
      </c>
      <c r="BH33">
        <f>'2012'!AM11</f>
        <v>0</v>
      </c>
      <c r="BI33">
        <f>'2012'!AN11</f>
        <v>0</v>
      </c>
      <c r="BJ33">
        <f>'2012'!AO11</f>
        <v>0</v>
      </c>
      <c r="BK33">
        <f>'2012'!AP11</f>
        <v>0</v>
      </c>
      <c r="BL33">
        <f>'2012'!AQ11</f>
        <v>0</v>
      </c>
      <c r="BM33">
        <f>'2012'!AR11</f>
        <v>0</v>
      </c>
      <c r="BN33">
        <f>'2012'!AS11</f>
        <v>0</v>
      </c>
      <c r="BO33" s="7">
        <v>0</v>
      </c>
    </row>
    <row r="34" spans="1:89" x14ac:dyDescent="0.2">
      <c r="A34" s="18" t="s">
        <v>37</v>
      </c>
      <c r="B34" s="18">
        <f t="shared" ref="B34:T34" si="29">SUM(B3:B33)</f>
        <v>0.76</v>
      </c>
      <c r="C34" s="18">
        <f t="shared" si="29"/>
        <v>1.4100000000000001</v>
      </c>
      <c r="D34" s="18">
        <f t="shared" si="29"/>
        <v>0.88000000000000012</v>
      </c>
      <c r="E34" s="18">
        <f t="shared" si="29"/>
        <v>1.5899999999999999</v>
      </c>
      <c r="F34" s="18">
        <f>SUM(F3:F33)</f>
        <v>0.70000000000000007</v>
      </c>
      <c r="G34" s="18">
        <f t="shared" si="29"/>
        <v>0</v>
      </c>
      <c r="H34" s="18">
        <f t="shared" si="29"/>
        <v>1.5499999999999998</v>
      </c>
      <c r="I34" s="18">
        <f t="shared" si="29"/>
        <v>0.82000000000000006</v>
      </c>
      <c r="J34" s="18">
        <f t="shared" si="29"/>
        <v>1.05</v>
      </c>
      <c r="K34" s="18">
        <f t="shared" si="29"/>
        <v>1.1200000000000001</v>
      </c>
      <c r="L34" s="18">
        <f t="shared" si="29"/>
        <v>1.29</v>
      </c>
      <c r="M34" s="18">
        <f t="shared" si="29"/>
        <v>1.05</v>
      </c>
      <c r="N34" s="18">
        <f t="shared" si="29"/>
        <v>1.1400000000000001</v>
      </c>
      <c r="O34" s="18">
        <f t="shared" si="29"/>
        <v>0</v>
      </c>
      <c r="P34" s="18">
        <f t="shared" si="29"/>
        <v>0</v>
      </c>
      <c r="Q34" s="18">
        <f t="shared" si="29"/>
        <v>1.01</v>
      </c>
      <c r="R34" s="18">
        <f t="shared" si="29"/>
        <v>1.1500000000000004</v>
      </c>
      <c r="S34" s="18">
        <f t="shared" si="29"/>
        <v>1.49</v>
      </c>
      <c r="T34" s="18">
        <f t="shared" si="29"/>
        <v>2.9</v>
      </c>
      <c r="U34" s="18"/>
      <c r="AE34" t="str">
        <f>K$1</f>
        <v>Fitzsimmons</v>
      </c>
      <c r="AF34" s="3">
        <f t="shared" si="16"/>
        <v>1.1200000000000001</v>
      </c>
      <c r="AG34" s="3">
        <f t="shared" si="17"/>
        <v>1.9100000000000001</v>
      </c>
      <c r="AH34" s="3">
        <f t="shared" si="18"/>
        <v>2.63</v>
      </c>
      <c r="AI34" s="3">
        <f t="shared" si="19"/>
        <v>4.1499999999999995</v>
      </c>
      <c r="AJ34" s="3">
        <f t="shared" si="20"/>
        <v>5.3999999999999995</v>
      </c>
      <c r="AK34" s="3">
        <f t="shared" si="21"/>
        <v>6.85</v>
      </c>
      <c r="AL34" s="3">
        <f t="shared" si="22"/>
        <v>6.85</v>
      </c>
      <c r="AM34" s="3">
        <f t="shared" si="23"/>
        <v>7.1</v>
      </c>
      <c r="AN34" s="3">
        <f t="shared" si="24"/>
        <v>9.01</v>
      </c>
      <c r="AO34" s="3">
        <f t="shared" si="25"/>
        <v>9.19</v>
      </c>
      <c r="AP34" s="3">
        <f t="shared" si="26"/>
        <v>9.19</v>
      </c>
      <c r="AQ34" s="3">
        <f t="shared" si="27"/>
        <v>10.199999999999999</v>
      </c>
      <c r="AR34" s="3">
        <f t="shared" si="28"/>
        <v>10.199999999999999</v>
      </c>
      <c r="AT34" s="6" t="s">
        <v>30</v>
      </c>
      <c r="AV34">
        <f>'2012'!AA12</f>
        <v>2.04</v>
      </c>
      <c r="AW34">
        <f>'2012'!AB12</f>
        <v>3.04</v>
      </c>
      <c r="AX34">
        <f>'2012'!AC12</f>
        <v>2.19</v>
      </c>
      <c r="AY34">
        <f>'2012'!AD12</f>
        <v>2.8800000000000003</v>
      </c>
      <c r="AZ34">
        <f>'2012'!AE12</f>
        <v>2.88</v>
      </c>
      <c r="BA34">
        <f>'2012'!AF12</f>
        <v>0</v>
      </c>
      <c r="BB34">
        <f>'2012'!AG12</f>
        <v>2.41</v>
      </c>
      <c r="BC34">
        <f>'2012'!AH12</f>
        <v>2.2000000000000002</v>
      </c>
      <c r="BD34">
        <f>'2012'!AI12</f>
        <v>2.5500000000000003</v>
      </c>
      <c r="BE34">
        <f>'2012'!AJ12</f>
        <v>2.5</v>
      </c>
      <c r="BF34">
        <f>'2012'!AK12</f>
        <v>3.3299999999999996</v>
      </c>
      <c r="BG34">
        <f>'2012'!AL12</f>
        <v>2.35</v>
      </c>
      <c r="BH34">
        <f>'2012'!AM12</f>
        <v>2.59</v>
      </c>
      <c r="BI34">
        <f>'2012'!AN12</f>
        <v>2.11</v>
      </c>
      <c r="BJ34">
        <f>'2012'!AO12</f>
        <v>0</v>
      </c>
      <c r="BK34">
        <f>'2012'!AP12</f>
        <v>2.46</v>
      </c>
      <c r="BL34">
        <f>'2012'!AQ12</f>
        <v>2.4700000000000002</v>
      </c>
      <c r="BM34">
        <f>'2012'!AR12</f>
        <v>2.9199999999999995</v>
      </c>
      <c r="BN34">
        <f>'2012'!AS12</f>
        <v>3.75</v>
      </c>
      <c r="BO34" s="7">
        <v>1.8552631578947369</v>
      </c>
    </row>
    <row r="35" spans="1:89" x14ac:dyDescent="0.2">
      <c r="W35" s="173"/>
      <c r="X35" s="174"/>
      <c r="Y35" s="174"/>
      <c r="Z35" s="174"/>
      <c r="AA35" s="174"/>
      <c r="AB35" s="174"/>
      <c r="AC35" s="8"/>
      <c r="AE35" t="str">
        <f>L$1</f>
        <v>Houser</v>
      </c>
      <c r="AF35" s="3">
        <f t="shared" si="16"/>
        <v>1.29</v>
      </c>
      <c r="AG35" s="3">
        <f t="shared" si="17"/>
        <v>1.75</v>
      </c>
      <c r="AH35" s="3">
        <f t="shared" si="18"/>
        <v>2.59</v>
      </c>
      <c r="AI35" s="3">
        <f t="shared" si="19"/>
        <v>4.8599999999999994</v>
      </c>
      <c r="AJ35" s="3">
        <f t="shared" si="20"/>
        <v>6.8699999999999992</v>
      </c>
      <c r="AK35" s="3">
        <f t="shared" si="21"/>
        <v>9.3999999999999986</v>
      </c>
      <c r="AL35" s="3">
        <f t="shared" si="22"/>
        <v>9.4599999999999991</v>
      </c>
      <c r="AM35" s="3">
        <f t="shared" si="23"/>
        <v>9.67</v>
      </c>
      <c r="AN35" s="3">
        <f t="shared" si="24"/>
        <v>11.56</v>
      </c>
      <c r="AO35" s="3">
        <f t="shared" si="25"/>
        <v>12.030000000000001</v>
      </c>
      <c r="AP35" s="3">
        <f t="shared" si="26"/>
        <v>13.32</v>
      </c>
      <c r="AQ35" s="3">
        <f t="shared" si="27"/>
        <v>14.7</v>
      </c>
      <c r="AR35" s="3">
        <f t="shared" si="28"/>
        <v>14.7</v>
      </c>
      <c r="AT35" s="6" t="s">
        <v>31</v>
      </c>
      <c r="AV35">
        <f>'2012'!AA13</f>
        <v>1.9300000000000002</v>
      </c>
      <c r="AW35">
        <f>'2012'!AB13</f>
        <v>2.1500000000000004</v>
      </c>
      <c r="AX35">
        <f>'2012'!AC13</f>
        <v>2</v>
      </c>
      <c r="AY35">
        <f>'2012'!AD13</f>
        <v>2.21</v>
      </c>
      <c r="AZ35">
        <f>'2012'!AE13</f>
        <v>1.6099999999999999</v>
      </c>
      <c r="BA35">
        <f>'2012'!AF13</f>
        <v>0</v>
      </c>
      <c r="BB35">
        <f>'2012'!AG13</f>
        <v>2.9899999999999993</v>
      </c>
      <c r="BC35">
        <f>'2012'!AH13</f>
        <v>1.85</v>
      </c>
      <c r="BD35">
        <f>'2012'!AI13</f>
        <v>2.37</v>
      </c>
      <c r="BE35">
        <f>'2012'!AJ13</f>
        <v>2.5299999999999994</v>
      </c>
      <c r="BF35">
        <f>'2012'!AK13</f>
        <v>2.1800000000000002</v>
      </c>
      <c r="BG35">
        <f>'2012'!AL13</f>
        <v>2.42</v>
      </c>
      <c r="BH35">
        <f>'2012'!AM13</f>
        <v>1.54</v>
      </c>
      <c r="BI35">
        <f>'2012'!AN13</f>
        <v>1.88</v>
      </c>
      <c r="BJ35">
        <f>'2012'!AO13</f>
        <v>0</v>
      </c>
      <c r="BK35">
        <f>'2012'!AP13</f>
        <v>2.36</v>
      </c>
      <c r="BL35">
        <f>'2012'!AQ13</f>
        <v>1.48</v>
      </c>
      <c r="BM35">
        <f>'2012'!AR13</f>
        <v>2.61</v>
      </c>
      <c r="BN35">
        <f>'2012'!AS13</f>
        <v>4</v>
      </c>
      <c r="BO35" s="7">
        <v>1.5668421052631578</v>
      </c>
    </row>
    <row r="36" spans="1:89" x14ac:dyDescent="0.2">
      <c r="A36" s="33" t="s">
        <v>38</v>
      </c>
      <c r="B36" t="str">
        <f>B1</f>
        <v>Pomeroy CD</v>
      </c>
      <c r="C36" t="str">
        <f t="shared" ref="C36:T36" si="30">C1</f>
        <v>Huntington</v>
      </c>
      <c r="D36" t="str">
        <f t="shared" si="30"/>
        <v>Tom Keatts</v>
      </c>
      <c r="E36" t="str">
        <f t="shared" si="30"/>
        <v>Roger Koller</v>
      </c>
      <c r="F36" t="str">
        <f>F1</f>
        <v>Ruark</v>
      </c>
      <c r="G36" t="str">
        <f t="shared" si="30"/>
        <v xml:space="preserve">Cardwell </v>
      </c>
      <c r="H36" t="str">
        <f t="shared" si="30"/>
        <v>M Hastings</v>
      </c>
      <c r="I36" t="str">
        <f t="shared" si="30"/>
        <v>510 Pataha</v>
      </c>
      <c r="J36" t="str">
        <f t="shared" si="30"/>
        <v>Williams</v>
      </c>
      <c r="K36" t="str">
        <f t="shared" si="30"/>
        <v>Fitzsimmons</v>
      </c>
      <c r="L36" t="str">
        <f t="shared" si="30"/>
        <v>Houser</v>
      </c>
      <c r="M36" t="str">
        <f t="shared" si="30"/>
        <v>J Baker</v>
      </c>
      <c r="N36" t="str">
        <f t="shared" si="30"/>
        <v>Landkammer</v>
      </c>
      <c r="O36" t="str">
        <f t="shared" si="30"/>
        <v>Travis NA</v>
      </c>
      <c r="P36" t="str">
        <f t="shared" si="30"/>
        <v>Robinson NA</v>
      </c>
      <c r="Q36" t="str">
        <f t="shared" si="30"/>
        <v>Blachly</v>
      </c>
      <c r="R36" t="str">
        <f t="shared" si="30"/>
        <v>S. Flerchinger</v>
      </c>
      <c r="S36" t="str">
        <f t="shared" si="30"/>
        <v>B. Slaybaugh</v>
      </c>
      <c r="T36" t="str">
        <f t="shared" si="30"/>
        <v>Demand</v>
      </c>
      <c r="X36" s="48"/>
      <c r="Y36" s="48"/>
      <c r="Z36"/>
      <c r="AA36"/>
      <c r="AB36"/>
      <c r="AC36"/>
      <c r="AE36" t="str">
        <f>M$1</f>
        <v>J Baker</v>
      </c>
      <c r="AF36" s="3">
        <f t="shared" si="16"/>
        <v>1.05</v>
      </c>
      <c r="AG36" s="3">
        <f t="shared" si="17"/>
        <v>1.85</v>
      </c>
      <c r="AH36" s="3">
        <f t="shared" si="18"/>
        <v>2.52</v>
      </c>
      <c r="AI36" s="3">
        <f t="shared" si="19"/>
        <v>3.89</v>
      </c>
      <c r="AJ36" s="3">
        <f t="shared" si="20"/>
        <v>4.68</v>
      </c>
      <c r="AK36" s="3">
        <f t="shared" si="21"/>
        <v>6.59</v>
      </c>
      <c r="AL36" s="3">
        <f t="shared" si="22"/>
        <v>6.59</v>
      </c>
      <c r="AM36" s="3">
        <f t="shared" si="23"/>
        <v>6.63</v>
      </c>
      <c r="AN36" s="3">
        <f t="shared" si="24"/>
        <v>8.32</v>
      </c>
      <c r="AO36" s="3">
        <f t="shared" si="25"/>
        <v>8.32</v>
      </c>
      <c r="AP36" s="3">
        <f t="shared" si="26"/>
        <v>8.32</v>
      </c>
      <c r="AQ36" s="3">
        <f t="shared" si="27"/>
        <v>9.06</v>
      </c>
      <c r="AR36" s="3">
        <f t="shared" si="28"/>
        <v>9.06</v>
      </c>
      <c r="AT36" s="6" t="s">
        <v>32</v>
      </c>
      <c r="AV36">
        <f>'2012'!AA14</f>
        <v>1.4900000000000004</v>
      </c>
      <c r="AW36">
        <f>'2012'!AB14</f>
        <v>2.8899999999999997</v>
      </c>
      <c r="AX36">
        <f>'2012'!AC14</f>
        <v>1.1599999999999999</v>
      </c>
      <c r="AY36">
        <f>'2012'!AD14</f>
        <v>2.3200000000000003</v>
      </c>
      <c r="AZ36">
        <f>'2012'!AE14</f>
        <v>1.0900000000000001</v>
      </c>
      <c r="BA36">
        <f>'2012'!AF14</f>
        <v>0</v>
      </c>
      <c r="BB36">
        <f>'2012'!AG14</f>
        <v>2.96</v>
      </c>
      <c r="BC36">
        <f>'2012'!AH14</f>
        <v>0</v>
      </c>
      <c r="BD36">
        <f>'2012'!AI14</f>
        <v>2.4799999999999995</v>
      </c>
      <c r="BE36">
        <f>'2012'!AJ14</f>
        <v>1.9500000000000004</v>
      </c>
      <c r="BF36">
        <f>'2012'!AK14</f>
        <v>1.9800000000000002</v>
      </c>
      <c r="BG36">
        <f>'2012'!AL14</f>
        <v>1.5100000000000002</v>
      </c>
      <c r="BH36">
        <f>'2012'!AM14</f>
        <v>1.9100000000000001</v>
      </c>
      <c r="BI36">
        <f>'2012'!AN14</f>
        <v>1</v>
      </c>
      <c r="BJ36">
        <f>'2012'!AO14</f>
        <v>0</v>
      </c>
      <c r="BK36">
        <f>'2012'!AP14</f>
        <v>1.9100000000000001</v>
      </c>
      <c r="BL36">
        <f>'2012'!AQ14</f>
        <v>2.06</v>
      </c>
      <c r="BM36">
        <f>'2012'!AR14</f>
        <v>2.52</v>
      </c>
      <c r="BN36">
        <f>'2012'!AS14</f>
        <v>3.45</v>
      </c>
      <c r="BO36" s="7">
        <v>0.76526315789473676</v>
      </c>
    </row>
    <row r="37" spans="1:89" x14ac:dyDescent="0.2">
      <c r="X37"/>
      <c r="Y37"/>
      <c r="Z37"/>
      <c r="AA37"/>
      <c r="AB37"/>
      <c r="AC37"/>
      <c r="AE37" t="str">
        <f>N$1</f>
        <v>Landkammer</v>
      </c>
      <c r="AF37" s="3">
        <f t="shared" si="16"/>
        <v>1.1400000000000001</v>
      </c>
      <c r="AG37" s="3">
        <f t="shared" si="17"/>
        <v>1.9000000000000001</v>
      </c>
      <c r="AH37" s="3">
        <f t="shared" si="18"/>
        <v>3.24</v>
      </c>
      <c r="AI37" s="3">
        <f t="shared" si="19"/>
        <v>4.5400000000000009</v>
      </c>
      <c r="AJ37" s="3">
        <f t="shared" si="20"/>
        <v>5.6400000000000006</v>
      </c>
      <c r="AK37" s="3">
        <f t="shared" si="21"/>
        <v>8.98</v>
      </c>
      <c r="AL37" s="3">
        <f t="shared" si="22"/>
        <v>9.0300000000000011</v>
      </c>
      <c r="AM37" s="3">
        <f t="shared" si="23"/>
        <v>9.82</v>
      </c>
      <c r="AN37" s="3">
        <f t="shared" si="24"/>
        <v>11.790000000000001</v>
      </c>
      <c r="AO37" s="3">
        <f t="shared" si="25"/>
        <v>11.91</v>
      </c>
      <c r="AP37" s="3">
        <f t="shared" si="26"/>
        <v>12.78</v>
      </c>
      <c r="AQ37" s="3">
        <f t="shared" si="27"/>
        <v>14.45</v>
      </c>
      <c r="AR37" s="3">
        <f t="shared" si="28"/>
        <v>14.45</v>
      </c>
      <c r="AT37" s="6"/>
    </row>
    <row r="38" spans="1:89" x14ac:dyDescent="0.2">
      <c r="A38">
        <v>1</v>
      </c>
      <c r="U38">
        <v>1</v>
      </c>
      <c r="W38" s="69" t="s">
        <v>149</v>
      </c>
      <c r="X38" s="49"/>
      <c r="Y38" s="49" t="s">
        <v>107</v>
      </c>
      <c r="Z38" s="50"/>
      <c r="AA38" s="50"/>
      <c r="AB38" s="50"/>
      <c r="AC38" s="75"/>
      <c r="AE38" t="str">
        <f>O$1</f>
        <v>Travis NA</v>
      </c>
      <c r="AF38" s="3">
        <f t="shared" si="16"/>
        <v>0</v>
      </c>
      <c r="AG38" s="3">
        <f t="shared" si="17"/>
        <v>0.8899999999999999</v>
      </c>
      <c r="AH38" s="3">
        <f t="shared" si="18"/>
        <v>1.5</v>
      </c>
      <c r="AI38" s="3">
        <f t="shared" si="19"/>
        <v>2.3200000000000003</v>
      </c>
      <c r="AJ38" s="3">
        <f t="shared" si="20"/>
        <v>3.58</v>
      </c>
      <c r="AK38" s="3">
        <f t="shared" si="21"/>
        <v>4.75</v>
      </c>
      <c r="AL38" s="3">
        <f t="shared" si="22"/>
        <v>4.75</v>
      </c>
      <c r="AM38" s="3">
        <f t="shared" si="23"/>
        <v>4.8499999999999996</v>
      </c>
      <c r="AN38" s="3">
        <f t="shared" si="24"/>
        <v>6.39</v>
      </c>
      <c r="AO38" s="3">
        <f t="shared" si="25"/>
        <v>6.6899999999999995</v>
      </c>
      <c r="AP38" s="3">
        <f t="shared" si="26"/>
        <v>8.2199999999999989</v>
      </c>
      <c r="AQ38" s="3">
        <f t="shared" si="27"/>
        <v>9.1599999999999984</v>
      </c>
      <c r="AR38" s="3">
        <f t="shared" si="28"/>
        <v>9.1599999999999984</v>
      </c>
      <c r="AT38" s="6" t="s">
        <v>34</v>
      </c>
      <c r="AV38" s="4">
        <f>SUM(AV25:AV37)</f>
        <v>19.55</v>
      </c>
      <c r="AW38" s="4">
        <f t="shared" ref="AW38:BN38" si="31">SUM(AW25:AW37)</f>
        <v>27.89</v>
      </c>
      <c r="AX38" s="4">
        <f t="shared" si="31"/>
        <v>5.35</v>
      </c>
      <c r="AY38" s="4">
        <f t="shared" si="31"/>
        <v>25.95</v>
      </c>
      <c r="AZ38" s="4">
        <f t="shared" si="31"/>
        <v>18.209999999999997</v>
      </c>
      <c r="BA38" s="4">
        <f t="shared" si="31"/>
        <v>0</v>
      </c>
      <c r="BB38" s="4">
        <f t="shared" si="31"/>
        <v>26.189999999999998</v>
      </c>
      <c r="BC38" s="4">
        <f t="shared" si="31"/>
        <v>4.0500000000000007</v>
      </c>
      <c r="BD38" s="4">
        <f t="shared" si="31"/>
        <v>25.040000000000003</v>
      </c>
      <c r="BE38" s="4">
        <f t="shared" si="31"/>
        <v>23.34</v>
      </c>
      <c r="BF38" s="4">
        <f t="shared" si="31"/>
        <v>25.349999999999998</v>
      </c>
      <c r="BG38" s="4">
        <f t="shared" si="31"/>
        <v>20.849999999999998</v>
      </c>
      <c r="BH38" s="4">
        <f t="shared" si="31"/>
        <v>20.549999999999994</v>
      </c>
      <c r="BI38" s="4">
        <f t="shared" si="31"/>
        <v>17.48</v>
      </c>
      <c r="BJ38" s="4">
        <f t="shared" si="31"/>
        <v>0</v>
      </c>
      <c r="BK38" s="4">
        <f t="shared" si="31"/>
        <v>23.37</v>
      </c>
      <c r="BL38" s="4">
        <f t="shared" si="31"/>
        <v>23.009999999999994</v>
      </c>
      <c r="BM38" s="4">
        <f t="shared" si="31"/>
        <v>25.779999999999998</v>
      </c>
      <c r="BN38" s="4">
        <f t="shared" si="31"/>
        <v>40.86</v>
      </c>
      <c r="BO38" s="7">
        <v>17.539999999999996</v>
      </c>
    </row>
    <row r="39" spans="1:89" x14ac:dyDescent="0.2">
      <c r="A39" s="21">
        <v>2</v>
      </c>
      <c r="B39" s="21"/>
      <c r="C39" s="21"/>
      <c r="D39" s="21"/>
      <c r="E39" s="21"/>
      <c r="F39" s="21">
        <v>0.11</v>
      </c>
      <c r="G39" s="21"/>
      <c r="H39" s="21"/>
      <c r="I39" s="22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>
        <v>2</v>
      </c>
      <c r="W39" s="54"/>
      <c r="X39" s="49" t="s">
        <v>103</v>
      </c>
      <c r="Y39" s="49" t="s">
        <v>115</v>
      </c>
      <c r="Z39" s="50" t="s">
        <v>99</v>
      </c>
      <c r="AA39" s="50" t="s">
        <v>116</v>
      </c>
      <c r="AB39" s="52" t="s">
        <v>100</v>
      </c>
      <c r="AC39" s="74" t="s">
        <v>178</v>
      </c>
      <c r="AE39" t="str">
        <f>P$1</f>
        <v>Robinson NA</v>
      </c>
      <c r="AF39" s="3">
        <f t="shared" si="16"/>
        <v>0</v>
      </c>
      <c r="AG39" s="3">
        <f t="shared" si="17"/>
        <v>0</v>
      </c>
      <c r="AH39" s="3">
        <f t="shared" si="18"/>
        <v>0</v>
      </c>
      <c r="AI39" s="3">
        <f t="shared" si="19"/>
        <v>0</v>
      </c>
      <c r="AJ39" s="3">
        <f t="shared" si="20"/>
        <v>0</v>
      </c>
      <c r="AK39" s="3">
        <f t="shared" si="21"/>
        <v>0</v>
      </c>
      <c r="AL39" s="3">
        <f t="shared" si="22"/>
        <v>0</v>
      </c>
      <c r="AM39" s="3">
        <f t="shared" si="23"/>
        <v>0</v>
      </c>
      <c r="AN39" s="3">
        <f t="shared" si="24"/>
        <v>0</v>
      </c>
      <c r="AO39" s="3">
        <f t="shared" si="25"/>
        <v>0</v>
      </c>
      <c r="AP39" s="3">
        <f t="shared" si="26"/>
        <v>0</v>
      </c>
      <c r="AQ39" s="3">
        <f t="shared" si="27"/>
        <v>0</v>
      </c>
      <c r="AR39" s="3">
        <f t="shared" si="28"/>
        <v>0</v>
      </c>
      <c r="AV39">
        <f>AV33+AV34+AV35+AV36</f>
        <v>5.4600000000000009</v>
      </c>
      <c r="AW39">
        <f t="shared" ref="AW39:BO39" si="32">AW33+AW34+AW35+AW36</f>
        <v>8.08</v>
      </c>
      <c r="AX39">
        <f t="shared" si="32"/>
        <v>5.35</v>
      </c>
      <c r="AY39">
        <f t="shared" si="32"/>
        <v>7.41</v>
      </c>
      <c r="AZ39">
        <f t="shared" si="32"/>
        <v>5.58</v>
      </c>
      <c r="BA39">
        <f t="shared" si="32"/>
        <v>0</v>
      </c>
      <c r="BB39">
        <f t="shared" si="32"/>
        <v>8.36</v>
      </c>
      <c r="BC39">
        <f t="shared" si="32"/>
        <v>4.0500000000000007</v>
      </c>
      <c r="BD39">
        <f t="shared" si="32"/>
        <v>7.3999999999999995</v>
      </c>
      <c r="BE39">
        <f t="shared" si="32"/>
        <v>6.9799999999999995</v>
      </c>
      <c r="BF39">
        <f t="shared" si="32"/>
        <v>7.49</v>
      </c>
      <c r="BG39">
        <f t="shared" si="32"/>
        <v>6.2799999999999994</v>
      </c>
      <c r="BH39">
        <f t="shared" si="32"/>
        <v>6.04</v>
      </c>
      <c r="BI39">
        <f t="shared" si="32"/>
        <v>4.99</v>
      </c>
      <c r="BJ39">
        <f t="shared" si="32"/>
        <v>0</v>
      </c>
      <c r="BK39">
        <f t="shared" si="32"/>
        <v>6.73</v>
      </c>
      <c r="BL39">
        <f t="shared" si="32"/>
        <v>6.01</v>
      </c>
      <c r="BM39">
        <f t="shared" si="32"/>
        <v>8.0499999999999989</v>
      </c>
      <c r="BN39">
        <f t="shared" si="32"/>
        <v>11.2</v>
      </c>
      <c r="BO39">
        <f t="shared" si="32"/>
        <v>4.1873684210526312</v>
      </c>
    </row>
    <row r="40" spans="1:89" x14ac:dyDescent="0.2">
      <c r="A40">
        <v>3</v>
      </c>
      <c r="U40">
        <v>3</v>
      </c>
      <c r="W40" s="54" t="str">
        <f>B36</f>
        <v>Pomeroy CD</v>
      </c>
      <c r="X40" s="49">
        <f>B69</f>
        <v>0.55000000000000004</v>
      </c>
      <c r="Y40" s="51">
        <v>1.0782608695652178</v>
      </c>
      <c r="Z40" s="52">
        <f t="shared" ref="Z40:Z58" si="33">AG25</f>
        <v>1.31</v>
      </c>
      <c r="AA40" s="52">
        <f>Average!D499</f>
        <v>2.5492857142857144</v>
      </c>
      <c r="AB40" s="52">
        <f>AV$33+AV$34+AV$35+AV$36+Z40</f>
        <v>6.7700000000000014</v>
      </c>
      <c r="AC40" s="76">
        <f>AC4+Table5[[#This Row],[Column3]]</f>
        <v>7.35613555325512</v>
      </c>
      <c r="AE40" t="str">
        <f>Q$1</f>
        <v>Blachly</v>
      </c>
      <c r="AF40" s="3">
        <f t="shared" si="16"/>
        <v>1.01</v>
      </c>
      <c r="AG40" s="3">
        <f t="shared" si="17"/>
        <v>2.15</v>
      </c>
      <c r="AH40" s="3">
        <f t="shared" si="18"/>
        <v>2.79</v>
      </c>
      <c r="AI40" s="3">
        <f t="shared" si="19"/>
        <v>4.87</v>
      </c>
      <c r="AJ40" s="3">
        <f t="shared" si="20"/>
        <v>6.29</v>
      </c>
      <c r="AK40" s="3">
        <f t="shared" si="21"/>
        <v>8.61</v>
      </c>
      <c r="AL40" s="3">
        <f t="shared" si="22"/>
        <v>8.61</v>
      </c>
      <c r="AM40" s="3">
        <f t="shared" si="23"/>
        <v>8.61</v>
      </c>
      <c r="AN40" s="3">
        <f t="shared" si="24"/>
        <v>10.69</v>
      </c>
      <c r="AO40" s="3">
        <f t="shared" si="25"/>
        <v>10.74</v>
      </c>
      <c r="AP40" s="3">
        <f t="shared" si="26"/>
        <v>12.16</v>
      </c>
      <c r="AQ40" s="3">
        <f t="shared" si="27"/>
        <v>13.46</v>
      </c>
      <c r="AR40" s="3">
        <f t="shared" si="28"/>
        <v>13.46</v>
      </c>
      <c r="AY40" s="6" t="s">
        <v>35</v>
      </c>
      <c r="AZ40" s="6"/>
      <c r="BA40" s="6" t="s">
        <v>36</v>
      </c>
      <c r="BB40" s="6"/>
    </row>
    <row r="41" spans="1:89" x14ac:dyDescent="0.2">
      <c r="A41" s="21">
        <v>4</v>
      </c>
      <c r="B41" s="21"/>
      <c r="C41" s="21"/>
      <c r="D41" s="21"/>
      <c r="E41" s="21"/>
      <c r="F41" s="21"/>
      <c r="G41" s="21"/>
      <c r="H41" s="21"/>
      <c r="I41" s="22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>
        <v>4</v>
      </c>
      <c r="W41" s="54" t="str">
        <f>C36</f>
        <v>Huntington</v>
      </c>
      <c r="X41" s="49">
        <f>C69</f>
        <v>0.97</v>
      </c>
      <c r="Y41" s="51">
        <v>1.5099999999999998</v>
      </c>
      <c r="Z41" s="52">
        <f t="shared" si="33"/>
        <v>2.38</v>
      </c>
      <c r="AA41" s="52">
        <f>Average!D500</f>
        <v>3.5898809523809523</v>
      </c>
      <c r="AB41" s="52">
        <f>AW$33+AW$34+AW$35+AW$36+Z41</f>
        <v>10.46</v>
      </c>
      <c r="AC41" s="76">
        <f>AC5+Table5[[#This Row],[Column3]]</f>
        <v>10.750605617741167</v>
      </c>
      <c r="AE41" t="str">
        <f>R$1</f>
        <v>S. Flerchinger</v>
      </c>
      <c r="AF41" s="3">
        <f t="shared" si="16"/>
        <v>1.1500000000000004</v>
      </c>
      <c r="AG41" s="3">
        <f t="shared" si="17"/>
        <v>1.8300000000000005</v>
      </c>
      <c r="AH41" s="3">
        <f t="shared" si="18"/>
        <v>2.5900000000000007</v>
      </c>
      <c r="AI41" s="3">
        <f t="shared" si="19"/>
        <v>4.0300000000000011</v>
      </c>
      <c r="AJ41" s="3">
        <f t="shared" si="20"/>
        <v>5.2900000000000009</v>
      </c>
      <c r="AK41" s="3">
        <f t="shared" si="21"/>
        <v>8.82</v>
      </c>
      <c r="AL41" s="3">
        <f t="shared" si="22"/>
        <v>8.89</v>
      </c>
      <c r="AM41" s="3">
        <f t="shared" si="23"/>
        <v>9.6100000000000012</v>
      </c>
      <c r="AN41" s="3">
        <f t="shared" si="24"/>
        <v>11.540000000000001</v>
      </c>
      <c r="AO41" s="3">
        <f t="shared" si="25"/>
        <v>11.66</v>
      </c>
      <c r="AP41" s="3">
        <f t="shared" si="26"/>
        <v>12.290000000000001</v>
      </c>
      <c r="AQ41" s="3">
        <f t="shared" si="27"/>
        <v>13.530000000000001</v>
      </c>
      <c r="AR41" s="3">
        <f t="shared" si="28"/>
        <v>13.530000000000001</v>
      </c>
    </row>
    <row r="42" spans="1:89" x14ac:dyDescent="0.2">
      <c r="A42">
        <v>5</v>
      </c>
      <c r="B42">
        <v>0.01</v>
      </c>
      <c r="E42">
        <v>0.02</v>
      </c>
      <c r="H42">
        <v>0.05</v>
      </c>
      <c r="T42">
        <v>0.02</v>
      </c>
      <c r="U42">
        <v>5</v>
      </c>
      <c r="W42" s="54" t="str">
        <f>D36</f>
        <v>Tom Keatts</v>
      </c>
      <c r="X42" s="49">
        <f>D69</f>
        <v>0.56000000000000005</v>
      </c>
      <c r="Y42" s="51"/>
      <c r="Z42" s="52">
        <f t="shared" si="33"/>
        <v>1.4400000000000002</v>
      </c>
      <c r="AA42" s="52"/>
      <c r="AB42" s="52">
        <f>AX$33+AX$34+AX$35+AX$36+Z42</f>
        <v>6.79</v>
      </c>
      <c r="AC42" s="76">
        <f>AC6+Table5[[#This Row],[Column3]]</f>
        <v>6.3177585649644472</v>
      </c>
      <c r="AE42" t="str">
        <f>S$1</f>
        <v>B. Slaybaugh</v>
      </c>
      <c r="AF42" s="3">
        <f t="shared" si="16"/>
        <v>1.49</v>
      </c>
      <c r="AG42" s="3">
        <f t="shared" si="17"/>
        <v>2.14</v>
      </c>
      <c r="AH42" s="3">
        <f t="shared" si="18"/>
        <v>3.1500000000000004</v>
      </c>
      <c r="AI42" s="3">
        <f t="shared" si="19"/>
        <v>4.9800000000000004</v>
      </c>
      <c r="AJ42" s="3">
        <f t="shared" si="20"/>
        <v>6.3800000000000008</v>
      </c>
      <c r="AK42" s="3">
        <f t="shared" si="21"/>
        <v>9.11</v>
      </c>
      <c r="AL42" s="3">
        <f t="shared" si="22"/>
        <v>9.11</v>
      </c>
      <c r="AM42" s="3">
        <f t="shared" si="23"/>
        <v>9.27</v>
      </c>
      <c r="AN42" s="3">
        <f t="shared" si="24"/>
        <v>11.26</v>
      </c>
      <c r="AO42" s="3">
        <f t="shared" si="25"/>
        <v>11.53</v>
      </c>
      <c r="AP42" s="3">
        <f t="shared" si="26"/>
        <v>13.719999999999999</v>
      </c>
      <c r="AQ42" s="3">
        <f t="shared" si="27"/>
        <v>14.849999999999998</v>
      </c>
      <c r="AR42" s="3">
        <f t="shared" si="28"/>
        <v>14.849999999999998</v>
      </c>
      <c r="AZ42" s="36" t="s">
        <v>137</v>
      </c>
      <c r="BA42" s="37"/>
      <c r="BB42" s="38"/>
    </row>
    <row r="43" spans="1:89" x14ac:dyDescent="0.2">
      <c r="A43" s="21">
        <v>6</v>
      </c>
      <c r="B43" s="21"/>
      <c r="C43" s="21"/>
      <c r="D43" s="21"/>
      <c r="E43" s="21"/>
      <c r="F43" s="21"/>
      <c r="G43" s="21"/>
      <c r="H43" s="21"/>
      <c r="I43" s="22"/>
      <c r="J43" s="21"/>
      <c r="K43" s="21">
        <v>0.05</v>
      </c>
      <c r="L43" s="21"/>
      <c r="M43" s="21"/>
      <c r="N43" s="21"/>
      <c r="O43" s="21"/>
      <c r="P43" s="21"/>
      <c r="Q43" s="21"/>
      <c r="R43" s="21"/>
      <c r="S43" s="21"/>
      <c r="T43" s="21"/>
      <c r="U43" s="21">
        <v>6</v>
      </c>
      <c r="W43" s="54" t="str">
        <f>E36</f>
        <v>Roger Koller</v>
      </c>
      <c r="X43" s="49">
        <f>E69</f>
        <v>1.44</v>
      </c>
      <c r="Y43" s="51">
        <v>1.6843478260869562</v>
      </c>
      <c r="Z43" s="52">
        <f t="shared" si="33"/>
        <v>3.03</v>
      </c>
      <c r="AA43" s="52">
        <f>Average!D502</f>
        <v>4.3857142857142852</v>
      </c>
      <c r="AB43" s="52">
        <f>AY$33+AY$34+AY$35+AY$36+Z43</f>
        <v>10.44</v>
      </c>
      <c r="AC43" s="76">
        <f>AC7+Table5[[#This Row],[Column3]]</f>
        <v>12.07447204968944</v>
      </c>
      <c r="AE43" t="str">
        <f>T$1</f>
        <v>Demand</v>
      </c>
      <c r="AF43" s="3">
        <f t="shared" si="16"/>
        <v>2.9</v>
      </c>
      <c r="AG43" s="3">
        <f t="shared" si="17"/>
        <v>4.96</v>
      </c>
      <c r="AH43" s="3">
        <f t="shared" si="18"/>
        <v>7.7399999999999993</v>
      </c>
      <c r="AI43" s="3">
        <f t="shared" si="19"/>
        <v>11.299999999999999</v>
      </c>
      <c r="AJ43" s="3">
        <f t="shared" si="20"/>
        <v>13.7</v>
      </c>
      <c r="AK43" s="3">
        <f t="shared" si="21"/>
        <v>17.46</v>
      </c>
      <c r="AL43" s="3">
        <f t="shared" si="22"/>
        <v>17.61</v>
      </c>
      <c r="AM43" s="3">
        <f t="shared" si="23"/>
        <v>18.13</v>
      </c>
      <c r="AN43" s="3">
        <f t="shared" si="24"/>
        <v>21.15</v>
      </c>
      <c r="AO43" s="3">
        <f t="shared" si="25"/>
        <v>21.59</v>
      </c>
      <c r="AP43" s="3">
        <f t="shared" si="26"/>
        <v>23.89</v>
      </c>
      <c r="AQ43" s="3">
        <f t="shared" si="27"/>
        <v>27.59</v>
      </c>
      <c r="AR43" s="3">
        <f t="shared" si="28"/>
        <v>27.59</v>
      </c>
      <c r="AU43" t="s">
        <v>0</v>
      </c>
      <c r="AX43" t="s">
        <v>38</v>
      </c>
      <c r="BA43" t="s">
        <v>40</v>
      </c>
      <c r="BD43" t="s">
        <v>41</v>
      </c>
      <c r="BG43" t="s">
        <v>42</v>
      </c>
      <c r="BJ43" t="s">
        <v>43</v>
      </c>
      <c r="BM43" t="s">
        <v>45</v>
      </c>
      <c r="BP43" t="s">
        <v>46</v>
      </c>
      <c r="BS43" t="s">
        <v>47</v>
      </c>
      <c r="BV43" t="s">
        <v>48</v>
      </c>
      <c r="BY43" t="s">
        <v>49</v>
      </c>
      <c r="CB43" t="s">
        <v>50</v>
      </c>
      <c r="CE43" t="s">
        <v>99</v>
      </c>
      <c r="CF43" t="s">
        <v>99</v>
      </c>
    </row>
    <row r="44" spans="1:89" x14ac:dyDescent="0.2">
      <c r="A44">
        <v>7</v>
      </c>
      <c r="B44">
        <v>0.01</v>
      </c>
      <c r="C44">
        <v>0.22</v>
      </c>
      <c r="D44">
        <v>0.01</v>
      </c>
      <c r="E44">
        <v>0.06</v>
      </c>
      <c r="F44">
        <v>0.12</v>
      </c>
      <c r="K44">
        <v>0.04</v>
      </c>
      <c r="N44">
        <v>0.11</v>
      </c>
      <c r="O44">
        <v>0.24</v>
      </c>
      <c r="Q44">
        <v>0.12</v>
      </c>
      <c r="T44">
        <v>0.3</v>
      </c>
      <c r="U44">
        <v>7</v>
      </c>
      <c r="W44" s="54" t="str">
        <f>F36</f>
        <v>Ruark</v>
      </c>
      <c r="X44" s="49">
        <f>F69</f>
        <v>0.97000000000000008</v>
      </c>
      <c r="Y44" s="51">
        <v>1.0230434782608697</v>
      </c>
      <c r="Z44" s="52">
        <f t="shared" si="33"/>
        <v>1.6700000000000002</v>
      </c>
      <c r="AA44" s="52">
        <f>Average!D503</f>
        <v>2.6232142857142859</v>
      </c>
      <c r="AB44" s="52">
        <f>AZ$33+AZ$34+AZ$35+AZ$36+Z44</f>
        <v>7.25</v>
      </c>
      <c r="AC44" s="76">
        <f>AC8+Table5[[#This Row],[Column3]]</f>
        <v>8.4035448408274505</v>
      </c>
      <c r="AT44" t="s">
        <v>117</v>
      </c>
      <c r="AU44" t="s">
        <v>118</v>
      </c>
      <c r="AV44">
        <v>2012</v>
      </c>
      <c r="AW44" t="s">
        <v>119</v>
      </c>
      <c r="AX44" t="s">
        <v>118</v>
      </c>
      <c r="AY44">
        <v>2012</v>
      </c>
      <c r="BA44" t="s">
        <v>118</v>
      </c>
      <c r="BB44">
        <v>2012</v>
      </c>
      <c r="BD44" t="s">
        <v>118</v>
      </c>
      <c r="BE44">
        <v>2012</v>
      </c>
      <c r="BG44" t="s">
        <v>118</v>
      </c>
      <c r="BH44">
        <v>2012</v>
      </c>
      <c r="BJ44" t="s">
        <v>118</v>
      </c>
      <c r="BK44">
        <v>2012</v>
      </c>
      <c r="BM44" t="s">
        <v>118</v>
      </c>
      <c r="BN44">
        <v>2012</v>
      </c>
      <c r="BP44" t="s">
        <v>118</v>
      </c>
      <c r="BQ44">
        <v>2012</v>
      </c>
      <c r="BS44" t="s">
        <v>118</v>
      </c>
      <c r="BT44">
        <v>2012</v>
      </c>
      <c r="BV44" t="s">
        <v>118</v>
      </c>
      <c r="BW44">
        <v>2012</v>
      </c>
      <c r="BY44" t="s">
        <v>118</v>
      </c>
      <c r="BZ44">
        <v>2012</v>
      </c>
      <c r="CB44" t="s">
        <v>118</v>
      </c>
      <c r="CC44">
        <v>2012</v>
      </c>
      <c r="CE44" t="s">
        <v>120</v>
      </c>
      <c r="CF44">
        <v>2012</v>
      </c>
      <c r="CG44" t="s">
        <v>121</v>
      </c>
      <c r="CI44" t="s">
        <v>117</v>
      </c>
    </row>
    <row r="45" spans="1:89" x14ac:dyDescent="0.2">
      <c r="A45" s="21">
        <v>8</v>
      </c>
      <c r="B45" s="21"/>
      <c r="C45" s="21"/>
      <c r="D45" s="21">
        <v>0.01</v>
      </c>
      <c r="E45" s="21">
        <v>0.03</v>
      </c>
      <c r="F45" s="21"/>
      <c r="G45" s="21"/>
      <c r="H45" s="21"/>
      <c r="I45" s="22"/>
      <c r="J45" s="21"/>
      <c r="K45" s="21"/>
      <c r="L45" s="21">
        <v>0.02</v>
      </c>
      <c r="M45" s="21"/>
      <c r="N45" s="21">
        <v>0.03</v>
      </c>
      <c r="O45" s="21"/>
      <c r="P45" s="21"/>
      <c r="Q45" s="21"/>
      <c r="R45" s="21"/>
      <c r="S45" s="21"/>
      <c r="T45" s="21"/>
      <c r="U45" s="21">
        <v>8</v>
      </c>
      <c r="W45" s="54" t="str">
        <f>G36</f>
        <v xml:space="preserve">Cardwell </v>
      </c>
      <c r="X45" s="49">
        <f>G69</f>
        <v>0</v>
      </c>
      <c r="Y45" s="51">
        <v>0.99299999999999999</v>
      </c>
      <c r="Z45" s="52">
        <f t="shared" si="33"/>
        <v>0</v>
      </c>
      <c r="AA45" s="52">
        <f>Average!D504</f>
        <v>2.5964999999999998</v>
      </c>
      <c r="AB45" s="52">
        <f>BA$33+BA$34+BA$35+BA$36+Z45</f>
        <v>0</v>
      </c>
      <c r="AC45" s="76">
        <f>AC9+Table5[[#This Row],[Column3]]</f>
        <v>7.4717321981424156</v>
      </c>
    </row>
    <row r="46" spans="1:89" x14ac:dyDescent="0.2">
      <c r="A46">
        <v>9</v>
      </c>
      <c r="U46">
        <v>9</v>
      </c>
      <c r="W46" s="54" t="str">
        <f>H36</f>
        <v>M Hastings</v>
      </c>
      <c r="X46" s="49">
        <f>H69</f>
        <v>0.67999999999999994</v>
      </c>
      <c r="Y46" s="51">
        <v>1.0708695652173912</v>
      </c>
      <c r="Z46" s="52">
        <f t="shared" si="33"/>
        <v>2.2299999999999995</v>
      </c>
      <c r="AA46" s="52">
        <f>Average!D505</f>
        <v>2.9342857142857142</v>
      </c>
      <c r="AB46" s="52">
        <f>BB$33+BB$34+BB$35+BB$36+Z46</f>
        <v>10.59</v>
      </c>
      <c r="AC46" s="76">
        <f>AC10+Table5[[#This Row],[Column3]]</f>
        <v>8.7280468846773189</v>
      </c>
      <c r="AT46" t="s">
        <v>122</v>
      </c>
      <c r="AU46" s="3">
        <f>Average!C499</f>
        <v>1.454285714285714</v>
      </c>
      <c r="AV46" s="3">
        <v>3.6000000000000005</v>
      </c>
      <c r="AW46" s="35">
        <v>2.0338983050847461</v>
      </c>
      <c r="AX46" s="3">
        <f>Average!D499</f>
        <v>2.5492857142857144</v>
      </c>
      <c r="AY46" s="3">
        <v>5.2200000000000006</v>
      </c>
      <c r="AZ46" s="35">
        <v>1.6518987341772153</v>
      </c>
      <c r="BA46" s="3">
        <f>Average!E499</f>
        <v>4.1942857142857148</v>
      </c>
      <c r="BB46" s="3">
        <v>10.32</v>
      </c>
      <c r="BC46" s="35">
        <v>2.2193548387096773</v>
      </c>
      <c r="BD46" s="3">
        <f>Average!F499</f>
        <v>5.6307142857142862</v>
      </c>
      <c r="BE46" s="3">
        <v>12.16</v>
      </c>
      <c r="BF46" s="35">
        <v>2.0334448160535117</v>
      </c>
      <c r="BG46" s="3">
        <f>Average!G499</f>
        <v>6.9767857142857155</v>
      </c>
      <c r="BH46" s="3">
        <v>13.02</v>
      </c>
      <c r="BI46" s="35">
        <v>1.7499999999999998</v>
      </c>
      <c r="BJ46" s="3">
        <f>Average!H499</f>
        <v>8.0157142857142869</v>
      </c>
      <c r="BK46" s="3">
        <v>15.219999999999999</v>
      </c>
      <c r="BL46" s="35">
        <v>1.8011834319526623</v>
      </c>
      <c r="BM46" s="53">
        <f>Average!I499</f>
        <v>8.4253571428571448</v>
      </c>
      <c r="BN46" s="3">
        <v>15.86</v>
      </c>
      <c r="BO46" s="35">
        <v>1.7602663706992228</v>
      </c>
      <c r="BP46" s="3">
        <f>Average!J499</f>
        <v>8.8689285714285742</v>
      </c>
      <c r="BQ46" s="3">
        <v>15.86</v>
      </c>
      <c r="BR46" s="35">
        <v>1.6503642039542141</v>
      </c>
      <c r="BS46" s="3">
        <f>Average!K499</f>
        <v>9.3848544973544996</v>
      </c>
      <c r="BT46" s="3">
        <v>15.86</v>
      </c>
      <c r="BU46" s="35">
        <v>1.5206136145733458</v>
      </c>
      <c r="BV46" s="3">
        <f>Average!L499</f>
        <v>10.586461640211642</v>
      </c>
      <c r="BW46" s="3">
        <v>17.899999999999999</v>
      </c>
      <c r="BX46" s="35">
        <v>1.5404475043029258</v>
      </c>
      <c r="BY46" s="3">
        <f>Average!M499</f>
        <v>12.137175925925927</v>
      </c>
      <c r="BZ46" s="3">
        <v>19.829999999999998</v>
      </c>
      <c r="CA46" s="35">
        <v>1.4865067466266864</v>
      </c>
      <c r="CB46" s="3">
        <f>Average!N499</f>
        <v>13.612890211640213</v>
      </c>
      <c r="CC46" s="3">
        <v>21.32</v>
      </c>
      <c r="CD46" s="35">
        <v>1.4395678595543551</v>
      </c>
      <c r="CE46" s="3">
        <v>14.810000000000002</v>
      </c>
      <c r="CF46" s="3">
        <v>21.32</v>
      </c>
      <c r="CG46" s="35">
        <v>1.4395678595543551</v>
      </c>
      <c r="CH46" s="3"/>
      <c r="CI46" s="3" t="s">
        <v>122</v>
      </c>
      <c r="CJ46" s="3"/>
      <c r="CK46" s="3"/>
    </row>
    <row r="47" spans="1:89" x14ac:dyDescent="0.2">
      <c r="A47" s="21">
        <v>10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>
        <v>10</v>
      </c>
      <c r="W47" s="54" t="str">
        <f>I36</f>
        <v>510 Pataha</v>
      </c>
      <c r="X47" s="49">
        <f>I69</f>
        <v>0.43</v>
      </c>
      <c r="Y47" s="51"/>
      <c r="Z47" s="52">
        <f t="shared" si="33"/>
        <v>1.25</v>
      </c>
      <c r="AA47" s="52"/>
      <c r="AB47" s="52">
        <f>BC$33+BC$34+BC$35+BC$36+Z47</f>
        <v>5.3000000000000007</v>
      </c>
      <c r="AC47" s="76">
        <f>AC11+Table5[[#This Row],[Column3]]</f>
        <v>4.7799999999999994</v>
      </c>
      <c r="AT47" s="34" t="s">
        <v>88</v>
      </c>
      <c r="AU47" s="3">
        <f>Average!C500</f>
        <v>1.9723809523809526</v>
      </c>
      <c r="AV47" s="3">
        <v>4.12</v>
      </c>
      <c r="AW47" s="35">
        <v>3.1212121212121211</v>
      </c>
      <c r="AX47" s="3">
        <f>Average!D500</f>
        <v>3.5898809523809523</v>
      </c>
      <c r="AY47" s="3">
        <v>6.33</v>
      </c>
      <c r="AZ47" s="35">
        <v>2.3357933579335795</v>
      </c>
      <c r="BA47" s="3">
        <f>Average!E500</f>
        <v>5.7533592132505174</v>
      </c>
      <c r="BB47" s="3">
        <v>11.75</v>
      </c>
      <c r="BC47" s="35">
        <v>2.8940886699507384</v>
      </c>
      <c r="BD47" s="3">
        <f>Average!F500</f>
        <v>7.7946635610766037</v>
      </c>
      <c r="BE47" s="3">
        <v>14.120000000000001</v>
      </c>
      <c r="BF47" s="35">
        <v>2.5441441441441439</v>
      </c>
      <c r="BG47" s="3">
        <f>Average!G500</f>
        <v>9.8429244306418209</v>
      </c>
      <c r="BH47" s="3">
        <v>15.65</v>
      </c>
      <c r="BI47" s="35">
        <v>2.1526822558459422</v>
      </c>
      <c r="BJ47" s="3">
        <f>Average!H500</f>
        <v>11.577272256728778</v>
      </c>
      <c r="BK47" s="3">
        <v>18.2</v>
      </c>
      <c r="BL47" s="35">
        <v>2.1411764705882352</v>
      </c>
      <c r="BM47" s="53">
        <f>Average!I500</f>
        <v>12.220454074910595</v>
      </c>
      <c r="BN47" s="3">
        <v>19.79</v>
      </c>
      <c r="BO47" s="35">
        <v>2.1487513572204122</v>
      </c>
      <c r="BP47" s="3">
        <f>Average!J500</f>
        <v>12.883181347637867</v>
      </c>
      <c r="BQ47" s="3">
        <v>19.809999999999999</v>
      </c>
      <c r="BR47" s="35">
        <v>2.0070921985815597</v>
      </c>
      <c r="BS47" s="3">
        <f>Average!K500</f>
        <v>13.703181347637868</v>
      </c>
      <c r="BT47" s="3">
        <v>19.809999999999999</v>
      </c>
      <c r="BU47" s="35">
        <v>1.8514018691588783</v>
      </c>
      <c r="BV47" s="3">
        <f>Average!L500</f>
        <v>15.200137869376999</v>
      </c>
      <c r="BW47" s="3">
        <v>22.849999999999998</v>
      </c>
      <c r="BX47" s="35">
        <v>1.9298986486486482</v>
      </c>
      <c r="BY47" s="3">
        <f>Average!M500</f>
        <v>17.564683323922452</v>
      </c>
      <c r="BZ47" s="3">
        <v>25</v>
      </c>
      <c r="CA47" s="35">
        <v>1.838235294117647</v>
      </c>
      <c r="CB47" s="3">
        <f>Average!N500</f>
        <v>20.038492847731977</v>
      </c>
      <c r="CC47" s="3">
        <v>27.89</v>
      </c>
      <c r="CD47" s="35">
        <v>1.8445767195767195</v>
      </c>
      <c r="CE47" s="3">
        <v>15.120000000000001</v>
      </c>
      <c r="CF47" s="3">
        <v>27.89</v>
      </c>
      <c r="CG47" s="35">
        <v>1.8445767195767195</v>
      </c>
      <c r="CH47" s="3"/>
      <c r="CI47" s="3" t="s">
        <v>88</v>
      </c>
      <c r="CJ47" s="3"/>
      <c r="CK47" s="3"/>
    </row>
    <row r="48" spans="1:89" x14ac:dyDescent="0.2">
      <c r="A48">
        <v>11</v>
      </c>
      <c r="U48">
        <v>11</v>
      </c>
      <c r="W48" s="54" t="str">
        <f>J36</f>
        <v>Williams</v>
      </c>
      <c r="X48" s="49">
        <f>J69</f>
        <v>0.35</v>
      </c>
      <c r="Y48" s="51">
        <v>1.3360869565217393</v>
      </c>
      <c r="Z48" s="52">
        <f t="shared" si="33"/>
        <v>1.4</v>
      </c>
      <c r="AA48" s="52">
        <f>Average!D507</f>
        <v>3.4539285714285715</v>
      </c>
      <c r="AB48" s="52">
        <f>BD$33+BD$34+BD$35+BD$36+Z48</f>
        <v>8.7999999999999989</v>
      </c>
      <c r="AC48" s="76">
        <f>AC12+Table5[[#This Row],[Column3]]</f>
        <v>9.9018084089823226</v>
      </c>
      <c r="AT48" t="s">
        <v>3</v>
      </c>
      <c r="AU48" s="3">
        <f>Average!C501</f>
        <v>1.8655555555555554</v>
      </c>
      <c r="AV48" s="3">
        <v>0</v>
      </c>
      <c r="AW48" s="35">
        <v>0</v>
      </c>
      <c r="AX48" s="3">
        <f>Average!D501</f>
        <v>4.4916269841269845</v>
      </c>
      <c r="AY48" s="3">
        <v>0</v>
      </c>
      <c r="AZ48" s="35">
        <v>0</v>
      </c>
      <c r="BA48" s="3">
        <f>Average!E501</f>
        <v>6.0073412698412696</v>
      </c>
      <c r="BB48" s="3">
        <v>0</v>
      </c>
      <c r="BC48" s="35">
        <v>0</v>
      </c>
      <c r="BD48" s="3">
        <f>Average!F501</f>
        <v>7.61084126984127</v>
      </c>
      <c r="BE48" s="3">
        <v>0</v>
      </c>
      <c r="BF48" s="35">
        <v>0</v>
      </c>
      <c r="BG48" s="3">
        <f>Average!G501</f>
        <v>9.3697698412698411</v>
      </c>
      <c r="BH48" s="3">
        <v>0</v>
      </c>
      <c r="BI48" s="35">
        <v>0</v>
      </c>
      <c r="BJ48" s="3">
        <f>Average!H501</f>
        <v>11.470126984126985</v>
      </c>
      <c r="BK48" s="3">
        <v>0</v>
      </c>
      <c r="BL48" s="35">
        <v>0</v>
      </c>
      <c r="BM48" s="53">
        <f>Average!I501</f>
        <v>13.418043650793651</v>
      </c>
      <c r="BN48" s="3">
        <v>0</v>
      </c>
      <c r="BO48" s="35">
        <v>0</v>
      </c>
      <c r="BP48" s="3">
        <f>Average!J501</f>
        <v>15.18054365079365</v>
      </c>
      <c r="BQ48" s="3">
        <v>0</v>
      </c>
      <c r="BR48" s="35">
        <v>0</v>
      </c>
      <c r="BS48" s="3">
        <f>Average!K501</f>
        <v>16.83554365079365</v>
      </c>
      <c r="BT48" s="3">
        <v>0</v>
      </c>
      <c r="BU48" s="35">
        <v>0</v>
      </c>
      <c r="BV48" s="3">
        <f>Average!L501</f>
        <v>18.387329365079363</v>
      </c>
      <c r="BW48" s="3">
        <v>2.19</v>
      </c>
      <c r="BX48" s="35">
        <v>0.1691119691119691</v>
      </c>
      <c r="BY48" s="3">
        <f>Average!M501</f>
        <v>19.977713980463978</v>
      </c>
      <c r="BZ48" s="3">
        <v>4.1899999999999995</v>
      </c>
      <c r="CA48" s="35">
        <v>0.2823450134770889</v>
      </c>
      <c r="CB48" s="3">
        <f>Average!N501</f>
        <v>21.498302215758095</v>
      </c>
      <c r="CC48" s="3">
        <v>5.35</v>
      </c>
      <c r="CD48" s="35">
        <v>0.32055122828040739</v>
      </c>
      <c r="CE48" s="3">
        <v>16.690000000000001</v>
      </c>
      <c r="CF48" s="3">
        <v>5.35</v>
      </c>
      <c r="CG48" s="35">
        <v>0.32055122828040739</v>
      </c>
      <c r="CH48" s="3"/>
      <c r="CI48" s="3" t="s">
        <v>3</v>
      </c>
      <c r="CJ48" s="3"/>
      <c r="CK48" s="3"/>
    </row>
    <row r="49" spans="1:89" x14ac:dyDescent="0.2">
      <c r="A49" s="21">
        <v>12</v>
      </c>
      <c r="B49" s="21"/>
      <c r="C49" s="21"/>
      <c r="D49" s="21"/>
      <c r="E49" s="21"/>
      <c r="F49" s="21"/>
      <c r="G49" s="21"/>
      <c r="H49" s="21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>
        <v>12</v>
      </c>
      <c r="W49" s="54" t="str">
        <f>K36</f>
        <v>Fitzsimmons</v>
      </c>
      <c r="X49" s="49">
        <f>K69</f>
        <v>0.79</v>
      </c>
      <c r="Y49" s="51">
        <v>1.2847826086956524</v>
      </c>
      <c r="Z49" s="52">
        <f t="shared" si="33"/>
        <v>1.9100000000000001</v>
      </c>
      <c r="AA49" s="52">
        <f>Average!D508</f>
        <v>3.2120833333333332</v>
      </c>
      <c r="AB49" s="52">
        <f>BE$33+BE$34+BE$35+BE$36+Z49</f>
        <v>8.89</v>
      </c>
      <c r="AC49" s="76">
        <f>AC13+Table5[[#This Row],[Column3]]</f>
        <v>9.014836956521739</v>
      </c>
      <c r="AT49" t="s">
        <v>114</v>
      </c>
      <c r="AU49" s="3">
        <f>Average!C502</f>
        <v>2.6260714285714286</v>
      </c>
      <c r="AV49" s="3">
        <v>3.4499999999999997</v>
      </c>
      <c r="AW49" s="35">
        <v>1.3636363636363635</v>
      </c>
      <c r="AX49" s="3">
        <f>Average!D502</f>
        <v>4.3857142857142852</v>
      </c>
      <c r="AY49" s="3">
        <v>5.35</v>
      </c>
      <c r="AZ49" s="35">
        <v>1.1758241758241759</v>
      </c>
      <c r="BA49" s="3">
        <f>Average!E502</f>
        <v>6.77</v>
      </c>
      <c r="BB49" s="3">
        <v>10.66</v>
      </c>
      <c r="BC49" s="35">
        <v>1.5792592592592594</v>
      </c>
      <c r="BD49" s="3">
        <f>Average!F502</f>
        <v>8.7482142857142851</v>
      </c>
      <c r="BE49" s="3">
        <v>13.67</v>
      </c>
      <c r="BF49" s="35">
        <v>1.5876887340301975</v>
      </c>
      <c r="BG49" s="3">
        <f>Average!G502</f>
        <v>10.476071428571428</v>
      </c>
      <c r="BH49" s="3">
        <v>14.91</v>
      </c>
      <c r="BI49" s="35">
        <v>1.4309021113243763</v>
      </c>
      <c r="BJ49" s="3">
        <f>Average!H502</f>
        <v>11.902142857142858</v>
      </c>
      <c r="BK49" s="3">
        <v>17.54</v>
      </c>
      <c r="BL49" s="35">
        <v>1.4889643463497453</v>
      </c>
      <c r="BM49" s="53">
        <f>Average!I502</f>
        <v>12.432857142857143</v>
      </c>
      <c r="BN49" s="3">
        <v>18.54</v>
      </c>
      <c r="BO49" s="35">
        <v>1.4784688995215312</v>
      </c>
      <c r="BP49" s="3">
        <f>Average!J502</f>
        <v>13.008214285714287</v>
      </c>
      <c r="BQ49" s="3">
        <v>18.54</v>
      </c>
      <c r="BR49" s="35">
        <v>1.4003021148036254</v>
      </c>
      <c r="BS49" s="3">
        <f>Average!K502</f>
        <v>13.696428571428573</v>
      </c>
      <c r="BT49" s="3">
        <v>18.54</v>
      </c>
      <c r="BU49" s="35">
        <v>1.3083980239943545</v>
      </c>
      <c r="BV49" s="3">
        <f>Average!L502</f>
        <v>15.496071428571431</v>
      </c>
      <c r="BW49" s="3">
        <v>21.419999999999998</v>
      </c>
      <c r="BX49" s="35">
        <v>1.3514195583596216</v>
      </c>
      <c r="BY49" s="3">
        <f>Average!M502</f>
        <v>18.006785714285719</v>
      </c>
      <c r="BZ49" s="3">
        <v>23.63</v>
      </c>
      <c r="CA49" s="35">
        <v>1.2814533622559654</v>
      </c>
      <c r="CB49" s="3">
        <f>Average!N502</f>
        <v>20.679642857142863</v>
      </c>
      <c r="CC49" s="3">
        <v>25.689999999999998</v>
      </c>
      <c r="CD49" s="35">
        <v>1.2274247491638794</v>
      </c>
      <c r="CE49" s="3">
        <v>20.93</v>
      </c>
      <c r="CF49" s="3">
        <v>25.689999999999998</v>
      </c>
      <c r="CG49" s="35">
        <v>1.2274247491638794</v>
      </c>
      <c r="CH49" s="3"/>
      <c r="CI49" s="3" t="s">
        <v>114</v>
      </c>
      <c r="CJ49" s="3"/>
      <c r="CK49" s="3"/>
    </row>
    <row r="50" spans="1:89" x14ac:dyDescent="0.2">
      <c r="A50">
        <v>13</v>
      </c>
      <c r="U50">
        <v>13</v>
      </c>
      <c r="W50" s="54" t="str">
        <f>L36</f>
        <v>Houser</v>
      </c>
      <c r="X50" s="49">
        <f>L69</f>
        <v>0.46</v>
      </c>
      <c r="Y50" s="51">
        <v>1.3673913043478259</v>
      </c>
      <c r="Z50" s="52">
        <f t="shared" si="33"/>
        <v>1.75</v>
      </c>
      <c r="AA50" s="52">
        <f>Average!D509</f>
        <v>3.0803571428571423</v>
      </c>
      <c r="AB50" s="52">
        <f>BF$33+BF$34+BF$35+BF$36+Z50</f>
        <v>9.24</v>
      </c>
      <c r="AC50" s="76">
        <f>AC14+Table5[[#This Row],[Column3]]</f>
        <v>9.4213216011042089</v>
      </c>
      <c r="AT50" s="34" t="s">
        <v>5</v>
      </c>
      <c r="AU50" s="3">
        <f>Average!C503</f>
        <v>1.5157142857142856</v>
      </c>
      <c r="AV50" s="3">
        <v>2.35</v>
      </c>
      <c r="AW50" s="35">
        <v>1.3202247191011236</v>
      </c>
      <c r="AX50" s="3">
        <f>Average!D503</f>
        <v>2.6232142857142859</v>
      </c>
      <c r="AY50" s="3">
        <v>3.2</v>
      </c>
      <c r="AZ50" s="35">
        <v>0.99688473520249232</v>
      </c>
      <c r="BA50" s="3">
        <f>Average!E503</f>
        <v>4.2292857142857141</v>
      </c>
      <c r="BB50" s="3">
        <v>6.51</v>
      </c>
      <c r="BC50" s="35">
        <v>1.3367556468172483</v>
      </c>
      <c r="BD50" s="3">
        <f>Average!F503</f>
        <v>5.9353571428571428</v>
      </c>
      <c r="BE50" s="3">
        <v>9.1499999999999986</v>
      </c>
      <c r="BF50" s="35">
        <v>1.3842662632375187</v>
      </c>
      <c r="BG50" s="3">
        <f>Average!G503</f>
        <v>7.65</v>
      </c>
      <c r="BH50" s="3">
        <v>9.8899999999999988</v>
      </c>
      <c r="BI50" s="35">
        <v>1.1635294117647057</v>
      </c>
      <c r="BJ50" s="3">
        <f>Average!H503</f>
        <v>9.0721428571428575</v>
      </c>
      <c r="BK50" s="3">
        <v>12.209999999999999</v>
      </c>
      <c r="BL50" s="35">
        <v>1.2408536585365852</v>
      </c>
      <c r="BM50" s="53">
        <f>Average!I503</f>
        <v>9.5742857142857147</v>
      </c>
      <c r="BN50" s="3">
        <v>12.629999999999999</v>
      </c>
      <c r="BO50" s="35">
        <v>1.1859154929577465</v>
      </c>
      <c r="BP50" s="3">
        <f>Average!J503</f>
        <v>10.147321428571429</v>
      </c>
      <c r="BQ50" s="3">
        <v>12.629999999999999</v>
      </c>
      <c r="BR50" s="35">
        <v>1.109841827768014</v>
      </c>
      <c r="BS50" s="3">
        <f>Average!K503</f>
        <v>10.912706043956044</v>
      </c>
      <c r="BT50" s="3">
        <v>12.629999999999999</v>
      </c>
      <c r="BU50" s="35">
        <v>1.0251623376623376</v>
      </c>
      <c r="BV50" s="3">
        <f>Average!L503</f>
        <v>12.430206043956044</v>
      </c>
      <c r="BW50" s="3">
        <v>15.509999999999998</v>
      </c>
      <c r="BX50" s="35">
        <v>1.11985559566787</v>
      </c>
      <c r="BY50" s="3">
        <f>Average!M503</f>
        <v>14.310206043956043</v>
      </c>
      <c r="BZ50" s="3">
        <v>17.119999999999997</v>
      </c>
      <c r="CA50" s="35">
        <v>1.0814908401768792</v>
      </c>
      <c r="CB50" s="3">
        <f>Average!N503</f>
        <v>15.973909747659746</v>
      </c>
      <c r="CC50" s="3">
        <v>18.209999999999997</v>
      </c>
      <c r="CD50" s="35">
        <v>1.0381984036488026</v>
      </c>
      <c r="CE50" s="3">
        <v>17.54</v>
      </c>
      <c r="CF50" s="3">
        <v>18.209999999999997</v>
      </c>
      <c r="CG50" s="35">
        <v>1.0381984036488026</v>
      </c>
      <c r="CH50" s="3"/>
      <c r="CI50" s="3" t="s">
        <v>123</v>
      </c>
      <c r="CJ50" s="3"/>
      <c r="CK50" s="3"/>
    </row>
    <row r="51" spans="1:89" x14ac:dyDescent="0.2">
      <c r="A51" s="21">
        <v>14</v>
      </c>
      <c r="B51" s="21"/>
      <c r="C51" s="21"/>
      <c r="D51" s="21"/>
      <c r="E51" s="21"/>
      <c r="F51" s="21"/>
      <c r="G51" s="21"/>
      <c r="H51" s="21"/>
      <c r="I51" s="22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>
        <v>14</v>
      </c>
      <c r="W51" s="54" t="str">
        <f>M36</f>
        <v>J Baker</v>
      </c>
      <c r="X51" s="49">
        <f>M69</f>
        <v>0.8</v>
      </c>
      <c r="Y51" s="51">
        <v>1.0995652173913044</v>
      </c>
      <c r="Z51" s="52">
        <f t="shared" si="33"/>
        <v>1.85</v>
      </c>
      <c r="AA51" s="52">
        <f>Average!D510</f>
        <v>2.7420833333333334</v>
      </c>
      <c r="AB51" s="42">
        <f>BG$33+BG$34+BG$35+BG$36+Z51</f>
        <v>8.129999999999999</v>
      </c>
      <c r="AC51" s="76">
        <f>AC15+Table5[[#This Row],[Column3]]</f>
        <v>8.1322332015810286</v>
      </c>
      <c r="AT51" t="s">
        <v>124</v>
      </c>
      <c r="AU51" s="3">
        <f>Average!C504</f>
        <v>1.6034999999999999</v>
      </c>
      <c r="AV51" s="3">
        <v>0</v>
      </c>
      <c r="AW51" s="35">
        <v>0</v>
      </c>
      <c r="AX51" s="3">
        <f>Average!D504</f>
        <v>2.5964999999999998</v>
      </c>
      <c r="AY51" s="3">
        <v>0</v>
      </c>
      <c r="AZ51" s="35">
        <v>0</v>
      </c>
      <c r="BA51" s="3">
        <f>Average!E504</f>
        <v>3.8704999999999998</v>
      </c>
      <c r="BB51" s="3">
        <v>0</v>
      </c>
      <c r="BC51" s="35">
        <v>0</v>
      </c>
      <c r="BD51" s="3">
        <f>Average!F504</f>
        <v>5.1844999999999999</v>
      </c>
      <c r="BE51" s="3">
        <v>0</v>
      </c>
      <c r="BF51" s="35">
        <v>0</v>
      </c>
      <c r="BG51" s="3">
        <f>Average!G504</f>
        <v>6.444</v>
      </c>
      <c r="BH51" s="3">
        <v>0</v>
      </c>
      <c r="BI51" s="35">
        <v>0</v>
      </c>
      <c r="BJ51" s="3">
        <f>Average!H504</f>
        <v>7.4166315789473689</v>
      </c>
      <c r="BK51" s="3">
        <v>0</v>
      </c>
      <c r="BL51" s="35">
        <v>0</v>
      </c>
      <c r="BM51" s="53">
        <f>Average!I504</f>
        <v>7.829964912280702</v>
      </c>
      <c r="BN51" s="3">
        <v>0</v>
      </c>
      <c r="BO51" s="35">
        <v>0</v>
      </c>
      <c r="BP51" s="3">
        <f>Average!J504</f>
        <v>8.194175438596492</v>
      </c>
      <c r="BQ51" s="3">
        <v>0</v>
      </c>
      <c r="BR51" s="35">
        <v>0</v>
      </c>
      <c r="BS51" s="3">
        <f>Average!K504</f>
        <v>8.708881320949434</v>
      </c>
      <c r="BT51" s="3">
        <v>0</v>
      </c>
      <c r="BU51" s="35">
        <v>0</v>
      </c>
      <c r="BV51" s="3">
        <f>Average!L504</f>
        <v>9.9878286893704864</v>
      </c>
      <c r="BW51" s="3">
        <v>0</v>
      </c>
      <c r="BX51" s="35">
        <v>0</v>
      </c>
      <c r="BY51" s="3">
        <f>Average!M504</f>
        <v>11.518881320949435</v>
      </c>
      <c r="BZ51" s="3">
        <v>0</v>
      </c>
      <c r="CA51" s="35">
        <v>0</v>
      </c>
      <c r="CB51" s="3">
        <f>Average!N504</f>
        <v>13.069407636738909</v>
      </c>
      <c r="CC51" s="3">
        <v>0</v>
      </c>
      <c r="CD51" s="35">
        <v>0</v>
      </c>
      <c r="CE51" s="3">
        <v>15.569999999999997</v>
      </c>
      <c r="CF51" s="3">
        <v>0</v>
      </c>
      <c r="CG51" s="35">
        <v>0</v>
      </c>
      <c r="CH51" s="3"/>
      <c r="CI51" s="3" t="s">
        <v>124</v>
      </c>
      <c r="CJ51" s="3"/>
      <c r="CK51" s="3"/>
    </row>
    <row r="52" spans="1:89" x14ac:dyDescent="0.2">
      <c r="A52">
        <v>15</v>
      </c>
      <c r="U52">
        <v>15</v>
      </c>
      <c r="W52" s="54" t="str">
        <f>N36</f>
        <v>Landkammer</v>
      </c>
      <c r="X52" s="49">
        <f>N69</f>
        <v>0.76</v>
      </c>
      <c r="Y52" s="51">
        <v>1.1756521739130437</v>
      </c>
      <c r="Z52" s="52">
        <f t="shared" si="33"/>
        <v>1.9000000000000001</v>
      </c>
      <c r="AA52" s="52">
        <f>Average!D511</f>
        <v>2.74</v>
      </c>
      <c r="AB52" s="52">
        <f>BH$33+BH$34+BH$35+BH$36+Z52</f>
        <v>7.94</v>
      </c>
      <c r="AC52" s="76">
        <f>AC16+Table5[[#This Row],[Column3]]</f>
        <v>8.1253416149068318</v>
      </c>
      <c r="AT52" s="34" t="s">
        <v>95</v>
      </c>
      <c r="AU52" s="3">
        <f>Average!C505</f>
        <v>1.7589285714285716</v>
      </c>
      <c r="AV52" s="3">
        <v>1.71</v>
      </c>
      <c r="AW52" s="35">
        <v>0.92934782608695643</v>
      </c>
      <c r="AX52" s="3">
        <f>Average!D505</f>
        <v>2.9342857142857142</v>
      </c>
      <c r="AY52" s="3">
        <v>3.45</v>
      </c>
      <c r="AZ52" s="35">
        <v>1.0917721518987342</v>
      </c>
      <c r="BA52" s="3">
        <f>Average!E505</f>
        <v>4.6496428571428572</v>
      </c>
      <c r="BB52" s="3">
        <v>9.11</v>
      </c>
      <c r="BC52" s="35">
        <v>1.9178947368421051</v>
      </c>
      <c r="BD52" s="3">
        <f>Average!F505</f>
        <v>6.0846428571428568</v>
      </c>
      <c r="BE52" s="3">
        <v>12.2</v>
      </c>
      <c r="BF52" s="35">
        <v>1.9488817891373802</v>
      </c>
      <c r="BG52" s="3">
        <f>Average!G505</f>
        <v>7.2267857142857137</v>
      </c>
      <c r="BH52" s="3">
        <v>13.229999999999999</v>
      </c>
      <c r="BI52" s="35">
        <v>1.72490221642764</v>
      </c>
      <c r="BJ52" s="3">
        <f>Average!H505</f>
        <v>8.2089285714285705</v>
      </c>
      <c r="BK52" s="3">
        <v>15.879999999999999</v>
      </c>
      <c r="BL52" s="35">
        <v>1.8294930875576036</v>
      </c>
      <c r="BM52" s="53">
        <f>Average!I505</f>
        <v>8.6289285714285704</v>
      </c>
      <c r="BN52" s="3">
        <v>17.829999999999998</v>
      </c>
      <c r="BO52" s="35">
        <v>1.9422657952069715</v>
      </c>
      <c r="BP52" s="3">
        <f>Average!J505</f>
        <v>8.9770054945054927</v>
      </c>
      <c r="BQ52" s="3">
        <v>17.829999999999998</v>
      </c>
      <c r="BR52" s="35">
        <v>1.8572916666666666</v>
      </c>
      <c r="BS52" s="3">
        <f>Average!K505</f>
        <v>9.5304670329670316</v>
      </c>
      <c r="BT52" s="3">
        <v>17.829999999999998</v>
      </c>
      <c r="BU52" s="35">
        <v>1.7327502429543247</v>
      </c>
      <c r="BV52" s="3">
        <f>Average!L505</f>
        <v>10.963059625559625</v>
      </c>
      <c r="BW52" s="3">
        <v>20.239999999999998</v>
      </c>
      <c r="BX52" s="35">
        <v>1.7433247200689062</v>
      </c>
      <c r="BY52" s="3">
        <f>Average!M505</f>
        <v>13.009726292226292</v>
      </c>
      <c r="BZ52" s="3">
        <v>23.229999999999997</v>
      </c>
      <c r="CA52" s="35">
        <v>1.6993416239941475</v>
      </c>
      <c r="CB52" s="3">
        <f>Average!N505</f>
        <v>14.857226292226292</v>
      </c>
      <c r="CC52" s="3">
        <v>26.189999999999998</v>
      </c>
      <c r="CD52" s="35">
        <v>1.6896774193548385</v>
      </c>
      <c r="CE52" s="3">
        <v>15.5</v>
      </c>
      <c r="CF52" s="3">
        <v>26.189999999999998</v>
      </c>
      <c r="CG52" s="35">
        <v>1.6896774193548385</v>
      </c>
      <c r="CH52" s="3"/>
      <c r="CI52" s="3" t="s">
        <v>125</v>
      </c>
      <c r="CJ52" s="3"/>
      <c r="CK52" s="3"/>
    </row>
    <row r="53" spans="1:89" x14ac:dyDescent="0.2">
      <c r="A53" s="21">
        <v>16</v>
      </c>
      <c r="B53" s="21"/>
      <c r="C53" s="21">
        <v>0.03</v>
      </c>
      <c r="D53" s="21"/>
      <c r="E53" s="21"/>
      <c r="F53" s="21"/>
      <c r="G53" s="21"/>
      <c r="H53" s="21"/>
      <c r="I53" s="22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>
        <v>0.17</v>
      </c>
      <c r="U53" s="21">
        <v>16</v>
      </c>
      <c r="W53" s="54" t="str">
        <f>O36</f>
        <v>Travis NA</v>
      </c>
      <c r="X53" s="49">
        <f>O69</f>
        <v>0.8899999999999999</v>
      </c>
      <c r="Y53" s="51">
        <v>0.96999999999999986</v>
      </c>
      <c r="Z53" s="52">
        <f t="shared" si="33"/>
        <v>0.8899999999999999</v>
      </c>
      <c r="AA53" s="52">
        <f>Average!D512</f>
        <v>2.6257692307692309</v>
      </c>
      <c r="AB53" s="52">
        <f>BI$33+BI$34+BI$35+BI$36+Z53</f>
        <v>5.88</v>
      </c>
      <c r="AC53" s="76">
        <f>AC17+Table5[[#This Row],[Column3]]</f>
        <v>7.5259177859177857</v>
      </c>
      <c r="AT53" s="34"/>
      <c r="AU53" s="3">
        <f>Average!C506</f>
        <v>1.2820000000000003</v>
      </c>
      <c r="AV53" s="3"/>
      <c r="AW53" s="35"/>
      <c r="AX53" s="3">
        <f>Average!D506</f>
        <v>2.6200000000000006</v>
      </c>
      <c r="AY53" s="3"/>
      <c r="AZ53" s="35"/>
      <c r="BA53" s="3">
        <f>Average!E506</f>
        <v>5.0280000000000005</v>
      </c>
      <c r="BB53" s="3"/>
      <c r="BC53" s="35"/>
      <c r="BD53" s="3">
        <f>Average!F506</f>
        <v>6.1960000000000006</v>
      </c>
      <c r="BE53" s="3"/>
      <c r="BF53" s="35"/>
      <c r="BG53" s="3">
        <f>Average!G506</f>
        <v>7.1480000000000006</v>
      </c>
      <c r="BH53" s="3"/>
      <c r="BI53" s="35"/>
      <c r="BJ53" s="3">
        <f>Average!H506</f>
        <v>8.3339999999999996</v>
      </c>
      <c r="BK53" s="3"/>
      <c r="BL53" s="35"/>
      <c r="BM53" s="53">
        <f>Average!I506</f>
        <v>8.5719999999999992</v>
      </c>
      <c r="BN53" s="3"/>
      <c r="BO53" s="35"/>
      <c r="BP53" s="3">
        <f>Average!J506</f>
        <v>8.7439999999999998</v>
      </c>
      <c r="BQ53" s="3"/>
      <c r="BR53" s="35"/>
      <c r="BS53" s="3">
        <f>Average!K506</f>
        <v>9.2620000000000005</v>
      </c>
      <c r="BT53" s="3"/>
      <c r="BU53" s="35"/>
      <c r="BV53" s="3">
        <f>Average!L506</f>
        <v>10.584</v>
      </c>
      <c r="BW53" s="3"/>
      <c r="BX53" s="35"/>
      <c r="BY53" s="3">
        <f>Average!M506</f>
        <v>12.084</v>
      </c>
      <c r="BZ53" s="3"/>
      <c r="CA53" s="35"/>
      <c r="CB53" s="3">
        <f>Average!N506</f>
        <v>13.523999999999999</v>
      </c>
      <c r="CC53" s="3"/>
      <c r="CD53" s="35"/>
      <c r="CE53" s="3"/>
      <c r="CF53" s="3"/>
      <c r="CG53" s="35"/>
      <c r="CH53" s="3"/>
      <c r="CI53" s="3"/>
      <c r="CJ53" s="3"/>
      <c r="CK53" s="3"/>
    </row>
    <row r="54" spans="1:89" x14ac:dyDescent="0.2">
      <c r="A54">
        <v>17</v>
      </c>
      <c r="N54">
        <v>0.02</v>
      </c>
      <c r="R54">
        <v>0.02</v>
      </c>
      <c r="T54">
        <v>0.08</v>
      </c>
      <c r="U54">
        <v>17</v>
      </c>
      <c r="W54" s="54" t="str">
        <f>P36</f>
        <v>Robinson NA</v>
      </c>
      <c r="X54" s="49">
        <f>P69</f>
        <v>0</v>
      </c>
      <c r="Y54" s="51">
        <v>1.1776470588235295</v>
      </c>
      <c r="Z54" s="52">
        <f t="shared" si="33"/>
        <v>0</v>
      </c>
      <c r="AA54" s="52">
        <f>Average!D513</f>
        <v>2.6982352941176471</v>
      </c>
      <c r="AB54" s="52">
        <f>BJ$33+BJ$34+BJ$35+BJ$36+Z54</f>
        <v>0</v>
      </c>
      <c r="AC54" s="76">
        <f>AC18+Table5[[#This Row],[Column3]]</f>
        <v>8.1222222222222236</v>
      </c>
      <c r="AT54" t="s">
        <v>126</v>
      </c>
      <c r="AU54" s="3">
        <f>Average!C507</f>
        <v>2.1003571428571428</v>
      </c>
      <c r="AV54" s="3">
        <v>3.4599999999999995</v>
      </c>
      <c r="AW54" s="35">
        <v>1.5585585585585582</v>
      </c>
      <c r="AX54" s="3">
        <f>Average!D507</f>
        <v>3.4539285714285715</v>
      </c>
      <c r="AY54" s="3">
        <v>5.0599999999999996</v>
      </c>
      <c r="AZ54" s="35">
        <v>1.3315789473684208</v>
      </c>
      <c r="BA54" s="3">
        <f>Average!E507</f>
        <v>5.5778571428571428</v>
      </c>
      <c r="BB54" s="3">
        <v>10.579999999999998</v>
      </c>
      <c r="BC54" s="35">
        <v>1.8960573476702505</v>
      </c>
      <c r="BD54" s="3">
        <f>Average!F507</f>
        <v>7.3635714285714284</v>
      </c>
      <c r="BE54" s="3">
        <v>13.209999999999999</v>
      </c>
      <c r="BF54" s="35">
        <v>1.8475524475524474</v>
      </c>
      <c r="BG54" s="3">
        <f>Average!G507</f>
        <v>9.0385714285714283</v>
      </c>
      <c r="BH54" s="3">
        <v>14.389999999999999</v>
      </c>
      <c r="BI54" s="35">
        <v>1.6132286995515694</v>
      </c>
      <c r="BJ54" s="3">
        <f>Average!H507</f>
        <v>10.364642857142858</v>
      </c>
      <c r="BK54" s="3">
        <v>16.89</v>
      </c>
      <c r="BL54" s="35">
        <v>1.6805970149253731</v>
      </c>
      <c r="BM54" s="53">
        <f>Average!I507</f>
        <v>10.890357142857143</v>
      </c>
      <c r="BN54" s="3">
        <v>17.64</v>
      </c>
      <c r="BO54" s="35">
        <v>1.6532333645735708</v>
      </c>
      <c r="BP54" s="3">
        <f>Average!J507</f>
        <v>11.373214285714285</v>
      </c>
      <c r="BQ54" s="3">
        <v>17.64</v>
      </c>
      <c r="BR54" s="35">
        <v>1.5652173913043479</v>
      </c>
      <c r="BS54" s="3">
        <f>Average!K507</f>
        <v>11.917445054945054</v>
      </c>
      <c r="BT54" s="3">
        <v>17.64</v>
      </c>
      <c r="BU54" s="35">
        <v>1.4435351882160394</v>
      </c>
      <c r="BV54" s="3">
        <f>Average!L507</f>
        <v>13.43565934065934</v>
      </c>
      <c r="BW54" s="3">
        <v>20.190000000000001</v>
      </c>
      <c r="BX54" s="35">
        <v>1.4737226277372264</v>
      </c>
      <c r="BY54" s="3">
        <f>Average!M507</f>
        <v>15.596373626373627</v>
      </c>
      <c r="BZ54" s="3">
        <v>22.560000000000002</v>
      </c>
      <c r="CA54" s="35">
        <v>1.4197608558842041</v>
      </c>
      <c r="CB54" s="3">
        <f>Average!N507</f>
        <v>17.73458791208791</v>
      </c>
      <c r="CC54" s="3">
        <v>25.040000000000003</v>
      </c>
      <c r="CD54" s="35">
        <v>1.3988826815642461</v>
      </c>
      <c r="CE54" s="3">
        <v>17.899999999999999</v>
      </c>
      <c r="CF54" s="3">
        <v>25.040000000000003</v>
      </c>
      <c r="CG54" s="35">
        <v>1.3988826815642461</v>
      </c>
      <c r="CH54" s="3"/>
      <c r="CI54" s="3" t="s">
        <v>126</v>
      </c>
      <c r="CJ54" s="3"/>
      <c r="CK54" s="3"/>
    </row>
    <row r="55" spans="1:89" x14ac:dyDescent="0.2">
      <c r="A55" s="21">
        <v>18</v>
      </c>
      <c r="B55" s="21"/>
      <c r="C55" s="21"/>
      <c r="D55" s="21"/>
      <c r="E55" s="21"/>
      <c r="F55" s="21"/>
      <c r="G55" s="21"/>
      <c r="H55" s="21"/>
      <c r="I55" s="22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>
        <v>18</v>
      </c>
      <c r="W55" s="54" t="str">
        <f>Q36</f>
        <v>Blachly</v>
      </c>
      <c r="X55" s="49">
        <f>Q69</f>
        <v>1.1399999999999999</v>
      </c>
      <c r="Y55" s="51">
        <v>1.3473913043478263</v>
      </c>
      <c r="Z55" s="52">
        <f t="shared" si="33"/>
        <v>2.15</v>
      </c>
      <c r="AA55" s="52">
        <f>Average!D514</f>
        <v>3.5207142857142859</v>
      </c>
      <c r="AB55" s="52">
        <f>BK$33+BK$34+BK$35+BK$36+Z55</f>
        <v>8.8800000000000008</v>
      </c>
      <c r="AC55" s="76">
        <f>AC19+Table5[[#This Row],[Column3]]</f>
        <v>10.179572384137602</v>
      </c>
      <c r="AT55" t="s">
        <v>127</v>
      </c>
      <c r="AU55" s="3">
        <f>Average!C508</f>
        <v>1.9479166666666663</v>
      </c>
      <c r="AV55" s="3">
        <v>1.94</v>
      </c>
      <c r="AW55" s="35">
        <v>0.95566502463054193</v>
      </c>
      <c r="AX55" s="3">
        <f>Average!D508</f>
        <v>3.2120833333333332</v>
      </c>
      <c r="AY55" s="3">
        <v>3.72</v>
      </c>
      <c r="AZ55" s="35">
        <v>1.0568181818181821</v>
      </c>
      <c r="BA55" s="3">
        <f>Average!E508</f>
        <v>4.9974999999999996</v>
      </c>
      <c r="BB55" s="3">
        <v>9.09</v>
      </c>
      <c r="BC55" s="35">
        <v>1.7413793103448276</v>
      </c>
      <c r="BD55" s="3">
        <f>Average!F508</f>
        <v>6.6116666666666664</v>
      </c>
      <c r="BE55" s="3">
        <v>11.92</v>
      </c>
      <c r="BF55" s="35">
        <v>1.781763826606876</v>
      </c>
      <c r="BG55" s="3">
        <f>Average!G508</f>
        <v>8.0133333333333336</v>
      </c>
      <c r="BH55" s="3">
        <v>12.93</v>
      </c>
      <c r="BI55" s="35">
        <v>1.5787545787545789</v>
      </c>
      <c r="BJ55" s="3">
        <f>Average!H508</f>
        <v>9.1504166666666666</v>
      </c>
      <c r="BK55" s="3">
        <v>15.09</v>
      </c>
      <c r="BL55" s="35">
        <v>1.6278317152103561</v>
      </c>
      <c r="BM55" s="53">
        <f>Average!I508</f>
        <v>9.6524999999999999</v>
      </c>
      <c r="BN55" s="3">
        <v>16.36</v>
      </c>
      <c r="BO55" s="35">
        <v>1.6710929519918285</v>
      </c>
      <c r="BP55" s="3">
        <f>Average!J508</f>
        <v>10.060326086956522</v>
      </c>
      <c r="BQ55" s="3">
        <v>16.36</v>
      </c>
      <c r="BR55" s="35">
        <v>1.5883495145631068</v>
      </c>
      <c r="BS55" s="3">
        <f>Average!K508</f>
        <v>10.617717391304348</v>
      </c>
      <c r="BT55" s="3">
        <v>16.36</v>
      </c>
      <c r="BU55" s="35">
        <v>1.4805429864253394</v>
      </c>
      <c r="BV55" s="3">
        <f>Average!L508</f>
        <v>11.988134057971015</v>
      </c>
      <c r="BW55" s="3">
        <v>18.86</v>
      </c>
      <c r="BX55" s="35">
        <v>1.5197421434327156</v>
      </c>
      <c r="BY55" s="3">
        <f>Average!M508</f>
        <v>13.974800724637682</v>
      </c>
      <c r="BZ55" s="3">
        <v>21.39</v>
      </c>
      <c r="CA55" s="35">
        <v>1.4782308223911542</v>
      </c>
      <c r="CB55" s="3">
        <f>Average!N508</f>
        <v>15.806467391304349</v>
      </c>
      <c r="CC55" s="3">
        <v>23.34</v>
      </c>
      <c r="CD55" s="35">
        <v>1.4240390482001219</v>
      </c>
      <c r="CE55" s="3">
        <v>16.39</v>
      </c>
      <c r="CF55" s="3">
        <v>23.34</v>
      </c>
      <c r="CG55" s="35">
        <v>1.4240390482001219</v>
      </c>
      <c r="CH55" s="3"/>
      <c r="CI55" s="3" t="s">
        <v>127</v>
      </c>
      <c r="CJ55" s="3"/>
      <c r="CK55" s="3"/>
    </row>
    <row r="56" spans="1:89" x14ac:dyDescent="0.2">
      <c r="A56">
        <v>19</v>
      </c>
      <c r="B56">
        <v>7.0000000000000007E-2</v>
      </c>
      <c r="C56">
        <v>0.06</v>
      </c>
      <c r="D56">
        <v>7.0000000000000007E-2</v>
      </c>
      <c r="E56">
        <v>0.1</v>
      </c>
      <c r="F56">
        <v>0.05</v>
      </c>
      <c r="I56">
        <v>0.04</v>
      </c>
      <c r="J56">
        <v>0.03</v>
      </c>
      <c r="N56">
        <v>0.02</v>
      </c>
      <c r="Q56">
        <v>0.12</v>
      </c>
      <c r="R56">
        <v>0.05</v>
      </c>
      <c r="T56">
        <v>0.12</v>
      </c>
      <c r="U56">
        <v>19</v>
      </c>
      <c r="W56" s="54" t="str">
        <f>R36</f>
        <v>S. Flerchinger</v>
      </c>
      <c r="X56" s="49">
        <f>R69</f>
        <v>0.68</v>
      </c>
      <c r="Y56" s="51">
        <v>1.1047619047619048</v>
      </c>
      <c r="Z56" s="52">
        <f t="shared" si="33"/>
        <v>1.8300000000000005</v>
      </c>
      <c r="AA56" s="52">
        <f>Average!D515</f>
        <v>3.1003846153846149</v>
      </c>
      <c r="AB56" s="52">
        <f>BL$33+BL$34+BL$35+BL$36+Z56</f>
        <v>7.84</v>
      </c>
      <c r="AC56" s="76">
        <f>AC20+Table5[[#This Row],[Column3]]</f>
        <v>8.7620899470899474</v>
      </c>
      <c r="AT56" t="s">
        <v>128</v>
      </c>
      <c r="AU56" s="3">
        <f>Average!C509</f>
        <v>1.7624999999999997</v>
      </c>
      <c r="AV56" s="3">
        <v>3.6199999999999997</v>
      </c>
      <c r="AW56" s="35">
        <v>2.0111111111111111</v>
      </c>
      <c r="AX56" s="3">
        <f>Average!D509</f>
        <v>3.0803571428571423</v>
      </c>
      <c r="AY56" s="3">
        <v>5.33</v>
      </c>
      <c r="AZ56" s="35">
        <v>1.5722713864306783</v>
      </c>
      <c r="BA56" s="3">
        <f>Average!E509</f>
        <v>4.796785714285714</v>
      </c>
      <c r="BB56" s="3">
        <v>10.81</v>
      </c>
      <c r="BC56" s="35">
        <v>2.1576846307385233</v>
      </c>
      <c r="BD56" s="3">
        <f>Average!F509</f>
        <v>6.7275</v>
      </c>
      <c r="BE56" s="3">
        <v>13.290000000000001</v>
      </c>
      <c r="BF56" s="35">
        <v>1.9544117647058825</v>
      </c>
      <c r="BG56" s="3">
        <f>Average!G509</f>
        <v>8.8178571428571431</v>
      </c>
      <c r="BH56" s="3">
        <v>14.030000000000001</v>
      </c>
      <c r="BI56" s="35">
        <v>1.5979498861047838</v>
      </c>
      <c r="BJ56" s="3">
        <f>Average!H509</f>
        <v>10.429642857142857</v>
      </c>
      <c r="BK56" s="3">
        <v>16.59</v>
      </c>
      <c r="BL56" s="35">
        <v>1.6474677259185699</v>
      </c>
      <c r="BM56" s="53">
        <f>Average!I509</f>
        <v>10.986785714285714</v>
      </c>
      <c r="BN56" s="3">
        <v>17.86</v>
      </c>
      <c r="BO56" s="35">
        <v>1.6598513011152416</v>
      </c>
      <c r="BP56" s="3">
        <f>Average!J509</f>
        <v>11.479285714285714</v>
      </c>
      <c r="BQ56" s="3">
        <v>17.86</v>
      </c>
      <c r="BR56" s="35">
        <v>1.569420035149385</v>
      </c>
      <c r="BS56" s="3">
        <f>Average!K509</f>
        <v>12.171507936507936</v>
      </c>
      <c r="BT56" s="3">
        <v>17.86</v>
      </c>
      <c r="BU56" s="35">
        <v>1.4591503267973858</v>
      </c>
      <c r="BV56" s="3">
        <f>Average!L509</f>
        <v>13.721507936507935</v>
      </c>
      <c r="BW56" s="3">
        <v>21.189999999999998</v>
      </c>
      <c r="BX56" s="35">
        <v>1.5535190615835777</v>
      </c>
      <c r="BY56" s="3">
        <f>Average!M509</f>
        <v>15.802579365079364</v>
      </c>
      <c r="BZ56" s="3">
        <v>23.369999999999997</v>
      </c>
      <c r="CA56" s="35">
        <v>1.4763108022741629</v>
      </c>
      <c r="CB56" s="3">
        <f>Average!N509</f>
        <v>17.623650793650793</v>
      </c>
      <c r="CC56" s="3">
        <v>25.349999999999998</v>
      </c>
      <c r="CD56" s="35">
        <v>1.4346349745331071</v>
      </c>
      <c r="CE56" s="3">
        <v>17.669999999999998</v>
      </c>
      <c r="CF56" s="3">
        <v>25.349999999999998</v>
      </c>
      <c r="CG56" s="35">
        <v>1.4346349745331071</v>
      </c>
      <c r="CH56" s="3"/>
      <c r="CI56" s="3" t="s">
        <v>128</v>
      </c>
      <c r="CJ56" s="3"/>
      <c r="CK56" s="3"/>
    </row>
    <row r="57" spans="1:89" x14ac:dyDescent="0.2">
      <c r="A57" s="21">
        <v>20</v>
      </c>
      <c r="B57" s="21"/>
      <c r="C57" s="21"/>
      <c r="D57" s="21"/>
      <c r="E57" s="21"/>
      <c r="F57" s="21"/>
      <c r="G57" s="21"/>
      <c r="H57" s="21">
        <v>0.21</v>
      </c>
      <c r="I57" s="22"/>
      <c r="J57" s="21">
        <v>0.05</v>
      </c>
      <c r="K57" s="21">
        <v>0.15</v>
      </c>
      <c r="L57" s="21"/>
      <c r="M57" s="21">
        <v>0.2</v>
      </c>
      <c r="N57" s="21"/>
      <c r="O57" s="21">
        <v>0.21</v>
      </c>
      <c r="P57" s="21"/>
      <c r="Q57" s="21"/>
      <c r="R57" s="21"/>
      <c r="S57" s="21"/>
      <c r="T57" s="21">
        <v>0.15</v>
      </c>
      <c r="U57" s="21">
        <v>20</v>
      </c>
      <c r="W57" s="54" t="str">
        <f>S36</f>
        <v>B. Slaybaugh</v>
      </c>
      <c r="X57" s="49">
        <f>S69</f>
        <v>0.65</v>
      </c>
      <c r="Y57" s="51">
        <v>0.74166666666666659</v>
      </c>
      <c r="Z57" s="52">
        <f t="shared" si="33"/>
        <v>2.14</v>
      </c>
      <c r="AA57" s="52">
        <f>Average!D516</f>
        <v>3.1053846153846152</v>
      </c>
      <c r="AB57" s="52">
        <f>BM$33+BM$34+BM$35+BM$36+Z57</f>
        <v>10.19</v>
      </c>
      <c r="AC57" s="76">
        <f>AC21+Table5[[#This Row],[Column3]]</f>
        <v>9.3812179487179499</v>
      </c>
      <c r="AT57" t="s">
        <v>129</v>
      </c>
      <c r="AU57" s="3">
        <f>Average!C510</f>
        <v>1.655</v>
      </c>
      <c r="AV57" s="3">
        <v>2.02</v>
      </c>
      <c r="AW57" s="35">
        <v>1.1542857142857144</v>
      </c>
      <c r="AX57" s="3">
        <f>Average!D510</f>
        <v>2.7420833333333334</v>
      </c>
      <c r="AY57" s="3">
        <v>3.1500000000000004</v>
      </c>
      <c r="AZ57" s="35">
        <v>1.05</v>
      </c>
      <c r="BA57" s="3">
        <f>Average!E510</f>
        <v>4.3129166666666672</v>
      </c>
      <c r="BB57" s="3">
        <v>7.4700000000000006</v>
      </c>
      <c r="BC57" s="35">
        <v>1.6203904555314534</v>
      </c>
      <c r="BD57" s="3">
        <f>Average!F510</f>
        <v>5.828333333333334</v>
      </c>
      <c r="BE57" s="3">
        <v>10.07</v>
      </c>
      <c r="BF57" s="35">
        <v>1.6589785831960462</v>
      </c>
      <c r="BG57" s="3">
        <f>Average!G510</f>
        <v>7.2758333333333338</v>
      </c>
      <c r="BH57" s="3">
        <v>11.02</v>
      </c>
      <c r="BI57" s="35">
        <v>1.4461942257217848</v>
      </c>
      <c r="BJ57" s="3">
        <f>Average!H510</f>
        <v>8.59375</v>
      </c>
      <c r="BK57" s="3">
        <v>13.719999999999999</v>
      </c>
      <c r="BL57" s="35">
        <v>1.5502824858757061</v>
      </c>
      <c r="BM57" s="53">
        <f>Average!I510</f>
        <v>9.0474999999999994</v>
      </c>
      <c r="BN57" s="3">
        <v>14.569999999999999</v>
      </c>
      <c r="BO57" s="35">
        <v>1.5566239316239316</v>
      </c>
      <c r="BP57" s="3">
        <f>Average!J510</f>
        <v>9.473749999999999</v>
      </c>
      <c r="BQ57" s="3">
        <v>14.569999999999999</v>
      </c>
      <c r="BR57" s="35">
        <v>1.4852191641182468</v>
      </c>
      <c r="BS57" s="3">
        <f>Average!K510</f>
        <v>10.135113636363636</v>
      </c>
      <c r="BT57" s="3">
        <v>14.569999999999999</v>
      </c>
      <c r="BU57" s="35">
        <v>1.3823529411764706</v>
      </c>
      <c r="BV57" s="3">
        <f>Average!L510</f>
        <v>11.355530303030303</v>
      </c>
      <c r="BW57" s="3">
        <v>16.919999999999998</v>
      </c>
      <c r="BX57" s="35">
        <v>1.4266441821247891</v>
      </c>
      <c r="BY57" s="3">
        <f>Average!M510</f>
        <v>13.131363636363638</v>
      </c>
      <c r="BZ57" s="3">
        <v>19.339999999999996</v>
      </c>
      <c r="CA57" s="35">
        <v>1.4158125915080524</v>
      </c>
      <c r="CB57" s="3">
        <f>Average!N510</f>
        <v>14.825113636363637</v>
      </c>
      <c r="CC57" s="3">
        <v>20.849999999999998</v>
      </c>
      <c r="CD57" s="35">
        <v>1.3556566970091026</v>
      </c>
      <c r="CE57" s="3">
        <v>15.38</v>
      </c>
      <c r="CF57" s="3">
        <v>20.849999999999998</v>
      </c>
      <c r="CG57" s="35">
        <v>1.3556566970091026</v>
      </c>
      <c r="CH57" s="3"/>
      <c r="CI57" s="3" t="s">
        <v>129</v>
      </c>
      <c r="CJ57" s="3"/>
      <c r="CK57" s="3"/>
    </row>
    <row r="58" spans="1:89" x14ac:dyDescent="0.2">
      <c r="A58">
        <v>21</v>
      </c>
      <c r="C58">
        <v>0.05</v>
      </c>
      <c r="D58">
        <v>0.02</v>
      </c>
      <c r="E58">
        <v>0.11</v>
      </c>
      <c r="N58">
        <v>0.01</v>
      </c>
      <c r="Q58">
        <v>0.02</v>
      </c>
      <c r="R58">
        <v>0.01</v>
      </c>
      <c r="T58">
        <v>0.33</v>
      </c>
      <c r="U58">
        <v>21</v>
      </c>
      <c r="W58" s="54" t="str">
        <f>T36</f>
        <v>Demand</v>
      </c>
      <c r="X58" s="49">
        <f>T69</f>
        <v>2.06</v>
      </c>
      <c r="Y58" s="51">
        <v>2.3030769230769228</v>
      </c>
      <c r="Z58" s="52">
        <f t="shared" si="33"/>
        <v>4.96</v>
      </c>
      <c r="AA58" s="52">
        <f>Average!D517</f>
        <v>5.9661111111111111</v>
      </c>
      <c r="AB58" s="52">
        <f>BN$33+BN$34+BN$35+BN$36+Z58</f>
        <v>16.16</v>
      </c>
      <c r="AC58" s="76">
        <f>AC22+Table5[[#This Row],[Column3]]</f>
        <v>15.40448717948718</v>
      </c>
      <c r="AT58" t="s">
        <v>130</v>
      </c>
      <c r="AU58" s="3">
        <f>Average!C511</f>
        <v>1.5517857142857143</v>
      </c>
      <c r="AV58" s="3">
        <v>2.69</v>
      </c>
      <c r="AW58" s="35">
        <v>1.670807453416149</v>
      </c>
      <c r="AX58" s="3">
        <f>Average!D511</f>
        <v>2.74</v>
      </c>
      <c r="AY58" s="3">
        <v>4.21</v>
      </c>
      <c r="AZ58" s="35">
        <v>1.431972789115646</v>
      </c>
      <c r="BA58" s="3">
        <f>Average!E511</f>
        <v>4.4739285714285719</v>
      </c>
      <c r="BB58" s="3">
        <v>8.8499999999999979</v>
      </c>
      <c r="BC58" s="35">
        <v>2.0251716247139582</v>
      </c>
      <c r="BD58" s="3">
        <f>Average!F511</f>
        <v>6.0232142857142863</v>
      </c>
      <c r="BE58" s="3">
        <v>10.699999999999998</v>
      </c>
      <c r="BF58" s="35">
        <v>1.8384879725085905</v>
      </c>
      <c r="BG58" s="3">
        <f>Average!G511</f>
        <v>7.5389285714285723</v>
      </c>
      <c r="BH58" s="3">
        <v>11.519999999999998</v>
      </c>
      <c r="BI58" s="35">
        <v>1.5609756097560972</v>
      </c>
      <c r="BJ58" s="3">
        <f>Average!H511</f>
        <v>8.9414285714285722</v>
      </c>
      <c r="BK58" s="3">
        <v>13.639999999999997</v>
      </c>
      <c r="BL58" s="35">
        <v>1.5953216374269001</v>
      </c>
      <c r="BM58" s="53">
        <f>Average!I511</f>
        <v>9.4157142857142873</v>
      </c>
      <c r="BN58" s="3">
        <v>14.429999999999996</v>
      </c>
      <c r="BO58" s="35">
        <v>1.5583153347732175</v>
      </c>
      <c r="BP58" s="3">
        <f>Average!J511</f>
        <v>9.9628571428571444</v>
      </c>
      <c r="BQ58" s="3">
        <v>14.509999999999996</v>
      </c>
      <c r="BR58" s="35">
        <v>1.4641775983854686</v>
      </c>
      <c r="BS58" s="3">
        <f>Average!K511</f>
        <v>10.512500000000001</v>
      </c>
      <c r="BT58" s="3">
        <v>14.509999999999996</v>
      </c>
      <c r="BU58" s="35">
        <v>1.3637218045112776</v>
      </c>
      <c r="BV58" s="3">
        <f>Average!L511</f>
        <v>11.800357142857145</v>
      </c>
      <c r="BW58" s="3">
        <v>17.099999999999994</v>
      </c>
      <c r="BX58" s="35">
        <v>1.4491525423728806</v>
      </c>
      <c r="BY58" s="3">
        <f>Average!M511</f>
        <v>13.451785714285716</v>
      </c>
      <c r="BZ58" s="3">
        <v>18.639999999999993</v>
      </c>
      <c r="CA58" s="35">
        <v>1.3756457564575639</v>
      </c>
      <c r="CB58" s="3">
        <f>Average!N511</f>
        <v>15.264285714285716</v>
      </c>
      <c r="CC58" s="3">
        <v>20.549999999999994</v>
      </c>
      <c r="CD58" s="35">
        <v>1.3537549407114617</v>
      </c>
      <c r="CE58" s="3">
        <v>15.180000000000003</v>
      </c>
      <c r="CF58" s="3">
        <v>20.549999999999994</v>
      </c>
      <c r="CG58" s="35">
        <v>1.3537549407114617</v>
      </c>
      <c r="CH58" s="3"/>
      <c r="CI58" s="3" t="s">
        <v>130</v>
      </c>
      <c r="CJ58" s="3"/>
      <c r="CK58" s="3"/>
    </row>
    <row r="59" spans="1:89" x14ac:dyDescent="0.2">
      <c r="A59" s="21">
        <v>22</v>
      </c>
      <c r="B59" s="21">
        <v>0.05</v>
      </c>
      <c r="C59" s="21">
        <v>0.13</v>
      </c>
      <c r="D59" s="21">
        <v>0.02</v>
      </c>
      <c r="E59" s="21">
        <v>0.53</v>
      </c>
      <c r="F59" s="21">
        <v>0.24</v>
      </c>
      <c r="G59" s="21"/>
      <c r="H59" s="21"/>
      <c r="I59" s="22">
        <v>0.04</v>
      </c>
      <c r="J59" s="21">
        <v>0.02</v>
      </c>
      <c r="K59" s="21"/>
      <c r="L59" s="21"/>
      <c r="M59" s="21">
        <v>0.12</v>
      </c>
      <c r="N59" s="21">
        <v>0.1</v>
      </c>
      <c r="O59" s="21"/>
      <c r="P59" s="21"/>
      <c r="Q59" s="21">
        <v>0.41</v>
      </c>
      <c r="R59" s="21">
        <v>0.02</v>
      </c>
      <c r="S59" s="21"/>
      <c r="T59" s="21"/>
      <c r="U59" s="21">
        <v>22</v>
      </c>
      <c r="W59" s="54"/>
      <c r="X59" s="49"/>
      <c r="Y59" s="49"/>
      <c r="Z59" s="50"/>
      <c r="AA59" s="50"/>
      <c r="AB59" s="52"/>
      <c r="AC59" s="74"/>
      <c r="AT59" t="s">
        <v>131</v>
      </c>
      <c r="AU59" s="3">
        <f>Average!C512</f>
        <v>1.5903846153846157</v>
      </c>
      <c r="AV59" s="3">
        <v>0</v>
      </c>
      <c r="AW59" s="35">
        <v>0</v>
      </c>
      <c r="AX59" s="3">
        <f>Average!D512</f>
        <v>2.6257692307692309</v>
      </c>
      <c r="AY59" s="3">
        <v>0.36</v>
      </c>
      <c r="AZ59" s="35">
        <v>0.11960132890365449</v>
      </c>
      <c r="BA59" s="3">
        <f>Average!E512</f>
        <v>4.222065527065527</v>
      </c>
      <c r="BB59" s="3">
        <v>4.1900000000000004</v>
      </c>
      <c r="BC59" s="35">
        <v>0.87840670859538805</v>
      </c>
      <c r="BD59" s="3">
        <f>Average!F512</f>
        <v>5.5142083842083842</v>
      </c>
      <c r="BE59" s="3">
        <v>6.3500000000000005</v>
      </c>
      <c r="BF59" s="35">
        <v>1.0127591706539076</v>
      </c>
      <c r="BG59" s="3">
        <f>Average!G512</f>
        <v>6.628494098494099</v>
      </c>
      <c r="BH59" s="3">
        <v>7.8500000000000005</v>
      </c>
      <c r="BI59" s="35">
        <v>1.0115979381443301</v>
      </c>
      <c r="BJ59" s="3">
        <f>Average!H512</f>
        <v>7.5825681725681733</v>
      </c>
      <c r="BK59" s="3">
        <v>9.870000000000001</v>
      </c>
      <c r="BL59" s="35">
        <v>1.1228668941979525</v>
      </c>
      <c r="BM59" s="53">
        <f>Average!I512</f>
        <v>7.9598758648758654</v>
      </c>
      <c r="BN59" s="3">
        <v>10.72</v>
      </c>
      <c r="BO59" s="35">
        <v>1.1477516059957173</v>
      </c>
      <c r="BP59" s="3">
        <f>Average!J512</f>
        <v>8.2990758648758653</v>
      </c>
      <c r="BQ59" s="3">
        <v>10.72</v>
      </c>
      <c r="BR59" s="35">
        <v>1.08502024291498</v>
      </c>
      <c r="BS59" s="3">
        <f>Average!K512</f>
        <v>8.7571527879527888</v>
      </c>
      <c r="BT59" s="3">
        <v>10.72</v>
      </c>
      <c r="BU59" s="35">
        <v>1.0199809705042817</v>
      </c>
      <c r="BV59" s="3">
        <f>Average!L512</f>
        <v>9.8450099308099315</v>
      </c>
      <c r="BW59" s="3">
        <v>10.72</v>
      </c>
      <c r="BX59" s="35">
        <v>0.9069373942470389</v>
      </c>
      <c r="BY59" s="3">
        <f>Average!M512</f>
        <v>11.526861782661783</v>
      </c>
      <c r="BZ59" s="3">
        <v>10.72</v>
      </c>
      <c r="CA59" s="35">
        <v>0.78248175182481761</v>
      </c>
      <c r="CB59" s="3">
        <f>Average!N512</f>
        <v>13.140707936507937</v>
      </c>
      <c r="CC59" s="3">
        <v>10.72</v>
      </c>
      <c r="CD59" s="35">
        <v>0.69700910273081929</v>
      </c>
      <c r="CE59" s="3">
        <v>15.379999999999999</v>
      </c>
      <c r="CF59" s="3">
        <v>10.72</v>
      </c>
      <c r="CG59" s="35">
        <v>0.69700910273081929</v>
      </c>
      <c r="CH59" s="3"/>
      <c r="CI59" s="3" t="s">
        <v>131</v>
      </c>
      <c r="CJ59" s="3"/>
      <c r="CK59" s="3"/>
    </row>
    <row r="60" spans="1:89" x14ac:dyDescent="0.2">
      <c r="A60">
        <v>23</v>
      </c>
      <c r="K60">
        <v>0.11</v>
      </c>
      <c r="N60">
        <v>0.02</v>
      </c>
      <c r="U60">
        <v>23</v>
      </c>
      <c r="W60" s="54" t="s">
        <v>101</v>
      </c>
      <c r="X60" s="49"/>
      <c r="Y60" s="49"/>
      <c r="Z60" s="50"/>
      <c r="AA60" s="50" t="s">
        <v>145</v>
      </c>
      <c r="AB60" s="52"/>
      <c r="AC60" s="76"/>
      <c r="AT60" t="s">
        <v>132</v>
      </c>
      <c r="AU60" s="3">
        <f>Average!C513</f>
        <v>1.5205882352941178</v>
      </c>
      <c r="AV60" s="3">
        <v>0</v>
      </c>
      <c r="AW60" s="35">
        <v>0</v>
      </c>
      <c r="AX60" s="3">
        <f>Average!D513</f>
        <v>2.6982352941176471</v>
      </c>
      <c r="AY60" s="3">
        <v>0</v>
      </c>
      <c r="AZ60" s="35">
        <v>0</v>
      </c>
      <c r="BA60" s="3">
        <f>Average!E513</f>
        <v>4.0335294117647056</v>
      </c>
      <c r="BB60" s="3">
        <v>0</v>
      </c>
      <c r="BC60" s="35">
        <v>0</v>
      </c>
      <c r="BD60" s="3">
        <f>Average!F513</f>
        <v>5.5558823529411763</v>
      </c>
      <c r="BE60" s="3">
        <v>0</v>
      </c>
      <c r="BF60" s="35">
        <v>0</v>
      </c>
      <c r="BG60" s="3">
        <f>Average!G513</f>
        <v>7.0888235294117647</v>
      </c>
      <c r="BH60" s="3">
        <v>0</v>
      </c>
      <c r="BI60" s="35">
        <v>0</v>
      </c>
      <c r="BJ60" s="3">
        <f>Average!H513</f>
        <v>8.1743790849673204</v>
      </c>
      <c r="BK60" s="3">
        <v>0</v>
      </c>
      <c r="BL60" s="35">
        <v>0</v>
      </c>
      <c r="BM60" s="53">
        <f>Average!I513</f>
        <v>8.7326143790849677</v>
      </c>
      <c r="BN60" s="3">
        <v>0</v>
      </c>
      <c r="BO60" s="35">
        <v>0</v>
      </c>
      <c r="BP60" s="3">
        <f>Average!J513</f>
        <v>9.2284967320261444</v>
      </c>
      <c r="BQ60" s="3">
        <v>0</v>
      </c>
      <c r="BR60" s="35">
        <v>0</v>
      </c>
      <c r="BS60" s="3">
        <f>Average!K513</f>
        <v>9.9149673202614395</v>
      </c>
      <c r="BT60" s="3">
        <v>0</v>
      </c>
      <c r="BU60" s="35">
        <v>0</v>
      </c>
      <c r="BV60" s="3">
        <f>Average!L513</f>
        <v>11.327189542483662</v>
      </c>
      <c r="BW60" s="3">
        <v>0</v>
      </c>
      <c r="BX60" s="35">
        <v>0</v>
      </c>
      <c r="BY60" s="3">
        <f>Average!M513</f>
        <v>13.162483660130722</v>
      </c>
      <c r="BZ60" s="3">
        <v>0</v>
      </c>
      <c r="CA60" s="35">
        <v>0</v>
      </c>
      <c r="CB60" s="3">
        <f>Average!N513</f>
        <v>14.652483660130722</v>
      </c>
      <c r="CC60" s="3">
        <v>0</v>
      </c>
      <c r="CD60" s="35">
        <v>0</v>
      </c>
      <c r="CE60" s="3">
        <v>15.579999999999998</v>
      </c>
      <c r="CF60" s="3">
        <v>0</v>
      </c>
      <c r="CG60" s="35"/>
      <c r="CH60" s="3"/>
      <c r="CI60" s="3" t="s">
        <v>132</v>
      </c>
      <c r="CJ60" s="3"/>
      <c r="CK60" s="3"/>
    </row>
    <row r="61" spans="1:89" x14ac:dyDescent="0.2">
      <c r="A61" s="21">
        <v>24</v>
      </c>
      <c r="B61" s="21"/>
      <c r="C61" s="21"/>
      <c r="D61" s="21"/>
      <c r="E61" s="21"/>
      <c r="F61" s="21"/>
      <c r="G61" s="21"/>
      <c r="H61" s="21"/>
      <c r="I61" s="22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>
        <v>24</v>
      </c>
      <c r="W61" s="54"/>
      <c r="X61" s="49" t="s">
        <v>102</v>
      </c>
      <c r="Y61" s="49"/>
      <c r="Z61" s="50"/>
      <c r="AA61" s="50"/>
      <c r="AB61" s="52"/>
      <c r="AC61" s="74"/>
      <c r="AT61" t="s">
        <v>133</v>
      </c>
      <c r="AU61" s="3">
        <f>Average!C514</f>
        <v>2.1310714285714285</v>
      </c>
      <c r="AV61" s="3">
        <v>4.2799999999999994</v>
      </c>
      <c r="AW61" s="35">
        <v>2.5325443786982245</v>
      </c>
      <c r="AX61" s="3">
        <f>Average!D514</f>
        <v>3.5207142857142859</v>
      </c>
      <c r="AY61" s="3">
        <v>5.47</v>
      </c>
      <c r="AZ61" s="35">
        <v>1.9397163120567376</v>
      </c>
      <c r="BA61" s="3">
        <f>Average!E514</f>
        <v>5.531428571428572</v>
      </c>
      <c r="BB61" s="3">
        <v>9.6199999999999992</v>
      </c>
      <c r="BC61" s="35">
        <v>2.2796208530805688</v>
      </c>
      <c r="BD61" s="3">
        <f>Average!F514</f>
        <v>7.316071428571429</v>
      </c>
      <c r="BE61" s="3">
        <v>12.459999999999999</v>
      </c>
      <c r="BF61" s="35">
        <v>2.1975308641975309</v>
      </c>
      <c r="BG61" s="3">
        <f>Average!G514</f>
        <v>9.0135714285714297</v>
      </c>
      <c r="BH61" s="3">
        <v>13.549999999999999</v>
      </c>
      <c r="BI61" s="35">
        <v>1.8767313019390581</v>
      </c>
      <c r="BJ61" s="3">
        <f>Average!H514</f>
        <v>10.263214285714287</v>
      </c>
      <c r="BK61" s="3">
        <v>16.059999999999999</v>
      </c>
      <c r="BL61" s="35">
        <v>1.9443099273607747</v>
      </c>
      <c r="BM61" s="53">
        <f>Average!I514</f>
        <v>10.713571428571431</v>
      </c>
      <c r="BN61" s="3">
        <v>16.64</v>
      </c>
      <c r="BO61" s="35">
        <v>1.9148446490218645</v>
      </c>
      <c r="BP61" s="3">
        <f>Average!J514</f>
        <v>11.180714285714288</v>
      </c>
      <c r="BQ61" s="3">
        <v>16.64</v>
      </c>
      <c r="BR61" s="35">
        <v>1.8146128680479827</v>
      </c>
      <c r="BS61" s="3">
        <f>Average!K514</f>
        <v>11.849945054945056</v>
      </c>
      <c r="BT61" s="3">
        <v>16.64</v>
      </c>
      <c r="BU61" s="35">
        <v>1.71900826446281</v>
      </c>
      <c r="BV61" s="3">
        <f>Average!L514</f>
        <v>13.473516483516486</v>
      </c>
      <c r="BW61" s="3">
        <v>19.100000000000001</v>
      </c>
      <c r="BX61" s="35">
        <v>1.7347865576748411</v>
      </c>
      <c r="BY61" s="3">
        <f>Average!M514</f>
        <v>15.701730769230771</v>
      </c>
      <c r="BZ61" s="3">
        <v>21.46</v>
      </c>
      <c r="CA61" s="35">
        <v>1.6752537080405934</v>
      </c>
      <c r="CB61" s="3">
        <f>Average!N514</f>
        <v>17.716373626373628</v>
      </c>
      <c r="CC61" s="3">
        <v>23.37</v>
      </c>
      <c r="CD61" s="35">
        <v>1.6285714285714286</v>
      </c>
      <c r="CE61" s="3">
        <v>14.350000000000001</v>
      </c>
      <c r="CF61" s="3">
        <v>23.37</v>
      </c>
      <c r="CG61" s="35">
        <v>1.6285714285714286</v>
      </c>
      <c r="CH61" s="3"/>
      <c r="CI61" s="3" t="s">
        <v>133</v>
      </c>
      <c r="CJ61" s="3"/>
      <c r="CK61" s="3"/>
    </row>
    <row r="62" spans="1:89" x14ac:dyDescent="0.2">
      <c r="A62">
        <v>25</v>
      </c>
      <c r="B62">
        <v>0.02</v>
      </c>
      <c r="C62">
        <v>0.03</v>
      </c>
      <c r="D62">
        <v>0.04</v>
      </c>
      <c r="E62">
        <v>0.12</v>
      </c>
      <c r="J62">
        <v>0.1</v>
      </c>
      <c r="K62">
        <v>0.08</v>
      </c>
      <c r="M62">
        <v>7.0000000000000007E-2</v>
      </c>
      <c r="N62">
        <v>0.01</v>
      </c>
      <c r="R62">
        <v>0.03</v>
      </c>
      <c r="T62">
        <v>0.24</v>
      </c>
      <c r="U62">
        <v>25</v>
      </c>
      <c r="AC62" s="74"/>
      <c r="AT62" t="s">
        <v>17</v>
      </c>
      <c r="AU62" s="3">
        <f>Average!C515</f>
        <v>1.9265384615384611</v>
      </c>
      <c r="AV62" s="3">
        <v>4.339999999999999</v>
      </c>
      <c r="AW62" s="35">
        <v>2.6790123456790114</v>
      </c>
      <c r="AX62" s="3">
        <f>Average!D515</f>
        <v>3.1003846153846149</v>
      </c>
      <c r="AY62" s="3">
        <v>5.3299999999999992</v>
      </c>
      <c r="AZ62" s="35">
        <v>2.0343511450381677</v>
      </c>
      <c r="BA62" s="3">
        <f>Average!E515</f>
        <v>4.9200142450142446</v>
      </c>
      <c r="BB62" s="3">
        <v>10.329999999999998</v>
      </c>
      <c r="BC62" s="35">
        <v>2.6284987277353684</v>
      </c>
      <c r="BD62" s="3">
        <f>Average!F515</f>
        <v>6.6355698005698009</v>
      </c>
      <c r="BE62" s="3">
        <v>12.29</v>
      </c>
      <c r="BF62" s="35">
        <v>2.3014981273408237</v>
      </c>
      <c r="BG62" s="3">
        <f>Average!G515</f>
        <v>8.465569800569801</v>
      </c>
      <c r="BH62" s="3">
        <v>13.329999999999998</v>
      </c>
      <c r="BI62" s="35">
        <v>2.0015015015015014</v>
      </c>
      <c r="BJ62" s="3">
        <f>Average!H515</f>
        <v>9.9618660968660979</v>
      </c>
      <c r="BK62" s="3">
        <v>15.709999999999997</v>
      </c>
      <c r="BL62" s="35">
        <v>2.0863213811420978</v>
      </c>
      <c r="BM62" s="53">
        <f>Average!I515</f>
        <v>10.527421652421653</v>
      </c>
      <c r="BN62" s="3">
        <v>16.939999999999998</v>
      </c>
      <c r="BO62" s="35">
        <v>2.1443037974683539</v>
      </c>
      <c r="BP62" s="3">
        <f>Average!J515</f>
        <v>11.203493080993081</v>
      </c>
      <c r="BQ62" s="3">
        <v>16.999999999999996</v>
      </c>
      <c r="BR62" s="35">
        <v>2.0262216924910601</v>
      </c>
      <c r="BS62" s="3">
        <f>Average!K515</f>
        <v>11.810530118030117</v>
      </c>
      <c r="BT62" s="3">
        <v>16.999999999999996</v>
      </c>
      <c r="BU62" s="35">
        <v>1.8952062430323295</v>
      </c>
      <c r="BV62" s="3">
        <f>Average!L515</f>
        <v>13.168030118030117</v>
      </c>
      <c r="BW62" s="3">
        <v>19.469999999999995</v>
      </c>
      <c r="BX62" s="35">
        <v>1.9163385826771648</v>
      </c>
      <c r="BY62" s="3">
        <f>Average!M515</f>
        <v>14.949815832315831</v>
      </c>
      <c r="BZ62" s="3">
        <v>20.949999999999996</v>
      </c>
      <c r="CA62" s="35">
        <v>1.8013757523645739</v>
      </c>
      <c r="CB62" s="3">
        <f>Average!N515</f>
        <v>16.824630647130647</v>
      </c>
      <c r="CC62" s="3">
        <v>23.009999999999994</v>
      </c>
      <c r="CD62" s="35">
        <v>1.7484802431610937</v>
      </c>
      <c r="CE62" s="3">
        <v>13.16</v>
      </c>
      <c r="CF62" s="3">
        <v>23.009999999999994</v>
      </c>
      <c r="CG62" s="35">
        <v>1.7484802431610937</v>
      </c>
      <c r="CH62" s="3"/>
      <c r="CI62" s="3" t="s">
        <v>17</v>
      </c>
      <c r="CJ62" s="3"/>
      <c r="CK62" s="3"/>
    </row>
    <row r="63" spans="1:89" x14ac:dyDescent="0.2">
      <c r="A63" s="21">
        <v>26</v>
      </c>
      <c r="B63" s="21"/>
      <c r="C63" s="21"/>
      <c r="D63" s="21"/>
      <c r="E63" s="21"/>
      <c r="F63" s="21">
        <v>0.28000000000000003</v>
      </c>
      <c r="G63" s="21"/>
      <c r="H63" s="21"/>
      <c r="I63" s="2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>
        <v>26</v>
      </c>
      <c r="AT63" t="s">
        <v>134</v>
      </c>
      <c r="AU63" s="3">
        <f>Average!C516</f>
        <v>2.3707692307692305</v>
      </c>
      <c r="AV63" s="3">
        <v>3.2099999999999995</v>
      </c>
      <c r="AW63" s="35"/>
      <c r="AX63" s="3">
        <f>Average!D516</f>
        <v>3.1053846153846152</v>
      </c>
      <c r="AY63" s="3">
        <v>4.4399999999999995</v>
      </c>
      <c r="AZ63" s="35"/>
      <c r="BA63" s="3">
        <f>Average!E516</f>
        <v>5.5969230769230762</v>
      </c>
      <c r="BB63" s="3">
        <v>10.09</v>
      </c>
      <c r="BC63" s="35"/>
      <c r="BD63" s="3">
        <f>Average!F516</f>
        <v>7.4830769230769221</v>
      </c>
      <c r="BE63" s="3">
        <v>12.66</v>
      </c>
      <c r="BF63" s="35"/>
      <c r="BG63" s="3">
        <f>Average!G516</f>
        <v>9.083846153846153</v>
      </c>
      <c r="BH63" s="3">
        <v>13.47</v>
      </c>
      <c r="BI63" s="35"/>
      <c r="BJ63" s="3">
        <f>Average!H516</f>
        <v>10.579230769230769</v>
      </c>
      <c r="BK63" s="3">
        <v>15.84</v>
      </c>
      <c r="BL63" s="35"/>
      <c r="BM63" s="53">
        <f>Average!I516</f>
        <v>10.963076923076922</v>
      </c>
      <c r="BN63" s="3">
        <v>17.73</v>
      </c>
      <c r="BO63" s="35"/>
      <c r="BP63" s="3">
        <f>Average!J516</f>
        <v>11.383846153846154</v>
      </c>
      <c r="BQ63" s="3">
        <v>17.73</v>
      </c>
      <c r="BR63" s="35"/>
      <c r="BS63" s="3">
        <f>Average!K516</f>
        <v>11.871538461538462</v>
      </c>
      <c r="BT63" s="3">
        <v>17.73</v>
      </c>
      <c r="BU63" s="35"/>
      <c r="BV63" s="3">
        <f>Average!L516</f>
        <v>13.055384615384616</v>
      </c>
      <c r="BW63" s="3">
        <v>20.65</v>
      </c>
      <c r="BX63" s="35"/>
      <c r="BY63" s="3">
        <f>Average!M516</f>
        <v>15.333076923076923</v>
      </c>
      <c r="BZ63" s="3">
        <v>23.259999999999998</v>
      </c>
      <c r="CA63" s="35"/>
      <c r="CB63" s="3">
        <f>Average!N516</f>
        <v>17.579230769230769</v>
      </c>
      <c r="CC63" s="3">
        <v>25.779999999999998</v>
      </c>
      <c r="CD63" s="35"/>
      <c r="CE63" s="3">
        <v>0</v>
      </c>
      <c r="CF63" s="3">
        <v>25.779999999999998</v>
      </c>
      <c r="CG63" s="35"/>
      <c r="CH63" s="3"/>
      <c r="CI63" s="3" t="s">
        <v>134</v>
      </c>
      <c r="CJ63" s="3"/>
      <c r="CK63" s="3"/>
    </row>
    <row r="64" spans="1:89" x14ac:dyDescent="0.2">
      <c r="A64">
        <v>27</v>
      </c>
      <c r="F64">
        <v>0.17</v>
      </c>
      <c r="U64">
        <v>27</v>
      </c>
      <c r="AT64" t="s">
        <v>135</v>
      </c>
      <c r="AU64" s="3">
        <f>Average!C517</f>
        <v>3.4283333333333328</v>
      </c>
      <c r="AV64" s="3">
        <v>6.4300000000000006</v>
      </c>
      <c r="AW64" s="35"/>
      <c r="AX64" s="3">
        <f>Average!D517</f>
        <v>5.9661111111111111</v>
      </c>
      <c r="AY64" s="3">
        <v>9.89</v>
      </c>
      <c r="AZ64" s="35"/>
      <c r="BA64" s="3">
        <f>Average!E517</f>
        <v>9.81</v>
      </c>
      <c r="BB64" s="3">
        <v>19.170000000000002</v>
      </c>
      <c r="BC64" s="35"/>
      <c r="BD64" s="3">
        <f>Average!F517</f>
        <v>12.321944444444444</v>
      </c>
      <c r="BE64" s="3">
        <v>22.48</v>
      </c>
      <c r="BF64" s="35"/>
      <c r="BG64" s="3">
        <f>Average!G517</f>
        <v>15.193055555555555</v>
      </c>
      <c r="BH64" s="3">
        <v>24.55</v>
      </c>
      <c r="BI64" s="35"/>
      <c r="BJ64" s="3">
        <f>Average!H517</f>
        <v>17.163611111111109</v>
      </c>
      <c r="BK64" s="3">
        <v>28.07</v>
      </c>
      <c r="BL64" s="35"/>
      <c r="BM64" s="53">
        <f>Average!I517</f>
        <v>17.796111111111109</v>
      </c>
      <c r="BN64" s="3">
        <v>29.66</v>
      </c>
      <c r="BO64" s="35"/>
      <c r="BP64" s="3">
        <f>Average!J517</f>
        <v>18.448333333333331</v>
      </c>
      <c r="BQ64" s="3">
        <v>29.66</v>
      </c>
      <c r="BR64" s="35"/>
      <c r="BS64" s="3">
        <f>Average!K517</f>
        <v>19.303055555555552</v>
      </c>
      <c r="BT64" s="3">
        <v>29.66</v>
      </c>
      <c r="BU64" s="35"/>
      <c r="BV64" s="3">
        <f>Average!L517</f>
        <v>21.304166666666664</v>
      </c>
      <c r="BW64" s="3">
        <v>33.409999999999997</v>
      </c>
      <c r="BX64" s="35"/>
      <c r="BY64" s="3">
        <f>Average!M517</f>
        <v>24.302777777777777</v>
      </c>
      <c r="BZ64" s="3">
        <v>37.409999999999997</v>
      </c>
      <c r="CA64" s="35"/>
      <c r="CB64" s="3">
        <f>Average!N517</f>
        <v>27.606666666666666</v>
      </c>
      <c r="CC64" s="3">
        <v>40.86</v>
      </c>
      <c r="CD64" s="35"/>
      <c r="CE64" s="3">
        <v>0</v>
      </c>
      <c r="CF64" s="3">
        <v>40.86</v>
      </c>
      <c r="CG64" s="35"/>
      <c r="CH64" s="3"/>
      <c r="CI64" s="3" t="s">
        <v>135</v>
      </c>
      <c r="CJ64" s="3"/>
      <c r="CK64" s="3"/>
    </row>
    <row r="65" spans="1:89" x14ac:dyDescent="0.2">
      <c r="A65" s="21">
        <v>28</v>
      </c>
      <c r="B65" s="21">
        <v>0.39</v>
      </c>
      <c r="C65" s="21">
        <v>0.45</v>
      </c>
      <c r="D65" s="21">
        <v>0.39</v>
      </c>
      <c r="E65" s="21">
        <v>0.47</v>
      </c>
      <c r="F65" s="21"/>
      <c r="G65" s="21"/>
      <c r="H65" s="21">
        <v>0.42</v>
      </c>
      <c r="I65" s="22">
        <v>0.35</v>
      </c>
      <c r="J65" s="21">
        <v>0.15</v>
      </c>
      <c r="K65" s="21">
        <v>0.36</v>
      </c>
      <c r="L65" s="21">
        <v>0.44</v>
      </c>
      <c r="M65" s="21">
        <v>0.41</v>
      </c>
      <c r="N65" s="21">
        <v>0.44</v>
      </c>
      <c r="O65" s="21">
        <v>0.44</v>
      </c>
      <c r="P65" s="21"/>
      <c r="Q65" s="21">
        <v>0.47</v>
      </c>
      <c r="R65" s="21">
        <v>0.55000000000000004</v>
      </c>
      <c r="S65" s="21">
        <v>0.65</v>
      </c>
      <c r="T65" s="21">
        <v>0.65</v>
      </c>
      <c r="U65" s="21">
        <v>28</v>
      </c>
      <c r="AU65" s="3"/>
      <c r="AV65" s="3"/>
      <c r="AW65" s="35"/>
      <c r="AX65" s="3"/>
      <c r="AY65" s="3"/>
      <c r="AZ65" s="35"/>
      <c r="BA65" s="3"/>
      <c r="BB65" s="3"/>
      <c r="BC65" s="35"/>
      <c r="BD65" s="3"/>
      <c r="BE65" s="3"/>
      <c r="BF65" s="35"/>
      <c r="BG65" s="3"/>
      <c r="BH65" s="3"/>
      <c r="BI65" s="35"/>
      <c r="BJ65" s="3"/>
      <c r="BK65" s="3"/>
      <c r="BL65" s="35"/>
      <c r="BM65" s="3"/>
      <c r="BN65" s="3"/>
      <c r="BO65" s="35"/>
      <c r="BP65" s="3"/>
      <c r="BQ65" s="3"/>
      <c r="BR65" s="35"/>
      <c r="BS65" s="3"/>
      <c r="BT65" s="3"/>
      <c r="BU65" s="35"/>
      <c r="BV65" s="3"/>
      <c r="BW65" s="3"/>
      <c r="BX65" s="35"/>
      <c r="BY65" s="3"/>
      <c r="BZ65" s="3"/>
      <c r="CA65" s="35"/>
      <c r="CB65" s="3"/>
      <c r="CC65" s="3"/>
      <c r="CD65" s="35"/>
      <c r="CE65" s="3"/>
      <c r="CF65" s="3"/>
      <c r="CG65" s="35"/>
      <c r="CH65" s="3"/>
      <c r="CI65" s="3"/>
      <c r="CJ65" s="3"/>
      <c r="CK65" s="3"/>
    </row>
    <row r="66" spans="1:89" x14ac:dyDescent="0.2">
      <c r="A66">
        <v>29</v>
      </c>
      <c r="U66">
        <v>29</v>
      </c>
      <c r="AT66" t="s">
        <v>136</v>
      </c>
      <c r="AU66" s="3">
        <v>1.8337500000000002</v>
      </c>
      <c r="AV66" s="3">
        <v>2.6233333333333331</v>
      </c>
      <c r="AW66" s="35">
        <v>1.4305839581913198</v>
      </c>
      <c r="AX66" s="3">
        <v>3.24125</v>
      </c>
      <c r="AY66" s="3">
        <v>4.9255238095238099</v>
      </c>
      <c r="AZ66" s="35">
        <v>1.5196371182487651</v>
      </c>
      <c r="BA66" s="3">
        <v>4.8487499999999999</v>
      </c>
      <c r="BB66" s="3">
        <v>8.2527777777777782</v>
      </c>
      <c r="BC66" s="35">
        <v>1.7020423362264043</v>
      </c>
      <c r="BD66" s="3">
        <v>6.3731249999999999</v>
      </c>
      <c r="BE66" s="3">
        <v>10.373888888888887</v>
      </c>
      <c r="BF66" s="35">
        <v>1.6277554400531744</v>
      </c>
      <c r="BG66" s="3">
        <v>7.9749999999999996</v>
      </c>
      <c r="BH66" s="3">
        <v>11.296666666666667</v>
      </c>
      <c r="BI66" s="35">
        <v>1.4165099268547545</v>
      </c>
      <c r="BJ66" s="3">
        <v>9.1031249999999986</v>
      </c>
      <c r="BK66" s="3">
        <v>13.362777777777778</v>
      </c>
      <c r="BL66" s="35">
        <v>1.4679330205591794</v>
      </c>
      <c r="BM66" s="3">
        <v>9.7012500000000017</v>
      </c>
      <c r="BN66" s="3">
        <v>14.288888888888888</v>
      </c>
      <c r="BO66" s="35">
        <v>1.472891523142779</v>
      </c>
      <c r="BP66" s="3">
        <v>10.269999999999996</v>
      </c>
      <c r="BQ66" s="3">
        <v>14.297777777777775</v>
      </c>
      <c r="BR66" s="35">
        <v>1.392188683327924</v>
      </c>
      <c r="BS66" s="3">
        <v>11.0425</v>
      </c>
      <c r="BT66" s="3">
        <v>14.297777777777775</v>
      </c>
      <c r="BU66" s="35">
        <v>1.2947953613563752</v>
      </c>
      <c r="BV66" s="3">
        <v>12.378125000000001</v>
      </c>
      <c r="BW66" s="3">
        <v>16.539999999999996</v>
      </c>
      <c r="BX66" s="35">
        <v>1.3362282251956572</v>
      </c>
      <c r="BY66" s="3">
        <v>14.300624999999998</v>
      </c>
      <c r="BZ66" s="3">
        <v>18.450000000000003</v>
      </c>
      <c r="CA66" s="35">
        <v>1.2901534023862598</v>
      </c>
      <c r="CB66" s="3">
        <v>16.071874999999999</v>
      </c>
      <c r="CC66" s="3">
        <v>20.195555555555551</v>
      </c>
      <c r="CD66" s="35">
        <v>1.2565774407501025</v>
      </c>
      <c r="CE66" s="3">
        <v>16.071874999999999</v>
      </c>
      <c r="CF66" s="3">
        <v>20.195555555555551</v>
      </c>
      <c r="CG66" s="35">
        <v>1.2565774407501025</v>
      </c>
      <c r="CH66" s="3"/>
      <c r="CI66" s="3" t="s">
        <v>136</v>
      </c>
      <c r="CJ66" s="3"/>
      <c r="CK66" s="3"/>
    </row>
    <row r="67" spans="1:89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2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>
        <v>30</v>
      </c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</row>
    <row r="68" spans="1:89" x14ac:dyDescent="0.2">
      <c r="A68">
        <v>31</v>
      </c>
      <c r="U68">
        <v>31</v>
      </c>
    </row>
    <row r="69" spans="1:89" x14ac:dyDescent="0.2">
      <c r="A69" s="18" t="s">
        <v>37</v>
      </c>
      <c r="B69" s="18">
        <f t="shared" ref="B69:T69" si="34">SUM(B38:B68)</f>
        <v>0.55000000000000004</v>
      </c>
      <c r="C69" s="18">
        <f t="shared" si="34"/>
        <v>0.97</v>
      </c>
      <c r="D69" s="18">
        <f t="shared" si="34"/>
        <v>0.56000000000000005</v>
      </c>
      <c r="E69" s="18">
        <f t="shared" si="34"/>
        <v>1.44</v>
      </c>
      <c r="F69" s="18">
        <f>SUM(F38:F68)</f>
        <v>0.97000000000000008</v>
      </c>
      <c r="G69" s="18">
        <f t="shared" si="34"/>
        <v>0</v>
      </c>
      <c r="H69" s="18">
        <f t="shared" si="34"/>
        <v>0.67999999999999994</v>
      </c>
      <c r="I69" s="18">
        <f t="shared" si="34"/>
        <v>0.43</v>
      </c>
      <c r="J69" s="18">
        <f t="shared" si="34"/>
        <v>0.35</v>
      </c>
      <c r="K69" s="18">
        <f t="shared" si="34"/>
        <v>0.79</v>
      </c>
      <c r="L69" s="18">
        <f t="shared" si="34"/>
        <v>0.46</v>
      </c>
      <c r="M69" s="18">
        <f t="shared" si="34"/>
        <v>0.8</v>
      </c>
      <c r="N69" s="18">
        <f t="shared" si="34"/>
        <v>0.76</v>
      </c>
      <c r="O69" s="18">
        <f t="shared" si="34"/>
        <v>0.8899999999999999</v>
      </c>
      <c r="P69" s="18">
        <f t="shared" si="34"/>
        <v>0</v>
      </c>
      <c r="Q69" s="18">
        <f t="shared" si="34"/>
        <v>1.1399999999999999</v>
      </c>
      <c r="R69" s="18">
        <f t="shared" si="34"/>
        <v>0.68</v>
      </c>
      <c r="S69" s="18">
        <f t="shared" si="34"/>
        <v>0.65</v>
      </c>
      <c r="T69" s="18">
        <f t="shared" si="34"/>
        <v>2.06</v>
      </c>
      <c r="U69" s="18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</row>
    <row r="70" spans="1:89" x14ac:dyDescent="0.2"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</row>
    <row r="71" spans="1:89" x14ac:dyDescent="0.2">
      <c r="A71" s="2" t="s">
        <v>40</v>
      </c>
      <c r="B71" t="str">
        <f>B36</f>
        <v>Pomeroy CD</v>
      </c>
      <c r="C71" t="str">
        <f t="shared" ref="C71:T71" si="35">C36</f>
        <v>Huntington</v>
      </c>
      <c r="D71" t="str">
        <f t="shared" si="35"/>
        <v>Tom Keatts</v>
      </c>
      <c r="E71" t="str">
        <f t="shared" si="35"/>
        <v>Roger Koller</v>
      </c>
      <c r="F71" t="str">
        <f>F36</f>
        <v>Ruark</v>
      </c>
      <c r="G71" t="str">
        <f t="shared" si="35"/>
        <v xml:space="preserve">Cardwell </v>
      </c>
      <c r="H71" t="str">
        <f t="shared" si="35"/>
        <v>M Hastings</v>
      </c>
      <c r="I71" t="str">
        <f t="shared" si="35"/>
        <v>510 Pataha</v>
      </c>
      <c r="J71" t="str">
        <f t="shared" si="35"/>
        <v>Williams</v>
      </c>
      <c r="K71" t="str">
        <f t="shared" si="35"/>
        <v>Fitzsimmons</v>
      </c>
      <c r="L71" t="str">
        <f t="shared" si="35"/>
        <v>Houser</v>
      </c>
      <c r="M71" t="str">
        <f t="shared" si="35"/>
        <v>J Baker</v>
      </c>
      <c r="N71" t="str">
        <f t="shared" si="35"/>
        <v>Landkammer</v>
      </c>
      <c r="O71" t="str">
        <f t="shared" si="35"/>
        <v>Travis NA</v>
      </c>
      <c r="P71" t="str">
        <f t="shared" si="35"/>
        <v>Robinson NA</v>
      </c>
      <c r="Q71" t="str">
        <f t="shared" si="35"/>
        <v>Blachly</v>
      </c>
      <c r="R71" t="str">
        <f t="shared" si="35"/>
        <v>S. Flerchinger</v>
      </c>
      <c r="S71" t="str">
        <f t="shared" si="35"/>
        <v>B. Slaybaugh</v>
      </c>
      <c r="T71" t="str">
        <f t="shared" si="35"/>
        <v>Demand</v>
      </c>
      <c r="W71" s="68">
        <v>41334</v>
      </c>
      <c r="X71" s="55"/>
      <c r="Y71" s="55" t="s">
        <v>107</v>
      </c>
      <c r="Z71" s="56"/>
      <c r="AA71" s="56"/>
      <c r="AB71" s="57"/>
      <c r="AC71" s="75"/>
      <c r="AF71" s="3"/>
      <c r="AG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</row>
    <row r="72" spans="1:89" x14ac:dyDescent="0.2">
      <c r="X72" s="39" t="s">
        <v>40</v>
      </c>
      <c r="Y72" s="39" t="s">
        <v>115</v>
      </c>
      <c r="Z72" s="8" t="s">
        <v>99</v>
      </c>
      <c r="AA72" s="47" t="s">
        <v>116</v>
      </c>
      <c r="AB72" s="42" t="s">
        <v>100</v>
      </c>
      <c r="AC72" s="74" t="s">
        <v>178</v>
      </c>
      <c r="AF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</row>
    <row r="73" spans="1:89" x14ac:dyDescent="0.2">
      <c r="A73">
        <v>1</v>
      </c>
      <c r="B73">
        <v>0.01</v>
      </c>
      <c r="J73">
        <v>0.26</v>
      </c>
      <c r="N73">
        <v>0.09</v>
      </c>
      <c r="U73">
        <v>1</v>
      </c>
      <c r="W73" t="str">
        <f>B71</f>
        <v>Pomeroy CD</v>
      </c>
      <c r="X73" s="39">
        <f>B104</f>
        <v>0.66999999999999993</v>
      </c>
      <c r="Y73" s="40">
        <v>1.6069565217391304</v>
      </c>
      <c r="Z73" s="42">
        <f>AH25</f>
        <v>1.98</v>
      </c>
      <c r="AA73" s="42">
        <f>Average!E499</f>
        <v>4.1942857142857148</v>
      </c>
      <c r="AB73" s="42">
        <f>AV$33+AV$34+AV$35+AV$36+Z73</f>
        <v>7.4400000000000013</v>
      </c>
      <c r="AC73" s="76">
        <f>AC40+Table6[[#This Row],[Column1]]</f>
        <v>8.02613555325512</v>
      </c>
      <c r="AF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</row>
    <row r="74" spans="1:89" x14ac:dyDescent="0.2">
      <c r="A74" s="21">
        <v>2</v>
      </c>
      <c r="B74" s="21"/>
      <c r="C74" s="21"/>
      <c r="D74" s="21"/>
      <c r="E74" s="21"/>
      <c r="F74" s="21"/>
      <c r="G74" s="21"/>
      <c r="H74" s="21"/>
      <c r="I74" s="22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>
        <v>2</v>
      </c>
      <c r="W74" t="str">
        <f>C71</f>
        <v>Huntington</v>
      </c>
      <c r="X74" s="39">
        <f>C104</f>
        <v>1.4300000000000002</v>
      </c>
      <c r="Y74" s="40">
        <v>2.0842105263157893</v>
      </c>
      <c r="Z74" s="42">
        <f t="shared" ref="Z74:Z91" si="36">AH26</f>
        <v>3.81</v>
      </c>
      <c r="AA74" s="42">
        <f>Average!E500</f>
        <v>5.7533592132505174</v>
      </c>
      <c r="AB74" s="42">
        <f>AW$33+AW$34+AW$35+AW$36+Z74</f>
        <v>11.89</v>
      </c>
      <c r="AC74" s="76">
        <f>AC41+Table6[[#This Row],[Column1]]</f>
        <v>12.180605617741167</v>
      </c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</row>
    <row r="75" spans="1:89" x14ac:dyDescent="0.2">
      <c r="A75">
        <v>3</v>
      </c>
      <c r="M75">
        <v>0.01</v>
      </c>
      <c r="N75">
        <v>0.08</v>
      </c>
      <c r="R75">
        <v>7.0000000000000007E-2</v>
      </c>
      <c r="T75">
        <v>0.26</v>
      </c>
      <c r="U75">
        <v>3</v>
      </c>
      <c r="W75" t="str">
        <f>D71</f>
        <v>Tom Keatts</v>
      </c>
      <c r="X75" s="39">
        <f>D104</f>
        <v>0.52</v>
      </c>
      <c r="Y75" s="40"/>
      <c r="Z75" s="42">
        <f t="shared" si="36"/>
        <v>1.9600000000000002</v>
      </c>
      <c r="AA75" s="42"/>
      <c r="AB75" s="42">
        <f>AX$33+AX$34+AX$35+AX$36+Z75</f>
        <v>7.31</v>
      </c>
      <c r="AC75" s="76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</row>
    <row r="76" spans="1:89" x14ac:dyDescent="0.2">
      <c r="A76" s="21">
        <v>4</v>
      </c>
      <c r="B76" s="21"/>
      <c r="C76" s="21"/>
      <c r="D76" s="21"/>
      <c r="E76" s="21"/>
      <c r="F76" s="21"/>
      <c r="G76" s="21"/>
      <c r="H76" s="21"/>
      <c r="I76" s="22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>
        <v>4</v>
      </c>
      <c r="W76" t="str">
        <f>E71</f>
        <v>Roger Koller</v>
      </c>
      <c r="X76" s="39">
        <f>E104</f>
        <v>0.58000000000000007</v>
      </c>
      <c r="Y76" s="40">
        <v>2.2569565217391307</v>
      </c>
      <c r="Z76" s="42">
        <f t="shared" si="36"/>
        <v>3.61</v>
      </c>
      <c r="AA76" s="42">
        <f>Average!E502</f>
        <v>6.77</v>
      </c>
      <c r="AB76" s="42">
        <f>AY$33+AY$34+AY$35+AY$36+Z76</f>
        <v>11.02</v>
      </c>
      <c r="AC76" s="76">
        <f>AC43+Table6[[#This Row],[Column1]]</f>
        <v>12.65447204968944</v>
      </c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</row>
    <row r="77" spans="1:89" x14ac:dyDescent="0.2">
      <c r="A77">
        <v>5</v>
      </c>
      <c r="U77">
        <v>5</v>
      </c>
      <c r="W77" t="str">
        <f>F71</f>
        <v>Ruark</v>
      </c>
      <c r="X77" s="39">
        <f>F104</f>
        <v>0.6399999999999999</v>
      </c>
      <c r="Y77" s="40">
        <v>1.521304347826087</v>
      </c>
      <c r="Z77" s="42">
        <f t="shared" si="36"/>
        <v>2.31</v>
      </c>
      <c r="AA77" s="42">
        <f>Average!E503</f>
        <v>4.2292857142857141</v>
      </c>
      <c r="AB77" s="42">
        <f>AZ$33+AZ$34+AZ$35+AZ$36+Z77</f>
        <v>7.8900000000000006</v>
      </c>
      <c r="AC77" s="76">
        <f>AC44+Table6[[#This Row],[Column1]]</f>
        <v>9.043544840827451</v>
      </c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</row>
    <row r="78" spans="1:89" x14ac:dyDescent="0.2">
      <c r="A78" s="21">
        <v>6</v>
      </c>
      <c r="B78" s="21">
        <v>0.06</v>
      </c>
      <c r="C78" s="21">
        <v>0.13</v>
      </c>
      <c r="D78" s="21">
        <v>0.03</v>
      </c>
      <c r="E78" s="21">
        <v>0.05</v>
      </c>
      <c r="F78" s="21">
        <v>0.1</v>
      </c>
      <c r="G78" s="21"/>
      <c r="H78" s="21">
        <v>0.11</v>
      </c>
      <c r="I78" s="22">
        <v>0.04</v>
      </c>
      <c r="J78" s="21"/>
      <c r="K78" s="21"/>
      <c r="L78" s="21"/>
      <c r="M78" s="21"/>
      <c r="N78" s="21"/>
      <c r="O78" s="21">
        <v>0.08</v>
      </c>
      <c r="P78" s="21"/>
      <c r="Q78" s="21">
        <v>0.03</v>
      </c>
      <c r="R78" s="21">
        <v>0.03</v>
      </c>
      <c r="S78" s="21">
        <v>0.16</v>
      </c>
      <c r="T78" s="21">
        <v>0.13</v>
      </c>
      <c r="U78" s="21">
        <v>6</v>
      </c>
      <c r="W78" t="str">
        <f>G71</f>
        <v xml:space="preserve">Cardwell </v>
      </c>
      <c r="X78" s="39">
        <f>G104</f>
        <v>0</v>
      </c>
      <c r="Y78" s="40">
        <v>1.2739999999999998</v>
      </c>
      <c r="Z78" s="42">
        <f t="shared" si="36"/>
        <v>0</v>
      </c>
      <c r="AA78" s="42">
        <f>Average!E504</f>
        <v>3.8704999999999998</v>
      </c>
      <c r="AB78" s="42">
        <f>BA$33+BA$34+BA$35+BA$36+Z78</f>
        <v>0</v>
      </c>
      <c r="AC78" s="76">
        <f>AC45+Table6[[#This Row],[Column1]]</f>
        <v>7.4717321981424156</v>
      </c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</row>
    <row r="79" spans="1:89" x14ac:dyDescent="0.2">
      <c r="A79">
        <v>7</v>
      </c>
      <c r="J79">
        <v>0.08</v>
      </c>
      <c r="U79">
        <v>7</v>
      </c>
      <c r="W79" t="str">
        <f>H71</f>
        <v>M Hastings</v>
      </c>
      <c r="X79" s="39">
        <f>H104</f>
        <v>0.93</v>
      </c>
      <c r="Y79" s="40">
        <v>1.7221739130434783</v>
      </c>
      <c r="Z79" s="42">
        <f t="shared" si="36"/>
        <v>3.1599999999999997</v>
      </c>
      <c r="AA79" s="42">
        <f>Average!E505</f>
        <v>4.6496428571428572</v>
      </c>
      <c r="AB79" s="42">
        <f>BB$33+BB$34+BB$35+BB$36+Z79</f>
        <v>11.52</v>
      </c>
      <c r="AC79" s="76">
        <f>AC46+Table6[[#This Row],[Column1]]</f>
        <v>9.6580468846773186</v>
      </c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</row>
    <row r="80" spans="1:89" x14ac:dyDescent="0.2">
      <c r="A80" s="21">
        <v>8</v>
      </c>
      <c r="B80" s="21"/>
      <c r="C80" s="21"/>
      <c r="D80" s="21"/>
      <c r="E80" s="21"/>
      <c r="F80" s="21"/>
      <c r="G80" s="21"/>
      <c r="H80" s="21"/>
      <c r="I80" s="22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>
        <v>8</v>
      </c>
      <c r="W80" t="str">
        <f>I71</f>
        <v>510 Pataha</v>
      </c>
      <c r="X80" s="39">
        <f>I104</f>
        <v>0.58000000000000007</v>
      </c>
      <c r="Y80" s="40"/>
      <c r="Z80" s="42">
        <f t="shared" si="36"/>
        <v>1.83</v>
      </c>
      <c r="AA80" s="42"/>
      <c r="AB80" s="42">
        <f>BC$33+BC$34+BC$35+BC$36+Z80</f>
        <v>5.8800000000000008</v>
      </c>
      <c r="AC80" s="76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</row>
    <row r="81" spans="1:64" x14ac:dyDescent="0.2">
      <c r="A81">
        <v>9</v>
      </c>
      <c r="U81">
        <v>9</v>
      </c>
      <c r="W81" t="str">
        <f>J71</f>
        <v>Williams</v>
      </c>
      <c r="X81" s="39">
        <f>J104</f>
        <v>1.2400000000000002</v>
      </c>
      <c r="Y81" s="40">
        <v>2.0404347826086959</v>
      </c>
      <c r="Z81" s="42">
        <f t="shared" si="36"/>
        <v>2.64</v>
      </c>
      <c r="AA81" s="42">
        <f>Average!E507</f>
        <v>5.5778571428571428</v>
      </c>
      <c r="AB81" s="42">
        <f>BD$33+BD$34+BD$35+BD$36+Z81</f>
        <v>10.039999999999999</v>
      </c>
      <c r="AC81" s="76">
        <f>AC48+Table6[[#This Row],[Column1]]</f>
        <v>11.141808408982323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</row>
    <row r="82" spans="1:64" x14ac:dyDescent="0.2">
      <c r="A82" s="21">
        <v>10</v>
      </c>
      <c r="B82" s="21">
        <v>0.03</v>
      </c>
      <c r="C82" s="21">
        <v>0.04</v>
      </c>
      <c r="D82" s="21">
        <v>0.03</v>
      </c>
      <c r="E82" s="21">
        <v>0.03</v>
      </c>
      <c r="F82" s="21">
        <v>0.04</v>
      </c>
      <c r="G82" s="21"/>
      <c r="H82" s="21"/>
      <c r="I82" s="22"/>
      <c r="J82" s="21"/>
      <c r="K82" s="21"/>
      <c r="L82" s="21"/>
      <c r="M82" s="21"/>
      <c r="N82" s="21">
        <v>0.03</v>
      </c>
      <c r="O82" s="21"/>
      <c r="P82" s="21"/>
      <c r="Q82" s="21"/>
      <c r="R82" s="21">
        <v>0.04</v>
      </c>
      <c r="S82" s="21"/>
      <c r="T82" s="21">
        <v>7.0000000000000007E-2</v>
      </c>
      <c r="U82" s="21">
        <v>10</v>
      </c>
      <c r="W82" t="str">
        <f>K71</f>
        <v>Fitzsimmons</v>
      </c>
      <c r="X82" s="39">
        <f>K104</f>
        <v>0.72</v>
      </c>
      <c r="Y82" s="40">
        <v>1.8317391304347828</v>
      </c>
      <c r="Z82" s="42">
        <f t="shared" si="36"/>
        <v>2.63</v>
      </c>
      <c r="AA82" s="42">
        <f>Average!E508</f>
        <v>4.9974999999999996</v>
      </c>
      <c r="AB82" s="42">
        <f>BE$33+BE$34+BE$35+BE$36+Z82</f>
        <v>9.61</v>
      </c>
      <c r="AC82" s="76">
        <f>AC49+Table6[[#This Row],[Column1]]</f>
        <v>9.7348369565217396</v>
      </c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</row>
    <row r="83" spans="1:64" x14ac:dyDescent="0.2">
      <c r="A83">
        <v>11</v>
      </c>
      <c r="B83">
        <v>0.01</v>
      </c>
      <c r="C83">
        <v>0.05</v>
      </c>
      <c r="F83">
        <v>0.05</v>
      </c>
      <c r="H83">
        <v>0.03</v>
      </c>
      <c r="N83">
        <v>0.01</v>
      </c>
      <c r="U83">
        <v>11</v>
      </c>
      <c r="W83" t="str">
        <f>L71</f>
        <v>Houser</v>
      </c>
      <c r="X83" s="39">
        <f>L104</f>
        <v>0.84</v>
      </c>
      <c r="Y83" s="40">
        <v>1.8391304347826085</v>
      </c>
      <c r="Z83" s="42">
        <f t="shared" si="36"/>
        <v>2.59</v>
      </c>
      <c r="AA83" s="42">
        <f>Average!E509</f>
        <v>4.796785714285714</v>
      </c>
      <c r="AB83" s="42">
        <f>BF$33+BF$34+BF$35+BF$36+Z83</f>
        <v>10.08</v>
      </c>
      <c r="AC83" s="76">
        <f>AC50+Table6[[#This Row],[Column1]]</f>
        <v>10.261321601104209</v>
      </c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</row>
    <row r="84" spans="1:64" x14ac:dyDescent="0.2">
      <c r="A84" s="21">
        <v>12</v>
      </c>
      <c r="B84" s="21">
        <v>0.01</v>
      </c>
      <c r="C84" s="21"/>
      <c r="D84" s="21"/>
      <c r="E84" s="21">
        <v>0.02</v>
      </c>
      <c r="F84" s="21">
        <v>0.01</v>
      </c>
      <c r="G84" s="21"/>
      <c r="H84" s="21"/>
      <c r="I84" s="22"/>
      <c r="J84" s="21">
        <v>0.06</v>
      </c>
      <c r="K84" s="21"/>
      <c r="L84" s="21"/>
      <c r="M84" s="21"/>
      <c r="N84" s="21">
        <v>0.08</v>
      </c>
      <c r="O84" s="21"/>
      <c r="P84" s="21"/>
      <c r="Q84" s="21"/>
      <c r="R84" s="21"/>
      <c r="S84" s="21"/>
      <c r="T84" s="21">
        <v>0.02</v>
      </c>
      <c r="U84" s="21">
        <v>12</v>
      </c>
      <c r="W84" t="str">
        <f>M71</f>
        <v>J Baker</v>
      </c>
      <c r="X84" s="39">
        <f>M104</f>
        <v>0.66999999999999993</v>
      </c>
      <c r="Y84" s="40">
        <v>1.61</v>
      </c>
      <c r="Z84" s="42">
        <f t="shared" si="36"/>
        <v>2.52</v>
      </c>
      <c r="AA84" s="42">
        <f>Average!E510</f>
        <v>4.3129166666666672</v>
      </c>
      <c r="AB84" s="42">
        <f>BG$33+BG$34+BG$35+BG$36+Z84</f>
        <v>8.7999999999999989</v>
      </c>
      <c r="AC84" s="76">
        <f>AC51+Table6[[#This Row],[Column1]]</f>
        <v>8.8022332015810285</v>
      </c>
    </row>
    <row r="85" spans="1:64" x14ac:dyDescent="0.2">
      <c r="A85">
        <v>13</v>
      </c>
      <c r="R85">
        <v>7.0000000000000007E-2</v>
      </c>
      <c r="U85">
        <v>13</v>
      </c>
      <c r="W85" t="str">
        <f>N71</f>
        <v>Landkammer</v>
      </c>
      <c r="X85" s="39">
        <f>N104</f>
        <v>1.34</v>
      </c>
      <c r="Y85" s="40">
        <v>1.6526086956521742</v>
      </c>
      <c r="Z85" s="42">
        <f t="shared" si="36"/>
        <v>3.24</v>
      </c>
      <c r="AA85" s="42">
        <f>Average!E511</f>
        <v>4.4739285714285719</v>
      </c>
      <c r="AB85" s="42">
        <f>BH$33+BH$34+BH$35+BH$36+Z85</f>
        <v>9.2800000000000011</v>
      </c>
      <c r="AC85" s="76">
        <f>AC52+Table6[[#This Row],[Column1]]</f>
        <v>9.4653416149068317</v>
      </c>
    </row>
    <row r="86" spans="1:64" x14ac:dyDescent="0.2">
      <c r="A86" s="21">
        <v>14</v>
      </c>
      <c r="B86" s="21"/>
      <c r="C86" s="21"/>
      <c r="D86" s="21"/>
      <c r="E86" s="21"/>
      <c r="F86" s="21"/>
      <c r="G86" s="21"/>
      <c r="H86" s="21"/>
      <c r="I86" s="22"/>
      <c r="J86" s="21"/>
      <c r="K86" s="21"/>
      <c r="L86" s="21"/>
      <c r="M86" s="21"/>
      <c r="N86" s="21"/>
      <c r="O86" s="21">
        <v>0.03</v>
      </c>
      <c r="P86" s="21"/>
      <c r="Q86" s="21"/>
      <c r="R86" s="21"/>
      <c r="S86" s="21"/>
      <c r="T86" s="21"/>
      <c r="U86" s="21">
        <v>14</v>
      </c>
      <c r="W86" t="str">
        <f>O71</f>
        <v>Travis NA</v>
      </c>
      <c r="X86" s="39">
        <f>O104</f>
        <v>0.61</v>
      </c>
      <c r="Y86" s="40">
        <v>1.6922727272727274</v>
      </c>
      <c r="Z86" s="42">
        <f t="shared" si="36"/>
        <v>1.5</v>
      </c>
      <c r="AA86" s="42">
        <f>Average!E512</f>
        <v>4.222065527065527</v>
      </c>
      <c r="AB86" s="42">
        <f>BI$33+BI$34+BI$35+BI$36+Z86</f>
        <v>6.49</v>
      </c>
      <c r="AC86" s="76">
        <f>AC53+Table6[[#This Row],[Column1]]</f>
        <v>8.1359177859177851</v>
      </c>
    </row>
    <row r="87" spans="1:64" x14ac:dyDescent="0.2">
      <c r="A87">
        <v>15</v>
      </c>
      <c r="U87">
        <v>15</v>
      </c>
      <c r="W87" t="str">
        <f>P71</f>
        <v>Robinson NA</v>
      </c>
      <c r="X87" s="39">
        <f>P104</f>
        <v>0</v>
      </c>
      <c r="Y87" s="40">
        <v>1.3352941176470587</v>
      </c>
      <c r="Z87" s="42">
        <f t="shared" si="36"/>
        <v>0</v>
      </c>
      <c r="AA87" s="42">
        <f>Average!E513</f>
        <v>4.0335294117647056</v>
      </c>
      <c r="AB87" s="42">
        <f>BJ$33+BJ$34+BJ$35+BJ$36+Z87</f>
        <v>0</v>
      </c>
      <c r="AC87" s="76">
        <f>AC54+Table6[[#This Row],[Column1]]</f>
        <v>8.1222222222222236</v>
      </c>
    </row>
    <row r="88" spans="1:64" x14ac:dyDescent="0.2">
      <c r="A88" s="21">
        <v>16</v>
      </c>
      <c r="B88" s="21">
        <v>0.13</v>
      </c>
      <c r="C88" s="21">
        <v>0.22</v>
      </c>
      <c r="D88" s="21">
        <v>0.08</v>
      </c>
      <c r="E88" s="21"/>
      <c r="F88" s="21"/>
      <c r="G88" s="21"/>
      <c r="H88" s="21"/>
      <c r="I88" s="22">
        <v>0.16</v>
      </c>
      <c r="J88" s="21"/>
      <c r="K88" s="21"/>
      <c r="L88" s="21"/>
      <c r="M88" s="21"/>
      <c r="N88" s="21">
        <v>0.03</v>
      </c>
      <c r="O88" s="21"/>
      <c r="P88" s="21"/>
      <c r="Q88" s="21">
        <v>0.11</v>
      </c>
      <c r="R88" s="21">
        <v>7.0000000000000007E-2</v>
      </c>
      <c r="S88" s="21">
        <v>0.13</v>
      </c>
      <c r="T88" s="21">
        <v>0.5</v>
      </c>
      <c r="U88" s="21">
        <v>16</v>
      </c>
      <c r="W88" t="str">
        <f>Q71</f>
        <v>Blachly</v>
      </c>
      <c r="X88" s="39">
        <f>Q104</f>
        <v>0.64000000000000012</v>
      </c>
      <c r="Y88" s="40">
        <v>2.046086956521739</v>
      </c>
      <c r="Z88" s="42">
        <f t="shared" si="36"/>
        <v>2.79</v>
      </c>
      <c r="AA88" s="42">
        <f>Average!E514</f>
        <v>5.531428571428572</v>
      </c>
      <c r="AB88" s="42">
        <f>BK$33+BK$34+BK$35+BK$36+Z88</f>
        <v>9.52</v>
      </c>
      <c r="AC88" s="76">
        <f>AC55+Table6[[#This Row],[Column1]]</f>
        <v>10.819572384137603</v>
      </c>
    </row>
    <row r="89" spans="1:64" x14ac:dyDescent="0.2">
      <c r="A89">
        <v>17</v>
      </c>
      <c r="B89">
        <v>0.01</v>
      </c>
      <c r="D89">
        <v>0.04</v>
      </c>
      <c r="E89">
        <v>0.03</v>
      </c>
      <c r="H89">
        <v>0.08</v>
      </c>
      <c r="J89">
        <v>0.25</v>
      </c>
      <c r="K89">
        <v>0.14000000000000001</v>
      </c>
      <c r="M89">
        <v>0.13</v>
      </c>
      <c r="N89">
        <v>0.38</v>
      </c>
      <c r="Q89">
        <v>0.02</v>
      </c>
      <c r="R89">
        <v>7.0000000000000007E-2</v>
      </c>
      <c r="S89">
        <v>0.13</v>
      </c>
      <c r="T89">
        <v>0.15</v>
      </c>
      <c r="U89">
        <v>17</v>
      </c>
      <c r="W89" t="str">
        <f>R71</f>
        <v>S. Flerchinger</v>
      </c>
      <c r="X89" s="39">
        <f>R104</f>
        <v>0.76000000000000023</v>
      </c>
      <c r="Y89" s="40">
        <v>1.7845454545454544</v>
      </c>
      <c r="Z89" s="42">
        <f t="shared" si="36"/>
        <v>2.5900000000000007</v>
      </c>
      <c r="AA89" s="42">
        <f>Average!E515</f>
        <v>4.9200142450142446</v>
      </c>
      <c r="AB89" s="42">
        <f>BL$33+BL$34+BL$35+BL$36+Z89</f>
        <v>8.6000000000000014</v>
      </c>
      <c r="AC89" s="76">
        <f>AC56+Table6[[#This Row],[Column1]]</f>
        <v>9.5220899470899472</v>
      </c>
    </row>
    <row r="90" spans="1:64" x14ac:dyDescent="0.2">
      <c r="A90" s="21">
        <v>18</v>
      </c>
      <c r="B90" s="21"/>
      <c r="C90" s="21"/>
      <c r="D90" s="21"/>
      <c r="E90" s="21"/>
      <c r="F90" s="21">
        <v>0.05</v>
      </c>
      <c r="G90" s="21"/>
      <c r="H90" s="21"/>
      <c r="I90" s="22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>
        <v>18</v>
      </c>
      <c r="W90" t="str">
        <f>S71</f>
        <v>B. Slaybaugh</v>
      </c>
      <c r="X90" s="39">
        <f>S104</f>
        <v>1.01</v>
      </c>
      <c r="Y90" s="40">
        <v>2.6150000000000002</v>
      </c>
      <c r="Z90" s="42">
        <f t="shared" si="36"/>
        <v>3.1500000000000004</v>
      </c>
      <c r="AA90" s="42">
        <f>Average!E516</f>
        <v>5.5969230769230762</v>
      </c>
      <c r="AB90" s="42">
        <f>BM$33+BM$34+BM$35+BM$36+Z90</f>
        <v>11.2</v>
      </c>
      <c r="AC90" s="76">
        <f>AC57+Table6[[#This Row],[Column1]]</f>
        <v>10.39121794871795</v>
      </c>
    </row>
    <row r="91" spans="1:64" x14ac:dyDescent="0.2">
      <c r="A91">
        <v>19</v>
      </c>
      <c r="C91">
        <v>7.0000000000000007E-2</v>
      </c>
      <c r="Q91">
        <v>0.11</v>
      </c>
      <c r="U91">
        <v>19</v>
      </c>
      <c r="W91" t="str">
        <f>T71</f>
        <v>Demand</v>
      </c>
      <c r="X91" s="39">
        <f>T104</f>
        <v>2.7799999999999994</v>
      </c>
      <c r="Y91" s="40">
        <v>4.0684615384615386</v>
      </c>
      <c r="Z91" s="42">
        <f t="shared" si="36"/>
        <v>7.7399999999999993</v>
      </c>
      <c r="AA91" s="42">
        <f>Average!E517</f>
        <v>9.81</v>
      </c>
      <c r="AB91" s="42">
        <f>BN$33+BN$34+BN$35+BN$36+Z91</f>
        <v>18.939999999999998</v>
      </c>
      <c r="AC91" s="76">
        <f>AC58+Table6[[#This Row],[Column1]]</f>
        <v>18.184487179487178</v>
      </c>
    </row>
    <row r="92" spans="1:64" x14ac:dyDescent="0.2">
      <c r="A92" s="21">
        <v>20</v>
      </c>
      <c r="B92" s="21">
        <v>0.41</v>
      </c>
      <c r="C92" s="21">
        <v>0.51</v>
      </c>
      <c r="D92" s="21">
        <v>0.34</v>
      </c>
      <c r="E92" s="21">
        <v>0.27</v>
      </c>
      <c r="F92" s="21">
        <v>0.11</v>
      </c>
      <c r="G92" s="21"/>
      <c r="H92" s="21">
        <v>0.36</v>
      </c>
      <c r="I92" s="22">
        <v>0.38</v>
      </c>
      <c r="J92" s="21">
        <v>0.05</v>
      </c>
      <c r="K92" s="21">
        <v>0.1</v>
      </c>
      <c r="L92" s="21">
        <v>0.33</v>
      </c>
      <c r="M92" s="21">
        <v>0.22</v>
      </c>
      <c r="N92" s="21">
        <v>0.43</v>
      </c>
      <c r="O92" s="21"/>
      <c r="P92" s="21"/>
      <c r="Q92" s="21">
        <v>0.15</v>
      </c>
      <c r="R92" s="21">
        <v>0.28000000000000003</v>
      </c>
      <c r="S92" s="21">
        <v>0.53</v>
      </c>
      <c r="T92" s="21">
        <v>0.67</v>
      </c>
      <c r="U92" s="21">
        <v>20</v>
      </c>
      <c r="AC92" s="74"/>
    </row>
    <row r="93" spans="1:64" x14ac:dyDescent="0.2">
      <c r="A93">
        <v>21</v>
      </c>
      <c r="C93">
        <v>0.06</v>
      </c>
      <c r="E93">
        <v>0.02</v>
      </c>
      <c r="F93">
        <v>0.21</v>
      </c>
      <c r="J93">
        <v>0.37</v>
      </c>
      <c r="K93">
        <v>0.18</v>
      </c>
      <c r="L93">
        <v>0.33</v>
      </c>
      <c r="N93">
        <v>0.02</v>
      </c>
      <c r="R93">
        <v>0.04</v>
      </c>
      <c r="T93">
        <v>0.32</v>
      </c>
      <c r="U93">
        <v>21</v>
      </c>
      <c r="W93" t="s">
        <v>101</v>
      </c>
      <c r="AA93" s="8" t="s">
        <v>145</v>
      </c>
      <c r="AC93" s="76"/>
    </row>
    <row r="94" spans="1:64" x14ac:dyDescent="0.2">
      <c r="A94" s="21">
        <v>22</v>
      </c>
      <c r="B94" s="21"/>
      <c r="C94" s="21">
        <v>7.0000000000000007E-2</v>
      </c>
      <c r="D94" s="21"/>
      <c r="E94" s="21">
        <v>0.03</v>
      </c>
      <c r="F94" s="21"/>
      <c r="G94" s="21"/>
      <c r="H94" s="21"/>
      <c r="I94" s="22"/>
      <c r="J94" s="21">
        <v>0.02</v>
      </c>
      <c r="K94" s="21">
        <v>0.02</v>
      </c>
      <c r="L94" s="21">
        <v>0.08</v>
      </c>
      <c r="M94" s="21"/>
      <c r="N94" s="21">
        <v>0.02</v>
      </c>
      <c r="O94" s="21"/>
      <c r="P94" s="21"/>
      <c r="Q94" s="21"/>
      <c r="R94" s="21"/>
      <c r="S94" s="21">
        <v>0.06</v>
      </c>
      <c r="T94" s="21">
        <v>0.4</v>
      </c>
      <c r="U94" s="21">
        <v>22</v>
      </c>
      <c r="X94" s="41" t="s">
        <v>102</v>
      </c>
      <c r="Y94" s="41"/>
      <c r="AC94" s="74"/>
    </row>
    <row r="95" spans="1:64" x14ac:dyDescent="0.2">
      <c r="A95">
        <v>23</v>
      </c>
      <c r="J95">
        <v>0.04</v>
      </c>
      <c r="N95">
        <v>0.04</v>
      </c>
      <c r="U95">
        <v>23</v>
      </c>
      <c r="X95" s="8"/>
      <c r="Y95" s="8"/>
    </row>
    <row r="96" spans="1:64" x14ac:dyDescent="0.2">
      <c r="A96" s="21">
        <v>24</v>
      </c>
      <c r="B96" s="21"/>
      <c r="C96" s="21"/>
      <c r="D96" s="21"/>
      <c r="E96" s="21"/>
      <c r="F96" s="21"/>
      <c r="G96" s="21"/>
      <c r="H96" s="21"/>
      <c r="I96" s="22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>
        <v>24</v>
      </c>
      <c r="X96" s="8"/>
      <c r="Y96" s="8"/>
    </row>
    <row r="97" spans="1:29" x14ac:dyDescent="0.2">
      <c r="A97">
        <v>25</v>
      </c>
      <c r="U97">
        <v>25</v>
      </c>
      <c r="X97" s="8"/>
      <c r="Y97" s="8"/>
    </row>
    <row r="98" spans="1:29" x14ac:dyDescent="0.2">
      <c r="A98" s="21">
        <v>26</v>
      </c>
      <c r="B98" s="21"/>
      <c r="C98" s="21">
        <v>0.02</v>
      </c>
      <c r="D98" s="21"/>
      <c r="E98" s="21"/>
      <c r="F98" s="21"/>
      <c r="G98" s="21"/>
      <c r="H98" s="21"/>
      <c r="I98" s="22"/>
      <c r="J98" s="21"/>
      <c r="K98" s="21"/>
      <c r="L98" s="21"/>
      <c r="M98" s="21"/>
      <c r="N98" s="21"/>
      <c r="O98" s="21"/>
      <c r="P98" s="21"/>
      <c r="Q98" s="21">
        <v>0.17</v>
      </c>
      <c r="R98" s="21"/>
      <c r="S98" s="21"/>
      <c r="T98" s="21">
        <v>0.03</v>
      </c>
      <c r="U98" s="21">
        <v>26</v>
      </c>
      <c r="X98" s="8"/>
      <c r="Y98" s="8"/>
    </row>
    <row r="99" spans="1:29" x14ac:dyDescent="0.2">
      <c r="A99">
        <v>27</v>
      </c>
      <c r="C99">
        <v>0.15</v>
      </c>
      <c r="E99">
        <v>0.05</v>
      </c>
      <c r="F99">
        <v>7.0000000000000007E-2</v>
      </c>
      <c r="H99">
        <v>0.35</v>
      </c>
      <c r="J99">
        <v>0.01</v>
      </c>
      <c r="K99">
        <v>0.22</v>
      </c>
      <c r="L99">
        <v>0.1</v>
      </c>
      <c r="M99">
        <v>0.28999999999999998</v>
      </c>
      <c r="N99">
        <v>0.02</v>
      </c>
      <c r="R99">
        <v>0.04</v>
      </c>
      <c r="T99">
        <v>0.15</v>
      </c>
      <c r="U99">
        <v>27</v>
      </c>
      <c r="X99" s="8"/>
      <c r="Y99" s="8"/>
    </row>
    <row r="100" spans="1:29" x14ac:dyDescent="0.2">
      <c r="A100" s="21">
        <v>28</v>
      </c>
      <c r="B100" s="21"/>
      <c r="C100" s="21">
        <v>0.11</v>
      </c>
      <c r="D100" s="21"/>
      <c r="E100" s="21">
        <v>0.08</v>
      </c>
      <c r="F100" s="21"/>
      <c r="G100" s="21"/>
      <c r="H100" s="21"/>
      <c r="I100" s="22"/>
      <c r="J100" s="21">
        <v>0.1</v>
      </c>
      <c r="K100" s="21">
        <v>0.06</v>
      </c>
      <c r="L100" s="21"/>
      <c r="M100" s="21"/>
      <c r="N100" s="21">
        <v>0.08</v>
      </c>
      <c r="O100" s="21"/>
      <c r="P100" s="21"/>
      <c r="Q100" s="21"/>
      <c r="R100" s="21">
        <v>0.05</v>
      </c>
      <c r="S100" s="21"/>
      <c r="T100" s="21">
        <v>0.08</v>
      </c>
      <c r="U100" s="21">
        <v>28</v>
      </c>
      <c r="X100" s="8"/>
      <c r="Y100" s="8"/>
    </row>
    <row r="101" spans="1:29" x14ac:dyDescent="0.2">
      <c r="A101">
        <v>29</v>
      </c>
      <c r="N101">
        <v>0.03</v>
      </c>
      <c r="U101">
        <v>29</v>
      </c>
      <c r="X101" s="8"/>
      <c r="Y101" s="8"/>
    </row>
    <row r="102" spans="1:29" x14ac:dyDescent="0.2">
      <c r="A102" s="21">
        <v>30</v>
      </c>
      <c r="B102" s="21"/>
      <c r="C102" s="21"/>
      <c r="D102" s="21"/>
      <c r="E102" s="21"/>
      <c r="F102" s="21"/>
      <c r="G102" s="21"/>
      <c r="H102" s="21"/>
      <c r="I102" s="22"/>
      <c r="J102" s="21"/>
      <c r="K102" s="21"/>
      <c r="L102" s="21"/>
      <c r="M102" s="21">
        <v>0.02</v>
      </c>
      <c r="N102" s="21"/>
      <c r="O102" s="21">
        <v>0.5</v>
      </c>
      <c r="P102" s="21"/>
      <c r="Q102" s="21"/>
      <c r="R102" s="21"/>
      <c r="S102" s="21"/>
      <c r="T102" s="21"/>
      <c r="U102" s="21">
        <v>30</v>
      </c>
      <c r="X102" s="8"/>
      <c r="Y102" s="8"/>
    </row>
    <row r="103" spans="1:29" x14ac:dyDescent="0.2">
      <c r="A103">
        <v>31</v>
      </c>
      <c r="Q103">
        <v>0.05</v>
      </c>
      <c r="U103">
        <v>31</v>
      </c>
      <c r="X103" s="8"/>
      <c r="Y103" s="8"/>
    </row>
    <row r="104" spans="1:29" x14ac:dyDescent="0.2">
      <c r="A104" s="18" t="s">
        <v>37</v>
      </c>
      <c r="B104" s="18">
        <f t="shared" ref="B104:T104" si="37">SUM(B73:B103)</f>
        <v>0.66999999999999993</v>
      </c>
      <c r="C104" s="18">
        <f t="shared" si="37"/>
        <v>1.4300000000000002</v>
      </c>
      <c r="D104" s="18">
        <f t="shared" si="37"/>
        <v>0.52</v>
      </c>
      <c r="E104" s="18">
        <f t="shared" si="37"/>
        <v>0.58000000000000007</v>
      </c>
      <c r="F104" s="18">
        <f>SUM(F73:F103)</f>
        <v>0.6399999999999999</v>
      </c>
      <c r="G104" s="18">
        <f t="shared" si="37"/>
        <v>0</v>
      </c>
      <c r="H104" s="18">
        <f t="shared" si="37"/>
        <v>0.93</v>
      </c>
      <c r="I104" s="18">
        <f t="shared" si="37"/>
        <v>0.58000000000000007</v>
      </c>
      <c r="J104" s="18">
        <f t="shared" si="37"/>
        <v>1.2400000000000002</v>
      </c>
      <c r="K104" s="18">
        <f t="shared" si="37"/>
        <v>0.72</v>
      </c>
      <c r="L104" s="18">
        <f t="shared" si="37"/>
        <v>0.84</v>
      </c>
      <c r="M104" s="18">
        <f t="shared" si="37"/>
        <v>0.66999999999999993</v>
      </c>
      <c r="N104" s="18">
        <f t="shared" si="37"/>
        <v>1.34</v>
      </c>
      <c r="O104" s="18">
        <f t="shared" si="37"/>
        <v>0.61</v>
      </c>
      <c r="P104" s="18">
        <f t="shared" si="37"/>
        <v>0</v>
      </c>
      <c r="Q104" s="18">
        <f t="shared" si="37"/>
        <v>0.64000000000000012</v>
      </c>
      <c r="R104" s="18">
        <f t="shared" si="37"/>
        <v>0.76000000000000023</v>
      </c>
      <c r="S104" s="18">
        <f t="shared" si="37"/>
        <v>1.01</v>
      </c>
      <c r="T104" s="18">
        <f t="shared" si="37"/>
        <v>2.7799999999999994</v>
      </c>
      <c r="U104" s="18"/>
      <c r="X104" s="8"/>
      <c r="Y104" s="8"/>
    </row>
    <row r="105" spans="1:29" x14ac:dyDescent="0.2">
      <c r="X105" s="8"/>
      <c r="Y105" s="8"/>
    </row>
    <row r="106" spans="1:29" x14ac:dyDescent="0.2">
      <c r="A106" s="2" t="s">
        <v>41</v>
      </c>
      <c r="B106" t="str">
        <f>B71</f>
        <v>Pomeroy CD</v>
      </c>
      <c r="C106" t="str">
        <f t="shared" ref="C106:T106" si="38">C71</f>
        <v>Huntington</v>
      </c>
      <c r="D106" t="str">
        <f t="shared" si="38"/>
        <v>Tom Keatts</v>
      </c>
      <c r="E106" t="str">
        <f t="shared" si="38"/>
        <v>Roger Koller</v>
      </c>
      <c r="F106" t="str">
        <f>F71</f>
        <v>Ruark</v>
      </c>
      <c r="G106" t="str">
        <f t="shared" si="38"/>
        <v xml:space="preserve">Cardwell </v>
      </c>
      <c r="H106" t="str">
        <f t="shared" si="38"/>
        <v>M Hastings</v>
      </c>
      <c r="I106" t="str">
        <f t="shared" si="38"/>
        <v>510 Pataha</v>
      </c>
      <c r="J106" t="str">
        <f t="shared" si="38"/>
        <v>Williams</v>
      </c>
      <c r="K106" t="str">
        <f t="shared" si="38"/>
        <v>Fitzsimmons</v>
      </c>
      <c r="L106" t="str">
        <f t="shared" si="38"/>
        <v>Houser</v>
      </c>
      <c r="M106" t="str">
        <f t="shared" si="38"/>
        <v>J Baker</v>
      </c>
      <c r="N106" t="str">
        <f t="shared" si="38"/>
        <v>Landkammer</v>
      </c>
      <c r="O106" t="str">
        <f t="shared" si="38"/>
        <v>Travis NA</v>
      </c>
      <c r="P106" t="str">
        <f t="shared" si="38"/>
        <v>Robinson NA</v>
      </c>
      <c r="Q106" t="str">
        <f t="shared" si="38"/>
        <v>Blachly</v>
      </c>
      <c r="R106" t="str">
        <f t="shared" si="38"/>
        <v>S. Flerchinger</v>
      </c>
      <c r="S106" t="str">
        <f t="shared" si="38"/>
        <v>B. Slaybaugh</v>
      </c>
      <c r="T106" t="str">
        <f t="shared" si="38"/>
        <v>Demand</v>
      </c>
      <c r="W106" s="68">
        <v>41365</v>
      </c>
      <c r="X106" s="55"/>
      <c r="Y106" s="55" t="s">
        <v>107</v>
      </c>
      <c r="Z106" s="56"/>
      <c r="AA106" s="56"/>
      <c r="AB106" s="57"/>
      <c r="AC106" s="75"/>
    </row>
    <row r="107" spans="1:29" x14ac:dyDescent="0.2">
      <c r="X107" s="39" t="s">
        <v>41</v>
      </c>
      <c r="Y107" s="39" t="s">
        <v>115</v>
      </c>
      <c r="Z107" s="8" t="s">
        <v>99</v>
      </c>
      <c r="AA107" s="47" t="s">
        <v>116</v>
      </c>
      <c r="AB107" s="42" t="s">
        <v>100</v>
      </c>
      <c r="AC107" s="77" t="s">
        <v>178</v>
      </c>
    </row>
    <row r="108" spans="1:29" x14ac:dyDescent="0.2">
      <c r="A108">
        <v>1</v>
      </c>
      <c r="U108">
        <v>1</v>
      </c>
      <c r="W108" t="str">
        <f>B106</f>
        <v>Pomeroy CD</v>
      </c>
      <c r="X108" s="39">
        <f>B139</f>
        <v>1.1700000000000002</v>
      </c>
      <c r="Y108" s="40">
        <v>1.5104347826086957</v>
      </c>
      <c r="Z108" s="42">
        <f>AI25</f>
        <v>3.1500000000000004</v>
      </c>
      <c r="AA108" s="42">
        <f>Average!F499</f>
        <v>5.6307142857142862</v>
      </c>
      <c r="AB108" s="42">
        <f>AV$33+AV$34+AV$35+AV$36+Z108</f>
        <v>8.6100000000000012</v>
      </c>
      <c r="AC108" s="76">
        <f>AC73+Table7[[#This Row],[Column2]]</f>
        <v>9.5365703358638161</v>
      </c>
    </row>
    <row r="109" spans="1:29" x14ac:dyDescent="0.2">
      <c r="A109" s="21">
        <v>2</v>
      </c>
      <c r="B109" s="21"/>
      <c r="C109" s="21"/>
      <c r="D109" s="21"/>
      <c r="E109" s="21"/>
      <c r="F109" s="21"/>
      <c r="G109" s="21"/>
      <c r="H109" s="21"/>
      <c r="I109" s="22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>
        <v>2</v>
      </c>
      <c r="W109" t="str">
        <f>C106</f>
        <v>Huntington</v>
      </c>
      <c r="X109" s="39">
        <f>C139</f>
        <v>2.0000000000000004</v>
      </c>
      <c r="Y109" s="40">
        <v>2.0415789473684209</v>
      </c>
      <c r="Z109" s="42">
        <f t="shared" ref="Z109:Z126" si="39">AI26</f>
        <v>5.8100000000000005</v>
      </c>
      <c r="AA109" s="42">
        <f>Average!F500</f>
        <v>7.7946635610766037</v>
      </c>
      <c r="AB109" s="42">
        <f>AW$33+AW$34+AW$35+AW$36+Z109</f>
        <v>13.89</v>
      </c>
      <c r="AC109" s="76">
        <f>AC74+Table7[[#This Row],[Column2]]</f>
        <v>14.222184565109588</v>
      </c>
    </row>
    <row r="110" spans="1:29" x14ac:dyDescent="0.2">
      <c r="A110">
        <v>3</v>
      </c>
      <c r="U110">
        <v>3</v>
      </c>
      <c r="W110" t="str">
        <f>D106</f>
        <v>Tom Keatts</v>
      </c>
      <c r="X110" s="39">
        <f>D139</f>
        <v>1.2500000000000002</v>
      </c>
      <c r="Y110" s="40"/>
      <c r="Z110" s="42">
        <f t="shared" si="39"/>
        <v>3.2100000000000004</v>
      </c>
      <c r="AA110" s="42"/>
      <c r="AB110" s="42">
        <f>AX$33+AX$34+AX$35+AX$36+Z110</f>
        <v>8.56</v>
      </c>
      <c r="AC110" s="76"/>
    </row>
    <row r="111" spans="1:29" x14ac:dyDescent="0.2">
      <c r="A111" s="21">
        <v>4</v>
      </c>
      <c r="B111" s="21"/>
      <c r="C111" s="21">
        <v>0.35</v>
      </c>
      <c r="D111" s="21">
        <v>0.28000000000000003</v>
      </c>
      <c r="E111" s="21">
        <v>0.39</v>
      </c>
      <c r="F111" s="21">
        <v>0.34</v>
      </c>
      <c r="G111" s="21"/>
      <c r="H111" s="21">
        <v>0.38</v>
      </c>
      <c r="I111" s="22">
        <v>0.31</v>
      </c>
      <c r="J111" s="21">
        <v>0.41</v>
      </c>
      <c r="K111" s="21">
        <v>0.43</v>
      </c>
      <c r="L111" s="21"/>
      <c r="M111" s="21"/>
      <c r="N111" s="21">
        <v>0.16</v>
      </c>
      <c r="O111" s="21"/>
      <c r="P111" s="21"/>
      <c r="Q111" s="21">
        <v>0.45</v>
      </c>
      <c r="R111" s="21">
        <v>0.13</v>
      </c>
      <c r="S111" s="21">
        <v>0.3</v>
      </c>
      <c r="T111" s="21">
        <v>0.27</v>
      </c>
      <c r="U111" s="21">
        <v>4</v>
      </c>
      <c r="W111" t="str">
        <f>E106</f>
        <v>Roger Koller</v>
      </c>
      <c r="X111" s="39">
        <f>E139</f>
        <v>2.12</v>
      </c>
      <c r="Y111" s="40">
        <v>1.9882608695652173</v>
      </c>
      <c r="Z111" s="42">
        <f t="shared" si="39"/>
        <v>5.73</v>
      </c>
      <c r="AA111" s="42">
        <f>Average!F502</f>
        <v>8.7482142857142851</v>
      </c>
      <c r="AB111" s="42">
        <f>AY$33+AY$34+AY$35+AY$36+Z111</f>
        <v>13.14</v>
      </c>
      <c r="AC111" s="76">
        <f>AC76+Table7[[#This Row],[Column2]]</f>
        <v>14.642732919254657</v>
      </c>
    </row>
    <row r="112" spans="1:29" x14ac:dyDescent="0.2">
      <c r="A112">
        <v>5</v>
      </c>
      <c r="B112">
        <v>0.3</v>
      </c>
      <c r="C112">
        <v>0.04</v>
      </c>
      <c r="E112">
        <v>0.02</v>
      </c>
      <c r="F112">
        <v>0.02</v>
      </c>
      <c r="G112">
        <v>0.3</v>
      </c>
      <c r="M112">
        <v>0.32</v>
      </c>
      <c r="Q112">
        <v>0.03</v>
      </c>
      <c r="R112">
        <v>0.08</v>
      </c>
      <c r="U112">
        <v>5</v>
      </c>
      <c r="W112" t="str">
        <f>F106</f>
        <v>Ruark</v>
      </c>
      <c r="X112" s="39">
        <f>F139</f>
        <v>1.72</v>
      </c>
      <c r="Y112" s="40">
        <v>1.7626086956521743</v>
      </c>
      <c r="Z112" s="42">
        <f t="shared" si="39"/>
        <v>4.03</v>
      </c>
      <c r="AA112" s="42">
        <f>Average!F503</f>
        <v>5.9353571428571428</v>
      </c>
      <c r="AB112" s="42">
        <f>AZ$33+AZ$34+AZ$35+AZ$36+Z112</f>
        <v>9.61</v>
      </c>
      <c r="AC112" s="76">
        <f>AC77+Table7[[#This Row],[Column2]]</f>
        <v>10.806153536479625</v>
      </c>
    </row>
    <row r="113" spans="1:29" x14ac:dyDescent="0.2">
      <c r="A113" s="21">
        <v>6</v>
      </c>
      <c r="B113" s="21">
        <v>0.01</v>
      </c>
      <c r="C113" s="21"/>
      <c r="D113" s="21"/>
      <c r="E113" s="21"/>
      <c r="F113" s="21"/>
      <c r="G113" s="21"/>
      <c r="H113" s="21"/>
      <c r="I113" s="22"/>
      <c r="J113" s="21">
        <v>0.35</v>
      </c>
      <c r="K113" s="21"/>
      <c r="L113" s="21">
        <v>0.39</v>
      </c>
      <c r="M113" s="21"/>
      <c r="N113" s="21">
        <v>0.03</v>
      </c>
      <c r="O113" s="21"/>
      <c r="P113" s="21"/>
      <c r="Q113" s="21"/>
      <c r="R113" s="21">
        <v>0.1</v>
      </c>
      <c r="S113" s="21"/>
      <c r="T113" s="21">
        <v>0.25</v>
      </c>
      <c r="U113" s="21">
        <v>6</v>
      </c>
      <c r="W113" t="str">
        <f>G106</f>
        <v xml:space="preserve">Cardwell </v>
      </c>
      <c r="X113" s="39">
        <f>G139</f>
        <v>1.2799999999999998</v>
      </c>
      <c r="Y113" s="40">
        <v>1.3140000000000001</v>
      </c>
      <c r="Z113" s="42">
        <f t="shared" si="39"/>
        <v>1.2799999999999998</v>
      </c>
      <c r="AA113" s="42">
        <f>Average!F504</f>
        <v>5.1844999999999999</v>
      </c>
      <c r="AB113" s="42">
        <f>BA$33+BA$34+BA$35+BA$36+Z113</f>
        <v>1.2799999999999998</v>
      </c>
      <c r="AC113" s="76">
        <f>AC78+Table7[[#This Row],[Column2]]</f>
        <v>8.7857321981424157</v>
      </c>
    </row>
    <row r="114" spans="1:29" x14ac:dyDescent="0.2">
      <c r="A114">
        <v>7</v>
      </c>
      <c r="B114">
        <v>0.28999999999999998</v>
      </c>
      <c r="C114">
        <v>0.38</v>
      </c>
      <c r="D114">
        <v>0.33</v>
      </c>
      <c r="E114">
        <v>0.26</v>
      </c>
      <c r="F114">
        <v>0.14000000000000001</v>
      </c>
      <c r="G114">
        <v>0.28999999999999998</v>
      </c>
      <c r="H114">
        <v>0.26</v>
      </c>
      <c r="I114">
        <v>0.24</v>
      </c>
      <c r="J114">
        <v>0.04</v>
      </c>
      <c r="K114">
        <v>0.3</v>
      </c>
      <c r="L114">
        <v>0.44</v>
      </c>
      <c r="M114">
        <v>0.49</v>
      </c>
      <c r="N114">
        <v>0.33</v>
      </c>
      <c r="Q114">
        <v>0.26</v>
      </c>
      <c r="R114">
        <v>0.27</v>
      </c>
      <c r="S114">
        <v>0.38</v>
      </c>
      <c r="T114">
        <v>0.42</v>
      </c>
      <c r="U114">
        <v>7</v>
      </c>
      <c r="W114" t="str">
        <f>H106</f>
        <v>M Hastings</v>
      </c>
      <c r="X114" s="39">
        <f>H139</f>
        <v>1.3800000000000001</v>
      </c>
      <c r="Y114" s="40">
        <v>1.5482608695652174</v>
      </c>
      <c r="Z114" s="42">
        <f t="shared" si="39"/>
        <v>4.54</v>
      </c>
      <c r="AA114" s="42">
        <f>Average!F505</f>
        <v>6.0846428571428568</v>
      </c>
      <c r="AB114" s="42">
        <f>BB$33+BB$34+BB$35+BB$36+Z114</f>
        <v>12.899999999999999</v>
      </c>
      <c r="AC114" s="76">
        <f>AC79+Table7[[#This Row],[Column2]]</f>
        <v>11.206307754242536</v>
      </c>
    </row>
    <row r="115" spans="1:29" x14ac:dyDescent="0.2">
      <c r="A115" s="21">
        <v>8</v>
      </c>
      <c r="B115" s="21"/>
      <c r="C115" s="21">
        <v>0.1</v>
      </c>
      <c r="D115" s="21"/>
      <c r="E115" s="21"/>
      <c r="F115" s="21"/>
      <c r="G115" s="21"/>
      <c r="H115" s="21">
        <v>0.05</v>
      </c>
      <c r="I115" s="22"/>
      <c r="J115" s="21">
        <v>0.02</v>
      </c>
      <c r="K115" s="21">
        <v>0.09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>
        <v>8</v>
      </c>
      <c r="W115" t="str">
        <f>I106</f>
        <v>510 Pataha</v>
      </c>
      <c r="X115" s="39">
        <f>I139</f>
        <v>0.99</v>
      </c>
      <c r="Y115" s="40"/>
      <c r="Z115" s="42">
        <f t="shared" si="39"/>
        <v>2.8200000000000003</v>
      </c>
      <c r="AA115" s="42"/>
      <c r="AB115" s="42">
        <f>BC$33+BC$34+BC$35+BC$36+Z115</f>
        <v>6.870000000000001</v>
      </c>
      <c r="AC115" s="76"/>
    </row>
    <row r="116" spans="1:29" x14ac:dyDescent="0.2">
      <c r="A116">
        <v>9</v>
      </c>
      <c r="T116">
        <v>0.06</v>
      </c>
      <c r="U116">
        <v>9</v>
      </c>
      <c r="W116" t="str">
        <f>J106</f>
        <v>Williams</v>
      </c>
      <c r="X116" s="39">
        <f>J139</f>
        <v>1.6200000000000003</v>
      </c>
      <c r="Y116" s="40">
        <v>1.8860869565217393</v>
      </c>
      <c r="Z116" s="42">
        <f t="shared" si="39"/>
        <v>4.2600000000000007</v>
      </c>
      <c r="AA116" s="42">
        <f>Average!F507</f>
        <v>7.3635714285714284</v>
      </c>
      <c r="AB116" s="42">
        <f>BD$33+BD$34+BD$35+BD$36+Z116</f>
        <v>11.66</v>
      </c>
      <c r="AC116" s="76">
        <f>AC81+Table7[[#This Row],[Column2]]</f>
        <v>13.027895365504062</v>
      </c>
    </row>
    <row r="117" spans="1:29" x14ac:dyDescent="0.2">
      <c r="A117" s="21">
        <v>10</v>
      </c>
      <c r="B117" s="21"/>
      <c r="C117" s="21">
        <v>0.06</v>
      </c>
      <c r="D117" s="21"/>
      <c r="E117" s="21">
        <v>0.02</v>
      </c>
      <c r="F117" s="21"/>
      <c r="G117" s="21"/>
      <c r="H117" s="21"/>
      <c r="I117" s="22"/>
      <c r="J117" s="21"/>
      <c r="K117" s="21"/>
      <c r="L117" s="21"/>
      <c r="M117" s="21"/>
      <c r="N117" s="21">
        <v>0.04</v>
      </c>
      <c r="O117" s="21"/>
      <c r="P117" s="21"/>
      <c r="Q117" s="21"/>
      <c r="R117" s="21">
        <v>0.08</v>
      </c>
      <c r="S117" s="21"/>
      <c r="T117" s="21">
        <v>0.15</v>
      </c>
      <c r="U117" s="21">
        <v>10</v>
      </c>
      <c r="W117" t="str">
        <f>K106</f>
        <v>Fitzsimmons</v>
      </c>
      <c r="X117" s="39">
        <f>K139</f>
        <v>1.5199999999999998</v>
      </c>
      <c r="Y117" s="40">
        <v>1.618260869565217</v>
      </c>
      <c r="Z117" s="42">
        <f t="shared" si="39"/>
        <v>4.1499999999999995</v>
      </c>
      <c r="AA117" s="42">
        <f>Average!F508</f>
        <v>6.6116666666666664</v>
      </c>
      <c r="AB117" s="42">
        <f>BE$33+BE$34+BE$35+BE$36+Z117</f>
        <v>11.129999999999999</v>
      </c>
      <c r="AC117" s="76">
        <f>AC82+Table7[[#This Row],[Column2]]</f>
        <v>11.353097826086957</v>
      </c>
    </row>
    <row r="118" spans="1:29" x14ac:dyDescent="0.2">
      <c r="A118">
        <v>11</v>
      </c>
      <c r="U118">
        <v>11</v>
      </c>
      <c r="W118" t="str">
        <f>L106</f>
        <v>Houser</v>
      </c>
      <c r="X118" s="39">
        <f>L139</f>
        <v>2.27</v>
      </c>
      <c r="Y118" s="40">
        <v>1.9852173913043476</v>
      </c>
      <c r="Z118" s="42">
        <f t="shared" si="39"/>
        <v>4.8599999999999994</v>
      </c>
      <c r="AA118" s="42">
        <f>Average!F509</f>
        <v>6.7275</v>
      </c>
      <c r="AB118" s="42">
        <f>BF$33+BF$34+BF$35+BF$36+Z118</f>
        <v>12.35</v>
      </c>
      <c r="AC118" s="76">
        <f>AC83+Table7[[#This Row],[Column2]]</f>
        <v>12.246538992408556</v>
      </c>
    </row>
    <row r="119" spans="1:29" x14ac:dyDescent="0.2">
      <c r="A119" s="21">
        <v>12</v>
      </c>
      <c r="B119" s="21">
        <v>0.25</v>
      </c>
      <c r="C119" s="21">
        <v>0.26</v>
      </c>
      <c r="D119" s="21">
        <v>0.27</v>
      </c>
      <c r="E119" s="21">
        <v>0.49</v>
      </c>
      <c r="F119" s="21">
        <v>0.37</v>
      </c>
      <c r="G119" s="21">
        <v>0.25</v>
      </c>
      <c r="H119" s="21"/>
      <c r="I119" s="22">
        <v>0.2</v>
      </c>
      <c r="J119" s="21"/>
      <c r="K119" s="21"/>
      <c r="L119" s="21">
        <v>0.44</v>
      </c>
      <c r="M119" s="21"/>
      <c r="N119" s="21"/>
      <c r="O119" s="21"/>
      <c r="P119" s="21"/>
      <c r="Q119" s="21">
        <v>0.48</v>
      </c>
      <c r="R119" s="21"/>
      <c r="S119" s="21">
        <v>0.44</v>
      </c>
      <c r="T119" s="21">
        <v>0.46</v>
      </c>
      <c r="U119" s="21">
        <v>12</v>
      </c>
      <c r="W119" t="str">
        <f>M106</f>
        <v>J Baker</v>
      </c>
      <c r="X119" s="39">
        <f>M139</f>
        <v>1.37</v>
      </c>
      <c r="Y119" s="40">
        <v>1.5217391304347829</v>
      </c>
      <c r="Z119" s="42">
        <f t="shared" si="39"/>
        <v>3.89</v>
      </c>
      <c r="AA119" s="42">
        <f>Average!F510</f>
        <v>5.828333333333334</v>
      </c>
      <c r="AB119" s="42">
        <f>BG$33+BG$34+BG$35+BG$36+Z119</f>
        <v>10.17</v>
      </c>
      <c r="AC119" s="76">
        <f>AC84+Table7[[#This Row],[Column2]]</f>
        <v>10.323972332015812</v>
      </c>
    </row>
    <row r="120" spans="1:29" x14ac:dyDescent="0.2">
      <c r="A120">
        <v>13</v>
      </c>
      <c r="C120">
        <v>0.03</v>
      </c>
      <c r="H120">
        <v>0.24</v>
      </c>
      <c r="J120">
        <v>0.28999999999999998</v>
      </c>
      <c r="K120">
        <v>0.27</v>
      </c>
      <c r="M120">
        <v>0.2</v>
      </c>
      <c r="N120">
        <v>0.24</v>
      </c>
      <c r="R120">
        <v>0.26</v>
      </c>
      <c r="S120">
        <v>0.02</v>
      </c>
      <c r="U120">
        <v>13</v>
      </c>
      <c r="W120" t="str">
        <f>N106</f>
        <v>Landkammer</v>
      </c>
      <c r="X120" s="39">
        <f>N139</f>
        <v>1.3000000000000003</v>
      </c>
      <c r="Y120" s="40">
        <v>1.5395652173913041</v>
      </c>
      <c r="Z120" s="42">
        <f t="shared" si="39"/>
        <v>4.5400000000000009</v>
      </c>
      <c r="AA120" s="42">
        <f>Average!F511</f>
        <v>6.0232142857142863</v>
      </c>
      <c r="AB120" s="42">
        <f>BH$33+BH$34+BH$35+BH$36+Z120</f>
        <v>10.580000000000002</v>
      </c>
      <c r="AC120" s="76">
        <f>AC85+Table7[[#This Row],[Column2]]</f>
        <v>11.004906832298136</v>
      </c>
    </row>
    <row r="121" spans="1:29" x14ac:dyDescent="0.2">
      <c r="A121" s="21">
        <v>14</v>
      </c>
      <c r="B121" s="21"/>
      <c r="C121" s="21">
        <v>0.1</v>
      </c>
      <c r="D121" s="21"/>
      <c r="E121" s="21">
        <v>0.03</v>
      </c>
      <c r="F121" s="21"/>
      <c r="G121" s="21"/>
      <c r="H121" s="21"/>
      <c r="I121" s="22"/>
      <c r="J121" s="21">
        <v>0.02</v>
      </c>
      <c r="K121" s="21">
        <v>0.03</v>
      </c>
      <c r="L121" s="21">
        <v>0.14000000000000001</v>
      </c>
      <c r="M121" s="21"/>
      <c r="N121" s="21">
        <v>0.05</v>
      </c>
      <c r="O121" s="21"/>
      <c r="P121" s="21"/>
      <c r="Q121" s="21"/>
      <c r="R121" s="21">
        <v>0.06</v>
      </c>
      <c r="S121" s="21"/>
      <c r="T121" s="21">
        <v>0.24</v>
      </c>
      <c r="U121" s="21">
        <v>14</v>
      </c>
      <c r="W121" t="str">
        <f>O106</f>
        <v>Travis NA</v>
      </c>
      <c r="X121" s="39">
        <f>O139</f>
        <v>0.82000000000000006</v>
      </c>
      <c r="Y121" s="40">
        <v>1.4852173913043483</v>
      </c>
      <c r="Z121" s="42">
        <f t="shared" si="39"/>
        <v>2.3200000000000003</v>
      </c>
      <c r="AA121" s="42">
        <f>Average!F512</f>
        <v>5.5142083842083842</v>
      </c>
      <c r="AB121" s="42">
        <f>BI$33+BI$34+BI$35+BI$36+Z121</f>
        <v>7.3100000000000005</v>
      </c>
      <c r="AC121" s="76">
        <f>AC86+Table7[[#This Row],[Column2]]</f>
        <v>9.6211351772221327</v>
      </c>
    </row>
    <row r="122" spans="1:29" x14ac:dyDescent="0.2">
      <c r="A122">
        <v>15</v>
      </c>
      <c r="C122">
        <v>0.01</v>
      </c>
      <c r="F122">
        <v>0.02</v>
      </c>
      <c r="G122">
        <v>0.02</v>
      </c>
      <c r="L122">
        <v>0.04</v>
      </c>
      <c r="N122">
        <v>0.03</v>
      </c>
      <c r="T122">
        <v>0.13</v>
      </c>
      <c r="U122">
        <v>15</v>
      </c>
      <c r="W122" t="str">
        <f>P106</f>
        <v>Robinson NA</v>
      </c>
      <c r="X122" s="39">
        <f>P139</f>
        <v>0</v>
      </c>
      <c r="Y122" s="40">
        <v>1.5223529411764705</v>
      </c>
      <c r="Z122" s="42">
        <f t="shared" si="39"/>
        <v>0</v>
      </c>
      <c r="AA122" s="42">
        <f>Average!F513</f>
        <v>5.5558823529411763</v>
      </c>
      <c r="AB122" s="42">
        <f>BJ$33+BJ$34+BJ$35+BJ$36+Z122</f>
        <v>0</v>
      </c>
      <c r="AC122" s="76">
        <f>AC87+Table7[[#This Row],[Column2]]</f>
        <v>9.6445751633986934</v>
      </c>
    </row>
    <row r="123" spans="1:29" x14ac:dyDescent="0.2">
      <c r="A123" s="21">
        <v>16</v>
      </c>
      <c r="B123" s="21"/>
      <c r="C123" s="21"/>
      <c r="D123" s="21"/>
      <c r="E123" s="21"/>
      <c r="F123" s="21"/>
      <c r="G123" s="21"/>
      <c r="H123" s="21"/>
      <c r="I123" s="22"/>
      <c r="J123" s="21"/>
      <c r="K123" s="21"/>
      <c r="L123" s="21"/>
      <c r="M123" s="21"/>
      <c r="N123" s="21"/>
      <c r="O123" s="21"/>
      <c r="P123" s="21"/>
      <c r="Q123" s="21"/>
      <c r="R123" s="21">
        <v>0.03</v>
      </c>
      <c r="S123" s="21"/>
      <c r="T123" s="21"/>
      <c r="U123" s="21">
        <v>16</v>
      </c>
      <c r="W123" t="str">
        <f>Q106</f>
        <v>Blachly</v>
      </c>
      <c r="X123" s="39">
        <f>Q139</f>
        <v>2.08</v>
      </c>
      <c r="Y123" s="40">
        <v>1.9008695652173913</v>
      </c>
      <c r="Z123" s="42">
        <f t="shared" si="39"/>
        <v>4.87</v>
      </c>
      <c r="AA123" s="42">
        <f>Average!F514</f>
        <v>7.316071428571429</v>
      </c>
      <c r="AB123" s="42">
        <f>BK$33+BK$34+BK$35+BK$36+Z123</f>
        <v>11.600000000000001</v>
      </c>
      <c r="AC123" s="76">
        <f>AC88+Table7[[#This Row],[Column2]]</f>
        <v>12.720441949354994</v>
      </c>
    </row>
    <row r="124" spans="1:29" x14ac:dyDescent="0.2">
      <c r="A124">
        <v>17</v>
      </c>
      <c r="U124">
        <v>17</v>
      </c>
      <c r="W124" t="str">
        <f>R106</f>
        <v>S. Flerchinger</v>
      </c>
      <c r="X124" s="39">
        <f>R139</f>
        <v>1.44</v>
      </c>
      <c r="Y124" s="40">
        <v>1.7959090909090916</v>
      </c>
      <c r="Z124" s="42">
        <f t="shared" si="39"/>
        <v>4.0300000000000011</v>
      </c>
      <c r="AA124" s="42">
        <f>Average!F515</f>
        <v>6.6355698005698009</v>
      </c>
      <c r="AB124" s="42">
        <f>BL$33+BL$34+BL$35+BL$36+Z124</f>
        <v>10.040000000000001</v>
      </c>
      <c r="AC124" s="76">
        <f>AC89+Table7[[#This Row],[Column2]]</f>
        <v>11.317999037999039</v>
      </c>
    </row>
    <row r="125" spans="1:29" x14ac:dyDescent="0.2">
      <c r="A125" s="21">
        <v>18</v>
      </c>
      <c r="B125" s="21"/>
      <c r="C125" s="21"/>
      <c r="D125" s="21"/>
      <c r="E125" s="21"/>
      <c r="F125" s="21">
        <v>0.35</v>
      </c>
      <c r="G125" s="21"/>
      <c r="H125" s="21"/>
      <c r="I125" s="22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>
        <v>18</v>
      </c>
      <c r="W125" t="str">
        <f>S106</f>
        <v>B. Slaybaugh</v>
      </c>
      <c r="X125" s="39">
        <f>S139</f>
        <v>1.83</v>
      </c>
      <c r="Y125" s="40">
        <v>1.8908333333333334</v>
      </c>
      <c r="Z125" s="42">
        <f t="shared" si="39"/>
        <v>4.9800000000000004</v>
      </c>
      <c r="AA125" s="42">
        <f>Average!F516</f>
        <v>7.4830769230769221</v>
      </c>
      <c r="AB125" s="42">
        <f>BM$33+BM$34+BM$35+BM$36+Z125</f>
        <v>13.03</v>
      </c>
      <c r="AC125" s="76">
        <f>AC90+Table7[[#This Row],[Column2]]</f>
        <v>12.282051282051283</v>
      </c>
    </row>
    <row r="126" spans="1:29" x14ac:dyDescent="0.2">
      <c r="A126">
        <v>19</v>
      </c>
      <c r="B126">
        <v>0.25</v>
      </c>
      <c r="D126">
        <v>0.25</v>
      </c>
      <c r="E126">
        <v>0.64</v>
      </c>
      <c r="G126">
        <v>0.25</v>
      </c>
      <c r="H126">
        <v>0.4</v>
      </c>
      <c r="I126">
        <v>0.24</v>
      </c>
      <c r="J126">
        <v>0.1</v>
      </c>
      <c r="K126">
        <v>0.23</v>
      </c>
      <c r="L126">
        <v>0.56999999999999995</v>
      </c>
      <c r="M126">
        <v>0.32</v>
      </c>
      <c r="N126">
        <v>0.3</v>
      </c>
      <c r="Q126">
        <v>0.49</v>
      </c>
      <c r="R126">
        <v>0.3</v>
      </c>
      <c r="S126">
        <v>0.39</v>
      </c>
      <c r="T126">
        <v>0.9</v>
      </c>
      <c r="U126">
        <v>19</v>
      </c>
      <c r="W126" t="str">
        <f>T106</f>
        <v>Demand</v>
      </c>
      <c r="X126" s="39">
        <f>T139</f>
        <v>3.56</v>
      </c>
      <c r="Y126" s="40">
        <v>2.4596153846153843</v>
      </c>
      <c r="Z126" s="42">
        <f t="shared" si="39"/>
        <v>11.299999999999999</v>
      </c>
      <c r="AA126" s="42">
        <f>Average!F517</f>
        <v>12.321944444444444</v>
      </c>
      <c r="AB126" s="42">
        <f>BN$33+BN$34+BN$35+BN$36+Z126</f>
        <v>22.5</v>
      </c>
      <c r="AC126" s="76">
        <f>AC91+Table7[[#This Row],[Column2]]</f>
        <v>20.64410256410256</v>
      </c>
    </row>
    <row r="127" spans="1:29" x14ac:dyDescent="0.2">
      <c r="A127" s="21">
        <v>20</v>
      </c>
      <c r="B127" s="21"/>
      <c r="C127" s="21">
        <v>0.39</v>
      </c>
      <c r="D127" s="21"/>
      <c r="E127" s="21"/>
      <c r="F127" s="21"/>
      <c r="G127" s="21"/>
      <c r="H127" s="21"/>
      <c r="I127" s="22"/>
      <c r="J127" s="21">
        <v>0.25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>
        <v>20</v>
      </c>
      <c r="AC127" s="77"/>
    </row>
    <row r="128" spans="1:29" x14ac:dyDescent="0.2">
      <c r="A128">
        <v>21</v>
      </c>
      <c r="B128">
        <v>0.01</v>
      </c>
      <c r="C128">
        <v>7.0000000000000007E-2</v>
      </c>
      <c r="E128">
        <v>0.17</v>
      </c>
      <c r="G128">
        <v>0.01</v>
      </c>
      <c r="L128">
        <v>0.13</v>
      </c>
      <c r="N128">
        <v>0.04</v>
      </c>
      <c r="O128">
        <v>0.67</v>
      </c>
      <c r="Q128">
        <v>0.24</v>
      </c>
      <c r="S128">
        <v>0.11</v>
      </c>
      <c r="T128">
        <v>0.23</v>
      </c>
      <c r="U128">
        <v>21</v>
      </c>
      <c r="W128" t="s">
        <v>101</v>
      </c>
      <c r="AA128" s="8" t="s">
        <v>145</v>
      </c>
      <c r="AC128" s="76"/>
    </row>
    <row r="129" spans="1:29" x14ac:dyDescent="0.2">
      <c r="A129" s="21">
        <v>22</v>
      </c>
      <c r="B129" s="21"/>
      <c r="C129" s="21">
        <v>0.06</v>
      </c>
      <c r="D129" s="21">
        <v>0.01</v>
      </c>
      <c r="E129" s="21"/>
      <c r="F129" s="21">
        <v>0.32</v>
      </c>
      <c r="G129" s="21"/>
      <c r="H129" s="21"/>
      <c r="I129" s="22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>
        <v>22</v>
      </c>
      <c r="X129" s="41" t="s">
        <v>102</v>
      </c>
      <c r="Y129" s="41"/>
      <c r="Z129" s="78" t="s">
        <v>179</v>
      </c>
      <c r="AC129" s="77"/>
    </row>
    <row r="130" spans="1:29" x14ac:dyDescent="0.2">
      <c r="A130">
        <v>23</v>
      </c>
      <c r="U130">
        <v>23</v>
      </c>
      <c r="X130" s="8"/>
      <c r="Y130" s="8"/>
    </row>
    <row r="131" spans="1:29" x14ac:dyDescent="0.2">
      <c r="A131" s="21">
        <v>24</v>
      </c>
      <c r="B131" s="21"/>
      <c r="C131" s="21"/>
      <c r="D131" s="21"/>
      <c r="E131" s="21"/>
      <c r="F131" s="21"/>
      <c r="G131" s="21"/>
      <c r="H131" s="21"/>
      <c r="I131" s="22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>
        <v>24</v>
      </c>
      <c r="X131" s="8"/>
      <c r="Y131" s="8"/>
    </row>
    <row r="132" spans="1:29" x14ac:dyDescent="0.2">
      <c r="A132">
        <v>25</v>
      </c>
      <c r="U132">
        <v>25</v>
      </c>
      <c r="X132" s="8"/>
      <c r="Y132" s="8"/>
    </row>
    <row r="133" spans="1:29" x14ac:dyDescent="0.2">
      <c r="A133" s="21">
        <v>26</v>
      </c>
      <c r="B133" s="21"/>
      <c r="C133" s="21"/>
      <c r="D133" s="21"/>
      <c r="E133" s="21"/>
      <c r="F133" s="21"/>
      <c r="G133" s="21"/>
      <c r="H133" s="21"/>
      <c r="I133" s="22"/>
      <c r="J133" s="21"/>
      <c r="K133" s="21"/>
      <c r="L133" s="21"/>
      <c r="M133" s="21"/>
      <c r="N133" s="21"/>
      <c r="O133" s="21"/>
      <c r="P133" s="21"/>
      <c r="Q133" s="21">
        <v>0.04</v>
      </c>
      <c r="R133" s="21"/>
      <c r="S133" s="21"/>
      <c r="T133" s="21"/>
      <c r="U133" s="21">
        <v>26</v>
      </c>
      <c r="X133" s="8"/>
      <c r="Y133" s="8"/>
    </row>
    <row r="134" spans="1:29" x14ac:dyDescent="0.2">
      <c r="A134">
        <v>27</v>
      </c>
      <c r="O134">
        <v>0.15</v>
      </c>
      <c r="S134">
        <v>0.03</v>
      </c>
      <c r="T134">
        <v>0.17</v>
      </c>
      <c r="U134">
        <v>27</v>
      </c>
      <c r="X134" s="8"/>
      <c r="Y134" s="8"/>
    </row>
    <row r="135" spans="1:29" x14ac:dyDescent="0.2">
      <c r="A135" s="21">
        <v>28</v>
      </c>
      <c r="B135" s="21"/>
      <c r="C135" s="21">
        <v>0.1</v>
      </c>
      <c r="D135" s="21"/>
      <c r="E135" s="21"/>
      <c r="F135" s="21"/>
      <c r="G135" s="21"/>
      <c r="H135" s="21"/>
      <c r="I135" s="22"/>
      <c r="J135" s="21"/>
      <c r="K135" s="21"/>
      <c r="L135" s="21">
        <v>0.12</v>
      </c>
      <c r="M135" s="21"/>
      <c r="N135" s="21"/>
      <c r="O135" s="21"/>
      <c r="P135" s="21"/>
      <c r="Q135" s="21"/>
      <c r="R135" s="21"/>
      <c r="S135" s="21">
        <v>0.14000000000000001</v>
      </c>
      <c r="T135" s="21"/>
      <c r="U135" s="21">
        <v>28</v>
      </c>
      <c r="X135" s="8"/>
      <c r="Y135" s="8"/>
    </row>
    <row r="136" spans="1:29" x14ac:dyDescent="0.2">
      <c r="A136">
        <v>29</v>
      </c>
      <c r="B136">
        <v>0.06</v>
      </c>
      <c r="D136">
        <v>0.11</v>
      </c>
      <c r="E136">
        <v>0.1</v>
      </c>
      <c r="F136">
        <v>0.16</v>
      </c>
      <c r="G136">
        <v>0.16</v>
      </c>
      <c r="H136">
        <v>0.05</v>
      </c>
      <c r="J136">
        <v>0.11</v>
      </c>
      <c r="K136">
        <v>0.17</v>
      </c>
      <c r="M136">
        <v>0.04</v>
      </c>
      <c r="N136">
        <v>0.05</v>
      </c>
      <c r="Q136">
        <v>0.09</v>
      </c>
      <c r="R136">
        <v>0.13</v>
      </c>
      <c r="S136">
        <v>0.02</v>
      </c>
      <c r="T136">
        <v>0.16</v>
      </c>
      <c r="U136">
        <v>29</v>
      </c>
      <c r="X136" s="8"/>
      <c r="Y136" s="8"/>
    </row>
    <row r="137" spans="1:29" x14ac:dyDescent="0.2">
      <c r="A137" s="21">
        <v>30</v>
      </c>
      <c r="B137" s="21"/>
      <c r="C137" s="21">
        <v>0.05</v>
      </c>
      <c r="D137" s="21"/>
      <c r="E137" s="21"/>
      <c r="F137" s="21"/>
      <c r="G137" s="21"/>
      <c r="H137" s="21"/>
      <c r="I137" s="22"/>
      <c r="J137" s="21">
        <v>0.03</v>
      </c>
      <c r="K137" s="21"/>
      <c r="L137" s="21"/>
      <c r="M137" s="21"/>
      <c r="N137" s="21">
        <v>0.03</v>
      </c>
      <c r="O137" s="21"/>
      <c r="P137" s="21"/>
      <c r="Q137" s="21"/>
      <c r="R137" s="21"/>
      <c r="S137" s="21"/>
      <c r="T137" s="21">
        <v>0.12</v>
      </c>
      <c r="U137" s="21">
        <v>30</v>
      </c>
      <c r="X137" s="8"/>
      <c r="Y137" s="8"/>
    </row>
    <row r="138" spans="1:29" x14ac:dyDescent="0.2">
      <c r="A138">
        <v>31</v>
      </c>
      <c r="U138">
        <v>31</v>
      </c>
      <c r="X138" s="8"/>
      <c r="Y138" s="8"/>
    </row>
    <row r="139" spans="1:29" x14ac:dyDescent="0.2">
      <c r="A139" s="18" t="s">
        <v>37</v>
      </c>
      <c r="B139" s="18">
        <f t="shared" ref="B139:T139" si="40">SUM(B108:B138)</f>
        <v>1.1700000000000002</v>
      </c>
      <c r="C139" s="18">
        <f t="shared" si="40"/>
        <v>2.0000000000000004</v>
      </c>
      <c r="D139" s="18">
        <f t="shared" si="40"/>
        <v>1.2500000000000002</v>
      </c>
      <c r="E139" s="18">
        <f t="shared" si="40"/>
        <v>2.12</v>
      </c>
      <c r="F139" s="18">
        <f>SUM(F108:F138)</f>
        <v>1.72</v>
      </c>
      <c r="G139" s="18">
        <f t="shared" si="40"/>
        <v>1.2799999999999998</v>
      </c>
      <c r="H139" s="18">
        <f t="shared" si="40"/>
        <v>1.3800000000000001</v>
      </c>
      <c r="I139" s="18">
        <f t="shared" si="40"/>
        <v>0.99</v>
      </c>
      <c r="J139" s="18">
        <f t="shared" si="40"/>
        <v>1.6200000000000003</v>
      </c>
      <c r="K139" s="18">
        <f t="shared" si="40"/>
        <v>1.5199999999999998</v>
      </c>
      <c r="L139" s="18">
        <f t="shared" si="40"/>
        <v>2.27</v>
      </c>
      <c r="M139" s="18">
        <f t="shared" si="40"/>
        <v>1.37</v>
      </c>
      <c r="N139" s="18">
        <f t="shared" si="40"/>
        <v>1.3000000000000003</v>
      </c>
      <c r="O139" s="18">
        <f t="shared" si="40"/>
        <v>0.82000000000000006</v>
      </c>
      <c r="P139" s="18">
        <f t="shared" si="40"/>
        <v>0</v>
      </c>
      <c r="Q139" s="18">
        <f t="shared" si="40"/>
        <v>2.08</v>
      </c>
      <c r="R139" s="18">
        <f t="shared" si="40"/>
        <v>1.44</v>
      </c>
      <c r="S139" s="20">
        <f t="shared" si="40"/>
        <v>1.83</v>
      </c>
      <c r="T139" s="20">
        <f t="shared" si="40"/>
        <v>3.56</v>
      </c>
      <c r="U139" s="18"/>
      <c r="X139" s="8"/>
      <c r="Y139" s="8"/>
    </row>
    <row r="140" spans="1:29" x14ac:dyDescent="0.2">
      <c r="X140"/>
      <c r="Y140"/>
      <c r="Z140"/>
      <c r="AA140"/>
      <c r="AB140"/>
      <c r="AC140"/>
    </row>
    <row r="141" spans="1:29" x14ac:dyDescent="0.2">
      <c r="A141" s="2" t="s">
        <v>42</v>
      </c>
      <c r="B141" t="str">
        <f>B106</f>
        <v>Pomeroy CD</v>
      </c>
      <c r="C141" t="str">
        <f t="shared" ref="C141:T141" si="41">C106</f>
        <v>Huntington</v>
      </c>
      <c r="D141" t="str">
        <f t="shared" si="41"/>
        <v>Tom Keatts</v>
      </c>
      <c r="E141" t="str">
        <f t="shared" si="41"/>
        <v>Roger Koller</v>
      </c>
      <c r="F141" t="str">
        <f>F106</f>
        <v>Ruark</v>
      </c>
      <c r="G141" t="str">
        <f t="shared" si="41"/>
        <v xml:space="preserve">Cardwell </v>
      </c>
      <c r="H141" t="str">
        <f t="shared" si="41"/>
        <v>M Hastings</v>
      </c>
      <c r="I141" t="str">
        <f t="shared" si="41"/>
        <v>510 Pataha</v>
      </c>
      <c r="J141" t="str">
        <f t="shared" si="41"/>
        <v>Williams</v>
      </c>
      <c r="K141" t="str">
        <f t="shared" si="41"/>
        <v>Fitzsimmons</v>
      </c>
      <c r="L141" t="str">
        <f t="shared" si="41"/>
        <v>Houser</v>
      </c>
      <c r="M141" t="str">
        <f t="shared" si="41"/>
        <v>J Baker</v>
      </c>
      <c r="N141" t="str">
        <f t="shared" si="41"/>
        <v>Landkammer</v>
      </c>
      <c r="O141" t="str">
        <f t="shared" si="41"/>
        <v>Travis NA</v>
      </c>
      <c r="P141" t="str">
        <f t="shared" si="41"/>
        <v>Robinson NA</v>
      </c>
      <c r="Q141" t="str">
        <f t="shared" si="41"/>
        <v>Blachly</v>
      </c>
      <c r="R141" t="str">
        <f t="shared" si="41"/>
        <v>S. Flerchinger</v>
      </c>
      <c r="S141" t="str">
        <f t="shared" si="41"/>
        <v>B. Slaybaugh</v>
      </c>
      <c r="T141" t="str">
        <f t="shared" si="41"/>
        <v>Demand</v>
      </c>
      <c r="W141" s="63"/>
      <c r="X141" s="64"/>
      <c r="Y141" s="64"/>
      <c r="Z141" s="64"/>
      <c r="AA141" s="64"/>
      <c r="AB141" s="65"/>
      <c r="AC141" s="65"/>
    </row>
    <row r="142" spans="1:29" x14ac:dyDescent="0.2">
      <c r="W142" s="67">
        <v>41395</v>
      </c>
      <c r="X142" s="58"/>
      <c r="Y142" s="59" t="s">
        <v>107</v>
      </c>
      <c r="Z142" s="58"/>
      <c r="AA142" s="58"/>
      <c r="AB142" s="60"/>
      <c r="AC142" s="75"/>
    </row>
    <row r="143" spans="1:29" x14ac:dyDescent="0.2">
      <c r="A143">
        <v>1</v>
      </c>
      <c r="J143">
        <v>0.03</v>
      </c>
      <c r="U143">
        <v>1</v>
      </c>
      <c r="X143" s="39" t="s">
        <v>42</v>
      </c>
      <c r="Y143" s="39" t="s">
        <v>115</v>
      </c>
      <c r="Z143" s="8" t="s">
        <v>99</v>
      </c>
      <c r="AA143" s="47" t="s">
        <v>116</v>
      </c>
      <c r="AB143" s="42" t="s">
        <v>100</v>
      </c>
      <c r="AC143" s="42" t="s">
        <v>178</v>
      </c>
    </row>
    <row r="144" spans="1:29" x14ac:dyDescent="0.2">
      <c r="A144" s="21">
        <v>2</v>
      </c>
      <c r="B144" s="21"/>
      <c r="C144" s="21"/>
      <c r="D144" s="21"/>
      <c r="E144" s="21"/>
      <c r="F144" s="21"/>
      <c r="G144" s="21"/>
      <c r="H144" s="21"/>
      <c r="I144" s="22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>
        <v>2</v>
      </c>
      <c r="W144" t="str">
        <f>B141</f>
        <v>Pomeroy CD</v>
      </c>
      <c r="X144" s="39">
        <f>B174</f>
        <v>0.96</v>
      </c>
      <c r="Y144" s="40">
        <v>1.4386956521739136</v>
      </c>
      <c r="Z144" s="42">
        <f t="shared" ref="Z144:Z162" si="42">AJ25</f>
        <v>4.1100000000000003</v>
      </c>
      <c r="AA144" s="42">
        <f>Average!G499</f>
        <v>6.9767857142857155</v>
      </c>
      <c r="AB144" s="42">
        <f>AV$33+AV$34+AV$35+AV$36+Z144</f>
        <v>9.57</v>
      </c>
      <c r="AC144" s="76">
        <f>AC108+Table8[[#This Row],[Column3]]</f>
        <v>10.97526598803773</v>
      </c>
    </row>
    <row r="145" spans="1:29" x14ac:dyDescent="0.2">
      <c r="A145">
        <v>3</v>
      </c>
      <c r="U145">
        <v>3</v>
      </c>
      <c r="W145" t="str">
        <f>C141</f>
        <v>Huntington</v>
      </c>
      <c r="X145" s="39">
        <f>C174</f>
        <v>1.68</v>
      </c>
      <c r="Y145" s="40">
        <v>2.0531578947368421</v>
      </c>
      <c r="Z145" s="42">
        <f t="shared" si="42"/>
        <v>7.49</v>
      </c>
      <c r="AA145" s="42">
        <f>Average!G500</f>
        <v>9.8429244306418209</v>
      </c>
      <c r="AB145" s="42">
        <f>AW$33+AW$34+AW$35+AW$36+Z145</f>
        <v>15.57</v>
      </c>
      <c r="AC145" s="76">
        <f>AC109+Table8[[#This Row],[Column3]]</f>
        <v>16.275342459846431</v>
      </c>
    </row>
    <row r="146" spans="1:29" x14ac:dyDescent="0.2">
      <c r="A146" s="21">
        <v>4</v>
      </c>
      <c r="B146" s="21"/>
      <c r="C146" s="21"/>
      <c r="D146" s="21"/>
      <c r="E146" s="21"/>
      <c r="F146" s="21"/>
      <c r="G146" s="21"/>
      <c r="H146" s="21"/>
      <c r="I146" s="22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>
        <v>4</v>
      </c>
      <c r="W146" t="str">
        <f>D141</f>
        <v>Tom Keatts</v>
      </c>
      <c r="X146" s="39">
        <f>D174</f>
        <v>1.25</v>
      </c>
      <c r="Y146" s="40"/>
      <c r="Z146" s="42">
        <f t="shared" si="42"/>
        <v>4.4600000000000009</v>
      </c>
      <c r="AA146" s="42"/>
      <c r="AB146" s="42">
        <f>AX$33+AX$34+AX$35+AX$36+Z146</f>
        <v>9.81</v>
      </c>
      <c r="AC146" s="76"/>
    </row>
    <row r="147" spans="1:29" x14ac:dyDescent="0.2">
      <c r="A147">
        <v>5</v>
      </c>
      <c r="U147">
        <v>5</v>
      </c>
      <c r="W147" t="str">
        <f>E141</f>
        <v>Roger Koller</v>
      </c>
      <c r="X147" s="39">
        <f>E174</f>
        <v>1.27</v>
      </c>
      <c r="Y147" s="40">
        <v>1.7382608695652173</v>
      </c>
      <c r="Z147" s="42">
        <f t="shared" si="42"/>
        <v>7</v>
      </c>
      <c r="AA147" s="42">
        <f>Average!G502</f>
        <v>10.476071428571428</v>
      </c>
      <c r="AB147" s="42">
        <f>AY$33+AY$34+AY$35+AY$36+Z147</f>
        <v>14.41</v>
      </c>
      <c r="AC147" s="76">
        <f>AC111+Table8[[#This Row],[Column3]]</f>
        <v>16.380993788819875</v>
      </c>
    </row>
    <row r="148" spans="1:29" x14ac:dyDescent="0.2">
      <c r="A148" s="21">
        <v>6</v>
      </c>
      <c r="B148" s="21"/>
      <c r="C148" s="21"/>
      <c r="D148" s="21"/>
      <c r="E148" s="21"/>
      <c r="F148" s="21"/>
      <c r="G148" s="21"/>
      <c r="H148" s="21"/>
      <c r="I148" s="22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>
        <v>6</v>
      </c>
      <c r="W148" t="str">
        <f>F141</f>
        <v>Ruark</v>
      </c>
      <c r="X148" s="39">
        <f>F174</f>
        <v>0.90000000000000013</v>
      </c>
      <c r="Y148" s="40">
        <v>1.7795652173913044</v>
      </c>
      <c r="Z148" s="42">
        <f t="shared" si="42"/>
        <v>4.9300000000000006</v>
      </c>
      <c r="AA148" s="42">
        <f>Average!G503</f>
        <v>7.65</v>
      </c>
      <c r="AB148" s="42">
        <f>AZ$33+AZ$34+AZ$35+AZ$36+Z148</f>
        <v>10.510000000000002</v>
      </c>
      <c r="AC148" s="76">
        <f>AC112+Table8[[#This Row],[Column3]]</f>
        <v>12.58571875387093</v>
      </c>
    </row>
    <row r="149" spans="1:29" x14ac:dyDescent="0.2">
      <c r="A149">
        <v>7</v>
      </c>
      <c r="U149">
        <v>7</v>
      </c>
      <c r="W149" t="str">
        <f>G141</f>
        <v xml:space="preserve">Cardwell </v>
      </c>
      <c r="X149" s="39">
        <f>G174</f>
        <v>0.76</v>
      </c>
      <c r="Y149" s="40">
        <v>1.2595000000000001</v>
      </c>
      <c r="Z149" s="42">
        <f t="shared" si="42"/>
        <v>2.04</v>
      </c>
      <c r="AA149" s="42">
        <f>Average!G504</f>
        <v>6.444</v>
      </c>
      <c r="AB149" s="42">
        <f>BA$33+BA$34+BA$35+BA$36+Z149</f>
        <v>2.04</v>
      </c>
      <c r="AC149" s="76">
        <f>AC113+Table8[[#This Row],[Column3]]</f>
        <v>10.045232198142415</v>
      </c>
    </row>
    <row r="150" spans="1:29" x14ac:dyDescent="0.2">
      <c r="A150" s="21">
        <v>8</v>
      </c>
      <c r="B150" s="21"/>
      <c r="C150" s="21"/>
      <c r="D150" s="21"/>
      <c r="E150" s="21"/>
      <c r="F150" s="21"/>
      <c r="G150" s="21"/>
      <c r="H150" s="21"/>
      <c r="I150" s="22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>
        <v>8</v>
      </c>
      <c r="W150" t="str">
        <f>H141</f>
        <v>M Hastings</v>
      </c>
      <c r="X150" s="39">
        <f>H174</f>
        <v>1.05</v>
      </c>
      <c r="Y150" s="40">
        <v>1.2569565217391305</v>
      </c>
      <c r="Z150" s="42">
        <f t="shared" si="42"/>
        <v>5.59</v>
      </c>
      <c r="AA150" s="42">
        <f>Average!G505</f>
        <v>7.2267857142857137</v>
      </c>
      <c r="AB150" s="42">
        <f>BB$33+BB$34+BB$35+BB$36+Z150</f>
        <v>13.95</v>
      </c>
      <c r="AC150" s="76">
        <f>AC114+Table8[[#This Row],[Column3]]</f>
        <v>12.463264275981667</v>
      </c>
    </row>
    <row r="151" spans="1:29" x14ac:dyDescent="0.2">
      <c r="A151">
        <v>9</v>
      </c>
      <c r="U151">
        <v>9</v>
      </c>
      <c r="W151" t="str">
        <f>I141</f>
        <v>510 Pataha</v>
      </c>
      <c r="X151" s="39">
        <f>I174</f>
        <v>0.88</v>
      </c>
      <c r="Y151" s="40"/>
      <c r="Z151" s="42">
        <f t="shared" si="42"/>
        <v>3.7</v>
      </c>
      <c r="AA151" s="42"/>
      <c r="AB151" s="42">
        <f>BC$33+BC$34+BC$35+BC$36+Z151</f>
        <v>7.7500000000000009</v>
      </c>
      <c r="AC151" s="76"/>
    </row>
    <row r="152" spans="1:29" x14ac:dyDescent="0.2">
      <c r="A152" s="21">
        <v>10</v>
      </c>
      <c r="B152" s="21"/>
      <c r="C152" s="21"/>
      <c r="D152" s="21"/>
      <c r="E152" s="21"/>
      <c r="F152" s="21"/>
      <c r="G152" s="21"/>
      <c r="H152" s="21"/>
      <c r="I152" s="22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>
        <v>10</v>
      </c>
      <c r="W152" t="str">
        <f>J141</f>
        <v>Williams</v>
      </c>
      <c r="X152" s="39">
        <f>J174</f>
        <v>1.31</v>
      </c>
      <c r="Y152" s="40">
        <v>1.8126086956521741</v>
      </c>
      <c r="Z152" s="42">
        <f t="shared" si="42"/>
        <v>5.57</v>
      </c>
      <c r="AA152" s="42">
        <f>Average!G507</f>
        <v>9.0385714285714283</v>
      </c>
      <c r="AB152" s="42">
        <f>BD$33+BD$34+BD$35+BD$36+Z152</f>
        <v>12.969999999999999</v>
      </c>
      <c r="AC152" s="76">
        <f>AC116+Table8[[#This Row],[Column3]]</f>
        <v>14.840504061156235</v>
      </c>
    </row>
    <row r="153" spans="1:29" x14ac:dyDescent="0.2">
      <c r="A153">
        <v>11</v>
      </c>
      <c r="U153">
        <v>11</v>
      </c>
      <c r="W153" t="str">
        <f>K141</f>
        <v>Fitzsimmons</v>
      </c>
      <c r="X153" s="39">
        <f>K174</f>
        <v>1.25</v>
      </c>
      <c r="Y153" s="40">
        <v>1.4082608695652177</v>
      </c>
      <c r="Z153" s="42">
        <f t="shared" si="42"/>
        <v>5.3999999999999995</v>
      </c>
      <c r="AA153" s="42">
        <f>Average!G508</f>
        <v>8.0133333333333336</v>
      </c>
      <c r="AB153" s="42">
        <f>BE$33+BE$34+BE$35+BE$36+Z153</f>
        <v>12.379999999999999</v>
      </c>
      <c r="AC153" s="76">
        <f>AC117+Table8[[#This Row],[Column3]]</f>
        <v>12.761358695652175</v>
      </c>
    </row>
    <row r="154" spans="1:29" x14ac:dyDescent="0.2">
      <c r="A154" s="21">
        <v>12</v>
      </c>
      <c r="B154" s="21"/>
      <c r="C154" s="21"/>
      <c r="D154" s="21"/>
      <c r="E154" s="21"/>
      <c r="F154" s="21"/>
      <c r="G154" s="21"/>
      <c r="H154" s="21"/>
      <c r="I154" s="22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>
        <v>12</v>
      </c>
      <c r="W154" t="str">
        <f>L141</f>
        <v>Houser</v>
      </c>
      <c r="X154" s="39">
        <f>L174</f>
        <v>2.0100000000000002</v>
      </c>
      <c r="Y154" s="40">
        <v>2.1213043478260873</v>
      </c>
      <c r="Z154" s="42">
        <f t="shared" si="42"/>
        <v>6.8699999999999992</v>
      </c>
      <c r="AA154" s="42">
        <f>Average!G509</f>
        <v>8.8178571428571431</v>
      </c>
      <c r="AB154" s="42">
        <f>BF$33+BF$34+BF$35+BF$36+Z154</f>
        <v>14.36</v>
      </c>
      <c r="AC154" s="76">
        <f>AC118+Table8[[#This Row],[Column3]]</f>
        <v>14.367843340234643</v>
      </c>
    </row>
    <row r="155" spans="1:29" x14ac:dyDescent="0.2">
      <c r="A155">
        <v>13</v>
      </c>
      <c r="B155">
        <v>0.06</v>
      </c>
      <c r="C155">
        <v>0.06</v>
      </c>
      <c r="E155">
        <v>0.1</v>
      </c>
      <c r="F155">
        <v>0.02</v>
      </c>
      <c r="H155">
        <v>0.16</v>
      </c>
      <c r="I155">
        <v>0.08</v>
      </c>
      <c r="K155">
        <v>0.13</v>
      </c>
      <c r="L155">
        <v>0.06</v>
      </c>
      <c r="N155">
        <v>0.03</v>
      </c>
      <c r="Q155">
        <v>0.09</v>
      </c>
      <c r="S155">
        <v>0.12</v>
      </c>
      <c r="T155">
        <v>0.12</v>
      </c>
      <c r="U155">
        <v>13</v>
      </c>
      <c r="W155" t="str">
        <f>M141</f>
        <v>J Baker</v>
      </c>
      <c r="X155" s="39">
        <f>M174</f>
        <v>0.79</v>
      </c>
      <c r="Y155" s="40">
        <v>1.4760869565217392</v>
      </c>
      <c r="Z155" s="42">
        <f t="shared" si="42"/>
        <v>4.68</v>
      </c>
      <c r="AA155" s="42">
        <f>Average!G510</f>
        <v>7.2758333333333338</v>
      </c>
      <c r="AB155" s="42">
        <f>BG$33+BG$34+BG$35+BG$36+Z155</f>
        <v>10.959999999999999</v>
      </c>
      <c r="AC155" s="76">
        <f>AC119+Table8[[#This Row],[Column3]]</f>
        <v>11.80005928853755</v>
      </c>
    </row>
    <row r="156" spans="1:29" x14ac:dyDescent="0.2">
      <c r="A156" s="21">
        <v>14</v>
      </c>
      <c r="B156" s="21"/>
      <c r="C156" s="21">
        <v>0.02</v>
      </c>
      <c r="D156" s="21">
        <v>0.09</v>
      </c>
      <c r="E156" s="21"/>
      <c r="F156" s="21"/>
      <c r="G156" s="21">
        <v>0.04</v>
      </c>
      <c r="H156" s="21"/>
      <c r="I156" s="22"/>
      <c r="J156" s="21">
        <v>0.1</v>
      </c>
      <c r="K156" s="21"/>
      <c r="L156" s="21"/>
      <c r="M156" s="21">
        <v>0.1</v>
      </c>
      <c r="N156" s="21"/>
      <c r="O156" s="21"/>
      <c r="P156" s="21"/>
      <c r="Q156" s="21" t="s">
        <v>89</v>
      </c>
      <c r="R156" s="21">
        <v>0.02</v>
      </c>
      <c r="S156" s="21"/>
      <c r="T156" s="21"/>
      <c r="U156" s="21">
        <v>14</v>
      </c>
      <c r="W156" t="str">
        <f>N141</f>
        <v>Landkammer</v>
      </c>
      <c r="X156" s="39">
        <f>N174</f>
        <v>1.1000000000000001</v>
      </c>
      <c r="Y156" s="40">
        <v>1.5530434782608697</v>
      </c>
      <c r="Z156" s="42">
        <f t="shared" si="42"/>
        <v>5.6400000000000006</v>
      </c>
      <c r="AA156" s="42">
        <f>Average!G511</f>
        <v>7.5389285714285723</v>
      </c>
      <c r="AB156" s="42">
        <f>BH$33+BH$34+BH$35+BH$36+Z156</f>
        <v>11.68</v>
      </c>
      <c r="AC156" s="76">
        <f>AC120+Table8[[#This Row],[Column3]]</f>
        <v>12.557950310559006</v>
      </c>
    </row>
    <row r="157" spans="1:29" x14ac:dyDescent="0.2">
      <c r="A157">
        <v>15</v>
      </c>
      <c r="U157">
        <v>15</v>
      </c>
      <c r="W157" t="str">
        <f>O141</f>
        <v>Travis NA</v>
      </c>
      <c r="X157" s="39">
        <f>O174</f>
        <v>1.26</v>
      </c>
      <c r="Y157" s="40">
        <v>1.2021739130434785</v>
      </c>
      <c r="Z157" s="42">
        <f t="shared" si="42"/>
        <v>3.58</v>
      </c>
      <c r="AA157" s="42">
        <f>Average!G512</f>
        <v>6.628494098494099</v>
      </c>
      <c r="AB157" s="42">
        <f>BI$33+BI$34+BI$35+BI$36+Z157</f>
        <v>8.57</v>
      </c>
      <c r="AC157" s="76">
        <f>AC121+Table8[[#This Row],[Column3]]</f>
        <v>10.823309090265612</v>
      </c>
    </row>
    <row r="158" spans="1:29" x14ac:dyDescent="0.2">
      <c r="A158" s="21">
        <v>16</v>
      </c>
      <c r="B158" s="21"/>
      <c r="C158" s="21"/>
      <c r="D158" s="21"/>
      <c r="E158" s="21"/>
      <c r="F158" s="21"/>
      <c r="G158" s="21"/>
      <c r="H158" s="21"/>
      <c r="I158" s="22"/>
      <c r="J158" s="79"/>
      <c r="K158" s="79"/>
      <c r="L158" s="21"/>
      <c r="M158" s="21"/>
      <c r="N158" s="21"/>
      <c r="O158" s="21"/>
      <c r="P158" s="21"/>
      <c r="Q158" s="21">
        <v>0.02</v>
      </c>
      <c r="R158" s="21"/>
      <c r="S158" s="21"/>
      <c r="T158" s="21"/>
      <c r="U158" s="21">
        <v>16</v>
      </c>
      <c r="W158" t="str">
        <f>P141</f>
        <v>Robinson NA</v>
      </c>
      <c r="X158" s="39">
        <f>P174</f>
        <v>0</v>
      </c>
      <c r="Y158" s="40">
        <v>1.5329411764705885</v>
      </c>
      <c r="Z158" s="42">
        <f t="shared" si="42"/>
        <v>0</v>
      </c>
      <c r="AA158" s="42">
        <f>Average!G513</f>
        <v>7.0888235294117647</v>
      </c>
      <c r="AB158" s="42">
        <f>BJ$33+BJ$34+BJ$35+BJ$36+Z158</f>
        <v>0</v>
      </c>
      <c r="AC158" s="76">
        <f>AC122+Table8[[#This Row],[Column3]]</f>
        <v>11.177516339869282</v>
      </c>
    </row>
    <row r="159" spans="1:29" x14ac:dyDescent="0.2">
      <c r="A159">
        <v>17</v>
      </c>
      <c r="C159">
        <v>0.05</v>
      </c>
      <c r="F159">
        <v>0.04</v>
      </c>
      <c r="R159">
        <v>0.03</v>
      </c>
      <c r="U159">
        <v>17</v>
      </c>
      <c r="W159" t="str">
        <f>Q141</f>
        <v>Blachly</v>
      </c>
      <c r="X159" s="39">
        <f>Q174</f>
        <v>1.42</v>
      </c>
      <c r="Y159" s="40">
        <v>1.8195652173913046</v>
      </c>
      <c r="Z159" s="42">
        <f t="shared" si="42"/>
        <v>6.29</v>
      </c>
      <c r="AA159" s="42">
        <f>Average!G514</f>
        <v>9.0135714285714297</v>
      </c>
      <c r="AB159" s="42">
        <f>BK$33+BK$34+BK$35+BK$36+Z159</f>
        <v>13.02</v>
      </c>
      <c r="AC159" s="76">
        <f>AC123+Table8[[#This Row],[Column3]]</f>
        <v>14.540007166746298</v>
      </c>
    </row>
    <row r="160" spans="1:29" x14ac:dyDescent="0.2">
      <c r="A160" s="21">
        <v>18</v>
      </c>
      <c r="B160" s="21">
        <v>0.01</v>
      </c>
      <c r="C160" s="21"/>
      <c r="D160" s="21"/>
      <c r="E160" s="21">
        <v>0.03</v>
      </c>
      <c r="F160" s="21"/>
      <c r="G160" s="21"/>
      <c r="H160" s="21"/>
      <c r="I160" s="22"/>
      <c r="J160" s="21">
        <v>0.01</v>
      </c>
      <c r="K160" s="21"/>
      <c r="L160" s="21"/>
      <c r="M160" s="21"/>
      <c r="N160" s="21">
        <v>0.01</v>
      </c>
      <c r="O160" s="21"/>
      <c r="P160" s="21"/>
      <c r="Q160" s="21">
        <v>0.01</v>
      </c>
      <c r="R160" s="21">
        <v>0.05</v>
      </c>
      <c r="S160" s="21"/>
      <c r="T160" s="21">
        <v>0.04</v>
      </c>
      <c r="U160" s="21">
        <v>18</v>
      </c>
      <c r="W160" t="str">
        <f>R141</f>
        <v>S. Flerchinger</v>
      </c>
      <c r="X160" s="39">
        <f>R174</f>
        <v>1.2600000000000002</v>
      </c>
      <c r="Y160" s="40">
        <v>1.8740909090909093</v>
      </c>
      <c r="Z160" s="42">
        <f t="shared" si="42"/>
        <v>5.2900000000000009</v>
      </c>
      <c r="AA160" s="42">
        <f>Average!G515</f>
        <v>8.465569800569801</v>
      </c>
      <c r="AB160" s="42">
        <f>BL$33+BL$34+BL$35+BL$36+Z160</f>
        <v>11.3</v>
      </c>
      <c r="AC160" s="76">
        <f>AC124+Table8[[#This Row],[Column3]]</f>
        <v>13.192089947089949</v>
      </c>
    </row>
    <row r="161" spans="1:29" x14ac:dyDescent="0.2">
      <c r="A161">
        <v>19</v>
      </c>
      <c r="B161">
        <v>0.01</v>
      </c>
      <c r="C161">
        <v>7.0000000000000007E-2</v>
      </c>
      <c r="J161">
        <v>0.03</v>
      </c>
      <c r="N161">
        <v>0.02</v>
      </c>
      <c r="O161">
        <v>0.12</v>
      </c>
      <c r="R161">
        <v>0.05</v>
      </c>
      <c r="U161">
        <v>19</v>
      </c>
      <c r="W161" t="str">
        <f>S141</f>
        <v>B. Slaybaugh</v>
      </c>
      <c r="X161" s="39">
        <f>S174</f>
        <v>1.4</v>
      </c>
      <c r="Y161" s="40">
        <v>1.6174999999999999</v>
      </c>
      <c r="Z161" s="42">
        <f t="shared" si="42"/>
        <v>6.3800000000000008</v>
      </c>
      <c r="AA161" s="42">
        <f>Average!G516</f>
        <v>9.083846153846153</v>
      </c>
      <c r="AB161" s="42">
        <f>BM$33+BM$34+BM$35+BM$36+Z161</f>
        <v>14.43</v>
      </c>
      <c r="AC161" s="76">
        <f>AC125+Table8[[#This Row],[Column3]]</f>
        <v>13.899551282051283</v>
      </c>
    </row>
    <row r="162" spans="1:29" x14ac:dyDescent="0.2">
      <c r="A162" s="21">
        <v>20</v>
      </c>
      <c r="B162" s="21"/>
      <c r="C162" s="21"/>
      <c r="D162" s="21"/>
      <c r="E162" s="21"/>
      <c r="F162" s="21"/>
      <c r="G162" s="21"/>
      <c r="H162" s="21"/>
      <c r="I162" s="22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>
        <v>20</v>
      </c>
      <c r="W162" t="str">
        <f>T141</f>
        <v>Demand</v>
      </c>
      <c r="X162" s="39">
        <f>T174</f>
        <v>2.4000000000000004</v>
      </c>
      <c r="Y162" s="40">
        <v>2.9038461538461533</v>
      </c>
      <c r="Z162" s="42">
        <f t="shared" si="42"/>
        <v>13.7</v>
      </c>
      <c r="AA162" s="42">
        <f>Average!G517</f>
        <v>15.193055555555555</v>
      </c>
      <c r="AB162" s="42">
        <f>BN$33+BN$34+BN$35+BN$36+Z162</f>
        <v>24.9</v>
      </c>
      <c r="AC162" s="76">
        <f>AC126+Table8[[#This Row],[Column3]]</f>
        <v>23.547948717948714</v>
      </c>
    </row>
    <row r="163" spans="1:29" x14ac:dyDescent="0.2">
      <c r="A163">
        <v>21</v>
      </c>
      <c r="B163">
        <v>0.3</v>
      </c>
      <c r="C163">
        <v>0.5</v>
      </c>
      <c r="E163">
        <v>0.25</v>
      </c>
      <c r="F163">
        <v>0.26</v>
      </c>
      <c r="G163">
        <v>0.24</v>
      </c>
      <c r="H163">
        <v>0.25</v>
      </c>
      <c r="I163">
        <v>0.24</v>
      </c>
      <c r="K163">
        <v>0.36</v>
      </c>
      <c r="N163">
        <v>0.26</v>
      </c>
      <c r="Q163">
        <v>0.28000000000000003</v>
      </c>
      <c r="R163">
        <v>0.26</v>
      </c>
      <c r="S163">
        <v>0.26</v>
      </c>
      <c r="T163">
        <v>0.7</v>
      </c>
      <c r="U163">
        <v>21</v>
      </c>
      <c r="AC163" s="74"/>
    </row>
    <row r="164" spans="1:29" x14ac:dyDescent="0.2">
      <c r="A164" s="21">
        <v>22</v>
      </c>
      <c r="B164" s="21">
        <v>0.18</v>
      </c>
      <c r="C164" s="21">
        <v>0.13</v>
      </c>
      <c r="D164" s="21">
        <v>0.49</v>
      </c>
      <c r="E164" s="21">
        <v>0.17</v>
      </c>
      <c r="F164" s="21">
        <v>0.09</v>
      </c>
      <c r="G164" s="21"/>
      <c r="H164" s="21"/>
      <c r="I164" s="22">
        <v>0.12</v>
      </c>
      <c r="J164" s="21">
        <v>0.4</v>
      </c>
      <c r="K164" s="21">
        <v>0.09</v>
      </c>
      <c r="L164" s="21">
        <v>0.76</v>
      </c>
      <c r="M164" s="21">
        <v>0.16</v>
      </c>
      <c r="N164" s="21">
        <v>0.2</v>
      </c>
      <c r="O164" s="21"/>
      <c r="P164" s="21"/>
      <c r="Q164" s="21">
        <v>7.0000000000000007E-2</v>
      </c>
      <c r="R164" s="21">
        <v>0.15</v>
      </c>
      <c r="S164" s="21"/>
      <c r="T164" s="21">
        <v>0.15</v>
      </c>
      <c r="U164" s="21">
        <v>22</v>
      </c>
      <c r="W164" t="s">
        <v>101</v>
      </c>
      <c r="AA164" s="8" t="s">
        <v>145</v>
      </c>
      <c r="AC164" s="76"/>
    </row>
    <row r="165" spans="1:29" x14ac:dyDescent="0.2">
      <c r="A165">
        <v>23</v>
      </c>
      <c r="I165">
        <v>0.04</v>
      </c>
      <c r="J165">
        <v>0.1</v>
      </c>
      <c r="O165">
        <v>0.41</v>
      </c>
      <c r="T165">
        <v>0.04</v>
      </c>
      <c r="U165">
        <v>23</v>
      </c>
      <c r="X165" s="41" t="s">
        <v>102</v>
      </c>
      <c r="Y165" s="41"/>
      <c r="AC165" s="74"/>
    </row>
    <row r="166" spans="1:29" x14ac:dyDescent="0.2">
      <c r="A166" s="21">
        <v>24</v>
      </c>
      <c r="B166" s="21">
        <v>0.08</v>
      </c>
      <c r="C166" s="21">
        <v>0.15</v>
      </c>
      <c r="D166" s="21">
        <v>0.14000000000000001</v>
      </c>
      <c r="E166" s="21">
        <v>0.19</v>
      </c>
      <c r="F166" s="21"/>
      <c r="G166" s="21">
        <v>0.12</v>
      </c>
      <c r="H166" s="21">
        <v>0.12</v>
      </c>
      <c r="I166" s="22">
        <v>0.12</v>
      </c>
      <c r="J166" s="21">
        <v>0.09</v>
      </c>
      <c r="K166" s="21">
        <v>0.09</v>
      </c>
      <c r="L166" s="21">
        <v>0.3</v>
      </c>
      <c r="M166" s="21"/>
      <c r="N166" s="21">
        <v>0.21</v>
      </c>
      <c r="O166" s="21"/>
      <c r="P166" s="21"/>
      <c r="Q166" s="21">
        <v>0.2</v>
      </c>
      <c r="R166" s="21">
        <v>0.24</v>
      </c>
      <c r="S166" s="21">
        <v>0.12</v>
      </c>
      <c r="T166" s="21">
        <v>0.11</v>
      </c>
      <c r="U166" s="21">
        <v>24</v>
      </c>
    </row>
    <row r="167" spans="1:29" x14ac:dyDescent="0.2">
      <c r="A167">
        <v>25</v>
      </c>
      <c r="F167">
        <v>0.18</v>
      </c>
      <c r="J167">
        <v>0.09</v>
      </c>
      <c r="N167">
        <v>0.02</v>
      </c>
      <c r="Q167">
        <v>0.01</v>
      </c>
      <c r="U167">
        <v>25</v>
      </c>
    </row>
    <row r="168" spans="1:29" x14ac:dyDescent="0.2">
      <c r="A168" s="21">
        <v>26</v>
      </c>
      <c r="B168" s="21"/>
      <c r="C168" s="21">
        <v>0.05</v>
      </c>
      <c r="D168" s="21">
        <v>0.01</v>
      </c>
      <c r="E168" s="21"/>
      <c r="F168" s="21"/>
      <c r="G168" s="21"/>
      <c r="H168" s="21"/>
      <c r="I168" s="22"/>
      <c r="J168" s="21"/>
      <c r="K168" s="21"/>
      <c r="L168" s="21">
        <v>0.21</v>
      </c>
      <c r="M168" s="21">
        <v>0.06</v>
      </c>
      <c r="N168" s="21"/>
      <c r="O168" s="21"/>
      <c r="P168" s="21"/>
      <c r="Q168" s="21"/>
      <c r="R168" s="21">
        <v>0.03</v>
      </c>
      <c r="S168" s="21"/>
      <c r="T168" s="21">
        <v>0.14000000000000001</v>
      </c>
      <c r="U168" s="21">
        <v>26</v>
      </c>
    </row>
    <row r="169" spans="1:29" x14ac:dyDescent="0.2">
      <c r="A169">
        <v>27</v>
      </c>
      <c r="B169">
        <v>0.1</v>
      </c>
      <c r="C169">
        <v>0.2</v>
      </c>
      <c r="G169">
        <v>0.08</v>
      </c>
      <c r="I169">
        <v>0.08</v>
      </c>
      <c r="J169">
        <v>0.18</v>
      </c>
      <c r="N169">
        <v>0.06</v>
      </c>
      <c r="Q169">
        <v>0.21</v>
      </c>
      <c r="R169">
        <v>0.15</v>
      </c>
      <c r="S169">
        <v>0.25</v>
      </c>
      <c r="T169">
        <v>0.24</v>
      </c>
      <c r="U169">
        <v>27</v>
      </c>
    </row>
    <row r="170" spans="1:29" x14ac:dyDescent="0.2">
      <c r="A170" s="21">
        <v>28</v>
      </c>
      <c r="B170" s="21">
        <v>0.01</v>
      </c>
      <c r="C170" s="21"/>
      <c r="D170" s="21">
        <v>0.12</v>
      </c>
      <c r="E170" s="21">
        <v>0.15</v>
      </c>
      <c r="F170" s="21"/>
      <c r="G170" s="21"/>
      <c r="H170" s="21">
        <v>0.15</v>
      </c>
      <c r="I170" s="22">
        <v>0.04</v>
      </c>
      <c r="J170" s="21">
        <v>0.28000000000000003</v>
      </c>
      <c r="K170" s="21">
        <v>0.13</v>
      </c>
      <c r="L170" s="21"/>
      <c r="M170" s="21">
        <v>0.19</v>
      </c>
      <c r="N170" s="21">
        <v>0.05</v>
      </c>
      <c r="O170" s="21"/>
      <c r="P170" s="21"/>
      <c r="Q170" s="21"/>
      <c r="R170" s="21"/>
      <c r="S170" s="21"/>
      <c r="T170" s="21"/>
      <c r="U170" s="21">
        <v>28</v>
      </c>
    </row>
    <row r="171" spans="1:29" x14ac:dyDescent="0.2">
      <c r="A171">
        <v>29</v>
      </c>
      <c r="B171">
        <v>0.21</v>
      </c>
      <c r="C171">
        <v>0.44</v>
      </c>
      <c r="E171">
        <v>0.16</v>
      </c>
      <c r="F171">
        <v>0.31</v>
      </c>
      <c r="G171">
        <v>0.28000000000000003</v>
      </c>
      <c r="H171">
        <v>0.27</v>
      </c>
      <c r="I171">
        <v>0.16</v>
      </c>
      <c r="K171">
        <v>0.33</v>
      </c>
      <c r="L171">
        <v>0.68</v>
      </c>
      <c r="N171">
        <v>0.14000000000000001</v>
      </c>
      <c r="O171">
        <v>0.21</v>
      </c>
      <c r="Q171">
        <v>0.53</v>
      </c>
      <c r="R171">
        <v>0.28000000000000003</v>
      </c>
      <c r="T171">
        <v>0.28000000000000003</v>
      </c>
      <c r="U171">
        <v>29</v>
      </c>
    </row>
    <row r="172" spans="1:29" x14ac:dyDescent="0.2">
      <c r="A172" s="21">
        <v>30</v>
      </c>
      <c r="B172" s="21"/>
      <c r="C172" s="21">
        <v>0.01</v>
      </c>
      <c r="D172" s="21">
        <v>0.4</v>
      </c>
      <c r="E172" s="21">
        <v>0.22</v>
      </c>
      <c r="F172" s="21"/>
      <c r="G172" s="21"/>
      <c r="H172" s="21">
        <v>0.1</v>
      </c>
      <c r="I172" s="22"/>
      <c r="J172" s="21"/>
      <c r="K172" s="21">
        <v>0.12</v>
      </c>
      <c r="L172" s="21"/>
      <c r="M172" s="21">
        <v>0.28000000000000003</v>
      </c>
      <c r="N172" s="21">
        <v>0.1</v>
      </c>
      <c r="O172" s="21">
        <v>0.52</v>
      </c>
      <c r="P172" s="21"/>
      <c r="Q172" s="21"/>
      <c r="R172" s="21"/>
      <c r="S172" s="21">
        <v>0.65</v>
      </c>
      <c r="T172" s="21">
        <v>0.57999999999999996</v>
      </c>
      <c r="U172" s="21">
        <v>30</v>
      </c>
    </row>
    <row r="173" spans="1:29" x14ac:dyDescent="0.2">
      <c r="A173">
        <v>31</v>
      </c>
      <c r="U173">
        <v>31</v>
      </c>
    </row>
    <row r="174" spans="1:29" x14ac:dyDescent="0.2">
      <c r="A174" s="18" t="s">
        <v>37</v>
      </c>
      <c r="B174" s="18">
        <f t="shared" ref="B174:T174" si="43">SUM(B143:B173)</f>
        <v>0.96</v>
      </c>
      <c r="C174" s="18">
        <f t="shared" si="43"/>
        <v>1.68</v>
      </c>
      <c r="D174" s="18">
        <f t="shared" si="43"/>
        <v>1.25</v>
      </c>
      <c r="E174" s="18">
        <f t="shared" si="43"/>
        <v>1.27</v>
      </c>
      <c r="F174" s="18">
        <f>SUM(F143:F173)</f>
        <v>0.90000000000000013</v>
      </c>
      <c r="G174" s="18">
        <f t="shared" si="43"/>
        <v>0.76</v>
      </c>
      <c r="H174" s="18">
        <f t="shared" si="43"/>
        <v>1.05</v>
      </c>
      <c r="I174" s="18">
        <f t="shared" si="43"/>
        <v>0.88</v>
      </c>
      <c r="J174" s="18">
        <f t="shared" si="43"/>
        <v>1.31</v>
      </c>
      <c r="K174" s="18">
        <f t="shared" si="43"/>
        <v>1.25</v>
      </c>
      <c r="L174" s="18">
        <f t="shared" si="43"/>
        <v>2.0100000000000002</v>
      </c>
      <c r="M174" s="18">
        <f t="shared" si="43"/>
        <v>0.79</v>
      </c>
      <c r="N174" s="18">
        <f t="shared" si="43"/>
        <v>1.1000000000000001</v>
      </c>
      <c r="O174" s="18">
        <f t="shared" si="43"/>
        <v>1.26</v>
      </c>
      <c r="P174" s="18">
        <f t="shared" si="43"/>
        <v>0</v>
      </c>
      <c r="Q174" s="18">
        <f t="shared" si="43"/>
        <v>1.42</v>
      </c>
      <c r="R174" s="18">
        <f t="shared" si="43"/>
        <v>1.2600000000000002</v>
      </c>
      <c r="S174" s="18">
        <f t="shared" si="43"/>
        <v>1.4</v>
      </c>
      <c r="T174" s="20">
        <f t="shared" si="43"/>
        <v>2.4000000000000004</v>
      </c>
      <c r="U174" s="18"/>
    </row>
    <row r="176" spans="1:29" x14ac:dyDescent="0.2">
      <c r="A176" s="2" t="s">
        <v>43</v>
      </c>
      <c r="B176" t="str">
        <f>B141</f>
        <v>Pomeroy CD</v>
      </c>
      <c r="C176" t="str">
        <f t="shared" ref="C176:T176" si="44">C141</f>
        <v>Huntington</v>
      </c>
      <c r="D176" t="str">
        <f t="shared" si="44"/>
        <v>Tom Keatts</v>
      </c>
      <c r="E176" t="str">
        <f t="shared" si="44"/>
        <v>Roger Koller</v>
      </c>
      <c r="F176" t="str">
        <f>F141</f>
        <v>Ruark</v>
      </c>
      <c r="G176" t="str">
        <f t="shared" si="44"/>
        <v xml:space="preserve">Cardwell </v>
      </c>
      <c r="H176" t="str">
        <f t="shared" si="44"/>
        <v>M Hastings</v>
      </c>
      <c r="I176" t="str">
        <f t="shared" si="44"/>
        <v>510 Pataha</v>
      </c>
      <c r="J176" t="str">
        <f t="shared" si="44"/>
        <v>Williams</v>
      </c>
      <c r="K176" t="str">
        <f t="shared" si="44"/>
        <v>Fitzsimmons</v>
      </c>
      <c r="L176" t="str">
        <f t="shared" si="44"/>
        <v>Houser</v>
      </c>
      <c r="M176" t="str">
        <f t="shared" si="44"/>
        <v>J Baker</v>
      </c>
      <c r="N176" t="str">
        <f t="shared" si="44"/>
        <v>Landkammer</v>
      </c>
      <c r="O176" t="str">
        <f t="shared" si="44"/>
        <v>Travis NA</v>
      </c>
      <c r="P176" t="str">
        <f t="shared" si="44"/>
        <v>Robinson NA</v>
      </c>
      <c r="Q176" t="str">
        <f t="shared" si="44"/>
        <v>Blachly</v>
      </c>
      <c r="R176" t="str">
        <f t="shared" si="44"/>
        <v>S. Flerchinger</v>
      </c>
      <c r="S176" t="str">
        <f t="shared" si="44"/>
        <v>B. Slaybaugh</v>
      </c>
      <c r="T176" t="str">
        <f t="shared" si="44"/>
        <v>Demand</v>
      </c>
      <c r="W176" s="68">
        <v>41426</v>
      </c>
      <c r="X176" s="61"/>
      <c r="Y176" s="59" t="s">
        <v>107</v>
      </c>
      <c r="Z176" s="61"/>
      <c r="AA176" s="61"/>
      <c r="AB176" s="62"/>
      <c r="AC176" s="75"/>
    </row>
    <row r="177" spans="1:29" x14ac:dyDescent="0.2">
      <c r="X177" s="39" t="s">
        <v>43</v>
      </c>
      <c r="Y177" s="39" t="s">
        <v>115</v>
      </c>
      <c r="Z177" s="8" t="s">
        <v>99</v>
      </c>
      <c r="AA177" s="47" t="s">
        <v>116</v>
      </c>
      <c r="AB177" s="42" t="s">
        <v>100</v>
      </c>
      <c r="AC177" s="74" t="s">
        <v>178</v>
      </c>
    </row>
    <row r="178" spans="1:29" x14ac:dyDescent="0.2">
      <c r="A178">
        <v>1</v>
      </c>
      <c r="U178">
        <v>1</v>
      </c>
      <c r="W178" t="str">
        <f>B176</f>
        <v>Pomeroy CD</v>
      </c>
      <c r="X178" s="39">
        <f>B209</f>
        <v>1.93</v>
      </c>
      <c r="Y178" s="3">
        <v>1.0782608695652174</v>
      </c>
      <c r="Z178" s="42">
        <f>AK25</f>
        <v>6.04</v>
      </c>
      <c r="AA178" s="42">
        <f>Average!H499</f>
        <v>8.0157142857142869</v>
      </c>
      <c r="AB178" s="42">
        <f>AV$33+AV$34+AV$35+AV$36+Z178</f>
        <v>11.5</v>
      </c>
      <c r="AC178" s="76">
        <f>AC144+Table9[[#This Row],[Column2]]</f>
        <v>12.053526857602947</v>
      </c>
    </row>
    <row r="179" spans="1:29" x14ac:dyDescent="0.2">
      <c r="A179" s="21">
        <v>2</v>
      </c>
      <c r="B179" s="21">
        <v>0.01</v>
      </c>
      <c r="C179" s="21">
        <v>0.04</v>
      </c>
      <c r="D179" s="21">
        <v>0.02</v>
      </c>
      <c r="E179" s="21">
        <v>0.22</v>
      </c>
      <c r="F179" s="21"/>
      <c r="G179" s="21">
        <v>0.04</v>
      </c>
      <c r="H179" s="21"/>
      <c r="I179" s="22"/>
      <c r="J179" s="21"/>
      <c r="K179" s="21">
        <v>0.04</v>
      </c>
      <c r="L179" s="21"/>
      <c r="M179" s="21"/>
      <c r="N179" s="21">
        <v>0.01</v>
      </c>
      <c r="O179" s="21"/>
      <c r="P179" s="21"/>
      <c r="Q179" s="21">
        <v>0.08</v>
      </c>
      <c r="R179" s="21">
        <v>0.1</v>
      </c>
      <c r="S179" s="21">
        <v>0.11</v>
      </c>
      <c r="T179" s="21">
        <v>0.23</v>
      </c>
      <c r="U179" s="21">
        <v>2</v>
      </c>
      <c r="W179" t="str">
        <f>C176</f>
        <v>Huntington</v>
      </c>
      <c r="X179" s="39">
        <f>C209</f>
        <v>3.4399999999999995</v>
      </c>
      <c r="Y179" s="3">
        <v>1.6678947368421053</v>
      </c>
      <c r="Z179" s="42">
        <f t="shared" ref="Z179:Z196" si="45">AK26</f>
        <v>10.93</v>
      </c>
      <c r="AA179" s="42">
        <f>Average!H500</f>
        <v>11.577272256728778</v>
      </c>
      <c r="AB179" s="42">
        <f>AW$33+AW$34+AW$35+AW$36+Z179</f>
        <v>19.009999999999998</v>
      </c>
      <c r="AC179" s="76">
        <f>AC145+Table9[[#This Row],[Column2]]</f>
        <v>17.943237196688536</v>
      </c>
    </row>
    <row r="180" spans="1:29" x14ac:dyDescent="0.2">
      <c r="A180">
        <v>3</v>
      </c>
      <c r="F180">
        <v>0.18</v>
      </c>
      <c r="J180">
        <v>0.02</v>
      </c>
      <c r="U180">
        <v>3</v>
      </c>
      <c r="W180" t="str">
        <f>D176</f>
        <v>Tom Keatts</v>
      </c>
      <c r="X180" s="39">
        <f>D209</f>
        <v>2.02</v>
      </c>
      <c r="Y180" s="3"/>
      <c r="Z180" s="42">
        <f t="shared" si="45"/>
        <v>6.48</v>
      </c>
      <c r="AA180" s="42"/>
      <c r="AB180" s="42">
        <f>AX$33+AX$34+AX$35+AX$36+Z180</f>
        <v>11.83</v>
      </c>
      <c r="AC180" s="76"/>
    </row>
    <row r="181" spans="1:29" x14ac:dyDescent="0.2">
      <c r="A181" s="21">
        <v>4</v>
      </c>
      <c r="B181" s="21"/>
      <c r="C181" s="21"/>
      <c r="D181" s="21"/>
      <c r="E181" s="21"/>
      <c r="F181" s="21"/>
      <c r="G181" s="21"/>
      <c r="H181" s="21"/>
      <c r="I181" s="22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>
        <v>4</v>
      </c>
      <c r="W181" t="str">
        <f>E176</f>
        <v>Roger Koller</v>
      </c>
      <c r="X181" s="39">
        <f>E209</f>
        <v>2.3199999999999998</v>
      </c>
      <c r="Y181" s="3">
        <v>1.4930434782608697</v>
      </c>
      <c r="Z181" s="42">
        <f t="shared" si="45"/>
        <v>9.32</v>
      </c>
      <c r="AA181" s="42">
        <f>Average!H502</f>
        <v>11.902142857142858</v>
      </c>
      <c r="AB181" s="42">
        <f>AY$33+AY$34+AY$35+AY$36+Z181</f>
        <v>16.73</v>
      </c>
      <c r="AC181" s="76">
        <f>AC147+Table9[[#This Row],[Column2]]</f>
        <v>17.874037267080745</v>
      </c>
    </row>
    <row r="182" spans="1:29" x14ac:dyDescent="0.2">
      <c r="A182">
        <v>5</v>
      </c>
      <c r="U182">
        <v>5</v>
      </c>
      <c r="W182" t="str">
        <f>F176</f>
        <v>Ruark</v>
      </c>
      <c r="X182" s="39">
        <f>F209</f>
        <v>2.6900000000000004</v>
      </c>
      <c r="Y182" s="3">
        <v>1.4491304347826086</v>
      </c>
      <c r="Z182" s="42">
        <f t="shared" si="45"/>
        <v>7.620000000000001</v>
      </c>
      <c r="AA182" s="42">
        <f>Average!H503</f>
        <v>9.0721428571428575</v>
      </c>
      <c r="AB182" s="42">
        <f>AZ$33+AZ$34+AZ$35+AZ$36+Z182</f>
        <v>13.200000000000001</v>
      </c>
      <c r="AC182" s="76">
        <f>AC148+Table9[[#This Row],[Column2]]</f>
        <v>14.034849188653538</v>
      </c>
    </row>
    <row r="183" spans="1:29" x14ac:dyDescent="0.2">
      <c r="A183" s="21">
        <v>6</v>
      </c>
      <c r="B183" s="21"/>
      <c r="C183" s="21"/>
      <c r="D183" s="21"/>
      <c r="E183" s="21"/>
      <c r="F183" s="21"/>
      <c r="G183" s="21"/>
      <c r="H183" s="21"/>
      <c r="I183" s="22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>
        <v>6</v>
      </c>
      <c r="W183" t="str">
        <f>G176</f>
        <v xml:space="preserve">Cardwell </v>
      </c>
      <c r="X183" s="39">
        <f>G209</f>
        <v>2.2800000000000002</v>
      </c>
      <c r="Y183" s="3">
        <v>0.97263157894736862</v>
      </c>
      <c r="Z183" s="42">
        <f t="shared" si="45"/>
        <v>4.32</v>
      </c>
      <c r="AA183" s="42">
        <f>Average!H504</f>
        <v>7.4166315789473689</v>
      </c>
      <c r="AB183" s="42">
        <f>BA$33+BA$34+BA$35+BA$36+Z183</f>
        <v>4.32</v>
      </c>
      <c r="AC183" s="76">
        <f>AC149+Table9[[#This Row],[Column2]]</f>
        <v>11.017863777089783</v>
      </c>
    </row>
    <row r="184" spans="1:29" x14ac:dyDescent="0.2">
      <c r="A184">
        <v>7</v>
      </c>
      <c r="U184">
        <v>7</v>
      </c>
      <c r="W184" t="str">
        <f>H176</f>
        <v>M Hastings</v>
      </c>
      <c r="X184" s="39">
        <f>H209</f>
        <v>1.76</v>
      </c>
      <c r="Y184" s="3">
        <v>1.0404347826086957</v>
      </c>
      <c r="Z184" s="42">
        <f t="shared" si="45"/>
        <v>7.35</v>
      </c>
      <c r="AA184" s="42">
        <f>Average!H505</f>
        <v>8.2089285714285705</v>
      </c>
      <c r="AB184" s="42">
        <f>BB$33+BB$34+BB$35+BB$36+Z184</f>
        <v>15.709999999999999</v>
      </c>
      <c r="AC184" s="76">
        <f>AC150+Table9[[#This Row],[Column2]]</f>
        <v>13.503699058590362</v>
      </c>
    </row>
    <row r="185" spans="1:29" x14ac:dyDescent="0.2">
      <c r="A185" s="21">
        <v>8</v>
      </c>
      <c r="B185" s="21"/>
      <c r="C185" s="21"/>
      <c r="D185" s="21"/>
      <c r="E185" s="21"/>
      <c r="F185" s="21"/>
      <c r="G185" s="21"/>
      <c r="H185" s="21"/>
      <c r="I185" s="22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>
        <v>8</v>
      </c>
      <c r="W185" t="str">
        <f>I176</f>
        <v>510 Pataha</v>
      </c>
      <c r="X185" s="39">
        <f>I209</f>
        <v>2.72</v>
      </c>
      <c r="Y185" s="3"/>
      <c r="Z185" s="42">
        <f t="shared" si="45"/>
        <v>6.42</v>
      </c>
      <c r="AA185" s="42"/>
      <c r="AB185" s="42">
        <f>BC$33+BC$34+BC$35+BC$36+Z185</f>
        <v>10.47</v>
      </c>
      <c r="AC185" s="76"/>
    </row>
    <row r="186" spans="1:29" x14ac:dyDescent="0.2">
      <c r="A186">
        <v>9</v>
      </c>
      <c r="U186">
        <v>9</v>
      </c>
      <c r="W186" t="str">
        <f>J176</f>
        <v>Williams</v>
      </c>
      <c r="X186" s="39">
        <f>J209</f>
        <v>2.5499999999999998</v>
      </c>
      <c r="Y186" s="3">
        <v>1.3513043478260871</v>
      </c>
      <c r="Z186" s="42">
        <f t="shared" si="45"/>
        <v>8.120000000000001</v>
      </c>
      <c r="AA186" s="42">
        <f>Average!H507</f>
        <v>10.364642857142858</v>
      </c>
      <c r="AB186" s="42">
        <f>BD$33+BD$34+BD$35+BD$36+Z186</f>
        <v>15.52</v>
      </c>
      <c r="AC186" s="76">
        <f>AC152+Table9[[#This Row],[Column2]]</f>
        <v>16.191808408982322</v>
      </c>
    </row>
    <row r="187" spans="1:29" x14ac:dyDescent="0.2">
      <c r="A187" s="21">
        <v>10</v>
      </c>
      <c r="B187" s="21"/>
      <c r="C187" s="21"/>
      <c r="D187" s="21"/>
      <c r="E187" s="21"/>
      <c r="F187" s="21"/>
      <c r="G187" s="21"/>
      <c r="H187" s="21"/>
      <c r="I187" s="22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>
        <v>10</v>
      </c>
      <c r="W187" t="str">
        <f>K176</f>
        <v>Fitzsimmons</v>
      </c>
      <c r="X187" s="39">
        <f>K209</f>
        <v>1.4500000000000002</v>
      </c>
      <c r="Y187" s="3">
        <v>1.1234782608695653</v>
      </c>
      <c r="Z187" s="42">
        <f t="shared" si="45"/>
        <v>6.85</v>
      </c>
      <c r="AA187" s="42">
        <f>Average!H508</f>
        <v>9.1504166666666666</v>
      </c>
      <c r="AB187" s="42">
        <f>BE$33+BE$34+BE$35+BE$36+Z187</f>
        <v>13.829999999999998</v>
      </c>
      <c r="AC187" s="76">
        <f>AC153+Table9[[#This Row],[Column2]]</f>
        <v>13.88483695652174</v>
      </c>
    </row>
    <row r="188" spans="1:29" x14ac:dyDescent="0.2">
      <c r="A188">
        <v>11</v>
      </c>
      <c r="U188">
        <v>11</v>
      </c>
      <c r="W188" t="str">
        <f>L176</f>
        <v>Houser</v>
      </c>
      <c r="X188" s="39">
        <f>L209</f>
        <v>2.5300000000000002</v>
      </c>
      <c r="Y188" s="3">
        <v>1.6065217391304349</v>
      </c>
      <c r="Z188" s="42">
        <f t="shared" si="45"/>
        <v>9.3999999999999986</v>
      </c>
      <c r="AA188" s="42">
        <f>Average!H509</f>
        <v>10.429642857142857</v>
      </c>
      <c r="AB188" s="42">
        <f>BF$33+BF$34+BF$35+BF$36+Z188</f>
        <v>16.89</v>
      </c>
      <c r="AC188" s="76">
        <f>AC154+Table9[[#This Row],[Column2]]</f>
        <v>15.974365079365079</v>
      </c>
    </row>
    <row r="189" spans="1:29" x14ac:dyDescent="0.2">
      <c r="A189" s="21">
        <v>12</v>
      </c>
      <c r="B189" s="21"/>
      <c r="C189" s="21"/>
      <c r="D189" s="21"/>
      <c r="E189" s="21"/>
      <c r="F189" s="21"/>
      <c r="G189" s="21"/>
      <c r="H189" s="21"/>
      <c r="I189" s="22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>
        <v>12</v>
      </c>
      <c r="W189" t="str">
        <f>M176</f>
        <v>J Baker</v>
      </c>
      <c r="X189" s="39">
        <f>M209</f>
        <v>1.91</v>
      </c>
      <c r="Y189" s="3">
        <v>1.2921739130434782</v>
      </c>
      <c r="Z189" s="42">
        <f t="shared" si="45"/>
        <v>6.59</v>
      </c>
      <c r="AA189" s="42">
        <f>Average!H510</f>
        <v>8.59375</v>
      </c>
      <c r="AB189" s="42">
        <f>BG$33+BG$34+BG$35+BG$36+Z189</f>
        <v>12.87</v>
      </c>
      <c r="AC189" s="76">
        <f>AC155+Table9[[#This Row],[Column2]]</f>
        <v>13.092233201581028</v>
      </c>
    </row>
    <row r="190" spans="1:29" x14ac:dyDescent="0.2">
      <c r="A190">
        <v>13</v>
      </c>
      <c r="C190">
        <v>0.05</v>
      </c>
      <c r="L190">
        <v>0.04</v>
      </c>
      <c r="R190">
        <v>0.03</v>
      </c>
      <c r="T190">
        <v>0.14000000000000001</v>
      </c>
      <c r="U190">
        <v>13</v>
      </c>
      <c r="W190" t="str">
        <f>N176</f>
        <v>Landkammer</v>
      </c>
      <c r="X190" s="39">
        <f>N209</f>
        <v>3.34</v>
      </c>
      <c r="Y190" s="3">
        <v>1.3439130434782611</v>
      </c>
      <c r="Z190" s="42">
        <f t="shared" si="45"/>
        <v>8.98</v>
      </c>
      <c r="AA190" s="42">
        <f>Average!H511</f>
        <v>8.9414285714285722</v>
      </c>
      <c r="AB190" s="42">
        <f>BH$33+BH$34+BH$35+BH$36+Z190</f>
        <v>15.02</v>
      </c>
      <c r="AC190" s="76">
        <f>AC156+Table9[[#This Row],[Column2]]</f>
        <v>13.901863354037268</v>
      </c>
    </row>
    <row r="191" spans="1:29" x14ac:dyDescent="0.2">
      <c r="A191" s="21">
        <v>14</v>
      </c>
      <c r="B191" s="21"/>
      <c r="C191" s="21"/>
      <c r="D191" s="21"/>
      <c r="E191" s="21"/>
      <c r="F191" s="21"/>
      <c r="G191" s="21"/>
      <c r="H191" s="21"/>
      <c r="I191" s="22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>
        <v>14</v>
      </c>
      <c r="W191" t="str">
        <f>O176</f>
        <v>Travis NA</v>
      </c>
      <c r="X191" s="39">
        <f>O209</f>
        <v>1.17</v>
      </c>
      <c r="Y191" s="3">
        <v>1.1009090909090911</v>
      </c>
      <c r="Z191" s="42">
        <f t="shared" si="45"/>
        <v>4.75</v>
      </c>
      <c r="AA191" s="42">
        <f>Average!H512</f>
        <v>7.5825681725681733</v>
      </c>
      <c r="AB191" s="42">
        <f>BI$33+BI$34+BI$35+BI$36+Z191</f>
        <v>9.74</v>
      </c>
      <c r="AC191" s="76">
        <f>AC157+Table9[[#This Row],[Column2]]</f>
        <v>11.924218181174703</v>
      </c>
    </row>
    <row r="192" spans="1:29" x14ac:dyDescent="0.2">
      <c r="A192">
        <v>15</v>
      </c>
      <c r="U192">
        <v>15</v>
      </c>
      <c r="W192" t="str">
        <f>P176</f>
        <v>Robinson NA</v>
      </c>
      <c r="X192" s="39">
        <f>P209</f>
        <v>0</v>
      </c>
      <c r="Y192" s="3">
        <v>1.0855555555555556</v>
      </c>
      <c r="Z192" s="42">
        <f t="shared" si="45"/>
        <v>0</v>
      </c>
      <c r="AA192" s="42">
        <f>Average!H513</f>
        <v>8.1743790849673204</v>
      </c>
      <c r="AB192" s="42">
        <f>BJ$33+BJ$34+BJ$35+BJ$36+Z192</f>
        <v>0</v>
      </c>
      <c r="AC192" s="76">
        <f>AC158+Table9[[#This Row],[Column2]]</f>
        <v>12.263071895424837</v>
      </c>
    </row>
    <row r="193" spans="1:29" x14ac:dyDescent="0.2">
      <c r="A193" s="21">
        <v>16</v>
      </c>
      <c r="B193" s="21"/>
      <c r="C193" s="21"/>
      <c r="D193" s="21"/>
      <c r="E193" s="21"/>
      <c r="F193" s="21"/>
      <c r="G193" s="21"/>
      <c r="H193" s="21"/>
      <c r="I193" s="22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>
        <v>16</v>
      </c>
      <c r="W193" t="str">
        <f>Q176</f>
        <v>Blachly</v>
      </c>
      <c r="X193" s="39">
        <f>Q209</f>
        <v>2.3200000000000003</v>
      </c>
      <c r="Y193" s="3">
        <v>1.3156521739130436</v>
      </c>
      <c r="Z193" s="42">
        <f t="shared" si="45"/>
        <v>8.61</v>
      </c>
      <c r="AA193" s="42">
        <f>Average!H514</f>
        <v>10.263214285714287</v>
      </c>
      <c r="AB193" s="42">
        <f>BK$33+BK$34+BK$35+BK$36+Z193</f>
        <v>15.34</v>
      </c>
      <c r="AC193" s="76">
        <f>AC159+Table9[[#This Row],[Column2]]</f>
        <v>15.855659340659342</v>
      </c>
    </row>
    <row r="194" spans="1:29" x14ac:dyDescent="0.2">
      <c r="A194">
        <v>17</v>
      </c>
      <c r="T194">
        <v>0.02</v>
      </c>
      <c r="U194">
        <v>17</v>
      </c>
      <c r="W194" t="str">
        <f>R176</f>
        <v>S. Flerchinger</v>
      </c>
      <c r="X194" s="39">
        <f>R209</f>
        <v>3.5300000000000002</v>
      </c>
      <c r="Y194" s="3">
        <v>1.4745454545454544</v>
      </c>
      <c r="Z194" s="42">
        <f t="shared" si="45"/>
        <v>8.82</v>
      </c>
      <c r="AA194" s="42">
        <f>Average!H515</f>
        <v>9.9618660968660979</v>
      </c>
      <c r="AB194" s="42">
        <f>BL$33+BL$34+BL$35+BL$36+Z194</f>
        <v>14.83</v>
      </c>
      <c r="AC194" s="76">
        <f>AC160+Table9[[#This Row],[Column2]]</f>
        <v>14.666635401635403</v>
      </c>
    </row>
    <row r="195" spans="1:29" x14ac:dyDescent="0.2">
      <c r="A195" s="21">
        <v>18</v>
      </c>
      <c r="B195" s="21">
        <v>0.1</v>
      </c>
      <c r="C195" s="21">
        <v>0.45</v>
      </c>
      <c r="D195" s="21">
        <v>0.14000000000000001</v>
      </c>
      <c r="E195" s="21">
        <v>0.18</v>
      </c>
      <c r="F195" s="21"/>
      <c r="G195" s="21"/>
      <c r="H195" s="21"/>
      <c r="I195" s="22">
        <v>0.08</v>
      </c>
      <c r="J195" s="21"/>
      <c r="K195" s="21"/>
      <c r="L195" s="21"/>
      <c r="M195" s="21"/>
      <c r="N195" s="21">
        <v>7.0000000000000007E-2</v>
      </c>
      <c r="O195" s="21"/>
      <c r="P195" s="21"/>
      <c r="Q195" s="21"/>
      <c r="R195" s="21">
        <v>0.48</v>
      </c>
      <c r="S195" s="21"/>
      <c r="T195" s="21">
        <v>0.41</v>
      </c>
      <c r="U195" s="21">
        <v>18</v>
      </c>
      <c r="W195" t="str">
        <f>S176</f>
        <v>B. Slaybaugh</v>
      </c>
      <c r="X195" s="39">
        <f>S209</f>
        <v>2.7299999999999995</v>
      </c>
      <c r="Y195" s="3">
        <v>1.3925000000000001</v>
      </c>
      <c r="Z195" s="42">
        <f t="shared" si="45"/>
        <v>9.11</v>
      </c>
      <c r="AA195" s="42">
        <f>Average!H516</f>
        <v>10.579230769230769</v>
      </c>
      <c r="AB195" s="42">
        <f>BM$33+BM$34+BM$35+BM$36+Z195</f>
        <v>17.159999999999997</v>
      </c>
      <c r="AC195" s="76">
        <f>AC161+Table9[[#This Row],[Column2]]</f>
        <v>15.292051282051283</v>
      </c>
    </row>
    <row r="196" spans="1:29" x14ac:dyDescent="0.2">
      <c r="A196">
        <v>19</v>
      </c>
      <c r="B196">
        <v>0.77</v>
      </c>
      <c r="C196">
        <v>0.63</v>
      </c>
      <c r="D196">
        <v>0.71</v>
      </c>
      <c r="E196">
        <v>0.57999999999999996</v>
      </c>
      <c r="F196">
        <v>0.43</v>
      </c>
      <c r="G196">
        <v>1.06</v>
      </c>
      <c r="H196">
        <v>0.5</v>
      </c>
      <c r="I196">
        <v>0.9</v>
      </c>
      <c r="J196">
        <v>0.35</v>
      </c>
      <c r="K196">
        <v>0.23</v>
      </c>
      <c r="M196">
        <v>0.12</v>
      </c>
      <c r="N196">
        <v>0.7</v>
      </c>
      <c r="Q196">
        <v>0.3</v>
      </c>
      <c r="R196">
        <v>0.6</v>
      </c>
      <c r="S196">
        <v>1.1399999999999999</v>
      </c>
      <c r="T196">
        <v>0.75</v>
      </c>
      <c r="U196">
        <v>19</v>
      </c>
      <c r="W196" t="str">
        <f>T176</f>
        <v>Demand</v>
      </c>
      <c r="X196" s="39">
        <f>T209</f>
        <v>3.7600000000000007</v>
      </c>
      <c r="Y196" s="3">
        <v>1.9584615384615385</v>
      </c>
      <c r="Z196" s="42">
        <f t="shared" si="45"/>
        <v>17.46</v>
      </c>
      <c r="AA196" s="42">
        <f>Average!H517</f>
        <v>17.163611111111109</v>
      </c>
      <c r="AB196" s="42">
        <f>BN$33+BN$34+BN$35+BN$36+Z196</f>
        <v>28.66</v>
      </c>
      <c r="AC196" s="76">
        <f>AC162+Table9[[#This Row],[Column2]]</f>
        <v>25.506410256410252</v>
      </c>
    </row>
    <row r="197" spans="1:29" x14ac:dyDescent="0.2">
      <c r="A197" s="21">
        <v>20</v>
      </c>
      <c r="B197" s="21">
        <v>0.14000000000000001</v>
      </c>
      <c r="C197" s="21">
        <v>0.2</v>
      </c>
      <c r="D197" s="21">
        <v>0.01</v>
      </c>
      <c r="E197" s="21">
        <v>0.17</v>
      </c>
      <c r="F197" s="21">
        <v>0.72</v>
      </c>
      <c r="G197" s="21">
        <v>0.16</v>
      </c>
      <c r="H197" s="21">
        <v>0.12</v>
      </c>
      <c r="I197" s="22">
        <v>0.92</v>
      </c>
      <c r="J197" s="21">
        <v>0.82</v>
      </c>
      <c r="K197" s="21">
        <v>0.49</v>
      </c>
      <c r="L197" s="21">
        <v>1.08</v>
      </c>
      <c r="M197" s="21">
        <v>0.5</v>
      </c>
      <c r="N197" s="21">
        <v>0.27</v>
      </c>
      <c r="O197" s="21">
        <v>0.37</v>
      </c>
      <c r="P197" s="21"/>
      <c r="Q197" s="21">
        <v>0.66</v>
      </c>
      <c r="R197" s="21"/>
      <c r="S197" s="21"/>
      <c r="T197" s="21"/>
      <c r="U197" s="21">
        <v>20</v>
      </c>
      <c r="AC197" s="76"/>
    </row>
    <row r="198" spans="1:29" x14ac:dyDescent="0.2">
      <c r="A198">
        <v>21</v>
      </c>
      <c r="B198">
        <v>0.06</v>
      </c>
      <c r="C198">
        <v>0.15</v>
      </c>
      <c r="D198">
        <v>0.11</v>
      </c>
      <c r="E198">
        <v>0.14000000000000001</v>
      </c>
      <c r="F198">
        <v>0.14000000000000001</v>
      </c>
      <c r="G198">
        <v>0.08</v>
      </c>
      <c r="H198">
        <v>0.18</v>
      </c>
      <c r="I198">
        <v>0.04</v>
      </c>
      <c r="J198">
        <v>0.05</v>
      </c>
      <c r="L198">
        <v>0.26</v>
      </c>
      <c r="M198">
        <v>0.32</v>
      </c>
      <c r="N198">
        <v>0.27</v>
      </c>
      <c r="Q198">
        <v>0.08</v>
      </c>
      <c r="R198">
        <v>0.05</v>
      </c>
      <c r="S198">
        <v>0.24</v>
      </c>
      <c r="T198">
        <v>0.37</v>
      </c>
      <c r="U198">
        <v>21</v>
      </c>
      <c r="W198" t="s">
        <v>101</v>
      </c>
      <c r="AA198" s="8" t="s">
        <v>145</v>
      </c>
      <c r="AC198" s="76"/>
    </row>
    <row r="199" spans="1:29" x14ac:dyDescent="0.2">
      <c r="A199" s="21">
        <v>22</v>
      </c>
      <c r="B199" s="21"/>
      <c r="C199" s="21"/>
      <c r="D199" s="21"/>
      <c r="E199" s="21"/>
      <c r="F199" s="21">
        <v>0.02</v>
      </c>
      <c r="G199" s="21"/>
      <c r="H199" s="21">
        <v>0.08</v>
      </c>
      <c r="I199" s="22"/>
      <c r="J199" s="21">
        <v>0.09</v>
      </c>
      <c r="K199" s="21">
        <v>0.12</v>
      </c>
      <c r="L199" s="21"/>
      <c r="M199" s="21">
        <v>0.23</v>
      </c>
      <c r="N199" s="21"/>
      <c r="O199" s="21"/>
      <c r="P199" s="21"/>
      <c r="Q199" s="21">
        <v>0.09</v>
      </c>
      <c r="R199" s="21"/>
      <c r="S199" s="21">
        <v>0.19</v>
      </c>
      <c r="T199" s="21"/>
      <c r="U199" s="21">
        <v>22</v>
      </c>
      <c r="X199" s="41" t="s">
        <v>102</v>
      </c>
      <c r="Y199" s="41"/>
      <c r="AC199" s="76"/>
    </row>
    <row r="200" spans="1:29" x14ac:dyDescent="0.2">
      <c r="A200">
        <v>23</v>
      </c>
      <c r="F200">
        <v>0.22</v>
      </c>
      <c r="G200">
        <v>0.55000000000000004</v>
      </c>
      <c r="M200">
        <v>0.28000000000000003</v>
      </c>
      <c r="S200">
        <v>0.26</v>
      </c>
      <c r="U200">
        <v>23</v>
      </c>
      <c r="AC200" s="74"/>
    </row>
    <row r="201" spans="1:29" x14ac:dyDescent="0.2">
      <c r="A201" s="21">
        <v>24</v>
      </c>
      <c r="B201" s="21">
        <v>0.36</v>
      </c>
      <c r="C201" s="21">
        <v>0.75</v>
      </c>
      <c r="D201" s="21">
        <v>0.59</v>
      </c>
      <c r="E201" s="21">
        <v>0.6</v>
      </c>
      <c r="F201" s="21">
        <v>0.59</v>
      </c>
      <c r="G201" s="21">
        <v>0.31</v>
      </c>
      <c r="H201" s="21">
        <v>0.5</v>
      </c>
      <c r="I201" s="22">
        <v>0.35</v>
      </c>
      <c r="J201" s="21">
        <v>0.23</v>
      </c>
      <c r="K201" s="21">
        <v>0.31</v>
      </c>
      <c r="L201" s="21">
        <v>0.53</v>
      </c>
      <c r="M201" s="21">
        <v>0.39</v>
      </c>
      <c r="N201" s="21">
        <v>1.2</v>
      </c>
      <c r="O201" s="21">
        <v>0.37</v>
      </c>
      <c r="P201" s="21"/>
      <c r="Q201" s="21">
        <v>0.65</v>
      </c>
      <c r="R201" s="21"/>
      <c r="S201" s="21">
        <v>0.74</v>
      </c>
      <c r="T201" s="21">
        <v>0.24</v>
      </c>
      <c r="U201" s="21">
        <v>24</v>
      </c>
    </row>
    <row r="202" spans="1:29" x14ac:dyDescent="0.2">
      <c r="A202">
        <v>25</v>
      </c>
      <c r="B202">
        <v>0.49</v>
      </c>
      <c r="C202">
        <v>0.4</v>
      </c>
      <c r="D202">
        <v>0.44</v>
      </c>
      <c r="E202">
        <v>0.32</v>
      </c>
      <c r="F202">
        <v>0.26</v>
      </c>
      <c r="G202">
        <v>0.08</v>
      </c>
      <c r="H202">
        <v>0.23</v>
      </c>
      <c r="I202">
        <v>0.43</v>
      </c>
      <c r="J202">
        <v>0.34</v>
      </c>
      <c r="K202">
        <v>0.12</v>
      </c>
      <c r="L202">
        <v>0.33</v>
      </c>
      <c r="M202">
        <v>7.0000000000000007E-2</v>
      </c>
      <c r="N202">
        <v>0.28000000000000003</v>
      </c>
      <c r="O202">
        <v>0.43</v>
      </c>
      <c r="Q202">
        <v>0.36</v>
      </c>
      <c r="R202">
        <v>1.1499999999999999</v>
      </c>
      <c r="S202">
        <v>0.05</v>
      </c>
      <c r="T202">
        <v>0.6</v>
      </c>
      <c r="U202">
        <v>25</v>
      </c>
    </row>
    <row r="203" spans="1:29" x14ac:dyDescent="0.2">
      <c r="A203" s="21">
        <v>26</v>
      </c>
      <c r="B203" s="21"/>
      <c r="C203" s="21">
        <v>0.72</v>
      </c>
      <c r="D203" s="21"/>
      <c r="E203" s="21">
        <v>0.05</v>
      </c>
      <c r="F203" s="21">
        <v>0.13</v>
      </c>
      <c r="G203" s="21"/>
      <c r="H203" s="21">
        <v>0.1</v>
      </c>
      <c r="I203" s="22"/>
      <c r="J203" s="21">
        <v>0.6</v>
      </c>
      <c r="K203" s="21">
        <v>7.0000000000000007E-2</v>
      </c>
      <c r="L203" s="21"/>
      <c r="M203" s="21"/>
      <c r="N203" s="21">
        <v>0.52</v>
      </c>
      <c r="O203" s="21"/>
      <c r="P203" s="21"/>
      <c r="Q203" s="21">
        <v>0.08</v>
      </c>
      <c r="R203" s="21">
        <v>1.1000000000000001</v>
      </c>
      <c r="S203" s="21"/>
      <c r="T203" s="21">
        <v>0.55000000000000004</v>
      </c>
      <c r="U203" s="21">
        <v>26</v>
      </c>
    </row>
    <row r="204" spans="1:29" x14ac:dyDescent="0.2">
      <c r="A204">
        <v>27</v>
      </c>
      <c r="H204">
        <v>0.05</v>
      </c>
      <c r="J204">
        <v>0.05</v>
      </c>
      <c r="K204">
        <v>0.03</v>
      </c>
      <c r="N204">
        <v>0.02</v>
      </c>
      <c r="T204">
        <v>0.35</v>
      </c>
      <c r="U204">
        <v>27</v>
      </c>
    </row>
    <row r="205" spans="1:29" x14ac:dyDescent="0.2">
      <c r="A205" s="21">
        <v>28</v>
      </c>
      <c r="B205" s="21"/>
      <c r="C205" s="21"/>
      <c r="D205" s="21"/>
      <c r="E205" s="21"/>
      <c r="F205" s="21"/>
      <c r="G205" s="21"/>
      <c r="H205" s="21"/>
      <c r="I205" s="22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>
        <v>28</v>
      </c>
    </row>
    <row r="206" spans="1:29" x14ac:dyDescent="0.2">
      <c r="A206">
        <v>29</v>
      </c>
      <c r="C206">
        <v>0.05</v>
      </c>
      <c r="E206">
        <v>0.06</v>
      </c>
      <c r="K206">
        <v>0.04</v>
      </c>
      <c r="L206">
        <v>0.21</v>
      </c>
      <c r="Q206">
        <v>0.02</v>
      </c>
      <c r="R206">
        <v>0.02</v>
      </c>
      <c r="T206">
        <v>0.1</v>
      </c>
      <c r="U206">
        <v>29</v>
      </c>
    </row>
    <row r="207" spans="1:29" x14ac:dyDescent="0.2">
      <c r="A207" s="21">
        <v>30</v>
      </c>
      <c r="B207" s="21"/>
      <c r="C207" s="21"/>
      <c r="D207" s="21"/>
      <c r="E207" s="21"/>
      <c r="F207" s="21"/>
      <c r="G207" s="21"/>
      <c r="H207" s="21"/>
      <c r="I207" s="22"/>
      <c r="J207" s="21"/>
      <c r="K207" s="21"/>
      <c r="L207" s="21">
        <v>0.08</v>
      </c>
      <c r="M207" s="21"/>
      <c r="N207" s="21"/>
      <c r="O207" s="21"/>
      <c r="P207" s="21"/>
      <c r="Q207" s="21"/>
      <c r="R207" s="21" t="s">
        <v>33</v>
      </c>
      <c r="S207" s="21"/>
      <c r="T207" s="21"/>
      <c r="U207" s="21">
        <v>30</v>
      </c>
    </row>
    <row r="208" spans="1:29" x14ac:dyDescent="0.2">
      <c r="A208">
        <v>31</v>
      </c>
      <c r="U208">
        <v>31</v>
      </c>
    </row>
    <row r="209" spans="1:29" x14ac:dyDescent="0.2">
      <c r="A209" s="18" t="s">
        <v>37</v>
      </c>
      <c r="B209" s="18">
        <f t="shared" ref="B209:T209" si="46">SUM(B178:B208)</f>
        <v>1.93</v>
      </c>
      <c r="C209" s="18">
        <f t="shared" si="46"/>
        <v>3.4399999999999995</v>
      </c>
      <c r="D209" s="18">
        <f t="shared" si="46"/>
        <v>2.02</v>
      </c>
      <c r="E209" s="18">
        <f t="shared" si="46"/>
        <v>2.3199999999999998</v>
      </c>
      <c r="F209" s="18">
        <f>SUM(F178:F208)</f>
        <v>2.6900000000000004</v>
      </c>
      <c r="G209" s="18">
        <f t="shared" si="46"/>
        <v>2.2800000000000002</v>
      </c>
      <c r="H209" s="18">
        <f t="shared" si="46"/>
        <v>1.76</v>
      </c>
      <c r="I209" s="18">
        <f t="shared" si="46"/>
        <v>2.72</v>
      </c>
      <c r="J209" s="18">
        <f t="shared" si="46"/>
        <v>2.5499999999999998</v>
      </c>
      <c r="K209" s="18">
        <f t="shared" si="46"/>
        <v>1.4500000000000002</v>
      </c>
      <c r="L209" s="18">
        <f t="shared" si="46"/>
        <v>2.5300000000000002</v>
      </c>
      <c r="M209" s="18">
        <f t="shared" si="46"/>
        <v>1.91</v>
      </c>
      <c r="N209" s="18">
        <f t="shared" si="46"/>
        <v>3.34</v>
      </c>
      <c r="O209" s="18">
        <f t="shared" si="46"/>
        <v>1.17</v>
      </c>
      <c r="P209" s="18">
        <f t="shared" si="46"/>
        <v>0</v>
      </c>
      <c r="Q209" s="18">
        <f t="shared" si="46"/>
        <v>2.3200000000000003</v>
      </c>
      <c r="R209" s="18">
        <f t="shared" si="46"/>
        <v>3.5300000000000002</v>
      </c>
      <c r="S209" s="18">
        <f t="shared" si="46"/>
        <v>2.7299999999999995</v>
      </c>
      <c r="T209" s="18">
        <f t="shared" si="46"/>
        <v>3.7600000000000007</v>
      </c>
      <c r="U209" s="18"/>
    </row>
    <row r="211" spans="1:29" x14ac:dyDescent="0.2">
      <c r="A211" s="2" t="s">
        <v>45</v>
      </c>
      <c r="B211" t="str">
        <f>B176</f>
        <v>Pomeroy CD</v>
      </c>
      <c r="C211" t="str">
        <f t="shared" ref="C211:T211" si="47">C176</f>
        <v>Huntington</v>
      </c>
      <c r="D211" t="str">
        <f t="shared" si="47"/>
        <v>Tom Keatts</v>
      </c>
      <c r="E211" t="str">
        <f t="shared" si="47"/>
        <v>Roger Koller</v>
      </c>
      <c r="F211" t="str">
        <f>F176</f>
        <v>Ruark</v>
      </c>
      <c r="G211" t="str">
        <f t="shared" si="47"/>
        <v xml:space="preserve">Cardwell </v>
      </c>
      <c r="H211" t="str">
        <f t="shared" si="47"/>
        <v>M Hastings</v>
      </c>
      <c r="I211" t="str">
        <f t="shared" si="47"/>
        <v>510 Pataha</v>
      </c>
      <c r="J211" t="str">
        <f t="shared" si="47"/>
        <v>Williams</v>
      </c>
      <c r="K211" t="str">
        <f t="shared" si="47"/>
        <v>Fitzsimmons</v>
      </c>
      <c r="L211" t="str">
        <f t="shared" si="47"/>
        <v>Houser</v>
      </c>
      <c r="M211" t="str">
        <f t="shared" si="47"/>
        <v>J Baker</v>
      </c>
      <c r="N211" t="str">
        <f t="shared" si="47"/>
        <v>Landkammer</v>
      </c>
      <c r="O211" t="str">
        <f t="shared" si="47"/>
        <v>Travis NA</v>
      </c>
      <c r="P211" t="str">
        <f t="shared" si="47"/>
        <v>Robinson NA</v>
      </c>
      <c r="Q211" t="str">
        <f t="shared" si="47"/>
        <v>Blachly</v>
      </c>
      <c r="R211" t="str">
        <f t="shared" si="47"/>
        <v>S. Flerchinger</v>
      </c>
      <c r="S211" t="str">
        <f t="shared" si="47"/>
        <v>B. Slaybaugh</v>
      </c>
      <c r="T211" t="str">
        <f t="shared" si="47"/>
        <v>Demand</v>
      </c>
      <c r="W211" s="68">
        <v>41456</v>
      </c>
      <c r="X211" s="61"/>
      <c r="Y211" s="59" t="s">
        <v>107</v>
      </c>
      <c r="Z211" s="61"/>
      <c r="AA211" s="61"/>
      <c r="AB211" s="62"/>
      <c r="AC211" s="75"/>
    </row>
    <row r="212" spans="1:29" x14ac:dyDescent="0.2">
      <c r="X212" s="39" t="s">
        <v>45</v>
      </c>
      <c r="Y212" s="39" t="s">
        <v>115</v>
      </c>
      <c r="Z212" s="8" t="s">
        <v>99</v>
      </c>
      <c r="AA212" s="47" t="s">
        <v>116</v>
      </c>
      <c r="AB212" s="42" t="s">
        <v>100</v>
      </c>
      <c r="AC212" s="74" t="s">
        <v>178</v>
      </c>
    </row>
    <row r="213" spans="1:29" x14ac:dyDescent="0.2">
      <c r="A213">
        <v>1</v>
      </c>
      <c r="G213">
        <v>0</v>
      </c>
      <c r="U213">
        <v>1</v>
      </c>
      <c r="W213" t="str">
        <f>B211</f>
        <v>Pomeroy CD</v>
      </c>
      <c r="X213" s="39">
        <f>B244</f>
        <v>0</v>
      </c>
      <c r="Y213" s="40">
        <v>0.47086956521739137</v>
      </c>
      <c r="Z213" s="42">
        <f>AL25</f>
        <v>6.04</v>
      </c>
      <c r="AA213" s="42">
        <f>Average!I499</f>
        <v>8.4253571428571448</v>
      </c>
      <c r="AB213" s="42">
        <f>AV$33+AV$34+AV$35+AV$36+Z213</f>
        <v>11.5</v>
      </c>
      <c r="AC213" s="76">
        <f>AC178+Table10[[#This Row],[Column2]]</f>
        <v>12.524396422820338</v>
      </c>
    </row>
    <row r="214" spans="1:29" x14ac:dyDescent="0.2">
      <c r="A214" s="21">
        <v>2</v>
      </c>
      <c r="B214" s="21"/>
      <c r="C214" s="21">
        <v>0.05</v>
      </c>
      <c r="D214" s="21"/>
      <c r="E214" s="21"/>
      <c r="F214" s="21"/>
      <c r="G214" s="21"/>
      <c r="H214" s="21"/>
      <c r="I214" s="22"/>
      <c r="J214" s="21"/>
      <c r="K214" s="21"/>
      <c r="L214" s="21"/>
      <c r="M214" s="21"/>
      <c r="N214" s="21">
        <v>0.02</v>
      </c>
      <c r="O214" s="21"/>
      <c r="P214" s="21"/>
      <c r="Q214" s="21"/>
      <c r="R214" s="21"/>
      <c r="S214" s="21">
        <v>0</v>
      </c>
      <c r="T214" s="21">
        <v>0.02</v>
      </c>
      <c r="U214" s="21">
        <v>2</v>
      </c>
      <c r="W214" t="str">
        <f>C211</f>
        <v>Huntington</v>
      </c>
      <c r="X214" s="39">
        <f>C244</f>
        <v>0.11</v>
      </c>
      <c r="Y214" s="40">
        <v>0.70166666666666677</v>
      </c>
      <c r="Z214" s="42">
        <f t="shared" ref="Z214:Z231" si="48">AL26</f>
        <v>11.04</v>
      </c>
      <c r="AA214" s="42">
        <f>Average!I500</f>
        <v>12.220454074910595</v>
      </c>
      <c r="AB214" s="42">
        <f>AW$33+AW$34+AW$35+AW$36+Z214</f>
        <v>19.119999999999997</v>
      </c>
      <c r="AC214" s="76">
        <f>AC179+Table10[[#This Row],[Column2]]</f>
        <v>18.644903863355204</v>
      </c>
    </row>
    <row r="215" spans="1:29" x14ac:dyDescent="0.2">
      <c r="A215">
        <v>3</v>
      </c>
      <c r="U215">
        <v>3</v>
      </c>
      <c r="W215" t="str">
        <f>D211</f>
        <v>Tom Keatts</v>
      </c>
      <c r="X215" s="39">
        <f>D244</f>
        <v>0</v>
      </c>
      <c r="Y215" s="40"/>
      <c r="Z215" s="42">
        <f t="shared" si="48"/>
        <v>6.48</v>
      </c>
      <c r="AA215" s="42">
        <f>Average!I501</f>
        <v>13.418043650793651</v>
      </c>
      <c r="AB215" s="42">
        <f>AX$33+AX$34+AX$35+AX$36+Z215</f>
        <v>11.83</v>
      </c>
      <c r="AC215" s="76"/>
    </row>
    <row r="216" spans="1:29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2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>
        <v>4</v>
      </c>
      <c r="W216" t="str">
        <f>E211</f>
        <v>Roger Koller</v>
      </c>
      <c r="X216" s="39">
        <f>E244</f>
        <v>0</v>
      </c>
      <c r="Y216" s="40">
        <v>0.60565217391304349</v>
      </c>
      <c r="Z216" s="42">
        <f t="shared" si="48"/>
        <v>9.32</v>
      </c>
      <c r="AA216" s="42">
        <f>Average!I502</f>
        <v>12.432857142857143</v>
      </c>
      <c r="AB216" s="42">
        <f>AY$33+AY$34+AY$35+AY$36+Z216</f>
        <v>16.73</v>
      </c>
      <c r="AC216" s="76">
        <f>AC181+Table10[[#This Row],[Column2]]</f>
        <v>18.479689440993788</v>
      </c>
    </row>
    <row r="217" spans="1:29" x14ac:dyDescent="0.2">
      <c r="A217">
        <v>5</v>
      </c>
      <c r="U217">
        <v>5</v>
      </c>
      <c r="W217" t="str">
        <f>F211</f>
        <v>Ruark</v>
      </c>
      <c r="X217" s="39">
        <f>F244</f>
        <v>0.26</v>
      </c>
      <c r="Y217" s="40">
        <v>0.58043478260869574</v>
      </c>
      <c r="Z217" s="42">
        <f t="shared" si="48"/>
        <v>7.8800000000000008</v>
      </c>
      <c r="AA217" s="42">
        <f>Average!I503</f>
        <v>9.5742857142857147</v>
      </c>
      <c r="AB217" s="42">
        <f>AZ$33+AZ$34+AZ$35+AZ$36+Z217</f>
        <v>13.46</v>
      </c>
      <c r="AC217" s="76">
        <f>AC182+Table10[[#This Row],[Column2]]</f>
        <v>14.615283971262235</v>
      </c>
    </row>
    <row r="218" spans="1:29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2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>
        <v>6</v>
      </c>
      <c r="W218" t="str">
        <f>G211</f>
        <v xml:space="preserve">Cardwell </v>
      </c>
      <c r="X218" s="39">
        <f>G244</f>
        <v>0</v>
      </c>
      <c r="Y218" s="40">
        <v>0.41333333333333339</v>
      </c>
      <c r="Z218" s="42">
        <f t="shared" si="48"/>
        <v>4.32</v>
      </c>
      <c r="AA218" s="42">
        <f>Average!I504</f>
        <v>7.829964912280702</v>
      </c>
      <c r="AB218" s="42">
        <f>BA$33+BA$34+BA$35+BA$36+Z218</f>
        <v>4.32</v>
      </c>
      <c r="AC218" s="76">
        <f>AC183+Table10[[#This Row],[Column2]]</f>
        <v>11.431197110423117</v>
      </c>
    </row>
    <row r="219" spans="1:29" x14ac:dyDescent="0.2">
      <c r="A219">
        <v>7</v>
      </c>
      <c r="U219">
        <v>7</v>
      </c>
      <c r="W219" t="str">
        <f>H211</f>
        <v>M Hastings</v>
      </c>
      <c r="X219" s="39">
        <f>H244</f>
        <v>0.16</v>
      </c>
      <c r="Y219" s="40">
        <v>0.45333333333333325</v>
      </c>
      <c r="Z219" s="42">
        <f t="shared" si="48"/>
        <v>7.51</v>
      </c>
      <c r="AA219" s="42">
        <f>Average!I505</f>
        <v>8.6289285714285704</v>
      </c>
      <c r="AB219" s="42">
        <f>BB$33+BB$34+BB$35+BB$36+Z219</f>
        <v>15.87</v>
      </c>
      <c r="AC219" s="76">
        <f>AC184+Table10[[#This Row],[Column2]]</f>
        <v>13.957032391923695</v>
      </c>
    </row>
    <row r="220" spans="1:29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2"/>
      <c r="J220" s="21"/>
      <c r="K220" s="21"/>
      <c r="L220" s="21"/>
      <c r="M220" s="21"/>
      <c r="N220" s="21">
        <v>0.01</v>
      </c>
      <c r="O220" s="21"/>
      <c r="P220" s="21"/>
      <c r="Q220" s="21"/>
      <c r="R220" s="21"/>
      <c r="S220" s="21"/>
      <c r="T220" s="21"/>
      <c r="U220" s="21">
        <v>8</v>
      </c>
      <c r="W220" t="str">
        <f>I211</f>
        <v>510 Pataha</v>
      </c>
      <c r="X220" s="39">
        <f>I244</f>
        <v>0</v>
      </c>
      <c r="Y220" s="40"/>
      <c r="Z220" s="42">
        <f t="shared" si="48"/>
        <v>6.42</v>
      </c>
      <c r="AA220" s="42">
        <f>Average!I506</f>
        <v>8.5719999999999992</v>
      </c>
      <c r="AB220" s="42">
        <f>BC$33+BC$34+BC$35+BC$36+Z220</f>
        <v>10.47</v>
      </c>
      <c r="AC220" s="76"/>
    </row>
    <row r="221" spans="1:29" x14ac:dyDescent="0.2">
      <c r="A221">
        <v>9</v>
      </c>
      <c r="U221">
        <v>9</v>
      </c>
      <c r="W221" t="str">
        <f>J211</f>
        <v>Williams</v>
      </c>
      <c r="X221" s="39">
        <f>J244</f>
        <v>0.02</v>
      </c>
      <c r="Y221" s="40">
        <v>0.58260869565217399</v>
      </c>
      <c r="Z221" s="42">
        <f t="shared" si="48"/>
        <v>8.14</v>
      </c>
      <c r="AA221" s="42">
        <f>Average!I507</f>
        <v>10.890357142857143</v>
      </c>
      <c r="AB221" s="42">
        <f>BD$33+BD$34+BD$35+BD$36+Z221</f>
        <v>15.54</v>
      </c>
      <c r="AC221" s="76">
        <f>AC186+Table10[[#This Row],[Column2]]</f>
        <v>16.774417104634495</v>
      </c>
    </row>
    <row r="222" spans="1:29" x14ac:dyDescent="0.2">
      <c r="A222" s="21">
        <v>10</v>
      </c>
      <c r="B222" s="21"/>
      <c r="C222" s="21"/>
      <c r="D222" s="21"/>
      <c r="E222" s="21"/>
      <c r="F222" s="21"/>
      <c r="G222" s="21"/>
      <c r="H222" s="21"/>
      <c r="I222" s="22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>
        <v>10</v>
      </c>
      <c r="W222" t="str">
        <f>K211</f>
        <v>Fitzsimmons</v>
      </c>
      <c r="X222" s="39">
        <f>K244</f>
        <v>0</v>
      </c>
      <c r="Y222" s="40">
        <v>0.52391304347826095</v>
      </c>
      <c r="Z222" s="42">
        <f t="shared" si="48"/>
        <v>6.85</v>
      </c>
      <c r="AA222" s="42">
        <f>Average!I508</f>
        <v>9.6524999999999999</v>
      </c>
      <c r="AB222" s="42">
        <f>BE$33+BE$34+BE$35+BE$36+Z222</f>
        <v>13.829999999999998</v>
      </c>
      <c r="AC222" s="76">
        <f>AC187+Table10[[#This Row],[Column2]]</f>
        <v>14.408750000000001</v>
      </c>
    </row>
    <row r="223" spans="1:29" x14ac:dyDescent="0.2">
      <c r="A223">
        <v>11</v>
      </c>
      <c r="U223">
        <v>11</v>
      </c>
      <c r="W223" t="str">
        <f>L211</f>
        <v>Houser</v>
      </c>
      <c r="X223" s="39">
        <f>L244</f>
        <v>0.06</v>
      </c>
      <c r="Y223" s="40">
        <v>0.60130434782608688</v>
      </c>
      <c r="Z223" s="42">
        <f t="shared" si="48"/>
        <v>9.4599999999999991</v>
      </c>
      <c r="AA223" s="42">
        <f>Average!I509</f>
        <v>10.986785714285714</v>
      </c>
      <c r="AB223" s="42">
        <f>BF$33+BF$34+BF$35+BF$36+Z223</f>
        <v>16.95</v>
      </c>
      <c r="AC223" s="76">
        <f>AC188+Table10[[#This Row],[Column2]]</f>
        <v>16.575669427191166</v>
      </c>
    </row>
    <row r="224" spans="1:29" x14ac:dyDescent="0.2">
      <c r="A224" s="21">
        <v>12</v>
      </c>
      <c r="B224" s="21"/>
      <c r="C224" s="21"/>
      <c r="D224" s="21"/>
      <c r="E224" s="21"/>
      <c r="F224" s="21"/>
      <c r="G224" s="21"/>
      <c r="H224" s="21"/>
      <c r="I224" s="22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>
        <v>12</v>
      </c>
      <c r="W224" t="str">
        <f>M211</f>
        <v>J Baker</v>
      </c>
      <c r="X224" s="39">
        <f>M244</f>
        <v>0</v>
      </c>
      <c r="Y224" s="40">
        <v>0.47347826086956524</v>
      </c>
      <c r="Z224" s="42">
        <f t="shared" si="48"/>
        <v>6.59</v>
      </c>
      <c r="AA224" s="42">
        <f>Average!I510</f>
        <v>9.0474999999999994</v>
      </c>
      <c r="AB224" s="42">
        <f>BG$33+BG$34+BG$35+BG$36+Z224</f>
        <v>12.87</v>
      </c>
      <c r="AC224" s="76">
        <f>AC189+Table10[[#This Row],[Column2]]</f>
        <v>13.565711462450594</v>
      </c>
    </row>
    <row r="225" spans="1:29" x14ac:dyDescent="0.2">
      <c r="A225">
        <v>13</v>
      </c>
      <c r="U225">
        <v>13</v>
      </c>
      <c r="W225" t="str">
        <f>N211</f>
        <v>Landkammer</v>
      </c>
      <c r="X225" s="39">
        <f>N244</f>
        <v>0.05</v>
      </c>
      <c r="Y225" s="40">
        <v>0.54173913043478261</v>
      </c>
      <c r="Z225" s="42">
        <f t="shared" si="48"/>
        <v>9.0300000000000011</v>
      </c>
      <c r="AA225" s="42">
        <f>Average!I511</f>
        <v>9.4157142857142873</v>
      </c>
      <c r="AB225" s="42">
        <f>BH$33+BH$34+BH$35+BH$36+Z225</f>
        <v>15.07</v>
      </c>
      <c r="AC225" s="76">
        <f>AC190+Table10[[#This Row],[Column2]]</f>
        <v>14.44360248447205</v>
      </c>
    </row>
    <row r="226" spans="1:29" x14ac:dyDescent="0.2">
      <c r="A226" s="21">
        <v>14</v>
      </c>
      <c r="B226" s="21"/>
      <c r="C226" s="21"/>
      <c r="D226" s="21"/>
      <c r="E226" s="21"/>
      <c r="F226" s="21"/>
      <c r="G226" s="21"/>
      <c r="H226" s="21"/>
      <c r="I226" s="22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>
        <v>14</v>
      </c>
      <c r="W226" t="str">
        <f>O211</f>
        <v>Travis NA</v>
      </c>
      <c r="X226" s="39">
        <f>O244</f>
        <v>0</v>
      </c>
      <c r="Y226" s="40">
        <v>0.46714285714285719</v>
      </c>
      <c r="Z226" s="42">
        <f t="shared" si="48"/>
        <v>4.75</v>
      </c>
      <c r="AA226" s="42">
        <f>Average!I512</f>
        <v>7.9598758648758654</v>
      </c>
      <c r="AB226" s="42">
        <f>BI$33+BI$34+BI$35+BI$36+Z226</f>
        <v>9.74</v>
      </c>
      <c r="AC226" s="76">
        <f>AC191+Table10[[#This Row],[Column2]]</f>
        <v>12.391361038317561</v>
      </c>
    </row>
    <row r="227" spans="1:29" x14ac:dyDescent="0.2">
      <c r="A227">
        <v>15</v>
      </c>
      <c r="H227">
        <v>0.16</v>
      </c>
      <c r="J227">
        <v>0.02</v>
      </c>
      <c r="U227">
        <v>15</v>
      </c>
      <c r="W227" t="str">
        <f>P211</f>
        <v>Robinson NA</v>
      </c>
      <c r="X227" s="39">
        <f>P244</f>
        <v>0</v>
      </c>
      <c r="Y227" s="40">
        <v>0.55823529411764705</v>
      </c>
      <c r="Z227" s="42">
        <f t="shared" si="48"/>
        <v>0</v>
      </c>
      <c r="AA227" s="42">
        <f>Average!I513</f>
        <v>8.7326143790849677</v>
      </c>
      <c r="AB227" s="42">
        <f>BJ$33+BJ$34+BJ$35+BJ$36+Z227</f>
        <v>0</v>
      </c>
      <c r="AC227" s="76">
        <f>AC192+Table10[[#This Row],[Column2]]</f>
        <v>12.821307189542484</v>
      </c>
    </row>
    <row r="228" spans="1:29" x14ac:dyDescent="0.2">
      <c r="A228" s="21">
        <v>16</v>
      </c>
      <c r="B228" s="21"/>
      <c r="C228" s="21">
        <v>0.06</v>
      </c>
      <c r="D228" s="21"/>
      <c r="E228" s="21"/>
      <c r="F228" s="21">
        <v>0.11</v>
      </c>
      <c r="G228" s="21"/>
      <c r="H228" s="21"/>
      <c r="I228" s="22"/>
      <c r="J228" s="21"/>
      <c r="K228" s="21"/>
      <c r="L228" s="21">
        <v>0.06</v>
      </c>
      <c r="M228" s="21"/>
      <c r="N228" s="21"/>
      <c r="O228" s="21"/>
      <c r="P228" s="21"/>
      <c r="Q228" s="21"/>
      <c r="R228" s="21">
        <v>7.0000000000000007E-2</v>
      </c>
      <c r="S228" s="21"/>
      <c r="T228" s="21"/>
      <c r="U228" s="21">
        <v>16</v>
      </c>
      <c r="W228" t="str">
        <f>Q211</f>
        <v>Blachly</v>
      </c>
      <c r="X228" s="39">
        <f>Q244</f>
        <v>0</v>
      </c>
      <c r="Y228" s="40">
        <v>0.51391304347826083</v>
      </c>
      <c r="Z228" s="42">
        <f t="shared" si="48"/>
        <v>8.61</v>
      </c>
      <c r="AA228" s="42">
        <f>Average!I514</f>
        <v>10.713571428571431</v>
      </c>
      <c r="AB228" s="42">
        <f>BK$33+BK$34+BK$35+BK$36+Z228</f>
        <v>15.34</v>
      </c>
      <c r="AC228" s="76">
        <f>AC193+Table10[[#This Row],[Column2]]</f>
        <v>16.369572384137602</v>
      </c>
    </row>
    <row r="229" spans="1:29" x14ac:dyDescent="0.2">
      <c r="A229">
        <v>17</v>
      </c>
      <c r="N229">
        <v>0.02</v>
      </c>
      <c r="T229">
        <v>0.13</v>
      </c>
      <c r="U229">
        <v>17</v>
      </c>
      <c r="W229" t="str">
        <f>R211</f>
        <v>S. Flerchinger</v>
      </c>
      <c r="X229" s="39">
        <f>R244</f>
        <v>7.0000000000000007E-2</v>
      </c>
      <c r="Y229" s="40">
        <v>0.63954545454545453</v>
      </c>
      <c r="Z229" s="42">
        <f t="shared" si="48"/>
        <v>8.89</v>
      </c>
      <c r="AA229" s="42">
        <f>Average!I515</f>
        <v>10.527421652421653</v>
      </c>
      <c r="AB229" s="42">
        <f>BL$33+BL$34+BL$35+BL$36+Z229</f>
        <v>14.9</v>
      </c>
      <c r="AC229" s="76">
        <f>AC194+Table10[[#This Row],[Column2]]</f>
        <v>15.306180856180857</v>
      </c>
    </row>
    <row r="230" spans="1:29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2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>
        <v>18</v>
      </c>
      <c r="W230" t="str">
        <f>S211</f>
        <v>B. Slaybaugh</v>
      </c>
      <c r="X230" s="39">
        <f>S244</f>
        <v>0</v>
      </c>
      <c r="Y230" s="40">
        <v>0.41583333333333333</v>
      </c>
      <c r="Z230" s="42">
        <f t="shared" si="48"/>
        <v>9.11</v>
      </c>
      <c r="AA230" s="42">
        <f>Average!I516</f>
        <v>10.963076923076922</v>
      </c>
      <c r="AB230" s="42">
        <f>BM$33+BM$34+BM$35+BM$36+Z230</f>
        <v>17.159999999999997</v>
      </c>
      <c r="AC230" s="76">
        <f>AC195+Table10[[#This Row],[Column2]]</f>
        <v>15.707884615384616</v>
      </c>
    </row>
    <row r="231" spans="1:29" x14ac:dyDescent="0.2">
      <c r="A231">
        <v>19</v>
      </c>
      <c r="U231">
        <v>19</v>
      </c>
      <c r="W231" t="str">
        <f>T211</f>
        <v>Demand</v>
      </c>
      <c r="X231" s="39">
        <f>T244</f>
        <v>0.15</v>
      </c>
      <c r="Y231" s="40">
        <v>0.65346153846153854</v>
      </c>
      <c r="Z231" s="42">
        <f t="shared" si="48"/>
        <v>17.61</v>
      </c>
      <c r="AA231" s="42">
        <f>Average!I517</f>
        <v>17.796111111111109</v>
      </c>
      <c r="AB231" s="42">
        <f>BN$33+BN$34+BN$35+BN$36+Z231</f>
        <v>28.81</v>
      </c>
      <c r="AC231" s="76">
        <f>AC196+Table10[[#This Row],[Column2]]</f>
        <v>26.15987179487179</v>
      </c>
    </row>
    <row r="232" spans="1:29" x14ac:dyDescent="0.2">
      <c r="A232" s="21">
        <v>20</v>
      </c>
      <c r="B232" s="21"/>
      <c r="C232" s="21"/>
      <c r="D232" s="21"/>
      <c r="E232" s="21"/>
      <c r="F232" s="21"/>
      <c r="G232" s="21"/>
      <c r="H232" s="21"/>
      <c r="I232" s="22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>
        <v>20</v>
      </c>
      <c r="AC232" s="76"/>
    </row>
    <row r="233" spans="1:29" x14ac:dyDescent="0.2">
      <c r="A233">
        <v>21</v>
      </c>
      <c r="U233">
        <v>21</v>
      </c>
      <c r="W233" t="s">
        <v>101</v>
      </c>
      <c r="AA233" s="8" t="s">
        <v>145</v>
      </c>
      <c r="AC233" s="76"/>
    </row>
    <row r="234" spans="1:29" x14ac:dyDescent="0.2">
      <c r="A234" s="21">
        <v>22</v>
      </c>
      <c r="B234" s="21"/>
      <c r="C234" s="21"/>
      <c r="D234" s="21"/>
      <c r="E234" s="21"/>
      <c r="F234" s="21"/>
      <c r="G234" s="21"/>
      <c r="H234" s="21"/>
      <c r="I234" s="22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>
        <v>22</v>
      </c>
      <c r="X234" s="41" t="s">
        <v>102</v>
      </c>
      <c r="Y234" s="41"/>
      <c r="AC234" s="76"/>
    </row>
    <row r="235" spans="1:29" x14ac:dyDescent="0.2">
      <c r="A235">
        <v>23</v>
      </c>
      <c r="U235">
        <v>23</v>
      </c>
      <c r="AC235" s="74"/>
    </row>
    <row r="236" spans="1:29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2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>
        <v>24</v>
      </c>
    </row>
    <row r="237" spans="1:29" x14ac:dyDescent="0.2">
      <c r="A237">
        <v>25</v>
      </c>
      <c r="U237">
        <v>25</v>
      </c>
    </row>
    <row r="238" spans="1:29" x14ac:dyDescent="0.2">
      <c r="A238" s="21">
        <v>26</v>
      </c>
      <c r="B238" s="21"/>
      <c r="C238" s="21"/>
      <c r="D238" s="21"/>
      <c r="E238" s="21"/>
      <c r="F238" s="21"/>
      <c r="G238" s="21"/>
      <c r="H238" s="21"/>
      <c r="I238" s="22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>
        <v>26</v>
      </c>
    </row>
    <row r="239" spans="1:29" x14ac:dyDescent="0.2">
      <c r="A239">
        <v>27</v>
      </c>
      <c r="U239">
        <v>27</v>
      </c>
    </row>
    <row r="240" spans="1:29" x14ac:dyDescent="0.2">
      <c r="A240" s="21">
        <v>28</v>
      </c>
      <c r="B240" s="21"/>
      <c r="C240" s="21"/>
      <c r="D240" s="21"/>
      <c r="E240" s="21"/>
      <c r="F240" s="21"/>
      <c r="G240" s="21"/>
      <c r="H240" s="21"/>
      <c r="I240" s="22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>
        <v>28</v>
      </c>
    </row>
    <row r="241" spans="1:29" x14ac:dyDescent="0.2">
      <c r="A241">
        <v>29</v>
      </c>
      <c r="U241">
        <v>29</v>
      </c>
    </row>
    <row r="242" spans="1:29" x14ac:dyDescent="0.2">
      <c r="A242" s="21">
        <v>30</v>
      </c>
      <c r="B242" s="21"/>
      <c r="C242" s="21"/>
      <c r="D242" s="21"/>
      <c r="E242" s="21"/>
      <c r="F242" s="21"/>
      <c r="G242" s="21"/>
      <c r="H242" s="21"/>
      <c r="I242" s="22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>
        <v>30</v>
      </c>
    </row>
    <row r="243" spans="1:29" x14ac:dyDescent="0.2">
      <c r="A243">
        <v>31</v>
      </c>
      <c r="F243">
        <v>0.15</v>
      </c>
      <c r="U243">
        <v>31</v>
      </c>
    </row>
    <row r="244" spans="1:29" x14ac:dyDescent="0.2">
      <c r="A244" s="18" t="s">
        <v>37</v>
      </c>
      <c r="B244" s="18">
        <f t="shared" ref="B244:T244" si="49">SUM(B213:B243)</f>
        <v>0</v>
      </c>
      <c r="C244" s="18">
        <f t="shared" si="49"/>
        <v>0.11</v>
      </c>
      <c r="D244" s="18">
        <f t="shared" si="49"/>
        <v>0</v>
      </c>
      <c r="E244" s="18">
        <f t="shared" si="49"/>
        <v>0</v>
      </c>
      <c r="F244" s="18">
        <f>SUM(F213:F243)</f>
        <v>0.26</v>
      </c>
      <c r="G244" s="18">
        <f t="shared" si="49"/>
        <v>0</v>
      </c>
      <c r="H244" s="18">
        <f t="shared" si="49"/>
        <v>0.16</v>
      </c>
      <c r="I244" s="18">
        <f t="shared" si="49"/>
        <v>0</v>
      </c>
      <c r="J244" s="18">
        <f t="shared" si="49"/>
        <v>0.02</v>
      </c>
      <c r="K244" s="18">
        <f t="shared" si="49"/>
        <v>0</v>
      </c>
      <c r="L244" s="18">
        <f t="shared" si="49"/>
        <v>0.06</v>
      </c>
      <c r="M244" s="18">
        <f t="shared" si="49"/>
        <v>0</v>
      </c>
      <c r="N244" s="18">
        <f t="shared" si="49"/>
        <v>0.05</v>
      </c>
      <c r="O244" s="18">
        <f t="shared" si="49"/>
        <v>0</v>
      </c>
      <c r="P244" s="18">
        <f t="shared" si="49"/>
        <v>0</v>
      </c>
      <c r="Q244" s="18">
        <f t="shared" si="49"/>
        <v>0</v>
      </c>
      <c r="R244" s="18">
        <f t="shared" si="49"/>
        <v>7.0000000000000007E-2</v>
      </c>
      <c r="S244" s="18">
        <f t="shared" si="49"/>
        <v>0</v>
      </c>
      <c r="T244" s="20">
        <f t="shared" si="49"/>
        <v>0.15</v>
      </c>
      <c r="U244" s="18"/>
    </row>
    <row r="246" spans="1:29" x14ac:dyDescent="0.2">
      <c r="A246" s="2" t="s">
        <v>46</v>
      </c>
      <c r="B246" t="str">
        <f>B211</f>
        <v>Pomeroy CD</v>
      </c>
      <c r="C246" t="str">
        <f t="shared" ref="C246:T246" si="50">C211</f>
        <v>Huntington</v>
      </c>
      <c r="D246" t="str">
        <f t="shared" si="50"/>
        <v>Tom Keatts</v>
      </c>
      <c r="E246" t="str">
        <f t="shared" si="50"/>
        <v>Roger Koller</v>
      </c>
      <c r="F246" t="str">
        <f>F211</f>
        <v>Ruark</v>
      </c>
      <c r="G246" t="str">
        <f t="shared" si="50"/>
        <v xml:space="preserve">Cardwell </v>
      </c>
      <c r="H246" t="str">
        <f t="shared" si="50"/>
        <v>M Hastings</v>
      </c>
      <c r="I246" t="str">
        <f t="shared" si="50"/>
        <v>510 Pataha</v>
      </c>
      <c r="J246" t="str">
        <f t="shared" si="50"/>
        <v>Williams</v>
      </c>
      <c r="K246" t="str">
        <f t="shared" si="50"/>
        <v>Fitzsimmons</v>
      </c>
      <c r="L246" t="str">
        <f t="shared" si="50"/>
        <v>Houser</v>
      </c>
      <c r="M246" t="str">
        <f t="shared" si="50"/>
        <v>J Baker</v>
      </c>
      <c r="N246" t="str">
        <f t="shared" si="50"/>
        <v>Landkammer</v>
      </c>
      <c r="O246" t="str">
        <f t="shared" si="50"/>
        <v>Travis NA</v>
      </c>
      <c r="P246" t="str">
        <f t="shared" si="50"/>
        <v>Robinson NA</v>
      </c>
      <c r="Q246" t="str">
        <f t="shared" si="50"/>
        <v>Blachly</v>
      </c>
      <c r="R246" t="str">
        <f t="shared" si="50"/>
        <v>S. Flerchinger</v>
      </c>
      <c r="S246" t="str">
        <f t="shared" si="50"/>
        <v>B. Slaybaugh</v>
      </c>
      <c r="T246" t="str">
        <f t="shared" si="50"/>
        <v>Demand</v>
      </c>
      <c r="W246" s="68">
        <v>41487</v>
      </c>
      <c r="X246" s="61"/>
      <c r="Y246" s="59" t="s">
        <v>107</v>
      </c>
      <c r="Z246" s="61"/>
      <c r="AA246" s="61"/>
      <c r="AB246" s="62"/>
      <c r="AC246" s="75"/>
    </row>
    <row r="247" spans="1:29" x14ac:dyDescent="0.2">
      <c r="X247" s="39" t="s">
        <v>106</v>
      </c>
      <c r="Y247" s="39" t="s">
        <v>115</v>
      </c>
      <c r="Z247" s="8" t="s">
        <v>99</v>
      </c>
      <c r="AA247" s="47" t="s">
        <v>116</v>
      </c>
      <c r="AB247" s="42" t="s">
        <v>100</v>
      </c>
      <c r="AC247" s="74" t="s">
        <v>178</v>
      </c>
    </row>
    <row r="248" spans="1:29" x14ac:dyDescent="0.2">
      <c r="A248">
        <v>1</v>
      </c>
      <c r="C248">
        <v>0.2</v>
      </c>
      <c r="E248">
        <v>0.15</v>
      </c>
      <c r="F248">
        <v>0.17</v>
      </c>
      <c r="G248">
        <v>0.04</v>
      </c>
      <c r="H248">
        <v>0</v>
      </c>
      <c r="N248">
        <v>0.12</v>
      </c>
      <c r="R248">
        <v>0.1</v>
      </c>
      <c r="S248">
        <v>0.06</v>
      </c>
      <c r="T248">
        <v>0.14000000000000001</v>
      </c>
      <c r="U248">
        <v>1</v>
      </c>
      <c r="W248" t="str">
        <f>B246</f>
        <v>Pomeroy CD</v>
      </c>
      <c r="X248" s="39">
        <f>B279</f>
        <v>6.0000000000000005E-2</v>
      </c>
      <c r="Y248" s="40">
        <v>0.50608695652173918</v>
      </c>
      <c r="Z248" s="42">
        <f>AM25</f>
        <v>6.1</v>
      </c>
      <c r="AA248" s="42">
        <f>Average!J499</f>
        <v>8.8689285714285742</v>
      </c>
      <c r="AB248" s="42">
        <f>AV$33+AV$34+AV$35+AV$36+Z248</f>
        <v>11.56</v>
      </c>
      <c r="AC248" s="76">
        <f>AC213+Table11[[#This Row],[Column2]]</f>
        <v>13.030483379342078</v>
      </c>
    </row>
    <row r="249" spans="1:29" x14ac:dyDescent="0.2">
      <c r="A249" s="21">
        <v>2</v>
      </c>
      <c r="B249" s="21"/>
      <c r="C249" s="21">
        <v>0.03</v>
      </c>
      <c r="D249" s="21"/>
      <c r="E249" s="21">
        <v>0.1</v>
      </c>
      <c r="F249" s="21">
        <v>0.02</v>
      </c>
      <c r="G249" s="21">
        <v>0.08</v>
      </c>
      <c r="H249" s="21"/>
      <c r="I249" s="22"/>
      <c r="J249" s="21">
        <v>0.08</v>
      </c>
      <c r="K249" s="21">
        <v>0.03</v>
      </c>
      <c r="L249" s="21">
        <v>0.11</v>
      </c>
      <c r="M249" s="21">
        <v>0.04</v>
      </c>
      <c r="N249" s="21">
        <v>0.5</v>
      </c>
      <c r="O249" s="21"/>
      <c r="P249" s="21"/>
      <c r="Q249" s="21"/>
      <c r="R249" s="21">
        <v>0.04</v>
      </c>
      <c r="S249" s="21">
        <v>0.03</v>
      </c>
      <c r="T249" s="21"/>
      <c r="U249" s="21">
        <v>2</v>
      </c>
      <c r="W249" t="str">
        <f>C246</f>
        <v>Huntington</v>
      </c>
      <c r="X249" s="39">
        <f>C279</f>
        <v>0.58000000000000007</v>
      </c>
      <c r="Y249" s="40">
        <v>0.69111111111111123</v>
      </c>
      <c r="Z249" s="42">
        <f t="shared" ref="Z249:Z266" si="51">AM26</f>
        <v>11.62</v>
      </c>
      <c r="AA249" s="42">
        <f>Average!J500</f>
        <v>12.883181347637867</v>
      </c>
      <c r="AB249" s="42">
        <f>AW$33+AW$34+AW$35+AW$36+Z249</f>
        <v>19.7</v>
      </c>
      <c r="AC249" s="76">
        <f>AC214+Table11[[#This Row],[Column2]]</f>
        <v>19.336014974466316</v>
      </c>
    </row>
    <row r="250" spans="1:29" x14ac:dyDescent="0.2">
      <c r="A250">
        <v>3</v>
      </c>
      <c r="B250">
        <v>0.03</v>
      </c>
      <c r="E250">
        <v>0.02</v>
      </c>
      <c r="J250">
        <v>0.06</v>
      </c>
      <c r="K250">
        <v>0.06</v>
      </c>
      <c r="U250">
        <v>3</v>
      </c>
      <c r="W250" t="str">
        <f>D246</f>
        <v>Tom Keatts</v>
      </c>
      <c r="X250" s="39">
        <f>D279</f>
        <v>0</v>
      </c>
      <c r="Y250" s="40"/>
      <c r="Z250" s="42">
        <f t="shared" si="51"/>
        <v>6.48</v>
      </c>
      <c r="AA250" s="42">
        <f>Average!J501</f>
        <v>15.18054365079365</v>
      </c>
      <c r="AB250" s="42">
        <f>AX$33+AX$34+AX$35+AX$36+Z250</f>
        <v>11.83</v>
      </c>
      <c r="AC250" s="76"/>
    </row>
    <row r="251" spans="1:29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2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>
        <v>4</v>
      </c>
      <c r="W251" t="str">
        <f>E246</f>
        <v>Roger Koller</v>
      </c>
      <c r="X251" s="39">
        <f>E279</f>
        <v>0.35000000000000003</v>
      </c>
      <c r="Y251" s="40">
        <v>0.63000000000000012</v>
      </c>
      <c r="Z251" s="42">
        <f t="shared" si="51"/>
        <v>9.67</v>
      </c>
      <c r="AA251" s="42">
        <f>Average!J502</f>
        <v>13.008214285714287</v>
      </c>
      <c r="AB251" s="42">
        <f>AY$33+AY$34+AY$35+AY$36+Z251</f>
        <v>17.079999999999998</v>
      </c>
      <c r="AC251" s="76">
        <f>AC216+Table11[[#This Row],[Column2]]</f>
        <v>19.109689440993787</v>
      </c>
    </row>
    <row r="252" spans="1:29" x14ac:dyDescent="0.2">
      <c r="A252">
        <v>5</v>
      </c>
      <c r="U252">
        <v>5</v>
      </c>
      <c r="W252" t="str">
        <f>F246</f>
        <v>Ruark</v>
      </c>
      <c r="X252" s="39">
        <f>F279</f>
        <v>0.41000000000000003</v>
      </c>
      <c r="Y252" s="40">
        <v>0.63934782608695673</v>
      </c>
      <c r="Z252" s="42">
        <f t="shared" si="51"/>
        <v>8.2900000000000009</v>
      </c>
      <c r="AA252" s="42">
        <f>Average!J503</f>
        <v>10.147321428571429</v>
      </c>
      <c r="AB252" s="42">
        <f>AZ$33+AZ$34+AZ$35+AZ$36+Z252</f>
        <v>13.870000000000001</v>
      </c>
      <c r="AC252" s="76">
        <f>AC217+Table11[[#This Row],[Column2]]</f>
        <v>15.254631797349191</v>
      </c>
    </row>
    <row r="253" spans="1:29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2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>
        <v>6</v>
      </c>
      <c r="W253" t="str">
        <f>G246</f>
        <v xml:space="preserve">Cardwell </v>
      </c>
      <c r="X253" s="39">
        <f>G279</f>
        <v>0.16</v>
      </c>
      <c r="Y253" s="40">
        <v>0.36421052631578948</v>
      </c>
      <c r="Z253" s="42">
        <f t="shared" si="51"/>
        <v>4.4800000000000004</v>
      </c>
      <c r="AA253" s="42">
        <f>Average!J504</f>
        <v>8.194175438596492</v>
      </c>
      <c r="AB253" s="42">
        <f>BA$33+BA$34+BA$35+BA$36+Z253</f>
        <v>4.4800000000000004</v>
      </c>
      <c r="AC253" s="76">
        <f>AC218+Table11[[#This Row],[Column2]]</f>
        <v>11.795407636738906</v>
      </c>
    </row>
    <row r="254" spans="1:29" x14ac:dyDescent="0.2">
      <c r="A254">
        <v>7</v>
      </c>
      <c r="U254">
        <v>7</v>
      </c>
      <c r="W254" t="str">
        <f>H246</f>
        <v>M Hastings</v>
      </c>
      <c r="X254" s="39">
        <f>H279</f>
        <v>0</v>
      </c>
      <c r="Y254" s="40">
        <v>0.38714285714285718</v>
      </c>
      <c r="Z254" s="42">
        <f t="shared" si="51"/>
        <v>7.51</v>
      </c>
      <c r="AA254" s="42">
        <f>Average!J505</f>
        <v>8.9770054945054927</v>
      </c>
      <c r="AB254" s="42">
        <f>BB$33+BB$34+BB$35+BB$36+Z254</f>
        <v>15.87</v>
      </c>
      <c r="AC254" s="76">
        <f>AC219+Table11[[#This Row],[Column2]]</f>
        <v>14.344175249066552</v>
      </c>
    </row>
    <row r="255" spans="1:29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2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>
        <v>8</v>
      </c>
      <c r="W255" t="str">
        <f>I246</f>
        <v>510 Pataha</v>
      </c>
      <c r="X255" s="39">
        <f>I279</f>
        <v>0</v>
      </c>
      <c r="Y255" s="40"/>
      <c r="Z255" s="42">
        <f t="shared" si="51"/>
        <v>6.42</v>
      </c>
      <c r="AA255" s="42">
        <f>Average!J506</f>
        <v>8.7439999999999998</v>
      </c>
      <c r="AB255" s="42">
        <f>BC$33+BC$34+BC$35+BC$36+Z255</f>
        <v>10.47</v>
      </c>
      <c r="AC255" s="76"/>
    </row>
    <row r="256" spans="1:29" x14ac:dyDescent="0.2">
      <c r="A256">
        <v>9</v>
      </c>
      <c r="U256">
        <v>9</v>
      </c>
      <c r="W256" t="str">
        <f>J246</f>
        <v>Williams</v>
      </c>
      <c r="X256" s="39">
        <f>J279</f>
        <v>0.18000000000000002</v>
      </c>
      <c r="Y256" s="40">
        <v>0.55260869565217396</v>
      </c>
      <c r="Z256" s="42">
        <f t="shared" si="51"/>
        <v>8.32</v>
      </c>
      <c r="AA256" s="42">
        <f>Average!J507</f>
        <v>11.373214285714285</v>
      </c>
      <c r="AB256" s="42">
        <f>BD$33+BD$34+BD$35+BD$36+Z256</f>
        <v>15.719999999999999</v>
      </c>
      <c r="AC256" s="76">
        <f>AC221+Table11[[#This Row],[Column2]]</f>
        <v>17.32702580028667</v>
      </c>
    </row>
    <row r="257" spans="1:29" x14ac:dyDescent="0.2">
      <c r="A257" s="21">
        <v>10</v>
      </c>
      <c r="B257" s="21"/>
      <c r="C257" s="21"/>
      <c r="D257" s="21"/>
      <c r="E257" s="21"/>
      <c r="F257" s="21"/>
      <c r="G257" s="21"/>
      <c r="H257" s="21"/>
      <c r="I257" s="22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>
        <v>10</v>
      </c>
      <c r="W257" t="str">
        <f>K246</f>
        <v>Fitzsimmons</v>
      </c>
      <c r="X257" s="39">
        <f>K279</f>
        <v>0.25</v>
      </c>
      <c r="Y257" s="40">
        <v>0.41500000000000004</v>
      </c>
      <c r="Z257" s="42">
        <f t="shared" si="51"/>
        <v>7.1</v>
      </c>
      <c r="AA257" s="42">
        <f>Average!J508</f>
        <v>10.060326086956522</v>
      </c>
      <c r="AB257" s="42">
        <f>BE$33+BE$34+BE$35+BE$36+Z257</f>
        <v>14.079999999999998</v>
      </c>
      <c r="AC257" s="76">
        <f>AC222+Table11[[#This Row],[Column2]]</f>
        <v>14.82375</v>
      </c>
    </row>
    <row r="258" spans="1:29" x14ac:dyDescent="0.2">
      <c r="A258">
        <v>11</v>
      </c>
      <c r="C258">
        <v>0.05</v>
      </c>
      <c r="L258">
        <v>0.03</v>
      </c>
      <c r="R258">
        <v>0.02</v>
      </c>
      <c r="S258">
        <v>0.03</v>
      </c>
      <c r="T258">
        <v>0.24</v>
      </c>
      <c r="U258">
        <v>11</v>
      </c>
      <c r="W258" t="str">
        <f>L246</f>
        <v>Houser</v>
      </c>
      <c r="X258" s="39">
        <f>L279</f>
        <v>0.21000000000000002</v>
      </c>
      <c r="Y258" s="40">
        <v>0.56130434782608696</v>
      </c>
      <c r="Z258" s="42">
        <f t="shared" si="51"/>
        <v>9.67</v>
      </c>
      <c r="AA258" s="42">
        <f>Average!J509</f>
        <v>11.479285714285714</v>
      </c>
      <c r="AB258" s="42">
        <f>BF$33+BF$34+BF$35+BF$36+Z258</f>
        <v>17.16</v>
      </c>
      <c r="AC258" s="76">
        <f>AC223+Table11[[#This Row],[Column2]]</f>
        <v>17.136973775017253</v>
      </c>
    </row>
    <row r="259" spans="1:29" x14ac:dyDescent="0.2">
      <c r="A259" s="21">
        <v>12</v>
      </c>
      <c r="B259" s="21"/>
      <c r="C259" s="21"/>
      <c r="D259" s="21"/>
      <c r="E259" s="21"/>
      <c r="F259" s="21"/>
      <c r="G259" s="21"/>
      <c r="H259" s="21"/>
      <c r="I259" s="22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>
        <v>0.01</v>
      </c>
      <c r="U259" s="21">
        <v>12</v>
      </c>
      <c r="W259" t="str">
        <f>M246</f>
        <v>J Baker</v>
      </c>
      <c r="X259" s="39">
        <f>M279</f>
        <v>0.04</v>
      </c>
      <c r="Y259" s="40">
        <v>0.44304347826086948</v>
      </c>
      <c r="Z259" s="42">
        <f t="shared" si="51"/>
        <v>6.63</v>
      </c>
      <c r="AA259" s="42">
        <f>Average!J510</f>
        <v>9.473749999999999</v>
      </c>
      <c r="AB259" s="42">
        <f>BG$33+BG$34+BG$35+BG$36+Z259</f>
        <v>12.91</v>
      </c>
      <c r="AC259" s="76">
        <f>AC224+Table11[[#This Row],[Column2]]</f>
        <v>14.008754940711464</v>
      </c>
    </row>
    <row r="260" spans="1:29" x14ac:dyDescent="0.2">
      <c r="A260">
        <v>13</v>
      </c>
      <c r="U260">
        <v>13</v>
      </c>
      <c r="W260" t="str">
        <f>N246</f>
        <v>Landkammer</v>
      </c>
      <c r="X260" s="39">
        <f>N279</f>
        <v>0.79</v>
      </c>
      <c r="Y260" s="40">
        <v>0.58434782608695657</v>
      </c>
      <c r="Z260" s="42">
        <f t="shared" si="51"/>
        <v>9.82</v>
      </c>
      <c r="AA260" s="42">
        <f>Average!J511</f>
        <v>9.9628571428571444</v>
      </c>
      <c r="AB260" s="42">
        <f>BH$33+BH$34+BH$35+BH$36+Z260</f>
        <v>15.86</v>
      </c>
      <c r="AC260" s="76">
        <f>AC225+Table11[[#This Row],[Column2]]</f>
        <v>15.027950310559007</v>
      </c>
    </row>
    <row r="261" spans="1:29" x14ac:dyDescent="0.2">
      <c r="A261" s="21">
        <v>14</v>
      </c>
      <c r="B261" s="21"/>
      <c r="C261" s="21"/>
      <c r="D261" s="21"/>
      <c r="E261" s="21"/>
      <c r="F261" s="21"/>
      <c r="G261" s="21"/>
      <c r="H261" s="21"/>
      <c r="I261" s="22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>
        <v>14</v>
      </c>
      <c r="W261" t="str">
        <f>O246</f>
        <v>Travis NA</v>
      </c>
      <c r="X261" s="39">
        <f>O279</f>
        <v>0.1</v>
      </c>
      <c r="Y261" s="40">
        <v>0.41600000000000004</v>
      </c>
      <c r="Z261" s="42">
        <f t="shared" si="51"/>
        <v>4.8499999999999996</v>
      </c>
      <c r="AA261" s="42">
        <f>Average!J512</f>
        <v>8.2990758648758653</v>
      </c>
      <c r="AB261" s="42">
        <f>BI$33+BI$34+BI$35+BI$36+Z261</f>
        <v>9.84</v>
      </c>
      <c r="AC261" s="76">
        <f>AC226+Table11[[#This Row],[Column2]]</f>
        <v>12.807361038317561</v>
      </c>
    </row>
    <row r="262" spans="1:29" x14ac:dyDescent="0.2">
      <c r="A262">
        <v>15</v>
      </c>
      <c r="C262">
        <v>0.06</v>
      </c>
      <c r="U262">
        <v>15</v>
      </c>
      <c r="W262" t="str">
        <f>P246</f>
        <v>Robinson NA</v>
      </c>
      <c r="X262" s="39">
        <f>P279</f>
        <v>0</v>
      </c>
      <c r="Y262" s="40">
        <v>0.49588235294117644</v>
      </c>
      <c r="Z262" s="42">
        <f t="shared" si="51"/>
        <v>0</v>
      </c>
      <c r="AA262" s="42">
        <f>Average!J513</f>
        <v>9.2284967320261444</v>
      </c>
      <c r="AB262" s="42">
        <f>BJ$33+BJ$34+BJ$35+BJ$36+Z262</f>
        <v>0</v>
      </c>
      <c r="AC262" s="76">
        <f>AC227+Table11[[#This Row],[Column2]]</f>
        <v>13.317189542483661</v>
      </c>
    </row>
    <row r="263" spans="1:29" x14ac:dyDescent="0.2">
      <c r="A263" s="21">
        <v>16</v>
      </c>
      <c r="B263" s="21">
        <v>0.02</v>
      </c>
      <c r="C263" s="21"/>
      <c r="D263" s="21"/>
      <c r="E263" s="21">
        <v>0.05</v>
      </c>
      <c r="F263" s="21"/>
      <c r="G263" s="21"/>
      <c r="H263" s="21"/>
      <c r="I263" s="22"/>
      <c r="J263" s="21"/>
      <c r="K263" s="21"/>
      <c r="L263" s="21">
        <v>0.02</v>
      </c>
      <c r="M263" s="21"/>
      <c r="N263" s="21"/>
      <c r="O263" s="21"/>
      <c r="P263" s="21"/>
      <c r="Q263" s="21"/>
      <c r="R263" s="21">
        <v>0.02</v>
      </c>
      <c r="S263" s="21"/>
      <c r="T263" s="21"/>
      <c r="U263" s="21">
        <v>16</v>
      </c>
      <c r="W263" t="str">
        <f>Q246</f>
        <v>Blachly</v>
      </c>
      <c r="X263" s="39">
        <f>Q279</f>
        <v>0</v>
      </c>
      <c r="Y263" s="40">
        <v>0.52347826086956506</v>
      </c>
      <c r="Z263" s="42">
        <f t="shared" si="51"/>
        <v>8.61</v>
      </c>
      <c r="AA263" s="42">
        <f>Average!J514</f>
        <v>11.180714285714288</v>
      </c>
      <c r="AB263" s="42">
        <f>BK$33+BK$34+BK$35+BK$36+Z263</f>
        <v>15.34</v>
      </c>
      <c r="AC263" s="76">
        <f>AC228+Table11[[#This Row],[Column2]]</f>
        <v>16.893050645007168</v>
      </c>
    </row>
    <row r="264" spans="1:29" x14ac:dyDescent="0.2">
      <c r="A264">
        <v>17</v>
      </c>
      <c r="G264">
        <v>0.04</v>
      </c>
      <c r="K264">
        <v>0.16</v>
      </c>
      <c r="T264">
        <v>0.03</v>
      </c>
      <c r="U264">
        <v>17</v>
      </c>
      <c r="W264" t="str">
        <f>R246</f>
        <v>S. Flerchinger</v>
      </c>
      <c r="X264" s="39">
        <f>R279</f>
        <v>0.72</v>
      </c>
      <c r="Y264" s="40">
        <v>0.7239130434782608</v>
      </c>
      <c r="Z264" s="42">
        <f t="shared" si="51"/>
        <v>9.6100000000000012</v>
      </c>
      <c r="AA264" s="42">
        <f>Average!J515</f>
        <v>11.203493080993081</v>
      </c>
      <c r="AB264" s="42">
        <f>BL$33+BL$34+BL$35+BL$36+Z264</f>
        <v>15.620000000000001</v>
      </c>
      <c r="AC264" s="76">
        <f>AC229+Table11[[#This Row],[Column2]]</f>
        <v>16.030093899659118</v>
      </c>
    </row>
    <row r="265" spans="1:29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2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>
        <v>18</v>
      </c>
      <c r="W265" t="str">
        <f>S246</f>
        <v>B. Slaybaugh</v>
      </c>
      <c r="X265" s="39">
        <f>S279</f>
        <v>0.16</v>
      </c>
      <c r="Y265" s="40">
        <v>0.44249999999999995</v>
      </c>
      <c r="Z265" s="42">
        <f t="shared" si="51"/>
        <v>9.27</v>
      </c>
      <c r="AA265" s="42">
        <f>Average!J516</f>
        <v>11.383846153846154</v>
      </c>
      <c r="AB265" s="42">
        <f>BM$33+BM$34+BM$35+BM$36+Z265</f>
        <v>17.32</v>
      </c>
      <c r="AC265" s="76">
        <f>AC230+Table11[[#This Row],[Column2]]</f>
        <v>16.150384615384617</v>
      </c>
    </row>
    <row r="266" spans="1:29" x14ac:dyDescent="0.2">
      <c r="A266">
        <v>19</v>
      </c>
      <c r="U266">
        <v>19</v>
      </c>
      <c r="W266" t="str">
        <f>T246</f>
        <v>Demand</v>
      </c>
      <c r="X266" s="39">
        <f>T279</f>
        <v>0.52</v>
      </c>
      <c r="Y266" s="40">
        <v>0.68384615384615388</v>
      </c>
      <c r="Z266" s="42">
        <f t="shared" si="51"/>
        <v>18.13</v>
      </c>
      <c r="AA266" s="42">
        <f>Average!J517</f>
        <v>18.448333333333331</v>
      </c>
      <c r="AB266" s="42">
        <f>BN$33+BN$34+BN$35+BN$36+Z266</f>
        <v>29.33</v>
      </c>
      <c r="AC266" s="76">
        <f>AC231+Table11[[#This Row],[Column2]]</f>
        <v>26.843717948717945</v>
      </c>
    </row>
    <row r="267" spans="1:29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2"/>
      <c r="J267" s="21">
        <v>0.04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>
        <v>20</v>
      </c>
      <c r="AC267" s="76"/>
    </row>
    <row r="268" spans="1:29" x14ac:dyDescent="0.2">
      <c r="A268">
        <v>21</v>
      </c>
      <c r="U268">
        <v>21</v>
      </c>
      <c r="W268" t="s">
        <v>101</v>
      </c>
      <c r="AA268" s="8" t="s">
        <v>145</v>
      </c>
      <c r="AC268" s="76"/>
    </row>
    <row r="269" spans="1:29" x14ac:dyDescent="0.2">
      <c r="A269" s="21">
        <v>22</v>
      </c>
      <c r="B269" s="21">
        <v>0.01</v>
      </c>
      <c r="C269" s="21">
        <v>0.15</v>
      </c>
      <c r="D269" s="21"/>
      <c r="E269" s="21">
        <v>0.01</v>
      </c>
      <c r="F269" s="21">
        <v>0.21</v>
      </c>
      <c r="G269" s="21"/>
      <c r="H269" s="21"/>
      <c r="I269" s="22"/>
      <c r="J269" s="21"/>
      <c r="K269" s="21"/>
      <c r="L269" s="21">
        <v>0.05</v>
      </c>
      <c r="M269" s="21"/>
      <c r="N269" s="21">
        <v>0.16</v>
      </c>
      <c r="O269" s="21"/>
      <c r="P269" s="21"/>
      <c r="Q269" s="21"/>
      <c r="R269" s="21">
        <v>0.14000000000000001</v>
      </c>
      <c r="S269" s="21"/>
      <c r="T269" s="21">
        <v>0.1</v>
      </c>
      <c r="U269" s="21">
        <v>22</v>
      </c>
      <c r="X269" s="41" t="s">
        <v>102</v>
      </c>
      <c r="Y269" s="41"/>
      <c r="AC269" s="76"/>
    </row>
    <row r="270" spans="1:29" x14ac:dyDescent="0.2">
      <c r="A270">
        <v>23</v>
      </c>
      <c r="U270">
        <v>23</v>
      </c>
      <c r="AC270" s="74"/>
    </row>
    <row r="271" spans="1:29" x14ac:dyDescent="0.2">
      <c r="A271" s="21">
        <v>24</v>
      </c>
      <c r="B271" s="21"/>
      <c r="C271" s="21">
        <v>0.05</v>
      </c>
      <c r="D271" s="21"/>
      <c r="E271" s="21">
        <v>0.02</v>
      </c>
      <c r="F271" s="21"/>
      <c r="G271" s="21"/>
      <c r="H271" s="21"/>
      <c r="I271" s="22"/>
      <c r="J271" s="21"/>
      <c r="K271" s="21"/>
      <c r="L271" s="21"/>
      <c r="M271" s="21"/>
      <c r="N271" s="21"/>
      <c r="O271" s="21"/>
      <c r="P271" s="21"/>
      <c r="Q271" s="21"/>
      <c r="R271" s="21"/>
      <c r="S271" s="21">
        <v>0.04</v>
      </c>
      <c r="T271" s="21"/>
      <c r="U271" s="21">
        <v>24</v>
      </c>
    </row>
    <row r="272" spans="1:29" x14ac:dyDescent="0.2">
      <c r="A272">
        <v>25</v>
      </c>
      <c r="C272">
        <v>0.04</v>
      </c>
      <c r="F272">
        <v>0.01</v>
      </c>
      <c r="O272">
        <v>0.1</v>
      </c>
      <c r="R272">
        <v>0.4</v>
      </c>
      <c r="U272">
        <v>25</v>
      </c>
    </row>
    <row r="273" spans="1:29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2"/>
      <c r="J273" s="21"/>
      <c r="K273" s="21"/>
      <c r="L273" s="21"/>
      <c r="M273" s="21"/>
      <c r="N273" s="21">
        <v>0.01</v>
      </c>
      <c r="O273" s="21"/>
      <c r="P273" s="21"/>
      <c r="Q273" s="21"/>
      <c r="R273" s="21"/>
      <c r="S273" s="21"/>
      <c r="T273" s="21"/>
      <c r="U273" s="21">
        <v>26</v>
      </c>
    </row>
    <row r="274" spans="1:29" x14ac:dyDescent="0.2">
      <c r="A274">
        <v>27</v>
      </c>
      <c r="U274">
        <v>27</v>
      </c>
    </row>
    <row r="275" spans="1:29" x14ac:dyDescent="0.2">
      <c r="A275" s="21">
        <v>28</v>
      </c>
      <c r="B275" s="21"/>
      <c r="C275" s="21"/>
      <c r="D275" s="21"/>
      <c r="E275" s="21"/>
      <c r="F275" s="21"/>
      <c r="G275" s="21"/>
      <c r="H275" s="21"/>
      <c r="I275" s="22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>
        <v>28</v>
      </c>
    </row>
    <row r="276" spans="1:29" x14ac:dyDescent="0.2">
      <c r="A276">
        <v>29</v>
      </c>
      <c r="U276">
        <v>29</v>
      </c>
    </row>
    <row r="277" spans="1:29" x14ac:dyDescent="0.2">
      <c r="A277" s="21">
        <v>30</v>
      </c>
      <c r="B277" s="21"/>
      <c r="C277" s="21"/>
      <c r="D277" s="21"/>
      <c r="E277" s="21"/>
      <c r="F277" s="21"/>
      <c r="G277" s="21"/>
      <c r="H277" s="21"/>
      <c r="I277" s="22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>
        <v>30</v>
      </c>
    </row>
    <row r="278" spans="1:29" x14ac:dyDescent="0.2">
      <c r="A278">
        <v>31</v>
      </c>
      <c r="U278">
        <v>31</v>
      </c>
    </row>
    <row r="279" spans="1:29" x14ac:dyDescent="0.2">
      <c r="A279" s="18" t="s">
        <v>37</v>
      </c>
      <c r="B279" s="18">
        <f t="shared" ref="B279:T279" si="52">SUM(B248:B278)</f>
        <v>6.0000000000000005E-2</v>
      </c>
      <c r="C279" s="18">
        <f t="shared" si="52"/>
        <v>0.58000000000000007</v>
      </c>
      <c r="D279" s="18">
        <f t="shared" si="52"/>
        <v>0</v>
      </c>
      <c r="E279" s="18">
        <f t="shared" si="52"/>
        <v>0.35000000000000003</v>
      </c>
      <c r="F279" s="18">
        <f>SUM(F248:F278)</f>
        <v>0.41000000000000003</v>
      </c>
      <c r="G279" s="18">
        <f t="shared" si="52"/>
        <v>0.16</v>
      </c>
      <c r="H279" s="18">
        <f t="shared" si="52"/>
        <v>0</v>
      </c>
      <c r="I279" s="18">
        <f t="shared" si="52"/>
        <v>0</v>
      </c>
      <c r="J279" s="18">
        <f t="shared" si="52"/>
        <v>0.18000000000000002</v>
      </c>
      <c r="K279" s="18">
        <f t="shared" si="52"/>
        <v>0.25</v>
      </c>
      <c r="L279" s="18">
        <f t="shared" si="52"/>
        <v>0.21000000000000002</v>
      </c>
      <c r="M279" s="18">
        <f t="shared" si="52"/>
        <v>0.04</v>
      </c>
      <c r="N279" s="18">
        <f t="shared" si="52"/>
        <v>0.79</v>
      </c>
      <c r="O279" s="18">
        <f t="shared" si="52"/>
        <v>0.1</v>
      </c>
      <c r="P279" s="18">
        <f t="shared" si="52"/>
        <v>0</v>
      </c>
      <c r="Q279" s="18">
        <f t="shared" si="52"/>
        <v>0</v>
      </c>
      <c r="R279" s="18">
        <f t="shared" si="52"/>
        <v>0.72</v>
      </c>
      <c r="S279" s="18">
        <f t="shared" si="52"/>
        <v>0.16</v>
      </c>
      <c r="T279" s="18">
        <f t="shared" si="52"/>
        <v>0.52</v>
      </c>
      <c r="U279" s="18"/>
    </row>
    <row r="281" spans="1:29" x14ac:dyDescent="0.2">
      <c r="A281" s="2" t="s">
        <v>47</v>
      </c>
      <c r="B281" t="str">
        <f>B246</f>
        <v>Pomeroy CD</v>
      </c>
      <c r="C281" t="str">
        <f t="shared" ref="C281:T281" si="53">C246</f>
        <v>Huntington</v>
      </c>
      <c r="D281" t="str">
        <f t="shared" si="53"/>
        <v>Tom Keatts</v>
      </c>
      <c r="E281" t="str">
        <f t="shared" si="53"/>
        <v>Roger Koller</v>
      </c>
      <c r="F281" t="str">
        <f>F246</f>
        <v>Ruark</v>
      </c>
      <c r="G281" t="str">
        <f t="shared" si="53"/>
        <v xml:space="preserve">Cardwell </v>
      </c>
      <c r="H281" t="str">
        <f t="shared" si="53"/>
        <v>M Hastings</v>
      </c>
      <c r="I281" t="str">
        <f t="shared" si="53"/>
        <v>510 Pataha</v>
      </c>
      <c r="J281" t="str">
        <f t="shared" si="53"/>
        <v>Williams</v>
      </c>
      <c r="K281" t="str">
        <f t="shared" si="53"/>
        <v>Fitzsimmons</v>
      </c>
      <c r="L281" t="str">
        <f t="shared" si="53"/>
        <v>Houser</v>
      </c>
      <c r="M281" t="str">
        <f t="shared" si="53"/>
        <v>J Baker</v>
      </c>
      <c r="N281" t="str">
        <f t="shared" si="53"/>
        <v>Landkammer</v>
      </c>
      <c r="O281" t="str">
        <f t="shared" si="53"/>
        <v>Travis NA</v>
      </c>
      <c r="P281" t="str">
        <f t="shared" si="53"/>
        <v>Robinson NA</v>
      </c>
      <c r="Q281" t="str">
        <f t="shared" si="53"/>
        <v>Blachly</v>
      </c>
      <c r="R281" t="str">
        <f t="shared" si="53"/>
        <v>S. Flerchinger</v>
      </c>
      <c r="S281" t="str">
        <f t="shared" si="53"/>
        <v>B. Slaybaugh</v>
      </c>
      <c r="T281" t="str">
        <f t="shared" si="53"/>
        <v>Demand</v>
      </c>
      <c r="W281" s="68">
        <v>41518</v>
      </c>
      <c r="X281" s="61"/>
      <c r="Y281" s="59" t="s">
        <v>107</v>
      </c>
      <c r="Z281" s="61"/>
      <c r="AA281" s="61"/>
      <c r="AB281" s="62"/>
      <c r="AC281" s="75"/>
    </row>
    <row r="282" spans="1:29" x14ac:dyDescent="0.2">
      <c r="X282" s="39" t="s">
        <v>105</v>
      </c>
      <c r="Y282" s="39" t="s">
        <v>115</v>
      </c>
      <c r="Z282" s="8" t="s">
        <v>99</v>
      </c>
      <c r="AA282" s="47" t="s">
        <v>116</v>
      </c>
      <c r="AB282" s="42" t="s">
        <v>100</v>
      </c>
      <c r="AC282" s="74" t="s">
        <v>178</v>
      </c>
    </row>
    <row r="283" spans="1:29" x14ac:dyDescent="0.2">
      <c r="A283">
        <v>1</v>
      </c>
      <c r="C283">
        <v>0.11</v>
      </c>
      <c r="L283">
        <v>0.1</v>
      </c>
      <c r="U283">
        <v>1</v>
      </c>
      <c r="W283" t="str">
        <f>B281</f>
        <v>Pomeroy CD</v>
      </c>
      <c r="X283" s="39">
        <f>B314</f>
        <v>1.4300000000000002</v>
      </c>
      <c r="Y283" s="40">
        <v>0.51363636363636356</v>
      </c>
      <c r="Z283" s="42">
        <f t="shared" ref="Z283:Z301" si="54">AN25</f>
        <v>7.5299999999999994</v>
      </c>
      <c r="AA283" s="42">
        <f>Average!K499</f>
        <v>9.3848544973544996</v>
      </c>
      <c r="AB283" s="42">
        <f>Table12[[#This Row],[Column1]]</f>
        <v>1.4300000000000002</v>
      </c>
      <c r="AC283" s="76">
        <f>Table12[[#This Row],[Column2]]</f>
        <v>0.51363636363636356</v>
      </c>
    </row>
    <row r="284" spans="1:29" x14ac:dyDescent="0.2">
      <c r="A284" s="21">
        <v>2</v>
      </c>
      <c r="B284" s="21">
        <v>0.04</v>
      </c>
      <c r="C284" s="21">
        <v>0.01</v>
      </c>
      <c r="D284" s="21"/>
      <c r="E284" s="21">
        <v>7.0000000000000007E-2</v>
      </c>
      <c r="F284" s="21">
        <v>0.04</v>
      </c>
      <c r="G284" s="21"/>
      <c r="H284" s="21"/>
      <c r="I284" s="22">
        <v>0.04</v>
      </c>
      <c r="J284" s="21"/>
      <c r="K284" s="21">
        <v>7.0000000000000007E-2</v>
      </c>
      <c r="L284" s="21"/>
      <c r="M284" s="21"/>
      <c r="N284" s="21">
        <v>7.0000000000000007E-2</v>
      </c>
      <c r="O284" s="21">
        <v>0.05</v>
      </c>
      <c r="P284" s="21"/>
      <c r="Q284" s="21">
        <v>0.04</v>
      </c>
      <c r="R284" s="21">
        <v>0.12</v>
      </c>
      <c r="S284" s="21">
        <v>0.12</v>
      </c>
      <c r="T284" s="21">
        <v>0.02</v>
      </c>
      <c r="U284" s="21">
        <v>2</v>
      </c>
      <c r="W284" t="str">
        <f>C281</f>
        <v>Huntington</v>
      </c>
      <c r="X284" s="39">
        <f>C314</f>
        <v>2.63</v>
      </c>
      <c r="Y284" s="40">
        <v>0.79176470588235282</v>
      </c>
      <c r="Z284" s="42">
        <f t="shared" si="54"/>
        <v>14.25</v>
      </c>
      <c r="AA284" s="42">
        <f>Average!K500</f>
        <v>13.703181347637868</v>
      </c>
      <c r="AB284" s="42">
        <f>Table12[[#This Row],[Column1]]</f>
        <v>2.63</v>
      </c>
      <c r="AC284" s="76">
        <f>Table12[[#This Row],[Column2]]</f>
        <v>0.79176470588235282</v>
      </c>
    </row>
    <row r="285" spans="1:29" x14ac:dyDescent="0.2">
      <c r="A285">
        <v>3</v>
      </c>
      <c r="C285">
        <v>0.25</v>
      </c>
      <c r="U285">
        <v>3</v>
      </c>
      <c r="W285" t="str">
        <f>D281</f>
        <v>Tom Keatts</v>
      </c>
      <c r="X285" s="39">
        <f>D314</f>
        <v>1.4600000000000002</v>
      </c>
      <c r="Y285" s="40"/>
      <c r="Z285" s="42">
        <f t="shared" si="54"/>
        <v>7.94</v>
      </c>
      <c r="AA285" s="42">
        <f>Average!K501</f>
        <v>16.83554365079365</v>
      </c>
      <c r="AB285" s="42">
        <f>Table12[[#This Row],[Column1]]</f>
        <v>1.4600000000000002</v>
      </c>
      <c r="AC285" s="76"/>
    </row>
    <row r="286" spans="1:29" x14ac:dyDescent="0.2">
      <c r="A286" s="21">
        <v>4</v>
      </c>
      <c r="B286" s="21"/>
      <c r="C286" s="21">
        <v>0.25</v>
      </c>
      <c r="D286" s="21"/>
      <c r="E286" s="21"/>
      <c r="F286" s="21">
        <v>0.33</v>
      </c>
      <c r="G286" s="21"/>
      <c r="H286" s="21"/>
      <c r="I286" s="22"/>
      <c r="J286" s="21"/>
      <c r="K286" s="21"/>
      <c r="L286" s="21">
        <v>0.12</v>
      </c>
      <c r="M286" s="21">
        <v>0.2</v>
      </c>
      <c r="N286" s="21">
        <v>0.01</v>
      </c>
      <c r="O286" s="21">
        <v>0.01</v>
      </c>
      <c r="P286" s="21"/>
      <c r="Q286" s="21">
        <v>0.27</v>
      </c>
      <c r="R286" s="21">
        <v>0.26</v>
      </c>
      <c r="S286" s="21"/>
      <c r="T286" s="21"/>
      <c r="U286" s="21">
        <v>4</v>
      </c>
      <c r="W286" t="str">
        <f>E281</f>
        <v>Roger Koller</v>
      </c>
      <c r="X286" s="39">
        <f>E314</f>
        <v>2.31</v>
      </c>
      <c r="Y286" s="40">
        <v>0.63260869565217381</v>
      </c>
      <c r="Z286" s="42">
        <f t="shared" si="54"/>
        <v>11.98</v>
      </c>
      <c r="AA286" s="42">
        <f>Average!K502</f>
        <v>13.696428571428573</v>
      </c>
      <c r="AB286" s="42">
        <f>Table12[[#This Row],[Column1]]</f>
        <v>2.31</v>
      </c>
      <c r="AC286" s="76">
        <f>Table12[[#This Row],[Column2]]</f>
        <v>0.63260869565217381</v>
      </c>
    </row>
    <row r="287" spans="1:29" x14ac:dyDescent="0.2">
      <c r="A287">
        <v>5</v>
      </c>
      <c r="B287">
        <v>0.11</v>
      </c>
      <c r="C287">
        <v>0.01</v>
      </c>
      <c r="E287">
        <v>0.2</v>
      </c>
      <c r="H287">
        <v>0.32</v>
      </c>
      <c r="I287">
        <v>0.08</v>
      </c>
      <c r="K287">
        <v>0.08</v>
      </c>
      <c r="N287">
        <v>0.34</v>
      </c>
      <c r="O287">
        <v>0.15</v>
      </c>
      <c r="S287">
        <v>0.08</v>
      </c>
      <c r="T287">
        <v>0.26</v>
      </c>
      <c r="U287">
        <v>5</v>
      </c>
      <c r="W287" t="str">
        <f>F281</f>
        <v>Ruark</v>
      </c>
      <c r="X287" s="39">
        <f>F314</f>
        <v>2.14</v>
      </c>
      <c r="Y287" s="40">
        <v>0.7404761904761904</v>
      </c>
      <c r="Z287" s="42">
        <f t="shared" si="54"/>
        <v>10.430000000000001</v>
      </c>
      <c r="AA287" s="42">
        <f>Average!K503</f>
        <v>10.912706043956044</v>
      </c>
      <c r="AB287" s="42">
        <f>Table12[[#This Row],[Column1]]</f>
        <v>2.14</v>
      </c>
      <c r="AC287" s="76">
        <f>Table12[[#This Row],[Column2]]</f>
        <v>0.7404761904761904</v>
      </c>
    </row>
    <row r="288" spans="1:29" x14ac:dyDescent="0.2">
      <c r="A288" s="21">
        <v>6</v>
      </c>
      <c r="B288" s="21"/>
      <c r="C288" s="21">
        <v>0.01</v>
      </c>
      <c r="D288" s="21"/>
      <c r="E288" s="21">
        <v>0.06</v>
      </c>
      <c r="F288" s="21"/>
      <c r="G288" s="21"/>
      <c r="H288" s="21"/>
      <c r="I288" s="22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>
        <v>6</v>
      </c>
      <c r="W288" t="str">
        <f>G281</f>
        <v xml:space="preserve">Cardwell </v>
      </c>
      <c r="X288" s="39">
        <f>G314</f>
        <v>0</v>
      </c>
      <c r="Y288" s="40">
        <v>0.51470588235294112</v>
      </c>
      <c r="Z288" s="42">
        <f t="shared" si="54"/>
        <v>4.4800000000000004</v>
      </c>
      <c r="AA288" s="42">
        <f>Average!K504</f>
        <v>8.708881320949434</v>
      </c>
      <c r="AB288" s="42">
        <f>Table12[[#This Row],[Column1]]</f>
        <v>0</v>
      </c>
      <c r="AC288" s="76">
        <f>Table12[[#This Row],[Column2]]</f>
        <v>0.51470588235294112</v>
      </c>
    </row>
    <row r="289" spans="1:29" x14ac:dyDescent="0.2">
      <c r="A289">
        <v>7</v>
      </c>
      <c r="U289">
        <v>7</v>
      </c>
      <c r="W289" t="str">
        <f>H281</f>
        <v>M Hastings</v>
      </c>
      <c r="X289" s="39">
        <f>H314</f>
        <v>2.0100000000000002</v>
      </c>
      <c r="Y289" s="40">
        <v>0.51714285714285702</v>
      </c>
      <c r="Z289" s="42">
        <f t="shared" si="54"/>
        <v>9.52</v>
      </c>
      <c r="AA289" s="42">
        <f>Average!K505</f>
        <v>9.5304670329670316</v>
      </c>
      <c r="AB289" s="42">
        <f>Table12[[#This Row],[Column1]]</f>
        <v>2.0100000000000002</v>
      </c>
      <c r="AC289" s="76">
        <f>Table12[[#This Row],[Column2]]</f>
        <v>0.51714285714285702</v>
      </c>
    </row>
    <row r="290" spans="1:29" x14ac:dyDescent="0.2">
      <c r="A290" s="21">
        <v>8</v>
      </c>
      <c r="B290" s="21"/>
      <c r="C290" s="21"/>
      <c r="D290" s="21"/>
      <c r="E290" s="21"/>
      <c r="F290" s="21"/>
      <c r="G290" s="21"/>
      <c r="H290" s="21"/>
      <c r="I290" s="22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>
        <v>8</v>
      </c>
      <c r="W290" t="str">
        <f>I281</f>
        <v>510 Pataha</v>
      </c>
      <c r="X290" s="39">
        <f>I314</f>
        <v>1.64</v>
      </c>
      <c r="Y290" s="40"/>
      <c r="Z290" s="42">
        <f t="shared" si="54"/>
        <v>8.06</v>
      </c>
      <c r="AA290" s="42">
        <f>Average!K506</f>
        <v>9.2620000000000005</v>
      </c>
      <c r="AB290" s="42">
        <f>Table12[[#This Row],[Column1]]</f>
        <v>1.64</v>
      </c>
      <c r="AC290" s="76"/>
    </row>
    <row r="291" spans="1:29" x14ac:dyDescent="0.2">
      <c r="A291">
        <v>9</v>
      </c>
      <c r="U291">
        <v>9</v>
      </c>
      <c r="W291" t="str">
        <f>J281</f>
        <v>Williams</v>
      </c>
      <c r="X291" s="39">
        <f>J314</f>
        <v>0</v>
      </c>
      <c r="Y291" s="40">
        <v>0.60523809523809524</v>
      </c>
      <c r="Z291" s="42">
        <f t="shared" si="54"/>
        <v>8.32</v>
      </c>
      <c r="AA291" s="42">
        <f>Average!K507</f>
        <v>11.917445054945054</v>
      </c>
      <c r="AB291" s="42">
        <f>Table12[[#This Row],[Column1]]</f>
        <v>0</v>
      </c>
      <c r="AC291" s="76">
        <f>Table12[[#This Row],[Column2]]</f>
        <v>0.60523809523809524</v>
      </c>
    </row>
    <row r="292" spans="1:29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2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>
        <v>10</v>
      </c>
      <c r="W292" t="str">
        <f>K281</f>
        <v>Fitzsimmons</v>
      </c>
      <c r="X292" s="39">
        <f>K314</f>
        <v>1.9100000000000001</v>
      </c>
      <c r="Y292" s="40">
        <v>0.49590909090909085</v>
      </c>
      <c r="Z292" s="42">
        <f t="shared" si="54"/>
        <v>9.01</v>
      </c>
      <c r="AA292" s="42">
        <f>Average!K508</f>
        <v>10.617717391304348</v>
      </c>
      <c r="AB292" s="42">
        <f>Table12[[#This Row],[Column1]]</f>
        <v>1.9100000000000001</v>
      </c>
      <c r="AC292" s="76">
        <f>Table12[[#This Row],[Column2]]</f>
        <v>0.49590909090909085</v>
      </c>
    </row>
    <row r="293" spans="1:29" x14ac:dyDescent="0.2">
      <c r="A293">
        <v>11</v>
      </c>
      <c r="U293">
        <v>11</v>
      </c>
      <c r="W293" t="str">
        <f>L281</f>
        <v>Houser</v>
      </c>
      <c r="X293" s="39">
        <f>L314</f>
        <v>1.89</v>
      </c>
      <c r="Y293" s="40">
        <v>0.67681818181818199</v>
      </c>
      <c r="Z293" s="42">
        <f t="shared" si="54"/>
        <v>11.56</v>
      </c>
      <c r="AA293" s="42">
        <f>Average!K509</f>
        <v>12.171507936507936</v>
      </c>
      <c r="AB293" s="42">
        <f>Table12[[#This Row],[Column1]]</f>
        <v>1.89</v>
      </c>
      <c r="AC293" s="76">
        <f>Table12[[#This Row],[Column2]]</f>
        <v>0.67681818181818199</v>
      </c>
    </row>
    <row r="294" spans="1:29" x14ac:dyDescent="0.2">
      <c r="A294" s="21">
        <v>12</v>
      </c>
      <c r="B294" s="21"/>
      <c r="C294" s="21"/>
      <c r="D294" s="21"/>
      <c r="E294" s="21"/>
      <c r="F294" s="21"/>
      <c r="G294" s="21"/>
      <c r="H294" s="21"/>
      <c r="I294" s="22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>
        <v>12</v>
      </c>
      <c r="W294" t="str">
        <f>M281</f>
        <v>J Baker</v>
      </c>
      <c r="X294" s="39">
        <f>M314</f>
        <v>1.69</v>
      </c>
      <c r="Y294" s="40">
        <v>0.61238095238095236</v>
      </c>
      <c r="Z294" s="42">
        <f t="shared" si="54"/>
        <v>8.32</v>
      </c>
      <c r="AA294" s="42">
        <f>Average!K510</f>
        <v>10.135113636363636</v>
      </c>
      <c r="AB294" s="42">
        <f>Table12[[#This Row],[Column1]]</f>
        <v>1.69</v>
      </c>
      <c r="AC294" s="76">
        <f>Table12[[#This Row],[Column2]]</f>
        <v>0.61238095238095236</v>
      </c>
    </row>
    <row r="295" spans="1:29" x14ac:dyDescent="0.2">
      <c r="A295">
        <v>13</v>
      </c>
      <c r="U295">
        <v>13</v>
      </c>
      <c r="W295" t="str">
        <f>N281</f>
        <v>Landkammer</v>
      </c>
      <c r="X295" s="39">
        <f>N314</f>
        <v>1.9700000000000002</v>
      </c>
      <c r="Y295" s="40">
        <v>0.51956521739130423</v>
      </c>
      <c r="Z295" s="42">
        <f t="shared" si="54"/>
        <v>11.790000000000001</v>
      </c>
      <c r="AA295" s="42">
        <f>Average!K511</f>
        <v>10.512500000000001</v>
      </c>
      <c r="AB295" s="42">
        <f>Table12[[#This Row],[Column1]]</f>
        <v>1.9700000000000002</v>
      </c>
      <c r="AC295" s="76">
        <f>Table12[[#This Row],[Column2]]</f>
        <v>0.51956521739130423</v>
      </c>
    </row>
    <row r="296" spans="1:29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2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>
        <v>14</v>
      </c>
      <c r="W296" t="str">
        <f>O281</f>
        <v>Travis NA</v>
      </c>
      <c r="X296" s="39">
        <f>O314</f>
        <v>1.5399999999999998</v>
      </c>
      <c r="Y296" s="40">
        <v>0.43095238095238092</v>
      </c>
      <c r="Z296" s="42">
        <f t="shared" si="54"/>
        <v>6.39</v>
      </c>
      <c r="AA296" s="42">
        <f>Average!K512</f>
        <v>8.7571527879527888</v>
      </c>
      <c r="AB296" s="42">
        <f>Table12[[#This Row],[Column1]]</f>
        <v>1.5399999999999998</v>
      </c>
      <c r="AC296" s="76">
        <f>Table12[[#This Row],[Column2]]</f>
        <v>0.43095238095238092</v>
      </c>
    </row>
    <row r="297" spans="1:29" x14ac:dyDescent="0.2">
      <c r="A297">
        <v>15</v>
      </c>
      <c r="C297">
        <v>0.15</v>
      </c>
      <c r="E297">
        <v>0.1</v>
      </c>
      <c r="F297">
        <v>0.19</v>
      </c>
      <c r="H297">
        <v>0.05</v>
      </c>
      <c r="L297">
        <v>0.06</v>
      </c>
      <c r="M297">
        <v>0.05</v>
      </c>
      <c r="Q297">
        <v>0.13</v>
      </c>
      <c r="R297">
        <v>0.08</v>
      </c>
      <c r="T297">
        <v>0.24</v>
      </c>
      <c r="U297">
        <v>15</v>
      </c>
      <c r="W297" t="str">
        <f>P281</f>
        <v>Robinson NA</v>
      </c>
      <c r="X297" s="39">
        <f>P314</f>
        <v>0</v>
      </c>
      <c r="Y297" s="40">
        <v>0.68647058823529417</v>
      </c>
      <c r="Z297" s="42">
        <f t="shared" si="54"/>
        <v>0</v>
      </c>
      <c r="AA297" s="42">
        <f>Average!K513</f>
        <v>9.9149673202614395</v>
      </c>
      <c r="AB297" s="42">
        <f>Table12[[#This Row],[Column1]]</f>
        <v>0</v>
      </c>
      <c r="AC297" s="76">
        <f>Table12[[#This Row],[Column2]]</f>
        <v>0.68647058823529417</v>
      </c>
    </row>
    <row r="298" spans="1:29" x14ac:dyDescent="0.2">
      <c r="A298" s="21">
        <v>16</v>
      </c>
      <c r="B298" s="21"/>
      <c r="C298" s="21"/>
      <c r="D298" s="21"/>
      <c r="E298" s="21"/>
      <c r="F298" s="21"/>
      <c r="G298" s="21"/>
      <c r="H298" s="21"/>
      <c r="I298" s="22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>
        <v>16</v>
      </c>
      <c r="W298" t="str">
        <f>Q281</f>
        <v>Blachly</v>
      </c>
      <c r="X298" s="39">
        <f>Q314</f>
        <v>2.08</v>
      </c>
      <c r="Y298" s="40">
        <v>0.62095238095238103</v>
      </c>
      <c r="Z298" s="42">
        <f t="shared" si="54"/>
        <v>10.69</v>
      </c>
      <c r="AA298" s="42">
        <f>Average!K514</f>
        <v>11.849945054945056</v>
      </c>
      <c r="AB298" s="42">
        <f>Table12[[#This Row],[Column1]]</f>
        <v>2.08</v>
      </c>
      <c r="AC298" s="76">
        <f>Table12[[#This Row],[Column2]]</f>
        <v>0.62095238095238103</v>
      </c>
    </row>
    <row r="299" spans="1:29" x14ac:dyDescent="0.2">
      <c r="A299">
        <v>17</v>
      </c>
      <c r="B299">
        <v>0.17</v>
      </c>
      <c r="C299">
        <v>0.23</v>
      </c>
      <c r="D299">
        <v>0.18</v>
      </c>
      <c r="E299">
        <v>0.2</v>
      </c>
      <c r="F299">
        <v>0.23</v>
      </c>
      <c r="H299">
        <v>0.52</v>
      </c>
      <c r="I299">
        <v>0.2</v>
      </c>
      <c r="L299">
        <v>0.24</v>
      </c>
      <c r="N299">
        <v>0.18</v>
      </c>
      <c r="O299">
        <v>0.1</v>
      </c>
      <c r="Q299">
        <v>0.3</v>
      </c>
      <c r="R299">
        <v>0.2</v>
      </c>
      <c r="S299">
        <v>0.31</v>
      </c>
      <c r="T299">
        <v>0.24</v>
      </c>
      <c r="U299">
        <v>17</v>
      </c>
      <c r="W299" t="str">
        <f>R281</f>
        <v>S. Flerchinger</v>
      </c>
      <c r="X299" s="39">
        <f>R314</f>
        <v>1.9299999999999997</v>
      </c>
      <c r="Y299" s="40">
        <v>0.58772727272727276</v>
      </c>
      <c r="Z299" s="42">
        <f t="shared" si="54"/>
        <v>11.540000000000001</v>
      </c>
      <c r="AA299" s="42">
        <f>Average!K515</f>
        <v>11.810530118030117</v>
      </c>
      <c r="AB299" s="42">
        <f>Table12[[#This Row],[Column1]]</f>
        <v>1.9299999999999997</v>
      </c>
      <c r="AC299" s="76">
        <f>Table12[[#This Row],[Column2]]</f>
        <v>0.58772727272727276</v>
      </c>
    </row>
    <row r="300" spans="1:29" x14ac:dyDescent="0.2">
      <c r="A300" s="21">
        <v>18</v>
      </c>
      <c r="B300" s="21"/>
      <c r="C300" s="21"/>
      <c r="D300" s="21">
        <v>0.01</v>
      </c>
      <c r="E300" s="21">
        <v>0.15</v>
      </c>
      <c r="F300" s="21"/>
      <c r="G300" s="21"/>
      <c r="H300" s="21"/>
      <c r="I300" s="22">
        <v>0.2</v>
      </c>
      <c r="J300" s="21"/>
      <c r="K300" s="21">
        <v>0.36</v>
      </c>
      <c r="L300" s="21"/>
      <c r="M300" s="21">
        <v>0.48</v>
      </c>
      <c r="N300" s="21">
        <v>0.04</v>
      </c>
      <c r="O300" s="21">
        <v>0.02</v>
      </c>
      <c r="P300" s="21"/>
      <c r="Q300" s="21"/>
      <c r="R300" s="21"/>
      <c r="S300" s="21"/>
      <c r="T300" s="21"/>
      <c r="U300" s="21">
        <v>18</v>
      </c>
      <c r="W300" t="str">
        <f>S281</f>
        <v>B. Slaybaugh</v>
      </c>
      <c r="X300" s="39">
        <f>S314</f>
        <v>1.9900000000000002</v>
      </c>
      <c r="Y300" s="40">
        <v>0.36250000000000004</v>
      </c>
      <c r="Z300" s="42">
        <f t="shared" si="54"/>
        <v>11.26</v>
      </c>
      <c r="AA300" s="42">
        <f>Average!K516</f>
        <v>11.871538461538462</v>
      </c>
      <c r="AB300" s="42">
        <f>Table12[[#This Row],[Column1]]</f>
        <v>1.9900000000000002</v>
      </c>
      <c r="AC300" s="76">
        <f>Table12[[#This Row],[Column2]]</f>
        <v>0.36250000000000004</v>
      </c>
    </row>
    <row r="301" spans="1:29" x14ac:dyDescent="0.2">
      <c r="A301">
        <v>19</v>
      </c>
      <c r="U301">
        <v>19</v>
      </c>
      <c r="W301" t="str">
        <f>T281</f>
        <v>Demand</v>
      </c>
      <c r="X301" s="39">
        <f>T314</f>
        <v>3.02</v>
      </c>
      <c r="Y301" s="40">
        <v>0.78576923076923078</v>
      </c>
      <c r="Z301" s="42">
        <f t="shared" si="54"/>
        <v>21.15</v>
      </c>
      <c r="AA301" s="42">
        <f>Average!K517</f>
        <v>19.303055555555552</v>
      </c>
      <c r="AB301" s="42">
        <f>Table12[[#This Row],[Column1]]</f>
        <v>3.02</v>
      </c>
      <c r="AC301" s="76">
        <f>Table12[[#This Row],[Column2]]</f>
        <v>0.78576923076923078</v>
      </c>
    </row>
    <row r="302" spans="1:29" x14ac:dyDescent="0.2">
      <c r="A302" s="21">
        <v>20</v>
      </c>
      <c r="B302" s="21"/>
      <c r="C302" s="21"/>
      <c r="D302" s="21"/>
      <c r="E302" s="21"/>
      <c r="F302" s="21"/>
      <c r="G302" s="21"/>
      <c r="H302" s="21"/>
      <c r="I302" s="22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>
        <v>20</v>
      </c>
      <c r="AC302" s="76"/>
    </row>
    <row r="303" spans="1:29" x14ac:dyDescent="0.2">
      <c r="A303">
        <v>21</v>
      </c>
      <c r="Q303">
        <v>0.01</v>
      </c>
      <c r="U303">
        <v>21</v>
      </c>
      <c r="W303" t="s">
        <v>101</v>
      </c>
      <c r="AA303" s="8" t="s">
        <v>145</v>
      </c>
      <c r="AC303" s="76"/>
    </row>
    <row r="304" spans="1:29" x14ac:dyDescent="0.2">
      <c r="A304" s="21">
        <v>22</v>
      </c>
      <c r="B304" s="21">
        <v>0.03</v>
      </c>
      <c r="C304" s="21">
        <v>0.08</v>
      </c>
      <c r="D304" s="21">
        <v>7.0000000000000007E-2</v>
      </c>
      <c r="E304" s="21">
        <v>0.18</v>
      </c>
      <c r="F304" s="21">
        <v>0.08</v>
      </c>
      <c r="G304" s="21"/>
      <c r="H304" s="21">
        <v>0.37</v>
      </c>
      <c r="I304" s="22">
        <v>0.04</v>
      </c>
      <c r="J304" s="21"/>
      <c r="K304" s="21"/>
      <c r="L304" s="21"/>
      <c r="M304" s="21">
        <v>0.15</v>
      </c>
      <c r="N304" s="21">
        <v>0.03</v>
      </c>
      <c r="O304" s="21"/>
      <c r="P304" s="21"/>
      <c r="Q304" s="21">
        <v>0.15</v>
      </c>
      <c r="R304" s="21">
        <v>7.0000000000000007E-2</v>
      </c>
      <c r="S304" s="21">
        <v>0.06</v>
      </c>
      <c r="T304" s="21"/>
      <c r="U304" s="21">
        <v>22</v>
      </c>
      <c r="X304" s="41" t="s">
        <v>102</v>
      </c>
      <c r="Y304" s="41"/>
      <c r="AC304" s="76"/>
    </row>
    <row r="305" spans="1:29" x14ac:dyDescent="0.2">
      <c r="A305">
        <v>23</v>
      </c>
      <c r="F305">
        <v>0.5</v>
      </c>
      <c r="K305">
        <v>0.36</v>
      </c>
      <c r="L305">
        <v>0.08</v>
      </c>
      <c r="N305">
        <v>0.02</v>
      </c>
      <c r="O305">
        <v>0.04</v>
      </c>
      <c r="T305">
        <v>0.14000000000000001</v>
      </c>
      <c r="U305">
        <v>23</v>
      </c>
      <c r="AC305" s="74"/>
    </row>
    <row r="306" spans="1:29" x14ac:dyDescent="0.2">
      <c r="A306" s="21">
        <v>24</v>
      </c>
      <c r="B306" s="21">
        <v>0.34</v>
      </c>
      <c r="C306" s="21">
        <v>0.33</v>
      </c>
      <c r="D306" s="21">
        <v>0.37</v>
      </c>
      <c r="E306" s="21">
        <v>0.39</v>
      </c>
      <c r="F306" s="21">
        <v>0.02</v>
      </c>
      <c r="G306" s="21"/>
      <c r="H306" s="21">
        <v>0.25</v>
      </c>
      <c r="I306" s="22">
        <v>0.39</v>
      </c>
      <c r="J306" s="21"/>
      <c r="K306" s="21">
        <v>0.23</v>
      </c>
      <c r="L306" s="21">
        <v>0.31</v>
      </c>
      <c r="M306" s="21">
        <v>0.13</v>
      </c>
      <c r="N306" s="21">
        <v>0.4</v>
      </c>
      <c r="O306" s="21">
        <v>0.31</v>
      </c>
      <c r="P306" s="21"/>
      <c r="Q306" s="21">
        <v>0.37</v>
      </c>
      <c r="R306" s="21">
        <v>0.22</v>
      </c>
      <c r="S306" s="21"/>
      <c r="T306" s="21">
        <v>0.27</v>
      </c>
      <c r="U306" s="21">
        <v>24</v>
      </c>
    </row>
    <row r="307" spans="1:29" x14ac:dyDescent="0.2">
      <c r="A307">
        <v>25</v>
      </c>
      <c r="E307">
        <v>7.0000000000000007E-2</v>
      </c>
      <c r="F307">
        <v>0.08</v>
      </c>
      <c r="M307">
        <v>0.05</v>
      </c>
      <c r="N307">
        <v>0.01</v>
      </c>
      <c r="O307">
        <v>0.01</v>
      </c>
      <c r="Q307">
        <v>7.0000000000000007E-2</v>
      </c>
      <c r="R307">
        <v>0.18</v>
      </c>
      <c r="S307">
        <v>0.16</v>
      </c>
      <c r="U307">
        <v>25</v>
      </c>
    </row>
    <row r="308" spans="1:29" x14ac:dyDescent="0.2">
      <c r="A308" s="21">
        <v>26</v>
      </c>
      <c r="B308" s="21">
        <v>0.03</v>
      </c>
      <c r="C308" s="21">
        <v>0.08</v>
      </c>
      <c r="D308" s="21">
        <v>0.05</v>
      </c>
      <c r="E308" s="21">
        <v>0.04</v>
      </c>
      <c r="F308" s="21"/>
      <c r="G308" s="21"/>
      <c r="H308" s="21"/>
      <c r="I308" s="22"/>
      <c r="J308" s="21"/>
      <c r="K308" s="21">
        <v>0.03</v>
      </c>
      <c r="L308" s="21">
        <v>7.0000000000000007E-2</v>
      </c>
      <c r="M308" s="21"/>
      <c r="N308" s="21">
        <v>7.0000000000000007E-2</v>
      </c>
      <c r="O308" s="21">
        <v>0.05</v>
      </c>
      <c r="P308" s="21"/>
      <c r="Q308" s="21"/>
      <c r="R308" s="21"/>
      <c r="S308" s="21"/>
      <c r="T308" s="21">
        <v>0.15</v>
      </c>
      <c r="U308" s="21">
        <v>26</v>
      </c>
    </row>
    <row r="309" spans="1:29" x14ac:dyDescent="0.2">
      <c r="A309">
        <v>27</v>
      </c>
      <c r="B309">
        <v>0.08</v>
      </c>
      <c r="C309">
        <v>0.25</v>
      </c>
      <c r="D309">
        <v>0.1</v>
      </c>
      <c r="E309">
        <v>0.15</v>
      </c>
      <c r="F309">
        <v>0.24</v>
      </c>
      <c r="I309">
        <v>0.08</v>
      </c>
      <c r="L309">
        <v>0.25</v>
      </c>
      <c r="Q309">
        <v>0.35</v>
      </c>
      <c r="R309">
        <v>0.18</v>
      </c>
      <c r="S309">
        <v>0.22</v>
      </c>
      <c r="U309">
        <v>27</v>
      </c>
    </row>
    <row r="310" spans="1:29" x14ac:dyDescent="0.2">
      <c r="A310" s="21">
        <v>28</v>
      </c>
      <c r="B310" s="21">
        <v>0.24</v>
      </c>
      <c r="C310" s="21">
        <v>0.3</v>
      </c>
      <c r="D310" s="21">
        <v>0.28000000000000003</v>
      </c>
      <c r="E310" s="21">
        <v>0.39</v>
      </c>
      <c r="F310" s="21">
        <v>0.1</v>
      </c>
      <c r="G310" s="21"/>
      <c r="H310" s="21">
        <v>0.34</v>
      </c>
      <c r="I310" s="22">
        <v>0.25</v>
      </c>
      <c r="J310" s="21"/>
      <c r="K310" s="21">
        <v>0.34</v>
      </c>
      <c r="L310" s="21">
        <v>0.21</v>
      </c>
      <c r="M310" s="21">
        <v>0.22</v>
      </c>
      <c r="N310" s="21">
        <v>0.2</v>
      </c>
      <c r="O310" s="21">
        <v>0.2</v>
      </c>
      <c r="P310" s="21"/>
      <c r="Q310" s="21">
        <v>0.15</v>
      </c>
      <c r="R310" s="21">
        <v>0.17</v>
      </c>
      <c r="S310" s="21">
        <v>0.36</v>
      </c>
      <c r="T310" s="21">
        <v>0.27</v>
      </c>
      <c r="U310" s="21">
        <v>28</v>
      </c>
    </row>
    <row r="311" spans="1:29" x14ac:dyDescent="0.2">
      <c r="A311">
        <v>29</v>
      </c>
      <c r="B311">
        <v>0.11</v>
      </c>
      <c r="C311">
        <v>0.54</v>
      </c>
      <c r="D311">
        <v>0.1</v>
      </c>
      <c r="E311">
        <v>0.1</v>
      </c>
      <c r="F311">
        <v>0.33</v>
      </c>
      <c r="I311">
        <v>0.12</v>
      </c>
      <c r="K311">
        <v>0.21</v>
      </c>
      <c r="L311">
        <v>0.45</v>
      </c>
      <c r="M311">
        <v>0.22</v>
      </c>
      <c r="N311">
        <v>0.15</v>
      </c>
      <c r="O311">
        <v>0.15</v>
      </c>
      <c r="Q311">
        <v>0.24</v>
      </c>
      <c r="R311">
        <v>0.35</v>
      </c>
      <c r="S311">
        <v>0.66</v>
      </c>
      <c r="T311">
        <v>0.45</v>
      </c>
      <c r="U311">
        <v>29</v>
      </c>
    </row>
    <row r="312" spans="1:29" x14ac:dyDescent="0.2">
      <c r="A312" s="21">
        <v>30</v>
      </c>
      <c r="B312" s="21">
        <v>0.28000000000000003</v>
      </c>
      <c r="C312" s="21">
        <v>0.03</v>
      </c>
      <c r="D312" s="21">
        <v>0.3</v>
      </c>
      <c r="E312" s="21">
        <v>0.21</v>
      </c>
      <c r="F312" s="21"/>
      <c r="G312" s="21"/>
      <c r="H312" s="21">
        <v>0.16</v>
      </c>
      <c r="I312" s="22">
        <v>0.24</v>
      </c>
      <c r="J312" s="21"/>
      <c r="K312" s="21">
        <v>0.23</v>
      </c>
      <c r="L312" s="21"/>
      <c r="M312" s="21">
        <v>0.19</v>
      </c>
      <c r="N312" s="21">
        <v>0.45</v>
      </c>
      <c r="O312" s="21">
        <v>0.45</v>
      </c>
      <c r="P312" s="21"/>
      <c r="Q312" s="21"/>
      <c r="R312" s="21">
        <v>0.1</v>
      </c>
      <c r="S312" s="21">
        <v>0.02</v>
      </c>
      <c r="T312" s="21">
        <v>0.98</v>
      </c>
      <c r="U312" s="21">
        <v>30</v>
      </c>
    </row>
    <row r="313" spans="1:29" x14ac:dyDescent="0.2">
      <c r="A313">
        <v>31</v>
      </c>
      <c r="U313">
        <v>31</v>
      </c>
    </row>
    <row r="314" spans="1:29" x14ac:dyDescent="0.2">
      <c r="A314" s="18" t="s">
        <v>37</v>
      </c>
      <c r="B314" s="18">
        <f t="shared" ref="B314:T314" si="55">SUM(B283:B313)</f>
        <v>1.4300000000000002</v>
      </c>
      <c r="C314" s="18">
        <f t="shared" si="55"/>
        <v>2.63</v>
      </c>
      <c r="D314" s="18">
        <f t="shared" si="55"/>
        <v>1.4600000000000002</v>
      </c>
      <c r="E314" s="18">
        <f t="shared" si="55"/>
        <v>2.31</v>
      </c>
      <c r="F314" s="18">
        <f>SUM(F283:F313)</f>
        <v>2.14</v>
      </c>
      <c r="G314" s="18">
        <f t="shared" si="55"/>
        <v>0</v>
      </c>
      <c r="H314" s="18">
        <f t="shared" si="55"/>
        <v>2.0100000000000002</v>
      </c>
      <c r="I314" s="18">
        <f t="shared" si="55"/>
        <v>1.64</v>
      </c>
      <c r="J314" s="18">
        <f t="shared" si="55"/>
        <v>0</v>
      </c>
      <c r="K314" s="18">
        <f t="shared" si="55"/>
        <v>1.9100000000000001</v>
      </c>
      <c r="L314" s="18">
        <f t="shared" si="55"/>
        <v>1.89</v>
      </c>
      <c r="M314" s="18">
        <f t="shared" si="55"/>
        <v>1.69</v>
      </c>
      <c r="N314" s="18">
        <f t="shared" si="55"/>
        <v>1.9700000000000002</v>
      </c>
      <c r="O314" s="18">
        <f t="shared" si="55"/>
        <v>1.5399999999999998</v>
      </c>
      <c r="P314" s="18">
        <f t="shared" si="55"/>
        <v>0</v>
      </c>
      <c r="Q314" s="18">
        <f t="shared" si="55"/>
        <v>2.08</v>
      </c>
      <c r="R314" s="18">
        <f t="shared" si="55"/>
        <v>1.9299999999999997</v>
      </c>
      <c r="S314" s="18">
        <f t="shared" si="55"/>
        <v>1.9900000000000002</v>
      </c>
      <c r="T314" s="18">
        <f t="shared" si="55"/>
        <v>3.02</v>
      </c>
      <c r="U314" s="18"/>
    </row>
    <row r="316" spans="1:29" x14ac:dyDescent="0.2">
      <c r="A316" s="2" t="s">
        <v>48</v>
      </c>
      <c r="B316" t="str">
        <f>B281</f>
        <v>Pomeroy CD</v>
      </c>
      <c r="C316" t="str">
        <f t="shared" ref="C316:T316" si="56">C281</f>
        <v>Huntington</v>
      </c>
      <c r="D316" t="str">
        <f t="shared" si="56"/>
        <v>Tom Keatts</v>
      </c>
      <c r="E316" t="str">
        <f t="shared" si="56"/>
        <v>Roger Koller</v>
      </c>
      <c r="F316" t="str">
        <f>F281</f>
        <v>Ruark</v>
      </c>
      <c r="G316" t="str">
        <f t="shared" si="56"/>
        <v xml:space="preserve">Cardwell </v>
      </c>
      <c r="H316" t="str">
        <f t="shared" si="56"/>
        <v>M Hastings</v>
      </c>
      <c r="I316" t="str">
        <f t="shared" si="56"/>
        <v>510 Pataha</v>
      </c>
      <c r="J316" t="str">
        <f t="shared" si="56"/>
        <v>Williams</v>
      </c>
      <c r="K316" t="str">
        <f t="shared" si="56"/>
        <v>Fitzsimmons</v>
      </c>
      <c r="L316" t="str">
        <f t="shared" si="56"/>
        <v>Houser</v>
      </c>
      <c r="M316" t="str">
        <f t="shared" si="56"/>
        <v>J Baker</v>
      </c>
      <c r="N316" t="str">
        <f t="shared" si="56"/>
        <v>Landkammer</v>
      </c>
      <c r="O316" t="str">
        <f t="shared" si="56"/>
        <v>Travis NA</v>
      </c>
      <c r="P316" t="str">
        <f t="shared" si="56"/>
        <v>Robinson NA</v>
      </c>
      <c r="Q316" t="str">
        <f t="shared" si="56"/>
        <v>Blachly</v>
      </c>
      <c r="R316" t="str">
        <f t="shared" si="56"/>
        <v>S. Flerchinger</v>
      </c>
      <c r="S316" t="str">
        <f t="shared" si="56"/>
        <v>B. Slaybaugh</v>
      </c>
      <c r="T316" t="str">
        <f t="shared" si="56"/>
        <v>Demand</v>
      </c>
      <c r="W316" s="68">
        <v>41548</v>
      </c>
      <c r="X316" s="61"/>
      <c r="Y316" s="59" t="s">
        <v>107</v>
      </c>
      <c r="Z316" s="61"/>
      <c r="AA316" s="61"/>
      <c r="AB316" s="62"/>
      <c r="AC316" s="75"/>
    </row>
    <row r="317" spans="1:29" x14ac:dyDescent="0.2">
      <c r="X317" s="39" t="s">
        <v>104</v>
      </c>
      <c r="Y317" s="39" t="s">
        <v>115</v>
      </c>
      <c r="Z317" s="8" t="s">
        <v>99</v>
      </c>
      <c r="AA317" s="47" t="s">
        <v>116</v>
      </c>
      <c r="AB317" s="42" t="s">
        <v>100</v>
      </c>
      <c r="AC317" s="74" t="s">
        <v>178</v>
      </c>
    </row>
    <row r="318" spans="1:29" x14ac:dyDescent="0.2">
      <c r="A318">
        <v>1</v>
      </c>
      <c r="B318">
        <v>0.02</v>
      </c>
      <c r="C318">
        <v>0.13</v>
      </c>
      <c r="E318">
        <v>0.03</v>
      </c>
      <c r="F318">
        <v>0.05</v>
      </c>
      <c r="I318">
        <v>0.02</v>
      </c>
      <c r="J318">
        <v>0.05</v>
      </c>
      <c r="N318">
        <v>0.08</v>
      </c>
      <c r="T318">
        <v>0.32</v>
      </c>
      <c r="U318">
        <v>1</v>
      </c>
      <c r="W318" t="str">
        <f>B316</f>
        <v>Pomeroy CD</v>
      </c>
      <c r="X318" s="39">
        <f>B349</f>
        <v>6.0000000000000005E-2</v>
      </c>
      <c r="Y318" s="40">
        <v>1.2258695652173914</v>
      </c>
      <c r="Z318" s="42">
        <f>AO25</f>
        <v>7.589999999999999</v>
      </c>
      <c r="AA318" s="42">
        <f>Average!L499</f>
        <v>10.586461640211642</v>
      </c>
      <c r="AB318" s="42">
        <f>AB283+Table13[[#This Row],[Column1]]</f>
        <v>1.4900000000000002</v>
      </c>
      <c r="AC318" s="76">
        <f>AC283+Table13[[#This Row],[Column2]]</f>
        <v>1.7395059288537551</v>
      </c>
    </row>
    <row r="319" spans="1:29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2"/>
      <c r="J319" s="21"/>
      <c r="K319" s="21"/>
      <c r="L319" s="21">
        <v>0.3</v>
      </c>
      <c r="M319" s="21"/>
      <c r="N319" s="21">
        <v>0.01</v>
      </c>
      <c r="O319" s="21"/>
      <c r="P319" s="21"/>
      <c r="Q319" s="21"/>
      <c r="R319" s="21">
        <v>0.02</v>
      </c>
      <c r="S319" s="21">
        <v>0.09</v>
      </c>
      <c r="T319" s="21"/>
      <c r="U319" s="21">
        <v>2</v>
      </c>
      <c r="W319" t="str">
        <f>C316</f>
        <v>Huntington</v>
      </c>
      <c r="X319" s="39">
        <f>C349</f>
        <v>0.32</v>
      </c>
      <c r="Y319" s="40">
        <v>1.5057894736842108</v>
      </c>
      <c r="Z319" s="42">
        <f t="shared" ref="Z319:Z336" si="57">AO26</f>
        <v>14.57</v>
      </c>
      <c r="AA319" s="42">
        <f>Average!L500</f>
        <v>15.200137869376999</v>
      </c>
      <c r="AB319" s="42">
        <f>AB284+Table13[[#This Row],[Column1]]</f>
        <v>2.9499999999999997</v>
      </c>
      <c r="AC319" s="76">
        <f>AC284+Table13[[#This Row],[Column2]]</f>
        <v>2.2975541795665637</v>
      </c>
    </row>
    <row r="320" spans="1:29" x14ac:dyDescent="0.2">
      <c r="A320">
        <v>3</v>
      </c>
      <c r="U320">
        <v>3</v>
      </c>
      <c r="W320" t="str">
        <f>D316</f>
        <v>Tom Keatts</v>
      </c>
      <c r="X320" s="39">
        <f>D349</f>
        <v>0.03</v>
      </c>
      <c r="Y320" s="40"/>
      <c r="Z320" s="42">
        <f t="shared" si="57"/>
        <v>7.9700000000000006</v>
      </c>
      <c r="AA320" s="42">
        <f>Average!L501</f>
        <v>18.387329365079363</v>
      </c>
      <c r="AB320" s="42">
        <f>AB285+Table13[[#This Row],[Column1]]</f>
        <v>1.4900000000000002</v>
      </c>
      <c r="AC320" s="76"/>
    </row>
    <row r="321" spans="1:29" x14ac:dyDescent="0.2">
      <c r="A321" s="21">
        <v>4</v>
      </c>
      <c r="B321" s="21"/>
      <c r="C321" s="21"/>
      <c r="D321" s="21"/>
      <c r="E321" s="21"/>
      <c r="F321" s="21"/>
      <c r="G321" s="21"/>
      <c r="H321" s="21"/>
      <c r="I321" s="22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>
        <v>4</v>
      </c>
      <c r="W321" t="str">
        <f>E316</f>
        <v>Roger Koller</v>
      </c>
      <c r="X321" s="39">
        <f>E349</f>
        <v>0.1</v>
      </c>
      <c r="Y321" s="40">
        <v>1.7965217391304351</v>
      </c>
      <c r="Z321" s="42">
        <f t="shared" si="57"/>
        <v>12.08</v>
      </c>
      <c r="AA321" s="42">
        <f>Average!L502</f>
        <v>15.496071428571431</v>
      </c>
      <c r="AB321" s="42">
        <f>AB286+Table13[[#This Row],[Column1]]</f>
        <v>2.41</v>
      </c>
      <c r="AC321" s="76">
        <f>AC286+Table13[[#This Row],[Column2]]</f>
        <v>2.4291304347826088</v>
      </c>
    </row>
    <row r="322" spans="1:29" x14ac:dyDescent="0.2">
      <c r="A322">
        <v>5</v>
      </c>
      <c r="U322">
        <v>5</v>
      </c>
      <c r="W322" t="str">
        <f>F316</f>
        <v>Ruark</v>
      </c>
      <c r="X322" s="39">
        <f>F349</f>
        <v>0.16</v>
      </c>
      <c r="Y322" s="40">
        <v>1.6126086956521744</v>
      </c>
      <c r="Z322" s="42">
        <f t="shared" si="57"/>
        <v>10.590000000000002</v>
      </c>
      <c r="AA322" s="42">
        <f>Average!L503</f>
        <v>12.430206043956044</v>
      </c>
      <c r="AB322" s="42">
        <f>AB287+Table13[[#This Row],[Column1]]</f>
        <v>2.3000000000000003</v>
      </c>
      <c r="AC322" s="76">
        <f>AC287+Table13[[#This Row],[Column2]]</f>
        <v>2.3530848861283649</v>
      </c>
    </row>
    <row r="323" spans="1:29" x14ac:dyDescent="0.2">
      <c r="A323" s="21">
        <v>6</v>
      </c>
      <c r="B323" s="21"/>
      <c r="C323" s="21"/>
      <c r="D323" s="21"/>
      <c r="E323" s="21"/>
      <c r="F323" s="21"/>
      <c r="G323" s="21"/>
      <c r="H323" s="21"/>
      <c r="I323" s="22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>
        <v>6</v>
      </c>
      <c r="W323" t="str">
        <f>G316</f>
        <v xml:space="preserve">Cardwell </v>
      </c>
      <c r="X323" s="39">
        <f>G349</f>
        <v>0</v>
      </c>
      <c r="Y323" s="40">
        <v>1.2789473684210528</v>
      </c>
      <c r="Z323" s="42">
        <f t="shared" si="57"/>
        <v>4.4800000000000004</v>
      </c>
      <c r="AA323" s="42">
        <f>Average!L504</f>
        <v>9.9878286893704864</v>
      </c>
      <c r="AB323" s="42">
        <f>AB288+Table13[[#This Row],[Column1]]</f>
        <v>0</v>
      </c>
      <c r="AC323" s="76">
        <f>AC288+Table13[[#This Row],[Column2]]</f>
        <v>1.793653250773994</v>
      </c>
    </row>
    <row r="324" spans="1:29" x14ac:dyDescent="0.2">
      <c r="A324">
        <v>7</v>
      </c>
      <c r="U324">
        <v>7</v>
      </c>
      <c r="W324" t="str">
        <f>H316</f>
        <v>M Hastings</v>
      </c>
      <c r="X324" s="39">
        <f>H349</f>
        <v>0.22</v>
      </c>
      <c r="Y324" s="40">
        <v>1.394090909090909</v>
      </c>
      <c r="Z324" s="42">
        <f t="shared" si="57"/>
        <v>9.74</v>
      </c>
      <c r="AA324" s="42">
        <f>Average!L505</f>
        <v>10.963059625559625</v>
      </c>
      <c r="AB324" s="42">
        <f>AB289+Table13[[#This Row],[Column1]]</f>
        <v>2.2300000000000004</v>
      </c>
      <c r="AC324" s="76">
        <f>AC289+Table13[[#This Row],[Column2]]</f>
        <v>1.911233766233766</v>
      </c>
    </row>
    <row r="325" spans="1:29" x14ac:dyDescent="0.2">
      <c r="A325" s="21">
        <v>8</v>
      </c>
      <c r="B325" s="21">
        <v>0.02</v>
      </c>
      <c r="C325" s="21">
        <v>0.1</v>
      </c>
      <c r="D325" s="21">
        <v>0.02</v>
      </c>
      <c r="E325" s="21">
        <v>0.04</v>
      </c>
      <c r="F325" s="21">
        <v>0.08</v>
      </c>
      <c r="G325" s="21"/>
      <c r="H325" s="21"/>
      <c r="I325" s="22">
        <v>0.02</v>
      </c>
      <c r="J325" s="21"/>
      <c r="K325" s="21"/>
      <c r="L325" s="21"/>
      <c r="M325" s="21"/>
      <c r="N325" s="21">
        <v>0.01</v>
      </c>
      <c r="O325" s="21"/>
      <c r="P325" s="21"/>
      <c r="Q325" s="21">
        <v>0.04</v>
      </c>
      <c r="R325" s="21"/>
      <c r="S325" s="21">
        <v>0.18</v>
      </c>
      <c r="T325" s="21">
        <v>0.12</v>
      </c>
      <c r="U325" s="21">
        <v>8</v>
      </c>
      <c r="W325" t="str">
        <f>I316</f>
        <v>510 Pataha</v>
      </c>
      <c r="X325" s="39">
        <v>0.08</v>
      </c>
      <c r="Y325" s="40"/>
      <c r="Z325" s="42">
        <f t="shared" si="57"/>
        <v>8.1</v>
      </c>
      <c r="AA325" s="42">
        <f>Average!L506</f>
        <v>10.584</v>
      </c>
      <c r="AB325" s="42">
        <f>AB290+Table13[[#This Row],[Column1]]</f>
        <v>1.72</v>
      </c>
      <c r="AC325" s="76"/>
    </row>
    <row r="326" spans="1:29" x14ac:dyDescent="0.2">
      <c r="A326">
        <v>9</v>
      </c>
      <c r="B326">
        <v>0.01</v>
      </c>
      <c r="C326">
        <v>0.01</v>
      </c>
      <c r="D326">
        <v>0.01</v>
      </c>
      <c r="H326">
        <v>0.22</v>
      </c>
      <c r="U326">
        <v>9</v>
      </c>
      <c r="W326" t="str">
        <f>J316</f>
        <v>Williams</v>
      </c>
      <c r="X326" s="39">
        <f>J349</f>
        <v>0.16999999999999998</v>
      </c>
      <c r="Y326" s="40">
        <v>1.5986956521739129</v>
      </c>
      <c r="Z326" s="42">
        <f t="shared" si="57"/>
        <v>8.49</v>
      </c>
      <c r="AA326" s="42">
        <f>Average!L507</f>
        <v>13.43565934065934</v>
      </c>
      <c r="AB326" s="42">
        <f>AB291+Table13[[#This Row],[Column1]]</f>
        <v>0.16999999999999998</v>
      </c>
      <c r="AC326" s="76">
        <f>AC291+Table13[[#This Row],[Column2]]</f>
        <v>2.203933747412008</v>
      </c>
    </row>
    <row r="327" spans="1:29" x14ac:dyDescent="0.2">
      <c r="A327" s="21">
        <v>10</v>
      </c>
      <c r="B327" s="21"/>
      <c r="C327" s="21"/>
      <c r="D327" s="21"/>
      <c r="E327" s="21"/>
      <c r="F327" s="21"/>
      <c r="G327" s="21"/>
      <c r="H327" s="21"/>
      <c r="I327" s="22"/>
      <c r="J327" s="21"/>
      <c r="K327" s="21">
        <v>0.18</v>
      </c>
      <c r="L327" s="21"/>
      <c r="M327" s="21"/>
      <c r="N327" s="21"/>
      <c r="O327" s="21">
        <v>0.18</v>
      </c>
      <c r="P327" s="21"/>
      <c r="Q327" s="21"/>
      <c r="R327" s="21"/>
      <c r="S327" s="21"/>
      <c r="T327" s="21"/>
      <c r="U327" s="21">
        <v>10</v>
      </c>
      <c r="W327" t="str">
        <f>K316</f>
        <v>Fitzsimmons</v>
      </c>
      <c r="X327" s="39">
        <f>K349</f>
        <v>0.18</v>
      </c>
      <c r="Y327" s="40">
        <v>1.4221739130434785</v>
      </c>
      <c r="Z327" s="42">
        <f t="shared" si="57"/>
        <v>9.19</v>
      </c>
      <c r="AA327" s="42">
        <f>Average!L508</f>
        <v>11.988134057971015</v>
      </c>
      <c r="AB327" s="42">
        <f>AB292+Table13[[#This Row],[Column1]]</f>
        <v>2.0900000000000003</v>
      </c>
      <c r="AC327" s="76">
        <f>AC292+Table13[[#This Row],[Column2]]</f>
        <v>1.9180830039525694</v>
      </c>
    </row>
    <row r="328" spans="1:29" x14ac:dyDescent="0.2">
      <c r="A328">
        <v>11</v>
      </c>
      <c r="U328">
        <v>11</v>
      </c>
      <c r="W328" t="str">
        <f>L316</f>
        <v>Houser</v>
      </c>
      <c r="X328" s="39">
        <f>L349</f>
        <v>0.47</v>
      </c>
      <c r="Y328" s="40">
        <v>1.4830434782608695</v>
      </c>
      <c r="Z328" s="42">
        <f t="shared" si="57"/>
        <v>12.030000000000001</v>
      </c>
      <c r="AA328" s="42">
        <f>Average!L509</f>
        <v>13.721507936507935</v>
      </c>
      <c r="AB328" s="42">
        <f>AB293+Table13[[#This Row],[Column1]]</f>
        <v>2.36</v>
      </c>
      <c r="AC328" s="76">
        <f>AC293+Table13[[#This Row],[Column2]]</f>
        <v>2.1598616600790512</v>
      </c>
    </row>
    <row r="329" spans="1:29" x14ac:dyDescent="0.2">
      <c r="A329" s="21">
        <v>12</v>
      </c>
      <c r="B329" s="21"/>
      <c r="C329" s="21"/>
      <c r="D329" s="21"/>
      <c r="E329" s="21"/>
      <c r="F329" s="21"/>
      <c r="G329" s="21"/>
      <c r="H329" s="21"/>
      <c r="I329" s="22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>
        <v>12</v>
      </c>
      <c r="W329" t="str">
        <f>M316</f>
        <v>J Baker</v>
      </c>
      <c r="X329" s="39">
        <f>M349</f>
        <v>0</v>
      </c>
      <c r="Y329" s="40">
        <v>1.2734782608695654</v>
      </c>
      <c r="Z329" s="42">
        <f t="shared" si="57"/>
        <v>8.32</v>
      </c>
      <c r="AA329" s="42">
        <f>Average!L510</f>
        <v>11.355530303030303</v>
      </c>
      <c r="AB329" s="42">
        <f>AB294+Table13[[#This Row],[Column1]]</f>
        <v>1.69</v>
      </c>
      <c r="AC329" s="76">
        <f>AC294+Table13[[#This Row],[Column2]]</f>
        <v>1.8858592132505176</v>
      </c>
    </row>
    <row r="330" spans="1:29" x14ac:dyDescent="0.2">
      <c r="A330">
        <v>13</v>
      </c>
      <c r="U330">
        <v>13</v>
      </c>
      <c r="W330" t="str">
        <f>N316</f>
        <v>Landkammer</v>
      </c>
      <c r="X330" s="39">
        <f>N349</f>
        <v>0.12</v>
      </c>
      <c r="Y330" s="40">
        <v>1.3221739130434784</v>
      </c>
      <c r="Z330" s="42">
        <f t="shared" si="57"/>
        <v>11.91</v>
      </c>
      <c r="AA330" s="42">
        <f>Average!L511</f>
        <v>11.800357142857145</v>
      </c>
      <c r="AB330" s="42">
        <f>AB295+Table13[[#This Row],[Column1]]</f>
        <v>2.0900000000000003</v>
      </c>
      <c r="AC330" s="76">
        <f>AC295+Table13[[#This Row],[Column2]]</f>
        <v>1.8417391304347825</v>
      </c>
    </row>
    <row r="331" spans="1:29" x14ac:dyDescent="0.2">
      <c r="A331" s="21">
        <v>14</v>
      </c>
      <c r="B331" s="21"/>
      <c r="C331" s="21"/>
      <c r="D331" s="21"/>
      <c r="E331" s="21"/>
      <c r="F331" s="21"/>
      <c r="G331" s="21"/>
      <c r="H331" s="21"/>
      <c r="I331" s="22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>
        <v>14</v>
      </c>
      <c r="W331" t="str">
        <f>O316</f>
        <v>Travis NA</v>
      </c>
      <c r="X331" s="39">
        <f>O349</f>
        <v>0.3</v>
      </c>
      <c r="Y331" s="40">
        <v>1.1434782608695655</v>
      </c>
      <c r="Z331" s="42">
        <f t="shared" si="57"/>
        <v>6.6899999999999995</v>
      </c>
      <c r="AA331" s="42">
        <f>Average!L512</f>
        <v>9.8450099308099315</v>
      </c>
      <c r="AB331" s="42">
        <f>AB296+Table13[[#This Row],[Column1]]</f>
        <v>1.8399999999999999</v>
      </c>
      <c r="AC331" s="76">
        <f>AC296+Table13[[#This Row],[Column2]]</f>
        <v>1.5744306418219465</v>
      </c>
    </row>
    <row r="332" spans="1:29" x14ac:dyDescent="0.2">
      <c r="A332">
        <v>15</v>
      </c>
      <c r="U332">
        <v>15</v>
      </c>
      <c r="W332" t="str">
        <f>P316</f>
        <v>Robinson NA</v>
      </c>
      <c r="X332" s="39">
        <f>P349</f>
        <v>0</v>
      </c>
      <c r="Y332" s="40">
        <v>1.4122222222222223</v>
      </c>
      <c r="Z332" s="42">
        <f t="shared" si="57"/>
        <v>0</v>
      </c>
      <c r="AA332" s="42">
        <f>Average!L513</f>
        <v>11.327189542483662</v>
      </c>
      <c r="AB332" s="42">
        <f>AB297+Table13[[#This Row],[Column1]]</f>
        <v>0</v>
      </c>
      <c r="AC332" s="76">
        <f>AC297+Table13[[#This Row],[Column2]]</f>
        <v>2.0986928104575164</v>
      </c>
    </row>
    <row r="333" spans="1:29" x14ac:dyDescent="0.2">
      <c r="A333" s="21">
        <v>16</v>
      </c>
      <c r="B333" s="21"/>
      <c r="C333" s="21"/>
      <c r="D333" s="21"/>
      <c r="E333" s="21"/>
      <c r="F333" s="21"/>
      <c r="G333" s="21"/>
      <c r="H333" s="21"/>
      <c r="I333" s="22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>
        <v>16</v>
      </c>
      <c r="W333" t="str">
        <f>Q316</f>
        <v>Blachly</v>
      </c>
      <c r="X333" s="39">
        <f>Q349</f>
        <v>0.05</v>
      </c>
      <c r="Y333" s="40">
        <v>1.6195652173913044</v>
      </c>
      <c r="Z333" s="42">
        <f t="shared" si="57"/>
        <v>10.74</v>
      </c>
      <c r="AA333" s="42">
        <f>Average!L514</f>
        <v>13.473516483516486</v>
      </c>
      <c r="AB333" s="42">
        <f>AB298+Table13[[#This Row],[Column1]]</f>
        <v>2.13</v>
      </c>
      <c r="AC333" s="76">
        <f>AC298+Table13[[#This Row],[Column2]]</f>
        <v>2.2405175983436854</v>
      </c>
    </row>
    <row r="334" spans="1:29" x14ac:dyDescent="0.2">
      <c r="A334">
        <v>17</v>
      </c>
      <c r="U334">
        <v>17</v>
      </c>
      <c r="W334" t="str">
        <f>R316</f>
        <v>S. Flerchinger</v>
      </c>
      <c r="X334" s="39">
        <f>R349</f>
        <v>0.12000000000000001</v>
      </c>
      <c r="Y334" s="40">
        <v>1.4286956521739129</v>
      </c>
      <c r="Z334" s="42">
        <f t="shared" si="57"/>
        <v>11.66</v>
      </c>
      <c r="AA334" s="42">
        <f>Average!L515</f>
        <v>13.168030118030117</v>
      </c>
      <c r="AB334" s="42">
        <f>AB299+Table13[[#This Row],[Column1]]</f>
        <v>2.0499999999999998</v>
      </c>
      <c r="AC334" s="76">
        <f>AC299+Table13[[#This Row],[Column2]]</f>
        <v>2.0164229249011858</v>
      </c>
    </row>
    <row r="335" spans="1:29" x14ac:dyDescent="0.2">
      <c r="A335" s="21">
        <v>18</v>
      </c>
      <c r="B335" s="21"/>
      <c r="C335" s="21"/>
      <c r="D335" s="21"/>
      <c r="E335" s="21"/>
      <c r="F335" s="21"/>
      <c r="G335" s="21"/>
      <c r="H335" s="21"/>
      <c r="I335" s="22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>
        <v>18</v>
      </c>
      <c r="W335" t="str">
        <f>S316</f>
        <v>B. Slaybaugh</v>
      </c>
      <c r="X335" s="39">
        <f>S349</f>
        <v>0.27</v>
      </c>
      <c r="Y335" s="40">
        <v>1.26</v>
      </c>
      <c r="Z335" s="42">
        <f t="shared" si="57"/>
        <v>11.53</v>
      </c>
      <c r="AA335" s="42">
        <f>Average!L516</f>
        <v>13.055384615384616</v>
      </c>
      <c r="AB335" s="42">
        <f>AB300+Table13[[#This Row],[Column1]]</f>
        <v>2.2600000000000002</v>
      </c>
      <c r="AC335" s="76">
        <f>AC300+Table13[[#This Row],[Column2]]</f>
        <v>1.6225000000000001</v>
      </c>
    </row>
    <row r="336" spans="1:29" x14ac:dyDescent="0.2">
      <c r="A336">
        <v>19</v>
      </c>
      <c r="L336">
        <v>0.11</v>
      </c>
      <c r="U336">
        <v>19</v>
      </c>
      <c r="W336" t="str">
        <f>T316</f>
        <v>Demand</v>
      </c>
      <c r="X336" s="39">
        <f>T349</f>
        <v>0.44</v>
      </c>
      <c r="Y336" s="40">
        <v>1.9115384615384616</v>
      </c>
      <c r="Z336" s="42">
        <f t="shared" si="57"/>
        <v>21.59</v>
      </c>
      <c r="AA336" s="42">
        <f>Average!L517</f>
        <v>21.304166666666664</v>
      </c>
      <c r="AB336" s="42">
        <f>AB301+Table13[[#This Row],[Column1]]</f>
        <v>3.46</v>
      </c>
      <c r="AC336" s="76">
        <f>AC301+Table13[[#This Row],[Column2]]</f>
        <v>2.6973076923076924</v>
      </c>
    </row>
    <row r="337" spans="1:29" x14ac:dyDescent="0.2">
      <c r="A337" s="21">
        <v>20</v>
      </c>
      <c r="B337" s="21"/>
      <c r="C337" s="21"/>
      <c r="D337" s="21"/>
      <c r="E337" s="21"/>
      <c r="F337" s="21"/>
      <c r="G337" s="21"/>
      <c r="H337" s="21"/>
      <c r="I337" s="22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>
        <v>20</v>
      </c>
      <c r="AC337" s="76"/>
    </row>
    <row r="338" spans="1:29" x14ac:dyDescent="0.2">
      <c r="A338">
        <v>21</v>
      </c>
      <c r="U338">
        <v>21</v>
      </c>
      <c r="W338" t="s">
        <v>101</v>
      </c>
      <c r="AA338" s="8" t="s">
        <v>145</v>
      </c>
      <c r="AC338" s="76"/>
    </row>
    <row r="339" spans="1:29" x14ac:dyDescent="0.2">
      <c r="A339" s="21">
        <v>22</v>
      </c>
      <c r="B339" s="21"/>
      <c r="C339" s="21"/>
      <c r="D339" s="21"/>
      <c r="E339" s="21"/>
      <c r="F339" s="21"/>
      <c r="G339" s="21"/>
      <c r="H339" s="21"/>
      <c r="I339" s="22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>
        <v>22</v>
      </c>
      <c r="X339" s="41" t="s">
        <v>102</v>
      </c>
      <c r="Y339" s="41"/>
      <c r="AC339" s="76"/>
    </row>
    <row r="340" spans="1:29" x14ac:dyDescent="0.2">
      <c r="A340">
        <v>23</v>
      </c>
      <c r="U340">
        <v>23</v>
      </c>
      <c r="AC340" s="74"/>
    </row>
    <row r="341" spans="1:29" x14ac:dyDescent="0.2">
      <c r="A341" s="21">
        <v>24</v>
      </c>
      <c r="B341" s="21"/>
      <c r="C341" s="21"/>
      <c r="D341" s="21"/>
      <c r="E341" s="21"/>
      <c r="F341" s="21"/>
      <c r="G341" s="21"/>
      <c r="H341" s="21"/>
      <c r="I341" s="22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>
        <v>24</v>
      </c>
    </row>
    <row r="342" spans="1:29" x14ac:dyDescent="0.2">
      <c r="A342">
        <v>25</v>
      </c>
      <c r="U342">
        <v>25</v>
      </c>
    </row>
    <row r="343" spans="1:29" x14ac:dyDescent="0.2">
      <c r="A343" s="21">
        <v>26</v>
      </c>
      <c r="B343" s="21"/>
      <c r="C343" s="21"/>
      <c r="D343" s="21"/>
      <c r="E343" s="21"/>
      <c r="F343" s="21"/>
      <c r="G343" s="21"/>
      <c r="H343" s="21"/>
      <c r="I343" s="22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>
        <v>26</v>
      </c>
    </row>
    <row r="344" spans="1:29" x14ac:dyDescent="0.2">
      <c r="A344">
        <v>27</v>
      </c>
      <c r="U344">
        <v>27</v>
      </c>
    </row>
    <row r="345" spans="1:29" x14ac:dyDescent="0.2">
      <c r="A345" s="21">
        <v>28</v>
      </c>
      <c r="B345" s="21"/>
      <c r="C345" s="21"/>
      <c r="D345" s="21"/>
      <c r="E345" s="21"/>
      <c r="F345" s="21"/>
      <c r="G345" s="21"/>
      <c r="H345" s="21"/>
      <c r="I345" s="22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>
        <v>28</v>
      </c>
    </row>
    <row r="346" spans="1:29" x14ac:dyDescent="0.2">
      <c r="A346">
        <v>29</v>
      </c>
      <c r="J346">
        <v>0.12</v>
      </c>
      <c r="L346">
        <v>0.06</v>
      </c>
      <c r="O346">
        <v>0.12</v>
      </c>
      <c r="U346">
        <v>29</v>
      </c>
    </row>
    <row r="347" spans="1:29" x14ac:dyDescent="0.2">
      <c r="A347" s="21">
        <v>30</v>
      </c>
      <c r="B347" s="21"/>
      <c r="C347" s="21"/>
      <c r="D347" s="21"/>
      <c r="E347" s="21"/>
      <c r="F347" s="21"/>
      <c r="G347" s="21"/>
      <c r="H347" s="21"/>
      <c r="I347" s="22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>
        <v>30</v>
      </c>
    </row>
    <row r="348" spans="1:29" x14ac:dyDescent="0.2">
      <c r="A348">
        <v>31</v>
      </c>
      <c r="B348">
        <v>0.01</v>
      </c>
      <c r="C348">
        <v>0.08</v>
      </c>
      <c r="E348">
        <v>0.03</v>
      </c>
      <c r="F348">
        <v>0.03</v>
      </c>
      <c r="N348">
        <v>0.02</v>
      </c>
      <c r="Q348">
        <v>0.01</v>
      </c>
      <c r="R348">
        <v>0.1</v>
      </c>
      <c r="U348">
        <v>31</v>
      </c>
    </row>
    <row r="349" spans="1:29" x14ac:dyDescent="0.2">
      <c r="A349" s="18" t="s">
        <v>37</v>
      </c>
      <c r="B349" s="18">
        <f t="shared" ref="B349:T349" si="58">SUM(B318:B348)</f>
        <v>6.0000000000000005E-2</v>
      </c>
      <c r="C349" s="18">
        <f t="shared" si="58"/>
        <v>0.32</v>
      </c>
      <c r="D349" s="18">
        <f t="shared" si="58"/>
        <v>0.03</v>
      </c>
      <c r="E349" s="18">
        <f t="shared" si="58"/>
        <v>0.1</v>
      </c>
      <c r="F349" s="18">
        <f>SUM(F318:F348)</f>
        <v>0.16</v>
      </c>
      <c r="G349" s="18">
        <f t="shared" si="58"/>
        <v>0</v>
      </c>
      <c r="H349" s="18">
        <f t="shared" si="58"/>
        <v>0.22</v>
      </c>
      <c r="I349" s="18">
        <f t="shared" si="58"/>
        <v>0.04</v>
      </c>
      <c r="J349" s="18">
        <f t="shared" si="58"/>
        <v>0.16999999999999998</v>
      </c>
      <c r="K349" s="18">
        <f t="shared" si="58"/>
        <v>0.18</v>
      </c>
      <c r="L349" s="18">
        <f t="shared" si="58"/>
        <v>0.47</v>
      </c>
      <c r="M349" s="18">
        <f t="shared" si="58"/>
        <v>0</v>
      </c>
      <c r="N349" s="18">
        <f t="shared" si="58"/>
        <v>0.12</v>
      </c>
      <c r="O349" s="18">
        <f t="shared" si="58"/>
        <v>0.3</v>
      </c>
      <c r="P349" s="18">
        <f t="shared" si="58"/>
        <v>0</v>
      </c>
      <c r="Q349" s="18">
        <f t="shared" si="58"/>
        <v>0.05</v>
      </c>
      <c r="R349" s="18">
        <f t="shared" si="58"/>
        <v>0.12000000000000001</v>
      </c>
      <c r="S349" s="18">
        <f t="shared" si="58"/>
        <v>0.27</v>
      </c>
      <c r="T349" s="18">
        <f t="shared" si="58"/>
        <v>0.44</v>
      </c>
      <c r="U349" s="18"/>
    </row>
    <row r="351" spans="1:29" x14ac:dyDescent="0.2">
      <c r="A351" s="2" t="s">
        <v>49</v>
      </c>
      <c r="B351" t="str">
        <f>B316</f>
        <v>Pomeroy CD</v>
      </c>
      <c r="C351" t="str">
        <f t="shared" ref="C351:T351" si="59">C316</f>
        <v>Huntington</v>
      </c>
      <c r="D351" t="str">
        <f t="shared" si="59"/>
        <v>Tom Keatts</v>
      </c>
      <c r="E351" t="str">
        <f t="shared" si="59"/>
        <v>Roger Koller</v>
      </c>
      <c r="F351" t="str">
        <f>F316</f>
        <v>Ruark</v>
      </c>
      <c r="G351" t="str">
        <f t="shared" si="59"/>
        <v xml:space="preserve">Cardwell </v>
      </c>
      <c r="H351" t="str">
        <f t="shared" si="59"/>
        <v>M Hastings</v>
      </c>
      <c r="I351" t="str">
        <f t="shared" si="59"/>
        <v>510 Pataha</v>
      </c>
      <c r="J351" t="str">
        <f t="shared" si="59"/>
        <v>Williams</v>
      </c>
      <c r="K351" t="str">
        <f t="shared" si="59"/>
        <v>Fitzsimmons</v>
      </c>
      <c r="L351" t="str">
        <f t="shared" si="59"/>
        <v>Houser</v>
      </c>
      <c r="M351" t="str">
        <f t="shared" si="59"/>
        <v>J Baker</v>
      </c>
      <c r="N351" t="str">
        <f t="shared" si="59"/>
        <v>Landkammer</v>
      </c>
      <c r="O351" t="str">
        <f t="shared" si="59"/>
        <v>Travis NA</v>
      </c>
      <c r="P351" t="str">
        <f t="shared" si="59"/>
        <v>Robinson NA</v>
      </c>
      <c r="Q351" t="str">
        <f t="shared" si="59"/>
        <v>Blachly</v>
      </c>
      <c r="R351" t="str">
        <f t="shared" si="59"/>
        <v>S. Flerchinger</v>
      </c>
      <c r="S351" t="str">
        <f t="shared" si="59"/>
        <v>B. Slaybaugh</v>
      </c>
      <c r="T351" t="str">
        <f t="shared" si="59"/>
        <v>Demand</v>
      </c>
      <c r="W351" s="68">
        <v>41579</v>
      </c>
      <c r="X351" s="61"/>
      <c r="Y351" s="59" t="s">
        <v>107</v>
      </c>
      <c r="Z351" s="61"/>
      <c r="AA351" s="61"/>
      <c r="AB351" s="62"/>
      <c r="AC351" s="75"/>
    </row>
    <row r="352" spans="1:29" x14ac:dyDescent="0.2">
      <c r="X352" s="39" t="s">
        <v>61</v>
      </c>
      <c r="Y352" s="39" t="s">
        <v>115</v>
      </c>
      <c r="Z352" s="8" t="s">
        <v>99</v>
      </c>
      <c r="AA352" s="47" t="s">
        <v>116</v>
      </c>
      <c r="AB352" s="42" t="s">
        <v>100</v>
      </c>
      <c r="AC352" s="74" t="s">
        <v>178</v>
      </c>
    </row>
    <row r="353" spans="1:29" x14ac:dyDescent="0.2">
      <c r="A353">
        <v>1</v>
      </c>
      <c r="U353">
        <v>1</v>
      </c>
      <c r="W353" t="str">
        <f>B351</f>
        <v>Pomeroy CD</v>
      </c>
      <c r="X353" s="39">
        <f>B384</f>
        <v>0.97000000000000008</v>
      </c>
      <c r="Y353" s="40">
        <v>1.6221739130434785</v>
      </c>
      <c r="Z353" s="42">
        <f>AP25</f>
        <v>8.5599999999999987</v>
      </c>
      <c r="AA353" s="42">
        <v>13.340000000000002</v>
      </c>
      <c r="AB353" s="42">
        <f>AB318+Table14[[#This Row],[Column1]]</f>
        <v>2.4600000000000004</v>
      </c>
      <c r="AC353" s="76">
        <f>AC318+Table14[[#This Row],[Column2]]</f>
        <v>3.3616798418972333</v>
      </c>
    </row>
    <row r="354" spans="1:29" x14ac:dyDescent="0.2">
      <c r="A354" s="21">
        <v>2</v>
      </c>
      <c r="B354" s="21">
        <v>0.2</v>
      </c>
      <c r="C354" s="21">
        <v>0.18</v>
      </c>
      <c r="D354" s="21">
        <v>0.23</v>
      </c>
      <c r="E354" s="21">
        <v>0.31</v>
      </c>
      <c r="F354" s="21">
        <v>0.19</v>
      </c>
      <c r="G354" s="21">
        <v>0.16</v>
      </c>
      <c r="H354" s="21">
        <v>0.2</v>
      </c>
      <c r="I354" s="22">
        <v>0.16</v>
      </c>
      <c r="J354" s="21">
        <v>0.14000000000000001</v>
      </c>
      <c r="K354" s="21"/>
      <c r="L354" s="21"/>
      <c r="M354" s="21"/>
      <c r="N354" s="21">
        <v>0.1</v>
      </c>
      <c r="O354" s="21">
        <v>0.2</v>
      </c>
      <c r="P354" s="21"/>
      <c r="Q354" s="21">
        <v>0.28999999999999998</v>
      </c>
      <c r="R354" s="21">
        <v>0.1</v>
      </c>
      <c r="S354" s="21"/>
      <c r="T354" s="21">
        <v>0.31</v>
      </c>
      <c r="U354" s="21">
        <v>2</v>
      </c>
      <c r="W354" t="str">
        <f>C351</f>
        <v>Huntington</v>
      </c>
      <c r="X354" s="39">
        <f>C384</f>
        <v>1.5300000000000002</v>
      </c>
      <c r="Y354" s="40">
        <v>2.4516666666666662</v>
      </c>
      <c r="Z354" s="42">
        <f t="shared" ref="Z354:Z371" si="60">AP26</f>
        <v>16.100000000000001</v>
      </c>
      <c r="AA354" s="42">
        <v>13.600000000000001</v>
      </c>
      <c r="AB354" s="42">
        <f>AB319+Table14[[#This Row],[Column1]]</f>
        <v>4.4800000000000004</v>
      </c>
      <c r="AC354" s="76">
        <f>AC319+Table14[[#This Row],[Column2]]</f>
        <v>4.7492208462332304</v>
      </c>
    </row>
    <row r="355" spans="1:29" x14ac:dyDescent="0.2">
      <c r="A355">
        <v>3</v>
      </c>
      <c r="B355">
        <v>0.01</v>
      </c>
      <c r="C355">
        <v>0.08</v>
      </c>
      <c r="D355">
        <v>0.1</v>
      </c>
      <c r="E355">
        <v>0.18</v>
      </c>
      <c r="F355">
        <v>0.16</v>
      </c>
      <c r="I355">
        <v>0.04</v>
      </c>
      <c r="J355">
        <v>0.08</v>
      </c>
      <c r="L355">
        <v>0.25</v>
      </c>
      <c r="N355">
        <v>0.02</v>
      </c>
      <c r="O355">
        <v>0.09</v>
      </c>
      <c r="Q355">
        <v>0.17</v>
      </c>
      <c r="S355">
        <v>0.38</v>
      </c>
      <c r="U355">
        <v>3</v>
      </c>
      <c r="W355" t="str">
        <f>D351</f>
        <v>Tom Keatts</v>
      </c>
      <c r="X355" s="39">
        <f>D384</f>
        <v>0.97000000000000008</v>
      </c>
      <c r="Y355" s="40"/>
      <c r="Z355" s="42">
        <f t="shared" si="60"/>
        <v>8.9400000000000013</v>
      </c>
      <c r="AA355" s="42">
        <v>14.840000000000002</v>
      </c>
      <c r="AB355" s="42">
        <f>AB320+Table14[[#This Row],[Column1]]</f>
        <v>2.4600000000000004</v>
      </c>
      <c r="AC355" s="76"/>
    </row>
    <row r="356" spans="1:29" x14ac:dyDescent="0.2">
      <c r="A356" s="21">
        <v>4</v>
      </c>
      <c r="B356" s="21"/>
      <c r="C356" s="21"/>
      <c r="D356" s="21">
        <v>0.01</v>
      </c>
      <c r="E356" s="21"/>
      <c r="F356" s="21"/>
      <c r="G356" s="21">
        <v>0.04</v>
      </c>
      <c r="H356" s="21">
        <v>0.14000000000000001</v>
      </c>
      <c r="I356" s="22"/>
      <c r="J356" s="21">
        <v>0.08</v>
      </c>
      <c r="K356" s="21"/>
      <c r="L356" s="21"/>
      <c r="M356" s="21"/>
      <c r="N356" s="21">
        <v>7.0000000000000007E-2</v>
      </c>
      <c r="O356" s="21"/>
      <c r="P356" s="21"/>
      <c r="Q356" s="21"/>
      <c r="R356" s="21">
        <v>0.05</v>
      </c>
      <c r="S356" s="21"/>
      <c r="T356" s="21"/>
      <c r="U356" s="21">
        <v>4</v>
      </c>
      <c r="W356" t="str">
        <f>E351</f>
        <v>Roger Koller</v>
      </c>
      <c r="X356" s="39">
        <f>E384</f>
        <v>1.5100000000000002</v>
      </c>
      <c r="Y356" s="40">
        <v>2.58</v>
      </c>
      <c r="Z356" s="42">
        <f t="shared" si="60"/>
        <v>13.59</v>
      </c>
      <c r="AA356" s="42">
        <v>18.439999999999998</v>
      </c>
      <c r="AB356" s="42">
        <f>AB321+Table14[[#This Row],[Column1]]</f>
        <v>3.9200000000000004</v>
      </c>
      <c r="AC356" s="76">
        <f>AC321+Table14[[#This Row],[Column2]]</f>
        <v>5.0091304347826089</v>
      </c>
    </row>
    <row r="357" spans="1:29" x14ac:dyDescent="0.2">
      <c r="A357">
        <v>5</v>
      </c>
      <c r="B357">
        <v>0.08</v>
      </c>
      <c r="C357">
        <v>0.16</v>
      </c>
      <c r="D357">
        <v>7.0000000000000007E-2</v>
      </c>
      <c r="F357">
        <v>0.1</v>
      </c>
      <c r="G357">
        <v>0.08</v>
      </c>
      <c r="J357">
        <v>0.11</v>
      </c>
      <c r="L357">
        <v>0.23</v>
      </c>
      <c r="N357">
        <v>0.09</v>
      </c>
      <c r="O357">
        <v>0.41</v>
      </c>
      <c r="Q357">
        <v>0.19</v>
      </c>
      <c r="R357">
        <v>0.04</v>
      </c>
      <c r="T357">
        <v>0.21</v>
      </c>
      <c r="U357">
        <v>5</v>
      </c>
      <c r="W357" t="str">
        <f>F351</f>
        <v>Ruark</v>
      </c>
      <c r="X357" s="39">
        <f>F384</f>
        <v>1.39</v>
      </c>
      <c r="Y357" s="40">
        <v>1.9513043478260867</v>
      </c>
      <c r="Z357" s="42">
        <f t="shared" si="60"/>
        <v>11.980000000000002</v>
      </c>
      <c r="AA357" s="42">
        <v>15.83</v>
      </c>
      <c r="AB357" s="42">
        <f>AB322+Table14[[#This Row],[Column1]]</f>
        <v>3.6900000000000004</v>
      </c>
      <c r="AC357" s="76">
        <f>AC322+Table14[[#This Row],[Column2]]</f>
        <v>4.3043892339544518</v>
      </c>
    </row>
    <row r="358" spans="1:29" x14ac:dyDescent="0.2">
      <c r="A358" s="21">
        <v>6</v>
      </c>
      <c r="B358" s="21"/>
      <c r="C358" s="21">
        <v>0.06</v>
      </c>
      <c r="D358" s="21"/>
      <c r="E358" s="21">
        <v>0.06</v>
      </c>
      <c r="F358" s="21">
        <v>0.04</v>
      </c>
      <c r="G358" s="21"/>
      <c r="H358" s="21"/>
      <c r="I358" s="22"/>
      <c r="J358" s="21">
        <v>0.15</v>
      </c>
      <c r="K358" s="21"/>
      <c r="L358" s="21"/>
      <c r="M358" s="21"/>
      <c r="N358" s="21">
        <v>0.05</v>
      </c>
      <c r="O358" s="21">
        <v>0.04</v>
      </c>
      <c r="P358" s="21"/>
      <c r="Q358" s="21">
        <v>0.04</v>
      </c>
      <c r="R358" s="21"/>
      <c r="S358" s="21"/>
      <c r="T358" s="21"/>
      <c r="U358" s="21">
        <v>6</v>
      </c>
      <c r="W358" t="str">
        <f>G351</f>
        <v xml:space="preserve">Cardwell </v>
      </c>
      <c r="X358" s="39">
        <f>G384</f>
        <v>1.03</v>
      </c>
      <c r="Y358" s="40">
        <v>1.5310526315789474</v>
      </c>
      <c r="Z358" s="42">
        <f t="shared" si="60"/>
        <v>5.5100000000000007</v>
      </c>
      <c r="AA358" s="42">
        <v>13.789999999999997</v>
      </c>
      <c r="AB358" s="42">
        <f>AB323+Table14[[#This Row],[Column1]]</f>
        <v>1.03</v>
      </c>
      <c r="AC358" s="76">
        <f>AC323+Table14[[#This Row],[Column2]]</f>
        <v>3.3247058823529416</v>
      </c>
    </row>
    <row r="359" spans="1:29" x14ac:dyDescent="0.2">
      <c r="A359">
        <v>7</v>
      </c>
      <c r="B359">
        <v>0.55000000000000004</v>
      </c>
      <c r="C359">
        <v>0.53</v>
      </c>
      <c r="D359">
        <v>0.49</v>
      </c>
      <c r="F359">
        <v>0.35</v>
      </c>
      <c r="G359">
        <v>0.43</v>
      </c>
      <c r="H359">
        <v>0.72</v>
      </c>
      <c r="I359">
        <v>0.51</v>
      </c>
      <c r="J359">
        <v>0.61</v>
      </c>
      <c r="L359">
        <v>0.67</v>
      </c>
      <c r="N359">
        <v>0.36</v>
      </c>
      <c r="Q359">
        <v>0.48</v>
      </c>
      <c r="R359">
        <v>0.3</v>
      </c>
      <c r="S359">
        <v>0.86</v>
      </c>
      <c r="T359">
        <v>0.83</v>
      </c>
      <c r="U359">
        <v>7</v>
      </c>
      <c r="W359" t="str">
        <f>H351</f>
        <v>M Hastings</v>
      </c>
      <c r="X359" s="39">
        <f>H384</f>
        <v>1.26</v>
      </c>
      <c r="Y359" s="40">
        <v>2.1104545454545454</v>
      </c>
      <c r="Z359" s="42">
        <f t="shared" si="60"/>
        <v>11</v>
      </c>
      <c r="AA359" s="42">
        <v>13.67</v>
      </c>
      <c r="AB359" s="42">
        <f>AB324+Table14[[#This Row],[Column1]]</f>
        <v>3.49</v>
      </c>
      <c r="AC359" s="76">
        <f>AC324+Table14[[#This Row],[Column2]]</f>
        <v>4.0216883116883118</v>
      </c>
    </row>
    <row r="360" spans="1:29" x14ac:dyDescent="0.2">
      <c r="A360" s="21">
        <v>8</v>
      </c>
      <c r="B360" s="21"/>
      <c r="C360" s="21">
        <v>0.01</v>
      </c>
      <c r="D360" s="21"/>
      <c r="E360" s="21">
        <v>0.53</v>
      </c>
      <c r="F360" s="21"/>
      <c r="G360" s="21"/>
      <c r="H360" s="21"/>
      <c r="I360" s="22"/>
      <c r="J360" s="21">
        <v>0.11</v>
      </c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>
        <v>8</v>
      </c>
      <c r="W360" t="str">
        <f>I351</f>
        <v>510 Pataha</v>
      </c>
      <c r="X360" s="39">
        <f>I384</f>
        <v>0.78999999999999992</v>
      </c>
      <c r="Y360" s="40"/>
      <c r="Z360" s="42">
        <f t="shared" si="60"/>
        <v>8.8899999999999988</v>
      </c>
      <c r="AA360" s="42"/>
      <c r="AB360" s="42">
        <f>AB325+Table14[[#This Row],[Column1]]</f>
        <v>2.5099999999999998</v>
      </c>
      <c r="AC360" s="76"/>
    </row>
    <row r="361" spans="1:29" x14ac:dyDescent="0.2">
      <c r="A361">
        <v>9</v>
      </c>
      <c r="C361">
        <v>0.02</v>
      </c>
      <c r="U361">
        <v>9</v>
      </c>
      <c r="W361" t="str">
        <f>J351</f>
        <v>Williams</v>
      </c>
      <c r="X361" s="39">
        <f>J384</f>
        <v>1.3900000000000001</v>
      </c>
      <c r="Y361" s="40">
        <v>2.2826086956521738</v>
      </c>
      <c r="Z361" s="42">
        <f t="shared" si="60"/>
        <v>9.8800000000000008</v>
      </c>
      <c r="AA361" s="42">
        <v>15.889999999999999</v>
      </c>
      <c r="AB361" s="42">
        <f>AB326+Table14[[#This Row],[Column1]]</f>
        <v>1.56</v>
      </c>
      <c r="AC361" s="76">
        <f>AC326+Table14[[#This Row],[Column2]]</f>
        <v>4.4865424430641818</v>
      </c>
    </row>
    <row r="362" spans="1:29" x14ac:dyDescent="0.2">
      <c r="A362" s="21">
        <v>10</v>
      </c>
      <c r="B362" s="21">
        <v>0.01</v>
      </c>
      <c r="C362" s="21"/>
      <c r="D362" s="21"/>
      <c r="E362" s="21"/>
      <c r="F362" s="21"/>
      <c r="G362" s="21"/>
      <c r="H362" s="21"/>
      <c r="I362" s="22"/>
      <c r="J362" s="21"/>
      <c r="K362" s="21"/>
      <c r="L362" s="21"/>
      <c r="M362" s="21"/>
      <c r="N362" s="21"/>
      <c r="O362" s="21"/>
      <c r="P362" s="21"/>
      <c r="Q362" s="21"/>
      <c r="R362" s="21">
        <v>0.05</v>
      </c>
      <c r="S362" s="21"/>
      <c r="T362" s="21"/>
      <c r="U362" s="21">
        <v>10</v>
      </c>
      <c r="W362" t="str">
        <f>K351</f>
        <v>Fitzsimmons</v>
      </c>
      <c r="X362" s="39">
        <f>K384</f>
        <v>0</v>
      </c>
      <c r="Y362" s="40">
        <v>2.0730434782608698</v>
      </c>
      <c r="Z362" s="42">
        <f t="shared" si="60"/>
        <v>9.19</v>
      </c>
      <c r="AA362" s="42">
        <v>14.469999999999999</v>
      </c>
      <c r="AB362" s="42">
        <f>AB327+Table14[[#This Row],[Column1]]</f>
        <v>2.0900000000000003</v>
      </c>
      <c r="AC362" s="76">
        <f>AC327+Table14[[#This Row],[Column2]]</f>
        <v>3.9911264822134394</v>
      </c>
    </row>
    <row r="363" spans="1:29" x14ac:dyDescent="0.2">
      <c r="A363">
        <v>11</v>
      </c>
      <c r="D363">
        <v>0.01</v>
      </c>
      <c r="J363">
        <v>0.11</v>
      </c>
      <c r="U363">
        <v>11</v>
      </c>
      <c r="W363" t="str">
        <f>L351</f>
        <v>Houser</v>
      </c>
      <c r="X363" s="39">
        <f>L384</f>
        <v>1.29</v>
      </c>
      <c r="Y363" s="40">
        <v>2.2026086956521742</v>
      </c>
      <c r="Z363" s="42">
        <f t="shared" si="60"/>
        <v>13.32</v>
      </c>
      <c r="AA363" s="42">
        <v>15.829999999999998</v>
      </c>
      <c r="AB363" s="42">
        <f>AB328+Table14[[#This Row],[Column1]]</f>
        <v>3.65</v>
      </c>
      <c r="AC363" s="76">
        <f>AC328+Table14[[#This Row],[Column2]]</f>
        <v>4.3624703557312259</v>
      </c>
    </row>
    <row r="364" spans="1:29" x14ac:dyDescent="0.2">
      <c r="A364" s="21">
        <v>12</v>
      </c>
      <c r="B364" s="21"/>
      <c r="C364" s="21"/>
      <c r="D364" s="21">
        <v>0.01</v>
      </c>
      <c r="E364" s="21"/>
      <c r="F364" s="21"/>
      <c r="G364" s="21"/>
      <c r="H364" s="21"/>
      <c r="I364" s="22"/>
      <c r="J364" s="21"/>
      <c r="K364" s="21"/>
      <c r="L364" s="21"/>
      <c r="M364" s="21"/>
      <c r="N364" s="21"/>
      <c r="O364" s="21"/>
      <c r="P364" s="21"/>
      <c r="Q364" s="21">
        <v>0.01</v>
      </c>
      <c r="R364" s="21"/>
      <c r="S364" s="21"/>
      <c r="T364" s="21"/>
      <c r="U364" s="21">
        <v>12</v>
      </c>
      <c r="W364" t="str">
        <f>M351</f>
        <v>J Baker</v>
      </c>
      <c r="X364" s="39">
        <f>M384</f>
        <v>0</v>
      </c>
      <c r="Y364" s="40">
        <v>1.85304347826087</v>
      </c>
      <c r="Z364" s="42">
        <f t="shared" si="60"/>
        <v>8.32</v>
      </c>
      <c r="AA364" s="42">
        <v>13.66</v>
      </c>
      <c r="AB364" s="42">
        <f>AB329+Table14[[#This Row],[Column1]]</f>
        <v>1.69</v>
      </c>
      <c r="AC364" s="76">
        <f>AC329+Table14[[#This Row],[Column2]]</f>
        <v>3.7389026915113877</v>
      </c>
    </row>
    <row r="365" spans="1:29" x14ac:dyDescent="0.2">
      <c r="A365">
        <v>13</v>
      </c>
      <c r="U365">
        <v>13</v>
      </c>
      <c r="W365" t="str">
        <f>N351</f>
        <v>Landkammer</v>
      </c>
      <c r="X365" s="39">
        <f>N384</f>
        <v>0.87</v>
      </c>
      <c r="Y365" s="40">
        <v>1.6813043478260867</v>
      </c>
      <c r="Z365" s="42">
        <f t="shared" si="60"/>
        <v>12.78</v>
      </c>
      <c r="AA365" s="42">
        <v>13.550000000000002</v>
      </c>
      <c r="AB365" s="42">
        <f>AB330+Table14[[#This Row],[Column1]]</f>
        <v>2.9600000000000004</v>
      </c>
      <c r="AC365" s="76">
        <f>AC330+Table14[[#This Row],[Column2]]</f>
        <v>3.5230434782608695</v>
      </c>
    </row>
    <row r="366" spans="1:29" x14ac:dyDescent="0.2">
      <c r="A366" s="21">
        <v>14</v>
      </c>
      <c r="B366" s="21"/>
      <c r="C366" s="21"/>
      <c r="D366" s="21"/>
      <c r="E366" s="21"/>
      <c r="F366" s="21"/>
      <c r="G366" s="21">
        <v>0.08</v>
      </c>
      <c r="H366" s="21"/>
      <c r="I366" s="22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>
        <v>14</v>
      </c>
      <c r="W366" t="str">
        <f>O351</f>
        <v>Travis NA</v>
      </c>
      <c r="X366" s="39">
        <f>O384</f>
        <v>1.53</v>
      </c>
      <c r="Y366" s="40">
        <v>1.8831818181818181</v>
      </c>
      <c r="Z366" s="42">
        <f t="shared" si="60"/>
        <v>8.2199999999999989</v>
      </c>
      <c r="AA366" s="42">
        <v>13.7</v>
      </c>
      <c r="AB366" s="42">
        <f>AB331+Table14[[#This Row],[Column1]]</f>
        <v>3.37</v>
      </c>
      <c r="AC366" s="76">
        <f>AC331+Table14[[#This Row],[Column2]]</f>
        <v>3.4576124600037645</v>
      </c>
    </row>
    <row r="367" spans="1:29" x14ac:dyDescent="0.2">
      <c r="A367">
        <v>15</v>
      </c>
      <c r="B367">
        <v>0.11</v>
      </c>
      <c r="C367">
        <v>0.39</v>
      </c>
      <c r="E367">
        <v>0.28000000000000003</v>
      </c>
      <c r="F367">
        <v>7.0000000000000007E-2</v>
      </c>
      <c r="G367">
        <v>0.12</v>
      </c>
      <c r="I367">
        <v>0.08</v>
      </c>
      <c r="Q367">
        <v>0.17</v>
      </c>
      <c r="R367">
        <v>0.05</v>
      </c>
      <c r="S367">
        <v>0.41</v>
      </c>
      <c r="T367">
        <v>0.15</v>
      </c>
      <c r="U367">
        <v>15</v>
      </c>
      <c r="W367" t="str">
        <f>P351</f>
        <v>Robinson NA</v>
      </c>
      <c r="X367" s="39">
        <f>P384</f>
        <v>0</v>
      </c>
      <c r="Y367" s="40">
        <v>1.8352941176470587</v>
      </c>
      <c r="Z367" s="42">
        <f t="shared" si="60"/>
        <v>0</v>
      </c>
      <c r="AA367" s="42">
        <v>13.759999999999998</v>
      </c>
      <c r="AB367" s="42">
        <f>AB332+Table14[[#This Row],[Column1]]</f>
        <v>0</v>
      </c>
      <c r="AC367" s="76">
        <f>AC332+Table14[[#This Row],[Column2]]</f>
        <v>3.9339869281045754</v>
      </c>
    </row>
    <row r="368" spans="1:29" x14ac:dyDescent="0.2">
      <c r="A368" s="21">
        <v>16</v>
      </c>
      <c r="B368" s="21"/>
      <c r="C368" s="21"/>
      <c r="D368" s="21"/>
      <c r="E368" s="21"/>
      <c r="F368" s="21"/>
      <c r="G368" s="21"/>
      <c r="H368" s="21">
        <v>0.2</v>
      </c>
      <c r="I368" s="22"/>
      <c r="J368" s="21"/>
      <c r="K368" s="21"/>
      <c r="L368" s="21">
        <v>0.14000000000000001</v>
      </c>
      <c r="M368" s="21"/>
      <c r="N368" s="21">
        <v>0.16</v>
      </c>
      <c r="O368" s="21">
        <v>0.79</v>
      </c>
      <c r="P368" s="21"/>
      <c r="Q368" s="21"/>
      <c r="R368" s="21"/>
      <c r="S368" s="21"/>
      <c r="T368" s="21">
        <v>0.22</v>
      </c>
      <c r="U368" s="21">
        <v>16</v>
      </c>
      <c r="W368" t="str">
        <f>Q351</f>
        <v>Blachly</v>
      </c>
      <c r="X368" s="39">
        <f>Q384</f>
        <v>1.42</v>
      </c>
      <c r="Y368" s="40">
        <v>2.3126086956521741</v>
      </c>
      <c r="Z368" s="42">
        <f t="shared" si="60"/>
        <v>12.16</v>
      </c>
      <c r="AA368" s="42">
        <v>12.81</v>
      </c>
      <c r="AB368" s="42">
        <f>AB333+Table14[[#This Row],[Column1]]</f>
        <v>3.55</v>
      </c>
      <c r="AC368" s="76">
        <f>AC333+Table14[[#This Row],[Column2]]</f>
        <v>4.5531262939958594</v>
      </c>
    </row>
    <row r="369" spans="1:29" x14ac:dyDescent="0.2">
      <c r="A369">
        <v>17</v>
      </c>
      <c r="T369">
        <v>0.15</v>
      </c>
      <c r="U369">
        <v>17</v>
      </c>
      <c r="W369" t="str">
        <f>R351</f>
        <v>S. Flerchinger</v>
      </c>
      <c r="X369" s="39">
        <f>R384</f>
        <v>0.63000000000000012</v>
      </c>
      <c r="Y369" s="40">
        <v>1.8652173913043482</v>
      </c>
      <c r="Z369" s="42">
        <f t="shared" si="60"/>
        <v>12.290000000000001</v>
      </c>
      <c r="AA369" s="42">
        <v>11.63</v>
      </c>
      <c r="AB369" s="42">
        <f>AB334+Table14[[#This Row],[Column1]]</f>
        <v>2.6799999999999997</v>
      </c>
      <c r="AC369" s="76">
        <f>AC334+Table14[[#This Row],[Column2]]</f>
        <v>3.8816403162055337</v>
      </c>
    </row>
    <row r="370" spans="1:29" x14ac:dyDescent="0.2">
      <c r="A370" s="21">
        <v>18</v>
      </c>
      <c r="B370" s="21"/>
      <c r="C370" s="21"/>
      <c r="D370" s="21">
        <v>0.01</v>
      </c>
      <c r="E370" s="21">
        <v>0.09</v>
      </c>
      <c r="F370" s="21">
        <v>0.03</v>
      </c>
      <c r="G370" s="21"/>
      <c r="H370" s="21"/>
      <c r="I370" s="22"/>
      <c r="J370" s="21"/>
      <c r="K370" s="21"/>
      <c r="L370" s="21"/>
      <c r="M370" s="21"/>
      <c r="N370" s="21"/>
      <c r="O370" s="21"/>
      <c r="P370" s="21"/>
      <c r="Q370" s="21">
        <v>0.05</v>
      </c>
      <c r="R370" s="21"/>
      <c r="S370" s="21"/>
      <c r="T370" s="21"/>
      <c r="U370" s="21">
        <v>18</v>
      </c>
      <c r="W370" t="str">
        <f>S351</f>
        <v>B. Slaybaugh</v>
      </c>
      <c r="X370" s="39">
        <f>S384</f>
        <v>2.19</v>
      </c>
      <c r="Y370" s="40">
        <v>2.2850000000000001</v>
      </c>
      <c r="Z370" s="42">
        <f t="shared" si="60"/>
        <v>13.719999999999999</v>
      </c>
      <c r="AA370" s="42"/>
      <c r="AB370" s="42">
        <f>AB335+Table14[[#This Row],[Column1]]</f>
        <v>4.45</v>
      </c>
      <c r="AC370" s="76">
        <f>AC335+Table14[[#This Row],[Column2]]</f>
        <v>3.9075000000000002</v>
      </c>
    </row>
    <row r="371" spans="1:29" x14ac:dyDescent="0.2">
      <c r="A371">
        <v>19</v>
      </c>
      <c r="C371">
        <v>0.06</v>
      </c>
      <c r="D371">
        <v>0.01</v>
      </c>
      <c r="E371">
        <v>0.04</v>
      </c>
      <c r="G371">
        <v>0.04</v>
      </c>
      <c r="N371">
        <v>0.01</v>
      </c>
      <c r="Q371">
        <v>0.02</v>
      </c>
      <c r="R371">
        <v>0.04</v>
      </c>
      <c r="S371">
        <v>0.13</v>
      </c>
      <c r="T371">
        <v>0.08</v>
      </c>
      <c r="U371">
        <v>19</v>
      </c>
      <c r="W371" t="str">
        <f>T351</f>
        <v>Demand</v>
      </c>
      <c r="X371" s="39">
        <f>T384</f>
        <v>2.2999999999999998</v>
      </c>
      <c r="Y371" s="40">
        <v>3.1050000000000009</v>
      </c>
      <c r="Z371" s="42">
        <f t="shared" si="60"/>
        <v>23.89</v>
      </c>
      <c r="AA371" s="42"/>
      <c r="AB371" s="42">
        <f>AB336+Table14[[#This Row],[Column1]]</f>
        <v>5.76</v>
      </c>
      <c r="AC371" s="76">
        <f>AC336+Table14[[#This Row],[Column2]]</f>
        <v>5.8023076923076928</v>
      </c>
    </row>
    <row r="372" spans="1:29" x14ac:dyDescent="0.2">
      <c r="A372" s="21">
        <v>20</v>
      </c>
      <c r="B372" s="21"/>
      <c r="C372" s="21"/>
      <c r="D372" s="21"/>
      <c r="E372" s="21"/>
      <c r="F372" s="21"/>
      <c r="G372" s="21"/>
      <c r="H372" s="21"/>
      <c r="I372" s="22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>
        <v>0.2</v>
      </c>
      <c r="U372" s="21">
        <v>20</v>
      </c>
      <c r="AC372" s="76"/>
    </row>
    <row r="373" spans="1:29" x14ac:dyDescent="0.2">
      <c r="A373">
        <v>21</v>
      </c>
      <c r="U373">
        <v>21</v>
      </c>
      <c r="W373" t="s">
        <v>101</v>
      </c>
      <c r="AA373" s="8" t="s">
        <v>145</v>
      </c>
      <c r="AC373" s="76"/>
    </row>
    <row r="374" spans="1:29" x14ac:dyDescent="0.2">
      <c r="A374" s="21">
        <v>22</v>
      </c>
      <c r="B374" s="21"/>
      <c r="C374" s="21"/>
      <c r="D374" s="21"/>
      <c r="E374" s="21"/>
      <c r="F374" s="21"/>
      <c r="G374" s="21"/>
      <c r="H374" s="21"/>
      <c r="I374" s="22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>
        <v>22</v>
      </c>
      <c r="X374" s="41" t="s">
        <v>102</v>
      </c>
      <c r="Y374" s="41"/>
      <c r="AC374" s="76"/>
    </row>
    <row r="375" spans="1:29" x14ac:dyDescent="0.2">
      <c r="A375">
        <v>23</v>
      </c>
      <c r="U375">
        <v>23</v>
      </c>
      <c r="AC375" s="74"/>
    </row>
    <row r="376" spans="1:29" x14ac:dyDescent="0.2">
      <c r="A376" s="21">
        <v>24</v>
      </c>
      <c r="B376" s="21"/>
      <c r="C376" s="21"/>
      <c r="D376" s="21"/>
      <c r="E376" s="21"/>
      <c r="F376" s="21"/>
      <c r="G376" s="21"/>
      <c r="H376" s="21"/>
      <c r="I376" s="22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>
        <v>24</v>
      </c>
    </row>
    <row r="377" spans="1:29" x14ac:dyDescent="0.2">
      <c r="A377">
        <v>25</v>
      </c>
      <c r="U377">
        <v>25</v>
      </c>
    </row>
    <row r="378" spans="1:29" x14ac:dyDescent="0.2">
      <c r="A378" s="21">
        <v>26</v>
      </c>
      <c r="B378" s="21"/>
      <c r="C378" s="21"/>
      <c r="D378" s="21"/>
      <c r="E378" s="21"/>
      <c r="F378" s="21"/>
      <c r="G378" s="21"/>
      <c r="H378" s="21"/>
      <c r="I378" s="22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>
        <v>26</v>
      </c>
    </row>
    <row r="379" spans="1:29" x14ac:dyDescent="0.2">
      <c r="A379">
        <v>27</v>
      </c>
      <c r="U379">
        <v>27</v>
      </c>
    </row>
    <row r="380" spans="1:29" x14ac:dyDescent="0.2">
      <c r="A380" s="21">
        <v>28</v>
      </c>
      <c r="B380" s="21"/>
      <c r="C380" s="21"/>
      <c r="D380" s="21"/>
      <c r="E380" s="21"/>
      <c r="F380" s="21"/>
      <c r="G380" s="21"/>
      <c r="H380" s="21"/>
      <c r="I380" s="22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>
        <v>28</v>
      </c>
    </row>
    <row r="381" spans="1:29" x14ac:dyDescent="0.2">
      <c r="A381">
        <v>29</v>
      </c>
      <c r="B381">
        <v>0.01</v>
      </c>
      <c r="C381">
        <v>0.04</v>
      </c>
      <c r="D381">
        <v>0.02</v>
      </c>
      <c r="T381">
        <v>0.1</v>
      </c>
      <c r="U381">
        <v>29</v>
      </c>
    </row>
    <row r="382" spans="1:29" x14ac:dyDescent="0.2">
      <c r="A382" s="21">
        <v>30</v>
      </c>
      <c r="B382" s="21"/>
      <c r="C382" s="21"/>
      <c r="D382" s="21">
        <v>0.01</v>
      </c>
      <c r="E382" s="21">
        <v>0.02</v>
      </c>
      <c r="F382" s="21">
        <v>0.45</v>
      </c>
      <c r="G382" s="21">
        <v>0.08</v>
      </c>
      <c r="H382" s="21"/>
      <c r="I382" s="22"/>
      <c r="J382" s="21"/>
      <c r="K382" s="21"/>
      <c r="L382" s="21"/>
      <c r="M382" s="21"/>
      <c r="N382" s="21">
        <v>0.01</v>
      </c>
      <c r="O382" s="21"/>
      <c r="P382" s="21"/>
      <c r="Q382" s="21"/>
      <c r="R382" s="21"/>
      <c r="S382" s="21"/>
      <c r="T382" s="21">
        <v>0.05</v>
      </c>
      <c r="U382" s="21">
        <v>30</v>
      </c>
    </row>
    <row r="383" spans="1:29" x14ac:dyDescent="0.2">
      <c r="A383">
        <v>31</v>
      </c>
      <c r="S383">
        <v>0.41</v>
      </c>
      <c r="U383">
        <v>31</v>
      </c>
    </row>
    <row r="384" spans="1:29" x14ac:dyDescent="0.2">
      <c r="A384" s="18" t="s">
        <v>37</v>
      </c>
      <c r="B384" s="18">
        <f t="shared" ref="B384:T384" si="61">SUM(B353:B383)</f>
        <v>0.97000000000000008</v>
      </c>
      <c r="C384" s="18">
        <f t="shared" si="61"/>
        <v>1.5300000000000002</v>
      </c>
      <c r="D384" s="18">
        <f t="shared" si="61"/>
        <v>0.97000000000000008</v>
      </c>
      <c r="E384" s="18">
        <f t="shared" si="61"/>
        <v>1.5100000000000002</v>
      </c>
      <c r="F384" s="18">
        <f>SUM(F353:F383)</f>
        <v>1.39</v>
      </c>
      <c r="G384" s="18">
        <f t="shared" si="61"/>
        <v>1.03</v>
      </c>
      <c r="H384" s="18">
        <f t="shared" si="61"/>
        <v>1.26</v>
      </c>
      <c r="I384" s="18">
        <f t="shared" si="61"/>
        <v>0.78999999999999992</v>
      </c>
      <c r="J384" s="18">
        <f t="shared" si="61"/>
        <v>1.3900000000000001</v>
      </c>
      <c r="K384" s="18">
        <f t="shared" si="61"/>
        <v>0</v>
      </c>
      <c r="L384" s="18">
        <f t="shared" si="61"/>
        <v>1.29</v>
      </c>
      <c r="M384" s="18">
        <f t="shared" si="61"/>
        <v>0</v>
      </c>
      <c r="N384" s="18">
        <f t="shared" si="61"/>
        <v>0.87</v>
      </c>
      <c r="O384" s="18">
        <f t="shared" si="61"/>
        <v>1.53</v>
      </c>
      <c r="P384" s="18">
        <f t="shared" si="61"/>
        <v>0</v>
      </c>
      <c r="Q384" s="18">
        <f t="shared" si="61"/>
        <v>1.42</v>
      </c>
      <c r="R384" s="18">
        <f t="shared" si="61"/>
        <v>0.63000000000000012</v>
      </c>
      <c r="S384" s="18">
        <f t="shared" si="61"/>
        <v>2.19</v>
      </c>
      <c r="T384" s="20">
        <f t="shared" si="61"/>
        <v>2.2999999999999998</v>
      </c>
      <c r="U384" s="18"/>
    </row>
    <row r="386" spans="1:29" x14ac:dyDescent="0.2">
      <c r="A386" s="2" t="s">
        <v>50</v>
      </c>
      <c r="B386" t="str">
        <f>B351</f>
        <v>Pomeroy CD</v>
      </c>
      <c r="C386" t="str">
        <f t="shared" ref="C386:T386" si="62">C351</f>
        <v>Huntington</v>
      </c>
      <c r="D386" t="str">
        <f t="shared" si="62"/>
        <v>Tom Keatts</v>
      </c>
      <c r="E386" t="str">
        <f t="shared" si="62"/>
        <v>Roger Koller</v>
      </c>
      <c r="F386" t="str">
        <f>F351</f>
        <v>Ruark</v>
      </c>
      <c r="G386" t="str">
        <f t="shared" si="62"/>
        <v xml:space="preserve">Cardwell </v>
      </c>
      <c r="H386" t="str">
        <f t="shared" si="62"/>
        <v>M Hastings</v>
      </c>
      <c r="I386" t="str">
        <f t="shared" si="62"/>
        <v>510 Pataha</v>
      </c>
      <c r="J386" t="str">
        <f t="shared" si="62"/>
        <v>Williams</v>
      </c>
      <c r="K386" t="str">
        <f t="shared" si="62"/>
        <v>Fitzsimmons</v>
      </c>
      <c r="L386" t="str">
        <f t="shared" si="62"/>
        <v>Houser</v>
      </c>
      <c r="M386" t="str">
        <f t="shared" si="62"/>
        <v>J Baker</v>
      </c>
      <c r="N386" t="str">
        <f t="shared" si="62"/>
        <v>Landkammer</v>
      </c>
      <c r="O386" t="str">
        <f t="shared" si="62"/>
        <v>Travis NA</v>
      </c>
      <c r="P386" t="str">
        <f t="shared" si="62"/>
        <v>Robinson NA</v>
      </c>
      <c r="Q386" t="str">
        <f t="shared" si="62"/>
        <v>Blachly</v>
      </c>
      <c r="R386" t="str">
        <f t="shared" si="62"/>
        <v>S. Flerchinger</v>
      </c>
      <c r="S386" t="str">
        <f t="shared" si="62"/>
        <v>B. Slaybaugh</v>
      </c>
      <c r="T386" t="str">
        <f t="shared" si="62"/>
        <v>Demand</v>
      </c>
      <c r="W386" s="70">
        <v>41609</v>
      </c>
      <c r="X386" s="61"/>
      <c r="Y386" s="59" t="s">
        <v>107</v>
      </c>
      <c r="Z386" s="61"/>
      <c r="AA386" s="61"/>
      <c r="AB386" s="62"/>
      <c r="AC386" s="75"/>
    </row>
    <row r="387" spans="1:29" x14ac:dyDescent="0.2">
      <c r="X387" s="39" t="s">
        <v>62</v>
      </c>
      <c r="Y387" s="39" t="s">
        <v>115</v>
      </c>
      <c r="Z387" s="8" t="s">
        <v>99</v>
      </c>
      <c r="AA387" s="47" t="s">
        <v>116</v>
      </c>
      <c r="AB387" s="42" t="s">
        <v>100</v>
      </c>
      <c r="AC387" s="74" t="s">
        <v>178</v>
      </c>
    </row>
    <row r="388" spans="1:29" x14ac:dyDescent="0.2">
      <c r="A388">
        <v>1</v>
      </c>
      <c r="B388">
        <v>0.33</v>
      </c>
      <c r="C388">
        <v>0.85</v>
      </c>
      <c r="D388">
        <v>0.49</v>
      </c>
      <c r="E388">
        <v>0.65</v>
      </c>
      <c r="F388">
        <v>0.14000000000000001</v>
      </c>
      <c r="G388">
        <v>0.28000000000000003</v>
      </c>
      <c r="H388">
        <v>0.62</v>
      </c>
      <c r="I388">
        <v>0.31</v>
      </c>
      <c r="K388">
        <v>0.52</v>
      </c>
      <c r="L388">
        <v>0.51</v>
      </c>
      <c r="M388">
        <v>0.39</v>
      </c>
      <c r="N388">
        <v>0.6</v>
      </c>
      <c r="Q388">
        <v>0.68</v>
      </c>
      <c r="R388">
        <v>0.3</v>
      </c>
      <c r="S388">
        <v>0.56000000000000005</v>
      </c>
      <c r="U388">
        <v>1</v>
      </c>
      <c r="W388" t="str">
        <f>B386</f>
        <v>Pomeroy CD</v>
      </c>
      <c r="X388" s="39">
        <f>B419</f>
        <v>0.82000000000000006</v>
      </c>
      <c r="Y388" s="40">
        <v>1.4739130434782608</v>
      </c>
      <c r="Z388" s="42">
        <f>AQ25</f>
        <v>9.379999999999999</v>
      </c>
      <c r="AA388" s="42">
        <v>14.810000000000002</v>
      </c>
      <c r="AB388" s="42">
        <f>AB353+Table15[[#This Row],[Column1]]</f>
        <v>3.2800000000000002</v>
      </c>
      <c r="AC388" s="76">
        <f>AC353+Table15[[#This Row],[Column2]]</f>
        <v>4.8355928853754939</v>
      </c>
    </row>
    <row r="389" spans="1:29" x14ac:dyDescent="0.2">
      <c r="A389" s="21">
        <v>2</v>
      </c>
      <c r="B389" s="21">
        <v>0.01</v>
      </c>
      <c r="C389" s="21"/>
      <c r="D389" s="21"/>
      <c r="E389" s="21"/>
      <c r="F389" s="21"/>
      <c r="G389" s="21"/>
      <c r="H389" s="21"/>
      <c r="I389" s="22"/>
      <c r="J389" s="21"/>
      <c r="K389" s="21"/>
      <c r="L389" s="21">
        <v>0.4</v>
      </c>
      <c r="M389" s="21"/>
      <c r="N389" s="21">
        <v>0.26</v>
      </c>
      <c r="O389" s="21"/>
      <c r="P389" s="21"/>
      <c r="Q389" s="21"/>
      <c r="R389" s="21">
        <v>0.35</v>
      </c>
      <c r="S389" s="21"/>
      <c r="T389" s="21">
        <v>1.57</v>
      </c>
      <c r="U389" s="21">
        <v>2</v>
      </c>
      <c r="W389" t="str">
        <f>C386</f>
        <v>Huntington</v>
      </c>
      <c r="X389" s="39">
        <f>C419</f>
        <v>1.99</v>
      </c>
      <c r="Y389" s="40">
        <v>2.3158823529411769</v>
      </c>
      <c r="Z389" s="42">
        <f t="shared" ref="Z389:Z406" si="63">AQ26</f>
        <v>18.09</v>
      </c>
      <c r="AA389" s="42">
        <v>15.120000000000001</v>
      </c>
      <c r="AB389" s="42">
        <f>AB354+Table15[[#This Row],[Column1]]</f>
        <v>6.4700000000000006</v>
      </c>
      <c r="AC389" s="76">
        <f>AC354+Table15[[#This Row],[Column2]]</f>
        <v>7.0651031991744073</v>
      </c>
    </row>
    <row r="390" spans="1:29" x14ac:dyDescent="0.2">
      <c r="A390">
        <v>3</v>
      </c>
      <c r="C390">
        <v>0.21</v>
      </c>
      <c r="E390">
        <v>0.11</v>
      </c>
      <c r="F390">
        <v>7.0000000000000007E-2</v>
      </c>
      <c r="H390">
        <v>0.12</v>
      </c>
      <c r="K390">
        <v>0.12</v>
      </c>
      <c r="N390">
        <v>0.14000000000000001</v>
      </c>
      <c r="Q390">
        <v>0.12</v>
      </c>
      <c r="S390">
        <v>0.18</v>
      </c>
      <c r="T390">
        <v>0.28000000000000003</v>
      </c>
      <c r="U390">
        <v>3</v>
      </c>
      <c r="W390" t="str">
        <f>D386</f>
        <v>Tom Keatts</v>
      </c>
      <c r="X390" s="39">
        <f>D419</f>
        <v>0.77</v>
      </c>
      <c r="Y390" s="40"/>
      <c r="Z390" s="42">
        <f t="shared" si="63"/>
        <v>9.7100000000000009</v>
      </c>
      <c r="AA390" s="42">
        <v>16.690000000000001</v>
      </c>
      <c r="AB390" s="42">
        <f>AB355+Table15[[#This Row],[Column1]]</f>
        <v>3.2300000000000004</v>
      </c>
      <c r="AC390" s="76"/>
    </row>
    <row r="391" spans="1:29" x14ac:dyDescent="0.2">
      <c r="A391" s="21">
        <v>4</v>
      </c>
      <c r="B391" s="21"/>
      <c r="C391" s="21"/>
      <c r="D391" s="21"/>
      <c r="E391" s="21"/>
      <c r="F391" s="21"/>
      <c r="G391" s="21"/>
      <c r="H391" s="21"/>
      <c r="I391" s="22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>
        <v>4</v>
      </c>
      <c r="W391" t="str">
        <f>E386</f>
        <v>Roger Koller</v>
      </c>
      <c r="X391" s="39">
        <f>E419</f>
        <v>1.6199999999999999</v>
      </c>
      <c r="Y391" s="40">
        <v>2.5139130434782611</v>
      </c>
      <c r="Z391" s="42">
        <f t="shared" si="63"/>
        <v>15.209999999999999</v>
      </c>
      <c r="AA391" s="42">
        <v>20.93</v>
      </c>
      <c r="AB391" s="42">
        <f>AB356+Table15[[#This Row],[Column1]]</f>
        <v>5.54</v>
      </c>
      <c r="AC391" s="76">
        <f>AC356+Table15[[#This Row],[Column2]]</f>
        <v>7.5230434782608704</v>
      </c>
    </row>
    <row r="392" spans="1:29" x14ac:dyDescent="0.2">
      <c r="A392">
        <v>5</v>
      </c>
      <c r="U392">
        <v>5</v>
      </c>
      <c r="W392" t="str">
        <f>F386</f>
        <v>Ruark</v>
      </c>
      <c r="X392" s="39">
        <f>F419</f>
        <v>0.75</v>
      </c>
      <c r="Y392" s="40">
        <v>1.5</v>
      </c>
      <c r="Z392" s="42">
        <f t="shared" si="63"/>
        <v>12.730000000000002</v>
      </c>
      <c r="AA392" s="42">
        <v>17.54</v>
      </c>
      <c r="AB392" s="42">
        <f>AB357+Table15[[#This Row],[Column1]]</f>
        <v>4.4400000000000004</v>
      </c>
      <c r="AC392" s="76">
        <f>AC357+Table15[[#This Row],[Column2]]</f>
        <v>5.8043892339544518</v>
      </c>
    </row>
    <row r="393" spans="1:29" x14ac:dyDescent="0.2">
      <c r="A393" s="21">
        <v>6</v>
      </c>
      <c r="B393" s="21"/>
      <c r="C393" s="21"/>
      <c r="D393" s="21"/>
      <c r="E393" s="21"/>
      <c r="F393" s="21"/>
      <c r="G393" s="21"/>
      <c r="H393" s="21"/>
      <c r="I393" s="22"/>
      <c r="J393" s="21"/>
      <c r="K393" s="21"/>
      <c r="L393" s="21"/>
      <c r="M393" s="21"/>
      <c r="N393" s="21"/>
      <c r="O393" s="21"/>
      <c r="P393" s="21"/>
      <c r="Q393" s="21"/>
      <c r="R393" s="21">
        <v>0.01</v>
      </c>
      <c r="S393" s="21"/>
      <c r="T393" s="21"/>
      <c r="U393" s="21">
        <v>6</v>
      </c>
      <c r="W393" t="str">
        <f>G386</f>
        <v xml:space="preserve">Cardwell </v>
      </c>
      <c r="X393" s="39">
        <f>G419</f>
        <v>0.60000000000000009</v>
      </c>
      <c r="Y393" s="40">
        <v>1.5505263157894735</v>
      </c>
      <c r="Z393" s="42">
        <f t="shared" si="63"/>
        <v>6.1100000000000012</v>
      </c>
      <c r="AA393" s="42">
        <v>15.569999999999997</v>
      </c>
      <c r="AB393" s="42">
        <f>AB358+Table15[[#This Row],[Column1]]</f>
        <v>1.6300000000000001</v>
      </c>
      <c r="AC393" s="76">
        <f>AC358+Table15[[#This Row],[Column2]]</f>
        <v>4.8752321981424149</v>
      </c>
    </row>
    <row r="394" spans="1:29" x14ac:dyDescent="0.2">
      <c r="A394">
        <v>7</v>
      </c>
      <c r="U394">
        <v>7</v>
      </c>
      <c r="W394" t="str">
        <f>H386</f>
        <v>M Hastings</v>
      </c>
      <c r="X394" s="39">
        <f>H419</f>
        <v>1.41</v>
      </c>
      <c r="Y394" s="40">
        <v>1.7908695652173916</v>
      </c>
      <c r="Z394" s="42">
        <f t="shared" si="63"/>
        <v>12.41</v>
      </c>
      <c r="AA394" s="42">
        <v>15.5</v>
      </c>
      <c r="AB394" s="42">
        <f>AB359+Table15[[#This Row],[Column1]]</f>
        <v>4.9000000000000004</v>
      </c>
      <c r="AC394" s="76">
        <f>AC359+Table15[[#This Row],[Column2]]</f>
        <v>5.8125578769057036</v>
      </c>
    </row>
    <row r="395" spans="1:29" x14ac:dyDescent="0.2">
      <c r="A395" s="21">
        <v>8</v>
      </c>
      <c r="B395" s="21"/>
      <c r="C395" s="21"/>
      <c r="D395" s="21"/>
      <c r="E395" s="21"/>
      <c r="F395" s="21"/>
      <c r="G395" s="21"/>
      <c r="H395" s="21"/>
      <c r="I395" s="22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>
        <v>8</v>
      </c>
      <c r="W395" t="str">
        <f>I386</f>
        <v>510 Pataha</v>
      </c>
      <c r="X395" s="39">
        <f>I419</f>
        <v>1.3</v>
      </c>
      <c r="Y395" s="40"/>
      <c r="Z395" s="42">
        <f t="shared" si="63"/>
        <v>10.19</v>
      </c>
      <c r="AA395" s="42"/>
      <c r="AB395" s="42">
        <f>AB360+Table15[[#This Row],[Column1]]</f>
        <v>3.8099999999999996</v>
      </c>
      <c r="AC395" s="76"/>
    </row>
    <row r="396" spans="1:29" x14ac:dyDescent="0.2">
      <c r="A396">
        <v>9</v>
      </c>
      <c r="U396">
        <v>9</v>
      </c>
      <c r="W396" t="str">
        <f>J386</f>
        <v>Williams</v>
      </c>
      <c r="X396" s="39">
        <f>J419</f>
        <v>1.79</v>
      </c>
      <c r="Y396" s="40">
        <v>2.0100000000000002</v>
      </c>
      <c r="Z396" s="42">
        <f t="shared" si="63"/>
        <v>11.670000000000002</v>
      </c>
      <c r="AA396" s="42">
        <v>17.899999999999999</v>
      </c>
      <c r="AB396" s="42">
        <f>AB361+Table15[[#This Row],[Column1]]</f>
        <v>3.35</v>
      </c>
      <c r="AC396" s="76">
        <f>AC361+Table15[[#This Row],[Column2]]</f>
        <v>6.4965424430641825</v>
      </c>
    </row>
    <row r="397" spans="1:29" x14ac:dyDescent="0.2">
      <c r="A397" s="21">
        <v>10</v>
      </c>
      <c r="B397" s="21"/>
      <c r="C397" s="21"/>
      <c r="D397" s="21"/>
      <c r="E397" s="21"/>
      <c r="F397" s="21"/>
      <c r="G397" s="21"/>
      <c r="H397" s="21"/>
      <c r="I397" s="22"/>
      <c r="J397" s="21">
        <v>0.2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>
        <v>10</v>
      </c>
      <c r="W397" t="str">
        <f>K386</f>
        <v>Fitzsimmons</v>
      </c>
      <c r="X397" s="39">
        <f>K419</f>
        <v>1.01</v>
      </c>
      <c r="Y397" s="40">
        <v>1.8673913043478259</v>
      </c>
      <c r="Z397" s="42">
        <f t="shared" si="63"/>
        <v>10.199999999999999</v>
      </c>
      <c r="AA397" s="42">
        <v>16.39</v>
      </c>
      <c r="AB397" s="42">
        <f>AB362+Table15[[#This Row],[Column1]]</f>
        <v>3.1000000000000005</v>
      </c>
      <c r="AC397" s="76">
        <f>AC362+Table15[[#This Row],[Column2]]</f>
        <v>5.858517786561265</v>
      </c>
    </row>
    <row r="398" spans="1:29" x14ac:dyDescent="0.2">
      <c r="A398">
        <v>11</v>
      </c>
      <c r="U398">
        <v>11</v>
      </c>
      <c r="W398" t="str">
        <f>L386</f>
        <v>Houser</v>
      </c>
      <c r="X398" s="39">
        <f>L419</f>
        <v>1.38</v>
      </c>
      <c r="Y398" s="40">
        <v>1.7295652173913041</v>
      </c>
      <c r="Z398" s="42">
        <f t="shared" si="63"/>
        <v>14.7</v>
      </c>
      <c r="AA398" s="42">
        <v>17.669999999999998</v>
      </c>
      <c r="AB398" s="42">
        <f>AB363+Table15[[#This Row],[Column1]]</f>
        <v>5.0299999999999994</v>
      </c>
      <c r="AC398" s="76">
        <f>AC363+Table15[[#This Row],[Column2]]</f>
        <v>6.09203557312253</v>
      </c>
    </row>
    <row r="399" spans="1:29" x14ac:dyDescent="0.2">
      <c r="A399" s="21">
        <v>12</v>
      </c>
      <c r="B399" s="21"/>
      <c r="C399" s="21"/>
      <c r="D399" s="21"/>
      <c r="E399" s="21"/>
      <c r="F399" s="21">
        <v>7.0000000000000007E-2</v>
      </c>
      <c r="G399" s="21">
        <v>0.04</v>
      </c>
      <c r="H399" s="21"/>
      <c r="I399" s="22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>
        <v>12</v>
      </c>
      <c r="W399" t="str">
        <f>M386</f>
        <v>J Baker</v>
      </c>
      <c r="X399" s="39">
        <f>M419</f>
        <v>0.74</v>
      </c>
      <c r="Y399" s="40">
        <v>1.735217391304348</v>
      </c>
      <c r="Z399" s="42">
        <f t="shared" si="63"/>
        <v>9.06</v>
      </c>
      <c r="AA399" s="42">
        <v>15.38</v>
      </c>
      <c r="AB399" s="42">
        <f>AB364+Table15[[#This Row],[Column1]]</f>
        <v>2.4299999999999997</v>
      </c>
      <c r="AC399" s="76">
        <f>AC364+Table15[[#This Row],[Column2]]</f>
        <v>5.4741200828157357</v>
      </c>
    </row>
    <row r="400" spans="1:29" x14ac:dyDescent="0.2">
      <c r="A400">
        <v>13</v>
      </c>
      <c r="B400">
        <v>0.05</v>
      </c>
      <c r="C400">
        <v>0.08</v>
      </c>
      <c r="E400">
        <v>0.12</v>
      </c>
      <c r="H400">
        <v>0.13</v>
      </c>
      <c r="I400">
        <v>0.04</v>
      </c>
      <c r="K400">
        <v>0.06</v>
      </c>
      <c r="N400">
        <v>0.04</v>
      </c>
      <c r="Q400">
        <v>0.08</v>
      </c>
      <c r="S400">
        <v>0.02</v>
      </c>
      <c r="U400">
        <v>13</v>
      </c>
      <c r="W400" t="str">
        <f>N386</f>
        <v>Landkammer</v>
      </c>
      <c r="X400" s="39">
        <f>N419</f>
        <v>1.6700000000000002</v>
      </c>
      <c r="Y400" s="40">
        <v>1.6473913043478261</v>
      </c>
      <c r="Z400" s="42">
        <f t="shared" si="63"/>
        <v>14.45</v>
      </c>
      <c r="AA400" s="42">
        <v>15.180000000000003</v>
      </c>
      <c r="AB400" s="42">
        <f>AB365+Table15[[#This Row],[Column1]]</f>
        <v>4.6300000000000008</v>
      </c>
      <c r="AC400" s="76">
        <f>AC365+Table15[[#This Row],[Column2]]</f>
        <v>5.1704347826086954</v>
      </c>
    </row>
    <row r="401" spans="1:29" x14ac:dyDescent="0.2">
      <c r="A401" s="21">
        <v>14</v>
      </c>
      <c r="B401" s="21"/>
      <c r="C401" s="21"/>
      <c r="D401" s="21">
        <v>0.06</v>
      </c>
      <c r="E401" s="21"/>
      <c r="F401" s="21"/>
      <c r="G401" s="21"/>
      <c r="H401" s="21"/>
      <c r="I401" s="22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>
        <v>14</v>
      </c>
      <c r="W401" t="str">
        <f>O386</f>
        <v>Travis NA</v>
      </c>
      <c r="X401" s="39">
        <f>O419</f>
        <v>0.94</v>
      </c>
      <c r="Y401" s="40">
        <v>1.6790476190476189</v>
      </c>
      <c r="Z401" s="42">
        <f t="shared" si="63"/>
        <v>9.1599999999999984</v>
      </c>
      <c r="AA401" s="42">
        <v>15.379999999999999</v>
      </c>
      <c r="AB401" s="42">
        <f>AB366+Table15[[#This Row],[Column1]]</f>
        <v>4.3100000000000005</v>
      </c>
      <c r="AC401" s="76">
        <f>AC366+Table15[[#This Row],[Column2]]</f>
        <v>5.1366600790513832</v>
      </c>
    </row>
    <row r="402" spans="1:29" x14ac:dyDescent="0.2">
      <c r="A402">
        <v>15</v>
      </c>
      <c r="U402">
        <v>15</v>
      </c>
      <c r="W402" t="str">
        <f>P386</f>
        <v>Robinson NA</v>
      </c>
      <c r="X402" s="39">
        <f>P419</f>
        <v>0</v>
      </c>
      <c r="Y402" s="40">
        <v>1.4900000000000002</v>
      </c>
      <c r="Z402" s="42">
        <f t="shared" si="63"/>
        <v>0</v>
      </c>
      <c r="AA402" s="42">
        <v>15.579999999999998</v>
      </c>
      <c r="AB402" s="42">
        <f>AB367+Table15[[#This Row],[Column1]]</f>
        <v>0</v>
      </c>
      <c r="AC402" s="76">
        <f>AC367+Table15[[#This Row],[Column2]]</f>
        <v>5.4239869281045756</v>
      </c>
    </row>
    <row r="403" spans="1:29" x14ac:dyDescent="0.2">
      <c r="A403" s="21">
        <v>16</v>
      </c>
      <c r="B403" s="21"/>
      <c r="C403" s="21"/>
      <c r="D403" s="21"/>
      <c r="E403" s="21"/>
      <c r="F403" s="21"/>
      <c r="G403" s="21"/>
      <c r="H403" s="21"/>
      <c r="I403" s="22"/>
      <c r="J403" s="21">
        <v>0.15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>
        <v>16</v>
      </c>
      <c r="W403" t="str">
        <f>Q386</f>
        <v>Blachly</v>
      </c>
      <c r="X403" s="39">
        <f>Q419</f>
        <v>1.3</v>
      </c>
      <c r="Y403" s="40">
        <v>2.0334782608695652</v>
      </c>
      <c r="Z403" s="42">
        <f t="shared" si="63"/>
        <v>13.46</v>
      </c>
      <c r="AA403" s="42">
        <v>14.350000000000001</v>
      </c>
      <c r="AB403" s="42">
        <f>AB368+Table15[[#This Row],[Column1]]</f>
        <v>4.8499999999999996</v>
      </c>
      <c r="AC403" s="76">
        <f>AC368+Table15[[#This Row],[Column2]]</f>
        <v>6.5866045548654242</v>
      </c>
    </row>
    <row r="404" spans="1:29" x14ac:dyDescent="0.2">
      <c r="A404">
        <v>17</v>
      </c>
      <c r="H404">
        <v>0.1</v>
      </c>
      <c r="O404">
        <v>0.6</v>
      </c>
      <c r="U404">
        <v>17</v>
      </c>
      <c r="W404" t="str">
        <f>R386</f>
        <v>S. Flerchinger</v>
      </c>
      <c r="X404" s="39">
        <f>R419</f>
        <v>1.2399999999999998</v>
      </c>
      <c r="Y404" s="40">
        <v>1.5850000000000002</v>
      </c>
      <c r="Z404" s="42">
        <f t="shared" si="63"/>
        <v>13.530000000000001</v>
      </c>
      <c r="AA404" s="42">
        <v>13.16</v>
      </c>
      <c r="AB404" s="42">
        <f>AB369+Table15[[#This Row],[Column1]]</f>
        <v>3.9199999999999995</v>
      </c>
      <c r="AC404" s="76">
        <f>AC369+Table15[[#This Row],[Column2]]</f>
        <v>5.4666403162055337</v>
      </c>
    </row>
    <row r="405" spans="1:29" x14ac:dyDescent="0.2">
      <c r="A405" s="21">
        <v>18</v>
      </c>
      <c r="B405" s="21">
        <v>0.1</v>
      </c>
      <c r="C405" s="21">
        <v>0.24</v>
      </c>
      <c r="D405" s="21">
        <v>0.09</v>
      </c>
      <c r="E405" s="21">
        <v>0.03</v>
      </c>
      <c r="F405" s="21"/>
      <c r="G405" s="21"/>
      <c r="H405" s="21"/>
      <c r="I405" s="22">
        <v>0.08</v>
      </c>
      <c r="J405" s="21"/>
      <c r="K405" s="21"/>
      <c r="L405" s="21"/>
      <c r="M405" s="21"/>
      <c r="N405" s="21">
        <v>0.02</v>
      </c>
      <c r="O405" s="21"/>
      <c r="P405" s="21"/>
      <c r="Q405" s="21"/>
      <c r="R405" s="21">
        <v>0.01</v>
      </c>
      <c r="S405" s="21"/>
      <c r="T405" s="21">
        <v>0.14000000000000001</v>
      </c>
      <c r="U405" s="21">
        <v>18</v>
      </c>
      <c r="W405" t="str">
        <f>S386</f>
        <v>B. Slaybaugh</v>
      </c>
      <c r="X405" s="39">
        <f>S419</f>
        <v>1.1299999999999999</v>
      </c>
      <c r="Y405" s="40">
        <v>2.3391666666666668</v>
      </c>
      <c r="Z405" s="42">
        <f t="shared" si="63"/>
        <v>14.849999999999998</v>
      </c>
      <c r="AA405" s="42"/>
      <c r="AB405" s="42">
        <f>AB370+Table15[[#This Row],[Column1]]</f>
        <v>5.58</v>
      </c>
      <c r="AC405" s="76">
        <f>AC370+Table15[[#This Row],[Column2]]</f>
        <v>6.246666666666667</v>
      </c>
    </row>
    <row r="406" spans="1:29" x14ac:dyDescent="0.2">
      <c r="A406">
        <v>19</v>
      </c>
      <c r="G406">
        <v>0.04</v>
      </c>
      <c r="J406">
        <v>0.2</v>
      </c>
      <c r="N406">
        <v>0.1</v>
      </c>
      <c r="U406">
        <v>19</v>
      </c>
      <c r="W406" t="str">
        <f>T386</f>
        <v>Demand</v>
      </c>
      <c r="X406" s="39">
        <f>T419</f>
        <v>3.7</v>
      </c>
      <c r="Y406" s="40">
        <v>3.2076923076923078</v>
      </c>
      <c r="Z406" s="42">
        <f t="shared" si="63"/>
        <v>27.59</v>
      </c>
      <c r="AA406" s="42"/>
      <c r="AB406" s="42">
        <f>AB371+Table15[[#This Row],[Column1]]</f>
        <v>9.4600000000000009</v>
      </c>
      <c r="AC406" s="76">
        <f>AC371+Table15[[#This Row],[Column2]]</f>
        <v>9.0100000000000016</v>
      </c>
    </row>
    <row r="407" spans="1:29" x14ac:dyDescent="0.2">
      <c r="A407" s="21">
        <v>20</v>
      </c>
      <c r="B407" s="21">
        <v>0.25</v>
      </c>
      <c r="C407" s="21">
        <v>0.45</v>
      </c>
      <c r="D407" s="21">
        <v>0.01</v>
      </c>
      <c r="E407" s="21">
        <v>0.49</v>
      </c>
      <c r="F407" s="21"/>
      <c r="G407" s="21"/>
      <c r="H407" s="21">
        <v>0.12</v>
      </c>
      <c r="I407" s="22">
        <v>0.2</v>
      </c>
      <c r="J407" s="21"/>
      <c r="K407" s="21"/>
      <c r="L407" s="21">
        <v>0.47</v>
      </c>
      <c r="M407" s="21">
        <v>0.35</v>
      </c>
      <c r="N407" s="21">
        <v>0.38</v>
      </c>
      <c r="O407" s="21">
        <v>0.34</v>
      </c>
      <c r="P407" s="21"/>
      <c r="Q407" s="21">
        <v>0.37</v>
      </c>
      <c r="R407" s="21">
        <v>0.09</v>
      </c>
      <c r="S407" s="21"/>
      <c r="T407" s="21">
        <v>1.0900000000000001</v>
      </c>
      <c r="U407" s="21">
        <v>20</v>
      </c>
      <c r="AC407" s="76"/>
    </row>
    <row r="408" spans="1:29" x14ac:dyDescent="0.2">
      <c r="A408">
        <v>21</v>
      </c>
      <c r="F408">
        <v>0.42</v>
      </c>
      <c r="G408">
        <v>0.16</v>
      </c>
      <c r="H408">
        <v>0.25</v>
      </c>
      <c r="U408">
        <v>21</v>
      </c>
      <c r="W408" t="s">
        <v>101</v>
      </c>
      <c r="AA408" s="8" t="s">
        <v>145</v>
      </c>
      <c r="AC408" s="76"/>
    </row>
    <row r="409" spans="1:29" x14ac:dyDescent="0.2">
      <c r="A409" s="21">
        <v>22</v>
      </c>
      <c r="B409" s="21">
        <v>0.01</v>
      </c>
      <c r="C409" s="21"/>
      <c r="D409" s="21">
        <v>0.02</v>
      </c>
      <c r="E409" s="21"/>
      <c r="F409" s="21">
        <v>0.05</v>
      </c>
      <c r="G409" s="21"/>
      <c r="H409" s="21"/>
      <c r="I409" s="22">
        <v>0.63</v>
      </c>
      <c r="J409" s="21"/>
      <c r="K409" s="21"/>
      <c r="L409" s="21"/>
      <c r="M409" s="21"/>
      <c r="N409" s="21"/>
      <c r="O409" s="21"/>
      <c r="P409" s="21"/>
      <c r="Q409" s="21"/>
      <c r="R409" s="21">
        <v>0.25</v>
      </c>
      <c r="S409" s="21">
        <v>0.37</v>
      </c>
      <c r="T409" s="21">
        <v>0.1</v>
      </c>
      <c r="U409" s="21">
        <v>22</v>
      </c>
      <c r="X409" s="41" t="s">
        <v>102</v>
      </c>
      <c r="Y409" s="41"/>
      <c r="AC409" s="76"/>
    </row>
    <row r="410" spans="1:29" x14ac:dyDescent="0.2">
      <c r="A410">
        <v>23</v>
      </c>
      <c r="B410">
        <v>0.05</v>
      </c>
      <c r="C410">
        <v>0.01</v>
      </c>
      <c r="D410">
        <v>7.0000000000000007E-2</v>
      </c>
      <c r="E410">
        <v>0.18</v>
      </c>
      <c r="G410">
        <v>0.04</v>
      </c>
      <c r="I410">
        <v>0.04</v>
      </c>
      <c r="J410">
        <v>0.28999999999999998</v>
      </c>
      <c r="K410">
        <v>0.31</v>
      </c>
      <c r="N410">
        <v>0.01</v>
      </c>
      <c r="R410">
        <v>0.2</v>
      </c>
      <c r="T410">
        <v>0.2</v>
      </c>
      <c r="U410">
        <v>23</v>
      </c>
      <c r="AC410" s="74"/>
    </row>
    <row r="411" spans="1:29" x14ac:dyDescent="0.2">
      <c r="A411" s="21">
        <v>24</v>
      </c>
      <c r="B411" s="21"/>
      <c r="C411" s="21"/>
      <c r="D411" s="21"/>
      <c r="E411" s="21"/>
      <c r="F411" s="21"/>
      <c r="G411" s="21">
        <v>0.04</v>
      </c>
      <c r="H411" s="21"/>
      <c r="I411" s="22"/>
      <c r="J411" s="21"/>
      <c r="K411" s="21"/>
      <c r="L411" s="21"/>
      <c r="M411" s="21"/>
      <c r="N411" s="21">
        <v>0.1</v>
      </c>
      <c r="O411" s="21"/>
      <c r="P411" s="21"/>
      <c r="Q411" s="21"/>
      <c r="R411" s="21"/>
      <c r="S411" s="21"/>
      <c r="T411" s="21"/>
      <c r="U411" s="21">
        <v>24</v>
      </c>
    </row>
    <row r="412" spans="1:29" x14ac:dyDescent="0.2">
      <c r="A412">
        <v>25</v>
      </c>
      <c r="J412">
        <v>0.24</v>
      </c>
      <c r="U412">
        <v>25</v>
      </c>
    </row>
    <row r="413" spans="1:29" x14ac:dyDescent="0.2">
      <c r="A413" s="21">
        <v>26</v>
      </c>
      <c r="B413" s="21"/>
      <c r="C413" s="21"/>
      <c r="D413" s="21"/>
      <c r="E413" s="21"/>
      <c r="F413" s="21"/>
      <c r="G413" s="21"/>
      <c r="H413" s="21"/>
      <c r="I413" s="22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>
        <v>26</v>
      </c>
    </row>
    <row r="414" spans="1:29" x14ac:dyDescent="0.2">
      <c r="A414">
        <v>27</v>
      </c>
      <c r="J414">
        <v>0.24</v>
      </c>
      <c r="U414">
        <v>27</v>
      </c>
    </row>
    <row r="415" spans="1:29" x14ac:dyDescent="0.2">
      <c r="A415" s="21">
        <v>28</v>
      </c>
      <c r="B415" s="21"/>
      <c r="C415" s="21"/>
      <c r="D415" s="21"/>
      <c r="E415" s="21"/>
      <c r="F415" s="21"/>
      <c r="G415" s="21"/>
      <c r="H415" s="21"/>
      <c r="I415" s="22"/>
      <c r="J415" s="21">
        <v>0.21</v>
      </c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>
        <v>28</v>
      </c>
    </row>
    <row r="416" spans="1:29" x14ac:dyDescent="0.2">
      <c r="A416">
        <v>29</v>
      </c>
      <c r="J416">
        <v>0.21</v>
      </c>
      <c r="Q416">
        <v>0.05</v>
      </c>
      <c r="U416">
        <v>29</v>
      </c>
    </row>
    <row r="417" spans="1:21" x14ac:dyDescent="0.2">
      <c r="A417" s="21">
        <v>30</v>
      </c>
      <c r="B417" s="21">
        <v>0.02</v>
      </c>
      <c r="C417" s="21">
        <v>0.15</v>
      </c>
      <c r="D417" s="21">
        <v>0.03</v>
      </c>
      <c r="E417" s="21">
        <v>0.04</v>
      </c>
      <c r="F417" s="21"/>
      <c r="G417" s="21"/>
      <c r="H417" s="21"/>
      <c r="I417" s="22"/>
      <c r="J417" s="21"/>
      <c r="K417" s="21"/>
      <c r="L417" s="21"/>
      <c r="M417" s="21"/>
      <c r="N417" s="21"/>
      <c r="O417" s="21"/>
      <c r="P417" s="21"/>
      <c r="Q417" s="21"/>
      <c r="R417" s="21">
        <v>0.02</v>
      </c>
      <c r="S417" s="21"/>
      <c r="T417" s="21">
        <v>0.32</v>
      </c>
      <c r="U417" s="21">
        <v>30</v>
      </c>
    </row>
    <row r="418" spans="1:21" x14ac:dyDescent="0.2">
      <c r="A418">
        <v>31</v>
      </c>
      <c r="H418">
        <v>7.0000000000000007E-2</v>
      </c>
      <c r="J418">
        <v>0.05</v>
      </c>
      <c r="N418">
        <v>0.02</v>
      </c>
      <c r="R418">
        <v>0.01</v>
      </c>
      <c r="U418">
        <v>31</v>
      </c>
    </row>
    <row r="419" spans="1:21" x14ac:dyDescent="0.2">
      <c r="A419" s="18" t="s">
        <v>37</v>
      </c>
      <c r="B419" s="18">
        <f t="shared" ref="B419:T419" si="64">SUM(B388:B418)</f>
        <v>0.82000000000000006</v>
      </c>
      <c r="C419" s="18">
        <f t="shared" si="64"/>
        <v>1.99</v>
      </c>
      <c r="D419" s="18">
        <f t="shared" si="64"/>
        <v>0.77</v>
      </c>
      <c r="E419" s="18">
        <f t="shared" si="64"/>
        <v>1.6199999999999999</v>
      </c>
      <c r="F419" s="18">
        <f>SUM(F388:F418)</f>
        <v>0.75</v>
      </c>
      <c r="G419" s="18">
        <f t="shared" si="64"/>
        <v>0.60000000000000009</v>
      </c>
      <c r="H419" s="18">
        <f t="shared" si="64"/>
        <v>1.41</v>
      </c>
      <c r="I419" s="18">
        <f t="shared" si="64"/>
        <v>1.3</v>
      </c>
      <c r="J419" s="18">
        <f t="shared" si="64"/>
        <v>1.79</v>
      </c>
      <c r="K419" s="18">
        <f t="shared" si="64"/>
        <v>1.01</v>
      </c>
      <c r="L419" s="18">
        <f t="shared" si="64"/>
        <v>1.38</v>
      </c>
      <c r="M419" s="18">
        <f t="shared" si="64"/>
        <v>0.74</v>
      </c>
      <c r="N419" s="18">
        <f t="shared" si="64"/>
        <v>1.6700000000000002</v>
      </c>
      <c r="O419" s="18">
        <f t="shared" si="64"/>
        <v>0.94</v>
      </c>
      <c r="P419" s="18">
        <f t="shared" si="64"/>
        <v>0</v>
      </c>
      <c r="Q419" s="18">
        <f t="shared" si="64"/>
        <v>1.3</v>
      </c>
      <c r="R419" s="18">
        <f t="shared" si="64"/>
        <v>1.2399999999999998</v>
      </c>
      <c r="S419" s="18">
        <f t="shared" si="64"/>
        <v>1.1299999999999999</v>
      </c>
      <c r="T419" s="20">
        <f t="shared" si="64"/>
        <v>3.7</v>
      </c>
      <c r="U419" s="18"/>
    </row>
    <row r="421" spans="1:21" x14ac:dyDescent="0.2">
      <c r="A421" s="28" t="s">
        <v>87</v>
      </c>
      <c r="B421" s="28">
        <f>SUM(B34+B69+B104+B139+B174+B209+B244+B279+B314+B349+B384+B419)</f>
        <v>9.379999999999999</v>
      </c>
      <c r="C421" s="28">
        <f>SUM(C34+C69+C104+C139+C174+C209+C244+C279+C314+C349+C384+C419)</f>
        <v>18.09</v>
      </c>
      <c r="D421" s="28">
        <f>SUM(D34+D69+D104+D139+D174+D209+D244+D279+D314+D349+D384+D419)</f>
        <v>9.7100000000000009</v>
      </c>
      <c r="E421" s="28">
        <f>SUM(E34+E69+E104+E139+E174+E209+E244+E279+E314+E349+E384+E419)</f>
        <v>15.209999999999999</v>
      </c>
      <c r="F421" s="28">
        <f>SUM(F34+F69+F104+F139+F174+F209+F244+F279+F314+F349+F384+F419)</f>
        <v>12.730000000000002</v>
      </c>
      <c r="G421" s="28">
        <f>SUM(G34+G69+G104+G139+G174+G209+G244+G79+G314+G349+G384+G419)</f>
        <v>5.9500000000000011</v>
      </c>
      <c r="H421" s="28">
        <f t="shared" ref="H421:T421" si="65">SUM(H34+H69+H104+H139+H174+H209+H244+H279+H314+H349+H384+H419)</f>
        <v>12.41</v>
      </c>
      <c r="I421" s="28">
        <f t="shared" si="65"/>
        <v>10.19</v>
      </c>
      <c r="J421" s="28">
        <f t="shared" si="65"/>
        <v>11.670000000000002</v>
      </c>
      <c r="K421" s="28">
        <f t="shared" si="65"/>
        <v>10.199999999999999</v>
      </c>
      <c r="L421" s="28">
        <f t="shared" si="65"/>
        <v>14.7</v>
      </c>
      <c r="M421" s="28">
        <f t="shared" si="65"/>
        <v>9.06</v>
      </c>
      <c r="N421" s="28">
        <f t="shared" si="65"/>
        <v>14.45</v>
      </c>
      <c r="O421" s="28">
        <f t="shared" si="65"/>
        <v>9.1599999999999984</v>
      </c>
      <c r="P421" s="28">
        <f t="shared" si="65"/>
        <v>0</v>
      </c>
      <c r="Q421" s="28">
        <f t="shared" si="65"/>
        <v>13.46</v>
      </c>
      <c r="R421" s="28">
        <f t="shared" si="65"/>
        <v>13.530000000000001</v>
      </c>
      <c r="S421" s="29">
        <f t="shared" si="65"/>
        <v>14.849999999999998</v>
      </c>
      <c r="T421" s="29">
        <f t="shared" si="65"/>
        <v>27.59</v>
      </c>
    </row>
    <row r="424" spans="1:21" x14ac:dyDescent="0.2">
      <c r="A424">
        <v>2013</v>
      </c>
      <c r="B424" t="s">
        <v>1</v>
      </c>
      <c r="C424" t="s">
        <v>88</v>
      </c>
      <c r="D424" t="s">
        <v>113</v>
      </c>
      <c r="E424" t="s">
        <v>114</v>
      </c>
      <c r="F424" t="s">
        <v>5</v>
      </c>
      <c r="G424" t="s">
        <v>110</v>
      </c>
      <c r="H424" t="s">
        <v>95</v>
      </c>
      <c r="I424" t="s">
        <v>96</v>
      </c>
      <c r="J424" t="s">
        <v>9</v>
      </c>
      <c r="K424" s="32" t="s">
        <v>10</v>
      </c>
      <c r="L424" t="s">
        <v>11</v>
      </c>
      <c r="M424" t="s">
        <v>90</v>
      </c>
      <c r="N424" t="s">
        <v>13</v>
      </c>
      <c r="O424" t="s">
        <v>111</v>
      </c>
      <c r="P424" t="s">
        <v>112</v>
      </c>
      <c r="Q424" t="s">
        <v>16</v>
      </c>
      <c r="R424" s="32" t="s">
        <v>17</v>
      </c>
      <c r="S424" t="s">
        <v>18</v>
      </c>
      <c r="T424" t="s">
        <v>19</v>
      </c>
    </row>
    <row r="425" spans="1:21" x14ac:dyDescent="0.2">
      <c r="A425" t="s">
        <v>0</v>
      </c>
      <c r="B425">
        <f t="shared" ref="B425:T425" si="66">B34</f>
        <v>0.76</v>
      </c>
      <c r="C425">
        <f t="shared" si="66"/>
        <v>1.4100000000000001</v>
      </c>
      <c r="D425">
        <f t="shared" si="66"/>
        <v>0.88000000000000012</v>
      </c>
      <c r="E425">
        <f t="shared" si="66"/>
        <v>1.5899999999999999</v>
      </c>
      <c r="F425">
        <f t="shared" si="66"/>
        <v>0.70000000000000007</v>
      </c>
      <c r="G425">
        <f t="shared" si="66"/>
        <v>0</v>
      </c>
      <c r="H425">
        <f t="shared" si="66"/>
        <v>1.5499999999999998</v>
      </c>
      <c r="I425">
        <f t="shared" si="66"/>
        <v>0.82000000000000006</v>
      </c>
      <c r="J425">
        <f t="shared" si="66"/>
        <v>1.05</v>
      </c>
      <c r="K425">
        <f t="shared" si="66"/>
        <v>1.1200000000000001</v>
      </c>
      <c r="L425">
        <f t="shared" si="66"/>
        <v>1.29</v>
      </c>
      <c r="M425">
        <f t="shared" si="66"/>
        <v>1.05</v>
      </c>
      <c r="N425">
        <f t="shared" si="66"/>
        <v>1.1400000000000001</v>
      </c>
      <c r="O425">
        <f t="shared" si="66"/>
        <v>0</v>
      </c>
      <c r="P425">
        <f t="shared" si="66"/>
        <v>0</v>
      </c>
      <c r="Q425">
        <f t="shared" si="66"/>
        <v>1.01</v>
      </c>
      <c r="R425">
        <f t="shared" si="66"/>
        <v>1.1500000000000004</v>
      </c>
      <c r="S425">
        <f t="shared" si="66"/>
        <v>1.49</v>
      </c>
      <c r="T425">
        <f t="shared" si="66"/>
        <v>2.9</v>
      </c>
    </row>
    <row r="426" spans="1:21" x14ac:dyDescent="0.2">
      <c r="A426" t="s">
        <v>38</v>
      </c>
      <c r="B426">
        <f t="shared" ref="B426:T426" si="67">B69</f>
        <v>0.55000000000000004</v>
      </c>
      <c r="C426">
        <f t="shared" si="67"/>
        <v>0.97</v>
      </c>
      <c r="D426">
        <f t="shared" si="67"/>
        <v>0.56000000000000005</v>
      </c>
      <c r="E426">
        <f t="shared" si="67"/>
        <v>1.44</v>
      </c>
      <c r="F426">
        <f t="shared" si="67"/>
        <v>0.97000000000000008</v>
      </c>
      <c r="G426">
        <f t="shared" si="67"/>
        <v>0</v>
      </c>
      <c r="H426">
        <f t="shared" si="67"/>
        <v>0.67999999999999994</v>
      </c>
      <c r="I426">
        <f t="shared" si="67"/>
        <v>0.43</v>
      </c>
      <c r="J426">
        <f t="shared" si="67"/>
        <v>0.35</v>
      </c>
      <c r="K426">
        <f t="shared" si="67"/>
        <v>0.79</v>
      </c>
      <c r="L426">
        <f t="shared" si="67"/>
        <v>0.46</v>
      </c>
      <c r="M426">
        <f t="shared" si="67"/>
        <v>0.8</v>
      </c>
      <c r="N426">
        <f t="shared" si="67"/>
        <v>0.76</v>
      </c>
      <c r="O426">
        <f t="shared" si="67"/>
        <v>0.8899999999999999</v>
      </c>
      <c r="P426">
        <f t="shared" si="67"/>
        <v>0</v>
      </c>
      <c r="Q426">
        <f t="shared" si="67"/>
        <v>1.1399999999999999</v>
      </c>
      <c r="R426">
        <f t="shared" si="67"/>
        <v>0.68</v>
      </c>
      <c r="S426">
        <f t="shared" si="67"/>
        <v>0.65</v>
      </c>
      <c r="T426">
        <f t="shared" si="67"/>
        <v>2.06</v>
      </c>
    </row>
    <row r="427" spans="1:21" x14ac:dyDescent="0.2">
      <c r="A427" t="s">
        <v>40</v>
      </c>
      <c r="B427">
        <f t="shared" ref="B427:T427" si="68">B104</f>
        <v>0.66999999999999993</v>
      </c>
      <c r="C427">
        <f t="shared" si="68"/>
        <v>1.4300000000000002</v>
      </c>
      <c r="D427">
        <f t="shared" si="68"/>
        <v>0.52</v>
      </c>
      <c r="E427">
        <f t="shared" si="68"/>
        <v>0.58000000000000007</v>
      </c>
      <c r="F427">
        <f t="shared" si="68"/>
        <v>0.6399999999999999</v>
      </c>
      <c r="G427">
        <f t="shared" si="68"/>
        <v>0</v>
      </c>
      <c r="H427">
        <f t="shared" si="68"/>
        <v>0.93</v>
      </c>
      <c r="I427">
        <f t="shared" si="68"/>
        <v>0.58000000000000007</v>
      </c>
      <c r="J427">
        <f t="shared" si="68"/>
        <v>1.2400000000000002</v>
      </c>
      <c r="K427">
        <f t="shared" si="68"/>
        <v>0.72</v>
      </c>
      <c r="L427">
        <f t="shared" si="68"/>
        <v>0.84</v>
      </c>
      <c r="M427">
        <f t="shared" si="68"/>
        <v>0.66999999999999993</v>
      </c>
      <c r="N427">
        <f t="shared" si="68"/>
        <v>1.34</v>
      </c>
      <c r="O427">
        <f t="shared" si="68"/>
        <v>0.61</v>
      </c>
      <c r="P427">
        <f t="shared" si="68"/>
        <v>0</v>
      </c>
      <c r="Q427">
        <f t="shared" si="68"/>
        <v>0.64000000000000012</v>
      </c>
      <c r="R427">
        <f t="shared" si="68"/>
        <v>0.76000000000000023</v>
      </c>
      <c r="S427">
        <f t="shared" si="68"/>
        <v>1.01</v>
      </c>
      <c r="T427">
        <f t="shared" si="68"/>
        <v>2.7799999999999994</v>
      </c>
    </row>
    <row r="428" spans="1:21" x14ac:dyDescent="0.2">
      <c r="A428" t="s">
        <v>41</v>
      </c>
      <c r="B428">
        <f t="shared" ref="B428:T428" si="69">B139</f>
        <v>1.1700000000000002</v>
      </c>
      <c r="C428">
        <f t="shared" si="69"/>
        <v>2.0000000000000004</v>
      </c>
      <c r="D428">
        <f t="shared" si="69"/>
        <v>1.2500000000000002</v>
      </c>
      <c r="E428">
        <f t="shared" si="69"/>
        <v>2.12</v>
      </c>
      <c r="F428">
        <f t="shared" si="69"/>
        <v>1.72</v>
      </c>
      <c r="G428">
        <f t="shared" si="69"/>
        <v>1.2799999999999998</v>
      </c>
      <c r="H428">
        <f t="shared" si="69"/>
        <v>1.3800000000000001</v>
      </c>
      <c r="I428">
        <f t="shared" si="69"/>
        <v>0.99</v>
      </c>
      <c r="J428">
        <f t="shared" si="69"/>
        <v>1.6200000000000003</v>
      </c>
      <c r="K428">
        <f t="shared" si="69"/>
        <v>1.5199999999999998</v>
      </c>
      <c r="L428">
        <f t="shared" si="69"/>
        <v>2.27</v>
      </c>
      <c r="M428">
        <f t="shared" si="69"/>
        <v>1.37</v>
      </c>
      <c r="N428">
        <f t="shared" si="69"/>
        <v>1.3000000000000003</v>
      </c>
      <c r="O428">
        <f t="shared" si="69"/>
        <v>0.82000000000000006</v>
      </c>
      <c r="P428">
        <f t="shared" si="69"/>
        <v>0</v>
      </c>
      <c r="Q428">
        <f t="shared" si="69"/>
        <v>2.08</v>
      </c>
      <c r="R428">
        <f t="shared" si="69"/>
        <v>1.44</v>
      </c>
      <c r="S428">
        <f t="shared" si="69"/>
        <v>1.83</v>
      </c>
      <c r="T428">
        <f t="shared" si="69"/>
        <v>3.56</v>
      </c>
    </row>
    <row r="429" spans="1:21" x14ac:dyDescent="0.2">
      <c r="A429" t="s">
        <v>42</v>
      </c>
      <c r="B429">
        <f t="shared" ref="B429:T429" si="70">B174</f>
        <v>0.96</v>
      </c>
      <c r="C429">
        <f t="shared" si="70"/>
        <v>1.68</v>
      </c>
      <c r="D429">
        <f t="shared" si="70"/>
        <v>1.25</v>
      </c>
      <c r="E429">
        <f t="shared" si="70"/>
        <v>1.27</v>
      </c>
      <c r="F429">
        <f t="shared" si="70"/>
        <v>0.90000000000000013</v>
      </c>
      <c r="G429">
        <f t="shared" si="70"/>
        <v>0.76</v>
      </c>
      <c r="H429">
        <f t="shared" si="70"/>
        <v>1.05</v>
      </c>
      <c r="I429">
        <f t="shared" si="70"/>
        <v>0.88</v>
      </c>
      <c r="J429">
        <f t="shared" si="70"/>
        <v>1.31</v>
      </c>
      <c r="K429">
        <f t="shared" si="70"/>
        <v>1.25</v>
      </c>
      <c r="L429">
        <f t="shared" si="70"/>
        <v>2.0100000000000002</v>
      </c>
      <c r="M429">
        <f t="shared" si="70"/>
        <v>0.79</v>
      </c>
      <c r="N429">
        <f t="shared" si="70"/>
        <v>1.1000000000000001</v>
      </c>
      <c r="O429">
        <f t="shared" si="70"/>
        <v>1.26</v>
      </c>
      <c r="P429">
        <f t="shared" si="70"/>
        <v>0</v>
      </c>
      <c r="Q429">
        <f t="shared" si="70"/>
        <v>1.42</v>
      </c>
      <c r="R429">
        <f t="shared" si="70"/>
        <v>1.2600000000000002</v>
      </c>
      <c r="S429">
        <f t="shared" si="70"/>
        <v>1.4</v>
      </c>
      <c r="T429">
        <f t="shared" si="70"/>
        <v>2.4000000000000004</v>
      </c>
    </row>
    <row r="430" spans="1:21" x14ac:dyDescent="0.2">
      <c r="A430" t="s">
        <v>43</v>
      </c>
      <c r="B430">
        <f t="shared" ref="B430:T430" si="71">B209</f>
        <v>1.93</v>
      </c>
      <c r="C430">
        <f t="shared" si="71"/>
        <v>3.4399999999999995</v>
      </c>
      <c r="D430">
        <f t="shared" si="71"/>
        <v>2.02</v>
      </c>
      <c r="E430">
        <f t="shared" si="71"/>
        <v>2.3199999999999998</v>
      </c>
      <c r="F430">
        <f t="shared" si="71"/>
        <v>2.6900000000000004</v>
      </c>
      <c r="G430">
        <f t="shared" si="71"/>
        <v>2.2800000000000002</v>
      </c>
      <c r="H430">
        <f t="shared" si="71"/>
        <v>1.76</v>
      </c>
      <c r="I430">
        <f t="shared" si="71"/>
        <v>2.72</v>
      </c>
      <c r="J430">
        <f t="shared" si="71"/>
        <v>2.5499999999999998</v>
      </c>
      <c r="K430">
        <f t="shared" si="71"/>
        <v>1.4500000000000002</v>
      </c>
      <c r="L430">
        <f t="shared" si="71"/>
        <v>2.5300000000000002</v>
      </c>
      <c r="M430">
        <f t="shared" si="71"/>
        <v>1.91</v>
      </c>
      <c r="N430">
        <f t="shared" si="71"/>
        <v>3.34</v>
      </c>
      <c r="O430">
        <f t="shared" si="71"/>
        <v>1.17</v>
      </c>
      <c r="P430">
        <f t="shared" si="71"/>
        <v>0</v>
      </c>
      <c r="Q430">
        <f t="shared" si="71"/>
        <v>2.3200000000000003</v>
      </c>
      <c r="R430">
        <f t="shared" si="71"/>
        <v>3.5300000000000002</v>
      </c>
      <c r="S430">
        <f t="shared" si="71"/>
        <v>2.7299999999999995</v>
      </c>
      <c r="T430">
        <f t="shared" si="71"/>
        <v>3.7600000000000007</v>
      </c>
    </row>
    <row r="431" spans="1:21" x14ac:dyDescent="0.2">
      <c r="A431" t="s">
        <v>45</v>
      </c>
      <c r="B431">
        <f t="shared" ref="B431:T431" si="72">B244</f>
        <v>0</v>
      </c>
      <c r="C431">
        <f t="shared" si="72"/>
        <v>0.11</v>
      </c>
      <c r="D431">
        <f t="shared" si="72"/>
        <v>0</v>
      </c>
      <c r="E431">
        <f t="shared" si="72"/>
        <v>0</v>
      </c>
      <c r="F431">
        <f t="shared" si="72"/>
        <v>0.26</v>
      </c>
      <c r="G431">
        <f t="shared" si="72"/>
        <v>0</v>
      </c>
      <c r="H431">
        <f t="shared" si="72"/>
        <v>0.16</v>
      </c>
      <c r="I431">
        <f t="shared" si="72"/>
        <v>0</v>
      </c>
      <c r="J431">
        <f t="shared" si="72"/>
        <v>0.02</v>
      </c>
      <c r="K431">
        <f t="shared" si="72"/>
        <v>0</v>
      </c>
      <c r="L431">
        <f t="shared" si="72"/>
        <v>0.06</v>
      </c>
      <c r="M431">
        <f t="shared" si="72"/>
        <v>0</v>
      </c>
      <c r="N431">
        <f t="shared" si="72"/>
        <v>0.05</v>
      </c>
      <c r="O431">
        <f t="shared" si="72"/>
        <v>0</v>
      </c>
      <c r="P431">
        <f t="shared" si="72"/>
        <v>0</v>
      </c>
      <c r="Q431">
        <f t="shared" si="72"/>
        <v>0</v>
      </c>
      <c r="R431">
        <f t="shared" si="72"/>
        <v>7.0000000000000007E-2</v>
      </c>
      <c r="S431">
        <f t="shared" si="72"/>
        <v>0</v>
      </c>
      <c r="T431">
        <f t="shared" si="72"/>
        <v>0.15</v>
      </c>
    </row>
    <row r="432" spans="1:21" x14ac:dyDescent="0.2">
      <c r="A432" t="s">
        <v>58</v>
      </c>
      <c r="B432">
        <f t="shared" ref="B432:T432" si="73">B279</f>
        <v>6.0000000000000005E-2</v>
      </c>
      <c r="C432">
        <f t="shared" si="73"/>
        <v>0.58000000000000007</v>
      </c>
      <c r="D432">
        <f t="shared" si="73"/>
        <v>0</v>
      </c>
      <c r="E432">
        <f t="shared" si="73"/>
        <v>0.35000000000000003</v>
      </c>
      <c r="F432">
        <f t="shared" si="73"/>
        <v>0.41000000000000003</v>
      </c>
      <c r="G432">
        <f t="shared" si="73"/>
        <v>0.16</v>
      </c>
      <c r="H432">
        <f t="shared" si="73"/>
        <v>0</v>
      </c>
      <c r="I432">
        <f t="shared" si="73"/>
        <v>0</v>
      </c>
      <c r="J432">
        <f t="shared" si="73"/>
        <v>0.18000000000000002</v>
      </c>
      <c r="K432">
        <f t="shared" si="73"/>
        <v>0.25</v>
      </c>
      <c r="L432">
        <f t="shared" si="73"/>
        <v>0.21000000000000002</v>
      </c>
      <c r="M432">
        <f t="shared" si="73"/>
        <v>0.04</v>
      </c>
      <c r="N432">
        <f t="shared" si="73"/>
        <v>0.79</v>
      </c>
      <c r="O432">
        <f t="shared" si="73"/>
        <v>0.1</v>
      </c>
      <c r="P432">
        <f t="shared" si="73"/>
        <v>0</v>
      </c>
      <c r="Q432">
        <f t="shared" si="73"/>
        <v>0</v>
      </c>
      <c r="R432">
        <f t="shared" si="73"/>
        <v>0.72</v>
      </c>
      <c r="S432">
        <f t="shared" si="73"/>
        <v>0.16</v>
      </c>
      <c r="T432">
        <f t="shared" si="73"/>
        <v>0.52</v>
      </c>
    </row>
    <row r="433" spans="1:29" x14ac:dyDescent="0.2">
      <c r="A433" t="s">
        <v>59</v>
      </c>
      <c r="B433">
        <f t="shared" ref="B433:T433" si="74">B314</f>
        <v>1.4300000000000002</v>
      </c>
      <c r="C433">
        <f t="shared" si="74"/>
        <v>2.63</v>
      </c>
      <c r="D433">
        <f t="shared" si="74"/>
        <v>1.4600000000000002</v>
      </c>
      <c r="E433">
        <f t="shared" si="74"/>
        <v>2.31</v>
      </c>
      <c r="F433">
        <f t="shared" si="74"/>
        <v>2.14</v>
      </c>
      <c r="G433">
        <f t="shared" si="74"/>
        <v>0</v>
      </c>
      <c r="H433">
        <f t="shared" si="74"/>
        <v>2.0100000000000002</v>
      </c>
      <c r="I433">
        <f t="shared" si="74"/>
        <v>1.64</v>
      </c>
      <c r="J433">
        <f t="shared" si="74"/>
        <v>0</v>
      </c>
      <c r="K433">
        <f t="shared" si="74"/>
        <v>1.9100000000000001</v>
      </c>
      <c r="L433">
        <f t="shared" si="74"/>
        <v>1.89</v>
      </c>
      <c r="M433">
        <f t="shared" si="74"/>
        <v>1.69</v>
      </c>
      <c r="N433">
        <f t="shared" si="74"/>
        <v>1.9700000000000002</v>
      </c>
      <c r="O433">
        <f t="shared" si="74"/>
        <v>1.5399999999999998</v>
      </c>
      <c r="P433">
        <f t="shared" si="74"/>
        <v>0</v>
      </c>
      <c r="Q433">
        <f t="shared" si="74"/>
        <v>2.08</v>
      </c>
      <c r="R433">
        <f t="shared" si="74"/>
        <v>1.9299999999999997</v>
      </c>
      <c r="S433">
        <f t="shared" si="74"/>
        <v>1.9900000000000002</v>
      </c>
      <c r="T433">
        <f t="shared" si="74"/>
        <v>3.02</v>
      </c>
    </row>
    <row r="434" spans="1:29" x14ac:dyDescent="0.2">
      <c r="A434" t="s">
        <v>60</v>
      </c>
      <c r="B434">
        <f t="shared" ref="B434:T434" si="75">B349</f>
        <v>6.0000000000000005E-2</v>
      </c>
      <c r="C434">
        <f t="shared" si="75"/>
        <v>0.32</v>
      </c>
      <c r="D434">
        <f t="shared" si="75"/>
        <v>0.03</v>
      </c>
      <c r="E434">
        <f t="shared" si="75"/>
        <v>0.1</v>
      </c>
      <c r="F434">
        <f t="shared" si="75"/>
        <v>0.16</v>
      </c>
      <c r="G434">
        <f t="shared" si="75"/>
        <v>0</v>
      </c>
      <c r="H434">
        <f t="shared" si="75"/>
        <v>0.22</v>
      </c>
      <c r="I434">
        <f t="shared" si="75"/>
        <v>0.04</v>
      </c>
      <c r="J434">
        <f t="shared" si="75"/>
        <v>0.16999999999999998</v>
      </c>
      <c r="K434">
        <f t="shared" si="75"/>
        <v>0.18</v>
      </c>
      <c r="L434">
        <f t="shared" si="75"/>
        <v>0.47</v>
      </c>
      <c r="M434">
        <f t="shared" si="75"/>
        <v>0</v>
      </c>
      <c r="N434">
        <f t="shared" si="75"/>
        <v>0.12</v>
      </c>
      <c r="O434">
        <f t="shared" si="75"/>
        <v>0.3</v>
      </c>
      <c r="P434">
        <f t="shared" si="75"/>
        <v>0</v>
      </c>
      <c r="Q434">
        <f t="shared" si="75"/>
        <v>0.05</v>
      </c>
      <c r="R434">
        <f t="shared" si="75"/>
        <v>0.12000000000000001</v>
      </c>
      <c r="S434">
        <f t="shared" si="75"/>
        <v>0.27</v>
      </c>
      <c r="T434">
        <f t="shared" si="75"/>
        <v>0.44</v>
      </c>
    </row>
    <row r="435" spans="1:29" x14ac:dyDescent="0.2">
      <c r="A435" t="s">
        <v>61</v>
      </c>
      <c r="B435">
        <f t="shared" ref="B435:T435" si="76">B384</f>
        <v>0.97000000000000008</v>
      </c>
      <c r="C435">
        <f t="shared" si="76"/>
        <v>1.5300000000000002</v>
      </c>
      <c r="D435">
        <f t="shared" si="76"/>
        <v>0.97000000000000008</v>
      </c>
      <c r="E435">
        <f t="shared" si="76"/>
        <v>1.5100000000000002</v>
      </c>
      <c r="F435">
        <f t="shared" si="76"/>
        <v>1.39</v>
      </c>
      <c r="G435">
        <f t="shared" si="76"/>
        <v>1.03</v>
      </c>
      <c r="H435">
        <f t="shared" si="76"/>
        <v>1.26</v>
      </c>
      <c r="I435">
        <f t="shared" si="76"/>
        <v>0.78999999999999992</v>
      </c>
      <c r="J435">
        <f t="shared" si="76"/>
        <v>1.3900000000000001</v>
      </c>
      <c r="K435">
        <f t="shared" si="76"/>
        <v>0</v>
      </c>
      <c r="L435">
        <f t="shared" si="76"/>
        <v>1.29</v>
      </c>
      <c r="M435">
        <f t="shared" si="76"/>
        <v>0</v>
      </c>
      <c r="N435">
        <f t="shared" si="76"/>
        <v>0.87</v>
      </c>
      <c r="O435">
        <f t="shared" si="76"/>
        <v>1.53</v>
      </c>
      <c r="P435">
        <f t="shared" si="76"/>
        <v>0</v>
      </c>
      <c r="Q435">
        <f t="shared" si="76"/>
        <v>1.42</v>
      </c>
      <c r="R435">
        <f t="shared" si="76"/>
        <v>0.63000000000000012</v>
      </c>
      <c r="S435">
        <f t="shared" si="76"/>
        <v>2.19</v>
      </c>
      <c r="T435">
        <f t="shared" si="76"/>
        <v>2.2999999999999998</v>
      </c>
    </row>
    <row r="436" spans="1:29" x14ac:dyDescent="0.2">
      <c r="A436" t="s">
        <v>62</v>
      </c>
      <c r="B436">
        <f t="shared" ref="B436:T436" si="77">B419</f>
        <v>0.82000000000000006</v>
      </c>
      <c r="C436">
        <f t="shared" si="77"/>
        <v>1.99</v>
      </c>
      <c r="D436">
        <f t="shared" si="77"/>
        <v>0.77</v>
      </c>
      <c r="E436">
        <f t="shared" si="77"/>
        <v>1.6199999999999999</v>
      </c>
      <c r="F436">
        <f t="shared" si="77"/>
        <v>0.75</v>
      </c>
      <c r="G436">
        <f t="shared" si="77"/>
        <v>0.60000000000000009</v>
      </c>
      <c r="H436">
        <f t="shared" si="77"/>
        <v>1.41</v>
      </c>
      <c r="I436">
        <f t="shared" si="77"/>
        <v>1.3</v>
      </c>
      <c r="J436">
        <f t="shared" si="77"/>
        <v>1.79</v>
      </c>
      <c r="K436">
        <f t="shared" si="77"/>
        <v>1.01</v>
      </c>
      <c r="L436">
        <f t="shared" si="77"/>
        <v>1.38</v>
      </c>
      <c r="M436">
        <f t="shared" si="77"/>
        <v>0.74</v>
      </c>
      <c r="N436">
        <f t="shared" si="77"/>
        <v>1.6700000000000002</v>
      </c>
      <c r="O436">
        <f t="shared" si="77"/>
        <v>0.94</v>
      </c>
      <c r="P436">
        <f t="shared" si="77"/>
        <v>0</v>
      </c>
      <c r="Q436">
        <f t="shared" si="77"/>
        <v>1.3</v>
      </c>
      <c r="R436">
        <f t="shared" si="77"/>
        <v>1.2399999999999998</v>
      </c>
      <c r="S436">
        <f t="shared" si="77"/>
        <v>1.1299999999999999</v>
      </c>
      <c r="T436">
        <f t="shared" si="77"/>
        <v>3.7</v>
      </c>
    </row>
    <row r="438" spans="1:29" x14ac:dyDescent="0.2">
      <c r="B438">
        <f t="shared" ref="B438:T438" si="78">SUM(B425:B436)</f>
        <v>9.379999999999999</v>
      </c>
      <c r="C438">
        <f t="shared" si="78"/>
        <v>18.09</v>
      </c>
      <c r="D438">
        <f t="shared" si="78"/>
        <v>9.7100000000000009</v>
      </c>
      <c r="E438">
        <f t="shared" si="78"/>
        <v>15.209999999999999</v>
      </c>
      <c r="F438">
        <f t="shared" si="78"/>
        <v>12.730000000000002</v>
      </c>
      <c r="G438">
        <f t="shared" si="78"/>
        <v>6.1100000000000012</v>
      </c>
      <c r="H438">
        <f t="shared" si="78"/>
        <v>12.41</v>
      </c>
      <c r="I438">
        <f t="shared" si="78"/>
        <v>10.19</v>
      </c>
      <c r="J438">
        <f t="shared" si="78"/>
        <v>11.670000000000002</v>
      </c>
      <c r="K438">
        <f t="shared" si="78"/>
        <v>10.199999999999999</v>
      </c>
      <c r="L438">
        <f t="shared" si="78"/>
        <v>14.7</v>
      </c>
      <c r="M438">
        <f t="shared" si="78"/>
        <v>9.06</v>
      </c>
      <c r="N438">
        <f t="shared" si="78"/>
        <v>14.45</v>
      </c>
      <c r="O438">
        <f t="shared" si="78"/>
        <v>9.1599999999999984</v>
      </c>
      <c r="P438">
        <f t="shared" si="78"/>
        <v>0</v>
      </c>
      <c r="Q438">
        <f t="shared" si="78"/>
        <v>13.46</v>
      </c>
      <c r="R438">
        <f t="shared" si="78"/>
        <v>13.530000000000001</v>
      </c>
      <c r="S438">
        <f t="shared" si="78"/>
        <v>14.849999999999998</v>
      </c>
      <c r="T438">
        <f t="shared" si="78"/>
        <v>27.59</v>
      </c>
    </row>
    <row r="440" spans="1:29" x14ac:dyDescent="0.2">
      <c r="A440" t="s">
        <v>153</v>
      </c>
    </row>
    <row r="441" spans="1:29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  <c r="S441" t="s">
        <v>18</v>
      </c>
      <c r="T441" t="s">
        <v>19</v>
      </c>
    </row>
    <row r="442" spans="1:29" x14ac:dyDescent="0.2">
      <c r="A442" t="s">
        <v>59</v>
      </c>
      <c r="B442">
        <f>'2012'!B433</f>
        <v>0</v>
      </c>
      <c r="C442">
        <f>'2012'!C433</f>
        <v>0</v>
      </c>
      <c r="D442">
        <f>'2012'!D433</f>
        <v>0</v>
      </c>
      <c r="E442">
        <f>'2012'!E433</f>
        <v>0</v>
      </c>
      <c r="F442">
        <f>'2012'!F433</f>
        <v>0</v>
      </c>
      <c r="G442">
        <f>'2012'!G433</f>
        <v>0</v>
      </c>
      <c r="H442">
        <f>'2012'!H433</f>
        <v>0</v>
      </c>
      <c r="I442">
        <f>'2012'!I433</f>
        <v>0</v>
      </c>
      <c r="J442">
        <f>'2012'!J433</f>
        <v>0</v>
      </c>
      <c r="K442">
        <f>'2012'!K433</f>
        <v>0</v>
      </c>
      <c r="L442">
        <f>'2012'!L433</f>
        <v>0</v>
      </c>
      <c r="M442">
        <f>'2012'!M433</f>
        <v>0</v>
      </c>
      <c r="N442">
        <f>'2012'!N433</f>
        <v>0</v>
      </c>
      <c r="O442">
        <f>'2012'!O433</f>
        <v>0</v>
      </c>
      <c r="P442">
        <f>'2012'!P433</f>
        <v>0</v>
      </c>
      <c r="Q442">
        <f>'2012'!Q433</f>
        <v>0</v>
      </c>
      <c r="R442">
        <f>'2012'!R433</f>
        <v>0</v>
      </c>
      <c r="S442">
        <f>'2012'!S433</f>
        <v>0</v>
      </c>
      <c r="T442">
        <f>'2012'!T433</f>
        <v>0</v>
      </c>
      <c r="U442">
        <f>'2012'!U433</f>
        <v>0</v>
      </c>
      <c r="V442">
        <f>'2012'!V433</f>
        <v>0</v>
      </c>
      <c r="W442">
        <f>'2012'!W433</f>
        <v>0</v>
      </c>
      <c r="X442">
        <f>'2012'!X433</f>
        <v>0</v>
      </c>
      <c r="Y442">
        <f>'2012'!Y433</f>
        <v>0</v>
      </c>
      <c r="Z442">
        <f>'2012'!Z433</f>
        <v>0</v>
      </c>
      <c r="AA442"/>
      <c r="AB442"/>
      <c r="AC442"/>
    </row>
    <row r="443" spans="1:29" x14ac:dyDescent="0.2">
      <c r="A443" t="s">
        <v>104</v>
      </c>
      <c r="B443">
        <f>'2012'!B434</f>
        <v>2.04</v>
      </c>
      <c r="C443">
        <f>'2012'!C434</f>
        <v>3.04</v>
      </c>
      <c r="D443">
        <f>'2012'!D434</f>
        <v>2.19</v>
      </c>
      <c r="E443">
        <f>'2012'!E434</f>
        <v>2.8800000000000003</v>
      </c>
      <c r="F443">
        <f>'2012'!F434</f>
        <v>2.88</v>
      </c>
      <c r="G443">
        <f>'2012'!G434</f>
        <v>0</v>
      </c>
      <c r="H443">
        <f>'2012'!H434</f>
        <v>2.41</v>
      </c>
      <c r="I443">
        <f>'2012'!I434</f>
        <v>2.5500000000000003</v>
      </c>
      <c r="J443">
        <f>'2012'!J434</f>
        <v>2.5</v>
      </c>
      <c r="K443">
        <f>'2012'!K434</f>
        <v>3.3299999999999996</v>
      </c>
      <c r="L443">
        <f>'2012'!L434</f>
        <v>2.35</v>
      </c>
      <c r="M443">
        <f>'2012'!M434</f>
        <v>2.59</v>
      </c>
      <c r="N443">
        <f>'2012'!N434</f>
        <v>2.11</v>
      </c>
      <c r="O443">
        <f>'2012'!O434</f>
        <v>0</v>
      </c>
      <c r="P443">
        <f>'2012'!P434</f>
        <v>2.46</v>
      </c>
      <c r="Q443">
        <f>'2012'!Q434</f>
        <v>2.4700000000000002</v>
      </c>
      <c r="R443">
        <f>'2012'!R434</f>
        <v>2.9199999999999995</v>
      </c>
      <c r="S443">
        <f>'2012'!S434</f>
        <v>3.75</v>
      </c>
      <c r="T443">
        <f>'2012'!T434</f>
        <v>2.2000000000000002</v>
      </c>
      <c r="U443">
        <f>'2012'!U434</f>
        <v>0</v>
      </c>
      <c r="V443">
        <f>'2012'!V434</f>
        <v>0</v>
      </c>
      <c r="W443">
        <f>'2012'!W434</f>
        <v>0</v>
      </c>
      <c r="X443">
        <f>'2012'!X434</f>
        <v>0</v>
      </c>
      <c r="Y443">
        <f>'2012'!Y434</f>
        <v>0</v>
      </c>
      <c r="Z443">
        <f>'2012'!Z434</f>
        <v>0</v>
      </c>
      <c r="AA443"/>
      <c r="AB443"/>
      <c r="AC443"/>
    </row>
    <row r="444" spans="1:29" x14ac:dyDescent="0.2">
      <c r="A444" t="s">
        <v>61</v>
      </c>
      <c r="B444">
        <f>'2012'!B435</f>
        <v>1.9300000000000002</v>
      </c>
      <c r="C444">
        <f>'2012'!C435</f>
        <v>2.1500000000000004</v>
      </c>
      <c r="D444">
        <f>'2012'!D435</f>
        <v>2</v>
      </c>
      <c r="E444">
        <f>'2012'!E435</f>
        <v>2.21</v>
      </c>
      <c r="F444">
        <f>'2012'!F435</f>
        <v>1.6099999999999999</v>
      </c>
      <c r="G444">
        <f>'2012'!G435</f>
        <v>0</v>
      </c>
      <c r="H444">
        <f>'2012'!H435</f>
        <v>2.9899999999999993</v>
      </c>
      <c r="I444">
        <f>'2012'!I435</f>
        <v>2.37</v>
      </c>
      <c r="J444">
        <f>'2012'!J435</f>
        <v>2.5299999999999994</v>
      </c>
      <c r="K444">
        <f>'2012'!K435</f>
        <v>2.1800000000000002</v>
      </c>
      <c r="L444">
        <f>'2012'!L435</f>
        <v>2.42</v>
      </c>
      <c r="M444">
        <f>'2012'!M435</f>
        <v>1.54</v>
      </c>
      <c r="N444">
        <f>'2012'!N435</f>
        <v>1.88</v>
      </c>
      <c r="O444">
        <f>'2012'!O435</f>
        <v>0</v>
      </c>
      <c r="P444">
        <f>'2012'!P435</f>
        <v>2.36</v>
      </c>
      <c r="Q444">
        <f>'2012'!Q435</f>
        <v>1.48</v>
      </c>
      <c r="R444">
        <f>'2012'!R435</f>
        <v>2.61</v>
      </c>
      <c r="S444">
        <f>'2012'!S435</f>
        <v>4</v>
      </c>
      <c r="T444">
        <f>'2012'!T435</f>
        <v>1.85</v>
      </c>
      <c r="U444">
        <f>'2012'!U435</f>
        <v>0</v>
      </c>
      <c r="V444">
        <f>'2012'!V435</f>
        <v>0</v>
      </c>
      <c r="W444">
        <f>'2012'!W435</f>
        <v>0</v>
      </c>
      <c r="X444">
        <f>'2012'!X435</f>
        <v>0</v>
      </c>
      <c r="Y444">
        <f>'2012'!Y435</f>
        <v>0</v>
      </c>
      <c r="Z444">
        <f>'2012'!Z435</f>
        <v>0</v>
      </c>
      <c r="AA444"/>
      <c r="AB444"/>
      <c r="AC444"/>
    </row>
    <row r="445" spans="1:29" x14ac:dyDescent="0.2">
      <c r="A445" t="s">
        <v>62</v>
      </c>
      <c r="B445">
        <f>'2012'!B436</f>
        <v>1.4900000000000004</v>
      </c>
      <c r="C445">
        <f>'2012'!C436</f>
        <v>2.8899999999999997</v>
      </c>
      <c r="D445">
        <f>'2012'!D436</f>
        <v>1.1599999999999999</v>
      </c>
      <c r="E445">
        <f>'2012'!E436</f>
        <v>2.3200000000000003</v>
      </c>
      <c r="F445">
        <f>'2012'!F436</f>
        <v>1.0900000000000001</v>
      </c>
      <c r="G445">
        <f>'2012'!G436</f>
        <v>0</v>
      </c>
      <c r="H445">
        <f>'2012'!H436</f>
        <v>2.96</v>
      </c>
      <c r="I445">
        <f>'2012'!I436</f>
        <v>2.4799999999999995</v>
      </c>
      <c r="J445">
        <f>'2012'!J436</f>
        <v>1.9500000000000004</v>
      </c>
      <c r="K445">
        <f>'2012'!K436</f>
        <v>1.9800000000000002</v>
      </c>
      <c r="L445">
        <f>'2012'!L436</f>
        <v>1.5100000000000002</v>
      </c>
      <c r="M445">
        <f>'2012'!M436</f>
        <v>1.9100000000000001</v>
      </c>
      <c r="N445">
        <f>'2012'!N436</f>
        <v>1</v>
      </c>
      <c r="O445">
        <f>'2012'!O436</f>
        <v>0</v>
      </c>
      <c r="P445">
        <f>'2012'!P436</f>
        <v>1.9100000000000001</v>
      </c>
      <c r="Q445">
        <f>'2012'!Q436</f>
        <v>2.06</v>
      </c>
      <c r="R445">
        <f>'2012'!R436</f>
        <v>2.52</v>
      </c>
      <c r="S445">
        <f>'2012'!S436</f>
        <v>3.45</v>
      </c>
      <c r="T445">
        <f>'2012'!T436</f>
        <v>0</v>
      </c>
      <c r="U445">
        <f>'2012'!U436</f>
        <v>0</v>
      </c>
      <c r="V445">
        <f>'2012'!V436</f>
        <v>0</v>
      </c>
      <c r="W445">
        <f>'2012'!W436</f>
        <v>0</v>
      </c>
      <c r="X445">
        <f>'2012'!X436</f>
        <v>0</v>
      </c>
      <c r="Y445">
        <f>'2012'!Y436</f>
        <v>0</v>
      </c>
      <c r="Z445">
        <f>'2012'!Z436</f>
        <v>0</v>
      </c>
      <c r="AA445"/>
      <c r="AB445"/>
      <c r="AC445"/>
    </row>
    <row r="446" spans="1:29" x14ac:dyDescent="0.2">
      <c r="A446" t="s">
        <v>98</v>
      </c>
      <c r="B446">
        <f>B425</f>
        <v>0.76</v>
      </c>
      <c r="C446">
        <f>C425</f>
        <v>1.4100000000000001</v>
      </c>
      <c r="D446">
        <f t="shared" ref="D446:R446" si="79">D425</f>
        <v>0.88000000000000012</v>
      </c>
      <c r="E446">
        <f t="shared" si="79"/>
        <v>1.5899999999999999</v>
      </c>
      <c r="F446">
        <f t="shared" si="79"/>
        <v>0.70000000000000007</v>
      </c>
      <c r="G446">
        <f t="shared" si="79"/>
        <v>0</v>
      </c>
      <c r="H446">
        <f t="shared" si="79"/>
        <v>1.5499999999999998</v>
      </c>
      <c r="I446">
        <f t="shared" si="79"/>
        <v>0.82000000000000006</v>
      </c>
      <c r="J446">
        <f t="shared" si="79"/>
        <v>1.05</v>
      </c>
      <c r="K446">
        <f t="shared" si="79"/>
        <v>1.1200000000000001</v>
      </c>
      <c r="L446">
        <f t="shared" si="79"/>
        <v>1.29</v>
      </c>
      <c r="M446">
        <f t="shared" si="79"/>
        <v>1.05</v>
      </c>
      <c r="N446">
        <f t="shared" si="79"/>
        <v>1.1400000000000001</v>
      </c>
      <c r="O446">
        <f t="shared" si="79"/>
        <v>0</v>
      </c>
      <c r="P446">
        <v>1.01</v>
      </c>
      <c r="Q446">
        <v>1.1499999999999999</v>
      </c>
      <c r="R446">
        <f t="shared" si="79"/>
        <v>1.1500000000000004</v>
      </c>
    </row>
    <row r="447" spans="1:29" x14ac:dyDescent="0.2">
      <c r="A447" t="s">
        <v>103</v>
      </c>
      <c r="B447">
        <f t="shared" ref="B447:R453" si="80">B426</f>
        <v>0.55000000000000004</v>
      </c>
      <c r="C447">
        <f t="shared" si="80"/>
        <v>0.97</v>
      </c>
      <c r="D447">
        <f t="shared" si="80"/>
        <v>0.56000000000000005</v>
      </c>
      <c r="E447">
        <f t="shared" si="80"/>
        <v>1.44</v>
      </c>
      <c r="F447">
        <f t="shared" si="80"/>
        <v>0.97000000000000008</v>
      </c>
      <c r="G447">
        <f t="shared" si="80"/>
        <v>0</v>
      </c>
      <c r="H447">
        <f t="shared" si="80"/>
        <v>0.67999999999999994</v>
      </c>
      <c r="I447">
        <f t="shared" si="80"/>
        <v>0.43</v>
      </c>
      <c r="J447">
        <f t="shared" si="80"/>
        <v>0.35</v>
      </c>
      <c r="K447">
        <f t="shared" si="80"/>
        <v>0.79</v>
      </c>
      <c r="L447">
        <f t="shared" si="80"/>
        <v>0.46</v>
      </c>
      <c r="M447">
        <f t="shared" si="80"/>
        <v>0.8</v>
      </c>
      <c r="N447">
        <f t="shared" si="80"/>
        <v>0.76</v>
      </c>
      <c r="O447">
        <f t="shared" si="80"/>
        <v>0.8899999999999999</v>
      </c>
      <c r="P447">
        <v>1.1399999999999999</v>
      </c>
      <c r="Q447">
        <v>0.68</v>
      </c>
      <c r="R447">
        <f t="shared" si="80"/>
        <v>0.68</v>
      </c>
    </row>
    <row r="448" spans="1:29" x14ac:dyDescent="0.2">
      <c r="A448" t="s">
        <v>139</v>
      </c>
      <c r="B448">
        <f t="shared" si="80"/>
        <v>0.66999999999999993</v>
      </c>
      <c r="C448">
        <f t="shared" si="80"/>
        <v>1.4300000000000002</v>
      </c>
      <c r="D448">
        <f t="shared" si="80"/>
        <v>0.52</v>
      </c>
      <c r="E448">
        <f t="shared" si="80"/>
        <v>0.58000000000000007</v>
      </c>
      <c r="F448">
        <f t="shared" si="80"/>
        <v>0.6399999999999999</v>
      </c>
      <c r="G448">
        <f t="shared" si="80"/>
        <v>0</v>
      </c>
      <c r="H448">
        <f t="shared" si="80"/>
        <v>0.93</v>
      </c>
      <c r="I448">
        <f t="shared" si="80"/>
        <v>0.58000000000000007</v>
      </c>
      <c r="J448">
        <f t="shared" si="80"/>
        <v>1.2400000000000002</v>
      </c>
      <c r="K448">
        <f t="shared" si="80"/>
        <v>0.72</v>
      </c>
      <c r="L448">
        <f t="shared" si="80"/>
        <v>0.84</v>
      </c>
      <c r="M448">
        <f t="shared" si="80"/>
        <v>0.66999999999999993</v>
      </c>
      <c r="N448">
        <f t="shared" si="80"/>
        <v>1.34</v>
      </c>
      <c r="O448">
        <f t="shared" si="80"/>
        <v>0.61</v>
      </c>
      <c r="P448">
        <v>0.64</v>
      </c>
      <c r="Q448">
        <v>0.76</v>
      </c>
      <c r="R448">
        <f t="shared" si="80"/>
        <v>0.76000000000000023</v>
      </c>
    </row>
    <row r="449" spans="1:18" x14ac:dyDescent="0.2">
      <c r="A449" t="s">
        <v>41</v>
      </c>
      <c r="B449">
        <f t="shared" si="80"/>
        <v>1.1700000000000002</v>
      </c>
      <c r="C449">
        <f t="shared" si="80"/>
        <v>2.0000000000000004</v>
      </c>
      <c r="D449">
        <f t="shared" si="80"/>
        <v>1.2500000000000002</v>
      </c>
      <c r="E449">
        <f t="shared" si="80"/>
        <v>2.12</v>
      </c>
      <c r="F449">
        <f t="shared" si="80"/>
        <v>1.72</v>
      </c>
      <c r="G449">
        <f t="shared" si="80"/>
        <v>1.2799999999999998</v>
      </c>
      <c r="H449">
        <f t="shared" si="80"/>
        <v>1.3800000000000001</v>
      </c>
      <c r="I449">
        <f t="shared" si="80"/>
        <v>0.99</v>
      </c>
      <c r="J449">
        <f t="shared" si="80"/>
        <v>1.6200000000000003</v>
      </c>
      <c r="K449">
        <f t="shared" si="80"/>
        <v>1.5199999999999998</v>
      </c>
      <c r="L449">
        <f t="shared" si="80"/>
        <v>2.27</v>
      </c>
      <c r="M449">
        <f t="shared" si="80"/>
        <v>1.37</v>
      </c>
      <c r="N449">
        <f t="shared" si="80"/>
        <v>1.3000000000000003</v>
      </c>
      <c r="O449">
        <f t="shared" si="80"/>
        <v>0.82000000000000006</v>
      </c>
      <c r="P449">
        <v>2.08</v>
      </c>
      <c r="Q449">
        <v>1.44</v>
      </c>
      <c r="R449">
        <f t="shared" si="80"/>
        <v>1.44</v>
      </c>
    </row>
    <row r="450" spans="1:18" x14ac:dyDescent="0.2">
      <c r="A450" t="s">
        <v>42</v>
      </c>
      <c r="B450">
        <f t="shared" si="80"/>
        <v>0.96</v>
      </c>
      <c r="C450">
        <f t="shared" si="80"/>
        <v>1.68</v>
      </c>
      <c r="D450">
        <f t="shared" si="80"/>
        <v>1.25</v>
      </c>
      <c r="E450">
        <f t="shared" si="80"/>
        <v>1.27</v>
      </c>
      <c r="F450">
        <f t="shared" si="80"/>
        <v>0.90000000000000013</v>
      </c>
      <c r="G450">
        <f t="shared" si="80"/>
        <v>0.76</v>
      </c>
      <c r="H450">
        <f t="shared" si="80"/>
        <v>1.05</v>
      </c>
      <c r="I450">
        <f t="shared" si="80"/>
        <v>0.88</v>
      </c>
      <c r="J450">
        <f t="shared" si="80"/>
        <v>1.31</v>
      </c>
      <c r="K450">
        <f t="shared" si="80"/>
        <v>1.25</v>
      </c>
      <c r="L450">
        <f t="shared" si="80"/>
        <v>2.0100000000000002</v>
      </c>
      <c r="M450">
        <f t="shared" si="80"/>
        <v>0.79</v>
      </c>
      <c r="N450">
        <f t="shared" si="80"/>
        <v>1.1000000000000001</v>
      </c>
      <c r="O450">
        <f t="shared" si="80"/>
        <v>1.26</v>
      </c>
      <c r="P450">
        <v>1.42</v>
      </c>
      <c r="Q450">
        <v>1.26</v>
      </c>
      <c r="R450">
        <f t="shared" si="80"/>
        <v>1.2600000000000002</v>
      </c>
    </row>
    <row r="451" spans="1:18" x14ac:dyDescent="0.2">
      <c r="A451" t="s">
        <v>43</v>
      </c>
      <c r="B451">
        <f t="shared" si="80"/>
        <v>1.93</v>
      </c>
      <c r="C451">
        <f t="shared" si="80"/>
        <v>3.4399999999999995</v>
      </c>
      <c r="D451">
        <f t="shared" si="80"/>
        <v>2.02</v>
      </c>
      <c r="E451">
        <f t="shared" si="80"/>
        <v>2.3199999999999998</v>
      </c>
      <c r="F451">
        <f t="shared" si="80"/>
        <v>2.6900000000000004</v>
      </c>
      <c r="G451">
        <f t="shared" si="80"/>
        <v>2.2800000000000002</v>
      </c>
      <c r="H451">
        <f t="shared" si="80"/>
        <v>1.76</v>
      </c>
      <c r="I451">
        <f t="shared" si="80"/>
        <v>2.72</v>
      </c>
      <c r="J451">
        <f t="shared" si="80"/>
        <v>2.5499999999999998</v>
      </c>
      <c r="K451">
        <f t="shared" si="80"/>
        <v>1.4500000000000002</v>
      </c>
      <c r="L451">
        <f t="shared" si="80"/>
        <v>2.5300000000000002</v>
      </c>
      <c r="M451">
        <f t="shared" si="80"/>
        <v>1.91</v>
      </c>
      <c r="N451">
        <f t="shared" si="80"/>
        <v>3.34</v>
      </c>
      <c r="O451">
        <f t="shared" si="80"/>
        <v>1.17</v>
      </c>
      <c r="P451">
        <v>2.3199999999999998</v>
      </c>
      <c r="Q451">
        <v>3.53</v>
      </c>
      <c r="R451">
        <f t="shared" si="80"/>
        <v>3.5300000000000002</v>
      </c>
    </row>
    <row r="452" spans="1:18" x14ac:dyDescent="0.2">
      <c r="A452" t="s">
        <v>45</v>
      </c>
      <c r="B452">
        <f t="shared" si="80"/>
        <v>0</v>
      </c>
      <c r="C452">
        <f t="shared" si="80"/>
        <v>0.11</v>
      </c>
      <c r="D452">
        <f t="shared" si="80"/>
        <v>0</v>
      </c>
      <c r="E452">
        <f t="shared" si="80"/>
        <v>0</v>
      </c>
      <c r="F452">
        <f t="shared" si="80"/>
        <v>0.26</v>
      </c>
      <c r="G452">
        <f t="shared" si="80"/>
        <v>0</v>
      </c>
      <c r="H452">
        <f t="shared" si="80"/>
        <v>0.16</v>
      </c>
      <c r="I452">
        <f t="shared" si="80"/>
        <v>0</v>
      </c>
      <c r="J452">
        <f t="shared" si="80"/>
        <v>0.02</v>
      </c>
      <c r="K452">
        <f t="shared" si="80"/>
        <v>0</v>
      </c>
      <c r="L452">
        <f t="shared" si="80"/>
        <v>0.06</v>
      </c>
      <c r="M452">
        <f t="shared" si="80"/>
        <v>0</v>
      </c>
      <c r="N452">
        <f t="shared" si="80"/>
        <v>0.05</v>
      </c>
      <c r="O452">
        <f t="shared" si="80"/>
        <v>0</v>
      </c>
      <c r="P452">
        <f t="shared" si="80"/>
        <v>0</v>
      </c>
      <c r="Q452">
        <v>7.0000000000000007E-2</v>
      </c>
      <c r="R452">
        <f t="shared" si="80"/>
        <v>7.0000000000000007E-2</v>
      </c>
    </row>
    <row r="453" spans="1:18" x14ac:dyDescent="0.2">
      <c r="A453" t="s">
        <v>106</v>
      </c>
      <c r="B453">
        <f t="shared" si="80"/>
        <v>6.0000000000000005E-2</v>
      </c>
      <c r="C453">
        <f t="shared" si="80"/>
        <v>0.58000000000000007</v>
      </c>
      <c r="D453">
        <f t="shared" si="80"/>
        <v>0</v>
      </c>
      <c r="E453">
        <f t="shared" si="80"/>
        <v>0.35000000000000003</v>
      </c>
      <c r="F453">
        <f t="shared" si="80"/>
        <v>0.41000000000000003</v>
      </c>
      <c r="G453">
        <f t="shared" si="80"/>
        <v>0.16</v>
      </c>
      <c r="H453">
        <f t="shared" si="80"/>
        <v>0</v>
      </c>
      <c r="I453">
        <f t="shared" si="80"/>
        <v>0</v>
      </c>
      <c r="J453">
        <f t="shared" si="80"/>
        <v>0.18000000000000002</v>
      </c>
      <c r="K453">
        <f t="shared" si="80"/>
        <v>0.25</v>
      </c>
      <c r="L453">
        <f t="shared" si="80"/>
        <v>0.21000000000000002</v>
      </c>
      <c r="M453">
        <f t="shared" si="80"/>
        <v>0.04</v>
      </c>
      <c r="N453">
        <f t="shared" si="80"/>
        <v>0.79</v>
      </c>
      <c r="O453">
        <f t="shared" si="80"/>
        <v>0.1</v>
      </c>
      <c r="P453">
        <f t="shared" si="80"/>
        <v>0</v>
      </c>
      <c r="Q453">
        <v>0.72</v>
      </c>
      <c r="R453">
        <f t="shared" si="80"/>
        <v>0.72</v>
      </c>
    </row>
    <row r="455" spans="1:18" x14ac:dyDescent="0.2">
      <c r="B455">
        <f>SUM(B442:B454)</f>
        <v>11.56</v>
      </c>
      <c r="C455">
        <f>SUM(C442:C454)</f>
        <v>19.699999999999996</v>
      </c>
      <c r="D455">
        <f t="shared" ref="D455:R455" si="81">SUM(D442:D454)</f>
        <v>11.829999999999998</v>
      </c>
      <c r="E455">
        <f t="shared" si="81"/>
        <v>17.080000000000002</v>
      </c>
      <c r="F455">
        <f t="shared" si="81"/>
        <v>13.87</v>
      </c>
      <c r="G455">
        <f t="shared" si="81"/>
        <v>4.4800000000000004</v>
      </c>
      <c r="H455">
        <f t="shared" si="81"/>
        <v>15.870000000000001</v>
      </c>
      <c r="I455">
        <f t="shared" si="81"/>
        <v>13.82</v>
      </c>
      <c r="J455">
        <f t="shared" si="81"/>
        <v>15.3</v>
      </c>
      <c r="K455">
        <f t="shared" si="81"/>
        <v>14.59</v>
      </c>
      <c r="L455">
        <f t="shared" si="81"/>
        <v>15.950000000000001</v>
      </c>
      <c r="M455">
        <f t="shared" si="81"/>
        <v>12.669999999999998</v>
      </c>
      <c r="N455">
        <f t="shared" si="81"/>
        <v>14.810000000000002</v>
      </c>
      <c r="O455">
        <f t="shared" si="81"/>
        <v>4.8499999999999996</v>
      </c>
      <c r="P455">
        <f t="shared" si="81"/>
        <v>15.340000000000002</v>
      </c>
      <c r="Q455">
        <f t="shared" si="81"/>
        <v>15.62</v>
      </c>
      <c r="R455">
        <f t="shared" si="81"/>
        <v>17.659999999999997</v>
      </c>
    </row>
  </sheetData>
  <mergeCells count="1">
    <mergeCell ref="W35:AB35"/>
  </mergeCells>
  <phoneticPr fontId="0" type="noConversion"/>
  <pageMargins left="0.75" right="0.75" top="1" bottom="1" header="0.5" footer="0.5"/>
  <pageSetup orientation="landscape" r:id="rId1"/>
  <headerFooter alignWithMargins="0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K445"/>
  <sheetViews>
    <sheetView zoomScale="80" zoomScaleNormal="80" workbookViewId="0">
      <selection activeCell="A421" sqref="A421:T421"/>
    </sheetView>
  </sheetViews>
  <sheetFormatPr defaultColWidth="10.28515625" defaultRowHeight="12.75" x14ac:dyDescent="0.2"/>
  <cols>
    <col min="1" max="4" width="10.28515625" customWidth="1"/>
    <col min="5" max="5" width="10.7109375" customWidth="1"/>
    <col min="6" max="8" width="10.28515625" customWidth="1"/>
    <col min="9" max="9" width="10.42578125" customWidth="1"/>
    <col min="10" max="10" width="10.28515625" customWidth="1"/>
    <col min="11" max="11" width="11.28515625" customWidth="1"/>
    <col min="12" max="22" width="10.28515625" customWidth="1"/>
    <col min="23" max="23" width="15.140625" customWidth="1"/>
    <col min="24" max="24" width="10.42578125" style="39" customWidth="1"/>
    <col min="25" max="25" width="12.7109375" style="39" customWidth="1"/>
    <col min="26" max="26" width="11.42578125" style="8" customWidth="1"/>
    <col min="27" max="27" width="11.85546875" style="8" customWidth="1"/>
    <col min="28" max="28" width="11.28515625" style="42" customWidth="1"/>
    <col min="29" max="29" width="15" style="42" customWidth="1"/>
    <col min="30" max="30" width="22.7109375" customWidth="1"/>
    <col min="31" max="31" width="13" customWidth="1"/>
    <col min="32" max="33" width="5.85546875" customWidth="1"/>
    <col min="34" max="34" width="5.5703125" customWidth="1"/>
    <col min="35" max="35" width="5.85546875" customWidth="1"/>
    <col min="36" max="36" width="5.42578125" customWidth="1"/>
    <col min="37" max="37" width="6.5703125" customWidth="1"/>
    <col min="38" max="38" width="6.28515625" customWidth="1"/>
    <col min="39" max="39" width="5.7109375" customWidth="1"/>
    <col min="40" max="40" width="6" customWidth="1"/>
    <col min="41" max="41" width="5.7109375" customWidth="1"/>
    <col min="42" max="42" width="5.85546875" customWidth="1"/>
    <col min="43" max="43" width="6.140625" customWidth="1"/>
    <col min="44" max="44" width="8.5703125" customWidth="1"/>
    <col min="45" max="45" width="4" customWidth="1"/>
    <col min="46" max="46" width="12.85546875" customWidth="1"/>
    <col min="47" max="54" width="10.28515625" customWidth="1"/>
    <col min="55" max="55" width="9.7109375" customWidth="1"/>
  </cols>
  <sheetData>
    <row r="1" spans="1:89" x14ac:dyDescent="0.2">
      <c r="A1" s="2" t="s">
        <v>0</v>
      </c>
      <c r="B1" t="s">
        <v>1</v>
      </c>
      <c r="C1" t="s">
        <v>2</v>
      </c>
      <c r="D1" t="s">
        <v>113</v>
      </c>
      <c r="E1" t="s">
        <v>4</v>
      </c>
      <c r="F1" t="s">
        <v>5</v>
      </c>
      <c r="G1" t="s">
        <v>6</v>
      </c>
      <c r="H1" t="s">
        <v>180</v>
      </c>
      <c r="I1" t="s">
        <v>96</v>
      </c>
      <c r="J1" t="s">
        <v>9</v>
      </c>
      <c r="K1" t="s">
        <v>10</v>
      </c>
      <c r="L1" t="s">
        <v>11</v>
      </c>
      <c r="M1" t="s">
        <v>181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X1" s="48"/>
      <c r="Y1" s="48"/>
      <c r="Z1"/>
      <c r="AA1"/>
      <c r="AB1"/>
      <c r="AC1"/>
      <c r="AI1" s="34" t="s">
        <v>143</v>
      </c>
      <c r="AT1">
        <v>2014</v>
      </c>
      <c r="AV1" t="str">
        <f t="shared" ref="AV1:BN1" si="0">B1</f>
        <v>Pomeroy</v>
      </c>
      <c r="AW1" t="str">
        <f t="shared" si="0"/>
        <v>Kuhn</v>
      </c>
      <c r="AX1" t="str">
        <f t="shared" si="0"/>
        <v>Tom Keatts</v>
      </c>
      <c r="AY1" t="str">
        <f t="shared" si="0"/>
        <v>Victor</v>
      </c>
      <c r="AZ1" t="str">
        <f t="shared" si="0"/>
        <v>Ruark</v>
      </c>
      <c r="BA1" t="str">
        <f t="shared" si="0"/>
        <v>Cardwell</v>
      </c>
      <c r="BB1" t="str">
        <f t="shared" si="0"/>
        <v>Hastings</v>
      </c>
      <c r="BC1" t="str">
        <f t="shared" si="0"/>
        <v>510 Pataha</v>
      </c>
      <c r="BD1" t="str">
        <f t="shared" si="0"/>
        <v>Williams</v>
      </c>
      <c r="BE1" t="str">
        <f t="shared" si="0"/>
        <v>Fitzsimmons</v>
      </c>
      <c r="BF1" t="str">
        <f t="shared" si="0"/>
        <v>Houser</v>
      </c>
      <c r="BG1" t="str">
        <f t="shared" si="0"/>
        <v>Baker</v>
      </c>
      <c r="BH1" t="str">
        <f t="shared" si="0"/>
        <v>Landkammer</v>
      </c>
      <c r="BI1" t="str">
        <f t="shared" si="0"/>
        <v>Travis</v>
      </c>
      <c r="BJ1" t="str">
        <f t="shared" si="0"/>
        <v>Robinson</v>
      </c>
      <c r="BK1" t="str">
        <f t="shared" si="0"/>
        <v>Blachly</v>
      </c>
      <c r="BL1" t="str">
        <f t="shared" si="0"/>
        <v>S. Flerchinger</v>
      </c>
      <c r="BM1" t="str">
        <f t="shared" si="0"/>
        <v>B. Slaybaugh</v>
      </c>
      <c r="BN1" t="str">
        <f t="shared" si="0"/>
        <v>Demand</v>
      </c>
      <c r="BO1" s="9" t="s">
        <v>20</v>
      </c>
    </row>
    <row r="2" spans="1:89" ht="15" x14ac:dyDescent="0.2">
      <c r="A2">
        <v>2014</v>
      </c>
      <c r="W2" s="66">
        <v>41640</v>
      </c>
      <c r="Y2" s="41" t="s">
        <v>107</v>
      </c>
      <c r="AB2" s="8"/>
      <c r="AC2" s="8"/>
      <c r="AF2" s="34" t="s">
        <v>138</v>
      </c>
      <c r="AG2" s="34" t="s">
        <v>103</v>
      </c>
      <c r="AH2" s="34" t="s">
        <v>139</v>
      </c>
      <c r="AI2" s="34" t="s">
        <v>140</v>
      </c>
      <c r="AJ2" s="34" t="s">
        <v>42</v>
      </c>
      <c r="AK2" s="34" t="s">
        <v>43</v>
      </c>
      <c r="AL2" s="34" t="s">
        <v>45</v>
      </c>
      <c r="AM2" s="34" t="s">
        <v>58</v>
      </c>
      <c r="AN2" s="34" t="s">
        <v>59</v>
      </c>
      <c r="AO2" s="34" t="s">
        <v>104</v>
      </c>
      <c r="AP2" s="34" t="s">
        <v>141</v>
      </c>
      <c r="AQ2" s="34" t="s">
        <v>62</v>
      </c>
      <c r="AR2" s="34" t="s">
        <v>142</v>
      </c>
      <c r="BO2" s="9"/>
    </row>
    <row r="3" spans="1:89" x14ac:dyDescent="0.2">
      <c r="A3">
        <v>1</v>
      </c>
      <c r="U3">
        <v>1</v>
      </c>
      <c r="X3" s="39" t="s">
        <v>98</v>
      </c>
      <c r="Y3" s="44" t="s">
        <v>115</v>
      </c>
      <c r="Z3" s="8" t="s">
        <v>99</v>
      </c>
      <c r="AA3" s="8" t="s">
        <v>116</v>
      </c>
      <c r="AB3" s="42" t="s">
        <v>100</v>
      </c>
      <c r="AC3" s="42" t="s">
        <v>178</v>
      </c>
      <c r="AE3" t="str">
        <f>B$1</f>
        <v>Pomeroy</v>
      </c>
      <c r="AF3" s="3">
        <f>$B34</f>
        <v>1.4200000000000002</v>
      </c>
      <c r="AG3" s="3">
        <f>$B69</f>
        <v>1.1600000000000001</v>
      </c>
      <c r="AH3" s="3">
        <f>$B104</f>
        <v>1.25</v>
      </c>
      <c r="AI3" s="3">
        <f>$B139</f>
        <v>0.69000000000000006</v>
      </c>
      <c r="AJ3" s="3">
        <f>$B174</f>
        <v>0.49</v>
      </c>
      <c r="AK3" s="3">
        <f>$B209</f>
        <v>0.6100000000000001</v>
      </c>
      <c r="AL3" s="3">
        <f>$B244</f>
        <v>0.62</v>
      </c>
      <c r="AM3" s="3">
        <f>$B279</f>
        <v>0.54999999999999993</v>
      </c>
      <c r="AN3" s="3">
        <f>$B314</f>
        <v>0.28999999999999998</v>
      </c>
      <c r="AO3" s="3">
        <f>$B349</f>
        <v>0.68</v>
      </c>
      <c r="AP3" s="3">
        <f>$B384</f>
        <v>2.11</v>
      </c>
      <c r="AQ3" s="3">
        <f>$B419</f>
        <v>2.3499999999999992</v>
      </c>
      <c r="AR3" s="3">
        <f>$B421</f>
        <v>12.22</v>
      </c>
      <c r="AT3" s="6" t="s">
        <v>21</v>
      </c>
      <c r="AV3">
        <f t="shared" ref="AV3:BN3" si="1">B34</f>
        <v>1.4200000000000002</v>
      </c>
      <c r="AW3">
        <f t="shared" si="1"/>
        <v>2.41</v>
      </c>
      <c r="AX3">
        <f t="shared" si="1"/>
        <v>1.07</v>
      </c>
      <c r="AY3">
        <f t="shared" si="1"/>
        <v>2.0499999999999998</v>
      </c>
      <c r="AZ3">
        <f t="shared" si="1"/>
        <v>1.63</v>
      </c>
      <c r="BA3">
        <f t="shared" si="1"/>
        <v>1.31</v>
      </c>
      <c r="BB3">
        <f t="shared" si="1"/>
        <v>1.6400000000000001</v>
      </c>
      <c r="BC3">
        <f t="shared" si="1"/>
        <v>1.59</v>
      </c>
      <c r="BD3">
        <f t="shared" si="1"/>
        <v>1.72</v>
      </c>
      <c r="BE3">
        <f t="shared" si="1"/>
        <v>1.6600000000000001</v>
      </c>
      <c r="BF3">
        <f t="shared" si="1"/>
        <v>1.9299999999999997</v>
      </c>
      <c r="BG3">
        <f t="shared" si="1"/>
        <v>0</v>
      </c>
      <c r="BH3">
        <f t="shared" si="1"/>
        <v>2.29</v>
      </c>
      <c r="BI3">
        <f t="shared" si="1"/>
        <v>1.51</v>
      </c>
      <c r="BJ3">
        <f t="shared" si="1"/>
        <v>0</v>
      </c>
      <c r="BK3">
        <f t="shared" si="1"/>
        <v>1.65</v>
      </c>
      <c r="BL3">
        <f t="shared" si="1"/>
        <v>1.8000000000000003</v>
      </c>
      <c r="BM3">
        <f t="shared" si="1"/>
        <v>1.04</v>
      </c>
      <c r="BN3">
        <f t="shared" si="1"/>
        <v>2.02</v>
      </c>
      <c r="BO3" s="7">
        <f t="shared" ref="BO3:BO14" si="2">AVERAGE(AV3:BN3)</f>
        <v>1.5126315789473683</v>
      </c>
      <c r="BQ3" s="6"/>
      <c r="CK3" s="3"/>
    </row>
    <row r="4" spans="1:89" x14ac:dyDescent="0.2">
      <c r="A4" s="21">
        <v>2</v>
      </c>
      <c r="B4" s="21"/>
      <c r="C4" s="21"/>
      <c r="D4" s="21"/>
      <c r="E4" s="21"/>
      <c r="F4" s="21"/>
      <c r="G4" s="21"/>
      <c r="H4" s="21"/>
      <c r="I4" s="22"/>
      <c r="J4" s="21"/>
      <c r="K4" s="21"/>
      <c r="L4" s="21"/>
      <c r="M4" s="21"/>
      <c r="N4" s="21"/>
      <c r="O4" s="21"/>
      <c r="P4" s="21"/>
      <c r="Q4" s="21">
        <v>0.13</v>
      </c>
      <c r="R4" s="21"/>
      <c r="S4" s="21"/>
      <c r="T4" s="21"/>
      <c r="U4" s="21">
        <v>2</v>
      </c>
      <c r="W4" t="str">
        <f>B1</f>
        <v>Pomeroy</v>
      </c>
      <c r="X4" s="39">
        <f>B34</f>
        <v>1.4200000000000002</v>
      </c>
      <c r="Y4" s="40">
        <v>1.5339130434782606</v>
      </c>
      <c r="Z4" s="42">
        <f t="shared" ref="Z4:Z22" si="3">AF25</f>
        <v>1.4200000000000002</v>
      </c>
      <c r="AA4" s="42">
        <v>1.77</v>
      </c>
      <c r="AB4" s="42">
        <f>AV$33+AV$34+AV$35+AV$36+Z4</f>
        <v>4.7</v>
      </c>
      <c r="AC4" s="42">
        <f>Table16[[#This Row],[Column3]]+Average!Q475</f>
        <v>6.2778746836899018</v>
      </c>
      <c r="AE4" t="str">
        <f>C$1</f>
        <v>Kuhn</v>
      </c>
      <c r="AF4" s="3">
        <f>$C34</f>
        <v>2.41</v>
      </c>
      <c r="AG4" s="3">
        <f>$C69</f>
        <v>3.7499999999999996</v>
      </c>
      <c r="AH4" s="3">
        <f>$C104</f>
        <v>2.6</v>
      </c>
      <c r="AI4" s="3">
        <f>$C139</f>
        <v>1.3199999999999998</v>
      </c>
      <c r="AJ4" s="3">
        <f>$C174</f>
        <v>0.52</v>
      </c>
      <c r="AK4" s="3">
        <f>$C209</f>
        <v>1.45</v>
      </c>
      <c r="AL4" s="3">
        <f>$C244</f>
        <v>1.1600000000000001</v>
      </c>
      <c r="AM4" s="3">
        <f>$C279</f>
        <v>0.68</v>
      </c>
      <c r="AN4" s="3">
        <f>$C314</f>
        <v>0.38</v>
      </c>
      <c r="AO4" s="3">
        <f>$C349</f>
        <v>1.41</v>
      </c>
      <c r="AP4" s="3">
        <f>$C384</f>
        <v>4.25</v>
      </c>
      <c r="AQ4" s="3">
        <f>$C419</f>
        <v>2.4500000000000002</v>
      </c>
      <c r="AR4" s="3">
        <f>$C421</f>
        <v>22.38</v>
      </c>
      <c r="AT4" s="6" t="s">
        <v>22</v>
      </c>
      <c r="AV4">
        <f t="shared" ref="AV4:BN4" si="4">B69</f>
        <v>1.1600000000000001</v>
      </c>
      <c r="AW4">
        <f t="shared" si="4"/>
        <v>3.7499999999999996</v>
      </c>
      <c r="AX4">
        <f t="shared" si="4"/>
        <v>0.8600000000000001</v>
      </c>
      <c r="AY4">
        <f t="shared" si="4"/>
        <v>2.6900000000000004</v>
      </c>
      <c r="AZ4">
        <f t="shared" si="4"/>
        <v>1.83</v>
      </c>
      <c r="BA4">
        <f t="shared" si="4"/>
        <v>1.47</v>
      </c>
      <c r="BB4">
        <f t="shared" si="4"/>
        <v>1.99</v>
      </c>
      <c r="BC4">
        <f t="shared" si="4"/>
        <v>1.2000000000000002</v>
      </c>
      <c r="BD4">
        <f t="shared" si="4"/>
        <v>2.62</v>
      </c>
      <c r="BE4">
        <f t="shared" si="4"/>
        <v>1.58</v>
      </c>
      <c r="BF4">
        <f t="shared" si="4"/>
        <v>3.3</v>
      </c>
      <c r="BG4">
        <f t="shared" si="4"/>
        <v>0</v>
      </c>
      <c r="BH4">
        <f t="shared" si="4"/>
        <v>2.3899999999999997</v>
      </c>
      <c r="BI4">
        <f t="shared" si="4"/>
        <v>0</v>
      </c>
      <c r="BJ4">
        <f t="shared" si="4"/>
        <v>0</v>
      </c>
      <c r="BK4">
        <f t="shared" si="4"/>
        <v>2.15</v>
      </c>
      <c r="BL4">
        <f t="shared" si="4"/>
        <v>2.33</v>
      </c>
      <c r="BM4">
        <f t="shared" si="4"/>
        <v>0</v>
      </c>
      <c r="BN4">
        <f t="shared" si="4"/>
        <v>5.48</v>
      </c>
      <c r="BO4" s="7">
        <f t="shared" si="2"/>
        <v>1.8315789473684216</v>
      </c>
      <c r="BQ4" s="6"/>
      <c r="CK4" s="3"/>
    </row>
    <row r="5" spans="1:89" x14ac:dyDescent="0.2">
      <c r="A5">
        <v>3</v>
      </c>
      <c r="B5">
        <v>0.19</v>
      </c>
      <c r="D5">
        <v>0.19</v>
      </c>
      <c r="E5">
        <v>0.18</v>
      </c>
      <c r="F5">
        <v>0.13</v>
      </c>
      <c r="G5">
        <v>0.16</v>
      </c>
      <c r="H5">
        <v>0.12</v>
      </c>
      <c r="I5">
        <v>0.2</v>
      </c>
      <c r="J5">
        <v>0.25</v>
      </c>
      <c r="L5">
        <v>0.28999999999999998</v>
      </c>
      <c r="N5">
        <v>0.26</v>
      </c>
      <c r="O5">
        <v>0.2</v>
      </c>
      <c r="R5">
        <v>0.14000000000000001</v>
      </c>
      <c r="T5">
        <v>0.45</v>
      </c>
      <c r="U5">
        <v>3</v>
      </c>
      <c r="W5" t="str">
        <f>C1</f>
        <v>Kuhn</v>
      </c>
      <c r="X5" s="39">
        <f>C34</f>
        <v>2.41</v>
      </c>
      <c r="Y5" s="40">
        <v>2.0852941176470585</v>
      </c>
      <c r="Z5" s="42">
        <f t="shared" si="3"/>
        <v>2.41</v>
      </c>
      <c r="AA5" s="42">
        <v>1.32</v>
      </c>
      <c r="AB5" s="42">
        <f>AW$33+AW$34+AW$35+AW$36+Z5</f>
        <v>8.8800000000000008</v>
      </c>
      <c r="AC5" s="42">
        <f>Table16[[#This Row],[Column3]]+Average!Q476</f>
        <v>9.2406056177411671</v>
      </c>
      <c r="AE5" t="str">
        <f>D$1</f>
        <v>Tom Keatts</v>
      </c>
      <c r="AF5" s="3">
        <f>$D34</f>
        <v>1.07</v>
      </c>
      <c r="AG5" s="3">
        <f>$D69</f>
        <v>0.8600000000000001</v>
      </c>
      <c r="AH5" s="3">
        <f>$D104</f>
        <v>1.2300000000000002</v>
      </c>
      <c r="AI5" s="3">
        <f>$D139</f>
        <v>0.9700000000000002</v>
      </c>
      <c r="AJ5" s="3">
        <f>$D174</f>
        <v>0.55000000000000004</v>
      </c>
      <c r="AK5" s="3">
        <f>$D209</f>
        <v>0.75</v>
      </c>
      <c r="AL5" s="3">
        <f>$D244</f>
        <v>0.51</v>
      </c>
      <c r="AM5" s="3">
        <f>$D279</f>
        <v>0.46</v>
      </c>
      <c r="AN5" s="3">
        <f>$D314</f>
        <v>0.14000000000000001</v>
      </c>
      <c r="AO5" s="3">
        <f>$D349</f>
        <v>0.62</v>
      </c>
      <c r="AP5" s="3">
        <f>$D384</f>
        <v>1.9400000000000002</v>
      </c>
      <c r="AQ5" s="3">
        <f>$D419</f>
        <v>0</v>
      </c>
      <c r="AR5" s="3">
        <f>$D421</f>
        <v>9.1</v>
      </c>
      <c r="AT5" s="6" t="s">
        <v>23</v>
      </c>
      <c r="AV5">
        <f t="shared" ref="AV5:BN5" si="5">B104</f>
        <v>1.25</v>
      </c>
      <c r="AW5">
        <f t="shared" si="5"/>
        <v>2.6</v>
      </c>
      <c r="AX5">
        <f t="shared" si="5"/>
        <v>1.2300000000000002</v>
      </c>
      <c r="AY5">
        <f t="shared" si="5"/>
        <v>2.0899999999999994</v>
      </c>
      <c r="AZ5">
        <f t="shared" si="5"/>
        <v>1.2399999999999998</v>
      </c>
      <c r="BA5">
        <f t="shared" si="5"/>
        <v>1.24</v>
      </c>
      <c r="BB5">
        <f t="shared" si="5"/>
        <v>1.78</v>
      </c>
      <c r="BC5">
        <f t="shared" si="5"/>
        <v>1.3900000000000001</v>
      </c>
      <c r="BD5">
        <f t="shared" si="5"/>
        <v>2</v>
      </c>
      <c r="BE5">
        <f t="shared" si="5"/>
        <v>1.9500000000000002</v>
      </c>
      <c r="BF5">
        <f t="shared" si="5"/>
        <v>3.18</v>
      </c>
      <c r="BG5">
        <f t="shared" si="5"/>
        <v>0</v>
      </c>
      <c r="BH5">
        <f t="shared" si="5"/>
        <v>1.4900000000000002</v>
      </c>
      <c r="BI5">
        <f t="shared" si="5"/>
        <v>1.98</v>
      </c>
      <c r="BJ5">
        <f t="shared" si="5"/>
        <v>0</v>
      </c>
      <c r="BK5">
        <f t="shared" si="5"/>
        <v>1.9800000000000002</v>
      </c>
      <c r="BL5">
        <f t="shared" si="5"/>
        <v>1.78</v>
      </c>
      <c r="BM5">
        <f t="shared" si="5"/>
        <v>2.5300000000000002</v>
      </c>
      <c r="BN5">
        <f t="shared" si="5"/>
        <v>4.3900000000000006</v>
      </c>
      <c r="BO5" s="7">
        <f t="shared" si="2"/>
        <v>1.7947368421052632</v>
      </c>
      <c r="BQ5" s="6"/>
      <c r="CK5" s="3"/>
    </row>
    <row r="6" spans="1:89" x14ac:dyDescent="0.2">
      <c r="A6" s="21">
        <v>4</v>
      </c>
      <c r="B6" s="21"/>
      <c r="C6" s="21"/>
      <c r="D6" s="21"/>
      <c r="E6" s="21"/>
      <c r="F6" s="21"/>
      <c r="G6" s="21"/>
      <c r="H6" s="21"/>
      <c r="I6" s="22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>
        <v>4</v>
      </c>
      <c r="W6" t="str">
        <f>D1</f>
        <v>Tom Keatts</v>
      </c>
      <c r="X6" s="39">
        <f>D34</f>
        <v>1.07</v>
      </c>
      <c r="Y6" s="40"/>
      <c r="Z6" s="42">
        <f t="shared" si="3"/>
        <v>1.07</v>
      </c>
      <c r="AA6" s="43"/>
      <c r="AB6" s="42">
        <f>AX$33+AX$34+AX$35+AX$36+Z6</f>
        <v>3.5300000000000002</v>
      </c>
      <c r="AC6" s="42">
        <f>Table16[[#This Row],[Column3]]+Average!Q477</f>
        <v>6.3177585649644472</v>
      </c>
      <c r="AE6" t="str">
        <f>E$1</f>
        <v>Victor</v>
      </c>
      <c r="AF6" s="3">
        <f>$E34</f>
        <v>2.0499999999999998</v>
      </c>
      <c r="AG6" s="3">
        <f>$E69</f>
        <v>2.6900000000000004</v>
      </c>
      <c r="AH6" s="3">
        <f>$E104</f>
        <v>2.0899999999999994</v>
      </c>
      <c r="AI6" s="3">
        <f>$E139</f>
        <v>1.71</v>
      </c>
      <c r="AJ6" s="3">
        <f>$E174</f>
        <v>0.82000000000000006</v>
      </c>
      <c r="AK6" s="3">
        <f>$E209</f>
        <v>1.57</v>
      </c>
      <c r="AL6" s="3">
        <f>$E244</f>
        <v>0.81</v>
      </c>
      <c r="AM6" s="3">
        <f>$E279</f>
        <v>0.36</v>
      </c>
      <c r="AN6" s="3">
        <f>$E314</f>
        <v>0.61</v>
      </c>
      <c r="AO6" s="3">
        <f>$E349</f>
        <v>0.72</v>
      </c>
      <c r="AP6" s="3">
        <f>$E384</f>
        <v>3.3499999999999996</v>
      </c>
      <c r="AQ6" s="3">
        <f>$E419</f>
        <v>4.0699999999999994</v>
      </c>
      <c r="AR6" s="3">
        <f>$E421</f>
        <v>20.85</v>
      </c>
      <c r="AT6" s="6" t="s">
        <v>24</v>
      </c>
      <c r="AV6">
        <f t="shared" ref="AV6:BN6" si="6">B139</f>
        <v>0.69000000000000006</v>
      </c>
      <c r="AW6">
        <f t="shared" si="6"/>
        <v>1.3199999999999998</v>
      </c>
      <c r="AX6">
        <f t="shared" si="6"/>
        <v>0.9700000000000002</v>
      </c>
      <c r="AY6">
        <f t="shared" si="6"/>
        <v>1.71</v>
      </c>
      <c r="AZ6">
        <f t="shared" si="6"/>
        <v>1.28</v>
      </c>
      <c r="BA6">
        <f t="shared" si="6"/>
        <v>0.91</v>
      </c>
      <c r="BB6">
        <f t="shared" si="6"/>
        <v>1.1599999999999999</v>
      </c>
      <c r="BC6">
        <f t="shared" si="6"/>
        <v>0.63</v>
      </c>
      <c r="BD6">
        <f t="shared" si="6"/>
        <v>0.91000000000000014</v>
      </c>
      <c r="BE6">
        <f t="shared" si="6"/>
        <v>0</v>
      </c>
      <c r="BF6">
        <f t="shared" si="6"/>
        <v>1.25</v>
      </c>
      <c r="BG6">
        <f t="shared" si="6"/>
        <v>0</v>
      </c>
      <c r="BH6">
        <f t="shared" si="6"/>
        <v>0.95000000000000018</v>
      </c>
      <c r="BI6">
        <f t="shared" si="6"/>
        <v>0.17</v>
      </c>
      <c r="BJ6">
        <f t="shared" si="6"/>
        <v>0</v>
      </c>
      <c r="BK6">
        <f t="shared" si="6"/>
        <v>1.5</v>
      </c>
      <c r="BL6">
        <f t="shared" si="6"/>
        <v>1.1200000000000001</v>
      </c>
      <c r="BM6">
        <f t="shared" si="6"/>
        <v>1.03</v>
      </c>
      <c r="BN6">
        <f t="shared" si="6"/>
        <v>2.21</v>
      </c>
      <c r="BO6" s="7">
        <f t="shared" si="2"/>
        <v>0.93736842105263152</v>
      </c>
      <c r="BQ6" s="6"/>
      <c r="CK6" s="3"/>
    </row>
    <row r="7" spans="1:89" x14ac:dyDescent="0.2">
      <c r="A7">
        <v>5</v>
      </c>
      <c r="C7">
        <v>0.2</v>
      </c>
      <c r="U7">
        <v>5</v>
      </c>
      <c r="W7" t="str">
        <f>E1</f>
        <v>Victor</v>
      </c>
      <c r="X7" s="39">
        <f>E34</f>
        <v>2.0499999999999998</v>
      </c>
      <c r="Y7" s="40">
        <v>2.7186956521739134</v>
      </c>
      <c r="Z7" s="42">
        <f t="shared" si="3"/>
        <v>2.0499999999999998</v>
      </c>
      <c r="AA7" s="42">
        <v>2.5299999999999998</v>
      </c>
      <c r="AB7" s="42">
        <f>AY$33+AY$34+AY$35+AY$36+Z7</f>
        <v>7.59</v>
      </c>
      <c r="AC7" s="42">
        <f>Table16[[#This Row],[Column3]]+Average!Q478</f>
        <v>10.390124223602484</v>
      </c>
      <c r="AE7" t="str">
        <f>F$1</f>
        <v>Ruark</v>
      </c>
      <c r="AF7" s="3">
        <f>$F34</f>
        <v>1.63</v>
      </c>
      <c r="AG7" s="3">
        <f>$F69</f>
        <v>1.83</v>
      </c>
      <c r="AH7" s="3">
        <f>$F104</f>
        <v>1.2399999999999998</v>
      </c>
      <c r="AI7" s="3">
        <f>$F139</f>
        <v>1.28</v>
      </c>
      <c r="AJ7" s="3">
        <f>$F174</f>
        <v>0.66</v>
      </c>
      <c r="AK7" s="3">
        <f>$F209</f>
        <v>1.28</v>
      </c>
      <c r="AL7" s="3">
        <f>$F244</f>
        <v>0.8</v>
      </c>
      <c r="AM7" s="3">
        <f>$F279</f>
        <v>0.24000000000000002</v>
      </c>
      <c r="AN7" s="3">
        <f>$F314</f>
        <v>0.25</v>
      </c>
      <c r="AO7" s="3">
        <f>$F349</f>
        <v>0.67</v>
      </c>
      <c r="AP7" s="3">
        <f>$F384</f>
        <v>2.73</v>
      </c>
      <c r="AQ7" s="3">
        <f>$F419</f>
        <v>2.7699999999999996</v>
      </c>
      <c r="AR7" s="3">
        <f>$F421</f>
        <v>15.38</v>
      </c>
      <c r="AT7" s="6" t="s">
        <v>25</v>
      </c>
      <c r="AV7">
        <f t="shared" ref="AV7:BN7" si="7">B174</f>
        <v>0.49</v>
      </c>
      <c r="AW7">
        <f t="shared" si="7"/>
        <v>0.52</v>
      </c>
      <c r="AX7">
        <f t="shared" si="7"/>
        <v>0.55000000000000004</v>
      </c>
      <c r="AY7">
        <f t="shared" si="7"/>
        <v>0.82000000000000006</v>
      </c>
      <c r="AZ7">
        <f t="shared" si="7"/>
        <v>0.66</v>
      </c>
      <c r="BA7">
        <f t="shared" si="7"/>
        <v>0.32</v>
      </c>
      <c r="BB7">
        <f t="shared" si="7"/>
        <v>0.69</v>
      </c>
      <c r="BC7">
        <f t="shared" si="7"/>
        <v>0.44</v>
      </c>
      <c r="BD7">
        <f t="shared" si="7"/>
        <v>0.64</v>
      </c>
      <c r="BE7">
        <f t="shared" si="7"/>
        <v>0</v>
      </c>
      <c r="BF7">
        <f t="shared" si="7"/>
        <v>0.72000000000000008</v>
      </c>
      <c r="BG7">
        <f t="shared" si="7"/>
        <v>0</v>
      </c>
      <c r="BH7">
        <f t="shared" si="7"/>
        <v>0.33999999999999997</v>
      </c>
      <c r="BI7">
        <f t="shared" si="7"/>
        <v>0.64000000000000012</v>
      </c>
      <c r="BJ7">
        <f t="shared" si="7"/>
        <v>0</v>
      </c>
      <c r="BK7">
        <f t="shared" si="7"/>
        <v>0.79</v>
      </c>
      <c r="BL7">
        <f t="shared" si="7"/>
        <v>0.62</v>
      </c>
      <c r="BM7">
        <f t="shared" si="7"/>
        <v>0</v>
      </c>
      <c r="BN7">
        <f t="shared" si="7"/>
        <v>0.93000000000000016</v>
      </c>
      <c r="BO7" s="7">
        <f t="shared" si="2"/>
        <v>0.48263157894736841</v>
      </c>
      <c r="BQ7" s="6"/>
      <c r="CK7" s="3"/>
    </row>
    <row r="8" spans="1:89" x14ac:dyDescent="0.2">
      <c r="A8" s="21">
        <v>6</v>
      </c>
      <c r="B8" s="21"/>
      <c r="C8" s="21">
        <v>0.01</v>
      </c>
      <c r="D8" s="21"/>
      <c r="E8" s="21"/>
      <c r="F8" s="21"/>
      <c r="G8" s="21"/>
      <c r="H8" s="21"/>
      <c r="I8" s="22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>
        <v>6</v>
      </c>
      <c r="W8" t="str">
        <f>F1</f>
        <v>Ruark</v>
      </c>
      <c r="X8" s="39">
        <f>F34</f>
        <v>1.63</v>
      </c>
      <c r="Y8" s="40">
        <v>1.5539130434782606</v>
      </c>
      <c r="Z8" s="42">
        <f t="shared" si="3"/>
        <v>1.63</v>
      </c>
      <c r="AA8" s="42">
        <v>1.78</v>
      </c>
      <c r="AB8" s="42">
        <f>AZ$33+AZ$34+AZ$35+AZ$36+Z8</f>
        <v>6.07</v>
      </c>
      <c r="AC8" s="42">
        <f>Table16[[#This Row],[Column3]]+Average!Q479</f>
        <v>7.3805013625665801</v>
      </c>
      <c r="AE8" t="str">
        <f>G$1</f>
        <v>Cardwell</v>
      </c>
      <c r="AF8" s="3">
        <f>$G34</f>
        <v>1.31</v>
      </c>
      <c r="AG8" s="3">
        <f>$G69</f>
        <v>1.47</v>
      </c>
      <c r="AH8" s="3">
        <f>$G104</f>
        <v>1.24</v>
      </c>
      <c r="AI8" s="3">
        <f>$G139</f>
        <v>0.91</v>
      </c>
      <c r="AJ8" s="3">
        <f>$G174</f>
        <v>0.32</v>
      </c>
      <c r="AK8" s="3">
        <f>$G209</f>
        <v>1.07</v>
      </c>
      <c r="AL8" s="3">
        <f>$G244</f>
        <v>0.87</v>
      </c>
      <c r="AM8" s="3">
        <f>$G279</f>
        <v>0.56000000000000005</v>
      </c>
      <c r="AN8" s="3">
        <f>$G314</f>
        <v>0.28000000000000003</v>
      </c>
      <c r="AO8" s="3">
        <f>$G349</f>
        <v>0.6</v>
      </c>
      <c r="AP8" s="3">
        <f>$G384</f>
        <v>2.02</v>
      </c>
      <c r="AQ8" s="3">
        <f>$G419</f>
        <v>1.55</v>
      </c>
      <c r="AR8" s="3">
        <f>$G421</f>
        <v>11.640000000000002</v>
      </c>
      <c r="AT8" s="6" t="s">
        <v>26</v>
      </c>
      <c r="AV8">
        <f t="shared" ref="AV8:BN8" si="8">B209</f>
        <v>0.6100000000000001</v>
      </c>
      <c r="AW8">
        <f t="shared" si="8"/>
        <v>1.45</v>
      </c>
      <c r="AX8">
        <f t="shared" si="8"/>
        <v>0.75</v>
      </c>
      <c r="AY8">
        <f t="shared" si="8"/>
        <v>1.57</v>
      </c>
      <c r="AZ8">
        <f t="shared" si="8"/>
        <v>1.28</v>
      </c>
      <c r="BA8">
        <f t="shared" si="8"/>
        <v>1.07</v>
      </c>
      <c r="BB8">
        <f t="shared" si="8"/>
        <v>0.62</v>
      </c>
      <c r="BC8">
        <f t="shared" si="8"/>
        <v>0.76000000000000012</v>
      </c>
      <c r="BD8">
        <f t="shared" si="8"/>
        <v>0.81</v>
      </c>
      <c r="BE8">
        <f t="shared" si="8"/>
        <v>0</v>
      </c>
      <c r="BF8">
        <f t="shared" si="8"/>
        <v>1.1299999999999999</v>
      </c>
      <c r="BG8">
        <f t="shared" si="8"/>
        <v>0</v>
      </c>
      <c r="BH8">
        <f t="shared" si="8"/>
        <v>1.4400000000000002</v>
      </c>
      <c r="BI8">
        <f t="shared" si="8"/>
        <v>0.8</v>
      </c>
      <c r="BJ8">
        <f t="shared" si="8"/>
        <v>0</v>
      </c>
      <c r="BK8">
        <f t="shared" si="8"/>
        <v>1.52</v>
      </c>
      <c r="BL8">
        <f t="shared" si="8"/>
        <v>1.1399999999999999</v>
      </c>
      <c r="BM8">
        <f t="shared" si="8"/>
        <v>0</v>
      </c>
      <c r="BN8">
        <f t="shared" si="8"/>
        <v>1.7499999999999998</v>
      </c>
      <c r="BO8" s="7">
        <f t="shared" si="2"/>
        <v>0.87894736842105259</v>
      </c>
      <c r="BQ8" s="6"/>
      <c r="CK8" s="3"/>
    </row>
    <row r="9" spans="1:89" x14ac:dyDescent="0.2">
      <c r="A9">
        <v>7</v>
      </c>
      <c r="C9">
        <v>0.35</v>
      </c>
      <c r="E9">
        <v>0.05</v>
      </c>
      <c r="Q9">
        <v>0.02</v>
      </c>
      <c r="R9">
        <v>0.01</v>
      </c>
      <c r="U9">
        <v>7</v>
      </c>
      <c r="W9" t="str">
        <f>G1</f>
        <v>Cardwell</v>
      </c>
      <c r="X9" s="44">
        <f>G34</f>
        <v>1.31</v>
      </c>
      <c r="Y9" s="40">
        <v>1.6034999999999999</v>
      </c>
      <c r="Z9" s="42">
        <f t="shared" si="3"/>
        <v>1.31</v>
      </c>
      <c r="AA9" s="42">
        <v>1.93</v>
      </c>
      <c r="AB9" s="42">
        <f>BA$33+BA$34+BA$35+BA$36+Z9</f>
        <v>2.9400000000000004</v>
      </c>
      <c r="AC9" s="42">
        <f>Table16[[#This Row],[Column3]]+Average!Q480</f>
        <v>6.4787321981424153</v>
      </c>
      <c r="AE9" t="str">
        <f>H$1</f>
        <v>Hastings</v>
      </c>
      <c r="AF9" s="3">
        <f>$H34</f>
        <v>1.6400000000000001</v>
      </c>
      <c r="AG9" s="3">
        <f>$H69</f>
        <v>1.99</v>
      </c>
      <c r="AH9" s="3">
        <f>$H104</f>
        <v>1.78</v>
      </c>
      <c r="AI9" s="3">
        <f>$H139</f>
        <v>1.1599999999999999</v>
      </c>
      <c r="AJ9" s="3">
        <f>$H174</f>
        <v>0.69</v>
      </c>
      <c r="AK9" s="3">
        <f>$H209</f>
        <v>0.62</v>
      </c>
      <c r="AL9" s="3">
        <f>$H244</f>
        <v>0.16</v>
      </c>
      <c r="AM9" s="3">
        <f>$H279</f>
        <v>0.83</v>
      </c>
      <c r="AN9" s="3">
        <f>$H314</f>
        <v>0.48</v>
      </c>
      <c r="AO9" s="3">
        <f>$H349</f>
        <v>1.02</v>
      </c>
      <c r="AP9" s="3">
        <f>$H384</f>
        <v>1.71</v>
      </c>
      <c r="AQ9" s="3">
        <f>$H419</f>
        <v>3.6500000000000004</v>
      </c>
      <c r="AR9" s="3">
        <f>$H421</f>
        <v>15.729999999999999</v>
      </c>
      <c r="AT9" s="6" t="s">
        <v>27</v>
      </c>
      <c r="AV9">
        <f t="shared" ref="AV9:BN9" si="9">B244</f>
        <v>0.62</v>
      </c>
      <c r="AW9">
        <f t="shared" si="9"/>
        <v>1.1600000000000001</v>
      </c>
      <c r="AX9">
        <f t="shared" si="9"/>
        <v>0.51</v>
      </c>
      <c r="AY9">
        <f t="shared" si="9"/>
        <v>0.81</v>
      </c>
      <c r="AZ9">
        <f t="shared" si="9"/>
        <v>0.8</v>
      </c>
      <c r="BA9">
        <f t="shared" si="9"/>
        <v>0.87</v>
      </c>
      <c r="BB9">
        <f t="shared" si="9"/>
        <v>0.16</v>
      </c>
      <c r="BC9">
        <f t="shared" si="9"/>
        <v>0.26</v>
      </c>
      <c r="BD9">
        <f t="shared" si="9"/>
        <v>0.87</v>
      </c>
      <c r="BE9">
        <f t="shared" si="9"/>
        <v>0</v>
      </c>
      <c r="BF9">
        <f t="shared" si="9"/>
        <v>2.44</v>
      </c>
      <c r="BG9">
        <f t="shared" si="9"/>
        <v>0</v>
      </c>
      <c r="BH9">
        <f t="shared" si="9"/>
        <v>0.9</v>
      </c>
      <c r="BI9">
        <f t="shared" si="9"/>
        <v>0</v>
      </c>
      <c r="BJ9">
        <f t="shared" si="9"/>
        <v>0</v>
      </c>
      <c r="BK9">
        <f t="shared" si="9"/>
        <v>0.73</v>
      </c>
      <c r="BL9">
        <f t="shared" si="9"/>
        <v>1.03</v>
      </c>
      <c r="BM9">
        <f t="shared" si="9"/>
        <v>0</v>
      </c>
      <c r="BN9">
        <f t="shared" si="9"/>
        <v>1.54</v>
      </c>
      <c r="BO9" s="7">
        <f t="shared" si="2"/>
        <v>0.66842105263157892</v>
      </c>
      <c r="BQ9" s="6"/>
      <c r="CK9" s="3"/>
    </row>
    <row r="10" spans="1:89" x14ac:dyDescent="0.2">
      <c r="A10" s="21">
        <v>8</v>
      </c>
      <c r="B10" s="21">
        <v>0.18</v>
      </c>
      <c r="C10" s="21"/>
      <c r="D10" s="21">
        <v>0.14000000000000001</v>
      </c>
      <c r="E10" s="21">
        <v>0.26</v>
      </c>
      <c r="F10" s="21"/>
      <c r="G10" s="21">
        <v>0.12</v>
      </c>
      <c r="H10" s="21"/>
      <c r="I10" s="22">
        <v>0.16</v>
      </c>
      <c r="J10" s="21">
        <v>0.1</v>
      </c>
      <c r="K10" s="21"/>
      <c r="L10" s="21">
        <v>0.2</v>
      </c>
      <c r="M10" s="21"/>
      <c r="N10" s="21">
        <v>0.03</v>
      </c>
      <c r="O10" s="21"/>
      <c r="P10" s="21"/>
      <c r="Q10" s="21">
        <v>0.32</v>
      </c>
      <c r="R10" s="21">
        <v>0.01</v>
      </c>
      <c r="S10" s="21">
        <v>0.8</v>
      </c>
      <c r="T10" s="21">
        <v>0.28000000000000003</v>
      </c>
      <c r="U10" s="21">
        <v>8</v>
      </c>
      <c r="W10" t="str">
        <f>H1</f>
        <v>Hastings</v>
      </c>
      <c r="X10" s="39">
        <f>H34</f>
        <v>1.6400000000000001</v>
      </c>
      <c r="Y10" s="40">
        <v>1.776956521739131</v>
      </c>
      <c r="Z10" s="42">
        <f t="shared" si="3"/>
        <v>1.6400000000000001</v>
      </c>
      <c r="AA10" s="42">
        <v>1.84</v>
      </c>
      <c r="AB10" s="42">
        <f>BB$33+BB$34+BB$35+BB$36+Z10</f>
        <v>6.5400000000000009</v>
      </c>
      <c r="AC10" s="42">
        <f>Table16[[#This Row],[Column3]]+Average!Q481</f>
        <v>7.6571773194599286</v>
      </c>
      <c r="AE10" t="str">
        <f>I$1</f>
        <v>510 Pataha</v>
      </c>
      <c r="AF10" s="3">
        <f>$I34</f>
        <v>1.59</v>
      </c>
      <c r="AG10" s="3">
        <f>$I69</f>
        <v>1.2000000000000002</v>
      </c>
      <c r="AH10" s="3">
        <f>$I104</f>
        <v>1.3900000000000001</v>
      </c>
      <c r="AI10" s="3">
        <f>$I139</f>
        <v>0.63</v>
      </c>
      <c r="AJ10" s="3">
        <f>$I174</f>
        <v>0.44</v>
      </c>
      <c r="AK10" s="3">
        <f>$I209</f>
        <v>0.76000000000000012</v>
      </c>
      <c r="AL10" s="3">
        <f>$I244</f>
        <v>0.26</v>
      </c>
      <c r="AM10" s="3">
        <f>$I279</f>
        <v>1.17</v>
      </c>
      <c r="AN10" s="3">
        <f>$I314</f>
        <v>0.72</v>
      </c>
      <c r="AO10" s="3">
        <f>$I349</f>
        <v>0.60000000000000009</v>
      </c>
      <c r="AP10" s="3">
        <f>$I384</f>
        <v>2.1800000000000002</v>
      </c>
      <c r="AQ10" s="3">
        <f>$I419</f>
        <v>2.41</v>
      </c>
      <c r="AR10" s="3">
        <f>$I421</f>
        <v>13.35</v>
      </c>
      <c r="AT10" s="6" t="s">
        <v>28</v>
      </c>
      <c r="AV10">
        <f t="shared" ref="AV10:BN10" si="10">B279</f>
        <v>0.54999999999999993</v>
      </c>
      <c r="AW10">
        <f t="shared" si="10"/>
        <v>0.68</v>
      </c>
      <c r="AX10">
        <f t="shared" si="10"/>
        <v>0.46</v>
      </c>
      <c r="AY10">
        <f t="shared" si="10"/>
        <v>0.36</v>
      </c>
      <c r="AZ10">
        <f t="shared" si="10"/>
        <v>0.24000000000000002</v>
      </c>
      <c r="BA10">
        <f t="shared" si="10"/>
        <v>0.56000000000000005</v>
      </c>
      <c r="BB10">
        <f t="shared" si="10"/>
        <v>0.83</v>
      </c>
      <c r="BC10">
        <f t="shared" si="10"/>
        <v>1.17</v>
      </c>
      <c r="BD10">
        <f t="shared" si="10"/>
        <v>0.58000000000000007</v>
      </c>
      <c r="BE10">
        <f t="shared" si="10"/>
        <v>0</v>
      </c>
      <c r="BF10">
        <f t="shared" si="10"/>
        <v>1.3499999999999999</v>
      </c>
      <c r="BG10">
        <f t="shared" si="10"/>
        <v>0</v>
      </c>
      <c r="BH10">
        <f t="shared" si="10"/>
        <v>0.58000000000000007</v>
      </c>
      <c r="BI10">
        <f t="shared" si="10"/>
        <v>0.17</v>
      </c>
      <c r="BJ10">
        <f t="shared" si="10"/>
        <v>0</v>
      </c>
      <c r="BK10">
        <f t="shared" si="10"/>
        <v>0.64</v>
      </c>
      <c r="BL10">
        <f t="shared" si="10"/>
        <v>1.3199999999999998</v>
      </c>
      <c r="BM10">
        <f t="shared" si="10"/>
        <v>0</v>
      </c>
      <c r="BN10">
        <f t="shared" si="10"/>
        <v>1.26</v>
      </c>
      <c r="BO10" s="7">
        <f t="shared" si="2"/>
        <v>0.56578947368421051</v>
      </c>
      <c r="BQ10" s="6"/>
      <c r="CK10" s="3"/>
    </row>
    <row r="11" spans="1:89" x14ac:dyDescent="0.2">
      <c r="A11">
        <v>9</v>
      </c>
      <c r="B11">
        <v>0.15</v>
      </c>
      <c r="C11">
        <v>0.54</v>
      </c>
      <c r="D11">
        <v>0.12</v>
      </c>
      <c r="E11">
        <v>0.17</v>
      </c>
      <c r="F11">
        <v>0.21</v>
      </c>
      <c r="G11">
        <v>0.16</v>
      </c>
      <c r="H11">
        <v>0.4</v>
      </c>
      <c r="I11">
        <v>0.16</v>
      </c>
      <c r="J11">
        <v>0.3</v>
      </c>
      <c r="K11">
        <v>0.36</v>
      </c>
      <c r="L11">
        <v>0.2</v>
      </c>
      <c r="N11">
        <v>0.3</v>
      </c>
      <c r="O11">
        <v>0.21</v>
      </c>
      <c r="Q11">
        <v>0.02</v>
      </c>
      <c r="R11">
        <v>0.02</v>
      </c>
      <c r="T11">
        <v>0.42</v>
      </c>
      <c r="U11">
        <v>9</v>
      </c>
      <c r="W11" t="str">
        <f>I1</f>
        <v>510 Pataha</v>
      </c>
      <c r="X11" s="39">
        <f>I34</f>
        <v>1.59</v>
      </c>
      <c r="Y11" s="40"/>
      <c r="Z11" s="42">
        <f t="shared" si="3"/>
        <v>1.59</v>
      </c>
      <c r="AA11" s="43"/>
      <c r="AB11" s="42">
        <f>BC$33+BC$34+BC$35+BC$36+Z11</f>
        <v>5.3599999999999994</v>
      </c>
      <c r="AC11" s="42">
        <f>Table16[[#This Row],[Column3]]+Average!Q482</f>
        <v>4.7799999999999994</v>
      </c>
      <c r="AE11" t="str">
        <f>J$1</f>
        <v>Williams</v>
      </c>
      <c r="AF11" s="3">
        <f>$J34</f>
        <v>1.72</v>
      </c>
      <c r="AG11" s="3">
        <f>$J69</f>
        <v>2.62</v>
      </c>
      <c r="AH11" s="3">
        <f>$J104</f>
        <v>2</v>
      </c>
      <c r="AI11" s="3">
        <f>$J139</f>
        <v>0.91000000000000014</v>
      </c>
      <c r="AJ11" s="3">
        <f>$J174</f>
        <v>0.64</v>
      </c>
      <c r="AK11" s="3">
        <f>$J209</f>
        <v>0.81</v>
      </c>
      <c r="AL11" s="3">
        <f>$J244</f>
        <v>0.87</v>
      </c>
      <c r="AM11" s="3">
        <f>$J279</f>
        <v>0.58000000000000007</v>
      </c>
      <c r="AN11" s="3">
        <f>$J314</f>
        <v>0.5</v>
      </c>
      <c r="AO11" s="3">
        <f>$J349</f>
        <v>0.85</v>
      </c>
      <c r="AP11" s="3">
        <f>$J384</f>
        <v>3.31</v>
      </c>
      <c r="AQ11" s="3">
        <f>$J419</f>
        <v>3.04</v>
      </c>
      <c r="AR11" s="3">
        <f>$J421</f>
        <v>17.849999999999998</v>
      </c>
      <c r="AT11" s="6" t="s">
        <v>29</v>
      </c>
      <c r="AV11">
        <f t="shared" ref="AV11:BN11" si="11">B314</f>
        <v>0.28999999999999998</v>
      </c>
      <c r="AW11">
        <f t="shared" si="11"/>
        <v>0.38</v>
      </c>
      <c r="AX11">
        <f t="shared" si="11"/>
        <v>0.14000000000000001</v>
      </c>
      <c r="AY11">
        <f t="shared" si="11"/>
        <v>0.61</v>
      </c>
      <c r="AZ11">
        <f t="shared" si="11"/>
        <v>0.25</v>
      </c>
      <c r="BA11">
        <f t="shared" si="11"/>
        <v>0.28000000000000003</v>
      </c>
      <c r="BB11">
        <f t="shared" si="11"/>
        <v>0.48</v>
      </c>
      <c r="BC11">
        <f t="shared" si="11"/>
        <v>0.72</v>
      </c>
      <c r="BD11">
        <f t="shared" si="11"/>
        <v>0.5</v>
      </c>
      <c r="BE11">
        <f t="shared" si="11"/>
        <v>0</v>
      </c>
      <c r="BF11">
        <f t="shared" si="11"/>
        <v>0.53</v>
      </c>
      <c r="BG11">
        <f t="shared" si="11"/>
        <v>0</v>
      </c>
      <c r="BH11">
        <f t="shared" si="11"/>
        <v>0.15</v>
      </c>
      <c r="BI11">
        <f t="shared" si="11"/>
        <v>0.23</v>
      </c>
      <c r="BJ11">
        <f t="shared" si="11"/>
        <v>0</v>
      </c>
      <c r="BK11">
        <f t="shared" si="11"/>
        <v>0.55999999999999994</v>
      </c>
      <c r="BL11">
        <f t="shared" si="11"/>
        <v>0.22000000000000003</v>
      </c>
      <c r="BM11">
        <f t="shared" si="11"/>
        <v>0</v>
      </c>
      <c r="BN11">
        <f t="shared" si="11"/>
        <v>0.27</v>
      </c>
      <c r="BO11" s="7">
        <f t="shared" si="2"/>
        <v>0.29526315789473684</v>
      </c>
      <c r="BQ11" s="6"/>
      <c r="CK11" s="3"/>
    </row>
    <row r="12" spans="1:89" x14ac:dyDescent="0.2">
      <c r="A12" s="21">
        <v>10</v>
      </c>
      <c r="B12" s="21"/>
      <c r="C12" s="21">
        <v>0.01</v>
      </c>
      <c r="D12" s="21">
        <v>0.01</v>
      </c>
      <c r="E12" s="21"/>
      <c r="F12" s="21"/>
      <c r="G12" s="21">
        <v>0.2</v>
      </c>
      <c r="H12" s="21">
        <v>0.1</v>
      </c>
      <c r="I12" s="22"/>
      <c r="J12" s="21">
        <v>0.04</v>
      </c>
      <c r="K12" s="21">
        <v>0.03</v>
      </c>
      <c r="L12" s="21">
        <v>0.2</v>
      </c>
      <c r="M12" s="21"/>
      <c r="N12" s="21"/>
      <c r="O12" s="21"/>
      <c r="P12" s="21"/>
      <c r="Q12" s="21"/>
      <c r="R12" s="21"/>
      <c r="S12" s="21"/>
      <c r="T12" s="21"/>
      <c r="U12" s="21">
        <v>10</v>
      </c>
      <c r="W12" t="str">
        <f>J1</f>
        <v>Williams</v>
      </c>
      <c r="X12" s="39">
        <f>J34</f>
        <v>1.72</v>
      </c>
      <c r="Y12" s="40">
        <v>2.2043478260869565</v>
      </c>
      <c r="Z12" s="42">
        <f t="shared" si="3"/>
        <v>1.72</v>
      </c>
      <c r="AA12" s="42">
        <v>2.2200000000000002</v>
      </c>
      <c r="AB12" s="42">
        <f>BD$33+BD$34+BD$35+BD$36+Z12</f>
        <v>5.07</v>
      </c>
      <c r="AC12" s="42">
        <f>Table16[[#This Row],[Column3]]+Average!Q483</f>
        <v>8.5657214524605827</v>
      </c>
      <c r="AE12" t="str">
        <f>K$1</f>
        <v>Fitzsimmons</v>
      </c>
      <c r="AF12" s="3">
        <f>$K34</f>
        <v>1.6600000000000001</v>
      </c>
      <c r="AG12" s="3">
        <f>$K69</f>
        <v>1.58</v>
      </c>
      <c r="AH12" s="3">
        <f>$K104</f>
        <v>1.9500000000000002</v>
      </c>
      <c r="AI12" s="3">
        <f>$K139</f>
        <v>0</v>
      </c>
      <c r="AJ12" s="3">
        <f>$K174</f>
        <v>0</v>
      </c>
      <c r="AK12" s="3">
        <f>$K209</f>
        <v>0</v>
      </c>
      <c r="AL12" s="3">
        <f>$K244</f>
        <v>0</v>
      </c>
      <c r="AM12" s="3">
        <f>$K279</f>
        <v>0</v>
      </c>
      <c r="AN12" s="3">
        <f>$K314</f>
        <v>0</v>
      </c>
      <c r="AO12" s="3">
        <f>$K349</f>
        <v>0</v>
      </c>
      <c r="AP12" s="3">
        <f>$K384</f>
        <v>0</v>
      </c>
      <c r="AQ12" s="3">
        <f>$K419</f>
        <v>0</v>
      </c>
      <c r="AR12" s="3">
        <f>$K421</f>
        <v>5.19</v>
      </c>
      <c r="AT12" s="6" t="s">
        <v>30</v>
      </c>
      <c r="AV12">
        <f t="shared" ref="AV12:BN12" si="12">B349</f>
        <v>0.68</v>
      </c>
      <c r="AW12">
        <f t="shared" si="12"/>
        <v>1.41</v>
      </c>
      <c r="AX12">
        <f t="shared" si="12"/>
        <v>0.62</v>
      </c>
      <c r="AY12">
        <f t="shared" si="12"/>
        <v>0.72</v>
      </c>
      <c r="AZ12">
        <f t="shared" si="12"/>
        <v>0.67</v>
      </c>
      <c r="BA12">
        <f t="shared" si="12"/>
        <v>0.6</v>
      </c>
      <c r="BB12">
        <f t="shared" si="12"/>
        <v>1.02</v>
      </c>
      <c r="BC12">
        <f t="shared" si="12"/>
        <v>0.60000000000000009</v>
      </c>
      <c r="BD12">
        <f t="shared" si="12"/>
        <v>0.85</v>
      </c>
      <c r="BE12">
        <f t="shared" si="12"/>
        <v>0</v>
      </c>
      <c r="BF12">
        <f t="shared" si="12"/>
        <v>1.4200000000000002</v>
      </c>
      <c r="BG12">
        <f t="shared" si="12"/>
        <v>0</v>
      </c>
      <c r="BH12">
        <f t="shared" si="12"/>
        <v>0.93000000000000016</v>
      </c>
      <c r="BI12">
        <f t="shared" si="12"/>
        <v>1.01</v>
      </c>
      <c r="BJ12">
        <f t="shared" si="12"/>
        <v>0</v>
      </c>
      <c r="BK12">
        <f t="shared" si="12"/>
        <v>0.89999999999999991</v>
      </c>
      <c r="BL12">
        <f t="shared" si="12"/>
        <v>0.96</v>
      </c>
      <c r="BM12">
        <f t="shared" si="12"/>
        <v>0</v>
      </c>
      <c r="BN12">
        <f t="shared" si="12"/>
        <v>1.6700000000000002</v>
      </c>
      <c r="BO12" s="7">
        <f t="shared" si="2"/>
        <v>0.73999999999999988</v>
      </c>
      <c r="BQ12" s="6"/>
      <c r="CK12" s="3"/>
    </row>
    <row r="13" spans="1:89" x14ac:dyDescent="0.2">
      <c r="A13">
        <v>11</v>
      </c>
      <c r="B13">
        <v>0.11</v>
      </c>
      <c r="D13">
        <v>0.08</v>
      </c>
      <c r="E13">
        <v>0.08</v>
      </c>
      <c r="F13">
        <v>0.12</v>
      </c>
      <c r="G13">
        <v>0.08</v>
      </c>
      <c r="I13">
        <v>0.08</v>
      </c>
      <c r="J13">
        <v>0.1</v>
      </c>
      <c r="K13">
        <v>7.0000000000000007E-2</v>
      </c>
      <c r="L13">
        <v>0.2</v>
      </c>
      <c r="N13">
        <v>0.4</v>
      </c>
      <c r="O13">
        <v>0.1</v>
      </c>
      <c r="R13">
        <v>0.5</v>
      </c>
      <c r="U13">
        <v>11</v>
      </c>
      <c r="W13" t="str">
        <f>K1</f>
        <v>Fitzsimmons</v>
      </c>
      <c r="X13" s="39">
        <f>K34</f>
        <v>1.6600000000000001</v>
      </c>
      <c r="Y13" s="40">
        <v>1.9839130434782606</v>
      </c>
      <c r="Z13" s="42">
        <f t="shared" si="3"/>
        <v>1.6600000000000001</v>
      </c>
      <c r="AA13" s="42">
        <v>2.0299999999999998</v>
      </c>
      <c r="AB13" s="42">
        <f>BE$33+BE$34+BE$35+BE$36+Z13</f>
        <v>4.7600000000000007</v>
      </c>
      <c r="AC13" s="42">
        <f>Table16[[#This Row],[Column3]]+Average!Q484</f>
        <v>7.730054347826087</v>
      </c>
      <c r="AE13" t="str">
        <f>L$1</f>
        <v>Houser</v>
      </c>
      <c r="AF13" s="3">
        <f>$L34</f>
        <v>1.9299999999999997</v>
      </c>
      <c r="AG13" s="3">
        <f>$L69</f>
        <v>3.3</v>
      </c>
      <c r="AH13" s="3">
        <f>$L104</f>
        <v>3.18</v>
      </c>
      <c r="AI13" s="3">
        <f>$L139</f>
        <v>1.25</v>
      </c>
      <c r="AJ13" s="3">
        <f>$L174</f>
        <v>0.72000000000000008</v>
      </c>
      <c r="AK13" s="3">
        <f>$L209</f>
        <v>1.1299999999999999</v>
      </c>
      <c r="AL13" s="3">
        <f>$L244</f>
        <v>2.44</v>
      </c>
      <c r="AM13" s="3">
        <f>$L279</f>
        <v>1.3499999999999999</v>
      </c>
      <c r="AN13" s="3">
        <f>$L314</f>
        <v>0.53</v>
      </c>
      <c r="AO13" s="3">
        <f>$L349</f>
        <v>1.4200000000000002</v>
      </c>
      <c r="AP13" s="3">
        <f>$L384</f>
        <v>3.4299999999999997</v>
      </c>
      <c r="AQ13" s="3">
        <f>$L419</f>
        <v>3.13</v>
      </c>
      <c r="AR13" s="3">
        <f>$L421</f>
        <v>23.81</v>
      </c>
      <c r="AT13" s="6" t="s">
        <v>31</v>
      </c>
      <c r="AV13">
        <f t="shared" ref="AV13:BN13" si="13">B384</f>
        <v>2.11</v>
      </c>
      <c r="AW13">
        <f t="shared" si="13"/>
        <v>4.25</v>
      </c>
      <c r="AX13">
        <f t="shared" si="13"/>
        <v>1.9400000000000002</v>
      </c>
      <c r="AY13">
        <f t="shared" si="13"/>
        <v>3.3499999999999996</v>
      </c>
      <c r="AZ13">
        <f t="shared" si="13"/>
        <v>2.73</v>
      </c>
      <c r="BA13">
        <f t="shared" si="13"/>
        <v>2.02</v>
      </c>
      <c r="BB13">
        <f t="shared" si="13"/>
        <v>1.71</v>
      </c>
      <c r="BC13">
        <f t="shared" si="13"/>
        <v>2.1800000000000002</v>
      </c>
      <c r="BD13">
        <f t="shared" si="13"/>
        <v>3.31</v>
      </c>
      <c r="BE13">
        <f t="shared" si="13"/>
        <v>0</v>
      </c>
      <c r="BF13">
        <f t="shared" si="13"/>
        <v>3.4299999999999997</v>
      </c>
      <c r="BG13">
        <f t="shared" si="13"/>
        <v>0</v>
      </c>
      <c r="BH13">
        <f t="shared" si="13"/>
        <v>2.9799999999999995</v>
      </c>
      <c r="BI13">
        <f t="shared" si="13"/>
        <v>1.62</v>
      </c>
      <c r="BJ13">
        <f t="shared" si="13"/>
        <v>0</v>
      </c>
      <c r="BK13">
        <f t="shared" si="13"/>
        <v>2.8600000000000003</v>
      </c>
      <c r="BL13">
        <f t="shared" si="13"/>
        <v>3.51</v>
      </c>
      <c r="BM13">
        <f t="shared" si="13"/>
        <v>0</v>
      </c>
      <c r="BN13">
        <f t="shared" si="13"/>
        <v>4.43</v>
      </c>
      <c r="BO13" s="7">
        <f t="shared" si="2"/>
        <v>2.2331578947368422</v>
      </c>
      <c r="BQ13" s="6"/>
      <c r="CK13" s="3"/>
    </row>
    <row r="14" spans="1:89" x14ac:dyDescent="0.2">
      <c r="A14" s="21">
        <v>12</v>
      </c>
      <c r="B14" s="21"/>
      <c r="C14" s="21"/>
      <c r="D14" s="21"/>
      <c r="E14" s="21"/>
      <c r="F14" s="21"/>
      <c r="G14" s="21"/>
      <c r="H14" s="21"/>
      <c r="I14" s="22"/>
      <c r="J14" s="21">
        <v>0.03</v>
      </c>
      <c r="K14" s="21"/>
      <c r="L14" s="21">
        <v>0.02</v>
      </c>
      <c r="M14" s="21"/>
      <c r="N14" s="21">
        <v>0.1</v>
      </c>
      <c r="O14" s="21"/>
      <c r="P14" s="21"/>
      <c r="Q14" s="21"/>
      <c r="R14" s="21">
        <v>0.02</v>
      </c>
      <c r="S14" s="21">
        <v>0.24</v>
      </c>
      <c r="T14" s="21"/>
      <c r="U14" s="21">
        <v>12</v>
      </c>
      <c r="W14" t="str">
        <f>L1</f>
        <v>Houser</v>
      </c>
      <c r="X14" s="39">
        <f>L34</f>
        <v>1.9299999999999997</v>
      </c>
      <c r="Y14" s="40">
        <v>1.909565217391304</v>
      </c>
      <c r="Z14" s="42">
        <f t="shared" si="3"/>
        <v>1.9299999999999997</v>
      </c>
      <c r="AA14" s="42">
        <v>1.8</v>
      </c>
      <c r="AB14" s="42">
        <f>BF$33+BF$34+BF$35+BF$36+Z14</f>
        <v>6.9599999999999991</v>
      </c>
      <c r="AC14" s="42">
        <f>Table16[[#This Row],[Column3]]+Average!Q486</f>
        <v>8.0539302967563824</v>
      </c>
      <c r="AE14" t="str">
        <f>M$1</f>
        <v>Baker</v>
      </c>
      <c r="AF14" s="3">
        <f>$M34</f>
        <v>0</v>
      </c>
      <c r="AG14" s="3">
        <f>$M69</f>
        <v>0</v>
      </c>
      <c r="AH14" s="3">
        <f>$M104</f>
        <v>0</v>
      </c>
      <c r="AI14" s="3">
        <f>$M139</f>
        <v>0</v>
      </c>
      <c r="AJ14" s="3">
        <f>$M174</f>
        <v>0</v>
      </c>
      <c r="AK14" s="3">
        <f>$M209</f>
        <v>0</v>
      </c>
      <c r="AL14" s="3">
        <f>$M244</f>
        <v>0</v>
      </c>
      <c r="AM14" s="3">
        <f>$M279</f>
        <v>0</v>
      </c>
      <c r="AN14" s="3">
        <f>$M314</f>
        <v>0</v>
      </c>
      <c r="AO14" s="3">
        <f>$M349</f>
        <v>0</v>
      </c>
      <c r="AP14" s="3">
        <f>$M384</f>
        <v>0</v>
      </c>
      <c r="AQ14" s="3">
        <f>$M419</f>
        <v>0</v>
      </c>
      <c r="AR14" s="3">
        <f>$M421</f>
        <v>0</v>
      </c>
      <c r="AT14" s="6" t="s">
        <v>32</v>
      </c>
      <c r="AV14">
        <f t="shared" ref="AV14:BN14" si="14">B419</f>
        <v>2.3499999999999992</v>
      </c>
      <c r="AW14">
        <f t="shared" si="14"/>
        <v>2.4500000000000002</v>
      </c>
      <c r="AX14">
        <f t="shared" si="14"/>
        <v>0</v>
      </c>
      <c r="AY14">
        <f t="shared" si="14"/>
        <v>4.0699999999999994</v>
      </c>
      <c r="AZ14">
        <f t="shared" si="14"/>
        <v>2.7699999999999996</v>
      </c>
      <c r="BA14">
        <f t="shared" si="14"/>
        <v>1.55</v>
      </c>
      <c r="BB14">
        <f t="shared" si="14"/>
        <v>3.6500000000000004</v>
      </c>
      <c r="BC14">
        <f t="shared" si="14"/>
        <v>2.41</v>
      </c>
      <c r="BD14">
        <f t="shared" si="14"/>
        <v>3.04</v>
      </c>
      <c r="BE14">
        <f t="shared" si="14"/>
        <v>0</v>
      </c>
      <c r="BF14">
        <f t="shared" si="14"/>
        <v>3.13</v>
      </c>
      <c r="BG14">
        <f t="shared" si="14"/>
        <v>0</v>
      </c>
      <c r="BH14">
        <f t="shared" si="14"/>
        <v>2.2799999999999998</v>
      </c>
      <c r="BI14">
        <f t="shared" si="14"/>
        <v>3.37</v>
      </c>
      <c r="BJ14">
        <f t="shared" si="14"/>
        <v>0</v>
      </c>
      <c r="BK14">
        <f t="shared" si="14"/>
        <v>3.4400000000000004</v>
      </c>
      <c r="BL14">
        <f t="shared" si="14"/>
        <v>1.4100000000000001</v>
      </c>
      <c r="BM14">
        <f t="shared" si="14"/>
        <v>0</v>
      </c>
      <c r="BN14">
        <f t="shared" si="14"/>
        <v>3.19</v>
      </c>
      <c r="BO14" s="7">
        <f t="shared" si="2"/>
        <v>2.0584210526315787</v>
      </c>
      <c r="BQ14" s="6"/>
      <c r="CK14" s="3"/>
    </row>
    <row r="15" spans="1:89" x14ac:dyDescent="0.2">
      <c r="A15">
        <v>13</v>
      </c>
      <c r="U15">
        <v>13</v>
      </c>
      <c r="W15" t="str">
        <f>M1</f>
        <v>Baker</v>
      </c>
      <c r="X15" s="39">
        <f>M34</f>
        <v>0</v>
      </c>
      <c r="Y15" s="40">
        <v>1.681304347826087</v>
      </c>
      <c r="Z15" s="42">
        <f t="shared" si="3"/>
        <v>0</v>
      </c>
      <c r="AA15" s="42">
        <v>1.75</v>
      </c>
      <c r="AB15" s="42">
        <f>BG$33+BG$34+BG$35+BG$36+Z15</f>
        <v>2.4299999999999997</v>
      </c>
      <c r="AC15" s="42">
        <f>Table16[[#This Row],[Column3]]+Average!Q487</f>
        <v>7.0326679841897244</v>
      </c>
      <c r="AE15" t="str">
        <f>N$1</f>
        <v>Landkammer</v>
      </c>
      <c r="AF15" s="3">
        <f>$N34</f>
        <v>2.29</v>
      </c>
      <c r="AG15" s="3">
        <f>$N69</f>
        <v>2.3899999999999997</v>
      </c>
      <c r="AH15" s="3">
        <f>$N104</f>
        <v>1.4900000000000002</v>
      </c>
      <c r="AI15" s="3">
        <f>$N139</f>
        <v>0.95000000000000018</v>
      </c>
      <c r="AJ15" s="3">
        <f>$N174</f>
        <v>0.33999999999999997</v>
      </c>
      <c r="AK15" s="3">
        <f>$N209</f>
        <v>1.4400000000000002</v>
      </c>
      <c r="AL15" s="3">
        <f>$N244</f>
        <v>0.9</v>
      </c>
      <c r="AM15" s="3">
        <f>$N279</f>
        <v>0.58000000000000007</v>
      </c>
      <c r="AN15" s="3">
        <f>$N314</f>
        <v>0.15</v>
      </c>
      <c r="AO15" s="3">
        <f>$N349</f>
        <v>0.93000000000000016</v>
      </c>
      <c r="AP15" s="3">
        <f>$N384</f>
        <v>2.9799999999999995</v>
      </c>
      <c r="AQ15" s="3">
        <f>$N419</f>
        <v>2.2799999999999998</v>
      </c>
      <c r="AR15" s="3">
        <f>$N421</f>
        <v>16.720000000000002</v>
      </c>
      <c r="AT15" s="6"/>
      <c r="CJ15" s="3"/>
      <c r="CK15" s="3"/>
    </row>
    <row r="16" spans="1:89" x14ac:dyDescent="0.2">
      <c r="A16" s="21">
        <v>14</v>
      </c>
      <c r="B16" s="21"/>
      <c r="C16" s="21"/>
      <c r="D16" s="21"/>
      <c r="E16" s="21"/>
      <c r="F16" s="21"/>
      <c r="G16" s="21"/>
      <c r="H16" s="21"/>
      <c r="I16" s="22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>
        <v>14</v>
      </c>
      <c r="W16" t="str">
        <f>N1</f>
        <v>Landkammer</v>
      </c>
      <c r="X16" s="39">
        <f>N34</f>
        <v>2.29</v>
      </c>
      <c r="Y16" s="40">
        <v>1.6482608695652172</v>
      </c>
      <c r="Z16" s="42">
        <f t="shared" si="3"/>
        <v>2.29</v>
      </c>
      <c r="AA16" s="42">
        <v>1.61</v>
      </c>
      <c r="AB16" s="42">
        <f>BH$33+BH$34+BH$35+BH$36+Z16</f>
        <v>6.9200000000000008</v>
      </c>
      <c r="AC16" s="42">
        <f>Table16[[#This Row],[Column3]]+Average!Q488</f>
        <v>6.9496894409937884</v>
      </c>
      <c r="AE16" t="str">
        <f>O$1</f>
        <v>Travis</v>
      </c>
      <c r="AF16" s="3">
        <f>$O34</f>
        <v>1.51</v>
      </c>
      <c r="AG16" s="3">
        <f>$O69</f>
        <v>0</v>
      </c>
      <c r="AH16" s="3">
        <f>$O104</f>
        <v>1.98</v>
      </c>
      <c r="AI16" s="3">
        <f>$O139</f>
        <v>0.17</v>
      </c>
      <c r="AJ16" s="3">
        <f>$O174</f>
        <v>0.64000000000000012</v>
      </c>
      <c r="AK16" s="3">
        <f>$O209</f>
        <v>0.8</v>
      </c>
      <c r="AL16" s="3">
        <f>$O244</f>
        <v>0</v>
      </c>
      <c r="AM16" s="3">
        <f>$O279</f>
        <v>0.17</v>
      </c>
      <c r="AN16" s="3">
        <f>$O314</f>
        <v>0.23</v>
      </c>
      <c r="AO16" s="3">
        <f>$O349</f>
        <v>1.01</v>
      </c>
      <c r="AP16" s="3">
        <f>$O384</f>
        <v>1.62</v>
      </c>
      <c r="AQ16" s="3">
        <f>$O419</f>
        <v>3.37</v>
      </c>
      <c r="AR16" s="3">
        <f>$O421</f>
        <v>11.5</v>
      </c>
      <c r="AT16" s="6" t="s">
        <v>34</v>
      </c>
      <c r="AV16" s="3">
        <f>SUM(AV3:AV14)</f>
        <v>12.22</v>
      </c>
      <c r="AW16" s="3">
        <f>SUM(AW3:AW14)</f>
        <v>22.38</v>
      </c>
      <c r="AX16" s="3">
        <f t="shared" ref="AX16:BN16" si="15">SUM(AX3:AX14)</f>
        <v>9.1</v>
      </c>
      <c r="AY16" s="3">
        <f t="shared" si="15"/>
        <v>20.85</v>
      </c>
      <c r="AZ16" s="3">
        <f t="shared" si="15"/>
        <v>15.38</v>
      </c>
      <c r="BA16" s="3">
        <f t="shared" si="15"/>
        <v>12.200000000000001</v>
      </c>
      <c r="BB16" s="3">
        <f t="shared" si="15"/>
        <v>15.729999999999999</v>
      </c>
      <c r="BC16" s="3">
        <f t="shared" si="15"/>
        <v>13.35</v>
      </c>
      <c r="BD16" s="3">
        <f t="shared" si="15"/>
        <v>17.849999999999998</v>
      </c>
      <c r="BE16" s="3">
        <f t="shared" si="15"/>
        <v>5.19</v>
      </c>
      <c r="BF16" s="3">
        <f t="shared" si="15"/>
        <v>23.81</v>
      </c>
      <c r="BG16" s="3">
        <f t="shared" si="15"/>
        <v>0</v>
      </c>
      <c r="BH16" s="3">
        <f t="shared" si="15"/>
        <v>16.720000000000002</v>
      </c>
      <c r="BI16" s="3">
        <f t="shared" si="15"/>
        <v>11.5</v>
      </c>
      <c r="BJ16" s="3">
        <f t="shared" si="15"/>
        <v>0</v>
      </c>
      <c r="BK16" s="3">
        <f t="shared" si="15"/>
        <v>18.720000000000002</v>
      </c>
      <c r="BL16" s="3">
        <f t="shared" si="15"/>
        <v>17.240000000000002</v>
      </c>
      <c r="BM16" s="3">
        <f t="shared" si="15"/>
        <v>4.6000000000000005</v>
      </c>
      <c r="BN16" s="3">
        <f t="shared" si="15"/>
        <v>29.140000000000004</v>
      </c>
      <c r="BO16" s="3">
        <f>AVERAGE(AV16:BN16)</f>
        <v>13.998947368421053</v>
      </c>
    </row>
    <row r="17" spans="1:77" x14ac:dyDescent="0.2">
      <c r="A17">
        <v>15</v>
      </c>
      <c r="U17">
        <v>15</v>
      </c>
      <c r="W17" t="str">
        <f>O1</f>
        <v>Travis</v>
      </c>
      <c r="X17" s="44">
        <f>O34</f>
        <v>1.51</v>
      </c>
      <c r="Y17" s="40">
        <v>1.7142857142857146</v>
      </c>
      <c r="Z17" s="42">
        <f t="shared" si="3"/>
        <v>1.51</v>
      </c>
      <c r="AA17" s="42">
        <v>1.69</v>
      </c>
      <c r="AB17" s="42">
        <f>BI$33+BI$34+BI$35+BI$36+Z17</f>
        <v>5.82</v>
      </c>
      <c r="AC17" s="42">
        <f>Table16[[#This Row],[Column3]]+Average!Q489</f>
        <v>6.555917785917786</v>
      </c>
      <c r="AE17" t="str">
        <f>P$1</f>
        <v>Robinson</v>
      </c>
      <c r="AF17" s="3">
        <f>$P34</f>
        <v>0</v>
      </c>
      <c r="AG17" s="3">
        <f>$P69</f>
        <v>0</v>
      </c>
      <c r="AH17" s="3">
        <f>$P104</f>
        <v>0</v>
      </c>
      <c r="AI17" s="3">
        <f>$P139</f>
        <v>0</v>
      </c>
      <c r="AJ17" s="3">
        <f>$P174</f>
        <v>0</v>
      </c>
      <c r="AK17" s="3">
        <f>$P209</f>
        <v>0</v>
      </c>
      <c r="AL17" s="3">
        <f>$P244</f>
        <v>0</v>
      </c>
      <c r="AM17" s="3">
        <f>$P279</f>
        <v>0</v>
      </c>
      <c r="AN17" s="3">
        <f>$P314</f>
        <v>0</v>
      </c>
      <c r="AO17" s="3">
        <f>$P349</f>
        <v>0</v>
      </c>
      <c r="AP17" s="3">
        <f>$P384</f>
        <v>0</v>
      </c>
      <c r="AQ17" s="3">
        <f>$P419</f>
        <v>0</v>
      </c>
      <c r="AR17" s="3">
        <f>$P421</f>
        <v>0</v>
      </c>
      <c r="BV17" s="6"/>
      <c r="BW17" s="6"/>
      <c r="BX17" s="6"/>
      <c r="BY17" s="6"/>
    </row>
    <row r="18" spans="1:77" x14ac:dyDescent="0.2">
      <c r="A18" s="21">
        <v>16</v>
      </c>
      <c r="B18" s="21"/>
      <c r="C18" s="21"/>
      <c r="D18" s="21"/>
      <c r="E18" s="21"/>
      <c r="F18" s="21"/>
      <c r="G18" s="21"/>
      <c r="H18" s="21"/>
      <c r="I18" s="22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>
        <v>16</v>
      </c>
      <c r="W18" t="str">
        <f>P1</f>
        <v>Robinson</v>
      </c>
      <c r="X18" s="44" t="s">
        <v>108</v>
      </c>
      <c r="Y18" s="40">
        <v>1.5205882352941178</v>
      </c>
      <c r="Z18" s="42">
        <f t="shared" si="3"/>
        <v>0</v>
      </c>
      <c r="AA18" s="42">
        <v>1.8</v>
      </c>
      <c r="AB18" s="42">
        <f>BJ$33+BJ$34+BJ$35+BJ$36+Z18</f>
        <v>0</v>
      </c>
      <c r="AC18" s="42">
        <f>Table16[[#This Row],[Column3]]+Average!Q490</f>
        <v>6.9445751633986932</v>
      </c>
      <c r="AE18" t="str">
        <f>Q$1</f>
        <v>Blachly</v>
      </c>
      <c r="AF18" s="3">
        <f>$Q34</f>
        <v>1.65</v>
      </c>
      <c r="AG18" s="3">
        <f>$Q69</f>
        <v>2.15</v>
      </c>
      <c r="AH18" s="3">
        <f>$Q104</f>
        <v>1.9800000000000002</v>
      </c>
      <c r="AI18" s="3">
        <f>$Q139</f>
        <v>1.5</v>
      </c>
      <c r="AJ18" s="3">
        <f>$Q174</f>
        <v>0.79</v>
      </c>
      <c r="AK18" s="3">
        <f>$Q209</f>
        <v>1.52</v>
      </c>
      <c r="AL18" s="3">
        <f>$Q244</f>
        <v>0.73</v>
      </c>
      <c r="AM18" s="3">
        <f>$Q279</f>
        <v>0.64</v>
      </c>
      <c r="AN18" s="3">
        <f>$Q314</f>
        <v>0.55999999999999994</v>
      </c>
      <c r="AO18" s="3">
        <f>$Q349</f>
        <v>0.89999999999999991</v>
      </c>
      <c r="AP18" s="3">
        <f>$Q384</f>
        <v>2.8600000000000003</v>
      </c>
      <c r="AQ18" s="3">
        <f>$Q419</f>
        <v>3.4400000000000004</v>
      </c>
      <c r="AR18" s="3">
        <f>$Q421</f>
        <v>18.720000000000002</v>
      </c>
      <c r="AY18" s="6" t="s">
        <v>35</v>
      </c>
      <c r="AZ18" s="6"/>
      <c r="BA18" s="6" t="s">
        <v>36</v>
      </c>
      <c r="BB18" s="6"/>
      <c r="BV18" s="3"/>
    </row>
    <row r="19" spans="1:77" x14ac:dyDescent="0.2">
      <c r="A19">
        <v>17</v>
      </c>
      <c r="U19">
        <v>17</v>
      </c>
      <c r="W19" t="str">
        <f>Q1</f>
        <v>Blachly</v>
      </c>
      <c r="X19" s="39">
        <f>Q34</f>
        <v>1.65</v>
      </c>
      <c r="Y19" s="40">
        <v>2.2965217391304349</v>
      </c>
      <c r="Z19" s="42">
        <f t="shared" si="3"/>
        <v>1.65</v>
      </c>
      <c r="AA19" s="42">
        <v>1.69</v>
      </c>
      <c r="AB19" s="42">
        <f>BK$33+BK$34+BK$35+BK$36+Z19</f>
        <v>6.5</v>
      </c>
      <c r="AC19" s="42">
        <f>Table16[[#This Row],[Column3]]+Average!Q492</f>
        <v>8.8321810797897751</v>
      </c>
      <c r="AE19" t="str">
        <f>R$1</f>
        <v>S. Flerchinger</v>
      </c>
      <c r="AF19" s="3">
        <f>$R34</f>
        <v>1.8000000000000003</v>
      </c>
      <c r="AG19" s="3">
        <f>$R69</f>
        <v>2.33</v>
      </c>
      <c r="AH19" s="3">
        <f>$R104</f>
        <v>1.78</v>
      </c>
      <c r="AI19" s="3">
        <f>$R139</f>
        <v>1.1200000000000001</v>
      </c>
      <c r="AJ19" s="3">
        <f>$R174</f>
        <v>0.62</v>
      </c>
      <c r="AK19" s="3">
        <f>$R209</f>
        <v>1.1399999999999999</v>
      </c>
      <c r="AL19" s="3">
        <f>$R244</f>
        <v>1.03</v>
      </c>
      <c r="AM19" s="3">
        <f>$R279</f>
        <v>1.3199999999999998</v>
      </c>
      <c r="AN19" s="3">
        <f>$R314</f>
        <v>0.22000000000000003</v>
      </c>
      <c r="AO19" s="3">
        <f>$R349</f>
        <v>0.96</v>
      </c>
      <c r="AP19" s="3">
        <f>$R384</f>
        <v>3.51</v>
      </c>
      <c r="AQ19" s="3">
        <f>$R419</f>
        <v>1.4100000000000001</v>
      </c>
      <c r="AR19" s="3">
        <f>$R421</f>
        <v>17.240000000000002</v>
      </c>
    </row>
    <row r="20" spans="1:77" x14ac:dyDescent="0.2">
      <c r="A20" s="21">
        <v>18</v>
      </c>
      <c r="B20" s="21"/>
      <c r="C20" s="21"/>
      <c r="D20" s="21"/>
      <c r="E20" s="21"/>
      <c r="F20" s="21"/>
      <c r="G20" s="21"/>
      <c r="H20" s="21"/>
      <c r="I20" s="22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>
        <v>18</v>
      </c>
      <c r="W20" t="str">
        <f>R1</f>
        <v>S. Flerchinger</v>
      </c>
      <c r="X20" s="39">
        <f>R34</f>
        <v>1.8000000000000003</v>
      </c>
      <c r="Y20" s="40">
        <v>2.0361904761904759</v>
      </c>
      <c r="Z20" s="42">
        <f t="shared" si="3"/>
        <v>1.8000000000000003</v>
      </c>
      <c r="AA20" s="42">
        <v>1.62</v>
      </c>
      <c r="AB20" s="42">
        <f>BL$33+BL$34+BL$35+BL$36+Z20</f>
        <v>5.72</v>
      </c>
      <c r="AC20" s="42">
        <f>Table16[[#This Row],[Column3]]+Average!Q493</f>
        <v>7.6573280423280421</v>
      </c>
      <c r="AE20" t="str">
        <f>S$1</f>
        <v>B. Slaybaugh</v>
      </c>
      <c r="AF20" s="3">
        <f>$S34</f>
        <v>1.04</v>
      </c>
      <c r="AG20" s="3">
        <f>$S69</f>
        <v>0</v>
      </c>
      <c r="AH20" s="3">
        <f>$S104</f>
        <v>2.5300000000000002</v>
      </c>
      <c r="AI20" s="3">
        <f>$S139</f>
        <v>1.03</v>
      </c>
      <c r="AJ20" s="3">
        <f>$S174</f>
        <v>0</v>
      </c>
      <c r="AK20" s="3">
        <f>$S209</f>
        <v>0</v>
      </c>
      <c r="AL20" s="3">
        <f>$S244</f>
        <v>0</v>
      </c>
      <c r="AM20" s="3">
        <f>$S279</f>
        <v>0</v>
      </c>
      <c r="AN20" s="3">
        <f>$S314</f>
        <v>0</v>
      </c>
      <c r="AO20" s="3">
        <f>$S349</f>
        <v>0</v>
      </c>
      <c r="AP20" s="3">
        <f>$S384</f>
        <v>0</v>
      </c>
      <c r="AQ20" s="3">
        <f>$S419</f>
        <v>0</v>
      </c>
      <c r="AR20" s="3">
        <f>$S421</f>
        <v>4.6000000000000005</v>
      </c>
    </row>
    <row r="21" spans="1:77" x14ac:dyDescent="0.2">
      <c r="A21">
        <v>19</v>
      </c>
      <c r="U21">
        <v>19</v>
      </c>
      <c r="W21" t="str">
        <f>S1</f>
        <v>B. Slaybaugh</v>
      </c>
      <c r="X21" s="39">
        <f>S34</f>
        <v>1.04</v>
      </c>
      <c r="Y21" s="40">
        <v>2.4441666666666664</v>
      </c>
      <c r="Z21" s="42">
        <f t="shared" si="3"/>
        <v>1.04</v>
      </c>
      <c r="AA21" s="43">
        <v>2.44</v>
      </c>
      <c r="AB21" s="42">
        <f>BM$33+BM$34+BM$35+BM$36+Z21</f>
        <v>6.62</v>
      </c>
      <c r="AC21" s="42">
        <f>Table16[[#This Row],[Column3]]+Average!Q494</f>
        <v>8.6395512820512828</v>
      </c>
      <c r="AE21" t="str">
        <f>T$1</f>
        <v>Demand</v>
      </c>
      <c r="AF21" s="3">
        <f>$T34</f>
        <v>2.02</v>
      </c>
      <c r="AG21" s="3">
        <f>$T69</f>
        <v>5.48</v>
      </c>
      <c r="AH21" s="3">
        <f>$T104</f>
        <v>4.3900000000000006</v>
      </c>
      <c r="AI21" s="3">
        <f>$T139</f>
        <v>2.21</v>
      </c>
      <c r="AJ21" s="3">
        <f>$T174</f>
        <v>0.93000000000000016</v>
      </c>
      <c r="AK21" s="3">
        <f>$T209</f>
        <v>1.7499999999999998</v>
      </c>
      <c r="AL21" s="3">
        <f>$T244</f>
        <v>1.54</v>
      </c>
      <c r="AM21" s="3">
        <f>$T279</f>
        <v>1.26</v>
      </c>
      <c r="AN21" s="3">
        <f>$T314</f>
        <v>0.27</v>
      </c>
      <c r="AO21" s="3">
        <f>$T349</f>
        <v>1.6700000000000002</v>
      </c>
      <c r="AP21" s="3">
        <f>$T384</f>
        <v>4.43</v>
      </c>
      <c r="AQ21" s="3">
        <f>$T419</f>
        <v>3.19</v>
      </c>
      <c r="AR21" s="3">
        <f>$T421</f>
        <v>29.140000000000004</v>
      </c>
    </row>
    <row r="22" spans="1:77" x14ac:dyDescent="0.2">
      <c r="A22" s="21">
        <v>20</v>
      </c>
      <c r="B22" s="21"/>
      <c r="C22" s="21"/>
      <c r="D22" s="21"/>
      <c r="E22" s="21"/>
      <c r="F22" s="21"/>
      <c r="G22" s="21"/>
      <c r="H22" s="21"/>
      <c r="I22" s="22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>
        <v>20</v>
      </c>
      <c r="W22" t="str">
        <f>T1</f>
        <v>Demand</v>
      </c>
      <c r="X22" s="39">
        <f>T34</f>
        <v>2.02</v>
      </c>
      <c r="Y22" s="40">
        <v>3.9430769230769225</v>
      </c>
      <c r="Z22" s="42">
        <f t="shared" si="3"/>
        <v>2.02</v>
      </c>
      <c r="AA22" s="43">
        <v>3.94</v>
      </c>
      <c r="AB22" s="42">
        <f>BN$33+BN$34+BN$35+BN$36+Z22</f>
        <v>11.48</v>
      </c>
      <c r="AC22" s="42">
        <f>Table16[[#This Row],[Column3]]+Average!Q495</f>
        <v>13.101410256410258</v>
      </c>
    </row>
    <row r="23" spans="1:77" x14ac:dyDescent="0.2">
      <c r="A23">
        <v>21</v>
      </c>
      <c r="E23">
        <v>0.01</v>
      </c>
      <c r="U23">
        <v>21</v>
      </c>
      <c r="AI23" s="34" t="s">
        <v>144</v>
      </c>
      <c r="AT23">
        <v>2013</v>
      </c>
      <c r="AV23" t="s">
        <v>1</v>
      </c>
      <c r="AW23" t="s">
        <v>88</v>
      </c>
      <c r="AX23" t="s">
        <v>113</v>
      </c>
      <c r="AY23" t="s">
        <v>4</v>
      </c>
      <c r="AZ23" t="s">
        <v>5</v>
      </c>
      <c r="BA23" t="s">
        <v>6</v>
      </c>
      <c r="BB23" t="s">
        <v>95</v>
      </c>
      <c r="BC23" t="s">
        <v>96</v>
      </c>
      <c r="BD23" t="s">
        <v>9</v>
      </c>
      <c r="BE23" s="32" t="s">
        <v>10</v>
      </c>
      <c r="BF23" t="s">
        <v>11</v>
      </c>
      <c r="BG23" t="s">
        <v>90</v>
      </c>
      <c r="BH23" t="s">
        <v>13</v>
      </c>
      <c r="BI23" t="s">
        <v>14</v>
      </c>
      <c r="BJ23" t="s">
        <v>15</v>
      </c>
      <c r="BK23" t="s">
        <v>16</v>
      </c>
      <c r="BL23" t="s">
        <v>17</v>
      </c>
      <c r="BM23" t="s">
        <v>18</v>
      </c>
      <c r="BN23" t="s">
        <v>19</v>
      </c>
      <c r="BO23" s="9" t="s">
        <v>20</v>
      </c>
    </row>
    <row r="24" spans="1:77" x14ac:dyDescent="0.2">
      <c r="A24" s="21">
        <v>22</v>
      </c>
      <c r="B24" s="21"/>
      <c r="C24" s="21"/>
      <c r="D24" s="21"/>
      <c r="E24" s="21"/>
      <c r="F24" s="21"/>
      <c r="G24" s="21"/>
      <c r="H24" s="21"/>
      <c r="I24" s="22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>
        <v>22</v>
      </c>
      <c r="W24" t="s">
        <v>101</v>
      </c>
      <c r="AA24" s="8" t="s">
        <v>145</v>
      </c>
      <c r="AF24" s="34" t="s">
        <v>138</v>
      </c>
      <c r="AG24" s="34" t="s">
        <v>103</v>
      </c>
      <c r="AH24" s="34" t="s">
        <v>139</v>
      </c>
      <c r="AI24" s="34" t="s">
        <v>140</v>
      </c>
      <c r="AJ24" s="34" t="s">
        <v>42</v>
      </c>
      <c r="AK24" s="34" t="s">
        <v>43</v>
      </c>
      <c r="AL24" s="34" t="s">
        <v>45</v>
      </c>
      <c r="AM24" s="34" t="s">
        <v>58</v>
      </c>
      <c r="AN24" s="34" t="s">
        <v>59</v>
      </c>
      <c r="AO24" s="34" t="s">
        <v>104</v>
      </c>
      <c r="AP24" s="34" t="s">
        <v>141</v>
      </c>
      <c r="AQ24" s="34" t="s">
        <v>62</v>
      </c>
      <c r="AR24" s="34" t="s">
        <v>142</v>
      </c>
      <c r="BO24" s="9"/>
    </row>
    <row r="25" spans="1:77" x14ac:dyDescent="0.2">
      <c r="A25">
        <v>23</v>
      </c>
      <c r="U25">
        <v>23</v>
      </c>
      <c r="X25" s="41" t="s">
        <v>102</v>
      </c>
      <c r="Y25" s="41"/>
      <c r="Z25" s="45"/>
      <c r="AE25" t="str">
        <f>B$1</f>
        <v>Pomeroy</v>
      </c>
      <c r="AF25" s="3">
        <f>AF3</f>
        <v>1.4200000000000002</v>
      </c>
      <c r="AG25" s="3">
        <f>AF3+AG3</f>
        <v>2.58</v>
      </c>
      <c r="AH25" s="3">
        <f>AF3+AG3+AH3</f>
        <v>3.83</v>
      </c>
      <c r="AI25" s="3">
        <f>AF3+AG3+AH3+AI3</f>
        <v>4.5200000000000005</v>
      </c>
      <c r="AJ25" s="3">
        <f>AF3+AG3+AH3+AI3+AJ3</f>
        <v>5.0100000000000007</v>
      </c>
      <c r="AK25" s="3">
        <f>AF3+AG3+AH3+AI3+AJ3+AK3</f>
        <v>5.620000000000001</v>
      </c>
      <c r="AL25" s="3">
        <f>AF3+AG3+AH3+AI3+AJ3+AK3+AL3</f>
        <v>6.2400000000000011</v>
      </c>
      <c r="AM25" s="3">
        <f>AF3+AG3+AH3+AI3+AJ3+AK3+AL3+AM3</f>
        <v>6.7900000000000009</v>
      </c>
      <c r="AN25" s="3">
        <f>AF3+AG3+AH3+AI3+AJ3+AK3+AL3+AM3+AN3</f>
        <v>7.080000000000001</v>
      </c>
      <c r="AO25" s="3">
        <f>AF3+AG3+AH3+AI3+AJ3+AK3+AL3+AM3+AN3+AO3</f>
        <v>7.7600000000000007</v>
      </c>
      <c r="AP25" s="3">
        <f>AF3+AG3+AH3+AI3+AJ3+AK3+AL3+AM3+AN3+AO3+AP3</f>
        <v>9.870000000000001</v>
      </c>
      <c r="AQ25" s="3">
        <f>AF3+AG3+AH3+AI3+AJ3+AK3+AL3+AM3+AN3+AO3+AP3+AQ3</f>
        <v>12.22</v>
      </c>
      <c r="AR25" s="3">
        <f>AQ25</f>
        <v>12.22</v>
      </c>
      <c r="AT25" s="6" t="s">
        <v>21</v>
      </c>
      <c r="AV25" s="3">
        <v>0.76</v>
      </c>
      <c r="AW25" s="3">
        <v>1.4100000000000001</v>
      </c>
      <c r="AX25" s="3">
        <v>0.88000000000000012</v>
      </c>
      <c r="AY25" s="3">
        <v>1.5899999999999999</v>
      </c>
      <c r="AZ25" s="3">
        <v>0.70000000000000007</v>
      </c>
      <c r="BA25" s="3">
        <v>0</v>
      </c>
      <c r="BB25" s="3">
        <v>1.5499999999999998</v>
      </c>
      <c r="BC25" s="3">
        <v>0.82000000000000006</v>
      </c>
      <c r="BD25" s="3">
        <v>1.05</v>
      </c>
      <c r="BE25" s="3">
        <v>1.1200000000000001</v>
      </c>
      <c r="BF25" s="3">
        <v>1.29</v>
      </c>
      <c r="BG25" s="3">
        <v>1.05</v>
      </c>
      <c r="BH25" s="3">
        <v>1.1400000000000001</v>
      </c>
      <c r="BI25" s="3">
        <v>0</v>
      </c>
      <c r="BJ25" s="3">
        <v>0</v>
      </c>
      <c r="BK25" s="3">
        <v>1.01</v>
      </c>
      <c r="BL25" s="3">
        <v>1.1500000000000004</v>
      </c>
      <c r="BM25" s="3">
        <v>1.49</v>
      </c>
      <c r="BN25" s="3">
        <v>2.9</v>
      </c>
      <c r="BO25" s="7">
        <v>1.047894736842105</v>
      </c>
    </row>
    <row r="26" spans="1:77" x14ac:dyDescent="0.2">
      <c r="A26" s="21">
        <v>24</v>
      </c>
      <c r="B26" s="21"/>
      <c r="C26" s="21"/>
      <c r="D26" s="21"/>
      <c r="E26" s="21"/>
      <c r="F26" s="21"/>
      <c r="G26" s="21"/>
      <c r="H26" s="21"/>
      <c r="I26" s="22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>
        <v>24</v>
      </c>
      <c r="X26" s="39" t="s">
        <v>108</v>
      </c>
      <c r="Z26" s="8" t="s">
        <v>109</v>
      </c>
      <c r="AE26" t="str">
        <f>C$1</f>
        <v>Kuhn</v>
      </c>
      <c r="AF26" s="3">
        <f t="shared" ref="AF26:AF43" si="16">AF4</f>
        <v>2.41</v>
      </c>
      <c r="AG26" s="3">
        <f t="shared" ref="AG26:AG43" si="17">AF4+AG4</f>
        <v>6.16</v>
      </c>
      <c r="AH26" s="3">
        <f t="shared" ref="AH26:AH43" si="18">AF4+AG4+AH4</f>
        <v>8.76</v>
      </c>
      <c r="AI26" s="3">
        <f t="shared" ref="AI26:AI43" si="19">AF4+AG4+AH4+AI4</f>
        <v>10.08</v>
      </c>
      <c r="AJ26" s="3">
        <f t="shared" ref="AJ26:AJ43" si="20">AF4+AG4+AH4+AI4+AJ4</f>
        <v>10.6</v>
      </c>
      <c r="AK26" s="3">
        <f t="shared" ref="AK26:AK43" si="21">AF4+AG4+AH4+AI4+AJ4+AK4</f>
        <v>12.049999999999999</v>
      </c>
      <c r="AL26" s="3">
        <f t="shared" ref="AL26:AL43" si="22">AF4+AG4+AH4+AI4+AJ4+AK4+AL4</f>
        <v>13.209999999999999</v>
      </c>
      <c r="AM26" s="3">
        <f t="shared" ref="AM26:AM43" si="23">AF4+AG4+AH4+AI4+AJ4+AK4+AL4+AM4</f>
        <v>13.889999999999999</v>
      </c>
      <c r="AN26" s="3">
        <f t="shared" ref="AN26:AN43" si="24">AF4+AG4+AH4+AI4+AJ4+AK4+AL4+AM4+AN4</f>
        <v>14.27</v>
      </c>
      <c r="AO26" s="3">
        <f t="shared" ref="AO26:AO43" si="25">AF4+AG4+AH4+AI4+AJ4+AK4+AL4+AM4+AN4+AO4</f>
        <v>15.68</v>
      </c>
      <c r="AP26" s="3">
        <f t="shared" ref="AP26:AP43" si="26">AF4+AG4+AH4+AI4+AJ4+AK4+AL4+AM4+AN4+AO4+AP4</f>
        <v>19.93</v>
      </c>
      <c r="AQ26" s="3">
        <f t="shared" ref="AQ26:AQ43" si="27">AF4+AG4+AH4+AI4+AJ4+AK4+AL4+AM4+AN4+AO4+AP4+AQ4</f>
        <v>22.38</v>
      </c>
      <c r="AR26" s="3">
        <f t="shared" ref="AR26:AR43" si="28">AQ26</f>
        <v>22.38</v>
      </c>
      <c r="AT26" s="6" t="s">
        <v>22</v>
      </c>
      <c r="AV26">
        <v>0.55000000000000004</v>
      </c>
      <c r="AW26">
        <v>0.97</v>
      </c>
      <c r="AX26">
        <v>0.56000000000000005</v>
      </c>
      <c r="AY26">
        <v>1.44</v>
      </c>
      <c r="AZ26">
        <v>0.97000000000000008</v>
      </c>
      <c r="BA26">
        <v>0</v>
      </c>
      <c r="BB26">
        <v>0.67999999999999994</v>
      </c>
      <c r="BC26">
        <v>0.43</v>
      </c>
      <c r="BD26">
        <v>0.35</v>
      </c>
      <c r="BE26">
        <v>0.79</v>
      </c>
      <c r="BF26">
        <v>0.46</v>
      </c>
      <c r="BG26">
        <v>0.8</v>
      </c>
      <c r="BH26">
        <v>0.76</v>
      </c>
      <c r="BI26">
        <v>0.8899999999999999</v>
      </c>
      <c r="BJ26">
        <v>0</v>
      </c>
      <c r="BK26">
        <v>1.1399999999999999</v>
      </c>
      <c r="BL26">
        <v>0.68</v>
      </c>
      <c r="BM26">
        <v>0.65</v>
      </c>
      <c r="BN26">
        <v>2.06</v>
      </c>
      <c r="BO26" s="7">
        <v>0.74631578947368427</v>
      </c>
    </row>
    <row r="27" spans="1:77" x14ac:dyDescent="0.2">
      <c r="A27">
        <v>25</v>
      </c>
      <c r="U27">
        <v>25</v>
      </c>
      <c r="AE27" t="str">
        <f>D$1</f>
        <v>Tom Keatts</v>
      </c>
      <c r="AF27" s="3">
        <f t="shared" si="16"/>
        <v>1.07</v>
      </c>
      <c r="AG27" s="3">
        <f t="shared" si="17"/>
        <v>1.9300000000000002</v>
      </c>
      <c r="AH27" s="3">
        <f t="shared" si="18"/>
        <v>3.16</v>
      </c>
      <c r="AI27" s="3">
        <f t="shared" si="19"/>
        <v>4.1300000000000008</v>
      </c>
      <c r="AJ27" s="3">
        <f t="shared" si="20"/>
        <v>4.6800000000000006</v>
      </c>
      <c r="AK27" s="3">
        <f t="shared" si="21"/>
        <v>5.4300000000000006</v>
      </c>
      <c r="AL27" s="3">
        <f t="shared" si="22"/>
        <v>5.94</v>
      </c>
      <c r="AM27" s="3">
        <f t="shared" si="23"/>
        <v>6.4</v>
      </c>
      <c r="AN27" s="3">
        <f t="shared" si="24"/>
        <v>6.54</v>
      </c>
      <c r="AO27" s="3">
        <f t="shared" si="25"/>
        <v>7.16</v>
      </c>
      <c r="AP27" s="3">
        <f t="shared" si="26"/>
        <v>9.1</v>
      </c>
      <c r="AQ27" s="3">
        <f t="shared" si="27"/>
        <v>9.1</v>
      </c>
      <c r="AR27" s="3">
        <f t="shared" si="28"/>
        <v>9.1</v>
      </c>
      <c r="AT27" s="6" t="s">
        <v>23</v>
      </c>
      <c r="AV27">
        <v>0.66999999999999993</v>
      </c>
      <c r="AW27">
        <v>1.4300000000000002</v>
      </c>
      <c r="AX27">
        <v>0.52</v>
      </c>
      <c r="AY27">
        <v>0.58000000000000007</v>
      </c>
      <c r="AZ27">
        <v>0.6399999999999999</v>
      </c>
      <c r="BA27">
        <v>0</v>
      </c>
      <c r="BB27">
        <v>0.93</v>
      </c>
      <c r="BC27">
        <v>0.58000000000000007</v>
      </c>
      <c r="BD27">
        <v>1.2400000000000002</v>
      </c>
      <c r="BE27">
        <v>0.72</v>
      </c>
      <c r="BF27">
        <v>0.84</v>
      </c>
      <c r="BG27">
        <v>0.66999999999999993</v>
      </c>
      <c r="BH27">
        <v>1.34</v>
      </c>
      <c r="BI27">
        <v>0.61</v>
      </c>
      <c r="BJ27">
        <v>0</v>
      </c>
      <c r="BK27">
        <v>0.64000000000000012</v>
      </c>
      <c r="BL27">
        <v>0.76000000000000023</v>
      </c>
      <c r="BM27">
        <v>1.01</v>
      </c>
      <c r="BN27">
        <v>2.7799999999999994</v>
      </c>
      <c r="BO27" s="7">
        <v>0.84</v>
      </c>
    </row>
    <row r="28" spans="1:77" x14ac:dyDescent="0.2">
      <c r="A28" s="21">
        <v>26</v>
      </c>
      <c r="B28" s="21"/>
      <c r="C28" s="21"/>
      <c r="D28" s="21"/>
      <c r="E28" s="21"/>
      <c r="F28" s="21"/>
      <c r="G28" s="21"/>
      <c r="H28" s="21"/>
      <c r="I28" s="22"/>
      <c r="J28" s="21"/>
      <c r="K28" s="21"/>
      <c r="L28" s="21"/>
      <c r="M28" s="21"/>
      <c r="N28" s="21"/>
      <c r="O28" s="21"/>
      <c r="P28" s="21"/>
      <c r="Q28" s="21">
        <v>0.51</v>
      </c>
      <c r="R28" s="21"/>
      <c r="S28" s="21"/>
      <c r="T28" s="21"/>
      <c r="U28" s="21">
        <v>26</v>
      </c>
      <c r="AE28" t="str">
        <f>E$1</f>
        <v>Victor</v>
      </c>
      <c r="AF28" s="3">
        <f t="shared" si="16"/>
        <v>2.0499999999999998</v>
      </c>
      <c r="AG28" s="3">
        <f t="shared" si="17"/>
        <v>4.74</v>
      </c>
      <c r="AH28" s="3">
        <f t="shared" si="18"/>
        <v>6.83</v>
      </c>
      <c r="AI28" s="3">
        <f t="shared" si="19"/>
        <v>8.5399999999999991</v>
      </c>
      <c r="AJ28" s="3">
        <f t="shared" si="20"/>
        <v>9.36</v>
      </c>
      <c r="AK28" s="3">
        <f t="shared" si="21"/>
        <v>10.93</v>
      </c>
      <c r="AL28" s="3">
        <f t="shared" si="22"/>
        <v>11.74</v>
      </c>
      <c r="AM28" s="3">
        <f t="shared" si="23"/>
        <v>12.1</v>
      </c>
      <c r="AN28" s="3">
        <f t="shared" si="24"/>
        <v>12.709999999999999</v>
      </c>
      <c r="AO28" s="3">
        <f t="shared" si="25"/>
        <v>13.43</v>
      </c>
      <c r="AP28" s="3">
        <f t="shared" si="26"/>
        <v>16.78</v>
      </c>
      <c r="AQ28" s="3">
        <f t="shared" si="27"/>
        <v>20.85</v>
      </c>
      <c r="AR28" s="3">
        <f t="shared" si="28"/>
        <v>20.85</v>
      </c>
      <c r="AT28" s="6" t="s">
        <v>24</v>
      </c>
      <c r="AV28">
        <v>1.1700000000000002</v>
      </c>
      <c r="AW28">
        <v>2.0000000000000004</v>
      </c>
      <c r="AX28">
        <v>1.2500000000000002</v>
      </c>
      <c r="AY28">
        <v>2.12</v>
      </c>
      <c r="AZ28">
        <v>1.72</v>
      </c>
      <c r="BA28">
        <v>1.2799999999999998</v>
      </c>
      <c r="BB28">
        <v>1.3800000000000001</v>
      </c>
      <c r="BC28">
        <v>0.99</v>
      </c>
      <c r="BD28">
        <v>1.6200000000000003</v>
      </c>
      <c r="BE28">
        <v>1.5199999999999998</v>
      </c>
      <c r="BF28">
        <v>2.27</v>
      </c>
      <c r="BG28">
        <v>1.37</v>
      </c>
      <c r="BH28">
        <v>1.3000000000000003</v>
      </c>
      <c r="BI28">
        <v>0.82000000000000006</v>
      </c>
      <c r="BJ28">
        <v>0</v>
      </c>
      <c r="BK28">
        <v>2.08</v>
      </c>
      <c r="BL28">
        <v>1.44</v>
      </c>
      <c r="BM28">
        <v>1.83</v>
      </c>
      <c r="BN28">
        <v>3.56</v>
      </c>
      <c r="BO28" s="7">
        <v>1.5642105263157899</v>
      </c>
    </row>
    <row r="29" spans="1:77" x14ac:dyDescent="0.2">
      <c r="A29">
        <v>27</v>
      </c>
      <c r="C29">
        <v>0.8</v>
      </c>
      <c r="Q29">
        <v>0.56999999999999995</v>
      </c>
      <c r="U29">
        <v>27</v>
      </c>
      <c r="X29" s="40"/>
      <c r="Y29" s="40"/>
      <c r="Z29" s="42"/>
      <c r="AA29" s="42"/>
      <c r="AE29" t="str">
        <f>F$1</f>
        <v>Ruark</v>
      </c>
      <c r="AF29" s="3">
        <f t="shared" si="16"/>
        <v>1.63</v>
      </c>
      <c r="AG29" s="3">
        <f t="shared" si="17"/>
        <v>3.46</v>
      </c>
      <c r="AH29" s="3">
        <f t="shared" si="18"/>
        <v>4.6999999999999993</v>
      </c>
      <c r="AI29" s="3">
        <f t="shared" si="19"/>
        <v>5.9799999999999995</v>
      </c>
      <c r="AJ29" s="3">
        <f t="shared" si="20"/>
        <v>6.64</v>
      </c>
      <c r="AK29" s="3">
        <f t="shared" si="21"/>
        <v>7.92</v>
      </c>
      <c r="AL29" s="3">
        <f t="shared" si="22"/>
        <v>8.7200000000000006</v>
      </c>
      <c r="AM29" s="3">
        <f t="shared" si="23"/>
        <v>8.9600000000000009</v>
      </c>
      <c r="AN29" s="3">
        <f t="shared" si="24"/>
        <v>9.2100000000000009</v>
      </c>
      <c r="AO29" s="3">
        <f t="shared" si="25"/>
        <v>9.8800000000000008</v>
      </c>
      <c r="AP29" s="3">
        <f t="shared" si="26"/>
        <v>12.610000000000001</v>
      </c>
      <c r="AQ29" s="3">
        <f t="shared" si="27"/>
        <v>15.38</v>
      </c>
      <c r="AR29" s="3">
        <f t="shared" si="28"/>
        <v>15.38</v>
      </c>
      <c r="AT29" s="6" t="s">
        <v>25</v>
      </c>
      <c r="AV29">
        <v>0.96</v>
      </c>
      <c r="AW29">
        <v>1.68</v>
      </c>
      <c r="AX29">
        <v>1.25</v>
      </c>
      <c r="AY29">
        <v>1.27</v>
      </c>
      <c r="AZ29">
        <v>0.90000000000000013</v>
      </c>
      <c r="BA29">
        <v>0.76</v>
      </c>
      <c r="BB29">
        <v>1.05</v>
      </c>
      <c r="BC29">
        <v>0.88</v>
      </c>
      <c r="BD29">
        <v>1.31</v>
      </c>
      <c r="BE29">
        <v>1.25</v>
      </c>
      <c r="BF29">
        <v>2.0100000000000002</v>
      </c>
      <c r="BG29">
        <v>0.79</v>
      </c>
      <c r="BH29">
        <v>1.1000000000000001</v>
      </c>
      <c r="BI29">
        <v>1.26</v>
      </c>
      <c r="BJ29">
        <v>0</v>
      </c>
      <c r="BK29">
        <v>1.42</v>
      </c>
      <c r="BL29">
        <v>1.2600000000000002</v>
      </c>
      <c r="BM29">
        <v>1.4</v>
      </c>
      <c r="BN29">
        <v>2.4000000000000004</v>
      </c>
      <c r="BO29" s="7">
        <v>1.2078947368421054</v>
      </c>
    </row>
    <row r="30" spans="1:77" x14ac:dyDescent="0.2">
      <c r="A30" s="21">
        <v>28</v>
      </c>
      <c r="B30" s="21">
        <v>0.01</v>
      </c>
      <c r="C30" s="21"/>
      <c r="D30" s="21"/>
      <c r="E30" s="21"/>
      <c r="F30" s="21"/>
      <c r="G30" s="21"/>
      <c r="H30" s="21"/>
      <c r="I30" s="22"/>
      <c r="J30" s="21"/>
      <c r="K30" s="21">
        <v>1.1100000000000001</v>
      </c>
      <c r="L30" s="21"/>
      <c r="M30" s="21"/>
      <c r="N30" s="21"/>
      <c r="O30" s="21"/>
      <c r="P30" s="21"/>
      <c r="Q30" s="21"/>
      <c r="R30" s="21"/>
      <c r="S30" s="21"/>
      <c r="T30" s="21"/>
      <c r="U30" s="21">
        <v>28</v>
      </c>
      <c r="AE30" t="str">
        <f>G$1</f>
        <v>Cardwell</v>
      </c>
      <c r="AF30" s="3">
        <f t="shared" si="16"/>
        <v>1.31</v>
      </c>
      <c r="AG30" s="3">
        <f t="shared" si="17"/>
        <v>2.7800000000000002</v>
      </c>
      <c r="AH30" s="3">
        <f t="shared" si="18"/>
        <v>4.0200000000000005</v>
      </c>
      <c r="AI30" s="3">
        <f t="shared" si="19"/>
        <v>4.9300000000000006</v>
      </c>
      <c r="AJ30" s="3">
        <f t="shared" si="20"/>
        <v>5.2500000000000009</v>
      </c>
      <c r="AK30" s="3">
        <f t="shared" si="21"/>
        <v>6.3200000000000012</v>
      </c>
      <c r="AL30" s="3">
        <f t="shared" si="22"/>
        <v>7.1900000000000013</v>
      </c>
      <c r="AM30" s="3">
        <f t="shared" si="23"/>
        <v>7.7500000000000018</v>
      </c>
      <c r="AN30" s="3">
        <f t="shared" si="24"/>
        <v>8.0300000000000011</v>
      </c>
      <c r="AO30" s="3">
        <f t="shared" si="25"/>
        <v>8.6300000000000008</v>
      </c>
      <c r="AP30" s="3">
        <f t="shared" si="26"/>
        <v>10.65</v>
      </c>
      <c r="AQ30" s="3">
        <f t="shared" si="27"/>
        <v>12.200000000000001</v>
      </c>
      <c r="AR30" s="3">
        <f t="shared" si="28"/>
        <v>12.200000000000001</v>
      </c>
      <c r="AT30" s="6" t="s">
        <v>26</v>
      </c>
      <c r="AV30">
        <v>1.93</v>
      </c>
      <c r="AW30">
        <v>3.4399999999999995</v>
      </c>
      <c r="AX30">
        <v>2.02</v>
      </c>
      <c r="AY30">
        <v>2.3199999999999998</v>
      </c>
      <c r="AZ30">
        <v>2.6900000000000004</v>
      </c>
      <c r="BA30">
        <v>2.2800000000000002</v>
      </c>
      <c r="BB30">
        <v>1.76</v>
      </c>
      <c r="BC30">
        <v>2.72</v>
      </c>
      <c r="BD30">
        <v>2.5499999999999998</v>
      </c>
      <c r="BE30">
        <v>1.4500000000000002</v>
      </c>
      <c r="BF30">
        <v>2.5300000000000002</v>
      </c>
      <c r="BG30">
        <v>1.91</v>
      </c>
      <c r="BH30">
        <v>3.34</v>
      </c>
      <c r="BI30">
        <v>1.17</v>
      </c>
      <c r="BJ30">
        <v>0</v>
      </c>
      <c r="BK30">
        <v>2.3200000000000003</v>
      </c>
      <c r="BL30">
        <v>3.5300000000000002</v>
      </c>
      <c r="BM30">
        <v>2.7299999999999995</v>
      </c>
      <c r="BN30">
        <v>3.7600000000000007</v>
      </c>
      <c r="BO30" s="7">
        <v>2.3394736842105259</v>
      </c>
    </row>
    <row r="31" spans="1:77" x14ac:dyDescent="0.2">
      <c r="A31">
        <v>29</v>
      </c>
      <c r="B31">
        <v>0.77</v>
      </c>
      <c r="C31">
        <v>0.5</v>
      </c>
      <c r="D31">
        <v>0.52</v>
      </c>
      <c r="E31">
        <v>1.05</v>
      </c>
      <c r="G31">
        <v>0.55000000000000004</v>
      </c>
      <c r="H31">
        <v>0.35</v>
      </c>
      <c r="I31">
        <v>0.91</v>
      </c>
      <c r="J31">
        <v>0.57999999999999996</v>
      </c>
      <c r="K31">
        <v>0.09</v>
      </c>
      <c r="L31">
        <v>0.41</v>
      </c>
      <c r="N31">
        <v>0.75</v>
      </c>
      <c r="O31">
        <v>0.75</v>
      </c>
      <c r="R31">
        <v>1.04</v>
      </c>
      <c r="T31">
        <v>0.68</v>
      </c>
      <c r="U31">
        <v>29</v>
      </c>
      <c r="AE31" t="str">
        <f>H$1</f>
        <v>Hastings</v>
      </c>
      <c r="AF31" s="3">
        <f t="shared" si="16"/>
        <v>1.6400000000000001</v>
      </c>
      <c r="AG31" s="3">
        <f t="shared" si="17"/>
        <v>3.63</v>
      </c>
      <c r="AH31" s="3">
        <f t="shared" si="18"/>
        <v>5.41</v>
      </c>
      <c r="AI31" s="3">
        <f t="shared" si="19"/>
        <v>6.57</v>
      </c>
      <c r="AJ31" s="3">
        <f t="shared" si="20"/>
        <v>7.26</v>
      </c>
      <c r="AK31" s="3">
        <f t="shared" si="21"/>
        <v>7.88</v>
      </c>
      <c r="AL31" s="3">
        <f t="shared" si="22"/>
        <v>8.0399999999999991</v>
      </c>
      <c r="AM31" s="3">
        <f t="shared" si="23"/>
        <v>8.8699999999999992</v>
      </c>
      <c r="AN31" s="3">
        <f t="shared" si="24"/>
        <v>9.35</v>
      </c>
      <c r="AO31" s="3">
        <f t="shared" si="25"/>
        <v>10.37</v>
      </c>
      <c r="AP31" s="3">
        <f t="shared" si="26"/>
        <v>12.079999999999998</v>
      </c>
      <c r="AQ31" s="3">
        <f t="shared" si="27"/>
        <v>15.729999999999999</v>
      </c>
      <c r="AR31" s="3">
        <f t="shared" si="28"/>
        <v>15.729999999999999</v>
      </c>
      <c r="AT31" s="6" t="s">
        <v>27</v>
      </c>
      <c r="AV31">
        <v>0</v>
      </c>
      <c r="AW31">
        <v>0.11</v>
      </c>
      <c r="AX31">
        <v>0</v>
      </c>
      <c r="AY31">
        <v>0</v>
      </c>
      <c r="AZ31">
        <v>0.26</v>
      </c>
      <c r="BA31">
        <v>0</v>
      </c>
      <c r="BB31">
        <v>0.16</v>
      </c>
      <c r="BC31">
        <v>0</v>
      </c>
      <c r="BD31">
        <v>0.02</v>
      </c>
      <c r="BE31">
        <v>0</v>
      </c>
      <c r="BF31">
        <v>0.06</v>
      </c>
      <c r="BG31">
        <v>0</v>
      </c>
      <c r="BH31">
        <v>0.05</v>
      </c>
      <c r="BI31">
        <v>0</v>
      </c>
      <c r="BJ31">
        <v>0</v>
      </c>
      <c r="BK31">
        <v>0</v>
      </c>
      <c r="BL31">
        <v>7.0000000000000007E-2</v>
      </c>
      <c r="BM31">
        <v>0</v>
      </c>
      <c r="BN31">
        <v>0.15</v>
      </c>
      <c r="BO31" s="7">
        <v>4.631578947368422E-2</v>
      </c>
    </row>
    <row r="32" spans="1:77" x14ac:dyDescent="0.2">
      <c r="A32" s="21">
        <v>30</v>
      </c>
      <c r="B32" s="21">
        <v>0.01</v>
      </c>
      <c r="C32" s="21"/>
      <c r="D32" s="21">
        <v>0.01</v>
      </c>
      <c r="E32" s="21">
        <v>0.15</v>
      </c>
      <c r="F32" s="21">
        <v>1.1499999999999999</v>
      </c>
      <c r="G32" s="21">
        <v>0.04</v>
      </c>
      <c r="H32" s="21">
        <v>0.67</v>
      </c>
      <c r="I32" s="22">
        <v>0.04</v>
      </c>
      <c r="J32" s="21">
        <v>0.32</v>
      </c>
      <c r="K32" s="21"/>
      <c r="L32" s="21">
        <v>0.41</v>
      </c>
      <c r="M32" s="21"/>
      <c r="N32" s="21">
        <v>0.4</v>
      </c>
      <c r="O32" s="21">
        <v>0.25</v>
      </c>
      <c r="P32" s="21"/>
      <c r="Q32" s="21"/>
      <c r="R32" s="21">
        <v>0.06</v>
      </c>
      <c r="S32" s="21"/>
      <c r="T32" s="21"/>
      <c r="U32" s="21">
        <v>30</v>
      </c>
      <c r="AE32" t="str">
        <f>I$1</f>
        <v>510 Pataha</v>
      </c>
      <c r="AF32" s="3">
        <f t="shared" si="16"/>
        <v>1.59</v>
      </c>
      <c r="AG32" s="3">
        <f t="shared" si="17"/>
        <v>2.79</v>
      </c>
      <c r="AH32" s="3">
        <f t="shared" si="18"/>
        <v>4.18</v>
      </c>
      <c r="AI32" s="3">
        <f t="shared" si="19"/>
        <v>4.8099999999999996</v>
      </c>
      <c r="AJ32" s="3">
        <f t="shared" si="20"/>
        <v>5.25</v>
      </c>
      <c r="AK32" s="3">
        <f t="shared" si="21"/>
        <v>6.01</v>
      </c>
      <c r="AL32" s="3">
        <f t="shared" si="22"/>
        <v>6.27</v>
      </c>
      <c r="AM32" s="3">
        <f t="shared" si="23"/>
        <v>7.4399999999999995</v>
      </c>
      <c r="AN32" s="3">
        <f t="shared" si="24"/>
        <v>8.16</v>
      </c>
      <c r="AO32" s="3">
        <f t="shared" si="25"/>
        <v>8.76</v>
      </c>
      <c r="AP32" s="3">
        <f t="shared" si="26"/>
        <v>10.94</v>
      </c>
      <c r="AQ32" s="3">
        <f t="shared" si="27"/>
        <v>13.35</v>
      </c>
      <c r="AR32" s="3">
        <f t="shared" si="28"/>
        <v>13.35</v>
      </c>
      <c r="AT32" s="6" t="s">
        <v>28</v>
      </c>
      <c r="AV32">
        <v>6.0000000000000005E-2</v>
      </c>
      <c r="AW32">
        <v>0.58000000000000007</v>
      </c>
      <c r="AX32">
        <v>0</v>
      </c>
      <c r="AY32">
        <v>0.35000000000000003</v>
      </c>
      <c r="AZ32">
        <v>0.41000000000000003</v>
      </c>
      <c r="BA32">
        <v>0.16</v>
      </c>
      <c r="BB32">
        <v>0</v>
      </c>
      <c r="BC32">
        <v>0</v>
      </c>
      <c r="BD32">
        <v>0.18000000000000002</v>
      </c>
      <c r="BE32">
        <v>0.25</v>
      </c>
      <c r="BF32">
        <v>0.21000000000000002</v>
      </c>
      <c r="BG32">
        <v>0.04</v>
      </c>
      <c r="BH32">
        <v>0.79</v>
      </c>
      <c r="BI32">
        <v>0.1</v>
      </c>
      <c r="BJ32">
        <v>0</v>
      </c>
      <c r="BK32">
        <v>0</v>
      </c>
      <c r="BL32">
        <v>0.72</v>
      </c>
      <c r="BM32">
        <v>0.16</v>
      </c>
      <c r="BN32">
        <v>0.52</v>
      </c>
      <c r="BO32" s="7">
        <v>0.23842105263157901</v>
      </c>
    </row>
    <row r="33" spans="1:89" x14ac:dyDescent="0.2">
      <c r="A33">
        <v>31</v>
      </c>
      <c r="E33">
        <v>0.1</v>
      </c>
      <c r="F33">
        <v>0.02</v>
      </c>
      <c r="I33">
        <v>0.04</v>
      </c>
      <c r="N33">
        <v>0.05</v>
      </c>
      <c r="Q33">
        <v>0.08</v>
      </c>
      <c r="T33">
        <v>0.19</v>
      </c>
      <c r="U33">
        <v>31</v>
      </c>
      <c r="AE33" t="str">
        <f>J$1</f>
        <v>Williams</v>
      </c>
      <c r="AF33" s="3">
        <f t="shared" si="16"/>
        <v>1.72</v>
      </c>
      <c r="AG33" s="3">
        <f t="shared" si="17"/>
        <v>4.34</v>
      </c>
      <c r="AH33" s="3">
        <f t="shared" si="18"/>
        <v>6.34</v>
      </c>
      <c r="AI33" s="3">
        <f t="shared" si="19"/>
        <v>7.25</v>
      </c>
      <c r="AJ33" s="3">
        <f t="shared" si="20"/>
        <v>7.89</v>
      </c>
      <c r="AK33" s="3">
        <f t="shared" si="21"/>
        <v>8.6999999999999993</v>
      </c>
      <c r="AL33" s="3">
        <f t="shared" si="22"/>
        <v>9.5699999999999985</v>
      </c>
      <c r="AM33" s="3">
        <f t="shared" si="23"/>
        <v>10.149999999999999</v>
      </c>
      <c r="AN33" s="3">
        <f t="shared" si="24"/>
        <v>10.649999999999999</v>
      </c>
      <c r="AO33" s="3">
        <f t="shared" si="25"/>
        <v>11.499999999999998</v>
      </c>
      <c r="AP33" s="3">
        <f t="shared" si="26"/>
        <v>14.809999999999999</v>
      </c>
      <c r="AQ33" s="3">
        <f t="shared" si="27"/>
        <v>17.849999999999998</v>
      </c>
      <c r="AR33" s="3">
        <f t="shared" si="28"/>
        <v>17.849999999999998</v>
      </c>
      <c r="AT33" s="6" t="s">
        <v>29</v>
      </c>
      <c r="AV33">
        <v>1.4300000000000002</v>
      </c>
      <c r="AW33">
        <v>2.63</v>
      </c>
      <c r="AX33">
        <v>1.4600000000000002</v>
      </c>
      <c r="AY33">
        <v>2.31</v>
      </c>
      <c r="AZ33">
        <v>2.14</v>
      </c>
      <c r="BA33">
        <v>0</v>
      </c>
      <c r="BB33">
        <v>2.0100000000000002</v>
      </c>
      <c r="BC33">
        <v>1.64</v>
      </c>
      <c r="BD33">
        <v>0</v>
      </c>
      <c r="BE33">
        <v>1.9100000000000001</v>
      </c>
      <c r="BF33">
        <v>1.89</v>
      </c>
      <c r="BG33">
        <v>1.69</v>
      </c>
      <c r="BH33">
        <v>1.9700000000000002</v>
      </c>
      <c r="BI33">
        <v>1.5399999999999998</v>
      </c>
      <c r="BJ33">
        <v>0</v>
      </c>
      <c r="BK33">
        <v>2.08</v>
      </c>
      <c r="BL33">
        <v>1.9299999999999997</v>
      </c>
      <c r="BM33">
        <v>1.9900000000000002</v>
      </c>
      <c r="BN33">
        <v>3.02</v>
      </c>
      <c r="BO33" s="7">
        <v>1.665263157894737</v>
      </c>
    </row>
    <row r="34" spans="1:89" x14ac:dyDescent="0.2">
      <c r="A34" s="18" t="s">
        <v>37</v>
      </c>
      <c r="B34" s="18">
        <f t="shared" ref="B34:T34" si="29">SUM(B3:B33)</f>
        <v>1.4200000000000002</v>
      </c>
      <c r="C34" s="18">
        <f t="shared" si="29"/>
        <v>2.41</v>
      </c>
      <c r="D34" s="18">
        <f t="shared" si="29"/>
        <v>1.07</v>
      </c>
      <c r="E34" s="18">
        <f t="shared" si="29"/>
        <v>2.0499999999999998</v>
      </c>
      <c r="F34" s="18">
        <f t="shared" si="29"/>
        <v>1.63</v>
      </c>
      <c r="G34" s="18">
        <f t="shared" si="29"/>
        <v>1.31</v>
      </c>
      <c r="H34" s="18">
        <f t="shared" si="29"/>
        <v>1.6400000000000001</v>
      </c>
      <c r="I34" s="18">
        <f t="shared" si="29"/>
        <v>1.59</v>
      </c>
      <c r="J34" s="18">
        <f t="shared" si="29"/>
        <v>1.72</v>
      </c>
      <c r="K34" s="18">
        <f t="shared" si="29"/>
        <v>1.6600000000000001</v>
      </c>
      <c r="L34" s="18">
        <f t="shared" si="29"/>
        <v>1.9299999999999997</v>
      </c>
      <c r="M34" s="18">
        <f t="shared" si="29"/>
        <v>0</v>
      </c>
      <c r="N34" s="18">
        <f t="shared" si="29"/>
        <v>2.29</v>
      </c>
      <c r="O34" s="18">
        <f t="shared" si="29"/>
        <v>1.51</v>
      </c>
      <c r="P34" s="18">
        <f t="shared" si="29"/>
        <v>0</v>
      </c>
      <c r="Q34" s="18">
        <f t="shared" si="29"/>
        <v>1.65</v>
      </c>
      <c r="R34" s="18">
        <f t="shared" si="29"/>
        <v>1.8000000000000003</v>
      </c>
      <c r="S34" s="18">
        <f t="shared" si="29"/>
        <v>1.04</v>
      </c>
      <c r="T34" s="18">
        <f t="shared" si="29"/>
        <v>2.02</v>
      </c>
      <c r="U34" s="18"/>
      <c r="AE34" t="str">
        <f>K$1</f>
        <v>Fitzsimmons</v>
      </c>
      <c r="AF34" s="3">
        <f t="shared" si="16"/>
        <v>1.6600000000000001</v>
      </c>
      <c r="AG34" s="3">
        <f t="shared" si="17"/>
        <v>3.24</v>
      </c>
      <c r="AH34" s="3">
        <f t="shared" si="18"/>
        <v>5.19</v>
      </c>
      <c r="AI34" s="3">
        <f t="shared" si="19"/>
        <v>5.19</v>
      </c>
      <c r="AJ34" s="3">
        <f t="shared" si="20"/>
        <v>5.19</v>
      </c>
      <c r="AK34" s="3">
        <f t="shared" si="21"/>
        <v>5.19</v>
      </c>
      <c r="AL34" s="3">
        <f t="shared" si="22"/>
        <v>5.19</v>
      </c>
      <c r="AM34" s="3">
        <f t="shared" si="23"/>
        <v>5.19</v>
      </c>
      <c r="AN34" s="3">
        <f t="shared" si="24"/>
        <v>5.19</v>
      </c>
      <c r="AO34" s="3">
        <f t="shared" si="25"/>
        <v>5.19</v>
      </c>
      <c r="AP34" s="3">
        <f t="shared" si="26"/>
        <v>5.19</v>
      </c>
      <c r="AQ34" s="3">
        <f t="shared" si="27"/>
        <v>5.19</v>
      </c>
      <c r="AR34" s="3">
        <f t="shared" si="28"/>
        <v>5.19</v>
      </c>
      <c r="AT34" s="6" t="s">
        <v>30</v>
      </c>
      <c r="AV34">
        <v>6.0000000000000005E-2</v>
      </c>
      <c r="AW34">
        <v>0.32</v>
      </c>
      <c r="AX34">
        <v>0.03</v>
      </c>
      <c r="AY34">
        <v>0.1</v>
      </c>
      <c r="AZ34">
        <v>0.16</v>
      </c>
      <c r="BA34">
        <v>0</v>
      </c>
      <c r="BB34">
        <v>0.22</v>
      </c>
      <c r="BC34">
        <v>0.04</v>
      </c>
      <c r="BD34">
        <v>0.16999999999999998</v>
      </c>
      <c r="BE34">
        <v>0.18</v>
      </c>
      <c r="BF34">
        <v>0.47</v>
      </c>
      <c r="BG34">
        <v>0</v>
      </c>
      <c r="BH34">
        <v>0.12</v>
      </c>
      <c r="BI34">
        <v>0.3</v>
      </c>
      <c r="BJ34">
        <v>0</v>
      </c>
      <c r="BK34">
        <v>0.05</v>
      </c>
      <c r="BL34">
        <v>0.12000000000000001</v>
      </c>
      <c r="BM34">
        <v>0.27</v>
      </c>
      <c r="BN34">
        <v>0.44</v>
      </c>
      <c r="BO34" s="7">
        <v>0.16052631578947368</v>
      </c>
    </row>
    <row r="35" spans="1:89" x14ac:dyDescent="0.2">
      <c r="AC35" s="8"/>
      <c r="AE35" t="str">
        <f>L$1</f>
        <v>Houser</v>
      </c>
      <c r="AF35" s="3">
        <f t="shared" si="16"/>
        <v>1.9299999999999997</v>
      </c>
      <c r="AG35" s="3">
        <f t="shared" si="17"/>
        <v>5.2299999999999995</v>
      </c>
      <c r="AH35" s="3">
        <f t="shared" si="18"/>
        <v>8.41</v>
      </c>
      <c r="AI35" s="3">
        <f t="shared" si="19"/>
        <v>9.66</v>
      </c>
      <c r="AJ35" s="3">
        <f t="shared" si="20"/>
        <v>10.38</v>
      </c>
      <c r="AK35" s="3">
        <f t="shared" si="21"/>
        <v>11.510000000000002</v>
      </c>
      <c r="AL35" s="3">
        <f t="shared" si="22"/>
        <v>13.950000000000001</v>
      </c>
      <c r="AM35" s="3">
        <f t="shared" si="23"/>
        <v>15.3</v>
      </c>
      <c r="AN35" s="3">
        <f t="shared" si="24"/>
        <v>15.83</v>
      </c>
      <c r="AO35" s="3">
        <f t="shared" si="25"/>
        <v>17.25</v>
      </c>
      <c r="AP35" s="3">
        <f t="shared" si="26"/>
        <v>20.68</v>
      </c>
      <c r="AQ35" s="3">
        <f t="shared" si="27"/>
        <v>23.81</v>
      </c>
      <c r="AR35" s="3">
        <f t="shared" si="28"/>
        <v>23.81</v>
      </c>
      <c r="AT35" s="6" t="s">
        <v>31</v>
      </c>
      <c r="AV35">
        <v>0.97000000000000008</v>
      </c>
      <c r="AW35">
        <v>1.5300000000000002</v>
      </c>
      <c r="AX35">
        <v>0.97000000000000008</v>
      </c>
      <c r="AY35">
        <v>1.5100000000000002</v>
      </c>
      <c r="AZ35">
        <v>1.39</v>
      </c>
      <c r="BA35">
        <v>1.03</v>
      </c>
      <c r="BB35">
        <v>1.26</v>
      </c>
      <c r="BC35">
        <v>0.78999999999999992</v>
      </c>
      <c r="BD35">
        <v>1.3900000000000001</v>
      </c>
      <c r="BE35">
        <v>0</v>
      </c>
      <c r="BF35">
        <v>1.29</v>
      </c>
      <c r="BG35">
        <v>0</v>
      </c>
      <c r="BH35">
        <v>0.87</v>
      </c>
      <c r="BI35">
        <v>1.53</v>
      </c>
      <c r="BJ35">
        <v>0</v>
      </c>
      <c r="BK35">
        <v>1.42</v>
      </c>
      <c r="BL35">
        <v>0.63000000000000012</v>
      </c>
      <c r="BM35">
        <v>2.19</v>
      </c>
      <c r="BN35">
        <v>2.2999999999999998</v>
      </c>
      <c r="BO35" s="7">
        <v>1.1089473684210527</v>
      </c>
    </row>
    <row r="36" spans="1:89" x14ac:dyDescent="0.2">
      <c r="A36" s="2" t="s">
        <v>38</v>
      </c>
      <c r="B36" t="s">
        <v>1</v>
      </c>
      <c r="C36" t="s">
        <v>2</v>
      </c>
      <c r="D36" t="s">
        <v>113</v>
      </c>
      <c r="E36" t="s">
        <v>4</v>
      </c>
      <c r="F36" t="s">
        <v>5</v>
      </c>
      <c r="G36" t="s">
        <v>6</v>
      </c>
      <c r="H36" t="s">
        <v>180</v>
      </c>
      <c r="I36" t="s">
        <v>96</v>
      </c>
      <c r="J36" t="s">
        <v>9</v>
      </c>
      <c r="K36" t="s">
        <v>10</v>
      </c>
      <c r="L36" t="s">
        <v>11</v>
      </c>
      <c r="M36" t="s">
        <v>181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  <c r="X36" s="48"/>
      <c r="Y36" s="48"/>
      <c r="Z36"/>
      <c r="AA36"/>
      <c r="AB36"/>
      <c r="AC36"/>
      <c r="AE36" t="str">
        <f>M$1</f>
        <v>Baker</v>
      </c>
      <c r="AF36" s="3">
        <f t="shared" si="16"/>
        <v>0</v>
      </c>
      <c r="AG36" s="3">
        <f t="shared" si="17"/>
        <v>0</v>
      </c>
      <c r="AH36" s="3">
        <f t="shared" si="18"/>
        <v>0</v>
      </c>
      <c r="AI36" s="3">
        <f t="shared" si="19"/>
        <v>0</v>
      </c>
      <c r="AJ36" s="3">
        <f t="shared" si="20"/>
        <v>0</v>
      </c>
      <c r="AK36" s="3">
        <f t="shared" si="21"/>
        <v>0</v>
      </c>
      <c r="AL36" s="3">
        <f t="shared" si="22"/>
        <v>0</v>
      </c>
      <c r="AM36" s="3">
        <f t="shared" si="23"/>
        <v>0</v>
      </c>
      <c r="AN36" s="3">
        <f t="shared" si="24"/>
        <v>0</v>
      </c>
      <c r="AO36" s="3">
        <f t="shared" si="25"/>
        <v>0</v>
      </c>
      <c r="AP36" s="3">
        <f t="shared" si="26"/>
        <v>0</v>
      </c>
      <c r="AQ36" s="3">
        <f t="shared" si="27"/>
        <v>0</v>
      </c>
      <c r="AR36" s="3">
        <f t="shared" si="28"/>
        <v>0</v>
      </c>
      <c r="AT36" s="6" t="s">
        <v>32</v>
      </c>
      <c r="AV36">
        <v>0.82000000000000006</v>
      </c>
      <c r="AW36">
        <v>1.99</v>
      </c>
      <c r="AX36">
        <v>0</v>
      </c>
      <c r="AY36">
        <v>1.6199999999999999</v>
      </c>
      <c r="AZ36">
        <v>0.75</v>
      </c>
      <c r="BA36">
        <v>0.60000000000000009</v>
      </c>
      <c r="BB36">
        <v>1.41</v>
      </c>
      <c r="BC36">
        <v>1.3</v>
      </c>
      <c r="BD36">
        <v>1.79</v>
      </c>
      <c r="BE36">
        <v>1.01</v>
      </c>
      <c r="BF36">
        <v>1.38</v>
      </c>
      <c r="BG36">
        <v>0.74</v>
      </c>
      <c r="BH36">
        <v>1.6700000000000002</v>
      </c>
      <c r="BI36">
        <v>0.94</v>
      </c>
      <c r="BJ36">
        <v>0</v>
      </c>
      <c r="BK36">
        <v>1.3</v>
      </c>
      <c r="BL36">
        <v>1.2399999999999998</v>
      </c>
      <c r="BM36">
        <v>1.1299999999999999</v>
      </c>
      <c r="BN36">
        <v>3.7</v>
      </c>
      <c r="BO36" s="7">
        <v>1.2310526315789474</v>
      </c>
    </row>
    <row r="37" spans="1:89" x14ac:dyDescent="0.2">
      <c r="AC37"/>
      <c r="AE37" t="str">
        <f>N$1</f>
        <v>Landkammer</v>
      </c>
      <c r="AF37" s="3">
        <f t="shared" si="16"/>
        <v>2.29</v>
      </c>
      <c r="AG37" s="3">
        <f t="shared" si="17"/>
        <v>4.68</v>
      </c>
      <c r="AH37" s="3">
        <f t="shared" si="18"/>
        <v>6.17</v>
      </c>
      <c r="AI37" s="3">
        <f t="shared" si="19"/>
        <v>7.12</v>
      </c>
      <c r="AJ37" s="3">
        <f t="shared" si="20"/>
        <v>7.46</v>
      </c>
      <c r="AK37" s="3">
        <f t="shared" si="21"/>
        <v>8.9</v>
      </c>
      <c r="AL37" s="3">
        <f t="shared" si="22"/>
        <v>9.8000000000000007</v>
      </c>
      <c r="AM37" s="3">
        <f t="shared" si="23"/>
        <v>10.38</v>
      </c>
      <c r="AN37" s="3">
        <f t="shared" si="24"/>
        <v>10.530000000000001</v>
      </c>
      <c r="AO37" s="3">
        <f t="shared" si="25"/>
        <v>11.46</v>
      </c>
      <c r="AP37" s="3">
        <f t="shared" si="26"/>
        <v>14.440000000000001</v>
      </c>
      <c r="AQ37" s="3">
        <f t="shared" si="27"/>
        <v>16.720000000000002</v>
      </c>
      <c r="AR37" s="3">
        <f t="shared" si="28"/>
        <v>16.720000000000002</v>
      </c>
      <c r="AT37" s="6"/>
    </row>
    <row r="38" spans="1:89" x14ac:dyDescent="0.2">
      <c r="A38">
        <v>1</v>
      </c>
      <c r="B38">
        <v>0.02</v>
      </c>
      <c r="D38">
        <v>0.01</v>
      </c>
      <c r="J38">
        <v>0.02</v>
      </c>
      <c r="U38">
        <v>1</v>
      </c>
      <c r="W38" s="69" t="s">
        <v>182</v>
      </c>
      <c r="X38" s="49"/>
      <c r="Y38" s="49" t="s">
        <v>107</v>
      </c>
      <c r="Z38" s="50"/>
      <c r="AA38" s="50"/>
      <c r="AB38" s="50"/>
      <c r="AC38" s="75"/>
      <c r="AE38" t="str">
        <f>O$1</f>
        <v>Travis</v>
      </c>
      <c r="AF38" s="3">
        <f t="shared" si="16"/>
        <v>1.51</v>
      </c>
      <c r="AG38" s="3">
        <f t="shared" si="17"/>
        <v>1.51</v>
      </c>
      <c r="AH38" s="3">
        <f t="shared" si="18"/>
        <v>3.49</v>
      </c>
      <c r="AI38" s="3">
        <f t="shared" si="19"/>
        <v>3.66</v>
      </c>
      <c r="AJ38" s="3">
        <f t="shared" si="20"/>
        <v>4.3000000000000007</v>
      </c>
      <c r="AK38" s="3">
        <f t="shared" si="21"/>
        <v>5.1000000000000005</v>
      </c>
      <c r="AL38" s="3">
        <f t="shared" si="22"/>
        <v>5.1000000000000005</v>
      </c>
      <c r="AM38" s="3">
        <f t="shared" si="23"/>
        <v>5.2700000000000005</v>
      </c>
      <c r="AN38" s="3">
        <f t="shared" si="24"/>
        <v>5.5000000000000009</v>
      </c>
      <c r="AO38" s="3">
        <f t="shared" si="25"/>
        <v>6.5100000000000007</v>
      </c>
      <c r="AP38" s="3">
        <f t="shared" si="26"/>
        <v>8.1300000000000008</v>
      </c>
      <c r="AQ38" s="3">
        <f t="shared" si="27"/>
        <v>11.5</v>
      </c>
      <c r="AR38" s="3">
        <f t="shared" si="28"/>
        <v>11.5</v>
      </c>
      <c r="AT38" s="6" t="s">
        <v>34</v>
      </c>
      <c r="AV38" s="4">
        <f>SUM(AV25:AV37)</f>
        <v>9.379999999999999</v>
      </c>
      <c r="AW38" s="4">
        <f t="shared" ref="AW38:BN38" si="30">SUM(AW25:AW37)</f>
        <v>18.09</v>
      </c>
      <c r="AX38" s="4">
        <f t="shared" si="30"/>
        <v>8.9400000000000013</v>
      </c>
      <c r="AY38" s="4">
        <f t="shared" si="30"/>
        <v>15.209999999999999</v>
      </c>
      <c r="AZ38" s="4">
        <f t="shared" si="30"/>
        <v>12.730000000000002</v>
      </c>
      <c r="BA38" s="4">
        <f t="shared" si="30"/>
        <v>6.1100000000000012</v>
      </c>
      <c r="BB38" s="4">
        <f t="shared" si="30"/>
        <v>12.41</v>
      </c>
      <c r="BC38" s="4">
        <f t="shared" si="30"/>
        <v>10.19</v>
      </c>
      <c r="BD38" s="4">
        <f t="shared" si="30"/>
        <v>11.670000000000002</v>
      </c>
      <c r="BE38" s="4">
        <f t="shared" si="30"/>
        <v>10.199999999999999</v>
      </c>
      <c r="BF38" s="4">
        <f t="shared" si="30"/>
        <v>14.7</v>
      </c>
      <c r="BG38" s="4">
        <f t="shared" si="30"/>
        <v>9.06</v>
      </c>
      <c r="BH38" s="4">
        <f t="shared" si="30"/>
        <v>14.45</v>
      </c>
      <c r="BI38" s="4">
        <f t="shared" si="30"/>
        <v>9.1599999999999984</v>
      </c>
      <c r="BJ38" s="4">
        <f t="shared" si="30"/>
        <v>0</v>
      </c>
      <c r="BK38" s="4">
        <f t="shared" si="30"/>
        <v>13.46</v>
      </c>
      <c r="BL38" s="4">
        <f t="shared" si="30"/>
        <v>13.530000000000001</v>
      </c>
      <c r="BM38" s="4">
        <f t="shared" si="30"/>
        <v>14.849999999999998</v>
      </c>
      <c r="BN38" s="4">
        <f t="shared" si="30"/>
        <v>27.59</v>
      </c>
      <c r="BO38" s="7">
        <v>17.539999999999996</v>
      </c>
    </row>
    <row r="39" spans="1:89" x14ac:dyDescent="0.2">
      <c r="A39" s="21">
        <v>2</v>
      </c>
      <c r="B39" s="21"/>
      <c r="C39" s="21"/>
      <c r="D39" s="21"/>
      <c r="E39" s="21"/>
      <c r="F39" s="21"/>
      <c r="G39" s="21"/>
      <c r="H39" s="21"/>
      <c r="I39" s="22"/>
      <c r="J39" s="21">
        <v>0.08</v>
      </c>
      <c r="K39" s="21"/>
      <c r="L39" s="21"/>
      <c r="M39" s="21"/>
      <c r="N39" s="21">
        <v>0.02</v>
      </c>
      <c r="O39" s="21"/>
      <c r="P39" s="21"/>
      <c r="Q39" s="21"/>
      <c r="R39" s="21">
        <v>0.1</v>
      </c>
      <c r="S39" s="21"/>
      <c r="T39" s="21">
        <v>0.12</v>
      </c>
      <c r="U39" s="21">
        <v>2</v>
      </c>
      <c r="W39" s="54"/>
      <c r="X39" s="49" t="s">
        <v>103</v>
      </c>
      <c r="Y39" s="49" t="s">
        <v>115</v>
      </c>
      <c r="Z39" s="50" t="s">
        <v>99</v>
      </c>
      <c r="AA39" s="50" t="s">
        <v>116</v>
      </c>
      <c r="AB39" s="52" t="s">
        <v>100</v>
      </c>
      <c r="AC39" s="74" t="s">
        <v>178</v>
      </c>
      <c r="AE39" t="str">
        <f>P$1</f>
        <v>Robinson</v>
      </c>
      <c r="AF39" s="3">
        <f t="shared" si="16"/>
        <v>0</v>
      </c>
      <c r="AG39" s="3">
        <f t="shared" si="17"/>
        <v>0</v>
      </c>
      <c r="AH39" s="3">
        <f t="shared" si="18"/>
        <v>0</v>
      </c>
      <c r="AI39" s="3">
        <f t="shared" si="19"/>
        <v>0</v>
      </c>
      <c r="AJ39" s="3">
        <f t="shared" si="20"/>
        <v>0</v>
      </c>
      <c r="AK39" s="3">
        <f t="shared" si="21"/>
        <v>0</v>
      </c>
      <c r="AL39" s="3">
        <f t="shared" si="22"/>
        <v>0</v>
      </c>
      <c r="AM39" s="3">
        <f t="shared" si="23"/>
        <v>0</v>
      </c>
      <c r="AN39" s="3">
        <f t="shared" si="24"/>
        <v>0</v>
      </c>
      <c r="AO39" s="3">
        <f t="shared" si="25"/>
        <v>0</v>
      </c>
      <c r="AP39" s="3">
        <f t="shared" si="26"/>
        <v>0</v>
      </c>
      <c r="AQ39" s="3">
        <f t="shared" si="27"/>
        <v>0</v>
      </c>
      <c r="AR39" s="3">
        <f t="shared" si="28"/>
        <v>0</v>
      </c>
      <c r="AV39">
        <f>AV33+AV34+AV35+AV36</f>
        <v>3.2800000000000002</v>
      </c>
      <c r="AW39">
        <f t="shared" ref="AW39:BO39" si="31">AW33+AW34+AW35+AW36</f>
        <v>6.4700000000000006</v>
      </c>
      <c r="AX39">
        <f t="shared" si="31"/>
        <v>2.4600000000000004</v>
      </c>
      <c r="AY39">
        <f t="shared" si="31"/>
        <v>5.54</v>
      </c>
      <c r="AZ39">
        <f t="shared" si="31"/>
        <v>4.4400000000000004</v>
      </c>
      <c r="BA39">
        <f t="shared" si="31"/>
        <v>1.6300000000000001</v>
      </c>
      <c r="BB39">
        <f t="shared" si="31"/>
        <v>4.9000000000000004</v>
      </c>
      <c r="BC39">
        <f t="shared" si="31"/>
        <v>3.7699999999999996</v>
      </c>
      <c r="BD39">
        <f t="shared" si="31"/>
        <v>3.35</v>
      </c>
      <c r="BE39">
        <f t="shared" si="31"/>
        <v>3.1000000000000005</v>
      </c>
      <c r="BF39">
        <f t="shared" si="31"/>
        <v>5.0299999999999994</v>
      </c>
      <c r="BG39">
        <f t="shared" si="31"/>
        <v>2.4299999999999997</v>
      </c>
      <c r="BH39">
        <f t="shared" si="31"/>
        <v>4.6300000000000008</v>
      </c>
      <c r="BI39">
        <f t="shared" si="31"/>
        <v>4.3100000000000005</v>
      </c>
      <c r="BJ39">
        <f t="shared" si="31"/>
        <v>0</v>
      </c>
      <c r="BK39">
        <f t="shared" si="31"/>
        <v>4.8499999999999996</v>
      </c>
      <c r="BL39">
        <f t="shared" si="31"/>
        <v>3.9199999999999995</v>
      </c>
      <c r="BM39">
        <f t="shared" si="31"/>
        <v>5.58</v>
      </c>
      <c r="BN39">
        <f t="shared" si="31"/>
        <v>9.4600000000000009</v>
      </c>
      <c r="BO39">
        <f t="shared" si="31"/>
        <v>4.1657894736842103</v>
      </c>
    </row>
    <row r="40" spans="1:89" x14ac:dyDescent="0.2">
      <c r="A40">
        <v>3</v>
      </c>
      <c r="C40">
        <v>0.11</v>
      </c>
      <c r="E40">
        <v>0.11</v>
      </c>
      <c r="F40">
        <v>7.0000000000000007E-2</v>
      </c>
      <c r="K40">
        <v>0.08</v>
      </c>
      <c r="N40">
        <v>0.04</v>
      </c>
      <c r="T40">
        <v>0.1</v>
      </c>
      <c r="U40">
        <v>3</v>
      </c>
      <c r="W40" s="54" t="str">
        <f>B36</f>
        <v>Pomeroy</v>
      </c>
      <c r="X40" s="49">
        <f>B69</f>
        <v>1.1600000000000001</v>
      </c>
      <c r="Y40" s="51">
        <v>1.0782608695652178</v>
      </c>
      <c r="Z40" s="52">
        <f t="shared" ref="Z40:Z58" si="32">AG25</f>
        <v>2.58</v>
      </c>
      <c r="AA40" s="52">
        <f>Average!D499</f>
        <v>2.5492857142857144</v>
      </c>
      <c r="AB40" s="52">
        <f>AV$33+AV$34+AV$35+AV$36+Z40</f>
        <v>5.86</v>
      </c>
      <c r="AC40" s="76">
        <f>AC4+Table54[[#This Row],[Column3]]</f>
        <v>7.35613555325512</v>
      </c>
      <c r="AE40" t="str">
        <f>Q$1</f>
        <v>Blachly</v>
      </c>
      <c r="AF40" s="3">
        <f t="shared" si="16"/>
        <v>1.65</v>
      </c>
      <c r="AG40" s="3">
        <f t="shared" si="17"/>
        <v>3.8</v>
      </c>
      <c r="AH40" s="3">
        <f t="shared" si="18"/>
        <v>5.78</v>
      </c>
      <c r="AI40" s="3">
        <f t="shared" si="19"/>
        <v>7.28</v>
      </c>
      <c r="AJ40" s="3">
        <f t="shared" si="20"/>
        <v>8.07</v>
      </c>
      <c r="AK40" s="3">
        <f t="shared" si="21"/>
        <v>9.59</v>
      </c>
      <c r="AL40" s="3">
        <f t="shared" si="22"/>
        <v>10.32</v>
      </c>
      <c r="AM40" s="3">
        <f t="shared" si="23"/>
        <v>10.96</v>
      </c>
      <c r="AN40" s="3">
        <f t="shared" si="24"/>
        <v>11.520000000000001</v>
      </c>
      <c r="AO40" s="3">
        <f t="shared" si="25"/>
        <v>12.420000000000002</v>
      </c>
      <c r="AP40" s="3">
        <f t="shared" si="26"/>
        <v>15.280000000000001</v>
      </c>
      <c r="AQ40" s="3">
        <f t="shared" si="27"/>
        <v>18.720000000000002</v>
      </c>
      <c r="AR40" s="3">
        <f t="shared" si="28"/>
        <v>18.720000000000002</v>
      </c>
      <c r="AY40" s="6" t="s">
        <v>35</v>
      </c>
      <c r="AZ40" s="6"/>
      <c r="BA40" s="6" t="s">
        <v>36</v>
      </c>
      <c r="BB40" s="6"/>
    </row>
    <row r="41" spans="1:89" x14ac:dyDescent="0.2">
      <c r="A41" s="21">
        <v>4</v>
      </c>
      <c r="B41" s="21"/>
      <c r="C41" s="21">
        <v>0.06</v>
      </c>
      <c r="D41" s="21"/>
      <c r="E41" s="21"/>
      <c r="F41" s="21"/>
      <c r="G41" s="21"/>
      <c r="H41" s="21"/>
      <c r="I41" s="22"/>
      <c r="J41" s="21">
        <v>0.08</v>
      </c>
      <c r="K41" s="21"/>
      <c r="L41" s="21"/>
      <c r="M41" s="21"/>
      <c r="N41" s="21">
        <v>0.01</v>
      </c>
      <c r="O41" s="21"/>
      <c r="P41" s="21"/>
      <c r="Q41" s="21"/>
      <c r="R41" s="21"/>
      <c r="S41" s="21"/>
      <c r="T41" s="21">
        <v>0.06</v>
      </c>
      <c r="U41" s="21">
        <v>4</v>
      </c>
      <c r="W41" s="54" t="str">
        <f>C36</f>
        <v>Kuhn</v>
      </c>
      <c r="X41" s="49">
        <f>C69</f>
        <v>3.7499999999999996</v>
      </c>
      <c r="Y41" s="51">
        <v>1.5099999999999998</v>
      </c>
      <c r="Z41" s="52">
        <f t="shared" si="32"/>
        <v>6.16</v>
      </c>
      <c r="AA41" s="52">
        <f>Average!D500</f>
        <v>3.5898809523809523</v>
      </c>
      <c r="AB41" s="52">
        <f>AW$33+AW$34+AW$35+AW$36+Z41</f>
        <v>12.63</v>
      </c>
      <c r="AC41" s="76">
        <f>AC5+Table54[[#This Row],[Column3]]</f>
        <v>10.750605617741167</v>
      </c>
      <c r="AE41" t="str">
        <f>R$1</f>
        <v>S. Flerchinger</v>
      </c>
      <c r="AF41" s="3">
        <f t="shared" si="16"/>
        <v>1.8000000000000003</v>
      </c>
      <c r="AG41" s="3">
        <f t="shared" si="17"/>
        <v>4.1300000000000008</v>
      </c>
      <c r="AH41" s="3">
        <f t="shared" si="18"/>
        <v>5.910000000000001</v>
      </c>
      <c r="AI41" s="3">
        <f t="shared" si="19"/>
        <v>7.0300000000000011</v>
      </c>
      <c r="AJ41" s="3">
        <f t="shared" si="20"/>
        <v>7.6500000000000012</v>
      </c>
      <c r="AK41" s="3">
        <f t="shared" si="21"/>
        <v>8.7900000000000009</v>
      </c>
      <c r="AL41" s="3">
        <f t="shared" si="22"/>
        <v>9.82</v>
      </c>
      <c r="AM41" s="3">
        <f t="shared" si="23"/>
        <v>11.14</v>
      </c>
      <c r="AN41" s="3">
        <f t="shared" si="24"/>
        <v>11.360000000000001</v>
      </c>
      <c r="AO41" s="3">
        <f t="shared" si="25"/>
        <v>12.32</v>
      </c>
      <c r="AP41" s="3">
        <f t="shared" si="26"/>
        <v>15.83</v>
      </c>
      <c r="AQ41" s="3">
        <f t="shared" si="27"/>
        <v>17.240000000000002</v>
      </c>
      <c r="AR41" s="3">
        <f t="shared" si="28"/>
        <v>17.240000000000002</v>
      </c>
    </row>
    <row r="42" spans="1:89" x14ac:dyDescent="0.2">
      <c r="A42">
        <v>5</v>
      </c>
      <c r="J42">
        <v>0.01</v>
      </c>
      <c r="U42">
        <v>5</v>
      </c>
      <c r="W42" s="54" t="str">
        <f>D36</f>
        <v>Tom Keatts</v>
      </c>
      <c r="X42" s="49">
        <f>D69</f>
        <v>0.8600000000000001</v>
      </c>
      <c r="Y42" s="51"/>
      <c r="Z42" s="52">
        <f t="shared" si="32"/>
        <v>1.9300000000000002</v>
      </c>
      <c r="AA42" s="52"/>
      <c r="AB42" s="52">
        <f>AX$33+AX$34+AX$35+AX$36+Z42</f>
        <v>4.3900000000000006</v>
      </c>
      <c r="AC42" s="76">
        <f>AC6+Table54[[#This Row],[Column3]]</f>
        <v>6.3177585649644472</v>
      </c>
      <c r="AE42" t="str">
        <f>S$1</f>
        <v>B. Slaybaugh</v>
      </c>
      <c r="AF42" s="3">
        <f t="shared" si="16"/>
        <v>1.04</v>
      </c>
      <c r="AG42" s="3">
        <f t="shared" si="17"/>
        <v>1.04</v>
      </c>
      <c r="AH42" s="3">
        <f t="shared" si="18"/>
        <v>3.5700000000000003</v>
      </c>
      <c r="AI42" s="3">
        <f t="shared" si="19"/>
        <v>4.6000000000000005</v>
      </c>
      <c r="AJ42" s="3">
        <f t="shared" si="20"/>
        <v>4.6000000000000005</v>
      </c>
      <c r="AK42" s="3">
        <f t="shared" si="21"/>
        <v>4.6000000000000005</v>
      </c>
      <c r="AL42" s="3">
        <f t="shared" si="22"/>
        <v>4.6000000000000005</v>
      </c>
      <c r="AM42" s="3">
        <f t="shared" si="23"/>
        <v>4.6000000000000005</v>
      </c>
      <c r="AN42" s="3">
        <f t="shared" si="24"/>
        <v>4.6000000000000005</v>
      </c>
      <c r="AO42" s="3">
        <f t="shared" si="25"/>
        <v>4.6000000000000005</v>
      </c>
      <c r="AP42" s="3">
        <f t="shared" si="26"/>
        <v>4.6000000000000005</v>
      </c>
      <c r="AQ42" s="3">
        <f t="shared" si="27"/>
        <v>4.6000000000000005</v>
      </c>
      <c r="AR42" s="3">
        <f t="shared" si="28"/>
        <v>4.6000000000000005</v>
      </c>
      <c r="AZ42" s="36" t="s">
        <v>137</v>
      </c>
      <c r="BA42" s="37"/>
      <c r="BB42" s="38"/>
    </row>
    <row r="43" spans="1:89" x14ac:dyDescent="0.2">
      <c r="A43" s="21">
        <v>6</v>
      </c>
      <c r="B43" s="21"/>
      <c r="C43" s="21">
        <v>0.25</v>
      </c>
      <c r="D43" s="21"/>
      <c r="E43" s="21"/>
      <c r="F43" s="21">
        <v>0.11</v>
      </c>
      <c r="G43" s="21"/>
      <c r="H43" s="21"/>
      <c r="I43" s="22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>
        <v>6</v>
      </c>
      <c r="W43" s="54" t="str">
        <f>E36</f>
        <v>Victor</v>
      </c>
      <c r="X43" s="49">
        <f>E69</f>
        <v>2.6900000000000004</v>
      </c>
      <c r="Y43" s="51">
        <v>1.6843478260869562</v>
      </c>
      <c r="Z43" s="52">
        <f t="shared" si="32"/>
        <v>4.74</v>
      </c>
      <c r="AA43" s="52">
        <f>Average!D502</f>
        <v>4.3857142857142852</v>
      </c>
      <c r="AB43" s="52">
        <f>AY$33+AY$34+AY$35+AY$36+Z43</f>
        <v>10.280000000000001</v>
      </c>
      <c r="AC43" s="76">
        <f>AC7+Table54[[#This Row],[Column3]]</f>
        <v>12.07447204968944</v>
      </c>
      <c r="AE43" t="str">
        <f>T$1</f>
        <v>Demand</v>
      </c>
      <c r="AF43" s="3">
        <f t="shared" si="16"/>
        <v>2.02</v>
      </c>
      <c r="AG43" s="3">
        <f t="shared" si="17"/>
        <v>7.5</v>
      </c>
      <c r="AH43" s="3">
        <f t="shared" si="18"/>
        <v>11.89</v>
      </c>
      <c r="AI43" s="3">
        <f t="shared" si="19"/>
        <v>14.100000000000001</v>
      </c>
      <c r="AJ43" s="3">
        <f t="shared" si="20"/>
        <v>15.030000000000001</v>
      </c>
      <c r="AK43" s="3">
        <f t="shared" si="21"/>
        <v>16.78</v>
      </c>
      <c r="AL43" s="3">
        <f t="shared" si="22"/>
        <v>18.32</v>
      </c>
      <c r="AM43" s="3">
        <f t="shared" si="23"/>
        <v>19.580000000000002</v>
      </c>
      <c r="AN43" s="3">
        <f t="shared" si="24"/>
        <v>19.850000000000001</v>
      </c>
      <c r="AO43" s="3">
        <f t="shared" si="25"/>
        <v>21.520000000000003</v>
      </c>
      <c r="AP43" s="3">
        <f t="shared" si="26"/>
        <v>25.950000000000003</v>
      </c>
      <c r="AQ43" s="3">
        <f t="shared" si="27"/>
        <v>29.140000000000004</v>
      </c>
      <c r="AR43" s="3">
        <f t="shared" si="28"/>
        <v>29.140000000000004</v>
      </c>
      <c r="AU43" t="s">
        <v>0</v>
      </c>
      <c r="AX43" t="s">
        <v>38</v>
      </c>
      <c r="BA43" t="s">
        <v>40</v>
      </c>
      <c r="BD43" t="s">
        <v>41</v>
      </c>
      <c r="BG43" t="s">
        <v>42</v>
      </c>
      <c r="BJ43" t="s">
        <v>43</v>
      </c>
      <c r="BM43" t="s">
        <v>45</v>
      </c>
      <c r="BP43" t="s">
        <v>46</v>
      </c>
      <c r="BS43" t="s">
        <v>47</v>
      </c>
      <c r="BV43" t="s">
        <v>48</v>
      </c>
      <c r="BY43" t="s">
        <v>49</v>
      </c>
      <c r="CB43" t="s">
        <v>50</v>
      </c>
      <c r="CE43" t="s">
        <v>99</v>
      </c>
      <c r="CF43" t="s">
        <v>99</v>
      </c>
    </row>
    <row r="44" spans="1:89" x14ac:dyDescent="0.2">
      <c r="A44">
        <v>7</v>
      </c>
      <c r="E44">
        <v>0.19</v>
      </c>
      <c r="K44">
        <v>0.11</v>
      </c>
      <c r="N44">
        <v>0.15</v>
      </c>
      <c r="R44">
        <v>0.2</v>
      </c>
      <c r="T44">
        <v>0.25</v>
      </c>
      <c r="U44">
        <v>7</v>
      </c>
      <c r="W44" s="54" t="str">
        <f>F36</f>
        <v>Ruark</v>
      </c>
      <c r="X44" s="49">
        <f>F69</f>
        <v>1.83</v>
      </c>
      <c r="Y44" s="51">
        <v>1.0230434782608697</v>
      </c>
      <c r="Z44" s="52">
        <f t="shared" si="32"/>
        <v>3.46</v>
      </c>
      <c r="AA44" s="52">
        <f>Average!D503</f>
        <v>2.6232142857142859</v>
      </c>
      <c r="AB44" s="52">
        <f>AZ$33+AZ$34+AZ$35+AZ$36+Z44</f>
        <v>7.9</v>
      </c>
      <c r="AC44" s="76">
        <f>AC8+Table54[[#This Row],[Column3]]</f>
        <v>8.4035448408274505</v>
      </c>
      <c r="AT44" t="s">
        <v>117</v>
      </c>
      <c r="AU44" t="s">
        <v>118</v>
      </c>
      <c r="AV44">
        <v>2012</v>
      </c>
      <c r="AW44" t="s">
        <v>119</v>
      </c>
      <c r="AX44" t="s">
        <v>118</v>
      </c>
      <c r="AY44">
        <v>2012</v>
      </c>
      <c r="BA44" t="s">
        <v>118</v>
      </c>
      <c r="BB44">
        <v>2012</v>
      </c>
      <c r="BD44" t="s">
        <v>118</v>
      </c>
      <c r="BE44">
        <v>2012</v>
      </c>
      <c r="BG44" t="s">
        <v>118</v>
      </c>
      <c r="BH44">
        <v>2012</v>
      </c>
      <c r="BJ44" t="s">
        <v>118</v>
      </c>
      <c r="BK44">
        <v>2012</v>
      </c>
      <c r="BM44" t="s">
        <v>118</v>
      </c>
      <c r="BN44">
        <v>2012</v>
      </c>
      <c r="BP44" t="s">
        <v>118</v>
      </c>
      <c r="BQ44">
        <v>2012</v>
      </c>
      <c r="BS44" t="s">
        <v>118</v>
      </c>
      <c r="BT44">
        <v>2012</v>
      </c>
      <c r="BV44" t="s">
        <v>118</v>
      </c>
      <c r="BW44">
        <v>2012</v>
      </c>
      <c r="BY44" t="s">
        <v>118</v>
      </c>
      <c r="BZ44">
        <v>2012</v>
      </c>
      <c r="CB44" t="s">
        <v>118</v>
      </c>
      <c r="CC44">
        <v>2012</v>
      </c>
      <c r="CE44" t="s">
        <v>120</v>
      </c>
      <c r="CF44">
        <v>2012</v>
      </c>
      <c r="CG44" t="s">
        <v>121</v>
      </c>
      <c r="CI44" t="s">
        <v>117</v>
      </c>
    </row>
    <row r="45" spans="1:89" x14ac:dyDescent="0.2">
      <c r="A45" s="21">
        <v>8</v>
      </c>
      <c r="B45" s="21"/>
      <c r="C45" s="21">
        <v>0.17</v>
      </c>
      <c r="D45" s="21"/>
      <c r="E45" s="21"/>
      <c r="F45" s="21">
        <v>0.21</v>
      </c>
      <c r="G45" s="21"/>
      <c r="H45" s="21"/>
      <c r="I45" s="22"/>
      <c r="J45" s="21">
        <v>0.18</v>
      </c>
      <c r="K45" s="21">
        <v>0.18</v>
      </c>
      <c r="L45" s="21">
        <v>1.21</v>
      </c>
      <c r="M45" s="21"/>
      <c r="N45" s="21">
        <v>0.13</v>
      </c>
      <c r="O45" s="21"/>
      <c r="P45" s="21"/>
      <c r="Q45" s="21"/>
      <c r="R45" s="21">
        <v>0.2</v>
      </c>
      <c r="S45" s="21"/>
      <c r="T45" s="21">
        <v>0.8</v>
      </c>
      <c r="U45" s="21">
        <v>8</v>
      </c>
      <c r="W45" s="54" t="str">
        <f>G36</f>
        <v>Cardwell</v>
      </c>
      <c r="X45" s="49">
        <f>G69</f>
        <v>1.47</v>
      </c>
      <c r="Y45" s="51">
        <v>0.99299999999999999</v>
      </c>
      <c r="Z45" s="52">
        <f t="shared" si="32"/>
        <v>2.7800000000000002</v>
      </c>
      <c r="AA45" s="52">
        <f>Average!D504</f>
        <v>2.5964999999999998</v>
      </c>
      <c r="AB45" s="52">
        <f>BA$33+BA$34+BA$35+BA$36+Z45</f>
        <v>4.41</v>
      </c>
      <c r="AC45" s="76">
        <f>AC9+Table54[[#This Row],[Column3]]</f>
        <v>7.4717321981424156</v>
      </c>
    </row>
    <row r="46" spans="1:89" x14ac:dyDescent="0.2">
      <c r="A46">
        <v>9</v>
      </c>
      <c r="B46">
        <v>0.01</v>
      </c>
      <c r="C46">
        <v>0.68</v>
      </c>
      <c r="E46">
        <v>0.33</v>
      </c>
      <c r="H46">
        <v>0.82</v>
      </c>
      <c r="J46">
        <v>0.1</v>
      </c>
      <c r="N46">
        <v>0.19</v>
      </c>
      <c r="T46">
        <v>0.7</v>
      </c>
      <c r="U46">
        <v>9</v>
      </c>
      <c r="W46" s="54" t="str">
        <f>H36</f>
        <v>Hastings</v>
      </c>
      <c r="X46" s="49">
        <f>H69</f>
        <v>1.99</v>
      </c>
      <c r="Y46" s="51">
        <v>1.0708695652173912</v>
      </c>
      <c r="Z46" s="52">
        <f t="shared" si="32"/>
        <v>3.63</v>
      </c>
      <c r="AA46" s="52">
        <f>Average!D505</f>
        <v>2.9342857142857142</v>
      </c>
      <c r="AB46" s="52">
        <f>BB$33+BB$34+BB$35+BB$36+Z46</f>
        <v>8.5300000000000011</v>
      </c>
      <c r="AC46" s="76">
        <f>AC10+Table54[[#This Row],[Column3]]</f>
        <v>8.7280468846773189</v>
      </c>
      <c r="AT46" t="s">
        <v>122</v>
      </c>
      <c r="AU46" s="3">
        <f>Average!C499</f>
        <v>1.454285714285714</v>
      </c>
      <c r="AV46" s="3">
        <v>3.6000000000000005</v>
      </c>
      <c r="AW46" s="35">
        <v>2.0338983050847461</v>
      </c>
      <c r="AX46" s="3">
        <f>Average!D499</f>
        <v>2.5492857142857144</v>
      </c>
      <c r="AY46" s="3">
        <v>5.2200000000000006</v>
      </c>
      <c r="AZ46" s="35">
        <v>1.6518987341772153</v>
      </c>
      <c r="BA46" s="3">
        <f>Average!E499</f>
        <v>4.1942857142857148</v>
      </c>
      <c r="BB46" s="3">
        <v>10.32</v>
      </c>
      <c r="BC46" s="35">
        <v>2.2193548387096773</v>
      </c>
      <c r="BD46" s="3">
        <f>Average!F499</f>
        <v>5.6307142857142862</v>
      </c>
      <c r="BE46" s="3">
        <v>12.16</v>
      </c>
      <c r="BF46" s="35">
        <v>2.0334448160535117</v>
      </c>
      <c r="BG46" s="3">
        <f>Average!G499</f>
        <v>6.9767857142857155</v>
      </c>
      <c r="BH46" s="3">
        <v>13.02</v>
      </c>
      <c r="BI46" s="35">
        <v>1.7499999999999998</v>
      </c>
      <c r="BJ46" s="3">
        <f>Average!H499</f>
        <v>8.0157142857142869</v>
      </c>
      <c r="BK46" s="3">
        <v>15.219999999999999</v>
      </c>
      <c r="BL46" s="35">
        <v>1.8011834319526623</v>
      </c>
      <c r="BM46" s="53">
        <f>Average!I499</f>
        <v>8.4253571428571448</v>
      </c>
      <c r="BN46" s="3">
        <v>15.86</v>
      </c>
      <c r="BO46" s="35">
        <v>1.7602663706992228</v>
      </c>
      <c r="BP46" s="3">
        <f>Average!J499</f>
        <v>8.8689285714285742</v>
      </c>
      <c r="BQ46" s="3">
        <v>15.86</v>
      </c>
      <c r="BR46" s="35">
        <v>1.6503642039542141</v>
      </c>
      <c r="BS46" s="3">
        <f>Average!K499</f>
        <v>9.3848544973544996</v>
      </c>
      <c r="BT46" s="3">
        <v>15.86</v>
      </c>
      <c r="BU46" s="35">
        <v>1.5206136145733458</v>
      </c>
      <c r="BV46" s="3">
        <f>Average!L499</f>
        <v>10.586461640211642</v>
      </c>
      <c r="BW46" s="3">
        <v>17.899999999999999</v>
      </c>
      <c r="BX46" s="35">
        <v>1.5404475043029258</v>
      </c>
      <c r="BY46" s="3">
        <f>Average!M499</f>
        <v>12.137175925925927</v>
      </c>
      <c r="BZ46" s="3">
        <v>19.829999999999998</v>
      </c>
      <c r="CA46" s="35">
        <v>1.4865067466266864</v>
      </c>
      <c r="CB46" s="3">
        <f>Average!N499</f>
        <v>13.612890211640213</v>
      </c>
      <c r="CC46" s="3">
        <v>21.32</v>
      </c>
      <c r="CD46" s="35">
        <v>1.4395678595543551</v>
      </c>
      <c r="CE46" s="3">
        <v>14.810000000000002</v>
      </c>
      <c r="CF46" s="3">
        <v>21.32</v>
      </c>
      <c r="CG46" s="35">
        <v>1.4395678595543551</v>
      </c>
      <c r="CH46" s="3"/>
      <c r="CI46" s="3" t="s">
        <v>122</v>
      </c>
      <c r="CJ46" s="3"/>
      <c r="CK46" s="3"/>
    </row>
    <row r="47" spans="1:89" x14ac:dyDescent="0.2">
      <c r="A47" s="21">
        <v>10</v>
      </c>
      <c r="B47" s="21">
        <v>0.1</v>
      </c>
      <c r="C47" s="21">
        <v>0.06</v>
      </c>
      <c r="D47" s="21">
        <v>0.02</v>
      </c>
      <c r="E47" s="21"/>
      <c r="F47" s="21"/>
      <c r="G47" s="21"/>
      <c r="H47" s="21"/>
      <c r="I47" s="21">
        <v>0.16</v>
      </c>
      <c r="J47" s="21">
        <v>0.27</v>
      </c>
      <c r="K47" s="21"/>
      <c r="L47" s="21"/>
      <c r="M47" s="21"/>
      <c r="N47" s="21">
        <v>0.02</v>
      </c>
      <c r="O47" s="21"/>
      <c r="P47" s="21"/>
      <c r="Q47" s="21">
        <v>0.55000000000000004</v>
      </c>
      <c r="R47" s="21">
        <v>0.1</v>
      </c>
      <c r="S47" s="21"/>
      <c r="T47" s="21"/>
      <c r="U47" s="21">
        <v>10</v>
      </c>
      <c r="W47" s="54" t="str">
        <f>I36</f>
        <v>510 Pataha</v>
      </c>
      <c r="X47" s="49">
        <f>I69</f>
        <v>1.2000000000000002</v>
      </c>
      <c r="Y47" s="51"/>
      <c r="Z47" s="52">
        <f t="shared" si="32"/>
        <v>2.79</v>
      </c>
      <c r="AA47" s="52"/>
      <c r="AB47" s="52">
        <f>BC$33+BC$34+BC$35+BC$36+Z47</f>
        <v>6.56</v>
      </c>
      <c r="AC47" s="76">
        <f>AC11+Table54[[#This Row],[Column3]]</f>
        <v>4.7799999999999994</v>
      </c>
      <c r="AT47" s="34" t="s">
        <v>88</v>
      </c>
      <c r="AU47" s="3">
        <f>Average!C500</f>
        <v>1.9723809523809526</v>
      </c>
      <c r="AV47" s="3">
        <v>4.12</v>
      </c>
      <c r="AW47" s="35">
        <v>3.1212121212121211</v>
      </c>
      <c r="AX47" s="3">
        <f>Average!D500</f>
        <v>3.5898809523809523</v>
      </c>
      <c r="AY47" s="3">
        <v>6.33</v>
      </c>
      <c r="AZ47" s="35">
        <v>2.3357933579335795</v>
      </c>
      <c r="BA47" s="3">
        <f>Average!E500</f>
        <v>5.7533592132505174</v>
      </c>
      <c r="BB47" s="3">
        <v>11.75</v>
      </c>
      <c r="BC47" s="35">
        <v>2.8940886699507384</v>
      </c>
      <c r="BD47" s="3">
        <f>Average!F500</f>
        <v>7.7946635610766037</v>
      </c>
      <c r="BE47" s="3">
        <v>14.120000000000001</v>
      </c>
      <c r="BF47" s="35">
        <v>2.5441441441441439</v>
      </c>
      <c r="BG47" s="3">
        <f>Average!G500</f>
        <v>9.8429244306418209</v>
      </c>
      <c r="BH47" s="3">
        <v>15.65</v>
      </c>
      <c r="BI47" s="35">
        <v>2.1526822558459422</v>
      </c>
      <c r="BJ47" s="3">
        <f>Average!H500</f>
        <v>11.577272256728778</v>
      </c>
      <c r="BK47" s="3">
        <v>18.2</v>
      </c>
      <c r="BL47" s="35">
        <v>2.1411764705882352</v>
      </c>
      <c r="BM47" s="53">
        <f>Average!I500</f>
        <v>12.220454074910595</v>
      </c>
      <c r="BN47" s="3">
        <v>19.79</v>
      </c>
      <c r="BO47" s="35">
        <v>2.1487513572204122</v>
      </c>
      <c r="BP47" s="3">
        <f>Average!J500</f>
        <v>12.883181347637867</v>
      </c>
      <c r="BQ47" s="3">
        <v>19.809999999999999</v>
      </c>
      <c r="BR47" s="35">
        <v>2.0070921985815597</v>
      </c>
      <c r="BS47" s="3">
        <f>Average!K500</f>
        <v>13.703181347637868</v>
      </c>
      <c r="BT47" s="3">
        <v>19.809999999999999</v>
      </c>
      <c r="BU47" s="35">
        <v>1.8514018691588783</v>
      </c>
      <c r="BV47" s="3">
        <f>Average!L500</f>
        <v>15.200137869376999</v>
      </c>
      <c r="BW47" s="3">
        <v>22.849999999999998</v>
      </c>
      <c r="BX47" s="35">
        <v>1.9298986486486482</v>
      </c>
      <c r="BY47" s="3">
        <f>Average!M500</f>
        <v>17.564683323922452</v>
      </c>
      <c r="BZ47" s="3">
        <v>25</v>
      </c>
      <c r="CA47" s="35">
        <v>1.838235294117647</v>
      </c>
      <c r="CB47" s="3">
        <f>Average!N500</f>
        <v>20.038492847731977</v>
      </c>
      <c r="CC47" s="3">
        <v>27.89</v>
      </c>
      <c r="CD47" s="35">
        <v>1.8445767195767195</v>
      </c>
      <c r="CE47" s="3">
        <v>15.120000000000001</v>
      </c>
      <c r="CF47" s="3">
        <v>27.89</v>
      </c>
      <c r="CG47" s="35">
        <v>1.8445767195767195</v>
      </c>
      <c r="CH47" s="3"/>
      <c r="CI47" s="3" t="s">
        <v>88</v>
      </c>
      <c r="CJ47" s="3"/>
      <c r="CK47" s="3"/>
    </row>
    <row r="48" spans="1:89" x14ac:dyDescent="0.2">
      <c r="A48">
        <v>11</v>
      </c>
      <c r="C48">
        <v>0.24</v>
      </c>
      <c r="E48">
        <v>0.1</v>
      </c>
      <c r="F48">
        <v>0.02</v>
      </c>
      <c r="G48">
        <v>0.12</v>
      </c>
      <c r="J48">
        <v>0.03</v>
      </c>
      <c r="N48">
        <v>0.23</v>
      </c>
      <c r="Q48">
        <v>0.03</v>
      </c>
      <c r="R48">
        <v>0.05</v>
      </c>
      <c r="T48">
        <v>0.33</v>
      </c>
      <c r="U48">
        <v>11</v>
      </c>
      <c r="W48" s="54" t="str">
        <f>J36</f>
        <v>Williams</v>
      </c>
      <c r="X48" s="49">
        <f>J69</f>
        <v>2.62</v>
      </c>
      <c r="Y48" s="51">
        <v>1.3360869565217393</v>
      </c>
      <c r="Z48" s="52">
        <f t="shared" si="32"/>
        <v>4.34</v>
      </c>
      <c r="AA48" s="52">
        <f>Average!D507</f>
        <v>3.4539285714285715</v>
      </c>
      <c r="AB48" s="52">
        <f>BD$33+BD$34+BD$35+BD$36+Z48</f>
        <v>7.6899999999999995</v>
      </c>
      <c r="AC48" s="76">
        <f>AC12+Table54[[#This Row],[Column3]]</f>
        <v>9.9018084089823226</v>
      </c>
      <c r="AT48" t="s">
        <v>3</v>
      </c>
      <c r="AU48" s="3">
        <f>Average!C501</f>
        <v>1.8655555555555554</v>
      </c>
      <c r="AV48" s="3">
        <v>0</v>
      </c>
      <c r="AW48" s="35">
        <v>0</v>
      </c>
      <c r="AX48" s="3">
        <f>Average!D501</f>
        <v>4.4916269841269845</v>
      </c>
      <c r="AY48" s="3">
        <v>0</v>
      </c>
      <c r="AZ48" s="35">
        <v>0</v>
      </c>
      <c r="BA48" s="3">
        <f>Average!E501</f>
        <v>6.0073412698412696</v>
      </c>
      <c r="BB48" s="3">
        <v>0</v>
      </c>
      <c r="BC48" s="35">
        <v>0</v>
      </c>
      <c r="BD48" s="3">
        <f>Average!F501</f>
        <v>7.61084126984127</v>
      </c>
      <c r="BE48" s="3">
        <v>0</v>
      </c>
      <c r="BF48" s="35">
        <v>0</v>
      </c>
      <c r="BG48" s="3">
        <f>Average!G501</f>
        <v>9.3697698412698411</v>
      </c>
      <c r="BH48" s="3">
        <v>0</v>
      </c>
      <c r="BI48" s="35">
        <v>0</v>
      </c>
      <c r="BJ48" s="3">
        <f>Average!H501</f>
        <v>11.470126984126985</v>
      </c>
      <c r="BK48" s="3">
        <v>0</v>
      </c>
      <c r="BL48" s="35">
        <v>0</v>
      </c>
      <c r="BM48" s="53">
        <f>Average!I501</f>
        <v>13.418043650793651</v>
      </c>
      <c r="BN48" s="3">
        <v>0</v>
      </c>
      <c r="BO48" s="35">
        <v>0</v>
      </c>
      <c r="BP48" s="3">
        <f>Average!J501</f>
        <v>15.18054365079365</v>
      </c>
      <c r="BQ48" s="3">
        <v>0</v>
      </c>
      <c r="BR48" s="35">
        <v>0</v>
      </c>
      <c r="BS48" s="3">
        <f>Average!K501</f>
        <v>16.83554365079365</v>
      </c>
      <c r="BT48" s="3">
        <v>0</v>
      </c>
      <c r="BU48" s="35">
        <v>0</v>
      </c>
      <c r="BV48" s="3">
        <f>Average!L501</f>
        <v>18.387329365079363</v>
      </c>
      <c r="BW48" s="3">
        <v>2.19</v>
      </c>
      <c r="BX48" s="35">
        <v>0.1691119691119691</v>
      </c>
      <c r="BY48" s="3">
        <f>Average!M501</f>
        <v>19.977713980463978</v>
      </c>
      <c r="BZ48" s="3">
        <v>4.1899999999999995</v>
      </c>
      <c r="CA48" s="35">
        <v>0.2823450134770889</v>
      </c>
      <c r="CB48" s="3">
        <f>Average!N501</f>
        <v>21.498302215758095</v>
      </c>
      <c r="CC48" s="3">
        <v>5.35</v>
      </c>
      <c r="CD48" s="35">
        <v>0.32055122828040739</v>
      </c>
      <c r="CE48" s="3">
        <v>16.690000000000001</v>
      </c>
      <c r="CF48" s="3">
        <v>5.35</v>
      </c>
      <c r="CG48" s="35">
        <v>0.32055122828040739</v>
      </c>
      <c r="CH48" s="3"/>
      <c r="CI48" s="3" t="s">
        <v>3</v>
      </c>
      <c r="CJ48" s="3"/>
      <c r="CK48" s="3"/>
    </row>
    <row r="49" spans="1:89" x14ac:dyDescent="0.2">
      <c r="A49" s="21">
        <v>12</v>
      </c>
      <c r="B49" s="21">
        <v>0.03</v>
      </c>
      <c r="C49" s="21"/>
      <c r="D49" s="21">
        <v>0.03</v>
      </c>
      <c r="E49" s="21">
        <v>0.05</v>
      </c>
      <c r="F49" s="21"/>
      <c r="G49" s="21"/>
      <c r="H49" s="21">
        <v>0.05</v>
      </c>
      <c r="I49" s="22">
        <v>0.04</v>
      </c>
      <c r="J49" s="21">
        <v>0.03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>
        <v>12</v>
      </c>
      <c r="W49" s="54" t="str">
        <f>K36</f>
        <v>Fitzsimmons</v>
      </c>
      <c r="X49" s="49">
        <f>K69</f>
        <v>1.58</v>
      </c>
      <c r="Y49" s="51">
        <v>1.2847826086956524</v>
      </c>
      <c r="Z49" s="52">
        <f t="shared" si="32"/>
        <v>3.24</v>
      </c>
      <c r="AA49" s="52">
        <f>Average!D508</f>
        <v>3.2120833333333332</v>
      </c>
      <c r="AB49" s="52">
        <f>BE$33+BE$34+BE$35+BE$36+Z49</f>
        <v>6.3400000000000007</v>
      </c>
      <c r="AC49" s="76">
        <f>AC13+Table54[[#This Row],[Column3]]</f>
        <v>9.014836956521739</v>
      </c>
      <c r="AT49" t="s">
        <v>114</v>
      </c>
      <c r="AU49" s="3">
        <f>Average!C502</f>
        <v>2.6260714285714286</v>
      </c>
      <c r="AV49" s="3">
        <v>3.4499999999999997</v>
      </c>
      <c r="AW49" s="35">
        <v>1.3636363636363635</v>
      </c>
      <c r="AX49" s="3">
        <f>Average!D502</f>
        <v>4.3857142857142852</v>
      </c>
      <c r="AY49" s="3">
        <v>5.35</v>
      </c>
      <c r="AZ49" s="35">
        <v>1.1758241758241759</v>
      </c>
      <c r="BA49" s="3">
        <f>Average!E502</f>
        <v>6.77</v>
      </c>
      <c r="BB49" s="3">
        <v>10.66</v>
      </c>
      <c r="BC49" s="35">
        <v>1.5792592592592594</v>
      </c>
      <c r="BD49" s="3">
        <f>Average!F502</f>
        <v>8.7482142857142851</v>
      </c>
      <c r="BE49" s="3">
        <v>13.67</v>
      </c>
      <c r="BF49" s="35">
        <v>1.5876887340301975</v>
      </c>
      <c r="BG49" s="3">
        <f>Average!G502</f>
        <v>10.476071428571428</v>
      </c>
      <c r="BH49" s="3">
        <v>14.91</v>
      </c>
      <c r="BI49" s="35">
        <v>1.4309021113243763</v>
      </c>
      <c r="BJ49" s="3">
        <f>Average!H502</f>
        <v>11.902142857142858</v>
      </c>
      <c r="BK49" s="3">
        <v>17.54</v>
      </c>
      <c r="BL49" s="35">
        <v>1.4889643463497453</v>
      </c>
      <c r="BM49" s="53">
        <f>Average!I502</f>
        <v>12.432857142857143</v>
      </c>
      <c r="BN49" s="3">
        <v>18.54</v>
      </c>
      <c r="BO49" s="35">
        <v>1.4784688995215312</v>
      </c>
      <c r="BP49" s="3">
        <f>Average!J502</f>
        <v>13.008214285714287</v>
      </c>
      <c r="BQ49" s="3">
        <v>18.54</v>
      </c>
      <c r="BR49" s="35">
        <v>1.4003021148036254</v>
      </c>
      <c r="BS49" s="3">
        <f>Average!K502</f>
        <v>13.696428571428573</v>
      </c>
      <c r="BT49" s="3">
        <v>18.54</v>
      </c>
      <c r="BU49" s="35">
        <v>1.3083980239943545</v>
      </c>
      <c r="BV49" s="3">
        <f>Average!L502</f>
        <v>15.496071428571431</v>
      </c>
      <c r="BW49" s="3">
        <v>21.419999999999998</v>
      </c>
      <c r="BX49" s="35">
        <v>1.3514195583596216</v>
      </c>
      <c r="BY49" s="3">
        <f>Average!M502</f>
        <v>18.006785714285719</v>
      </c>
      <c r="BZ49" s="3">
        <v>23.63</v>
      </c>
      <c r="CA49" s="35">
        <v>1.2814533622559654</v>
      </c>
      <c r="CB49" s="3">
        <f>Average!N502</f>
        <v>20.679642857142863</v>
      </c>
      <c r="CC49" s="3">
        <v>25.689999999999998</v>
      </c>
      <c r="CD49" s="35">
        <v>1.2274247491638794</v>
      </c>
      <c r="CE49" s="3">
        <v>20.93</v>
      </c>
      <c r="CF49" s="3">
        <v>25.689999999999998</v>
      </c>
      <c r="CG49" s="35">
        <v>1.2274247491638794</v>
      </c>
      <c r="CH49" s="3"/>
      <c r="CI49" s="3" t="s">
        <v>114</v>
      </c>
      <c r="CJ49" s="3"/>
      <c r="CK49" s="3"/>
    </row>
    <row r="50" spans="1:89" x14ac:dyDescent="0.2">
      <c r="A50">
        <v>13</v>
      </c>
      <c r="B50">
        <v>0.01</v>
      </c>
      <c r="F50">
        <v>0.2</v>
      </c>
      <c r="G50">
        <v>0.2</v>
      </c>
      <c r="H50">
        <v>0.02</v>
      </c>
      <c r="J50">
        <v>0.01</v>
      </c>
      <c r="N50">
        <v>0.06</v>
      </c>
      <c r="R50">
        <v>0.05</v>
      </c>
      <c r="U50">
        <v>13</v>
      </c>
      <c r="W50" s="54" t="str">
        <f>L36</f>
        <v>Houser</v>
      </c>
      <c r="X50" s="49">
        <f>L69</f>
        <v>3.3</v>
      </c>
      <c r="Y50" s="51">
        <v>1.3673913043478259</v>
      </c>
      <c r="Z50" s="52">
        <f t="shared" si="32"/>
        <v>5.2299999999999995</v>
      </c>
      <c r="AA50" s="52">
        <f>Average!D509</f>
        <v>3.0803571428571423</v>
      </c>
      <c r="AB50" s="52">
        <f>BF$33+BF$34+BF$35+BF$36+Z50</f>
        <v>10.259999999999998</v>
      </c>
      <c r="AC50" s="76">
        <f>AC14+Table54[[#This Row],[Column3]]</f>
        <v>9.4213216011042089</v>
      </c>
      <c r="AT50" s="34" t="s">
        <v>5</v>
      </c>
      <c r="AU50" s="3">
        <f>Average!C503</f>
        <v>1.5157142857142856</v>
      </c>
      <c r="AV50" s="3">
        <v>2.35</v>
      </c>
      <c r="AW50" s="35">
        <v>1.3202247191011236</v>
      </c>
      <c r="AX50" s="3">
        <f>Average!D503</f>
        <v>2.6232142857142859</v>
      </c>
      <c r="AY50" s="3">
        <v>3.2</v>
      </c>
      <c r="AZ50" s="35">
        <v>0.99688473520249232</v>
      </c>
      <c r="BA50" s="3">
        <f>Average!E503</f>
        <v>4.2292857142857141</v>
      </c>
      <c r="BB50" s="3">
        <v>6.51</v>
      </c>
      <c r="BC50" s="35">
        <v>1.3367556468172483</v>
      </c>
      <c r="BD50" s="3">
        <f>Average!F503</f>
        <v>5.9353571428571428</v>
      </c>
      <c r="BE50" s="3">
        <v>9.1499999999999986</v>
      </c>
      <c r="BF50" s="35">
        <v>1.3842662632375187</v>
      </c>
      <c r="BG50" s="3">
        <f>Average!G503</f>
        <v>7.65</v>
      </c>
      <c r="BH50" s="3">
        <v>9.8899999999999988</v>
      </c>
      <c r="BI50" s="35">
        <v>1.1635294117647057</v>
      </c>
      <c r="BJ50" s="3">
        <f>Average!H503</f>
        <v>9.0721428571428575</v>
      </c>
      <c r="BK50" s="3">
        <v>12.209999999999999</v>
      </c>
      <c r="BL50" s="35">
        <v>1.2408536585365852</v>
      </c>
      <c r="BM50" s="53">
        <f>Average!I503</f>
        <v>9.5742857142857147</v>
      </c>
      <c r="BN50" s="3">
        <v>12.629999999999999</v>
      </c>
      <c r="BO50" s="35">
        <v>1.1859154929577465</v>
      </c>
      <c r="BP50" s="3">
        <f>Average!J503</f>
        <v>10.147321428571429</v>
      </c>
      <c r="BQ50" s="3">
        <v>12.629999999999999</v>
      </c>
      <c r="BR50" s="35">
        <v>1.109841827768014</v>
      </c>
      <c r="BS50" s="3">
        <f>Average!K503</f>
        <v>10.912706043956044</v>
      </c>
      <c r="BT50" s="3">
        <v>12.629999999999999</v>
      </c>
      <c r="BU50" s="35">
        <v>1.0251623376623376</v>
      </c>
      <c r="BV50" s="3">
        <f>Average!L503</f>
        <v>12.430206043956044</v>
      </c>
      <c r="BW50" s="3">
        <v>15.509999999999998</v>
      </c>
      <c r="BX50" s="35">
        <v>1.11985559566787</v>
      </c>
      <c r="BY50" s="3">
        <f>Average!M503</f>
        <v>14.310206043956043</v>
      </c>
      <c r="BZ50" s="3">
        <v>17.119999999999997</v>
      </c>
      <c r="CA50" s="35">
        <v>1.0814908401768792</v>
      </c>
      <c r="CB50" s="3">
        <f>Average!N503</f>
        <v>15.973909747659746</v>
      </c>
      <c r="CC50" s="3">
        <v>18.209999999999997</v>
      </c>
      <c r="CD50" s="35">
        <v>1.0381984036488026</v>
      </c>
      <c r="CE50" s="3">
        <v>17.54</v>
      </c>
      <c r="CF50" s="3">
        <v>18.209999999999997</v>
      </c>
      <c r="CG50" s="35">
        <v>1.0381984036488026</v>
      </c>
      <c r="CH50" s="3"/>
      <c r="CI50" s="3" t="s">
        <v>123</v>
      </c>
      <c r="CJ50" s="3"/>
      <c r="CK50" s="3"/>
    </row>
    <row r="51" spans="1:89" x14ac:dyDescent="0.2">
      <c r="A51" s="21">
        <v>14</v>
      </c>
      <c r="B51" s="21">
        <v>0.08</v>
      </c>
      <c r="C51" s="21">
        <v>0.3</v>
      </c>
      <c r="D51" s="21">
        <v>0.16</v>
      </c>
      <c r="E51" s="21">
        <v>0.39</v>
      </c>
      <c r="F51" s="21"/>
      <c r="G51" s="21">
        <v>0.08</v>
      </c>
      <c r="H51" s="21"/>
      <c r="I51" s="22">
        <v>0.08</v>
      </c>
      <c r="J51" s="21">
        <v>0.12</v>
      </c>
      <c r="K51" s="21">
        <v>0.08</v>
      </c>
      <c r="L51" s="21">
        <v>0.54</v>
      </c>
      <c r="M51" s="21"/>
      <c r="N51" s="21">
        <v>0.13</v>
      </c>
      <c r="O51" s="21"/>
      <c r="P51" s="21"/>
      <c r="Q51" s="21">
        <v>0.27</v>
      </c>
      <c r="R51" s="21">
        <v>0.5</v>
      </c>
      <c r="S51" s="21"/>
      <c r="T51" s="21">
        <v>0.27</v>
      </c>
      <c r="U51" s="21">
        <v>14</v>
      </c>
      <c r="W51" s="54" t="str">
        <f>M36</f>
        <v>Baker</v>
      </c>
      <c r="X51" s="49">
        <f>M69</f>
        <v>0</v>
      </c>
      <c r="Y51" s="51">
        <v>1.0995652173913044</v>
      </c>
      <c r="Z51" s="52">
        <f t="shared" si="32"/>
        <v>0</v>
      </c>
      <c r="AA51" s="52">
        <f>Average!D510</f>
        <v>2.7420833333333334</v>
      </c>
      <c r="AB51" s="42">
        <f>BG$33+BG$34+BG$35+BG$36+Z51</f>
        <v>2.4299999999999997</v>
      </c>
      <c r="AC51" s="76">
        <f>AC15+Table54[[#This Row],[Column3]]</f>
        <v>8.1322332015810286</v>
      </c>
      <c r="AT51" t="s">
        <v>124</v>
      </c>
      <c r="AU51" s="3">
        <f>Average!C504</f>
        <v>1.6034999999999999</v>
      </c>
      <c r="AV51" s="3">
        <v>0</v>
      </c>
      <c r="AW51" s="35">
        <v>0</v>
      </c>
      <c r="AX51" s="3">
        <f>Average!D504</f>
        <v>2.5964999999999998</v>
      </c>
      <c r="AY51" s="3">
        <v>0</v>
      </c>
      <c r="AZ51" s="35">
        <v>0</v>
      </c>
      <c r="BA51" s="3">
        <f>Average!E504</f>
        <v>3.8704999999999998</v>
      </c>
      <c r="BB51" s="3">
        <v>0</v>
      </c>
      <c r="BC51" s="35">
        <v>0</v>
      </c>
      <c r="BD51" s="3">
        <f>Average!F504</f>
        <v>5.1844999999999999</v>
      </c>
      <c r="BE51" s="3">
        <v>0</v>
      </c>
      <c r="BF51" s="35">
        <v>0</v>
      </c>
      <c r="BG51" s="3">
        <f>Average!G504</f>
        <v>6.444</v>
      </c>
      <c r="BH51" s="3">
        <v>0</v>
      </c>
      <c r="BI51" s="35">
        <v>0</v>
      </c>
      <c r="BJ51" s="3">
        <f>Average!H504</f>
        <v>7.4166315789473689</v>
      </c>
      <c r="BK51" s="3">
        <v>0</v>
      </c>
      <c r="BL51" s="35">
        <v>0</v>
      </c>
      <c r="BM51" s="53">
        <f>Average!I504</f>
        <v>7.829964912280702</v>
      </c>
      <c r="BN51" s="3">
        <v>0</v>
      </c>
      <c r="BO51" s="35">
        <v>0</v>
      </c>
      <c r="BP51" s="3">
        <f>Average!J504</f>
        <v>8.194175438596492</v>
      </c>
      <c r="BQ51" s="3">
        <v>0</v>
      </c>
      <c r="BR51" s="35">
        <v>0</v>
      </c>
      <c r="BS51" s="3">
        <f>Average!K504</f>
        <v>8.708881320949434</v>
      </c>
      <c r="BT51" s="3">
        <v>0</v>
      </c>
      <c r="BU51" s="35">
        <v>0</v>
      </c>
      <c r="BV51" s="3">
        <f>Average!L504</f>
        <v>9.9878286893704864</v>
      </c>
      <c r="BW51" s="3">
        <v>0</v>
      </c>
      <c r="BX51" s="35">
        <v>0</v>
      </c>
      <c r="BY51" s="3">
        <f>Average!M504</f>
        <v>11.518881320949435</v>
      </c>
      <c r="BZ51" s="3">
        <v>0</v>
      </c>
      <c r="CA51" s="35">
        <v>0</v>
      </c>
      <c r="CB51" s="3">
        <f>Average!N504</f>
        <v>13.069407636738909</v>
      </c>
      <c r="CC51" s="3">
        <v>0</v>
      </c>
      <c r="CD51" s="35">
        <v>0</v>
      </c>
      <c r="CE51" s="3">
        <v>15.569999999999997</v>
      </c>
      <c r="CF51" s="3">
        <v>0</v>
      </c>
      <c r="CG51" s="35">
        <v>0</v>
      </c>
      <c r="CH51" s="3"/>
      <c r="CI51" s="3" t="s">
        <v>124</v>
      </c>
      <c r="CJ51" s="3"/>
      <c r="CK51" s="3"/>
    </row>
    <row r="52" spans="1:89" x14ac:dyDescent="0.2">
      <c r="A52">
        <v>15</v>
      </c>
      <c r="B52">
        <v>0.1</v>
      </c>
      <c r="C52">
        <v>0.14000000000000001</v>
      </c>
      <c r="D52">
        <v>0.18</v>
      </c>
      <c r="E52">
        <v>0.23</v>
      </c>
      <c r="I52">
        <v>0.12</v>
      </c>
      <c r="J52">
        <v>0.3</v>
      </c>
      <c r="L52">
        <v>0.21</v>
      </c>
      <c r="N52">
        <v>0.02</v>
      </c>
      <c r="Q52">
        <v>0.22</v>
      </c>
      <c r="R52">
        <v>0.5</v>
      </c>
      <c r="T52">
        <v>0.21</v>
      </c>
      <c r="U52">
        <v>15</v>
      </c>
      <c r="W52" s="54" t="str">
        <f>N36</f>
        <v>Landkammer</v>
      </c>
      <c r="X52" s="49">
        <f>N69</f>
        <v>2.3899999999999997</v>
      </c>
      <c r="Y52" s="51">
        <v>1.1756521739130437</v>
      </c>
      <c r="Z52" s="52">
        <f t="shared" si="32"/>
        <v>4.68</v>
      </c>
      <c r="AA52" s="52">
        <f>Average!D511</f>
        <v>2.74</v>
      </c>
      <c r="AB52" s="52">
        <f>BH$33+BH$34+BH$35+BH$36+Z52</f>
        <v>9.31</v>
      </c>
      <c r="AC52" s="76">
        <f>AC16+Table54[[#This Row],[Column3]]</f>
        <v>8.1253416149068318</v>
      </c>
      <c r="AT52" s="34" t="s">
        <v>95</v>
      </c>
      <c r="AU52" s="3">
        <f>Average!C505</f>
        <v>1.7589285714285716</v>
      </c>
      <c r="AV52" s="3">
        <v>1.71</v>
      </c>
      <c r="AW52" s="35">
        <v>0.92934782608695643</v>
      </c>
      <c r="AX52" s="3">
        <f>Average!D505</f>
        <v>2.9342857142857142</v>
      </c>
      <c r="AY52" s="3">
        <v>3.45</v>
      </c>
      <c r="AZ52" s="35">
        <v>1.0917721518987342</v>
      </c>
      <c r="BA52" s="3">
        <f>Average!E505</f>
        <v>4.6496428571428572</v>
      </c>
      <c r="BB52" s="3">
        <v>9.11</v>
      </c>
      <c r="BC52" s="35">
        <v>1.9178947368421051</v>
      </c>
      <c r="BD52" s="3">
        <f>Average!F505</f>
        <v>6.0846428571428568</v>
      </c>
      <c r="BE52" s="3">
        <v>12.2</v>
      </c>
      <c r="BF52" s="35">
        <v>1.9488817891373802</v>
      </c>
      <c r="BG52" s="3">
        <f>Average!G505</f>
        <v>7.2267857142857137</v>
      </c>
      <c r="BH52" s="3">
        <v>13.229999999999999</v>
      </c>
      <c r="BI52" s="35">
        <v>1.72490221642764</v>
      </c>
      <c r="BJ52" s="3">
        <f>Average!H505</f>
        <v>8.2089285714285705</v>
      </c>
      <c r="BK52" s="3">
        <v>15.879999999999999</v>
      </c>
      <c r="BL52" s="35">
        <v>1.8294930875576036</v>
      </c>
      <c r="BM52" s="53">
        <f>Average!I505</f>
        <v>8.6289285714285704</v>
      </c>
      <c r="BN52" s="3">
        <v>17.829999999999998</v>
      </c>
      <c r="BO52" s="35">
        <v>1.9422657952069715</v>
      </c>
      <c r="BP52" s="3">
        <f>Average!J505</f>
        <v>8.9770054945054927</v>
      </c>
      <c r="BQ52" s="3">
        <v>17.829999999999998</v>
      </c>
      <c r="BR52" s="35">
        <v>1.8572916666666666</v>
      </c>
      <c r="BS52" s="3">
        <f>Average!K505</f>
        <v>9.5304670329670316</v>
      </c>
      <c r="BT52" s="3">
        <v>17.829999999999998</v>
      </c>
      <c r="BU52" s="35">
        <v>1.7327502429543247</v>
      </c>
      <c r="BV52" s="3">
        <f>Average!L505</f>
        <v>10.963059625559625</v>
      </c>
      <c r="BW52" s="3">
        <v>20.239999999999998</v>
      </c>
      <c r="BX52" s="35">
        <v>1.7433247200689062</v>
      </c>
      <c r="BY52" s="3">
        <f>Average!M505</f>
        <v>13.009726292226292</v>
      </c>
      <c r="BZ52" s="3">
        <v>23.229999999999997</v>
      </c>
      <c r="CA52" s="35">
        <v>1.6993416239941475</v>
      </c>
      <c r="CB52" s="3">
        <f>Average!N505</f>
        <v>14.857226292226292</v>
      </c>
      <c r="CC52" s="3">
        <v>26.189999999999998</v>
      </c>
      <c r="CD52" s="35">
        <v>1.6896774193548385</v>
      </c>
      <c r="CE52" s="3">
        <v>15.5</v>
      </c>
      <c r="CF52" s="3">
        <v>26.189999999999998</v>
      </c>
      <c r="CG52" s="35">
        <v>1.6896774193548385</v>
      </c>
      <c r="CH52" s="3"/>
      <c r="CI52" s="3" t="s">
        <v>125</v>
      </c>
      <c r="CJ52" s="3"/>
      <c r="CK52" s="3"/>
    </row>
    <row r="53" spans="1:89" x14ac:dyDescent="0.2">
      <c r="A53" s="21">
        <v>16</v>
      </c>
      <c r="B53" s="21">
        <v>0.01</v>
      </c>
      <c r="C53" s="21"/>
      <c r="D53" s="21"/>
      <c r="E53" s="21">
        <v>0.02</v>
      </c>
      <c r="F53" s="21"/>
      <c r="G53" s="21">
        <v>0.08</v>
      </c>
      <c r="H53" s="21">
        <v>0.3</v>
      </c>
      <c r="I53" s="22"/>
      <c r="J53" s="21"/>
      <c r="K53" s="21">
        <v>0.18</v>
      </c>
      <c r="L53" s="21"/>
      <c r="M53" s="21"/>
      <c r="N53" s="21">
        <v>0.05</v>
      </c>
      <c r="O53" s="21"/>
      <c r="P53" s="21"/>
      <c r="Q53" s="21"/>
      <c r="R53" s="21"/>
      <c r="S53" s="21"/>
      <c r="T53" s="21">
        <v>0.15</v>
      </c>
      <c r="U53" s="21">
        <v>16</v>
      </c>
      <c r="W53" s="54" t="str">
        <f>O36</f>
        <v>Travis</v>
      </c>
      <c r="X53" s="49">
        <f>O69</f>
        <v>0</v>
      </c>
      <c r="Y53" s="51">
        <v>0.96999999999999986</v>
      </c>
      <c r="Z53" s="52">
        <f t="shared" si="32"/>
        <v>1.51</v>
      </c>
      <c r="AA53" s="52">
        <f>Average!D512</f>
        <v>2.6257692307692309</v>
      </c>
      <c r="AB53" s="52">
        <f>BI$33+BI$34+BI$35+BI$36+Z53</f>
        <v>5.82</v>
      </c>
      <c r="AC53" s="76">
        <f>AC17+Table54[[#This Row],[Column3]]</f>
        <v>7.5259177859177857</v>
      </c>
      <c r="AT53" s="34"/>
      <c r="AU53" s="3">
        <f>Average!C506</f>
        <v>1.2820000000000003</v>
      </c>
      <c r="AV53" s="3"/>
      <c r="AW53" s="35"/>
      <c r="AX53" s="3">
        <f>Average!D506</f>
        <v>2.6200000000000006</v>
      </c>
      <c r="AY53" s="3"/>
      <c r="AZ53" s="35"/>
      <c r="BA53" s="3">
        <f>Average!E506</f>
        <v>5.0280000000000005</v>
      </c>
      <c r="BB53" s="3"/>
      <c r="BC53" s="35"/>
      <c r="BD53" s="3">
        <f>Average!F506</f>
        <v>6.1960000000000006</v>
      </c>
      <c r="BE53" s="3"/>
      <c r="BF53" s="35"/>
      <c r="BG53" s="3">
        <f>Average!G506</f>
        <v>7.1480000000000006</v>
      </c>
      <c r="BH53" s="3"/>
      <c r="BI53" s="35"/>
      <c r="BJ53" s="3">
        <f>Average!H506</f>
        <v>8.3339999999999996</v>
      </c>
      <c r="BK53" s="3"/>
      <c r="BL53" s="35"/>
      <c r="BM53" s="53">
        <f>Average!I506</f>
        <v>8.5719999999999992</v>
      </c>
      <c r="BN53" s="3"/>
      <c r="BO53" s="35"/>
      <c r="BP53" s="3">
        <f>Average!J506</f>
        <v>8.7439999999999998</v>
      </c>
      <c r="BQ53" s="3"/>
      <c r="BR53" s="35"/>
      <c r="BS53" s="3">
        <f>Average!K506</f>
        <v>9.2620000000000005</v>
      </c>
      <c r="BT53" s="3"/>
      <c r="BU53" s="35"/>
      <c r="BV53" s="3">
        <f>Average!L506</f>
        <v>10.584</v>
      </c>
      <c r="BW53" s="3"/>
      <c r="BX53" s="35"/>
      <c r="BY53" s="3">
        <f>Average!M506</f>
        <v>12.084</v>
      </c>
      <c r="BZ53" s="3"/>
      <c r="CA53" s="35"/>
      <c r="CB53" s="3">
        <f>Average!N506</f>
        <v>13.523999999999999</v>
      </c>
      <c r="CC53" s="3"/>
      <c r="CD53" s="35"/>
      <c r="CE53" s="3"/>
      <c r="CF53" s="3"/>
      <c r="CG53" s="35"/>
      <c r="CH53" s="3"/>
      <c r="CI53" s="3"/>
      <c r="CJ53" s="3"/>
      <c r="CK53" s="3"/>
    </row>
    <row r="54" spans="1:89" x14ac:dyDescent="0.2">
      <c r="A54">
        <v>17</v>
      </c>
      <c r="B54">
        <v>0.06</v>
      </c>
      <c r="C54">
        <v>0.28000000000000003</v>
      </c>
      <c r="D54">
        <v>0.06</v>
      </c>
      <c r="E54">
        <v>0.02</v>
      </c>
      <c r="F54">
        <v>0.1</v>
      </c>
      <c r="I54">
        <v>0.04</v>
      </c>
      <c r="J54">
        <v>0.14000000000000001</v>
      </c>
      <c r="N54">
        <v>0.12</v>
      </c>
      <c r="T54">
        <v>0.35</v>
      </c>
      <c r="U54">
        <v>17</v>
      </c>
      <c r="W54" s="54" t="str">
        <f>P36</f>
        <v>Robinson</v>
      </c>
      <c r="X54" s="49">
        <f>P69</f>
        <v>0</v>
      </c>
      <c r="Y54" s="51">
        <v>1.1776470588235295</v>
      </c>
      <c r="Z54" s="52">
        <f t="shared" si="32"/>
        <v>0</v>
      </c>
      <c r="AA54" s="52">
        <f>Average!D513</f>
        <v>2.6982352941176471</v>
      </c>
      <c r="AB54" s="52">
        <f>BJ$33+BJ$34+BJ$35+BJ$36+Z54</f>
        <v>0</v>
      </c>
      <c r="AC54" s="76">
        <f>AC18+Table54[[#This Row],[Column3]]</f>
        <v>8.1222222222222236</v>
      </c>
      <c r="AT54" t="s">
        <v>126</v>
      </c>
      <c r="AU54" s="3">
        <f>Average!C507</f>
        <v>2.1003571428571428</v>
      </c>
      <c r="AV54" s="3">
        <v>3.4599999999999995</v>
      </c>
      <c r="AW54" s="35">
        <v>1.5585585585585582</v>
      </c>
      <c r="AX54" s="3">
        <f>Average!D507</f>
        <v>3.4539285714285715</v>
      </c>
      <c r="AY54" s="3">
        <v>5.0599999999999996</v>
      </c>
      <c r="AZ54" s="35">
        <v>1.3315789473684208</v>
      </c>
      <c r="BA54" s="3">
        <f>Average!E507</f>
        <v>5.5778571428571428</v>
      </c>
      <c r="BB54" s="3">
        <v>10.579999999999998</v>
      </c>
      <c r="BC54" s="35">
        <v>1.8960573476702505</v>
      </c>
      <c r="BD54" s="3">
        <f>Average!F507</f>
        <v>7.3635714285714284</v>
      </c>
      <c r="BE54" s="3">
        <v>13.209999999999999</v>
      </c>
      <c r="BF54" s="35">
        <v>1.8475524475524474</v>
      </c>
      <c r="BG54" s="3">
        <f>Average!G507</f>
        <v>9.0385714285714283</v>
      </c>
      <c r="BH54" s="3">
        <v>14.389999999999999</v>
      </c>
      <c r="BI54" s="35">
        <v>1.6132286995515694</v>
      </c>
      <c r="BJ54" s="3">
        <f>Average!H507</f>
        <v>10.364642857142858</v>
      </c>
      <c r="BK54" s="3">
        <v>16.89</v>
      </c>
      <c r="BL54" s="35">
        <v>1.6805970149253731</v>
      </c>
      <c r="BM54" s="53">
        <f>Average!I507</f>
        <v>10.890357142857143</v>
      </c>
      <c r="BN54" s="3">
        <v>17.64</v>
      </c>
      <c r="BO54" s="35">
        <v>1.6532333645735708</v>
      </c>
      <c r="BP54" s="3">
        <f>Average!J507</f>
        <v>11.373214285714285</v>
      </c>
      <c r="BQ54" s="3">
        <v>17.64</v>
      </c>
      <c r="BR54" s="35">
        <v>1.5652173913043479</v>
      </c>
      <c r="BS54" s="3">
        <f>Average!K507</f>
        <v>11.917445054945054</v>
      </c>
      <c r="BT54" s="3">
        <v>17.64</v>
      </c>
      <c r="BU54" s="35">
        <v>1.4435351882160394</v>
      </c>
      <c r="BV54" s="3">
        <f>Average!L507</f>
        <v>13.43565934065934</v>
      </c>
      <c r="BW54" s="3">
        <v>20.190000000000001</v>
      </c>
      <c r="BX54" s="35">
        <v>1.4737226277372264</v>
      </c>
      <c r="BY54" s="3">
        <f>Average!M507</f>
        <v>15.596373626373627</v>
      </c>
      <c r="BZ54" s="3">
        <v>22.560000000000002</v>
      </c>
      <c r="CA54" s="35">
        <v>1.4197608558842041</v>
      </c>
      <c r="CB54" s="3">
        <f>Average!N507</f>
        <v>17.73458791208791</v>
      </c>
      <c r="CC54" s="3">
        <v>25.040000000000003</v>
      </c>
      <c r="CD54" s="35">
        <v>1.3988826815642461</v>
      </c>
      <c r="CE54" s="3">
        <v>17.899999999999999</v>
      </c>
      <c r="CF54" s="3">
        <v>25.040000000000003</v>
      </c>
      <c r="CG54" s="35">
        <v>1.3988826815642461</v>
      </c>
      <c r="CH54" s="3"/>
      <c r="CI54" s="3" t="s">
        <v>126</v>
      </c>
      <c r="CJ54" s="3"/>
      <c r="CK54" s="3"/>
    </row>
    <row r="55" spans="1:89" x14ac:dyDescent="0.2">
      <c r="A55" s="21">
        <v>18</v>
      </c>
      <c r="B55" s="21">
        <v>0.2</v>
      </c>
      <c r="C55" s="21">
        <v>0.47</v>
      </c>
      <c r="D55" s="21">
        <v>0.19</v>
      </c>
      <c r="E55" s="21">
        <v>0.12</v>
      </c>
      <c r="F55" s="21"/>
      <c r="G55" s="21">
        <v>0.08</v>
      </c>
      <c r="H55" s="21"/>
      <c r="I55" s="22">
        <v>0.16</v>
      </c>
      <c r="J55" s="21">
        <v>0.09</v>
      </c>
      <c r="K55" s="21"/>
      <c r="L55" s="21"/>
      <c r="M55" s="21"/>
      <c r="N55" s="21"/>
      <c r="O55" s="21"/>
      <c r="P55" s="21"/>
      <c r="Q55" s="21">
        <v>0.06</v>
      </c>
      <c r="R55" s="21"/>
      <c r="S55" s="21"/>
      <c r="T55" s="21">
        <v>0.12</v>
      </c>
      <c r="U55" s="21">
        <v>18</v>
      </c>
      <c r="W55" s="54" t="str">
        <f>Q36</f>
        <v>Blachly</v>
      </c>
      <c r="X55" s="49">
        <f>Q69</f>
        <v>2.15</v>
      </c>
      <c r="Y55" s="51">
        <v>1.3473913043478263</v>
      </c>
      <c r="Z55" s="52">
        <f t="shared" si="32"/>
        <v>3.8</v>
      </c>
      <c r="AA55" s="52">
        <f>Average!D514</f>
        <v>3.5207142857142859</v>
      </c>
      <c r="AB55" s="52">
        <f>BK$33+BK$34+BK$35+BK$36+Z55</f>
        <v>8.6499999999999986</v>
      </c>
      <c r="AC55" s="76">
        <f>AC19+Table54[[#This Row],[Column3]]</f>
        <v>10.179572384137602</v>
      </c>
      <c r="AT55" t="s">
        <v>127</v>
      </c>
      <c r="AU55" s="3">
        <f>Average!C508</f>
        <v>1.9479166666666663</v>
      </c>
      <c r="AV55" s="3">
        <v>1.94</v>
      </c>
      <c r="AW55" s="35">
        <v>0.95566502463054193</v>
      </c>
      <c r="AX55" s="3">
        <f>Average!D508</f>
        <v>3.2120833333333332</v>
      </c>
      <c r="AY55" s="3">
        <v>3.72</v>
      </c>
      <c r="AZ55" s="35">
        <v>1.0568181818181821</v>
      </c>
      <c r="BA55" s="3">
        <f>Average!E508</f>
        <v>4.9974999999999996</v>
      </c>
      <c r="BB55" s="3">
        <v>9.09</v>
      </c>
      <c r="BC55" s="35">
        <v>1.7413793103448276</v>
      </c>
      <c r="BD55" s="3">
        <f>Average!F508</f>
        <v>6.6116666666666664</v>
      </c>
      <c r="BE55" s="3">
        <v>11.92</v>
      </c>
      <c r="BF55" s="35">
        <v>1.781763826606876</v>
      </c>
      <c r="BG55" s="3">
        <f>Average!G508</f>
        <v>8.0133333333333336</v>
      </c>
      <c r="BH55" s="3">
        <v>12.93</v>
      </c>
      <c r="BI55" s="35">
        <v>1.5787545787545789</v>
      </c>
      <c r="BJ55" s="3">
        <f>Average!H508</f>
        <v>9.1504166666666666</v>
      </c>
      <c r="BK55" s="3">
        <v>15.09</v>
      </c>
      <c r="BL55" s="35">
        <v>1.6278317152103561</v>
      </c>
      <c r="BM55" s="53">
        <f>Average!I508</f>
        <v>9.6524999999999999</v>
      </c>
      <c r="BN55" s="3">
        <v>16.36</v>
      </c>
      <c r="BO55" s="35">
        <v>1.6710929519918285</v>
      </c>
      <c r="BP55" s="3">
        <f>Average!J508</f>
        <v>10.060326086956522</v>
      </c>
      <c r="BQ55" s="3">
        <v>16.36</v>
      </c>
      <c r="BR55" s="35">
        <v>1.5883495145631068</v>
      </c>
      <c r="BS55" s="3">
        <f>Average!K508</f>
        <v>10.617717391304348</v>
      </c>
      <c r="BT55" s="3">
        <v>16.36</v>
      </c>
      <c r="BU55" s="35">
        <v>1.4805429864253394</v>
      </c>
      <c r="BV55" s="3">
        <f>Average!L508</f>
        <v>11.988134057971015</v>
      </c>
      <c r="BW55" s="3">
        <v>18.86</v>
      </c>
      <c r="BX55" s="35">
        <v>1.5197421434327156</v>
      </c>
      <c r="BY55" s="3">
        <f>Average!M508</f>
        <v>13.974800724637682</v>
      </c>
      <c r="BZ55" s="3">
        <v>21.39</v>
      </c>
      <c r="CA55" s="35">
        <v>1.4782308223911542</v>
      </c>
      <c r="CB55" s="3">
        <f>Average!N508</f>
        <v>15.806467391304349</v>
      </c>
      <c r="CC55" s="3">
        <v>23.34</v>
      </c>
      <c r="CD55" s="35">
        <v>1.4240390482001219</v>
      </c>
      <c r="CE55" s="3">
        <v>16.39</v>
      </c>
      <c r="CF55" s="3">
        <v>23.34</v>
      </c>
      <c r="CG55" s="35">
        <v>1.4240390482001219</v>
      </c>
      <c r="CH55" s="3"/>
      <c r="CI55" s="3" t="s">
        <v>127</v>
      </c>
      <c r="CJ55" s="3"/>
      <c r="CK55" s="3"/>
    </row>
    <row r="56" spans="1:89" x14ac:dyDescent="0.2">
      <c r="A56">
        <v>19</v>
      </c>
      <c r="C56">
        <v>0.03</v>
      </c>
      <c r="G56">
        <v>0.2</v>
      </c>
      <c r="H56">
        <v>0.18</v>
      </c>
      <c r="J56">
        <v>0.24</v>
      </c>
      <c r="K56">
        <v>0.18</v>
      </c>
      <c r="L56">
        <v>1.34</v>
      </c>
      <c r="N56">
        <v>0.4</v>
      </c>
      <c r="U56">
        <v>19</v>
      </c>
      <c r="W56" s="54" t="str">
        <f>R36</f>
        <v>S. Flerchinger</v>
      </c>
      <c r="X56" s="49">
        <f>R69</f>
        <v>2.33</v>
      </c>
      <c r="Y56" s="51">
        <v>1.1047619047619048</v>
      </c>
      <c r="Z56" s="52">
        <f t="shared" si="32"/>
        <v>4.1300000000000008</v>
      </c>
      <c r="AA56" s="52">
        <f>Average!D515</f>
        <v>3.1003846153846149</v>
      </c>
      <c r="AB56" s="52">
        <f>BL$33+BL$34+BL$35+BL$36+Z56</f>
        <v>8.0500000000000007</v>
      </c>
      <c r="AC56" s="76">
        <f>AC20+Table54[[#This Row],[Column3]]</f>
        <v>8.7620899470899474</v>
      </c>
      <c r="AT56" t="s">
        <v>128</v>
      </c>
      <c r="AU56" s="3">
        <f>Average!C509</f>
        <v>1.7624999999999997</v>
      </c>
      <c r="AV56" s="3">
        <v>3.6199999999999997</v>
      </c>
      <c r="AW56" s="35">
        <v>2.0111111111111111</v>
      </c>
      <c r="AX56" s="3">
        <f>Average!D509</f>
        <v>3.0803571428571423</v>
      </c>
      <c r="AY56" s="3">
        <v>5.33</v>
      </c>
      <c r="AZ56" s="35">
        <v>1.5722713864306783</v>
      </c>
      <c r="BA56" s="3">
        <f>Average!E509</f>
        <v>4.796785714285714</v>
      </c>
      <c r="BB56" s="3">
        <v>10.81</v>
      </c>
      <c r="BC56" s="35">
        <v>2.1576846307385233</v>
      </c>
      <c r="BD56" s="3">
        <f>Average!F509</f>
        <v>6.7275</v>
      </c>
      <c r="BE56" s="3">
        <v>13.290000000000001</v>
      </c>
      <c r="BF56" s="35">
        <v>1.9544117647058825</v>
      </c>
      <c r="BG56" s="3">
        <f>Average!G509</f>
        <v>8.8178571428571431</v>
      </c>
      <c r="BH56" s="3">
        <v>14.030000000000001</v>
      </c>
      <c r="BI56" s="35">
        <v>1.5979498861047838</v>
      </c>
      <c r="BJ56" s="3">
        <f>Average!H509</f>
        <v>10.429642857142857</v>
      </c>
      <c r="BK56" s="3">
        <v>16.59</v>
      </c>
      <c r="BL56" s="35">
        <v>1.6474677259185699</v>
      </c>
      <c r="BM56" s="53">
        <f>Average!I509</f>
        <v>10.986785714285714</v>
      </c>
      <c r="BN56" s="3">
        <v>17.86</v>
      </c>
      <c r="BO56" s="35">
        <v>1.6598513011152416</v>
      </c>
      <c r="BP56" s="3">
        <f>Average!J509</f>
        <v>11.479285714285714</v>
      </c>
      <c r="BQ56" s="3">
        <v>17.86</v>
      </c>
      <c r="BR56" s="35">
        <v>1.569420035149385</v>
      </c>
      <c r="BS56" s="3">
        <f>Average!K509</f>
        <v>12.171507936507936</v>
      </c>
      <c r="BT56" s="3">
        <v>17.86</v>
      </c>
      <c r="BU56" s="35">
        <v>1.4591503267973858</v>
      </c>
      <c r="BV56" s="3">
        <f>Average!L509</f>
        <v>13.721507936507935</v>
      </c>
      <c r="BW56" s="3">
        <v>21.189999999999998</v>
      </c>
      <c r="BX56" s="35">
        <v>1.5535190615835777</v>
      </c>
      <c r="BY56" s="3">
        <f>Average!M509</f>
        <v>15.802579365079364</v>
      </c>
      <c r="BZ56" s="3">
        <v>23.369999999999997</v>
      </c>
      <c r="CA56" s="35">
        <v>1.4763108022741629</v>
      </c>
      <c r="CB56" s="3">
        <f>Average!N509</f>
        <v>17.623650793650793</v>
      </c>
      <c r="CC56" s="3">
        <v>25.349999999999998</v>
      </c>
      <c r="CD56" s="35">
        <v>1.4346349745331071</v>
      </c>
      <c r="CE56" s="3">
        <v>17.669999999999998</v>
      </c>
      <c r="CF56" s="3">
        <v>25.349999999999998</v>
      </c>
      <c r="CG56" s="35">
        <v>1.4346349745331071</v>
      </c>
      <c r="CH56" s="3"/>
      <c r="CI56" s="3" t="s">
        <v>128</v>
      </c>
      <c r="CJ56" s="3"/>
      <c r="CK56" s="3"/>
    </row>
    <row r="57" spans="1:89" x14ac:dyDescent="0.2">
      <c r="A57" s="21">
        <v>20</v>
      </c>
      <c r="B57" s="21"/>
      <c r="C57" s="21"/>
      <c r="D57" s="21"/>
      <c r="E57" s="21"/>
      <c r="F57" s="21"/>
      <c r="G57" s="21"/>
      <c r="H57" s="21"/>
      <c r="I57" s="22"/>
      <c r="J57" s="21"/>
      <c r="K57" s="79"/>
      <c r="L57" s="79"/>
      <c r="M57" s="21"/>
      <c r="N57" s="21"/>
      <c r="O57" s="21"/>
      <c r="P57" s="21"/>
      <c r="Q57" s="21"/>
      <c r="R57" s="21">
        <v>0.11</v>
      </c>
      <c r="S57" s="21"/>
      <c r="T57" s="21">
        <v>0.08</v>
      </c>
      <c r="U57" s="21">
        <v>20</v>
      </c>
      <c r="W57" s="54" t="str">
        <f>S36</f>
        <v>B Slaybaugh</v>
      </c>
      <c r="X57" s="49">
        <f>S69</f>
        <v>0</v>
      </c>
      <c r="Y57" s="51">
        <v>0.74166666666666659</v>
      </c>
      <c r="Z57" s="52">
        <f t="shared" si="32"/>
        <v>1.04</v>
      </c>
      <c r="AA57" s="52">
        <f>Average!D516</f>
        <v>3.1053846153846152</v>
      </c>
      <c r="AB57" s="52">
        <f>BM$33+BM$34+BM$35+BM$36+Z57</f>
        <v>6.62</v>
      </c>
      <c r="AC57" s="76">
        <f>AC21+Table54[[#This Row],[Column3]]</f>
        <v>9.3812179487179499</v>
      </c>
      <c r="AT57" t="s">
        <v>129</v>
      </c>
      <c r="AU57" s="3">
        <f>Average!C510</f>
        <v>1.655</v>
      </c>
      <c r="AV57" s="3">
        <v>2.02</v>
      </c>
      <c r="AW57" s="35">
        <v>1.1542857142857144</v>
      </c>
      <c r="AX57" s="3">
        <f>Average!D510</f>
        <v>2.7420833333333334</v>
      </c>
      <c r="AY57" s="3">
        <v>3.1500000000000004</v>
      </c>
      <c r="AZ57" s="35">
        <v>1.05</v>
      </c>
      <c r="BA57" s="3">
        <f>Average!E510</f>
        <v>4.3129166666666672</v>
      </c>
      <c r="BB57" s="3">
        <v>7.4700000000000006</v>
      </c>
      <c r="BC57" s="35">
        <v>1.6203904555314534</v>
      </c>
      <c r="BD57" s="3">
        <f>Average!F510</f>
        <v>5.828333333333334</v>
      </c>
      <c r="BE57" s="3">
        <v>10.07</v>
      </c>
      <c r="BF57" s="35">
        <v>1.6589785831960462</v>
      </c>
      <c r="BG57" s="3">
        <f>Average!G510</f>
        <v>7.2758333333333338</v>
      </c>
      <c r="BH57" s="3">
        <v>11.02</v>
      </c>
      <c r="BI57" s="35">
        <v>1.4461942257217848</v>
      </c>
      <c r="BJ57" s="3">
        <f>Average!H510</f>
        <v>8.59375</v>
      </c>
      <c r="BK57" s="3">
        <v>13.719999999999999</v>
      </c>
      <c r="BL57" s="35">
        <v>1.5502824858757061</v>
      </c>
      <c r="BM57" s="53">
        <f>Average!I510</f>
        <v>9.0474999999999994</v>
      </c>
      <c r="BN57" s="3">
        <v>14.569999999999999</v>
      </c>
      <c r="BO57" s="35">
        <v>1.5566239316239316</v>
      </c>
      <c r="BP57" s="3">
        <f>Average!J510</f>
        <v>9.473749999999999</v>
      </c>
      <c r="BQ57" s="3">
        <v>14.569999999999999</v>
      </c>
      <c r="BR57" s="35">
        <v>1.4852191641182468</v>
      </c>
      <c r="BS57" s="3">
        <f>Average!K510</f>
        <v>10.135113636363636</v>
      </c>
      <c r="BT57" s="3">
        <v>14.569999999999999</v>
      </c>
      <c r="BU57" s="35">
        <v>1.3823529411764706</v>
      </c>
      <c r="BV57" s="3">
        <f>Average!L510</f>
        <v>11.355530303030303</v>
      </c>
      <c r="BW57" s="3">
        <v>16.919999999999998</v>
      </c>
      <c r="BX57" s="35">
        <v>1.4266441821247891</v>
      </c>
      <c r="BY57" s="3">
        <f>Average!M510</f>
        <v>13.131363636363638</v>
      </c>
      <c r="BZ57" s="3">
        <v>19.339999999999996</v>
      </c>
      <c r="CA57" s="35">
        <v>1.4158125915080524</v>
      </c>
      <c r="CB57" s="3">
        <f>Average!N510</f>
        <v>14.825113636363637</v>
      </c>
      <c r="CC57" s="3">
        <v>20.849999999999998</v>
      </c>
      <c r="CD57" s="35">
        <v>1.3556566970091026</v>
      </c>
      <c r="CE57" s="3">
        <v>15.38</v>
      </c>
      <c r="CF57" s="3">
        <v>20.849999999999998</v>
      </c>
      <c r="CG57" s="35">
        <v>1.3556566970091026</v>
      </c>
      <c r="CH57" s="3"/>
      <c r="CI57" s="3" t="s">
        <v>129</v>
      </c>
      <c r="CJ57" s="3"/>
      <c r="CK57" s="3"/>
    </row>
    <row r="58" spans="1:89" x14ac:dyDescent="0.2">
      <c r="A58">
        <v>21</v>
      </c>
      <c r="F58">
        <v>0.12</v>
      </c>
      <c r="H58">
        <v>0.28000000000000003</v>
      </c>
      <c r="U58">
        <v>21</v>
      </c>
      <c r="W58" s="54" t="str">
        <f>T36</f>
        <v>Demand</v>
      </c>
      <c r="X58" s="49">
        <f>T69</f>
        <v>5.48</v>
      </c>
      <c r="Y58" s="51">
        <v>2.3030769230769228</v>
      </c>
      <c r="Z58" s="52">
        <f t="shared" si="32"/>
        <v>7.5</v>
      </c>
      <c r="AA58" s="52">
        <f>Average!D517</f>
        <v>5.9661111111111111</v>
      </c>
      <c r="AB58" s="52">
        <f>BN$33+BN$34+BN$35+BN$36+Z58</f>
        <v>16.96</v>
      </c>
      <c r="AC58" s="76">
        <f>AC22+Table54[[#This Row],[Column3]]</f>
        <v>15.40448717948718</v>
      </c>
      <c r="AT58" t="s">
        <v>130</v>
      </c>
      <c r="AU58" s="3">
        <f>Average!C511</f>
        <v>1.5517857142857143</v>
      </c>
      <c r="AV58" s="3">
        <v>2.69</v>
      </c>
      <c r="AW58" s="35">
        <v>1.670807453416149</v>
      </c>
      <c r="AX58" s="3">
        <f>Average!D511</f>
        <v>2.74</v>
      </c>
      <c r="AY58" s="3">
        <v>4.21</v>
      </c>
      <c r="AZ58" s="35">
        <v>1.431972789115646</v>
      </c>
      <c r="BA58" s="3">
        <f>Average!E511</f>
        <v>4.4739285714285719</v>
      </c>
      <c r="BB58" s="3">
        <v>8.8499999999999979</v>
      </c>
      <c r="BC58" s="35">
        <v>2.0251716247139582</v>
      </c>
      <c r="BD58" s="3">
        <f>Average!F511</f>
        <v>6.0232142857142863</v>
      </c>
      <c r="BE58" s="3">
        <v>10.699999999999998</v>
      </c>
      <c r="BF58" s="35">
        <v>1.8384879725085905</v>
      </c>
      <c r="BG58" s="3">
        <f>Average!G511</f>
        <v>7.5389285714285723</v>
      </c>
      <c r="BH58" s="3">
        <v>11.519999999999998</v>
      </c>
      <c r="BI58" s="35">
        <v>1.5609756097560972</v>
      </c>
      <c r="BJ58" s="3">
        <f>Average!H511</f>
        <v>8.9414285714285722</v>
      </c>
      <c r="BK58" s="3">
        <v>13.639999999999997</v>
      </c>
      <c r="BL58" s="35">
        <v>1.5953216374269001</v>
      </c>
      <c r="BM58" s="53">
        <f>Average!I511</f>
        <v>9.4157142857142873</v>
      </c>
      <c r="BN58" s="3">
        <v>14.429999999999996</v>
      </c>
      <c r="BO58" s="35">
        <v>1.5583153347732175</v>
      </c>
      <c r="BP58" s="3">
        <f>Average!J511</f>
        <v>9.9628571428571444</v>
      </c>
      <c r="BQ58" s="3">
        <v>14.509999999999996</v>
      </c>
      <c r="BR58" s="35">
        <v>1.4641775983854686</v>
      </c>
      <c r="BS58" s="3">
        <f>Average!K511</f>
        <v>10.512500000000001</v>
      </c>
      <c r="BT58" s="3">
        <v>14.509999999999996</v>
      </c>
      <c r="BU58" s="35">
        <v>1.3637218045112776</v>
      </c>
      <c r="BV58" s="3">
        <f>Average!L511</f>
        <v>11.800357142857145</v>
      </c>
      <c r="BW58" s="3">
        <v>17.099999999999994</v>
      </c>
      <c r="BX58" s="35">
        <v>1.4491525423728806</v>
      </c>
      <c r="BY58" s="3">
        <f>Average!M511</f>
        <v>13.451785714285716</v>
      </c>
      <c r="BZ58" s="3">
        <v>18.639999999999993</v>
      </c>
      <c r="CA58" s="35">
        <v>1.3756457564575639</v>
      </c>
      <c r="CB58" s="3">
        <f>Average!N511</f>
        <v>15.264285714285716</v>
      </c>
      <c r="CC58" s="3">
        <v>20.549999999999994</v>
      </c>
      <c r="CD58" s="35">
        <v>1.3537549407114617</v>
      </c>
      <c r="CE58" s="3">
        <v>15.180000000000003</v>
      </c>
      <c r="CF58" s="3">
        <v>20.549999999999994</v>
      </c>
      <c r="CG58" s="35">
        <v>1.3537549407114617</v>
      </c>
      <c r="CH58" s="3"/>
      <c r="CI58" s="3" t="s">
        <v>130</v>
      </c>
      <c r="CJ58" s="3"/>
      <c r="CK58" s="3"/>
    </row>
    <row r="59" spans="1:89" x14ac:dyDescent="0.2">
      <c r="A59" s="21">
        <v>22</v>
      </c>
      <c r="B59" s="21"/>
      <c r="C59" s="21">
        <v>0.21</v>
      </c>
      <c r="D59" s="21"/>
      <c r="E59" s="21"/>
      <c r="F59" s="21"/>
      <c r="G59" s="21"/>
      <c r="H59" s="21"/>
      <c r="I59" s="22"/>
      <c r="J59" s="21"/>
      <c r="K59" s="79"/>
      <c r="L59" s="21"/>
      <c r="M59" s="21"/>
      <c r="N59" s="21">
        <v>0.08</v>
      </c>
      <c r="O59" s="21"/>
      <c r="P59" s="21"/>
      <c r="Q59" s="21"/>
      <c r="R59" s="21"/>
      <c r="S59" s="21"/>
      <c r="T59" s="21">
        <v>0.25</v>
      </c>
      <c r="U59" s="21">
        <v>22</v>
      </c>
      <c r="W59" s="54"/>
      <c r="X59" s="49"/>
      <c r="Y59" s="49"/>
      <c r="Z59" s="50"/>
      <c r="AA59" s="50"/>
      <c r="AB59" s="52"/>
      <c r="AC59" s="74"/>
      <c r="AT59" t="s">
        <v>131</v>
      </c>
      <c r="AU59" s="3">
        <f>Average!C512</f>
        <v>1.5903846153846157</v>
      </c>
      <c r="AV59" s="3">
        <v>0</v>
      </c>
      <c r="AW59" s="35">
        <v>0</v>
      </c>
      <c r="AX59" s="3">
        <f>Average!D512</f>
        <v>2.6257692307692309</v>
      </c>
      <c r="AY59" s="3">
        <v>0.36</v>
      </c>
      <c r="AZ59" s="35">
        <v>0.11960132890365449</v>
      </c>
      <c r="BA59" s="3">
        <f>Average!E512</f>
        <v>4.222065527065527</v>
      </c>
      <c r="BB59" s="3">
        <v>4.1900000000000004</v>
      </c>
      <c r="BC59" s="35">
        <v>0.87840670859538805</v>
      </c>
      <c r="BD59" s="3">
        <f>Average!F512</f>
        <v>5.5142083842083842</v>
      </c>
      <c r="BE59" s="3">
        <v>6.3500000000000005</v>
      </c>
      <c r="BF59" s="35">
        <v>1.0127591706539076</v>
      </c>
      <c r="BG59" s="3">
        <f>Average!G512</f>
        <v>6.628494098494099</v>
      </c>
      <c r="BH59" s="3">
        <v>7.8500000000000005</v>
      </c>
      <c r="BI59" s="35">
        <v>1.0115979381443301</v>
      </c>
      <c r="BJ59" s="3">
        <f>Average!H512</f>
        <v>7.5825681725681733</v>
      </c>
      <c r="BK59" s="3">
        <v>9.870000000000001</v>
      </c>
      <c r="BL59" s="35">
        <v>1.1228668941979525</v>
      </c>
      <c r="BM59" s="53">
        <f>Average!I512</f>
        <v>7.9598758648758654</v>
      </c>
      <c r="BN59" s="3">
        <v>10.72</v>
      </c>
      <c r="BO59" s="35">
        <v>1.1477516059957173</v>
      </c>
      <c r="BP59" s="3">
        <f>Average!J512</f>
        <v>8.2990758648758653</v>
      </c>
      <c r="BQ59" s="3">
        <v>10.72</v>
      </c>
      <c r="BR59" s="35">
        <v>1.08502024291498</v>
      </c>
      <c r="BS59" s="3">
        <f>Average!K512</f>
        <v>8.7571527879527888</v>
      </c>
      <c r="BT59" s="3">
        <v>10.72</v>
      </c>
      <c r="BU59" s="35">
        <v>1.0199809705042817</v>
      </c>
      <c r="BV59" s="3">
        <f>Average!L512</f>
        <v>9.8450099308099315</v>
      </c>
      <c r="BW59" s="3">
        <v>10.72</v>
      </c>
      <c r="BX59" s="35">
        <v>0.9069373942470389</v>
      </c>
      <c r="BY59" s="3">
        <f>Average!M512</f>
        <v>11.526861782661783</v>
      </c>
      <c r="BZ59" s="3">
        <v>10.72</v>
      </c>
      <c r="CA59" s="35">
        <v>0.78248175182481761</v>
      </c>
      <c r="CB59" s="3">
        <f>Average!N512</f>
        <v>13.140707936507937</v>
      </c>
      <c r="CC59" s="3">
        <v>10.72</v>
      </c>
      <c r="CD59" s="35">
        <v>0.69700910273081929</v>
      </c>
      <c r="CE59" s="3">
        <v>15.379999999999999</v>
      </c>
      <c r="CF59" s="3">
        <v>10.72</v>
      </c>
      <c r="CG59" s="35">
        <v>0.69700910273081929</v>
      </c>
      <c r="CH59" s="3"/>
      <c r="CI59" s="3" t="s">
        <v>131</v>
      </c>
      <c r="CJ59" s="3"/>
      <c r="CK59" s="3"/>
    </row>
    <row r="60" spans="1:89" x14ac:dyDescent="0.2">
      <c r="A60">
        <v>23</v>
      </c>
      <c r="B60">
        <v>0.22</v>
      </c>
      <c r="C60">
        <v>0.3</v>
      </c>
      <c r="E60">
        <v>0.39</v>
      </c>
      <c r="G60">
        <v>0.31</v>
      </c>
      <c r="I60">
        <v>0.2</v>
      </c>
      <c r="N60">
        <v>0.2</v>
      </c>
      <c r="T60">
        <v>0.37</v>
      </c>
      <c r="U60">
        <v>23</v>
      </c>
      <c r="W60" s="54" t="s">
        <v>101</v>
      </c>
      <c r="X60" s="49"/>
      <c r="Y60" s="49"/>
      <c r="Z60" s="50"/>
      <c r="AA60" s="50" t="s">
        <v>145</v>
      </c>
      <c r="AB60" s="52"/>
      <c r="AC60" s="76"/>
      <c r="AT60" t="s">
        <v>132</v>
      </c>
      <c r="AU60" s="3">
        <f>Average!C513</f>
        <v>1.5205882352941178</v>
      </c>
      <c r="AV60" s="3">
        <v>0</v>
      </c>
      <c r="AW60" s="35">
        <v>0</v>
      </c>
      <c r="AX60" s="3">
        <f>Average!D513</f>
        <v>2.6982352941176471</v>
      </c>
      <c r="AY60" s="3">
        <v>0</v>
      </c>
      <c r="AZ60" s="35">
        <v>0</v>
      </c>
      <c r="BA60" s="3">
        <f>Average!E513</f>
        <v>4.0335294117647056</v>
      </c>
      <c r="BB60" s="3">
        <v>0</v>
      </c>
      <c r="BC60" s="35">
        <v>0</v>
      </c>
      <c r="BD60" s="3">
        <f>Average!F513</f>
        <v>5.5558823529411763</v>
      </c>
      <c r="BE60" s="3">
        <v>0</v>
      </c>
      <c r="BF60" s="35">
        <v>0</v>
      </c>
      <c r="BG60" s="3">
        <f>Average!G513</f>
        <v>7.0888235294117647</v>
      </c>
      <c r="BH60" s="3">
        <v>0</v>
      </c>
      <c r="BI60" s="35">
        <v>0</v>
      </c>
      <c r="BJ60" s="3">
        <f>Average!H513</f>
        <v>8.1743790849673204</v>
      </c>
      <c r="BK60" s="3">
        <v>0</v>
      </c>
      <c r="BL60" s="35">
        <v>0</v>
      </c>
      <c r="BM60" s="53">
        <f>Average!I513</f>
        <v>8.7326143790849677</v>
      </c>
      <c r="BN60" s="3">
        <v>0</v>
      </c>
      <c r="BO60" s="35">
        <v>0</v>
      </c>
      <c r="BP60" s="3">
        <f>Average!J513</f>
        <v>9.2284967320261444</v>
      </c>
      <c r="BQ60" s="3">
        <v>0</v>
      </c>
      <c r="BR60" s="35">
        <v>0</v>
      </c>
      <c r="BS60" s="3">
        <f>Average!K513</f>
        <v>9.9149673202614395</v>
      </c>
      <c r="BT60" s="3">
        <v>0</v>
      </c>
      <c r="BU60" s="35">
        <v>0</v>
      </c>
      <c r="BV60" s="3">
        <f>Average!L513</f>
        <v>11.327189542483662</v>
      </c>
      <c r="BW60" s="3">
        <v>0</v>
      </c>
      <c r="BX60" s="35">
        <v>0</v>
      </c>
      <c r="BY60" s="3">
        <f>Average!M513</f>
        <v>13.162483660130722</v>
      </c>
      <c r="BZ60" s="3">
        <v>0</v>
      </c>
      <c r="CA60" s="35">
        <v>0</v>
      </c>
      <c r="CB60" s="3">
        <f>Average!N513</f>
        <v>14.652483660130722</v>
      </c>
      <c r="CC60" s="3">
        <v>0</v>
      </c>
      <c r="CD60" s="35">
        <v>0</v>
      </c>
      <c r="CE60" s="3">
        <v>15.579999999999998</v>
      </c>
      <c r="CF60" s="3">
        <v>0</v>
      </c>
      <c r="CG60" s="35"/>
      <c r="CH60" s="3"/>
      <c r="CI60" s="3" t="s">
        <v>132</v>
      </c>
      <c r="CJ60" s="3"/>
      <c r="CK60" s="3"/>
    </row>
    <row r="61" spans="1:89" x14ac:dyDescent="0.2">
      <c r="A61" s="21">
        <v>24</v>
      </c>
      <c r="B61" s="21">
        <v>0.04</v>
      </c>
      <c r="C61" s="21">
        <v>0.1</v>
      </c>
      <c r="D61" s="21">
        <v>0.06</v>
      </c>
      <c r="E61" s="21">
        <v>0.45</v>
      </c>
      <c r="F61" s="21">
        <v>0.83</v>
      </c>
      <c r="G61" s="21">
        <v>0.12</v>
      </c>
      <c r="H61" s="21">
        <v>0.34</v>
      </c>
      <c r="I61" s="22">
        <v>0.12</v>
      </c>
      <c r="J61" s="21">
        <v>0.41</v>
      </c>
      <c r="K61" s="79"/>
      <c r="L61" s="21"/>
      <c r="M61" s="21"/>
      <c r="N61" s="21">
        <v>0.35</v>
      </c>
      <c r="O61" s="21"/>
      <c r="P61" s="21"/>
      <c r="Q61" s="21"/>
      <c r="R61" s="21"/>
      <c r="S61" s="21"/>
      <c r="T61" s="21">
        <v>0.48</v>
      </c>
      <c r="U61" s="21">
        <v>24</v>
      </c>
      <c r="W61" s="54"/>
      <c r="X61" s="49" t="s">
        <v>102</v>
      </c>
      <c r="Y61" s="49"/>
      <c r="Z61" s="50"/>
      <c r="AA61" s="50"/>
      <c r="AB61" s="52"/>
      <c r="AC61" s="74"/>
      <c r="AT61" t="s">
        <v>133</v>
      </c>
      <c r="AU61" s="3">
        <f>Average!C514</f>
        <v>2.1310714285714285</v>
      </c>
      <c r="AV61" s="3">
        <v>4.2799999999999994</v>
      </c>
      <c r="AW61" s="35">
        <v>2.5325443786982245</v>
      </c>
      <c r="AX61" s="3">
        <f>Average!D514</f>
        <v>3.5207142857142859</v>
      </c>
      <c r="AY61" s="3">
        <v>5.47</v>
      </c>
      <c r="AZ61" s="35">
        <v>1.9397163120567376</v>
      </c>
      <c r="BA61" s="3">
        <f>Average!E514</f>
        <v>5.531428571428572</v>
      </c>
      <c r="BB61" s="3">
        <v>9.6199999999999992</v>
      </c>
      <c r="BC61" s="35">
        <v>2.2796208530805688</v>
      </c>
      <c r="BD61" s="3">
        <f>Average!F514</f>
        <v>7.316071428571429</v>
      </c>
      <c r="BE61" s="3">
        <v>12.459999999999999</v>
      </c>
      <c r="BF61" s="35">
        <v>2.1975308641975309</v>
      </c>
      <c r="BG61" s="3">
        <f>Average!G514</f>
        <v>9.0135714285714297</v>
      </c>
      <c r="BH61" s="3">
        <v>13.549999999999999</v>
      </c>
      <c r="BI61" s="35">
        <v>1.8767313019390581</v>
      </c>
      <c r="BJ61" s="3">
        <f>Average!H514</f>
        <v>10.263214285714287</v>
      </c>
      <c r="BK61" s="3">
        <v>16.059999999999999</v>
      </c>
      <c r="BL61" s="35">
        <v>1.9443099273607747</v>
      </c>
      <c r="BM61" s="53">
        <f>Average!I514</f>
        <v>10.713571428571431</v>
      </c>
      <c r="BN61" s="3">
        <v>16.64</v>
      </c>
      <c r="BO61" s="35">
        <v>1.9148446490218645</v>
      </c>
      <c r="BP61" s="3">
        <f>Average!J514</f>
        <v>11.180714285714288</v>
      </c>
      <c r="BQ61" s="3">
        <v>16.64</v>
      </c>
      <c r="BR61" s="35">
        <v>1.8146128680479827</v>
      </c>
      <c r="BS61" s="3">
        <f>Average!K514</f>
        <v>11.849945054945056</v>
      </c>
      <c r="BT61" s="3">
        <v>16.64</v>
      </c>
      <c r="BU61" s="35">
        <v>1.71900826446281</v>
      </c>
      <c r="BV61" s="3">
        <f>Average!L514</f>
        <v>13.473516483516486</v>
      </c>
      <c r="BW61" s="3">
        <v>19.100000000000001</v>
      </c>
      <c r="BX61" s="35">
        <v>1.7347865576748411</v>
      </c>
      <c r="BY61" s="3">
        <f>Average!M514</f>
        <v>15.701730769230771</v>
      </c>
      <c r="BZ61" s="3">
        <v>21.46</v>
      </c>
      <c r="CA61" s="35">
        <v>1.6752537080405934</v>
      </c>
      <c r="CB61" s="3">
        <f>Average!N514</f>
        <v>17.716373626373628</v>
      </c>
      <c r="CC61" s="3">
        <v>23.37</v>
      </c>
      <c r="CD61" s="35">
        <v>1.6285714285714286</v>
      </c>
      <c r="CE61" s="3">
        <v>14.350000000000001</v>
      </c>
      <c r="CF61" s="3">
        <v>23.37</v>
      </c>
      <c r="CG61" s="35">
        <v>1.6285714285714286</v>
      </c>
      <c r="CH61" s="3"/>
      <c r="CI61" s="3" t="s">
        <v>133</v>
      </c>
      <c r="CJ61" s="3"/>
      <c r="CK61" s="3"/>
    </row>
    <row r="62" spans="1:89" x14ac:dyDescent="0.2">
      <c r="A62">
        <v>25</v>
      </c>
      <c r="C62">
        <v>0.28000000000000003</v>
      </c>
      <c r="D62">
        <v>7.0000000000000007E-2</v>
      </c>
      <c r="G62">
        <v>0.04</v>
      </c>
      <c r="J62">
        <v>0.4</v>
      </c>
      <c r="N62">
        <v>0.12</v>
      </c>
      <c r="R62">
        <v>0.52</v>
      </c>
      <c r="T62">
        <v>0.52</v>
      </c>
      <c r="U62">
        <v>25</v>
      </c>
      <c r="AC62" s="74"/>
      <c r="AT62" t="s">
        <v>17</v>
      </c>
      <c r="AU62" s="3">
        <f>Average!C515</f>
        <v>1.9265384615384611</v>
      </c>
      <c r="AV62" s="3">
        <v>4.339999999999999</v>
      </c>
      <c r="AW62" s="35">
        <v>2.6790123456790114</v>
      </c>
      <c r="AX62" s="3">
        <f>Average!D515</f>
        <v>3.1003846153846149</v>
      </c>
      <c r="AY62" s="3">
        <v>5.3299999999999992</v>
      </c>
      <c r="AZ62" s="35">
        <v>2.0343511450381677</v>
      </c>
      <c r="BA62" s="3">
        <f>Average!E515</f>
        <v>4.9200142450142446</v>
      </c>
      <c r="BB62" s="3">
        <v>10.329999999999998</v>
      </c>
      <c r="BC62" s="35">
        <v>2.6284987277353684</v>
      </c>
      <c r="BD62" s="3">
        <f>Average!F515</f>
        <v>6.6355698005698009</v>
      </c>
      <c r="BE62" s="3">
        <v>12.29</v>
      </c>
      <c r="BF62" s="35">
        <v>2.3014981273408237</v>
      </c>
      <c r="BG62" s="3">
        <f>Average!G515</f>
        <v>8.465569800569801</v>
      </c>
      <c r="BH62" s="3">
        <v>13.329999999999998</v>
      </c>
      <c r="BI62" s="35">
        <v>2.0015015015015014</v>
      </c>
      <c r="BJ62" s="3">
        <f>Average!H515</f>
        <v>9.9618660968660979</v>
      </c>
      <c r="BK62" s="3">
        <v>15.709999999999997</v>
      </c>
      <c r="BL62" s="35">
        <v>2.0863213811420978</v>
      </c>
      <c r="BM62" s="53">
        <f>Average!I515</f>
        <v>10.527421652421653</v>
      </c>
      <c r="BN62" s="3">
        <v>16.939999999999998</v>
      </c>
      <c r="BO62" s="35">
        <v>2.1443037974683539</v>
      </c>
      <c r="BP62" s="3">
        <f>Average!J515</f>
        <v>11.203493080993081</v>
      </c>
      <c r="BQ62" s="3">
        <v>16.999999999999996</v>
      </c>
      <c r="BR62" s="35">
        <v>2.0262216924910601</v>
      </c>
      <c r="BS62" s="3">
        <f>Average!K515</f>
        <v>11.810530118030117</v>
      </c>
      <c r="BT62" s="3">
        <v>16.999999999999996</v>
      </c>
      <c r="BU62" s="35">
        <v>1.8952062430323295</v>
      </c>
      <c r="BV62" s="3">
        <f>Average!L515</f>
        <v>13.168030118030117</v>
      </c>
      <c r="BW62" s="3">
        <v>19.469999999999995</v>
      </c>
      <c r="BX62" s="35">
        <v>1.9163385826771648</v>
      </c>
      <c r="BY62" s="3">
        <f>Average!M515</f>
        <v>14.949815832315831</v>
      </c>
      <c r="BZ62" s="3">
        <v>20.949999999999996</v>
      </c>
      <c r="CA62" s="35">
        <v>1.8013757523645739</v>
      </c>
      <c r="CB62" s="3">
        <f>Average!N515</f>
        <v>16.824630647130647</v>
      </c>
      <c r="CC62" s="3">
        <v>23.009999999999994</v>
      </c>
      <c r="CD62" s="35">
        <v>1.7484802431610937</v>
      </c>
      <c r="CE62" s="3">
        <v>13.16</v>
      </c>
      <c r="CF62" s="3">
        <v>23.009999999999994</v>
      </c>
      <c r="CG62" s="35">
        <v>1.7484802431610937</v>
      </c>
      <c r="CH62" s="3"/>
      <c r="CI62" s="3" t="s">
        <v>17</v>
      </c>
      <c r="CJ62" s="3"/>
      <c r="CK62" s="3"/>
    </row>
    <row r="63" spans="1:89" x14ac:dyDescent="0.2">
      <c r="A63" s="21">
        <v>26</v>
      </c>
      <c r="B63" s="21"/>
      <c r="C63" s="21">
        <v>0.04</v>
      </c>
      <c r="D63" s="21">
        <v>0.02</v>
      </c>
      <c r="E63" s="21"/>
      <c r="F63" s="21"/>
      <c r="G63" s="21">
        <v>0.08</v>
      </c>
      <c r="H63" s="21"/>
      <c r="I63" s="22"/>
      <c r="J63" s="21"/>
      <c r="K63" s="79">
        <v>0.72</v>
      </c>
      <c r="L63" s="21"/>
      <c r="M63" s="21"/>
      <c r="N63" s="21"/>
      <c r="O63" s="21"/>
      <c r="P63" s="21"/>
      <c r="Q63" s="21">
        <v>0.74</v>
      </c>
      <c r="R63" s="21"/>
      <c r="S63" s="21"/>
      <c r="T63" s="21"/>
      <c r="U63" s="21">
        <v>26</v>
      </c>
      <c r="AT63" t="s">
        <v>134</v>
      </c>
      <c r="AU63" s="3">
        <f>Average!C516</f>
        <v>2.3707692307692305</v>
      </c>
      <c r="AV63" s="3">
        <v>3.2099999999999995</v>
      </c>
      <c r="AW63" s="35"/>
      <c r="AX63" s="3">
        <f>Average!D516</f>
        <v>3.1053846153846152</v>
      </c>
      <c r="AY63" s="3">
        <v>4.4399999999999995</v>
      </c>
      <c r="AZ63" s="35"/>
      <c r="BA63" s="3">
        <f>Average!E516</f>
        <v>5.5969230769230762</v>
      </c>
      <c r="BB63" s="3">
        <v>10.09</v>
      </c>
      <c r="BC63" s="35"/>
      <c r="BD63" s="3">
        <f>Average!F516</f>
        <v>7.4830769230769221</v>
      </c>
      <c r="BE63" s="3">
        <v>12.66</v>
      </c>
      <c r="BF63" s="35"/>
      <c r="BG63" s="3">
        <f>Average!G516</f>
        <v>9.083846153846153</v>
      </c>
      <c r="BH63" s="3">
        <v>13.47</v>
      </c>
      <c r="BI63" s="35"/>
      <c r="BJ63" s="3">
        <f>Average!H516</f>
        <v>10.579230769230769</v>
      </c>
      <c r="BK63" s="3">
        <v>15.84</v>
      </c>
      <c r="BL63" s="35"/>
      <c r="BM63" s="53">
        <f>Average!I516</f>
        <v>10.963076923076922</v>
      </c>
      <c r="BN63" s="3">
        <v>17.73</v>
      </c>
      <c r="BO63" s="35"/>
      <c r="BP63" s="3">
        <f>Average!J516</f>
        <v>11.383846153846154</v>
      </c>
      <c r="BQ63" s="3">
        <v>17.73</v>
      </c>
      <c r="BR63" s="35"/>
      <c r="BS63" s="3">
        <f>Average!K516</f>
        <v>11.871538461538462</v>
      </c>
      <c r="BT63" s="3">
        <v>17.73</v>
      </c>
      <c r="BU63" s="35"/>
      <c r="BV63" s="3">
        <f>Average!L516</f>
        <v>13.055384615384616</v>
      </c>
      <c r="BW63" s="3">
        <v>20.65</v>
      </c>
      <c r="BX63" s="35"/>
      <c r="BY63" s="3">
        <f>Average!M516</f>
        <v>15.333076923076923</v>
      </c>
      <c r="BZ63" s="3">
        <v>23.259999999999998</v>
      </c>
      <c r="CA63" s="35"/>
      <c r="CB63" s="3">
        <f>Average!N516</f>
        <v>17.579230769230769</v>
      </c>
      <c r="CC63" s="3">
        <v>25.779999999999998</v>
      </c>
      <c r="CD63" s="35"/>
      <c r="CE63" s="3">
        <v>0</v>
      </c>
      <c r="CF63" s="3">
        <v>25.779999999999998</v>
      </c>
      <c r="CG63" s="35"/>
      <c r="CH63" s="3"/>
      <c r="CI63" s="3" t="s">
        <v>134</v>
      </c>
      <c r="CJ63" s="3"/>
      <c r="CK63" s="3"/>
    </row>
    <row r="64" spans="1:89" x14ac:dyDescent="0.2">
      <c r="A64">
        <v>27</v>
      </c>
      <c r="B64">
        <v>0.01</v>
      </c>
      <c r="F64">
        <v>0.17</v>
      </c>
      <c r="G64">
        <v>0.16</v>
      </c>
      <c r="J64">
        <v>0.02</v>
      </c>
      <c r="K64">
        <v>0.05</v>
      </c>
      <c r="N64">
        <v>0.02</v>
      </c>
      <c r="Q64">
        <v>0.26</v>
      </c>
      <c r="T64">
        <v>0.32</v>
      </c>
      <c r="U64">
        <v>27</v>
      </c>
      <c r="AT64" t="s">
        <v>135</v>
      </c>
      <c r="AU64" s="3">
        <f>Average!C517</f>
        <v>3.4283333333333328</v>
      </c>
      <c r="AV64" s="3">
        <v>6.4300000000000006</v>
      </c>
      <c r="AW64" s="35"/>
      <c r="AX64" s="3">
        <f>Average!D517</f>
        <v>5.9661111111111111</v>
      </c>
      <c r="AY64" s="3">
        <v>9.89</v>
      </c>
      <c r="AZ64" s="35"/>
      <c r="BA64" s="3">
        <f>Average!E517</f>
        <v>9.81</v>
      </c>
      <c r="BB64" s="3">
        <v>19.170000000000002</v>
      </c>
      <c r="BC64" s="35"/>
      <c r="BD64" s="3">
        <f>Average!F517</f>
        <v>12.321944444444444</v>
      </c>
      <c r="BE64" s="3">
        <v>22.48</v>
      </c>
      <c r="BF64" s="35"/>
      <c r="BG64" s="3">
        <f>Average!G517</f>
        <v>15.193055555555555</v>
      </c>
      <c r="BH64" s="3">
        <v>24.55</v>
      </c>
      <c r="BI64" s="35"/>
      <c r="BJ64" s="3">
        <f>Average!H517</f>
        <v>17.163611111111109</v>
      </c>
      <c r="BK64" s="3">
        <v>28.07</v>
      </c>
      <c r="BL64" s="35"/>
      <c r="BM64" s="53">
        <f>Average!I517</f>
        <v>17.796111111111109</v>
      </c>
      <c r="BN64" s="3">
        <v>29.66</v>
      </c>
      <c r="BO64" s="35"/>
      <c r="BP64" s="3">
        <f>Average!J517</f>
        <v>18.448333333333331</v>
      </c>
      <c r="BQ64" s="3">
        <v>29.66</v>
      </c>
      <c r="BR64" s="35"/>
      <c r="BS64" s="3">
        <f>Average!K517</f>
        <v>19.303055555555552</v>
      </c>
      <c r="BT64" s="3">
        <v>29.66</v>
      </c>
      <c r="BU64" s="35"/>
      <c r="BV64" s="3">
        <f>Average!L517</f>
        <v>21.304166666666664</v>
      </c>
      <c r="BW64" s="3">
        <v>33.409999999999997</v>
      </c>
      <c r="BX64" s="35"/>
      <c r="BY64" s="3">
        <f>Average!M517</f>
        <v>24.302777777777777</v>
      </c>
      <c r="BZ64" s="3">
        <v>37.409999999999997</v>
      </c>
      <c r="CA64" s="35"/>
      <c r="CB64" s="3">
        <f>Average!N517</f>
        <v>27.606666666666666</v>
      </c>
      <c r="CC64" s="3">
        <v>40.86</v>
      </c>
      <c r="CD64" s="35"/>
      <c r="CE64" s="3">
        <v>0</v>
      </c>
      <c r="CF64" s="3">
        <v>40.86</v>
      </c>
      <c r="CG64" s="35"/>
      <c r="CH64" s="3"/>
      <c r="CI64" s="3" t="s">
        <v>135</v>
      </c>
      <c r="CJ64" s="3"/>
      <c r="CK64" s="3"/>
    </row>
    <row r="65" spans="1:89" x14ac:dyDescent="0.2">
      <c r="A65" s="21">
        <v>28</v>
      </c>
      <c r="B65" s="21">
        <v>0.27</v>
      </c>
      <c r="C65" s="21">
        <v>0.03</v>
      </c>
      <c r="D65" s="21">
        <v>0.06</v>
      </c>
      <c r="E65" s="21">
        <v>0.28999999999999998</v>
      </c>
      <c r="F65" s="21"/>
      <c r="G65" s="21"/>
      <c r="H65" s="21"/>
      <c r="I65" s="22">
        <v>0.28000000000000003</v>
      </c>
      <c r="J65" s="21">
        <v>0.09</v>
      </c>
      <c r="K65" s="21"/>
      <c r="L65" s="21"/>
      <c r="M65" s="21"/>
      <c r="N65" s="21">
        <v>0.05</v>
      </c>
      <c r="O65" s="21"/>
      <c r="P65" s="21"/>
      <c r="Q65" s="21">
        <v>0.02</v>
      </c>
      <c r="R65" s="21"/>
      <c r="S65" s="21"/>
      <c r="T65" s="21"/>
      <c r="U65" s="21">
        <v>28</v>
      </c>
      <c r="AU65" s="3"/>
      <c r="AV65" s="3"/>
      <c r="AW65" s="35"/>
      <c r="AX65" s="3"/>
      <c r="AY65" s="3"/>
      <c r="AZ65" s="35"/>
      <c r="BA65" s="3"/>
      <c r="BB65" s="3"/>
      <c r="BC65" s="35"/>
      <c r="BD65" s="3"/>
      <c r="BE65" s="3"/>
      <c r="BF65" s="35"/>
      <c r="BG65" s="3"/>
      <c r="BH65" s="3"/>
      <c r="BI65" s="35"/>
      <c r="BJ65" s="3"/>
      <c r="BK65" s="3"/>
      <c r="BL65" s="35"/>
      <c r="BM65" s="3"/>
      <c r="BN65" s="3"/>
      <c r="BO65" s="35"/>
      <c r="BP65" s="3"/>
      <c r="BQ65" s="3"/>
      <c r="BR65" s="35"/>
      <c r="BS65" s="3"/>
      <c r="BT65" s="3"/>
      <c r="BU65" s="35"/>
      <c r="BV65" s="3"/>
      <c r="BW65" s="3"/>
      <c r="BX65" s="35"/>
      <c r="BY65" s="3"/>
      <c r="BZ65" s="3"/>
      <c r="CA65" s="35"/>
      <c r="CB65" s="3"/>
      <c r="CC65" s="3"/>
      <c r="CD65" s="35"/>
      <c r="CE65" s="3"/>
      <c r="CF65" s="3"/>
      <c r="CG65" s="35"/>
      <c r="CH65" s="3"/>
      <c r="CI65" s="3"/>
      <c r="CJ65" s="3"/>
      <c r="CK65" s="3"/>
    </row>
    <row r="66" spans="1:89" x14ac:dyDescent="0.2">
      <c r="A66">
        <v>29</v>
      </c>
      <c r="U66">
        <v>29</v>
      </c>
      <c r="AT66" t="s">
        <v>136</v>
      </c>
      <c r="AU66" s="3">
        <v>1.8337500000000002</v>
      </c>
      <c r="AV66" s="3">
        <v>2.6233333333333331</v>
      </c>
      <c r="AW66" s="35">
        <v>1.4305839581913198</v>
      </c>
      <c r="AX66" s="3">
        <v>3.24125</v>
      </c>
      <c r="AY66" s="3">
        <v>4.9255238095238099</v>
      </c>
      <c r="AZ66" s="35">
        <v>1.5196371182487651</v>
      </c>
      <c r="BA66" s="3">
        <v>4.8487499999999999</v>
      </c>
      <c r="BB66" s="3">
        <v>8.2527777777777782</v>
      </c>
      <c r="BC66" s="35">
        <v>1.7020423362264043</v>
      </c>
      <c r="BD66" s="3">
        <v>6.3731249999999999</v>
      </c>
      <c r="BE66" s="3">
        <v>10.373888888888887</v>
      </c>
      <c r="BF66" s="35">
        <v>1.6277554400531744</v>
      </c>
      <c r="BG66" s="3">
        <v>7.9749999999999996</v>
      </c>
      <c r="BH66" s="3">
        <v>11.296666666666667</v>
      </c>
      <c r="BI66" s="35">
        <v>1.4165099268547545</v>
      </c>
      <c r="BJ66" s="3">
        <v>9.1031249999999986</v>
      </c>
      <c r="BK66" s="3">
        <v>13.362777777777778</v>
      </c>
      <c r="BL66" s="35">
        <v>1.4679330205591794</v>
      </c>
      <c r="BM66" s="3">
        <v>9.7012500000000017</v>
      </c>
      <c r="BN66" s="3">
        <v>14.288888888888888</v>
      </c>
      <c r="BO66" s="35">
        <v>1.472891523142779</v>
      </c>
      <c r="BP66" s="3">
        <v>10.269999999999996</v>
      </c>
      <c r="BQ66" s="3">
        <v>14.297777777777775</v>
      </c>
      <c r="BR66" s="35">
        <v>1.392188683327924</v>
      </c>
      <c r="BS66" s="3">
        <v>11.0425</v>
      </c>
      <c r="BT66" s="3">
        <v>14.297777777777775</v>
      </c>
      <c r="BU66" s="35">
        <v>1.2947953613563752</v>
      </c>
      <c r="BV66" s="3">
        <v>12.378125000000001</v>
      </c>
      <c r="BW66" s="3">
        <v>16.539999999999996</v>
      </c>
      <c r="BX66" s="35">
        <v>1.3362282251956572</v>
      </c>
      <c r="BY66" s="3">
        <v>14.300624999999998</v>
      </c>
      <c r="BZ66" s="3">
        <v>18.450000000000003</v>
      </c>
      <c r="CA66" s="35">
        <v>1.2901534023862598</v>
      </c>
      <c r="CB66" s="3">
        <v>16.071874999999999</v>
      </c>
      <c r="CC66" s="3">
        <v>20.195555555555551</v>
      </c>
      <c r="CD66" s="35">
        <v>1.2565774407501025</v>
      </c>
      <c r="CE66" s="3">
        <v>16.071874999999999</v>
      </c>
      <c r="CF66" s="3">
        <v>20.195555555555551</v>
      </c>
      <c r="CG66" s="35">
        <v>1.2565774407501025</v>
      </c>
      <c r="CH66" s="3"/>
      <c r="CI66" s="3" t="s">
        <v>136</v>
      </c>
      <c r="CJ66" s="3"/>
      <c r="CK66" s="3"/>
    </row>
    <row r="67" spans="1:89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2"/>
      <c r="J67" s="21"/>
      <c r="K67" s="21"/>
      <c r="L67" s="21"/>
      <c r="M67" s="21"/>
      <c r="N67" s="21"/>
      <c r="O67" s="21"/>
      <c r="P67" s="21"/>
      <c r="Q67" s="21"/>
      <c r="R67" s="21"/>
      <c r="S67" s="21" t="s">
        <v>183</v>
      </c>
      <c r="T67" s="21"/>
      <c r="U67" s="21">
        <v>30</v>
      </c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</row>
    <row r="68" spans="1:89" x14ac:dyDescent="0.2">
      <c r="A68">
        <v>31</v>
      </c>
      <c r="S68" t="s">
        <v>184</v>
      </c>
      <c r="U68">
        <v>31</v>
      </c>
    </row>
    <row r="69" spans="1:89" x14ac:dyDescent="0.2">
      <c r="A69" s="18" t="s">
        <v>37</v>
      </c>
      <c r="B69" s="18">
        <f t="shared" ref="B69:T69" si="33">SUM(B38:B68)</f>
        <v>1.1600000000000001</v>
      </c>
      <c r="C69" s="18">
        <f t="shared" si="33"/>
        <v>3.7499999999999996</v>
      </c>
      <c r="D69" s="18">
        <f t="shared" si="33"/>
        <v>0.8600000000000001</v>
      </c>
      <c r="E69" s="18">
        <f t="shared" si="33"/>
        <v>2.6900000000000004</v>
      </c>
      <c r="F69" s="18">
        <f t="shared" si="33"/>
        <v>1.83</v>
      </c>
      <c r="G69" s="18">
        <f t="shared" si="33"/>
        <v>1.47</v>
      </c>
      <c r="H69" s="18">
        <f t="shared" si="33"/>
        <v>1.99</v>
      </c>
      <c r="I69" s="18">
        <f t="shared" si="33"/>
        <v>1.2000000000000002</v>
      </c>
      <c r="J69" s="18">
        <f t="shared" si="33"/>
        <v>2.62</v>
      </c>
      <c r="K69" s="18">
        <f t="shared" si="33"/>
        <v>1.58</v>
      </c>
      <c r="L69" s="18">
        <f t="shared" si="33"/>
        <v>3.3</v>
      </c>
      <c r="M69" s="18">
        <f t="shared" si="33"/>
        <v>0</v>
      </c>
      <c r="N69" s="18">
        <f t="shared" si="33"/>
        <v>2.3899999999999997</v>
      </c>
      <c r="O69" s="18">
        <f t="shared" si="33"/>
        <v>0</v>
      </c>
      <c r="P69" s="18">
        <f t="shared" si="33"/>
        <v>0</v>
      </c>
      <c r="Q69" s="18">
        <f t="shared" si="33"/>
        <v>2.15</v>
      </c>
      <c r="R69" s="18">
        <f t="shared" si="33"/>
        <v>2.33</v>
      </c>
      <c r="S69" s="18">
        <f t="shared" si="33"/>
        <v>0</v>
      </c>
      <c r="T69" s="18">
        <f t="shared" si="33"/>
        <v>5.48</v>
      </c>
      <c r="U69" s="18"/>
    </row>
    <row r="70" spans="1:89" x14ac:dyDescent="0.2"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</row>
    <row r="71" spans="1:89" x14ac:dyDescent="0.2">
      <c r="A71" s="2" t="s">
        <v>40</v>
      </c>
      <c r="B71" t="s">
        <v>1</v>
      </c>
      <c r="C71" t="s">
        <v>2</v>
      </c>
      <c r="D71" t="s">
        <v>113</v>
      </c>
      <c r="E71" t="s">
        <v>4</v>
      </c>
      <c r="F71" t="s">
        <v>5</v>
      </c>
      <c r="G71" t="s">
        <v>6</v>
      </c>
      <c r="H71" t="s">
        <v>180</v>
      </c>
      <c r="I71" t="s">
        <v>96</v>
      </c>
      <c r="J71" t="s">
        <v>9</v>
      </c>
      <c r="K71" t="s">
        <v>10</v>
      </c>
      <c r="L71" t="s">
        <v>11</v>
      </c>
      <c r="M71" t="s">
        <v>181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  <c r="W71" s="68">
        <v>41699</v>
      </c>
      <c r="X71" s="55"/>
      <c r="Y71" s="55" t="s">
        <v>107</v>
      </c>
      <c r="Z71" s="56"/>
      <c r="AA71" s="56"/>
      <c r="AB71" s="57"/>
      <c r="AC71" s="75"/>
      <c r="AF71" s="3"/>
      <c r="AG71" s="3"/>
    </row>
    <row r="72" spans="1:89" x14ac:dyDescent="0.2">
      <c r="X72" s="39" t="s">
        <v>40</v>
      </c>
      <c r="Y72" s="39" t="s">
        <v>115</v>
      </c>
      <c r="Z72" s="8" t="s">
        <v>99</v>
      </c>
      <c r="AA72" s="47" t="s">
        <v>116</v>
      </c>
      <c r="AB72" s="42" t="s">
        <v>100</v>
      </c>
      <c r="AC72" s="74" t="s">
        <v>178</v>
      </c>
      <c r="AF72" s="3"/>
    </row>
    <row r="73" spans="1:89" x14ac:dyDescent="0.2">
      <c r="A73">
        <v>1</v>
      </c>
      <c r="C73">
        <v>0.51</v>
      </c>
      <c r="I73">
        <v>0.32</v>
      </c>
      <c r="L73">
        <v>0.93</v>
      </c>
      <c r="N73">
        <v>0.1</v>
      </c>
      <c r="R73">
        <v>0.01</v>
      </c>
      <c r="T73">
        <v>0.2</v>
      </c>
      <c r="U73">
        <v>1</v>
      </c>
      <c r="W73" t="str">
        <f>B71</f>
        <v>Pomeroy</v>
      </c>
      <c r="X73" s="39">
        <f>B104</f>
        <v>1.25</v>
      </c>
      <c r="Y73" s="40">
        <v>1.6069565217391304</v>
      </c>
      <c r="Z73" s="42">
        <f>AH25</f>
        <v>3.83</v>
      </c>
      <c r="AA73" s="42">
        <f>Average!E499</f>
        <v>4.1942857142857148</v>
      </c>
      <c r="AB73" s="42">
        <f>AV$33+AV$34+AV$35+AV$36+Z73</f>
        <v>7.11</v>
      </c>
      <c r="AC73" s="76">
        <f>AC40+Table65[[#This Row],[Column1]]</f>
        <v>8.60613555325512</v>
      </c>
      <c r="AF73" s="3"/>
    </row>
    <row r="74" spans="1:89" x14ac:dyDescent="0.2">
      <c r="A74" s="21">
        <v>2</v>
      </c>
      <c r="B74" s="21">
        <v>0.04</v>
      </c>
      <c r="C74" s="21">
        <v>0.06</v>
      </c>
      <c r="D74" s="21"/>
      <c r="E74" s="21">
        <v>0.21</v>
      </c>
      <c r="F74" s="21"/>
      <c r="G74" s="21"/>
      <c r="H74" s="21"/>
      <c r="I74" s="22">
        <v>0.04</v>
      </c>
      <c r="J74" s="21"/>
      <c r="K74" s="21"/>
      <c r="L74" s="21"/>
      <c r="M74" s="21"/>
      <c r="N74" s="21">
        <v>0.05</v>
      </c>
      <c r="O74" s="21"/>
      <c r="P74" s="21"/>
      <c r="Q74" s="21">
        <v>0.26</v>
      </c>
      <c r="R74" s="21"/>
      <c r="S74" s="21"/>
      <c r="T74" s="21">
        <v>0.26</v>
      </c>
      <c r="U74" s="21">
        <v>2</v>
      </c>
      <c r="W74" t="str">
        <f>C71</f>
        <v>Kuhn</v>
      </c>
      <c r="X74" s="39">
        <f>C104</f>
        <v>2.6</v>
      </c>
      <c r="Y74" s="40">
        <v>2.0842105263157893</v>
      </c>
      <c r="Z74" s="42">
        <f t="shared" ref="Z74:Z91" si="34">AH26</f>
        <v>8.76</v>
      </c>
      <c r="AA74" s="42">
        <f>Average!E500</f>
        <v>5.7533592132505174</v>
      </c>
      <c r="AB74" s="42">
        <f>AW$33+AW$34+AW$35+AW$36+Z74</f>
        <v>15.23</v>
      </c>
      <c r="AC74" s="76">
        <f>AC41+Table65[[#This Row],[Column1]]</f>
        <v>13.350605617741166</v>
      </c>
    </row>
    <row r="75" spans="1:89" x14ac:dyDescent="0.2">
      <c r="A75">
        <v>3</v>
      </c>
      <c r="B75">
        <v>0.11</v>
      </c>
      <c r="D75">
        <v>0.05</v>
      </c>
      <c r="E75">
        <v>0.05</v>
      </c>
      <c r="G75">
        <v>0.08</v>
      </c>
      <c r="H75">
        <v>0.28000000000000003</v>
      </c>
      <c r="I75">
        <v>0.12</v>
      </c>
      <c r="J75">
        <v>0.35</v>
      </c>
      <c r="K75">
        <v>0.34</v>
      </c>
      <c r="N75">
        <v>0.03</v>
      </c>
      <c r="Q75">
        <v>0.33</v>
      </c>
      <c r="R75">
        <v>0.15</v>
      </c>
      <c r="T75">
        <v>0.16</v>
      </c>
      <c r="U75">
        <v>3</v>
      </c>
      <c r="W75" t="str">
        <f>D71</f>
        <v>Tom Keatts</v>
      </c>
      <c r="X75" s="39">
        <f>D104</f>
        <v>1.2300000000000002</v>
      </c>
      <c r="Y75" s="40"/>
      <c r="Z75" s="42">
        <f t="shared" si="34"/>
        <v>3.16</v>
      </c>
      <c r="AA75" s="42"/>
      <c r="AB75" s="42">
        <f>AX$33+AX$34+AX$35+AX$36+Z75</f>
        <v>5.620000000000001</v>
      </c>
      <c r="AC75" s="76"/>
    </row>
    <row r="76" spans="1:89" x14ac:dyDescent="0.2">
      <c r="A76" s="21">
        <v>4</v>
      </c>
      <c r="B76" s="21"/>
      <c r="C76" s="21"/>
      <c r="D76" s="79"/>
      <c r="E76" s="21"/>
      <c r="F76" s="21"/>
      <c r="G76" s="21">
        <v>0.04</v>
      </c>
      <c r="H76" s="21"/>
      <c r="I76" s="22"/>
      <c r="J76" s="21">
        <v>0.01</v>
      </c>
      <c r="K76" s="21">
        <v>0.03</v>
      </c>
      <c r="L76" s="21">
        <v>0.44</v>
      </c>
      <c r="M76" s="21"/>
      <c r="N76" s="21"/>
      <c r="O76" s="21"/>
      <c r="P76" s="21"/>
      <c r="Q76" s="21"/>
      <c r="R76" s="21"/>
      <c r="S76" s="21"/>
      <c r="T76" s="21">
        <v>0.23</v>
      </c>
      <c r="U76" s="21">
        <v>4</v>
      </c>
      <c r="W76" t="str">
        <f>E71</f>
        <v>Victor</v>
      </c>
      <c r="X76" s="39">
        <f>E104</f>
        <v>2.0899999999999994</v>
      </c>
      <c r="Y76" s="40">
        <v>2.2569565217391307</v>
      </c>
      <c r="Z76" s="42">
        <f t="shared" si="34"/>
        <v>6.83</v>
      </c>
      <c r="AA76" s="42">
        <f>Average!E502</f>
        <v>6.77</v>
      </c>
      <c r="AB76" s="42">
        <f>AY$33+AY$34+AY$35+AY$36+Z76</f>
        <v>12.370000000000001</v>
      </c>
      <c r="AC76" s="76">
        <f>AC43+Table65[[#This Row],[Column1]]</f>
        <v>14.16447204968944</v>
      </c>
    </row>
    <row r="77" spans="1:89" x14ac:dyDescent="0.2">
      <c r="A77">
        <v>5</v>
      </c>
      <c r="B77">
        <v>0.15</v>
      </c>
      <c r="D77">
        <v>0.06</v>
      </c>
      <c r="E77">
        <v>0.21</v>
      </c>
      <c r="G77">
        <v>0.24</v>
      </c>
      <c r="I77">
        <v>0.08</v>
      </c>
      <c r="N77">
        <v>0.01</v>
      </c>
      <c r="R77">
        <v>0.25</v>
      </c>
      <c r="T77">
        <v>0.32</v>
      </c>
      <c r="U77">
        <v>5</v>
      </c>
      <c r="W77" t="str">
        <f>F71</f>
        <v>Ruark</v>
      </c>
      <c r="X77" s="39">
        <f>F104</f>
        <v>1.2399999999999998</v>
      </c>
      <c r="Y77" s="40">
        <v>1.521304347826087</v>
      </c>
      <c r="Z77" s="42">
        <f t="shared" si="34"/>
        <v>4.6999999999999993</v>
      </c>
      <c r="AA77" s="42">
        <f>Average!E503</f>
        <v>4.2292857142857141</v>
      </c>
      <c r="AB77" s="42">
        <f>AZ$33+AZ$34+AZ$35+AZ$36+Z77</f>
        <v>9.14</v>
      </c>
      <c r="AC77" s="76">
        <f>AC44+Table65[[#This Row],[Column1]]</f>
        <v>9.6435448408274507</v>
      </c>
    </row>
    <row r="78" spans="1:89" x14ac:dyDescent="0.2">
      <c r="A78" s="21">
        <v>6</v>
      </c>
      <c r="B78" s="21">
        <v>0.16</v>
      </c>
      <c r="C78" s="21">
        <v>0.47</v>
      </c>
      <c r="D78" s="21">
        <v>0.15</v>
      </c>
      <c r="E78" s="21">
        <v>0.2</v>
      </c>
      <c r="F78" s="21"/>
      <c r="G78" s="21">
        <v>0.04</v>
      </c>
      <c r="H78" s="21">
        <v>0.28000000000000003</v>
      </c>
      <c r="I78" s="22">
        <v>0.12</v>
      </c>
      <c r="J78" s="21">
        <v>0.28000000000000003</v>
      </c>
      <c r="K78" s="21"/>
      <c r="L78" s="21"/>
      <c r="M78" s="21"/>
      <c r="N78" s="21">
        <v>0.12</v>
      </c>
      <c r="O78" s="21"/>
      <c r="P78" s="21"/>
      <c r="Q78" s="21"/>
      <c r="R78" s="21"/>
      <c r="S78" s="21">
        <v>0.65</v>
      </c>
      <c r="T78" s="21">
        <v>0.41</v>
      </c>
      <c r="U78" s="21">
        <v>6</v>
      </c>
      <c r="W78" t="str">
        <f>G71</f>
        <v>Cardwell</v>
      </c>
      <c r="X78" s="39">
        <f>G104</f>
        <v>1.24</v>
      </c>
      <c r="Y78" s="40">
        <v>1.2739999999999998</v>
      </c>
      <c r="Z78" s="42">
        <f t="shared" si="34"/>
        <v>4.0200000000000005</v>
      </c>
      <c r="AA78" s="42">
        <f>Average!E504</f>
        <v>3.8704999999999998</v>
      </c>
      <c r="AB78" s="42">
        <f>BA$33+BA$34+BA$35+BA$36+Z78</f>
        <v>5.65</v>
      </c>
      <c r="AC78" s="76">
        <f>AC45+Table65[[#This Row],[Column1]]</f>
        <v>8.7117321981424158</v>
      </c>
    </row>
    <row r="79" spans="1:89" x14ac:dyDescent="0.2">
      <c r="A79">
        <v>7</v>
      </c>
      <c r="F79">
        <v>0.35</v>
      </c>
      <c r="J79">
        <v>0.06</v>
      </c>
      <c r="K79">
        <v>0.32</v>
      </c>
      <c r="L79">
        <v>0.2</v>
      </c>
      <c r="N79">
        <v>0.01</v>
      </c>
      <c r="U79">
        <v>7</v>
      </c>
      <c r="W79" t="str">
        <f>H71</f>
        <v>Hastings</v>
      </c>
      <c r="X79" s="39">
        <f>H104</f>
        <v>1.78</v>
      </c>
      <c r="Y79" s="40">
        <v>1.7221739130434783</v>
      </c>
      <c r="Z79" s="42">
        <f t="shared" si="34"/>
        <v>5.41</v>
      </c>
      <c r="AA79" s="42">
        <f>Average!E505</f>
        <v>4.6496428571428572</v>
      </c>
      <c r="AB79" s="42">
        <f>BB$33+BB$34+BB$35+BB$36+Z79</f>
        <v>10.31</v>
      </c>
      <c r="AC79" s="76">
        <f>AC46+Table65[[#This Row],[Column1]]</f>
        <v>10.508046884677318</v>
      </c>
    </row>
    <row r="80" spans="1:89" x14ac:dyDescent="0.2">
      <c r="A80" s="21">
        <v>8</v>
      </c>
      <c r="B80" s="21">
        <v>0.01</v>
      </c>
      <c r="C80" s="21">
        <v>0.27</v>
      </c>
      <c r="D80" s="21">
        <v>0.02</v>
      </c>
      <c r="E80" s="21">
        <v>0.11</v>
      </c>
      <c r="F80" s="21"/>
      <c r="G80" s="21">
        <v>0.08</v>
      </c>
      <c r="H80" s="21"/>
      <c r="I80" s="22"/>
      <c r="J80" s="21" t="s">
        <v>89</v>
      </c>
      <c r="K80" s="21"/>
      <c r="L80" s="21">
        <v>0.2</v>
      </c>
      <c r="M80" s="21"/>
      <c r="N80" s="21"/>
      <c r="O80" s="21"/>
      <c r="P80" s="21"/>
      <c r="Q80" s="21">
        <v>0.12</v>
      </c>
      <c r="R80" s="21"/>
      <c r="S80" s="21"/>
      <c r="T80" s="21">
        <v>0.17</v>
      </c>
      <c r="U80" s="21">
        <v>8</v>
      </c>
      <c r="W80" t="str">
        <f>I71</f>
        <v>510 Pataha</v>
      </c>
      <c r="X80" s="39">
        <f>I104</f>
        <v>1.3900000000000001</v>
      </c>
      <c r="Y80" s="40"/>
      <c r="Z80" s="42">
        <f t="shared" si="34"/>
        <v>4.18</v>
      </c>
      <c r="AA80" s="42"/>
      <c r="AB80" s="42">
        <f>BC$33+BC$34+BC$35+BC$36+Z80</f>
        <v>7.9499999999999993</v>
      </c>
      <c r="AC80" s="76"/>
    </row>
    <row r="81" spans="1:29" x14ac:dyDescent="0.2">
      <c r="A81">
        <v>9</v>
      </c>
      <c r="B81">
        <v>0.06</v>
      </c>
      <c r="C81">
        <v>0.03</v>
      </c>
      <c r="D81">
        <v>0.08</v>
      </c>
      <c r="E81">
        <v>0.12</v>
      </c>
      <c r="H81">
        <v>0.23</v>
      </c>
      <c r="I81">
        <v>0.04</v>
      </c>
      <c r="J81">
        <v>0.06</v>
      </c>
      <c r="K81">
        <v>0.08</v>
      </c>
      <c r="N81">
        <v>0.05</v>
      </c>
      <c r="R81">
        <v>0.24</v>
      </c>
      <c r="S81">
        <v>0.32</v>
      </c>
      <c r="T81">
        <v>0.23</v>
      </c>
      <c r="U81">
        <v>9</v>
      </c>
      <c r="W81" t="str">
        <f>J71</f>
        <v>Williams</v>
      </c>
      <c r="X81" s="39">
        <f>J104</f>
        <v>2</v>
      </c>
      <c r="Y81" s="40">
        <v>2.0404347826086959</v>
      </c>
      <c r="Z81" s="42">
        <f t="shared" si="34"/>
        <v>6.34</v>
      </c>
      <c r="AA81" s="42">
        <f>Average!E507</f>
        <v>5.5778571428571428</v>
      </c>
      <c r="AB81" s="42">
        <f>BD$33+BD$34+BD$35+BD$36+Z81</f>
        <v>9.69</v>
      </c>
      <c r="AC81" s="76">
        <f>AC48+Table65[[#This Row],[Column1]]</f>
        <v>11.901808408982323</v>
      </c>
    </row>
    <row r="82" spans="1:29" x14ac:dyDescent="0.2">
      <c r="A82" s="21">
        <v>10</v>
      </c>
      <c r="B82" s="21">
        <v>7.0000000000000007E-2</v>
      </c>
      <c r="C82" s="21"/>
      <c r="D82" s="21">
        <v>0.03</v>
      </c>
      <c r="E82" s="21">
        <v>0.02</v>
      </c>
      <c r="F82" s="21"/>
      <c r="G82" s="21">
        <v>0.04</v>
      </c>
      <c r="H82" s="21"/>
      <c r="I82" s="22"/>
      <c r="J82" s="21"/>
      <c r="K82" s="21">
        <v>0.03</v>
      </c>
      <c r="L82" s="21"/>
      <c r="M82" s="21"/>
      <c r="N82" s="21">
        <v>0.05</v>
      </c>
      <c r="O82" s="21"/>
      <c r="P82" s="21"/>
      <c r="Q82" s="21"/>
      <c r="R82" s="21">
        <v>0.2</v>
      </c>
      <c r="S82" s="21">
        <v>0.11</v>
      </c>
      <c r="T82" s="21">
        <v>0.22</v>
      </c>
      <c r="U82" s="21">
        <v>10</v>
      </c>
      <c r="W82" t="str">
        <f>K71</f>
        <v>Fitzsimmons</v>
      </c>
      <c r="X82" s="39">
        <f>K104</f>
        <v>1.9500000000000002</v>
      </c>
      <c r="Y82" s="40">
        <v>1.8317391304347828</v>
      </c>
      <c r="Z82" s="42">
        <f t="shared" si="34"/>
        <v>5.19</v>
      </c>
      <c r="AA82" s="42">
        <f>Average!E508</f>
        <v>4.9974999999999996</v>
      </c>
      <c r="AB82" s="42">
        <f>BE$33+BE$34+BE$35+BE$36+Z82</f>
        <v>8.2900000000000009</v>
      </c>
      <c r="AC82" s="76">
        <f>AC49+Table65[[#This Row],[Column1]]</f>
        <v>10.96483695652174</v>
      </c>
    </row>
    <row r="83" spans="1:29" x14ac:dyDescent="0.2">
      <c r="A83">
        <v>11</v>
      </c>
      <c r="G83">
        <v>0.04</v>
      </c>
      <c r="J83">
        <v>0.1</v>
      </c>
      <c r="U83">
        <v>11</v>
      </c>
      <c r="W83" t="str">
        <f>L71</f>
        <v>Houser</v>
      </c>
      <c r="X83" s="39">
        <f>L104</f>
        <v>3.18</v>
      </c>
      <c r="Y83" s="40">
        <v>1.8391304347826085</v>
      </c>
      <c r="Z83" s="42">
        <f t="shared" si="34"/>
        <v>8.41</v>
      </c>
      <c r="AA83" s="42">
        <f>Average!E509</f>
        <v>4.796785714285714</v>
      </c>
      <c r="AB83" s="42">
        <f>BF$33+BF$34+BF$35+BF$36+Z83</f>
        <v>13.44</v>
      </c>
      <c r="AC83" s="76">
        <f>AC50+Table65[[#This Row],[Column1]]</f>
        <v>12.601321601104209</v>
      </c>
    </row>
    <row r="84" spans="1:29" x14ac:dyDescent="0.2">
      <c r="A84" s="21">
        <v>12</v>
      </c>
      <c r="B84" s="21"/>
      <c r="C84" s="21"/>
      <c r="D84" s="21"/>
      <c r="E84" s="21"/>
      <c r="F84" s="21"/>
      <c r="G84" s="21"/>
      <c r="H84" s="21"/>
      <c r="I84" s="22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>
        <v>12</v>
      </c>
      <c r="W84" t="str">
        <f>M71</f>
        <v>Baker</v>
      </c>
      <c r="X84" s="39">
        <f>M104</f>
        <v>0</v>
      </c>
      <c r="Y84" s="40">
        <v>1.61</v>
      </c>
      <c r="Z84" s="42">
        <f t="shared" si="34"/>
        <v>0</v>
      </c>
      <c r="AA84" s="42">
        <f>Average!E510</f>
        <v>4.3129166666666672</v>
      </c>
      <c r="AB84" s="42">
        <f>BG$33+BG$34+BG$35+BG$36+Z84</f>
        <v>2.4299999999999997</v>
      </c>
      <c r="AC84" s="76">
        <f>AC51+Table65[[#This Row],[Column1]]</f>
        <v>8.1322332015810286</v>
      </c>
    </row>
    <row r="85" spans="1:29" x14ac:dyDescent="0.2">
      <c r="A85">
        <v>13</v>
      </c>
      <c r="G85">
        <v>0.04</v>
      </c>
      <c r="T85">
        <v>0.12</v>
      </c>
      <c r="U85">
        <v>13</v>
      </c>
      <c r="W85" t="str">
        <f>N71</f>
        <v>Landkammer</v>
      </c>
      <c r="X85" s="39">
        <f>N104</f>
        <v>1.4900000000000002</v>
      </c>
      <c r="Y85" s="40">
        <v>1.6526086956521742</v>
      </c>
      <c r="Z85" s="42">
        <f t="shared" si="34"/>
        <v>6.17</v>
      </c>
      <c r="AA85" s="42">
        <f>Average!E511</f>
        <v>4.4739285714285719</v>
      </c>
      <c r="AB85" s="42">
        <f>BH$33+BH$34+BH$35+BH$36+Z85</f>
        <v>10.8</v>
      </c>
      <c r="AC85" s="76">
        <f>AC52+Table65[[#This Row],[Column1]]</f>
        <v>9.615341614906832</v>
      </c>
    </row>
    <row r="86" spans="1:29" x14ac:dyDescent="0.2">
      <c r="A86" s="21">
        <v>14</v>
      </c>
      <c r="B86" s="21">
        <v>0.13</v>
      </c>
      <c r="C86" s="21">
        <v>0.1</v>
      </c>
      <c r="D86" s="21">
        <v>0.13</v>
      </c>
      <c r="E86" s="21">
        <v>0.2</v>
      </c>
      <c r="F86" s="21"/>
      <c r="G86" s="21">
        <v>0.12</v>
      </c>
      <c r="H86" s="21">
        <v>0.25</v>
      </c>
      <c r="I86" s="22">
        <v>0.12</v>
      </c>
      <c r="J86" s="21">
        <v>0.05</v>
      </c>
      <c r="K86" s="21">
        <v>0.16</v>
      </c>
      <c r="L86" s="21"/>
      <c r="M86" s="21"/>
      <c r="N86" s="21">
        <v>7.0000000000000007E-2</v>
      </c>
      <c r="O86" s="21"/>
      <c r="P86" s="21"/>
      <c r="Q86" s="21">
        <v>0.17</v>
      </c>
      <c r="R86" s="21"/>
      <c r="S86" s="21"/>
      <c r="T86" s="21">
        <v>0.2</v>
      </c>
      <c r="U86" s="21">
        <v>14</v>
      </c>
      <c r="W86" t="str">
        <f>O71</f>
        <v>Travis</v>
      </c>
      <c r="X86" s="39">
        <f>O104</f>
        <v>1.98</v>
      </c>
      <c r="Y86" s="40">
        <v>1.6922727272727274</v>
      </c>
      <c r="Z86" s="42">
        <f t="shared" si="34"/>
        <v>3.49</v>
      </c>
      <c r="AA86" s="42">
        <f>Average!E512</f>
        <v>4.222065527065527</v>
      </c>
      <c r="AB86" s="42">
        <f>BI$33+BI$34+BI$35+BI$36+Z86</f>
        <v>7.8000000000000007</v>
      </c>
      <c r="AC86" s="76">
        <f>AC53+Table65[[#This Row],[Column1]]</f>
        <v>9.5059177859177861</v>
      </c>
    </row>
    <row r="87" spans="1:29" x14ac:dyDescent="0.2">
      <c r="A87">
        <v>15</v>
      </c>
      <c r="J87">
        <v>0.14000000000000001</v>
      </c>
      <c r="U87">
        <v>15</v>
      </c>
      <c r="W87" t="str">
        <f>P71</f>
        <v>Robinson</v>
      </c>
      <c r="X87" s="39">
        <f>P104</f>
        <v>0</v>
      </c>
      <c r="Y87" s="40">
        <v>1.3352941176470587</v>
      </c>
      <c r="Z87" s="42">
        <f t="shared" si="34"/>
        <v>0</v>
      </c>
      <c r="AA87" s="42">
        <f>Average!E513</f>
        <v>4.0335294117647056</v>
      </c>
      <c r="AB87" s="42">
        <f>BJ$33+BJ$34+BJ$35+BJ$36+Z87</f>
        <v>0</v>
      </c>
      <c r="AC87" s="76">
        <f>AC54+Table65[[#This Row],[Column1]]</f>
        <v>8.1222222222222236</v>
      </c>
    </row>
    <row r="88" spans="1:29" x14ac:dyDescent="0.2">
      <c r="A88" s="21">
        <v>16</v>
      </c>
      <c r="B88" s="21">
        <v>0.01</v>
      </c>
      <c r="C88" s="21">
        <v>0.43</v>
      </c>
      <c r="D88" s="21">
        <v>0.01</v>
      </c>
      <c r="E88" s="21"/>
      <c r="F88" s="21"/>
      <c r="G88" s="21"/>
      <c r="H88" s="21"/>
      <c r="I88" s="22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>
        <v>16</v>
      </c>
      <c r="W88" t="str">
        <f>Q71</f>
        <v>Blachly</v>
      </c>
      <c r="X88" s="39">
        <f>Q104</f>
        <v>1.9800000000000002</v>
      </c>
      <c r="Y88" s="40">
        <v>2.046086956521739</v>
      </c>
      <c r="Z88" s="42">
        <f t="shared" si="34"/>
        <v>5.78</v>
      </c>
      <c r="AA88" s="42">
        <f>Average!E514</f>
        <v>5.531428571428572</v>
      </c>
      <c r="AB88" s="42">
        <f>BK$33+BK$34+BK$35+BK$36+Z88</f>
        <v>10.629999999999999</v>
      </c>
      <c r="AC88" s="76">
        <f>AC55+Table65[[#This Row],[Column1]]</f>
        <v>12.159572384137602</v>
      </c>
    </row>
    <row r="89" spans="1:29" x14ac:dyDescent="0.2">
      <c r="A89">
        <v>17</v>
      </c>
      <c r="B89">
        <v>0.36</v>
      </c>
      <c r="C89">
        <v>0.02</v>
      </c>
      <c r="D89">
        <v>0.28999999999999998</v>
      </c>
      <c r="E89">
        <v>0.2</v>
      </c>
      <c r="F89">
        <v>0.28999999999999998</v>
      </c>
      <c r="G89">
        <v>0.24</v>
      </c>
      <c r="H89">
        <v>0.43</v>
      </c>
      <c r="I89">
        <v>0.43</v>
      </c>
      <c r="J89">
        <v>0.46</v>
      </c>
      <c r="K89">
        <v>0.42</v>
      </c>
      <c r="L89">
        <v>0.6</v>
      </c>
      <c r="N89">
        <v>0.56000000000000005</v>
      </c>
      <c r="O89">
        <v>1.1200000000000001</v>
      </c>
      <c r="Q89">
        <v>0.25</v>
      </c>
      <c r="R89">
        <v>0.05</v>
      </c>
      <c r="T89">
        <v>0.85</v>
      </c>
      <c r="U89">
        <v>17</v>
      </c>
      <c r="W89" t="str">
        <f>R71</f>
        <v>S. Flerchinger</v>
      </c>
      <c r="X89" s="39">
        <f>R104</f>
        <v>1.78</v>
      </c>
      <c r="Y89" s="40">
        <v>1.7845454545454544</v>
      </c>
      <c r="Z89" s="42">
        <f t="shared" si="34"/>
        <v>5.910000000000001</v>
      </c>
      <c r="AA89" s="42">
        <f>Average!E515</f>
        <v>4.9200142450142446</v>
      </c>
      <c r="AB89" s="42">
        <f>BL$33+BL$34+BL$35+BL$36+Z89</f>
        <v>9.83</v>
      </c>
      <c r="AC89" s="76">
        <f>AC56+Table65[[#This Row],[Column1]]</f>
        <v>10.542089947089947</v>
      </c>
    </row>
    <row r="90" spans="1:29" x14ac:dyDescent="0.2">
      <c r="A90" s="21">
        <v>18</v>
      </c>
      <c r="B90" s="21"/>
      <c r="C90" s="21"/>
      <c r="D90" s="21"/>
      <c r="E90" s="21"/>
      <c r="F90" s="21"/>
      <c r="G90" s="21"/>
      <c r="H90" s="21"/>
      <c r="I90" s="22"/>
      <c r="J90" s="21"/>
      <c r="K90" s="21"/>
      <c r="L90" s="21"/>
      <c r="M90" s="21"/>
      <c r="N90" s="21"/>
      <c r="O90" s="21"/>
      <c r="P90" s="21"/>
      <c r="Q90" s="21"/>
      <c r="R90" s="21"/>
      <c r="S90" s="21">
        <v>0.68</v>
      </c>
      <c r="T90" s="21"/>
      <c r="U90" s="21">
        <v>18</v>
      </c>
      <c r="W90" t="str">
        <f>S71</f>
        <v>B. Slaybaugh</v>
      </c>
      <c r="X90" s="39">
        <f>S104</f>
        <v>2.5300000000000002</v>
      </c>
      <c r="Y90" s="40">
        <v>2.6150000000000002</v>
      </c>
      <c r="Z90" s="42">
        <f t="shared" si="34"/>
        <v>3.5700000000000003</v>
      </c>
      <c r="AA90" s="42">
        <f>Average!E516</f>
        <v>5.5969230769230762</v>
      </c>
      <c r="AB90" s="42">
        <f>BM$33+BM$34+BM$35+BM$36+Z90</f>
        <v>9.15</v>
      </c>
      <c r="AC90" s="76">
        <f>AC57+Table65[[#This Row],[Column1]]</f>
        <v>11.911217948717951</v>
      </c>
    </row>
    <row r="91" spans="1:29" x14ac:dyDescent="0.2">
      <c r="A91">
        <v>19</v>
      </c>
      <c r="C91">
        <v>0.12</v>
      </c>
      <c r="U91">
        <v>19</v>
      </c>
      <c r="W91" t="str">
        <f>T71</f>
        <v>Demand</v>
      </c>
      <c r="X91" s="39">
        <f>T104</f>
        <v>4.3900000000000006</v>
      </c>
      <c r="Y91" s="40">
        <v>4.0684615384615386</v>
      </c>
      <c r="Z91" s="42">
        <f t="shared" si="34"/>
        <v>11.89</v>
      </c>
      <c r="AA91" s="42">
        <f>Average!E517</f>
        <v>9.81</v>
      </c>
      <c r="AB91" s="42">
        <f>BN$33+BN$34+BN$35+BN$36+Z91</f>
        <v>21.35</v>
      </c>
      <c r="AC91" s="76">
        <f>AC58+Table65[[#This Row],[Column1]]</f>
        <v>19.794487179487181</v>
      </c>
    </row>
    <row r="92" spans="1:29" x14ac:dyDescent="0.2">
      <c r="A92" s="21">
        <v>20</v>
      </c>
      <c r="B92" s="21"/>
      <c r="C92" s="21"/>
      <c r="D92" s="21"/>
      <c r="E92" s="21"/>
      <c r="F92" s="21"/>
      <c r="G92" s="21"/>
      <c r="H92" s="21"/>
      <c r="I92" s="22"/>
      <c r="J92" s="21"/>
      <c r="K92" s="21"/>
      <c r="L92" s="21"/>
      <c r="M92" s="21"/>
      <c r="N92" s="21">
        <v>0.08</v>
      </c>
      <c r="O92" s="21"/>
      <c r="P92" s="21"/>
      <c r="Q92" s="21"/>
      <c r="R92" s="21">
        <v>0.3</v>
      </c>
      <c r="S92" s="21"/>
      <c r="T92" s="21"/>
      <c r="U92" s="21">
        <v>20</v>
      </c>
      <c r="AC92" s="74"/>
    </row>
    <row r="93" spans="1:29" x14ac:dyDescent="0.2">
      <c r="A93">
        <v>21</v>
      </c>
      <c r="U93">
        <v>21</v>
      </c>
      <c r="W93" t="s">
        <v>101</v>
      </c>
      <c r="AA93" s="8" t="s">
        <v>145</v>
      </c>
      <c r="AC93" s="76"/>
    </row>
    <row r="94" spans="1:29" x14ac:dyDescent="0.2">
      <c r="A94" s="21">
        <v>22</v>
      </c>
      <c r="B94" s="21"/>
      <c r="C94" s="21"/>
      <c r="D94" s="21"/>
      <c r="E94" s="21"/>
      <c r="F94" s="21"/>
      <c r="G94" s="21"/>
      <c r="H94" s="21"/>
      <c r="I94" s="22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>
        <v>22</v>
      </c>
      <c r="X94" s="41" t="s">
        <v>102</v>
      </c>
      <c r="Y94" s="41"/>
      <c r="AC94" s="74"/>
    </row>
    <row r="95" spans="1:29" x14ac:dyDescent="0.2">
      <c r="A95">
        <v>23</v>
      </c>
      <c r="U95">
        <v>23</v>
      </c>
      <c r="X95" s="8"/>
      <c r="Y95" s="8"/>
    </row>
    <row r="96" spans="1:29" x14ac:dyDescent="0.2">
      <c r="A96" s="21">
        <v>24</v>
      </c>
      <c r="B96" s="21"/>
      <c r="C96" s="21"/>
      <c r="D96" s="21"/>
      <c r="E96" s="21"/>
      <c r="F96" s="21"/>
      <c r="G96" s="21"/>
      <c r="H96" s="21"/>
      <c r="I96" s="22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>
        <v>24</v>
      </c>
      <c r="X96" s="8"/>
      <c r="Y96" s="8"/>
    </row>
    <row r="97" spans="1:29" x14ac:dyDescent="0.2">
      <c r="A97">
        <v>25</v>
      </c>
      <c r="Q97">
        <v>0.02</v>
      </c>
      <c r="U97">
        <v>25</v>
      </c>
      <c r="X97" s="8"/>
      <c r="Y97" s="8"/>
    </row>
    <row r="98" spans="1:29" x14ac:dyDescent="0.2">
      <c r="A98" s="21">
        <v>26</v>
      </c>
      <c r="B98" s="21">
        <v>0.03</v>
      </c>
      <c r="C98" s="21">
        <v>0.13</v>
      </c>
      <c r="D98" s="21">
        <v>7.0000000000000007E-2</v>
      </c>
      <c r="E98" s="21"/>
      <c r="F98" s="21">
        <v>0.18</v>
      </c>
      <c r="G98" s="21">
        <v>0.04</v>
      </c>
      <c r="H98" s="21"/>
      <c r="I98" s="22">
        <v>0.04</v>
      </c>
      <c r="J98" s="21"/>
      <c r="K98" s="21"/>
      <c r="L98" s="21">
        <v>0.11</v>
      </c>
      <c r="M98" s="21"/>
      <c r="N98" s="21">
        <v>0.01</v>
      </c>
      <c r="O98" s="21"/>
      <c r="P98" s="21"/>
      <c r="Q98" s="21">
        <v>0.18</v>
      </c>
      <c r="R98" s="21">
        <v>0.16</v>
      </c>
      <c r="S98" s="21"/>
      <c r="T98" s="21"/>
      <c r="U98" s="21">
        <v>26</v>
      </c>
      <c r="X98" s="8"/>
      <c r="Y98" s="8"/>
    </row>
    <row r="99" spans="1:29" x14ac:dyDescent="0.2">
      <c r="A99">
        <v>27</v>
      </c>
      <c r="B99">
        <v>0.12</v>
      </c>
      <c r="C99">
        <v>0.13</v>
      </c>
      <c r="D99">
        <v>0.05</v>
      </c>
      <c r="E99">
        <v>0.15</v>
      </c>
      <c r="I99">
        <v>0.08</v>
      </c>
      <c r="J99">
        <v>0.05</v>
      </c>
      <c r="K99">
        <v>7.0000000000000007E-2</v>
      </c>
      <c r="L99">
        <v>0.19</v>
      </c>
      <c r="N99">
        <v>0.05</v>
      </c>
      <c r="S99">
        <v>0.28000000000000003</v>
      </c>
      <c r="T99">
        <v>0.25</v>
      </c>
      <c r="U99">
        <v>27</v>
      </c>
      <c r="X99" s="8"/>
      <c r="Y99" s="8"/>
    </row>
    <row r="100" spans="1:29" x14ac:dyDescent="0.2">
      <c r="A100" s="21">
        <v>28</v>
      </c>
      <c r="B100" s="21"/>
      <c r="C100" s="21">
        <v>0.23</v>
      </c>
      <c r="D100" s="21">
        <v>0.24</v>
      </c>
      <c r="E100" s="21"/>
      <c r="F100" s="21"/>
      <c r="G100" s="21">
        <v>0.04</v>
      </c>
      <c r="H100" s="21"/>
      <c r="I100" s="22"/>
      <c r="J100" s="21">
        <v>0.16</v>
      </c>
      <c r="K100" s="21">
        <v>0.06</v>
      </c>
      <c r="L100" s="21">
        <v>0.39</v>
      </c>
      <c r="M100" s="21"/>
      <c r="N100" s="21">
        <v>0.04</v>
      </c>
      <c r="O100" s="21"/>
      <c r="P100" s="21"/>
      <c r="Q100" s="21">
        <v>0.53</v>
      </c>
      <c r="R100" s="21">
        <v>0.22</v>
      </c>
      <c r="S100" s="21"/>
      <c r="T100" s="21">
        <v>0.65</v>
      </c>
      <c r="U100" s="21">
        <v>28</v>
      </c>
      <c r="X100" s="8"/>
      <c r="Y100" s="8"/>
    </row>
    <row r="101" spans="1:29" x14ac:dyDescent="0.2">
      <c r="A101">
        <v>29</v>
      </c>
      <c r="C101">
        <v>0.1</v>
      </c>
      <c r="D101">
        <v>0.05</v>
      </c>
      <c r="E101">
        <v>0.59</v>
      </c>
      <c r="F101">
        <v>0.42</v>
      </c>
      <c r="G101">
        <v>0.2</v>
      </c>
      <c r="H101">
        <v>0.31</v>
      </c>
      <c r="J101">
        <v>0.2</v>
      </c>
      <c r="K101">
        <v>0.34</v>
      </c>
      <c r="N101">
        <v>0.2</v>
      </c>
      <c r="O101">
        <v>0.86</v>
      </c>
      <c r="Q101">
        <v>0.09</v>
      </c>
      <c r="S101">
        <v>0.49</v>
      </c>
      <c r="T101">
        <v>0.12</v>
      </c>
      <c r="U101">
        <v>29</v>
      </c>
      <c r="X101" s="8"/>
      <c r="Y101" s="8"/>
    </row>
    <row r="102" spans="1:29" x14ac:dyDescent="0.2">
      <c r="A102" s="21">
        <v>30</v>
      </c>
      <c r="B102" s="21"/>
      <c r="C102" s="21"/>
      <c r="D102" s="21"/>
      <c r="E102" s="21">
        <v>0.03</v>
      </c>
      <c r="F102" s="21"/>
      <c r="G102" s="21"/>
      <c r="H102" s="21"/>
      <c r="I102" s="22"/>
      <c r="J102" s="21">
        <v>0.08</v>
      </c>
      <c r="K102" s="21">
        <v>0.1</v>
      </c>
      <c r="L102" s="21">
        <v>0.12</v>
      </c>
      <c r="M102" s="21"/>
      <c r="N102" s="21">
        <v>0.06</v>
      </c>
      <c r="O102" s="21"/>
      <c r="P102" s="21"/>
      <c r="Q102" s="21">
        <v>0.03</v>
      </c>
      <c r="R102" s="21">
        <v>0.2</v>
      </c>
      <c r="S102" s="21"/>
      <c r="T102" s="21"/>
      <c r="U102" s="21">
        <v>30</v>
      </c>
      <c r="X102" s="8"/>
      <c r="Y102" s="8"/>
    </row>
    <row r="103" spans="1:29" x14ac:dyDescent="0.2">
      <c r="A103">
        <v>31</v>
      </c>
      <c r="U103">
        <v>31</v>
      </c>
      <c r="X103" s="8"/>
      <c r="Y103" s="8"/>
    </row>
    <row r="104" spans="1:29" x14ac:dyDescent="0.2">
      <c r="A104" s="18" t="s">
        <v>37</v>
      </c>
      <c r="B104" s="18">
        <f t="shared" ref="B104:T104" si="35">SUM(B73:B103)</f>
        <v>1.25</v>
      </c>
      <c r="C104" s="18">
        <f t="shared" si="35"/>
        <v>2.6</v>
      </c>
      <c r="D104" s="18">
        <f t="shared" si="35"/>
        <v>1.2300000000000002</v>
      </c>
      <c r="E104" s="18">
        <f t="shared" si="35"/>
        <v>2.0899999999999994</v>
      </c>
      <c r="F104" s="18">
        <f t="shared" si="35"/>
        <v>1.2399999999999998</v>
      </c>
      <c r="G104" s="18">
        <f t="shared" si="35"/>
        <v>1.24</v>
      </c>
      <c r="H104" s="18">
        <f t="shared" si="35"/>
        <v>1.78</v>
      </c>
      <c r="I104" s="18">
        <f t="shared" si="35"/>
        <v>1.3900000000000001</v>
      </c>
      <c r="J104" s="18">
        <v>2</v>
      </c>
      <c r="K104" s="18">
        <f t="shared" si="35"/>
        <v>1.9500000000000002</v>
      </c>
      <c r="L104" s="18">
        <f t="shared" si="35"/>
        <v>3.18</v>
      </c>
      <c r="M104" s="18">
        <f t="shared" si="35"/>
        <v>0</v>
      </c>
      <c r="N104" s="18">
        <f t="shared" si="35"/>
        <v>1.4900000000000002</v>
      </c>
      <c r="O104" s="18">
        <f t="shared" si="35"/>
        <v>1.98</v>
      </c>
      <c r="P104" s="18">
        <f t="shared" si="35"/>
        <v>0</v>
      </c>
      <c r="Q104" s="18">
        <f t="shared" si="35"/>
        <v>1.9800000000000002</v>
      </c>
      <c r="R104" s="18">
        <f t="shared" si="35"/>
        <v>1.78</v>
      </c>
      <c r="S104" s="18">
        <f t="shared" si="35"/>
        <v>2.5300000000000002</v>
      </c>
      <c r="T104" s="18">
        <f t="shared" si="35"/>
        <v>4.3900000000000006</v>
      </c>
      <c r="U104" s="18"/>
      <c r="X104" s="8"/>
      <c r="Y104" s="8"/>
    </row>
    <row r="105" spans="1:29" x14ac:dyDescent="0.2">
      <c r="X105" s="8"/>
      <c r="Y105" s="8"/>
    </row>
    <row r="106" spans="1:29" x14ac:dyDescent="0.2">
      <c r="A106" s="2" t="s">
        <v>41</v>
      </c>
      <c r="B106" t="s">
        <v>1</v>
      </c>
      <c r="C106" t="s">
        <v>2</v>
      </c>
      <c r="D106" t="s">
        <v>113</v>
      </c>
      <c r="E106" t="s">
        <v>4</v>
      </c>
      <c r="F106" t="s">
        <v>5</v>
      </c>
      <c r="G106" t="s">
        <v>6</v>
      </c>
      <c r="H106" t="s">
        <v>180</v>
      </c>
      <c r="I106" t="s">
        <v>96</v>
      </c>
      <c r="J106" t="s">
        <v>9</v>
      </c>
      <c r="K106" t="s">
        <v>10</v>
      </c>
      <c r="L106" t="s">
        <v>11</v>
      </c>
      <c r="M106" t="s">
        <v>181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  <c r="W106" s="68">
        <v>41730</v>
      </c>
      <c r="X106" s="55"/>
      <c r="Y106" s="55" t="s">
        <v>107</v>
      </c>
      <c r="Z106" s="56"/>
      <c r="AA106" s="56"/>
      <c r="AB106" s="57"/>
      <c r="AC106" s="75"/>
    </row>
    <row r="107" spans="1:29" x14ac:dyDescent="0.2">
      <c r="X107" s="39" t="s">
        <v>41</v>
      </c>
      <c r="Y107" s="39" t="s">
        <v>115</v>
      </c>
      <c r="Z107" s="8" t="s">
        <v>99</v>
      </c>
      <c r="AA107" s="47" t="s">
        <v>116</v>
      </c>
      <c r="AB107" s="42" t="s">
        <v>100</v>
      </c>
      <c r="AC107" s="77" t="s">
        <v>178</v>
      </c>
    </row>
    <row r="108" spans="1:29" x14ac:dyDescent="0.2">
      <c r="A108">
        <v>1</v>
      </c>
      <c r="N108">
        <v>0.17</v>
      </c>
      <c r="U108">
        <v>1</v>
      </c>
      <c r="W108" t="str">
        <f>B106</f>
        <v>Pomeroy</v>
      </c>
      <c r="X108" s="39">
        <f>B139</f>
        <v>0.69000000000000006</v>
      </c>
      <c r="Y108" s="40">
        <v>1.5104347826086957</v>
      </c>
      <c r="Z108" s="42">
        <f>AI25</f>
        <v>4.5200000000000005</v>
      </c>
      <c r="AA108" s="42">
        <f>Average!F499</f>
        <v>5.6307142857142862</v>
      </c>
      <c r="AB108" s="42">
        <f>AV$33+AV$34+AV$35+AV$36+Z108</f>
        <v>7.8000000000000007</v>
      </c>
      <c r="AC108" s="76">
        <f>AC73+Table717[[#This Row],[Column2]]</f>
        <v>10.116570335863816</v>
      </c>
    </row>
    <row r="109" spans="1:29" x14ac:dyDescent="0.2">
      <c r="A109" s="21">
        <v>2</v>
      </c>
      <c r="B109" s="21"/>
      <c r="C109" s="21"/>
      <c r="D109" s="21"/>
      <c r="E109" s="21"/>
      <c r="F109" s="21"/>
      <c r="G109" s="21"/>
      <c r="H109" s="21"/>
      <c r="I109" s="22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>
        <v>2</v>
      </c>
      <c r="W109" t="str">
        <f>C106</f>
        <v>Kuhn</v>
      </c>
      <c r="X109" s="39">
        <f>C139</f>
        <v>1.3199999999999998</v>
      </c>
      <c r="Y109" s="40">
        <v>2.0415789473684209</v>
      </c>
      <c r="Z109" s="42">
        <f t="shared" ref="Z109:Z126" si="36">AI26</f>
        <v>10.08</v>
      </c>
      <c r="AA109" s="42">
        <f>Average!F500</f>
        <v>7.7946635610766037</v>
      </c>
      <c r="AB109" s="42">
        <f>AW$33+AW$34+AW$35+AW$36+Z109</f>
        <v>16.55</v>
      </c>
      <c r="AC109" s="76">
        <f>AC74+Table717[[#This Row],[Column2]]</f>
        <v>15.392184565109588</v>
      </c>
    </row>
    <row r="110" spans="1:29" x14ac:dyDescent="0.2">
      <c r="A110">
        <v>3</v>
      </c>
      <c r="C110">
        <v>0.09</v>
      </c>
      <c r="D110">
        <v>0.08</v>
      </c>
      <c r="E110">
        <v>0.1</v>
      </c>
      <c r="F110">
        <v>0.04</v>
      </c>
      <c r="G110">
        <v>0.08</v>
      </c>
      <c r="I110">
        <v>0.04</v>
      </c>
      <c r="L110">
        <v>0.16</v>
      </c>
      <c r="Q110">
        <v>0.16</v>
      </c>
      <c r="U110">
        <v>3</v>
      </c>
      <c r="W110" t="str">
        <f>D106</f>
        <v>Tom Keatts</v>
      </c>
      <c r="X110" s="39">
        <f>D139</f>
        <v>0.9700000000000002</v>
      </c>
      <c r="Y110" s="40"/>
      <c r="Z110" s="42">
        <f t="shared" si="36"/>
        <v>4.1300000000000008</v>
      </c>
      <c r="AA110" s="42"/>
      <c r="AB110" s="42">
        <f>AX$33+AX$34+AX$35+AX$36+Z110</f>
        <v>6.5900000000000016</v>
      </c>
      <c r="AC110" s="76"/>
    </row>
    <row r="111" spans="1:29" x14ac:dyDescent="0.2">
      <c r="A111" s="21">
        <v>4</v>
      </c>
      <c r="B111" s="21">
        <v>0.04</v>
      </c>
      <c r="C111" s="21">
        <v>0.02</v>
      </c>
      <c r="D111" s="21">
        <v>0.02</v>
      </c>
      <c r="E111" s="21">
        <v>0.13</v>
      </c>
      <c r="F111" s="21"/>
      <c r="G111" s="21"/>
      <c r="H111" s="21"/>
      <c r="I111" s="22"/>
      <c r="J111" s="21">
        <v>0.1</v>
      </c>
      <c r="K111" s="21"/>
      <c r="L111" s="21"/>
      <c r="M111" s="21"/>
      <c r="N111" s="21">
        <v>0.08</v>
      </c>
      <c r="O111" s="21"/>
      <c r="P111" s="21"/>
      <c r="Q111" s="21"/>
      <c r="R111" s="21">
        <v>0.09</v>
      </c>
      <c r="S111" s="21">
        <v>0.11</v>
      </c>
      <c r="T111" s="21">
        <v>0.37</v>
      </c>
      <c r="U111" s="21">
        <v>4</v>
      </c>
      <c r="W111" t="str">
        <f>E106</f>
        <v>Victor</v>
      </c>
      <c r="X111" s="39">
        <f>E139</f>
        <v>1.71</v>
      </c>
      <c r="Y111" s="40">
        <v>1.9882608695652173</v>
      </c>
      <c r="Z111" s="42">
        <f t="shared" si="36"/>
        <v>8.5399999999999991</v>
      </c>
      <c r="AA111" s="42">
        <f>Average!F502</f>
        <v>8.7482142857142851</v>
      </c>
      <c r="AB111" s="42">
        <f>AY$33+AY$34+AY$35+AY$36+Z111</f>
        <v>14.079999999999998</v>
      </c>
      <c r="AC111" s="76">
        <f>AC76+Table717[[#This Row],[Column2]]</f>
        <v>16.152732919254657</v>
      </c>
    </row>
    <row r="112" spans="1:29" x14ac:dyDescent="0.2">
      <c r="A112">
        <v>5</v>
      </c>
      <c r="B112">
        <v>0.02</v>
      </c>
      <c r="C112">
        <v>7.0000000000000007E-2</v>
      </c>
      <c r="D112">
        <v>0.02</v>
      </c>
      <c r="J112">
        <v>0.02</v>
      </c>
      <c r="L112">
        <v>0.1</v>
      </c>
      <c r="Q112">
        <v>0.04</v>
      </c>
      <c r="U112">
        <v>5</v>
      </c>
      <c r="W112" t="str">
        <f>F106</f>
        <v>Ruark</v>
      </c>
      <c r="X112" s="39">
        <f>F139</f>
        <v>1.28</v>
      </c>
      <c r="Y112" s="40">
        <v>1.7626086956521743</v>
      </c>
      <c r="Z112" s="42">
        <f t="shared" si="36"/>
        <v>5.9799999999999995</v>
      </c>
      <c r="AA112" s="42">
        <f>Average!F503</f>
        <v>5.9353571428571428</v>
      </c>
      <c r="AB112" s="42">
        <f>AZ$33+AZ$34+AZ$35+AZ$36+Z112</f>
        <v>10.42</v>
      </c>
      <c r="AC112" s="76">
        <f>AC77+Table717[[#This Row],[Column2]]</f>
        <v>11.406153536479625</v>
      </c>
    </row>
    <row r="113" spans="1:29" x14ac:dyDescent="0.2">
      <c r="A113" s="21">
        <v>6</v>
      </c>
      <c r="B113" s="21">
        <v>0.02</v>
      </c>
      <c r="C113" s="21"/>
      <c r="D113" s="21">
        <v>0.01</v>
      </c>
      <c r="E113" s="21"/>
      <c r="F113" s="21"/>
      <c r="G113" s="21"/>
      <c r="H113" s="21"/>
      <c r="I113" s="22"/>
      <c r="J113" s="21"/>
      <c r="K113" s="21"/>
      <c r="L113" s="21"/>
      <c r="M113" s="21"/>
      <c r="N113" s="21">
        <v>0.03</v>
      </c>
      <c r="O113" s="21"/>
      <c r="P113" s="21"/>
      <c r="Q113" s="21"/>
      <c r="R113" s="21">
        <v>0.06</v>
      </c>
      <c r="S113" s="21">
        <v>0.04</v>
      </c>
      <c r="T113" s="21">
        <v>0.2</v>
      </c>
      <c r="U113" s="21">
        <v>6</v>
      </c>
      <c r="W113" t="str">
        <f>G106</f>
        <v>Cardwell</v>
      </c>
      <c r="X113" s="39">
        <f>G139</f>
        <v>0.91</v>
      </c>
      <c r="Y113" s="40">
        <v>1.3140000000000001</v>
      </c>
      <c r="Z113" s="42">
        <f t="shared" si="36"/>
        <v>4.9300000000000006</v>
      </c>
      <c r="AA113" s="42">
        <f>Average!F504</f>
        <v>5.1844999999999999</v>
      </c>
      <c r="AB113" s="42">
        <f>BA$33+BA$34+BA$35+BA$36+Z113</f>
        <v>6.5600000000000005</v>
      </c>
      <c r="AC113" s="76">
        <f>AC78+Table717[[#This Row],[Column2]]</f>
        <v>10.025732198142416</v>
      </c>
    </row>
    <row r="114" spans="1:29" x14ac:dyDescent="0.2">
      <c r="A114">
        <v>7</v>
      </c>
      <c r="U114">
        <v>7</v>
      </c>
      <c r="W114" t="str">
        <f>H106</f>
        <v>Hastings</v>
      </c>
      <c r="X114" s="39">
        <f>H139</f>
        <v>1.1599999999999999</v>
      </c>
      <c r="Y114" s="40">
        <v>1.5482608695652174</v>
      </c>
      <c r="Z114" s="42">
        <f t="shared" si="36"/>
        <v>6.57</v>
      </c>
      <c r="AA114" s="42">
        <f>Average!F505</f>
        <v>6.0846428571428568</v>
      </c>
      <c r="AB114" s="42">
        <f>BB$33+BB$34+BB$35+BB$36+Z114</f>
        <v>11.47</v>
      </c>
      <c r="AC114" s="76">
        <f>AC79+Table717[[#This Row],[Column2]]</f>
        <v>12.056307754242535</v>
      </c>
    </row>
    <row r="115" spans="1:29" x14ac:dyDescent="0.2">
      <c r="A115" s="21">
        <v>8</v>
      </c>
      <c r="B115" s="21"/>
      <c r="C115" s="21">
        <v>0.05</v>
      </c>
      <c r="D115" s="21"/>
      <c r="E115" s="21"/>
      <c r="F115" s="21"/>
      <c r="G115" s="21"/>
      <c r="H115" s="21"/>
      <c r="I115" s="22"/>
      <c r="J115" s="21"/>
      <c r="K115" s="21"/>
      <c r="L115" s="21"/>
      <c r="M115" s="21"/>
      <c r="N115" s="21"/>
      <c r="O115" s="21"/>
      <c r="P115" s="21"/>
      <c r="Q115" s="21"/>
      <c r="R115" s="21"/>
      <c r="S115" s="21">
        <v>0.02</v>
      </c>
      <c r="T115" s="21"/>
      <c r="U115" s="21">
        <v>8</v>
      </c>
      <c r="W115" t="str">
        <f>I106</f>
        <v>510 Pataha</v>
      </c>
      <c r="X115" s="39">
        <f>I139</f>
        <v>0.63</v>
      </c>
      <c r="Y115" s="40"/>
      <c r="Z115" s="42">
        <f t="shared" si="36"/>
        <v>4.8099999999999996</v>
      </c>
      <c r="AA115" s="42"/>
      <c r="AB115" s="42">
        <f>BC$33+BC$34+BC$35+BC$36+Z115</f>
        <v>8.5799999999999983</v>
      </c>
      <c r="AC115" s="76"/>
    </row>
    <row r="116" spans="1:29" x14ac:dyDescent="0.2">
      <c r="A116">
        <v>9</v>
      </c>
      <c r="B116">
        <v>0.03</v>
      </c>
      <c r="D116">
        <v>0.05</v>
      </c>
      <c r="E116">
        <v>0.1</v>
      </c>
      <c r="G116">
        <v>0.04</v>
      </c>
      <c r="H116">
        <v>0.12</v>
      </c>
      <c r="J116">
        <v>0.06</v>
      </c>
      <c r="N116">
        <v>0.01</v>
      </c>
      <c r="Q116">
        <v>0.03</v>
      </c>
      <c r="R116">
        <v>0.03</v>
      </c>
      <c r="T116">
        <v>0.1</v>
      </c>
      <c r="U116">
        <v>9</v>
      </c>
      <c r="W116" t="str">
        <f>J106</f>
        <v>Williams</v>
      </c>
      <c r="X116" s="39">
        <f>J139</f>
        <v>0.91000000000000014</v>
      </c>
      <c r="Y116" s="40">
        <v>1.8860869565217393</v>
      </c>
      <c r="Z116" s="42">
        <f t="shared" si="36"/>
        <v>7.25</v>
      </c>
      <c r="AA116" s="42">
        <f>Average!F507</f>
        <v>7.3635714285714284</v>
      </c>
      <c r="AB116" s="42">
        <f>BD$33+BD$34+BD$35+BD$36+Z116</f>
        <v>10.6</v>
      </c>
      <c r="AC116" s="76">
        <f>AC81+Table717[[#This Row],[Column2]]</f>
        <v>13.787895365504061</v>
      </c>
    </row>
    <row r="117" spans="1:29" x14ac:dyDescent="0.2">
      <c r="A117" s="21">
        <v>10</v>
      </c>
      <c r="B117" s="21"/>
      <c r="C117" s="21"/>
      <c r="D117" s="21"/>
      <c r="E117" s="21"/>
      <c r="F117" s="21"/>
      <c r="G117" s="21"/>
      <c r="H117" s="21"/>
      <c r="I117" s="22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>
        <v>10</v>
      </c>
      <c r="W117" t="str">
        <f>K106</f>
        <v>Fitzsimmons</v>
      </c>
      <c r="X117" s="39">
        <f>K139</f>
        <v>0</v>
      </c>
      <c r="Y117" s="40">
        <v>1.618260869565217</v>
      </c>
      <c r="Z117" s="42">
        <f t="shared" si="36"/>
        <v>5.19</v>
      </c>
      <c r="AA117" s="42">
        <f>Average!F508</f>
        <v>6.6116666666666664</v>
      </c>
      <c r="AB117" s="42">
        <f>BE$33+BE$34+BE$35+BE$36+Z117</f>
        <v>8.2900000000000009</v>
      </c>
      <c r="AC117" s="76">
        <f>AC82+Table717[[#This Row],[Column2]]</f>
        <v>12.583097826086957</v>
      </c>
    </row>
    <row r="118" spans="1:29" x14ac:dyDescent="0.2">
      <c r="A118">
        <v>11</v>
      </c>
      <c r="U118">
        <v>11</v>
      </c>
      <c r="W118" t="str">
        <f>L106</f>
        <v>Houser</v>
      </c>
      <c r="X118" s="39">
        <f>L139</f>
        <v>1.25</v>
      </c>
      <c r="Y118" s="40">
        <v>1.9852173913043476</v>
      </c>
      <c r="Z118" s="42">
        <f t="shared" si="36"/>
        <v>9.66</v>
      </c>
      <c r="AA118" s="42">
        <f>Average!F509</f>
        <v>6.7275</v>
      </c>
      <c r="AB118" s="42">
        <f>BF$33+BF$34+BF$35+BF$36+Z118</f>
        <v>14.69</v>
      </c>
      <c r="AC118" s="76">
        <f>AC83+Table717[[#This Row],[Column2]]</f>
        <v>14.586538992408556</v>
      </c>
    </row>
    <row r="119" spans="1:29" x14ac:dyDescent="0.2">
      <c r="A119" s="21">
        <v>12</v>
      </c>
      <c r="B119" s="21"/>
      <c r="C119" s="21"/>
      <c r="D119" s="21"/>
      <c r="E119" s="21"/>
      <c r="F119" s="21"/>
      <c r="G119" s="21"/>
      <c r="H119" s="21"/>
      <c r="I119" s="22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>
        <v>12</v>
      </c>
      <c r="W119" t="str">
        <f>M106</f>
        <v>Baker</v>
      </c>
      <c r="X119" s="39">
        <f>M139</f>
        <v>0</v>
      </c>
      <c r="Y119" s="40">
        <v>1.5217391304347829</v>
      </c>
      <c r="Z119" s="42">
        <f t="shared" si="36"/>
        <v>0</v>
      </c>
      <c r="AA119" s="42">
        <f>Average!F510</f>
        <v>5.828333333333334</v>
      </c>
      <c r="AB119" s="42">
        <f>BG$33+BG$34+BG$35+BG$36+Z119</f>
        <v>2.4299999999999997</v>
      </c>
      <c r="AC119" s="76">
        <f>AC84+Table717[[#This Row],[Column2]]</f>
        <v>9.6539723320158117</v>
      </c>
    </row>
    <row r="120" spans="1:29" x14ac:dyDescent="0.2">
      <c r="A120">
        <v>13</v>
      </c>
      <c r="U120">
        <v>13</v>
      </c>
      <c r="W120" t="str">
        <f>N106</f>
        <v>Landkammer</v>
      </c>
      <c r="X120" s="39">
        <f>N139</f>
        <v>0.95000000000000018</v>
      </c>
      <c r="Y120" s="40">
        <v>1.5395652173913041</v>
      </c>
      <c r="Z120" s="42">
        <f t="shared" si="36"/>
        <v>7.12</v>
      </c>
      <c r="AA120" s="42">
        <f>Average!F511</f>
        <v>6.0232142857142863</v>
      </c>
      <c r="AB120" s="42">
        <f>BH$33+BH$34+BH$35+BH$36+Z120</f>
        <v>11.75</v>
      </c>
      <c r="AC120" s="76">
        <f>AC85+Table717[[#This Row],[Column2]]</f>
        <v>11.154906832298137</v>
      </c>
    </row>
    <row r="121" spans="1:29" x14ac:dyDescent="0.2">
      <c r="A121" s="21">
        <v>14</v>
      </c>
      <c r="B121" s="21"/>
      <c r="C121" s="21"/>
      <c r="D121" s="21"/>
      <c r="E121" s="21"/>
      <c r="F121" s="21"/>
      <c r="G121" s="21"/>
      <c r="H121" s="21"/>
      <c r="I121" s="22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>
        <v>14</v>
      </c>
      <c r="W121" t="str">
        <f>O106</f>
        <v>Travis</v>
      </c>
      <c r="X121" s="39">
        <f>O139</f>
        <v>0.17</v>
      </c>
      <c r="Y121" s="40">
        <v>1.4852173913043483</v>
      </c>
      <c r="Z121" s="42">
        <f t="shared" si="36"/>
        <v>3.66</v>
      </c>
      <c r="AA121" s="42">
        <f>Average!F512</f>
        <v>5.5142083842083842</v>
      </c>
      <c r="AB121" s="42">
        <f>BI$33+BI$34+BI$35+BI$36+Z121</f>
        <v>7.9700000000000006</v>
      </c>
      <c r="AC121" s="76">
        <f>AC86+Table717[[#This Row],[Column2]]</f>
        <v>10.991135177222134</v>
      </c>
    </row>
    <row r="122" spans="1:29" x14ac:dyDescent="0.2">
      <c r="A122">
        <v>15</v>
      </c>
      <c r="O122">
        <v>0.14000000000000001</v>
      </c>
      <c r="U122">
        <v>15</v>
      </c>
      <c r="W122" t="str">
        <f>P106</f>
        <v>Robinson</v>
      </c>
      <c r="X122" s="39">
        <f>P139</f>
        <v>0</v>
      </c>
      <c r="Y122" s="40">
        <v>1.5223529411764705</v>
      </c>
      <c r="Z122" s="42">
        <f t="shared" si="36"/>
        <v>0</v>
      </c>
      <c r="AA122" s="42">
        <f>Average!F513</f>
        <v>5.5558823529411763</v>
      </c>
      <c r="AB122" s="42">
        <f>BJ$33+BJ$34+BJ$35+BJ$36+Z122</f>
        <v>0</v>
      </c>
      <c r="AC122" s="76">
        <f>AC87+Table717[[#This Row],[Column2]]</f>
        <v>9.6445751633986934</v>
      </c>
    </row>
    <row r="123" spans="1:29" x14ac:dyDescent="0.2">
      <c r="A123" s="21">
        <v>16</v>
      </c>
      <c r="B123" s="21"/>
      <c r="C123" s="21">
        <v>0.06</v>
      </c>
      <c r="D123" s="21"/>
      <c r="E123" s="21">
        <v>0.06</v>
      </c>
      <c r="F123" s="21">
        <v>0.13</v>
      </c>
      <c r="G123" s="21"/>
      <c r="H123" s="21"/>
      <c r="I123" s="22"/>
      <c r="J123" s="21"/>
      <c r="K123" s="21"/>
      <c r="L123" s="21"/>
      <c r="M123" s="21"/>
      <c r="N123" s="21">
        <v>0.01</v>
      </c>
      <c r="O123" s="21"/>
      <c r="P123" s="21"/>
      <c r="Q123" s="21"/>
      <c r="R123" s="21"/>
      <c r="S123" s="21"/>
      <c r="T123" s="21"/>
      <c r="U123" s="21">
        <v>16</v>
      </c>
      <c r="W123" t="str">
        <f>Q106</f>
        <v>Blachly</v>
      </c>
      <c r="X123" s="39">
        <f>Q139</f>
        <v>1.5</v>
      </c>
      <c r="Y123" s="40">
        <v>1.9008695652173913</v>
      </c>
      <c r="Z123" s="42">
        <f t="shared" si="36"/>
        <v>7.28</v>
      </c>
      <c r="AA123" s="42">
        <f>Average!F514</f>
        <v>7.316071428571429</v>
      </c>
      <c r="AB123" s="42">
        <f>BK$33+BK$34+BK$35+BK$36+Z123</f>
        <v>12.129999999999999</v>
      </c>
      <c r="AC123" s="76">
        <f>AC88+Table717[[#This Row],[Column2]]</f>
        <v>14.060441949354994</v>
      </c>
    </row>
    <row r="124" spans="1:29" x14ac:dyDescent="0.2">
      <c r="A124">
        <v>17</v>
      </c>
      <c r="B124">
        <v>0.33</v>
      </c>
      <c r="C124">
        <v>0.45</v>
      </c>
      <c r="D124">
        <v>0.36</v>
      </c>
      <c r="E124">
        <v>0.39</v>
      </c>
      <c r="F124">
        <v>0.36</v>
      </c>
      <c r="G124">
        <v>0.43</v>
      </c>
      <c r="I124">
        <v>0.39</v>
      </c>
      <c r="J124">
        <v>0.11</v>
      </c>
      <c r="L124">
        <v>0.37</v>
      </c>
      <c r="N124">
        <v>0.4</v>
      </c>
      <c r="O124">
        <v>0.03</v>
      </c>
      <c r="Q124">
        <v>0.38</v>
      </c>
      <c r="R124">
        <v>0.38</v>
      </c>
      <c r="S124">
        <v>0.15</v>
      </c>
      <c r="U124">
        <v>17</v>
      </c>
      <c r="W124" t="str">
        <f>R106</f>
        <v>S. Flerchinger</v>
      </c>
      <c r="X124" s="39">
        <f>R139</f>
        <v>1.1200000000000001</v>
      </c>
      <c r="Y124" s="40">
        <v>1.7959090909090916</v>
      </c>
      <c r="Z124" s="42">
        <f t="shared" si="36"/>
        <v>7.0300000000000011</v>
      </c>
      <c r="AA124" s="42">
        <f>Average!F515</f>
        <v>6.6355698005698009</v>
      </c>
      <c r="AB124" s="42">
        <f>BL$33+BL$34+BL$35+BL$36+Z124</f>
        <v>10.950000000000001</v>
      </c>
      <c r="AC124" s="76">
        <f>AC89+Table717[[#This Row],[Column2]]</f>
        <v>12.337999037999039</v>
      </c>
    </row>
    <row r="125" spans="1:29" x14ac:dyDescent="0.2">
      <c r="A125" s="21">
        <v>18</v>
      </c>
      <c r="B125" s="21"/>
      <c r="C125" s="21"/>
      <c r="D125" s="21"/>
      <c r="E125" s="21"/>
      <c r="F125" s="21"/>
      <c r="G125" s="21"/>
      <c r="H125" s="21">
        <v>0.62</v>
      </c>
      <c r="I125" s="22"/>
      <c r="J125" s="21">
        <v>0.32</v>
      </c>
      <c r="K125" s="21"/>
      <c r="L125" s="21"/>
      <c r="M125" s="21"/>
      <c r="N125" s="21">
        <v>0.01</v>
      </c>
      <c r="O125" s="21"/>
      <c r="P125" s="21"/>
      <c r="Q125" s="21"/>
      <c r="R125" s="21"/>
      <c r="S125" s="21"/>
      <c r="T125" s="21">
        <v>0.42</v>
      </c>
      <c r="U125" s="21">
        <v>18</v>
      </c>
      <c r="W125" t="str">
        <f>S106</f>
        <v>B Slaybaugh</v>
      </c>
      <c r="X125" s="39">
        <f>S139</f>
        <v>1.03</v>
      </c>
      <c r="Y125" s="40">
        <v>1.8908333333333334</v>
      </c>
      <c r="Z125" s="42">
        <f t="shared" si="36"/>
        <v>4.6000000000000005</v>
      </c>
      <c r="AA125" s="42">
        <f>Average!F516</f>
        <v>7.4830769230769221</v>
      </c>
      <c r="AB125" s="42">
        <f>BM$33+BM$34+BM$35+BM$36+Z125</f>
        <v>10.18</v>
      </c>
      <c r="AC125" s="76">
        <f>AC90+Table717[[#This Row],[Column2]]</f>
        <v>13.802051282051284</v>
      </c>
    </row>
    <row r="126" spans="1:29" x14ac:dyDescent="0.2">
      <c r="A126">
        <v>19</v>
      </c>
      <c r="U126">
        <v>19</v>
      </c>
      <c r="W126" t="str">
        <f>T106</f>
        <v>Demand</v>
      </c>
      <c r="X126" s="39">
        <f>T139</f>
        <v>2.21</v>
      </c>
      <c r="Y126" s="40">
        <v>2.4596153846153843</v>
      </c>
      <c r="Z126" s="42">
        <f t="shared" si="36"/>
        <v>14.100000000000001</v>
      </c>
      <c r="AA126" s="42">
        <f>Average!F517</f>
        <v>12.321944444444444</v>
      </c>
      <c r="AB126" s="42">
        <f>BN$33+BN$34+BN$35+BN$36+Z126</f>
        <v>23.560000000000002</v>
      </c>
      <c r="AC126" s="76">
        <f>AC91+Table717[[#This Row],[Column2]]</f>
        <v>22.254102564102567</v>
      </c>
    </row>
    <row r="127" spans="1:29" x14ac:dyDescent="0.2">
      <c r="A127" s="21">
        <v>20</v>
      </c>
      <c r="B127" s="21"/>
      <c r="C127" s="21"/>
      <c r="D127" s="21"/>
      <c r="E127" s="21"/>
      <c r="F127" s="21"/>
      <c r="G127" s="21"/>
      <c r="H127" s="21"/>
      <c r="I127" s="22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>
        <v>20</v>
      </c>
      <c r="AC127" s="77"/>
    </row>
    <row r="128" spans="1:29" x14ac:dyDescent="0.2">
      <c r="A128">
        <v>21</v>
      </c>
      <c r="F128">
        <v>0.09</v>
      </c>
      <c r="Q128">
        <v>7.0000000000000007E-2</v>
      </c>
      <c r="U128">
        <v>21</v>
      </c>
      <c r="W128" t="s">
        <v>101</v>
      </c>
      <c r="AA128" s="8" t="s">
        <v>145</v>
      </c>
      <c r="AC128" s="76"/>
    </row>
    <row r="129" spans="1:29" x14ac:dyDescent="0.2">
      <c r="A129" s="21">
        <v>22</v>
      </c>
      <c r="B129" s="21">
        <v>0.03</v>
      </c>
      <c r="C129" s="21">
        <v>0.05</v>
      </c>
      <c r="D129" s="21">
        <v>0.04</v>
      </c>
      <c r="E129" s="21">
        <v>0.13</v>
      </c>
      <c r="F129" s="21"/>
      <c r="G129" s="21"/>
      <c r="H129" s="21">
        <v>0.1</v>
      </c>
      <c r="I129" s="22">
        <v>0.16</v>
      </c>
      <c r="J129" s="21">
        <v>0.03</v>
      </c>
      <c r="K129" s="21"/>
      <c r="L129" s="21"/>
      <c r="M129" s="21"/>
      <c r="N129" s="21">
        <v>0.03</v>
      </c>
      <c r="O129" s="21"/>
      <c r="P129" s="21"/>
      <c r="Q129" s="21">
        <v>0.08</v>
      </c>
      <c r="R129" s="21">
        <v>0.05</v>
      </c>
      <c r="S129" s="21">
        <v>0.04</v>
      </c>
      <c r="T129" s="21">
        <v>0.14000000000000001</v>
      </c>
      <c r="U129" s="21">
        <v>22</v>
      </c>
      <c r="X129" s="41" t="s">
        <v>102</v>
      </c>
      <c r="Y129" s="41"/>
      <c r="Z129" s="78" t="s">
        <v>179</v>
      </c>
      <c r="AC129" s="77"/>
    </row>
    <row r="130" spans="1:29" x14ac:dyDescent="0.2">
      <c r="A130">
        <v>23</v>
      </c>
      <c r="B130">
        <v>0.02</v>
      </c>
      <c r="C130">
        <v>0.1</v>
      </c>
      <c r="D130">
        <v>0.04</v>
      </c>
      <c r="E130">
        <v>0.1</v>
      </c>
      <c r="F130">
        <v>0.34</v>
      </c>
      <c r="G130">
        <v>0.08</v>
      </c>
      <c r="L130">
        <v>0.62</v>
      </c>
      <c r="Q130">
        <v>0.56999999999999995</v>
      </c>
      <c r="R130">
        <v>0.02</v>
      </c>
      <c r="U130">
        <v>23</v>
      </c>
      <c r="X130" s="8"/>
      <c r="Y130" s="8"/>
    </row>
    <row r="131" spans="1:29" x14ac:dyDescent="0.2">
      <c r="A131" s="21">
        <v>24</v>
      </c>
      <c r="B131" s="21">
        <v>0.15</v>
      </c>
      <c r="C131" s="21">
        <v>0.28000000000000003</v>
      </c>
      <c r="D131" s="21">
        <v>0.28999999999999998</v>
      </c>
      <c r="E131" s="21">
        <v>0.56999999999999995</v>
      </c>
      <c r="F131" s="21">
        <v>0.17</v>
      </c>
      <c r="G131" s="21">
        <v>0.28000000000000003</v>
      </c>
      <c r="H131" s="21">
        <v>0.32</v>
      </c>
      <c r="I131" s="22"/>
      <c r="J131" s="21">
        <v>0.15</v>
      </c>
      <c r="K131" s="21"/>
      <c r="L131" s="21"/>
      <c r="M131" s="21"/>
      <c r="N131" s="21">
        <v>0.16</v>
      </c>
      <c r="O131" s="21"/>
      <c r="P131" s="21"/>
      <c r="Q131" s="21">
        <v>0.09</v>
      </c>
      <c r="R131" s="21">
        <v>0.15</v>
      </c>
      <c r="S131" s="21"/>
      <c r="T131" s="21">
        <v>0.3</v>
      </c>
      <c r="U131" s="21">
        <v>24</v>
      </c>
      <c r="X131" s="8"/>
      <c r="Y131" s="8"/>
    </row>
    <row r="132" spans="1:29" x14ac:dyDescent="0.2">
      <c r="A132">
        <v>25</v>
      </c>
      <c r="B132">
        <v>0.01</v>
      </c>
      <c r="C132">
        <v>0.02</v>
      </c>
      <c r="J132">
        <v>7.0000000000000007E-2</v>
      </c>
      <c r="N132">
        <v>0.01</v>
      </c>
      <c r="R132">
        <v>0.2</v>
      </c>
      <c r="S132">
        <v>0.61</v>
      </c>
      <c r="T132">
        <v>0.45</v>
      </c>
      <c r="U132">
        <v>25</v>
      </c>
      <c r="X132" s="8"/>
      <c r="Y132" s="8"/>
    </row>
    <row r="133" spans="1:29" x14ac:dyDescent="0.2">
      <c r="A133" s="21">
        <v>26</v>
      </c>
      <c r="B133" s="21"/>
      <c r="C133" s="21"/>
      <c r="D133" s="21"/>
      <c r="E133" s="21"/>
      <c r="F133" s="21">
        <v>0.12</v>
      </c>
      <c r="G133" s="21"/>
      <c r="H133" s="21"/>
      <c r="I133" s="22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>
        <v>26</v>
      </c>
      <c r="X133" s="8"/>
      <c r="Y133" s="8"/>
    </row>
    <row r="134" spans="1:29" x14ac:dyDescent="0.2">
      <c r="A134">
        <v>27</v>
      </c>
      <c r="B134">
        <v>0.04</v>
      </c>
      <c r="C134">
        <v>0.13</v>
      </c>
      <c r="D134">
        <v>0.06</v>
      </c>
      <c r="E134">
        <v>0.13</v>
      </c>
      <c r="F134">
        <v>0.03</v>
      </c>
      <c r="I134">
        <v>0.04</v>
      </c>
      <c r="J134">
        <v>0.05</v>
      </c>
      <c r="N134">
        <v>0.04</v>
      </c>
      <c r="Q134">
        <v>0.08</v>
      </c>
      <c r="R134">
        <v>0.14000000000000001</v>
      </c>
      <c r="S134">
        <v>0.06</v>
      </c>
      <c r="T134">
        <v>0.23</v>
      </c>
      <c r="U134">
        <v>27</v>
      </c>
      <c r="X134" s="8"/>
      <c r="Y134" s="8"/>
    </row>
    <row r="135" spans="1:29" x14ac:dyDescent="0.2">
      <c r="A135" s="21">
        <v>28</v>
      </c>
      <c r="B135" s="21"/>
      <c r="C135" s="21"/>
      <c r="D135" s="21"/>
      <c r="E135" s="21"/>
      <c r="F135" s="21"/>
      <c r="G135" s="21"/>
      <c r="H135" s="21"/>
      <c r="I135" s="22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>
        <v>28</v>
      </c>
      <c r="X135" s="8"/>
      <c r="Y135" s="8"/>
    </row>
    <row r="136" spans="1:29" x14ac:dyDescent="0.2">
      <c r="A136">
        <v>29</v>
      </c>
      <c r="U136">
        <v>29</v>
      </c>
      <c r="X136" s="8"/>
      <c r="Y136" s="8"/>
    </row>
    <row r="137" spans="1:29" x14ac:dyDescent="0.2">
      <c r="A137" s="21">
        <v>30</v>
      </c>
      <c r="B137" s="21"/>
      <c r="C137" s="21"/>
      <c r="D137" s="21"/>
      <c r="E137" s="21"/>
      <c r="F137" s="21"/>
      <c r="G137" s="21"/>
      <c r="H137" s="21"/>
      <c r="I137" s="22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>
        <v>30</v>
      </c>
      <c r="X137" s="8"/>
      <c r="Y137" s="8"/>
    </row>
    <row r="138" spans="1:29" x14ac:dyDescent="0.2">
      <c r="A138">
        <v>31</v>
      </c>
      <c r="U138">
        <v>31</v>
      </c>
      <c r="X138" s="8"/>
      <c r="Y138" s="8"/>
    </row>
    <row r="139" spans="1:29" x14ac:dyDescent="0.2">
      <c r="A139" s="18" t="s">
        <v>37</v>
      </c>
      <c r="B139" s="18">
        <f t="shared" ref="B139:T139" si="37">SUM(B108:B138)</f>
        <v>0.69000000000000006</v>
      </c>
      <c r="C139" s="18">
        <f t="shared" si="37"/>
        <v>1.3199999999999998</v>
      </c>
      <c r="D139" s="18">
        <f t="shared" si="37"/>
        <v>0.9700000000000002</v>
      </c>
      <c r="E139" s="18">
        <f t="shared" si="37"/>
        <v>1.71</v>
      </c>
      <c r="F139" s="18">
        <f t="shared" si="37"/>
        <v>1.28</v>
      </c>
      <c r="G139" s="18">
        <f t="shared" si="37"/>
        <v>0.91</v>
      </c>
      <c r="H139" s="18">
        <f t="shared" si="37"/>
        <v>1.1599999999999999</v>
      </c>
      <c r="I139" s="18">
        <f t="shared" si="37"/>
        <v>0.63</v>
      </c>
      <c r="J139" s="18">
        <f t="shared" si="37"/>
        <v>0.91000000000000014</v>
      </c>
      <c r="K139" s="18">
        <f t="shared" si="37"/>
        <v>0</v>
      </c>
      <c r="L139" s="18">
        <f t="shared" si="37"/>
        <v>1.25</v>
      </c>
      <c r="M139" s="18">
        <f t="shared" si="37"/>
        <v>0</v>
      </c>
      <c r="N139" s="18">
        <f t="shared" si="37"/>
        <v>0.95000000000000018</v>
      </c>
      <c r="O139" s="18">
        <f t="shared" si="37"/>
        <v>0.17</v>
      </c>
      <c r="P139" s="18">
        <f t="shared" si="37"/>
        <v>0</v>
      </c>
      <c r="Q139" s="18">
        <f t="shared" si="37"/>
        <v>1.5</v>
      </c>
      <c r="R139" s="18">
        <f t="shared" si="37"/>
        <v>1.1200000000000001</v>
      </c>
      <c r="S139" s="20">
        <f t="shared" si="37"/>
        <v>1.03</v>
      </c>
      <c r="T139" s="20">
        <f t="shared" si="37"/>
        <v>2.21</v>
      </c>
      <c r="U139" s="18"/>
      <c r="X139" s="8"/>
      <c r="Y139" s="8"/>
    </row>
    <row r="140" spans="1:29" x14ac:dyDescent="0.2">
      <c r="X140"/>
      <c r="Y140"/>
      <c r="Z140"/>
      <c r="AA140"/>
      <c r="AB140"/>
      <c r="AC140"/>
    </row>
    <row r="141" spans="1:29" x14ac:dyDescent="0.2">
      <c r="A141" s="2" t="s">
        <v>42</v>
      </c>
      <c r="B141" t="s">
        <v>1</v>
      </c>
      <c r="C141" t="s">
        <v>2</v>
      </c>
      <c r="D141" t="s">
        <v>113</v>
      </c>
      <c r="E141" t="s">
        <v>4</v>
      </c>
      <c r="F141" t="s">
        <v>5</v>
      </c>
      <c r="G141" t="s">
        <v>6</v>
      </c>
      <c r="H141" t="s">
        <v>180</v>
      </c>
      <c r="I141" t="s">
        <v>96</v>
      </c>
      <c r="J141" t="s">
        <v>9</v>
      </c>
      <c r="K141" t="s">
        <v>10</v>
      </c>
      <c r="L141" t="s">
        <v>11</v>
      </c>
      <c r="M141" t="s">
        <v>181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  <c r="W141" s="63"/>
      <c r="X141" s="64"/>
      <c r="Y141" s="64"/>
      <c r="Z141" s="64"/>
      <c r="AA141" s="64"/>
      <c r="AB141" s="65"/>
      <c r="AC141" s="65"/>
    </row>
    <row r="142" spans="1:29" x14ac:dyDescent="0.2">
      <c r="W142" s="67">
        <v>41760</v>
      </c>
      <c r="X142" s="58"/>
      <c r="Y142" s="59" t="s">
        <v>107</v>
      </c>
      <c r="Z142" s="58"/>
      <c r="AA142" s="58"/>
      <c r="AB142" s="60"/>
      <c r="AC142" s="75"/>
    </row>
    <row r="143" spans="1:29" x14ac:dyDescent="0.2">
      <c r="A143">
        <v>1</v>
      </c>
      <c r="U143">
        <v>1</v>
      </c>
      <c r="X143" s="39" t="s">
        <v>42</v>
      </c>
      <c r="Y143" s="39" t="s">
        <v>115</v>
      </c>
      <c r="Z143" s="8" t="s">
        <v>99</v>
      </c>
      <c r="AA143" s="47" t="s">
        <v>116</v>
      </c>
      <c r="AB143" s="42" t="s">
        <v>100</v>
      </c>
      <c r="AC143" s="42" t="s">
        <v>178</v>
      </c>
    </row>
    <row r="144" spans="1:29" x14ac:dyDescent="0.2">
      <c r="A144" s="21">
        <v>2</v>
      </c>
      <c r="B144" s="21"/>
      <c r="C144" s="21"/>
      <c r="D144" s="21"/>
      <c r="E144" s="21"/>
      <c r="F144" s="21"/>
      <c r="G144" s="21"/>
      <c r="H144" s="21"/>
      <c r="I144" s="22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>
        <v>2</v>
      </c>
      <c r="W144" t="str">
        <f>B141</f>
        <v>Pomeroy</v>
      </c>
      <c r="X144" s="39">
        <f>B174</f>
        <v>0.49</v>
      </c>
      <c r="Y144" s="40">
        <v>1.4386956521739136</v>
      </c>
      <c r="Z144" s="42">
        <f t="shared" ref="Z144:Z162" si="38">AJ25</f>
        <v>5.0100000000000007</v>
      </c>
      <c r="AA144" s="42">
        <f>Average!G499</f>
        <v>6.9767857142857155</v>
      </c>
      <c r="AB144" s="42">
        <f>AV$33+AV$34+AV$35+AV$36+Z144</f>
        <v>8.2900000000000009</v>
      </c>
      <c r="AC144" s="76">
        <f>AC108+Table818[[#This Row],[Column3]]</f>
        <v>11.55526598803773</v>
      </c>
    </row>
    <row r="145" spans="1:29" x14ac:dyDescent="0.2">
      <c r="A145">
        <v>3</v>
      </c>
      <c r="C145">
        <v>0.15</v>
      </c>
      <c r="F145">
        <v>0.16</v>
      </c>
      <c r="Q145">
        <v>0.25</v>
      </c>
      <c r="R145">
        <v>0.1</v>
      </c>
      <c r="U145">
        <v>3</v>
      </c>
      <c r="W145" t="str">
        <f>C141</f>
        <v>Kuhn</v>
      </c>
      <c r="X145" s="39">
        <f>C174</f>
        <v>0.52</v>
      </c>
      <c r="Y145" s="40">
        <v>2.0531578947368421</v>
      </c>
      <c r="Z145" s="42">
        <f t="shared" si="38"/>
        <v>10.6</v>
      </c>
      <c r="AA145" s="42">
        <f>Average!G500</f>
        <v>9.8429244306418209</v>
      </c>
      <c r="AB145" s="42">
        <f>AW$33+AW$34+AW$35+AW$36+Z145</f>
        <v>17.07</v>
      </c>
      <c r="AC145" s="76">
        <f>AC109+Table818[[#This Row],[Column3]]</f>
        <v>17.44534245984643</v>
      </c>
    </row>
    <row r="146" spans="1:29" x14ac:dyDescent="0.2">
      <c r="A146" s="21">
        <v>4</v>
      </c>
      <c r="B146" s="21">
        <v>0.27</v>
      </c>
      <c r="C146" s="21">
        <v>0.1</v>
      </c>
      <c r="D146" s="21">
        <v>0.26</v>
      </c>
      <c r="E146" s="21">
        <v>0.25</v>
      </c>
      <c r="F146" s="21"/>
      <c r="G146" s="21">
        <v>0.12</v>
      </c>
      <c r="H146" s="21">
        <v>0.25</v>
      </c>
      <c r="I146" s="22">
        <v>0.16</v>
      </c>
      <c r="J146" s="21"/>
      <c r="K146" s="21"/>
      <c r="L146" s="21">
        <v>0.19</v>
      </c>
      <c r="M146" s="21"/>
      <c r="N146" s="21">
        <v>0.12</v>
      </c>
      <c r="O146" s="21"/>
      <c r="P146" s="21"/>
      <c r="Q146" s="21"/>
      <c r="R146" s="21">
        <v>0.25</v>
      </c>
      <c r="S146" s="21"/>
      <c r="T146" s="21">
        <v>0.22</v>
      </c>
      <c r="U146" s="21">
        <v>4</v>
      </c>
      <c r="W146" t="str">
        <f>D141</f>
        <v>Tom Keatts</v>
      </c>
      <c r="X146" s="39">
        <f>D174</f>
        <v>0.55000000000000004</v>
      </c>
      <c r="Y146" s="40"/>
      <c r="Z146" s="42">
        <f t="shared" si="38"/>
        <v>4.6800000000000006</v>
      </c>
      <c r="AA146" s="42"/>
      <c r="AB146" s="42">
        <f>AX$33+AX$34+AX$35+AX$36+Z146</f>
        <v>7.1400000000000006</v>
      </c>
      <c r="AC146" s="76"/>
    </row>
    <row r="147" spans="1:29" x14ac:dyDescent="0.2">
      <c r="A147">
        <v>5</v>
      </c>
      <c r="E147">
        <v>0.03</v>
      </c>
      <c r="J147">
        <v>0.35</v>
      </c>
      <c r="L147">
        <v>0.13</v>
      </c>
      <c r="N147">
        <v>0.02</v>
      </c>
      <c r="O147">
        <v>0.23</v>
      </c>
      <c r="Q147">
        <v>7.0000000000000007E-2</v>
      </c>
      <c r="U147">
        <v>5</v>
      </c>
      <c r="W147" t="str">
        <f>E141</f>
        <v>Victor</v>
      </c>
      <c r="X147" s="39">
        <f>E174</f>
        <v>0.82000000000000006</v>
      </c>
      <c r="Y147" s="40">
        <v>1.7382608695652173</v>
      </c>
      <c r="Z147" s="42">
        <f t="shared" si="38"/>
        <v>9.36</v>
      </c>
      <c r="AA147" s="42">
        <f>Average!G502</f>
        <v>10.476071428571428</v>
      </c>
      <c r="AB147" s="42">
        <f>AY$33+AY$34+AY$35+AY$36+Z147</f>
        <v>14.899999999999999</v>
      </c>
      <c r="AC147" s="76">
        <f>AC111+Table818[[#This Row],[Column3]]</f>
        <v>17.890993788819873</v>
      </c>
    </row>
    <row r="148" spans="1:29" x14ac:dyDescent="0.2">
      <c r="A148" s="21">
        <v>6</v>
      </c>
      <c r="B148" s="21"/>
      <c r="C148" s="21">
        <v>0.04</v>
      </c>
      <c r="D148" s="21"/>
      <c r="E148" s="21"/>
      <c r="F148" s="21"/>
      <c r="G148" s="21"/>
      <c r="H148" s="21"/>
      <c r="I148" s="22"/>
      <c r="J148" s="21"/>
      <c r="K148" s="21"/>
      <c r="L148" s="21"/>
      <c r="M148" s="21"/>
      <c r="N148" s="21"/>
      <c r="O148" s="21">
        <v>0.11</v>
      </c>
      <c r="P148" s="21"/>
      <c r="Q148" s="21"/>
      <c r="R148" s="21"/>
      <c r="S148" s="21"/>
      <c r="T148" s="21">
        <v>0.27</v>
      </c>
      <c r="U148" s="21">
        <v>6</v>
      </c>
      <c r="W148" t="str">
        <f>F141</f>
        <v>Ruark</v>
      </c>
      <c r="X148" s="39">
        <f>F174</f>
        <v>0.66</v>
      </c>
      <c r="Y148" s="40">
        <v>1.7795652173913044</v>
      </c>
      <c r="Z148" s="42">
        <f t="shared" si="38"/>
        <v>6.64</v>
      </c>
      <c r="AA148" s="42">
        <f>Average!G503</f>
        <v>7.65</v>
      </c>
      <c r="AB148" s="42">
        <f>AZ$33+AZ$34+AZ$35+AZ$36+Z148</f>
        <v>11.08</v>
      </c>
      <c r="AC148" s="76">
        <f>AC112+Table818[[#This Row],[Column3]]</f>
        <v>13.18571875387093</v>
      </c>
    </row>
    <row r="149" spans="1:29" x14ac:dyDescent="0.2">
      <c r="A149">
        <v>7</v>
      </c>
      <c r="T149">
        <v>0.02</v>
      </c>
      <c r="U149">
        <v>7</v>
      </c>
      <c r="W149" t="str">
        <f>G141</f>
        <v>Cardwell</v>
      </c>
      <c r="X149" s="39">
        <f>G174</f>
        <v>0.32</v>
      </c>
      <c r="Y149" s="40">
        <v>1.2595000000000001</v>
      </c>
      <c r="Z149" s="42">
        <f t="shared" si="38"/>
        <v>5.2500000000000009</v>
      </c>
      <c r="AA149" s="42">
        <f>Average!G504</f>
        <v>6.444</v>
      </c>
      <c r="AB149" s="42">
        <f>BA$33+BA$34+BA$35+BA$36+Z149</f>
        <v>6.8800000000000008</v>
      </c>
      <c r="AC149" s="76">
        <f>AC113+Table818[[#This Row],[Column3]]</f>
        <v>11.285232198142417</v>
      </c>
    </row>
    <row r="150" spans="1:29" x14ac:dyDescent="0.2">
      <c r="A150" s="21">
        <v>8</v>
      </c>
      <c r="B150" s="21">
        <v>0.06</v>
      </c>
      <c r="C150" s="21">
        <v>0.08</v>
      </c>
      <c r="D150" s="21">
        <v>0.06</v>
      </c>
      <c r="E150" s="21">
        <v>0.08</v>
      </c>
      <c r="F150" s="21">
        <v>0.36</v>
      </c>
      <c r="G150" s="21">
        <v>0.16</v>
      </c>
      <c r="H150" s="21"/>
      <c r="I150" s="22">
        <v>0.04</v>
      </c>
      <c r="J150" s="21"/>
      <c r="K150" s="21"/>
      <c r="L150" s="21"/>
      <c r="M150" s="21"/>
      <c r="N150" s="21"/>
      <c r="O150" s="21"/>
      <c r="P150" s="21"/>
      <c r="Q150" s="21">
        <v>0.47</v>
      </c>
      <c r="R150" s="21"/>
      <c r="S150" s="21"/>
      <c r="T150" s="21"/>
      <c r="U150" s="21">
        <v>8</v>
      </c>
      <c r="W150" t="str">
        <f>H141</f>
        <v>Hastings</v>
      </c>
      <c r="X150" s="39">
        <f>H174</f>
        <v>0.69</v>
      </c>
      <c r="Y150" s="40">
        <v>1.2569565217391305</v>
      </c>
      <c r="Z150" s="42">
        <f t="shared" si="38"/>
        <v>7.26</v>
      </c>
      <c r="AA150" s="42">
        <f>Average!G505</f>
        <v>7.2267857142857137</v>
      </c>
      <c r="AB150" s="42">
        <f>BB$33+BB$34+BB$35+BB$36+Z150</f>
        <v>12.16</v>
      </c>
      <c r="AC150" s="76">
        <f>AC114+Table818[[#This Row],[Column3]]</f>
        <v>13.313264275981666</v>
      </c>
    </row>
    <row r="151" spans="1:29" x14ac:dyDescent="0.2">
      <c r="A151">
        <v>9</v>
      </c>
      <c r="B151">
        <v>0.15</v>
      </c>
      <c r="D151">
        <v>0.19</v>
      </c>
      <c r="E151">
        <v>0.38</v>
      </c>
      <c r="H151">
        <v>0.44</v>
      </c>
      <c r="I151">
        <v>0.24</v>
      </c>
      <c r="J151">
        <v>0.25</v>
      </c>
      <c r="L151">
        <v>0.19</v>
      </c>
      <c r="N151">
        <v>0.1</v>
      </c>
      <c r="R151">
        <v>0.06</v>
      </c>
      <c r="T151">
        <v>0.17</v>
      </c>
      <c r="U151">
        <v>9</v>
      </c>
      <c r="W151" t="str">
        <f>I141</f>
        <v>510 Pataha</v>
      </c>
      <c r="X151" s="39">
        <f>I174</f>
        <v>0.44</v>
      </c>
      <c r="Y151" s="40"/>
      <c r="Z151" s="42">
        <f t="shared" si="38"/>
        <v>5.25</v>
      </c>
      <c r="AA151" s="42"/>
      <c r="AB151" s="42">
        <f>BC$33+BC$34+BC$35+BC$36+Z151</f>
        <v>9.02</v>
      </c>
      <c r="AC151" s="76"/>
    </row>
    <row r="152" spans="1:29" x14ac:dyDescent="0.2">
      <c r="A152" s="21">
        <v>10</v>
      </c>
      <c r="B152" s="21"/>
      <c r="C152" s="21"/>
      <c r="D152" s="21"/>
      <c r="E152" s="21"/>
      <c r="F152" s="21"/>
      <c r="G152" s="21"/>
      <c r="H152" s="21"/>
      <c r="I152" s="22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>
        <v>0.03</v>
      </c>
      <c r="U152" s="21">
        <v>10</v>
      </c>
      <c r="W152" t="str">
        <f>J141</f>
        <v>Williams</v>
      </c>
      <c r="X152" s="39">
        <f>J174</f>
        <v>0.64</v>
      </c>
      <c r="Y152" s="40">
        <v>1.8126086956521741</v>
      </c>
      <c r="Z152" s="42">
        <f t="shared" si="38"/>
        <v>7.89</v>
      </c>
      <c r="AA152" s="42">
        <f>Average!G507</f>
        <v>9.0385714285714283</v>
      </c>
      <c r="AB152" s="42">
        <f>BD$33+BD$34+BD$35+BD$36+Z152</f>
        <v>11.24</v>
      </c>
      <c r="AC152" s="76">
        <f>AC116+Table818[[#This Row],[Column3]]</f>
        <v>15.600504061156236</v>
      </c>
    </row>
    <row r="153" spans="1:29" x14ac:dyDescent="0.2">
      <c r="A153">
        <v>11</v>
      </c>
      <c r="O153">
        <v>0.25</v>
      </c>
      <c r="U153">
        <v>11</v>
      </c>
      <c r="W153" t="str">
        <f>K141</f>
        <v>Fitzsimmons</v>
      </c>
      <c r="X153" s="39">
        <f>K174</f>
        <v>0</v>
      </c>
      <c r="Y153" s="40">
        <v>1.4082608695652177</v>
      </c>
      <c r="Z153" s="42">
        <f t="shared" si="38"/>
        <v>5.19</v>
      </c>
      <c r="AA153" s="42">
        <f>Average!G508</f>
        <v>8.0133333333333336</v>
      </c>
      <c r="AB153" s="42">
        <f>BE$33+BE$34+BE$35+BE$36+Z153</f>
        <v>8.2900000000000009</v>
      </c>
      <c r="AC153" s="76">
        <f>AC117+Table818[[#This Row],[Column3]]</f>
        <v>13.991358695652176</v>
      </c>
    </row>
    <row r="154" spans="1:29" x14ac:dyDescent="0.2">
      <c r="A154" s="21">
        <v>12</v>
      </c>
      <c r="B154" s="21"/>
      <c r="C154" s="21"/>
      <c r="D154" s="21"/>
      <c r="E154" s="21"/>
      <c r="F154" s="21"/>
      <c r="G154" s="21"/>
      <c r="H154" s="21"/>
      <c r="I154" s="22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>
        <v>12</v>
      </c>
      <c r="W154" t="str">
        <f>L141</f>
        <v>Houser</v>
      </c>
      <c r="X154" s="39">
        <f>L174</f>
        <v>0.72000000000000008</v>
      </c>
      <c r="Y154" s="40">
        <v>2.1213043478260873</v>
      </c>
      <c r="Z154" s="42">
        <f t="shared" si="38"/>
        <v>10.38</v>
      </c>
      <c r="AA154" s="42">
        <f>Average!G509</f>
        <v>8.8178571428571431</v>
      </c>
      <c r="AB154" s="42">
        <f>BF$33+BF$34+BF$35+BF$36+Z154</f>
        <v>15.41</v>
      </c>
      <c r="AC154" s="76">
        <f>AC118+Table818[[#This Row],[Column3]]</f>
        <v>16.707843340234643</v>
      </c>
    </row>
    <row r="155" spans="1:29" x14ac:dyDescent="0.2">
      <c r="A155">
        <v>13</v>
      </c>
      <c r="U155">
        <v>13</v>
      </c>
      <c r="W155" t="str">
        <f>M141</f>
        <v>Baker</v>
      </c>
      <c r="X155" s="39">
        <f>M174</f>
        <v>0</v>
      </c>
      <c r="Y155" s="40">
        <v>1.4760869565217392</v>
      </c>
      <c r="Z155" s="42">
        <f t="shared" si="38"/>
        <v>0</v>
      </c>
      <c r="AA155" s="42">
        <f>Average!G510</f>
        <v>7.2758333333333338</v>
      </c>
      <c r="AB155" s="42">
        <f>BG$33+BG$34+BG$35+BG$36+Z155</f>
        <v>2.4299999999999997</v>
      </c>
      <c r="AC155" s="76">
        <f>AC119+Table818[[#This Row],[Column3]]</f>
        <v>11.13005928853755</v>
      </c>
    </row>
    <row r="156" spans="1:29" x14ac:dyDescent="0.2">
      <c r="A156" s="21">
        <v>14</v>
      </c>
      <c r="B156" s="21"/>
      <c r="C156" s="21"/>
      <c r="D156" s="21"/>
      <c r="E156" s="21"/>
      <c r="F156" s="21"/>
      <c r="G156" s="21"/>
      <c r="H156" s="21"/>
      <c r="I156" s="22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>
        <v>14</v>
      </c>
      <c r="W156" t="str">
        <f>N141</f>
        <v>Landkammer</v>
      </c>
      <c r="X156" s="39">
        <f>N174</f>
        <v>0.33999999999999997</v>
      </c>
      <c r="Y156" s="40">
        <v>1.5530434782608697</v>
      </c>
      <c r="Z156" s="42">
        <f t="shared" si="38"/>
        <v>7.46</v>
      </c>
      <c r="AA156" s="42">
        <f>Average!G511</f>
        <v>7.5389285714285723</v>
      </c>
      <c r="AB156" s="42">
        <f>BH$33+BH$34+BH$35+BH$36+Z156</f>
        <v>12.09</v>
      </c>
      <c r="AC156" s="76">
        <f>AC120+Table818[[#This Row],[Column3]]</f>
        <v>12.707950310559006</v>
      </c>
    </row>
    <row r="157" spans="1:29" x14ac:dyDescent="0.2">
      <c r="A157">
        <v>15</v>
      </c>
      <c r="U157">
        <v>15</v>
      </c>
      <c r="W157" t="str">
        <f>O141</f>
        <v>Travis</v>
      </c>
      <c r="X157" s="39">
        <f>O174</f>
        <v>0.64000000000000012</v>
      </c>
      <c r="Y157" s="40">
        <v>1.2021739130434785</v>
      </c>
      <c r="Z157" s="42">
        <f t="shared" si="38"/>
        <v>4.3000000000000007</v>
      </c>
      <c r="AA157" s="42">
        <f>Average!G512</f>
        <v>6.628494098494099</v>
      </c>
      <c r="AB157" s="42">
        <f>BI$33+BI$34+BI$35+BI$36+Z157</f>
        <v>8.6100000000000012</v>
      </c>
      <c r="AC157" s="76">
        <f>AC121+Table818[[#This Row],[Column3]]</f>
        <v>12.193309090265613</v>
      </c>
    </row>
    <row r="158" spans="1:29" x14ac:dyDescent="0.2">
      <c r="A158" s="21">
        <v>16</v>
      </c>
      <c r="B158" s="21"/>
      <c r="C158" s="21"/>
      <c r="D158" s="21"/>
      <c r="E158" s="21"/>
      <c r="F158" s="21"/>
      <c r="G158" s="21"/>
      <c r="H158" s="21"/>
      <c r="I158" s="22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>
        <v>16</v>
      </c>
      <c r="W158" t="str">
        <f>P141</f>
        <v>Robinson</v>
      </c>
      <c r="X158" s="39">
        <f>P174</f>
        <v>0</v>
      </c>
      <c r="Y158" s="40">
        <v>1.5329411764705885</v>
      </c>
      <c r="Z158" s="42">
        <f t="shared" si="38"/>
        <v>0</v>
      </c>
      <c r="AA158" s="42">
        <f>Average!G513</f>
        <v>7.0888235294117647</v>
      </c>
      <c r="AB158" s="42">
        <f>BJ$33+BJ$34+BJ$35+BJ$36+Z158</f>
        <v>0</v>
      </c>
      <c r="AC158" s="76">
        <f>AC122+Table818[[#This Row],[Column3]]</f>
        <v>11.177516339869282</v>
      </c>
    </row>
    <row r="159" spans="1:29" x14ac:dyDescent="0.2">
      <c r="A159">
        <v>17</v>
      </c>
      <c r="U159">
        <v>17</v>
      </c>
      <c r="W159" t="str">
        <f>Q141</f>
        <v>Blachly</v>
      </c>
      <c r="X159" s="39">
        <f>Q174</f>
        <v>0.79</v>
      </c>
      <c r="Y159" s="40">
        <v>1.8195652173913046</v>
      </c>
      <c r="Z159" s="42">
        <f t="shared" si="38"/>
        <v>8.07</v>
      </c>
      <c r="AA159" s="42">
        <f>Average!G514</f>
        <v>9.0135714285714297</v>
      </c>
      <c r="AB159" s="42">
        <f>BK$33+BK$34+BK$35+BK$36+Z159</f>
        <v>12.92</v>
      </c>
      <c r="AC159" s="76">
        <f>AC123+Table818[[#This Row],[Column3]]</f>
        <v>15.880007166746298</v>
      </c>
    </row>
    <row r="160" spans="1:29" x14ac:dyDescent="0.2">
      <c r="A160" s="21">
        <v>18</v>
      </c>
      <c r="B160" s="21"/>
      <c r="C160" s="21"/>
      <c r="D160" s="21"/>
      <c r="E160" s="21"/>
      <c r="F160" s="21"/>
      <c r="G160" s="21"/>
      <c r="H160" s="21"/>
      <c r="I160" s="22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>
        <v>18</v>
      </c>
      <c r="W160" t="str">
        <f>R141</f>
        <v>S. Flerchinger</v>
      </c>
      <c r="X160" s="39">
        <f>R174</f>
        <v>0.62</v>
      </c>
      <c r="Y160" s="40">
        <v>1.8740909090909093</v>
      </c>
      <c r="Z160" s="42">
        <f t="shared" si="38"/>
        <v>7.6500000000000012</v>
      </c>
      <c r="AA160" s="42">
        <f>Average!G515</f>
        <v>8.465569800569801</v>
      </c>
      <c r="AB160" s="42">
        <f>BL$33+BL$34+BL$35+BL$36+Z160</f>
        <v>11.57</v>
      </c>
      <c r="AC160" s="76">
        <f>AC124+Table818[[#This Row],[Column3]]</f>
        <v>14.212089947089948</v>
      </c>
    </row>
    <row r="161" spans="1:29" x14ac:dyDescent="0.2">
      <c r="A161">
        <v>19</v>
      </c>
      <c r="U161">
        <v>19</v>
      </c>
      <c r="W161" t="str">
        <f>S141</f>
        <v>B Slaybaugh</v>
      </c>
      <c r="X161" s="39">
        <f>S174</f>
        <v>0</v>
      </c>
      <c r="Y161" s="40">
        <v>1.6174999999999999</v>
      </c>
      <c r="Z161" s="42">
        <f t="shared" si="38"/>
        <v>4.6000000000000005</v>
      </c>
      <c r="AA161" s="42">
        <f>Average!G516</f>
        <v>9.083846153846153</v>
      </c>
      <c r="AB161" s="42">
        <f>BM$33+BM$34+BM$35+BM$36+Z161</f>
        <v>10.18</v>
      </c>
      <c r="AC161" s="76">
        <f>AC125+Table818[[#This Row],[Column3]]</f>
        <v>15.419551282051284</v>
      </c>
    </row>
    <row r="162" spans="1:29" x14ac:dyDescent="0.2">
      <c r="A162" s="21">
        <v>20</v>
      </c>
      <c r="B162" s="21"/>
      <c r="C162" s="21"/>
      <c r="D162" s="21"/>
      <c r="E162" s="21"/>
      <c r="F162" s="21"/>
      <c r="G162" s="21"/>
      <c r="H162" s="21"/>
      <c r="I162" s="22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>
        <v>20</v>
      </c>
      <c r="W162" t="str">
        <f>T141</f>
        <v>Demand</v>
      </c>
      <c r="X162" s="39">
        <f>T174</f>
        <v>0.93000000000000016</v>
      </c>
      <c r="Y162" s="40">
        <v>2.9038461538461533</v>
      </c>
      <c r="Z162" s="42">
        <f t="shared" si="38"/>
        <v>15.030000000000001</v>
      </c>
      <c r="AA162" s="42">
        <f>Average!G517</f>
        <v>15.193055555555555</v>
      </c>
      <c r="AB162" s="42">
        <f>BN$33+BN$34+BN$35+BN$36+Z162</f>
        <v>24.490000000000002</v>
      </c>
      <c r="AC162" s="76">
        <f>AC126+Table818[[#This Row],[Column3]]</f>
        <v>25.15794871794872</v>
      </c>
    </row>
    <row r="163" spans="1:29" x14ac:dyDescent="0.2">
      <c r="A163">
        <v>21</v>
      </c>
      <c r="U163">
        <v>21</v>
      </c>
      <c r="AC163" s="74"/>
    </row>
    <row r="164" spans="1:29" x14ac:dyDescent="0.2">
      <c r="A164" s="21">
        <v>22</v>
      </c>
      <c r="B164" s="21"/>
      <c r="C164" s="21"/>
      <c r="D164" s="21"/>
      <c r="E164" s="21"/>
      <c r="F164" s="21"/>
      <c r="G164" s="21"/>
      <c r="H164" s="21"/>
      <c r="I164" s="22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>
        <v>22</v>
      </c>
      <c r="W164" t="s">
        <v>101</v>
      </c>
      <c r="AA164" s="8" t="s">
        <v>145</v>
      </c>
      <c r="AC164" s="76"/>
    </row>
    <row r="165" spans="1:29" x14ac:dyDescent="0.2">
      <c r="A165">
        <v>23</v>
      </c>
      <c r="C165">
        <v>0.03</v>
      </c>
      <c r="D165">
        <v>0.02</v>
      </c>
      <c r="E165">
        <v>0.03</v>
      </c>
      <c r="L165">
        <v>0.06</v>
      </c>
      <c r="T165">
        <v>0.05</v>
      </c>
      <c r="U165">
        <v>23</v>
      </c>
      <c r="X165" s="41" t="s">
        <v>102</v>
      </c>
      <c r="Y165" s="41"/>
      <c r="AC165" s="74"/>
    </row>
    <row r="166" spans="1:29" x14ac:dyDescent="0.2">
      <c r="A166" s="21">
        <v>24</v>
      </c>
      <c r="B166" s="21"/>
      <c r="C166" s="21"/>
      <c r="D166" s="21"/>
      <c r="E166" s="21"/>
      <c r="F166" s="21"/>
      <c r="G166" s="21"/>
      <c r="H166" s="21"/>
      <c r="I166" s="22"/>
      <c r="J166" s="21"/>
      <c r="K166" s="21"/>
      <c r="L166" s="21"/>
      <c r="M166" s="21"/>
      <c r="N166" s="21">
        <v>0.01</v>
      </c>
      <c r="O166" s="21"/>
      <c r="P166" s="21"/>
      <c r="Q166" s="21"/>
      <c r="R166" s="21"/>
      <c r="S166" s="21"/>
      <c r="T166" s="21"/>
      <c r="U166" s="21">
        <v>24</v>
      </c>
    </row>
    <row r="167" spans="1:29" x14ac:dyDescent="0.2">
      <c r="A167">
        <v>25</v>
      </c>
      <c r="D167">
        <v>0.02</v>
      </c>
      <c r="U167">
        <v>25</v>
      </c>
    </row>
    <row r="168" spans="1:29" x14ac:dyDescent="0.2">
      <c r="A168" s="21">
        <v>26</v>
      </c>
      <c r="B168" s="21"/>
      <c r="C168" s="21"/>
      <c r="D168" s="21"/>
      <c r="E168" s="21"/>
      <c r="F168" s="21"/>
      <c r="G168" s="21"/>
      <c r="H168" s="21"/>
      <c r="I168" s="22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>
        <v>26</v>
      </c>
    </row>
    <row r="169" spans="1:29" x14ac:dyDescent="0.2">
      <c r="A169">
        <v>27</v>
      </c>
      <c r="C169">
        <v>0.05</v>
      </c>
      <c r="F169">
        <v>0.05</v>
      </c>
      <c r="L169">
        <v>0.15</v>
      </c>
      <c r="R169">
        <v>0.11</v>
      </c>
      <c r="U169">
        <v>27</v>
      </c>
    </row>
    <row r="170" spans="1:29" x14ac:dyDescent="0.2">
      <c r="A170" s="21">
        <v>28</v>
      </c>
      <c r="B170" s="21">
        <v>0.01</v>
      </c>
      <c r="C170" s="21">
        <v>7.0000000000000007E-2</v>
      </c>
      <c r="D170" s="21"/>
      <c r="E170" s="21">
        <v>0.05</v>
      </c>
      <c r="F170" s="21">
        <v>0.09</v>
      </c>
      <c r="G170" s="21">
        <v>0.04</v>
      </c>
      <c r="H170" s="21"/>
      <c r="I170" s="22"/>
      <c r="J170" s="21">
        <v>0.01</v>
      </c>
      <c r="K170" s="21"/>
      <c r="L170" s="21"/>
      <c r="M170" s="21"/>
      <c r="N170" s="21">
        <v>0.09</v>
      </c>
      <c r="O170" s="21"/>
      <c r="P170" s="21"/>
      <c r="Q170" s="21"/>
      <c r="R170" s="21">
        <v>0.1</v>
      </c>
      <c r="S170" s="21"/>
      <c r="T170" s="21">
        <v>0.17</v>
      </c>
      <c r="U170" s="21">
        <v>28</v>
      </c>
    </row>
    <row r="171" spans="1:29" x14ac:dyDescent="0.2">
      <c r="A171">
        <v>29</v>
      </c>
      <c r="J171">
        <v>0.03</v>
      </c>
      <c r="U171">
        <v>29</v>
      </c>
    </row>
    <row r="172" spans="1:29" x14ac:dyDescent="0.2">
      <c r="A172" s="21">
        <v>30</v>
      </c>
      <c r="B172" s="21"/>
      <c r="C172" s="21"/>
      <c r="D172" s="21"/>
      <c r="E172" s="21"/>
      <c r="F172" s="21"/>
      <c r="G172" s="21"/>
      <c r="H172" s="21"/>
      <c r="I172" s="22"/>
      <c r="J172" s="21"/>
      <c r="K172" s="21"/>
      <c r="L172" s="21"/>
      <c r="M172" s="21"/>
      <c r="N172" s="21"/>
      <c r="O172" s="21">
        <v>0.05</v>
      </c>
      <c r="P172" s="21"/>
      <c r="Q172" s="21"/>
      <c r="R172" s="21"/>
      <c r="S172" s="21"/>
      <c r="T172" s="21"/>
      <c r="U172" s="21">
        <v>30</v>
      </c>
    </row>
    <row r="173" spans="1:29" x14ac:dyDescent="0.2">
      <c r="A173">
        <v>31</v>
      </c>
      <c r="U173">
        <v>31</v>
      </c>
    </row>
    <row r="174" spans="1:29" x14ac:dyDescent="0.2">
      <c r="A174" s="18" t="s">
        <v>37</v>
      </c>
      <c r="B174" s="18">
        <f t="shared" ref="B174:T174" si="39">SUM(B143:B173)</f>
        <v>0.49</v>
      </c>
      <c r="C174" s="18">
        <f t="shared" si="39"/>
        <v>0.52</v>
      </c>
      <c r="D174" s="18">
        <f t="shared" si="39"/>
        <v>0.55000000000000004</v>
      </c>
      <c r="E174" s="18">
        <f t="shared" si="39"/>
        <v>0.82000000000000006</v>
      </c>
      <c r="F174" s="18">
        <f t="shared" si="39"/>
        <v>0.66</v>
      </c>
      <c r="G174" s="18">
        <f t="shared" si="39"/>
        <v>0.32</v>
      </c>
      <c r="H174" s="18">
        <f t="shared" si="39"/>
        <v>0.69</v>
      </c>
      <c r="I174" s="18">
        <f t="shared" si="39"/>
        <v>0.44</v>
      </c>
      <c r="J174" s="18">
        <f t="shared" si="39"/>
        <v>0.64</v>
      </c>
      <c r="K174" s="18">
        <f t="shared" si="39"/>
        <v>0</v>
      </c>
      <c r="L174" s="18">
        <f t="shared" si="39"/>
        <v>0.72000000000000008</v>
      </c>
      <c r="M174" s="18">
        <f t="shared" si="39"/>
        <v>0</v>
      </c>
      <c r="N174" s="18">
        <f t="shared" si="39"/>
        <v>0.33999999999999997</v>
      </c>
      <c r="O174" s="18">
        <f t="shared" si="39"/>
        <v>0.64000000000000012</v>
      </c>
      <c r="P174" s="18">
        <f t="shared" si="39"/>
        <v>0</v>
      </c>
      <c r="Q174" s="18">
        <f t="shared" si="39"/>
        <v>0.79</v>
      </c>
      <c r="R174" s="18">
        <f t="shared" si="39"/>
        <v>0.62</v>
      </c>
      <c r="S174" s="18">
        <f t="shared" si="39"/>
        <v>0</v>
      </c>
      <c r="T174" s="20">
        <f t="shared" si="39"/>
        <v>0.93000000000000016</v>
      </c>
      <c r="U174" s="18"/>
    </row>
    <row r="176" spans="1:29" x14ac:dyDescent="0.2">
      <c r="A176" s="2" t="s">
        <v>43</v>
      </c>
      <c r="B176" t="s">
        <v>1</v>
      </c>
      <c r="C176" t="s">
        <v>2</v>
      </c>
      <c r="D176" t="s">
        <v>113</v>
      </c>
      <c r="E176" t="s">
        <v>4</v>
      </c>
      <c r="F176" t="s">
        <v>5</v>
      </c>
      <c r="G176" t="s">
        <v>6</v>
      </c>
      <c r="H176" t="s">
        <v>180</v>
      </c>
      <c r="I176" t="s">
        <v>96</v>
      </c>
      <c r="J176" t="s">
        <v>9</v>
      </c>
      <c r="K176" t="s">
        <v>44</v>
      </c>
      <c r="L176" t="s">
        <v>11</v>
      </c>
      <c r="M176" t="s">
        <v>181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  <c r="W176" s="68">
        <v>41791</v>
      </c>
      <c r="X176" s="61"/>
      <c r="Y176" s="59" t="s">
        <v>107</v>
      </c>
      <c r="Z176" s="61"/>
      <c r="AA176" s="61"/>
      <c r="AB176" s="62"/>
      <c r="AC176" s="75"/>
    </row>
    <row r="177" spans="1:29" x14ac:dyDescent="0.2">
      <c r="X177" s="39" t="s">
        <v>43</v>
      </c>
      <c r="Y177" s="39" t="s">
        <v>115</v>
      </c>
      <c r="Z177" s="8" t="s">
        <v>99</v>
      </c>
      <c r="AA177" s="47" t="s">
        <v>116</v>
      </c>
      <c r="AB177" s="42" t="s">
        <v>100</v>
      </c>
      <c r="AC177" s="74" t="s">
        <v>178</v>
      </c>
    </row>
    <row r="178" spans="1:29" x14ac:dyDescent="0.2">
      <c r="A178">
        <v>1</v>
      </c>
      <c r="U178">
        <v>1</v>
      </c>
      <c r="W178" t="str">
        <f>B176</f>
        <v>Pomeroy</v>
      </c>
      <c r="X178" s="39">
        <f>B209</f>
        <v>0.6100000000000001</v>
      </c>
      <c r="Y178" s="3">
        <v>1.0782608695652174</v>
      </c>
      <c r="Z178" s="42">
        <f>AK25</f>
        <v>5.620000000000001</v>
      </c>
      <c r="AA178" s="42">
        <f>Average!H499</f>
        <v>8.0157142857142869</v>
      </c>
      <c r="AB178" s="42">
        <f>AV$33+AV$34+AV$35+AV$36+Z178</f>
        <v>8.9000000000000021</v>
      </c>
      <c r="AC178" s="76">
        <f>AC144+Table919[[#This Row],[Column2]]</f>
        <v>12.633526857602948</v>
      </c>
    </row>
    <row r="179" spans="1:29" x14ac:dyDescent="0.2">
      <c r="A179" s="21">
        <v>2</v>
      </c>
      <c r="B179" s="21">
        <v>0.02</v>
      </c>
      <c r="C179" s="21">
        <v>0.2</v>
      </c>
      <c r="D179" s="21"/>
      <c r="E179" s="21">
        <v>0.02</v>
      </c>
      <c r="F179" s="21"/>
      <c r="G179" s="21">
        <v>0.04</v>
      </c>
      <c r="H179" s="21"/>
      <c r="I179" s="22"/>
      <c r="J179" s="21"/>
      <c r="K179" s="21"/>
      <c r="L179" s="21">
        <v>0.06</v>
      </c>
      <c r="M179" s="21"/>
      <c r="N179" s="21">
        <v>0.03</v>
      </c>
      <c r="O179" s="21"/>
      <c r="P179" s="21"/>
      <c r="Q179" s="21"/>
      <c r="R179" s="21">
        <v>0.01</v>
      </c>
      <c r="S179" s="21"/>
      <c r="T179" s="21">
        <v>0.21</v>
      </c>
      <c r="U179" s="21">
        <v>2</v>
      </c>
      <c r="W179" t="str">
        <f>C176</f>
        <v>Kuhn</v>
      </c>
      <c r="X179" s="39">
        <f>C209</f>
        <v>1.45</v>
      </c>
      <c r="Y179" s="3">
        <v>1.6678947368421053</v>
      </c>
      <c r="Z179" s="42">
        <f t="shared" ref="Z179:Z196" si="40">AK26</f>
        <v>12.049999999999999</v>
      </c>
      <c r="AA179" s="42">
        <f>Average!H500</f>
        <v>11.577272256728778</v>
      </c>
      <c r="AB179" s="42">
        <f>AW$33+AW$34+AW$35+AW$36+Z179</f>
        <v>18.52</v>
      </c>
      <c r="AC179" s="76">
        <f>AC145+Table919[[#This Row],[Column2]]</f>
        <v>19.113237196688534</v>
      </c>
    </row>
    <row r="180" spans="1:29" x14ac:dyDescent="0.2">
      <c r="A180">
        <v>3</v>
      </c>
      <c r="F180">
        <v>0.08</v>
      </c>
      <c r="J180">
        <v>0.05</v>
      </c>
      <c r="N180">
        <v>0.03</v>
      </c>
      <c r="U180">
        <v>3</v>
      </c>
      <c r="W180" t="str">
        <f>D176</f>
        <v>Tom Keatts</v>
      </c>
      <c r="X180" s="39">
        <f>D209</f>
        <v>0.75</v>
      </c>
      <c r="Y180" s="3"/>
      <c r="Z180" s="42">
        <f t="shared" si="40"/>
        <v>5.4300000000000006</v>
      </c>
      <c r="AA180" s="42"/>
      <c r="AB180" s="42">
        <f>AX$33+AX$34+AX$35+AX$36+Z180</f>
        <v>7.8900000000000006</v>
      </c>
      <c r="AC180" s="76"/>
    </row>
    <row r="181" spans="1:29" x14ac:dyDescent="0.2">
      <c r="A181" s="21">
        <v>4</v>
      </c>
      <c r="B181" s="21"/>
      <c r="C181" s="21"/>
      <c r="D181" s="21"/>
      <c r="E181" s="21"/>
      <c r="F181" s="21"/>
      <c r="G181" s="21"/>
      <c r="H181" s="21"/>
      <c r="I181" s="22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>
        <v>4</v>
      </c>
      <c r="W181" t="str">
        <f>E176</f>
        <v>Victor</v>
      </c>
      <c r="X181" s="39">
        <f>E209</f>
        <v>1.57</v>
      </c>
      <c r="Y181" s="3">
        <v>1.4930434782608697</v>
      </c>
      <c r="Z181" s="42">
        <f t="shared" si="40"/>
        <v>10.93</v>
      </c>
      <c r="AA181" s="42">
        <f>Average!H502</f>
        <v>11.902142857142858</v>
      </c>
      <c r="AB181" s="42">
        <f>AY$33+AY$34+AY$35+AY$36+Z181</f>
        <v>16.47</v>
      </c>
      <c r="AC181" s="76">
        <f>AC147+Table919[[#This Row],[Column2]]</f>
        <v>19.384037267080743</v>
      </c>
    </row>
    <row r="182" spans="1:29" x14ac:dyDescent="0.2">
      <c r="A182">
        <v>5</v>
      </c>
      <c r="F182">
        <v>0.04</v>
      </c>
      <c r="U182">
        <v>5</v>
      </c>
      <c r="W182" t="str">
        <f>F176</f>
        <v>Ruark</v>
      </c>
      <c r="X182" s="39">
        <f>F209</f>
        <v>1.28</v>
      </c>
      <c r="Y182" s="3">
        <v>1.4491304347826086</v>
      </c>
      <c r="Z182" s="42">
        <f t="shared" si="40"/>
        <v>7.92</v>
      </c>
      <c r="AA182" s="42">
        <f>Average!H503</f>
        <v>9.0721428571428575</v>
      </c>
      <c r="AB182" s="42">
        <f>AZ$33+AZ$34+AZ$35+AZ$36+Z182</f>
        <v>12.36</v>
      </c>
      <c r="AC182" s="76">
        <f>AC148+Table919[[#This Row],[Column2]]</f>
        <v>14.634849188653538</v>
      </c>
    </row>
    <row r="183" spans="1:29" x14ac:dyDescent="0.2">
      <c r="A183" s="21">
        <v>6</v>
      </c>
      <c r="B183" s="21"/>
      <c r="C183" s="21"/>
      <c r="D183" s="21"/>
      <c r="E183" s="21"/>
      <c r="F183" s="21"/>
      <c r="G183" s="21"/>
      <c r="H183" s="21"/>
      <c r="I183" s="22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>
        <v>6</v>
      </c>
      <c r="W183" t="str">
        <f>G176</f>
        <v>Cardwell</v>
      </c>
      <c r="X183" s="39">
        <f>G209</f>
        <v>1.07</v>
      </c>
      <c r="Y183" s="3">
        <v>0.97263157894736862</v>
      </c>
      <c r="Z183" s="42">
        <f t="shared" si="40"/>
        <v>6.3200000000000012</v>
      </c>
      <c r="AA183" s="42">
        <f>Average!H504</f>
        <v>7.4166315789473689</v>
      </c>
      <c r="AB183" s="42">
        <f>BA$33+BA$34+BA$35+BA$36+Z183</f>
        <v>7.9500000000000011</v>
      </c>
      <c r="AC183" s="76">
        <f>AC149+Table919[[#This Row],[Column2]]</f>
        <v>12.257863777089785</v>
      </c>
    </row>
    <row r="184" spans="1:29" x14ac:dyDescent="0.2">
      <c r="A184">
        <v>7</v>
      </c>
      <c r="U184">
        <v>7</v>
      </c>
      <c r="W184" t="str">
        <f>H176</f>
        <v>Hastings</v>
      </c>
      <c r="X184" s="39">
        <f>H209</f>
        <v>0.62</v>
      </c>
      <c r="Y184" s="3">
        <v>1.0404347826086957</v>
      </c>
      <c r="Z184" s="42">
        <f t="shared" si="40"/>
        <v>7.88</v>
      </c>
      <c r="AA184" s="42">
        <f>Average!H505</f>
        <v>8.2089285714285705</v>
      </c>
      <c r="AB184" s="42">
        <f>BB$33+BB$34+BB$35+BB$36+Z184</f>
        <v>12.780000000000001</v>
      </c>
      <c r="AC184" s="76">
        <f>AC150+Table919[[#This Row],[Column2]]</f>
        <v>14.353699058590362</v>
      </c>
    </row>
    <row r="185" spans="1:29" x14ac:dyDescent="0.2">
      <c r="A185" s="21">
        <v>8</v>
      </c>
      <c r="B185" s="21"/>
      <c r="C185" s="21"/>
      <c r="D185" s="21"/>
      <c r="E185" s="21"/>
      <c r="F185" s="21"/>
      <c r="G185" s="21"/>
      <c r="H185" s="21"/>
      <c r="I185" s="22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>
        <v>8</v>
      </c>
      <c r="W185" t="str">
        <f>I176</f>
        <v>510 Pataha</v>
      </c>
      <c r="X185" s="39">
        <f>I209</f>
        <v>0.76000000000000012</v>
      </c>
      <c r="Y185" s="3"/>
      <c r="Z185" s="42">
        <f t="shared" si="40"/>
        <v>6.01</v>
      </c>
      <c r="AA185" s="42"/>
      <c r="AB185" s="42">
        <f>BC$33+BC$34+BC$35+BC$36+Z185</f>
        <v>9.7799999999999994</v>
      </c>
      <c r="AC185" s="76"/>
    </row>
    <row r="186" spans="1:29" x14ac:dyDescent="0.2">
      <c r="A186">
        <v>9</v>
      </c>
      <c r="U186">
        <v>9</v>
      </c>
      <c r="W186" t="str">
        <f>J176</f>
        <v>Williams</v>
      </c>
      <c r="X186" s="39">
        <f>J209</f>
        <v>0.81</v>
      </c>
      <c r="Y186" s="3">
        <v>1.3513043478260871</v>
      </c>
      <c r="Z186" s="42">
        <f t="shared" si="40"/>
        <v>8.6999999999999993</v>
      </c>
      <c r="AA186" s="42">
        <f>Average!H507</f>
        <v>10.364642857142858</v>
      </c>
      <c r="AB186" s="42">
        <f>BD$33+BD$34+BD$35+BD$36+Z186</f>
        <v>12.049999999999999</v>
      </c>
      <c r="AC186" s="76">
        <f>AC152+Table919[[#This Row],[Column2]]</f>
        <v>16.951808408982323</v>
      </c>
    </row>
    <row r="187" spans="1:29" x14ac:dyDescent="0.2">
      <c r="A187" s="21">
        <v>10</v>
      </c>
      <c r="B187" s="21"/>
      <c r="C187" s="21"/>
      <c r="D187" s="21"/>
      <c r="E187" s="21"/>
      <c r="F187" s="21"/>
      <c r="G187" s="21"/>
      <c r="H187" s="21"/>
      <c r="I187" s="22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>
        <v>10</v>
      </c>
      <c r="W187" t="str">
        <f>K176</f>
        <v>Fitzsimmo</v>
      </c>
      <c r="X187" s="39">
        <f>K209</f>
        <v>0</v>
      </c>
      <c r="Y187" s="3">
        <v>1.1234782608695653</v>
      </c>
      <c r="Z187" s="42">
        <f t="shared" si="40"/>
        <v>5.19</v>
      </c>
      <c r="AA187" s="42">
        <f>Average!H508</f>
        <v>9.1504166666666666</v>
      </c>
      <c r="AB187" s="42">
        <f>BE$33+BE$34+BE$35+BE$36+Z187</f>
        <v>8.2900000000000009</v>
      </c>
      <c r="AC187" s="76">
        <f>AC153+Table919[[#This Row],[Column2]]</f>
        <v>15.11483695652174</v>
      </c>
    </row>
    <row r="188" spans="1:29" x14ac:dyDescent="0.2">
      <c r="A188">
        <v>11</v>
      </c>
      <c r="U188">
        <v>11</v>
      </c>
      <c r="W188" t="str">
        <f>L176</f>
        <v>Houser</v>
      </c>
      <c r="X188" s="39">
        <f>L209</f>
        <v>1.1299999999999999</v>
      </c>
      <c r="Y188" s="3">
        <v>1.6065217391304349</v>
      </c>
      <c r="Z188" s="42">
        <f t="shared" si="40"/>
        <v>11.510000000000002</v>
      </c>
      <c r="AA188" s="42">
        <f>Average!H509</f>
        <v>10.429642857142857</v>
      </c>
      <c r="AB188" s="42">
        <f>BF$33+BF$34+BF$35+BF$36+Z188</f>
        <v>16.54</v>
      </c>
      <c r="AC188" s="76">
        <f>AC154+Table919[[#This Row],[Column2]]</f>
        <v>18.314365079365079</v>
      </c>
    </row>
    <row r="189" spans="1:29" x14ac:dyDescent="0.2">
      <c r="A189" s="21">
        <v>12</v>
      </c>
      <c r="B189" s="21"/>
      <c r="C189" s="21">
        <v>0.02</v>
      </c>
      <c r="D189" s="21"/>
      <c r="E189" s="21"/>
      <c r="F189" s="21"/>
      <c r="G189" s="21"/>
      <c r="H189" s="21"/>
      <c r="I189" s="22"/>
      <c r="J189" s="21"/>
      <c r="K189" s="21"/>
      <c r="L189" s="21"/>
      <c r="M189" s="21"/>
      <c r="N189" s="21">
        <v>0.02</v>
      </c>
      <c r="O189" s="21"/>
      <c r="P189" s="21"/>
      <c r="Q189" s="21"/>
      <c r="R189" s="21"/>
      <c r="S189" s="21"/>
      <c r="T189" s="21">
        <v>0.05</v>
      </c>
      <c r="U189" s="21">
        <v>12</v>
      </c>
      <c r="W189" t="str">
        <f>M176</f>
        <v>Baker</v>
      </c>
      <c r="X189" s="39">
        <f>M209</f>
        <v>0</v>
      </c>
      <c r="Y189" s="3">
        <v>1.2921739130434782</v>
      </c>
      <c r="Z189" s="42">
        <f t="shared" si="40"/>
        <v>0</v>
      </c>
      <c r="AA189" s="42">
        <f>Average!H510</f>
        <v>8.59375</v>
      </c>
      <c r="AB189" s="42">
        <f>BG$33+BG$34+BG$35+BG$36+Z189</f>
        <v>2.4299999999999997</v>
      </c>
      <c r="AC189" s="76">
        <f>AC155+Table919[[#This Row],[Column2]]</f>
        <v>12.42223320158103</v>
      </c>
    </row>
    <row r="190" spans="1:29" x14ac:dyDescent="0.2">
      <c r="A190">
        <v>13</v>
      </c>
      <c r="C190">
        <v>0.11</v>
      </c>
      <c r="G190">
        <v>0.08</v>
      </c>
      <c r="I190">
        <v>0.28000000000000003</v>
      </c>
      <c r="L190">
        <v>0.24</v>
      </c>
      <c r="N190">
        <v>0.01</v>
      </c>
      <c r="R190">
        <v>0.02</v>
      </c>
      <c r="T190">
        <v>0.25</v>
      </c>
      <c r="U190">
        <v>13</v>
      </c>
      <c r="W190" t="str">
        <f>N176</f>
        <v>Landkammer</v>
      </c>
      <c r="X190" s="39">
        <f>N209</f>
        <v>1.4400000000000002</v>
      </c>
      <c r="Y190" s="3">
        <v>1.3439130434782611</v>
      </c>
      <c r="Z190" s="42">
        <f t="shared" si="40"/>
        <v>8.9</v>
      </c>
      <c r="AA190" s="42">
        <f>Average!H511</f>
        <v>8.9414285714285722</v>
      </c>
      <c r="AB190" s="42">
        <f>BH$33+BH$34+BH$35+BH$36+Z190</f>
        <v>13.530000000000001</v>
      </c>
      <c r="AC190" s="76">
        <f>AC156+Table919[[#This Row],[Column2]]</f>
        <v>14.051863354037268</v>
      </c>
    </row>
    <row r="191" spans="1:29" x14ac:dyDescent="0.2">
      <c r="A191" s="21">
        <v>14</v>
      </c>
      <c r="B191" s="21"/>
      <c r="C191" s="21"/>
      <c r="D191" s="21">
        <v>0.01</v>
      </c>
      <c r="E191" s="21">
        <v>0.08</v>
      </c>
      <c r="F191" s="21">
        <v>0.09</v>
      </c>
      <c r="G191" s="21"/>
      <c r="H191" s="21"/>
      <c r="I191" s="22"/>
      <c r="J191" s="21">
        <v>0.02</v>
      </c>
      <c r="K191" s="21"/>
      <c r="L191" s="21"/>
      <c r="M191" s="21"/>
      <c r="N191" s="21">
        <v>0.03</v>
      </c>
      <c r="O191" s="21"/>
      <c r="P191" s="21"/>
      <c r="Q191" s="21">
        <v>0.09</v>
      </c>
      <c r="R191" s="21">
        <v>0.05</v>
      </c>
      <c r="S191" s="21"/>
      <c r="T191" s="21"/>
      <c r="U191" s="21">
        <v>14</v>
      </c>
      <c r="W191" t="str">
        <f>O176</f>
        <v>Travis</v>
      </c>
      <c r="X191" s="39">
        <f>O209</f>
        <v>0.8</v>
      </c>
      <c r="Y191" s="3">
        <v>1.1009090909090911</v>
      </c>
      <c r="Z191" s="42">
        <f t="shared" si="40"/>
        <v>5.1000000000000005</v>
      </c>
      <c r="AA191" s="42">
        <f>Average!H512</f>
        <v>7.5825681725681733</v>
      </c>
      <c r="AB191" s="42">
        <f>BI$33+BI$34+BI$35+BI$36+Z191</f>
        <v>9.41</v>
      </c>
      <c r="AC191" s="76">
        <f>AC157+Table919[[#This Row],[Column2]]</f>
        <v>13.294218181174704</v>
      </c>
    </row>
    <row r="192" spans="1:29" x14ac:dyDescent="0.2">
      <c r="A192">
        <v>15</v>
      </c>
      <c r="I192">
        <v>0.16</v>
      </c>
      <c r="R192">
        <v>0.02</v>
      </c>
      <c r="U192">
        <v>15</v>
      </c>
      <c r="W192" t="str">
        <f>P176</f>
        <v>Robinson</v>
      </c>
      <c r="X192" s="39">
        <f>P209</f>
        <v>0</v>
      </c>
      <c r="Y192" s="3">
        <v>1.0855555555555556</v>
      </c>
      <c r="Z192" s="42">
        <f t="shared" si="40"/>
        <v>0</v>
      </c>
      <c r="AA192" s="42">
        <f>Average!H513</f>
        <v>8.1743790849673204</v>
      </c>
      <c r="AB192" s="42">
        <f>BJ$33+BJ$34+BJ$35+BJ$36+Z192</f>
        <v>0</v>
      </c>
      <c r="AC192" s="76">
        <f>AC158+Table919[[#This Row],[Column2]]</f>
        <v>12.263071895424837</v>
      </c>
    </row>
    <row r="193" spans="1:29" x14ac:dyDescent="0.2">
      <c r="A193" s="21">
        <v>16</v>
      </c>
      <c r="B193" s="21">
        <v>0.27</v>
      </c>
      <c r="C193" s="21"/>
      <c r="D193" s="21"/>
      <c r="E193" s="21"/>
      <c r="F193" s="21"/>
      <c r="G193" s="21"/>
      <c r="H193" s="21"/>
      <c r="I193" s="22">
        <v>0.28000000000000003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>
        <v>16</v>
      </c>
      <c r="W193" t="str">
        <f>Q176</f>
        <v>Blachly</v>
      </c>
      <c r="X193" s="39">
        <f>Q209</f>
        <v>1.52</v>
      </c>
      <c r="Y193" s="3">
        <v>1.3156521739130436</v>
      </c>
      <c r="Z193" s="42">
        <f t="shared" si="40"/>
        <v>9.59</v>
      </c>
      <c r="AA193" s="42">
        <f>Average!H514</f>
        <v>10.263214285714287</v>
      </c>
      <c r="AB193" s="42">
        <f>BK$33+BK$34+BK$35+BK$36+Z193</f>
        <v>14.44</v>
      </c>
      <c r="AC193" s="76">
        <f>AC159+Table919[[#This Row],[Column2]]</f>
        <v>17.19565934065934</v>
      </c>
    </row>
    <row r="194" spans="1:29" x14ac:dyDescent="0.2">
      <c r="A194">
        <v>17</v>
      </c>
      <c r="B194">
        <v>0.26</v>
      </c>
      <c r="C194">
        <v>0.86</v>
      </c>
      <c r="D194">
        <v>0.36</v>
      </c>
      <c r="E194">
        <v>0.4</v>
      </c>
      <c r="F194">
        <v>1.05</v>
      </c>
      <c r="G194">
        <v>0.71</v>
      </c>
      <c r="H194">
        <v>0.2</v>
      </c>
      <c r="L194">
        <v>0.71</v>
      </c>
      <c r="N194">
        <v>0.24</v>
      </c>
      <c r="Q194">
        <v>0.81</v>
      </c>
      <c r="R194">
        <v>0.86</v>
      </c>
      <c r="U194">
        <v>17</v>
      </c>
      <c r="W194" t="str">
        <f>R176</f>
        <v>S. Flerchinger</v>
      </c>
      <c r="X194" s="39">
        <f>R209</f>
        <v>1.1399999999999999</v>
      </c>
      <c r="Y194" s="3">
        <v>1.4745454545454544</v>
      </c>
      <c r="Z194" s="42">
        <f t="shared" si="40"/>
        <v>8.7900000000000009</v>
      </c>
      <c r="AA194" s="42">
        <f>Average!H515</f>
        <v>9.9618660968660979</v>
      </c>
      <c r="AB194" s="42">
        <f>BL$33+BL$34+BL$35+BL$36+Z194</f>
        <v>12.71</v>
      </c>
      <c r="AC194" s="76">
        <f>AC160+Table919[[#This Row],[Column2]]</f>
        <v>15.686635401635403</v>
      </c>
    </row>
    <row r="195" spans="1:29" x14ac:dyDescent="0.2">
      <c r="A195" s="21">
        <v>18</v>
      </c>
      <c r="B195" s="21"/>
      <c r="C195" s="21"/>
      <c r="D195" s="21">
        <v>0.28999999999999998</v>
      </c>
      <c r="E195" s="21">
        <v>0.48</v>
      </c>
      <c r="F195" s="21">
        <v>0.02</v>
      </c>
      <c r="G195" s="21"/>
      <c r="H195" s="21">
        <v>0.32</v>
      </c>
      <c r="I195" s="22"/>
      <c r="J195" s="21">
        <v>0.63</v>
      </c>
      <c r="K195" s="21"/>
      <c r="L195" s="21"/>
      <c r="M195" s="21"/>
      <c r="N195" s="21">
        <v>0.8</v>
      </c>
      <c r="O195" s="21"/>
      <c r="P195" s="21"/>
      <c r="Q195" s="21"/>
      <c r="R195" s="21"/>
      <c r="S195" s="21"/>
      <c r="T195" s="21">
        <v>0.83</v>
      </c>
      <c r="U195" s="21">
        <v>18</v>
      </c>
      <c r="W195" t="str">
        <f>S176</f>
        <v>B Slaybaugh</v>
      </c>
      <c r="X195" s="39">
        <f>S209</f>
        <v>0</v>
      </c>
      <c r="Y195" s="3">
        <v>1.3925000000000001</v>
      </c>
      <c r="Z195" s="42">
        <f t="shared" si="40"/>
        <v>4.6000000000000005</v>
      </c>
      <c r="AA195" s="42">
        <f>Average!H516</f>
        <v>10.579230769230769</v>
      </c>
      <c r="AB195" s="42">
        <f>BM$33+BM$34+BM$35+BM$36+Z195</f>
        <v>10.18</v>
      </c>
      <c r="AC195" s="76">
        <f>AC161+Table919[[#This Row],[Column2]]</f>
        <v>16.812051282051286</v>
      </c>
    </row>
    <row r="196" spans="1:29" x14ac:dyDescent="0.2">
      <c r="A196">
        <v>19</v>
      </c>
      <c r="T196">
        <v>0.03</v>
      </c>
      <c r="U196">
        <v>19</v>
      </c>
      <c r="W196" t="str">
        <f>T176</f>
        <v>Demand</v>
      </c>
      <c r="X196" s="39">
        <f>T209</f>
        <v>1.7499999999999998</v>
      </c>
      <c r="Y196" s="3">
        <v>1.9584615384615385</v>
      </c>
      <c r="Z196" s="42">
        <f t="shared" si="40"/>
        <v>16.78</v>
      </c>
      <c r="AA196" s="42">
        <f>Average!H517</f>
        <v>17.163611111111109</v>
      </c>
      <c r="AB196" s="42">
        <f>BN$33+BN$34+BN$35+BN$36+Z196</f>
        <v>26.240000000000002</v>
      </c>
      <c r="AC196" s="76">
        <f>AC162+Table919[[#This Row],[Column2]]</f>
        <v>27.116410256410258</v>
      </c>
    </row>
    <row r="197" spans="1:29" x14ac:dyDescent="0.2">
      <c r="A197" s="21">
        <v>20</v>
      </c>
      <c r="B197" s="21"/>
      <c r="C197" s="21"/>
      <c r="D197" s="21"/>
      <c r="E197" s="21"/>
      <c r="F197" s="21"/>
      <c r="G197" s="21">
        <v>0.2</v>
      </c>
      <c r="H197" s="21"/>
      <c r="I197" s="22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>
        <v>20</v>
      </c>
      <c r="AC197" s="76"/>
    </row>
    <row r="198" spans="1:29" x14ac:dyDescent="0.2">
      <c r="A198">
        <v>21</v>
      </c>
      <c r="O198">
        <v>0.6</v>
      </c>
      <c r="U198">
        <v>21</v>
      </c>
      <c r="W198" t="s">
        <v>101</v>
      </c>
      <c r="AA198" s="8" t="s">
        <v>145</v>
      </c>
      <c r="AC198" s="76"/>
    </row>
    <row r="199" spans="1:29" x14ac:dyDescent="0.2">
      <c r="A199" s="21">
        <v>22</v>
      </c>
      <c r="B199" s="21"/>
      <c r="C199" s="21"/>
      <c r="D199" s="21"/>
      <c r="E199" s="21"/>
      <c r="F199" s="21"/>
      <c r="G199" s="21"/>
      <c r="H199" s="21"/>
      <c r="I199" s="22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>
        <v>22</v>
      </c>
      <c r="X199" s="41" t="s">
        <v>102</v>
      </c>
      <c r="Y199" s="41"/>
      <c r="AC199" s="76"/>
    </row>
    <row r="200" spans="1:29" x14ac:dyDescent="0.2">
      <c r="A200">
        <v>23</v>
      </c>
      <c r="U200">
        <v>23</v>
      </c>
      <c r="AC200" s="74"/>
    </row>
    <row r="201" spans="1:29" x14ac:dyDescent="0.2">
      <c r="A201" s="21">
        <v>24</v>
      </c>
      <c r="B201" s="21"/>
      <c r="C201" s="21"/>
      <c r="D201" s="21"/>
      <c r="E201" s="21"/>
      <c r="F201" s="21"/>
      <c r="G201" s="21"/>
      <c r="H201" s="21"/>
      <c r="I201" s="22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>
        <v>24</v>
      </c>
    </row>
    <row r="202" spans="1:29" x14ac:dyDescent="0.2">
      <c r="A202">
        <v>25</v>
      </c>
      <c r="D202">
        <v>0.05</v>
      </c>
      <c r="U202">
        <v>25</v>
      </c>
    </row>
    <row r="203" spans="1:29" x14ac:dyDescent="0.2">
      <c r="A203" s="21">
        <v>26</v>
      </c>
      <c r="B203" s="21">
        <v>0.03</v>
      </c>
      <c r="C203" s="21">
        <v>0.08</v>
      </c>
      <c r="D203" s="21"/>
      <c r="E203" s="21">
        <v>0.53</v>
      </c>
      <c r="F203" s="21"/>
      <c r="G203" s="21"/>
      <c r="H203" s="21">
        <v>0.1</v>
      </c>
      <c r="I203" s="22">
        <v>0.04</v>
      </c>
      <c r="J203" s="21">
        <v>0.04</v>
      </c>
      <c r="K203" s="21"/>
      <c r="L203" s="21">
        <v>0.12</v>
      </c>
      <c r="M203" s="21"/>
      <c r="N203" s="21">
        <v>0.2</v>
      </c>
      <c r="O203" s="21"/>
      <c r="P203" s="21"/>
      <c r="Q203" s="21">
        <v>0.56000000000000005</v>
      </c>
      <c r="R203" s="21">
        <v>0.16</v>
      </c>
      <c r="S203" s="21"/>
      <c r="T203" s="21">
        <v>0.35</v>
      </c>
      <c r="U203" s="21">
        <v>26</v>
      </c>
    </row>
    <row r="204" spans="1:29" x14ac:dyDescent="0.2">
      <c r="A204">
        <v>27</v>
      </c>
      <c r="B204">
        <v>0.03</v>
      </c>
      <c r="C204">
        <v>0.18</v>
      </c>
      <c r="D204">
        <v>0.04</v>
      </c>
      <c r="E204">
        <v>0.06</v>
      </c>
      <c r="G204">
        <v>0.04</v>
      </c>
      <c r="J204">
        <v>7.0000000000000007E-2</v>
      </c>
      <c r="N204">
        <v>0.08</v>
      </c>
      <c r="Q204">
        <v>0.06</v>
      </c>
      <c r="R204">
        <v>0.02</v>
      </c>
      <c r="T204">
        <v>0.03</v>
      </c>
      <c r="U204">
        <v>27</v>
      </c>
    </row>
    <row r="205" spans="1:29" x14ac:dyDescent="0.2">
      <c r="A205" s="21">
        <v>28</v>
      </c>
      <c r="B205" s="21"/>
      <c r="C205" s="21"/>
      <c r="D205" s="21"/>
      <c r="E205" s="21"/>
      <c r="F205" s="21"/>
      <c r="G205" s="21"/>
      <c r="H205" s="21"/>
      <c r="I205" s="22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>
        <v>28</v>
      </c>
    </row>
    <row r="206" spans="1:29" x14ac:dyDescent="0.2">
      <c r="A206">
        <v>29</v>
      </c>
      <c r="U206">
        <v>29</v>
      </c>
    </row>
    <row r="207" spans="1:29" x14ac:dyDescent="0.2">
      <c r="A207" s="21">
        <v>30</v>
      </c>
      <c r="B207" s="21"/>
      <c r="C207" s="21"/>
      <c r="D207" s="21"/>
      <c r="E207" s="21"/>
      <c r="F207" s="21"/>
      <c r="G207" s="21"/>
      <c r="H207" s="21"/>
      <c r="I207" s="22"/>
      <c r="J207" s="21"/>
      <c r="K207" s="21"/>
      <c r="L207" s="21"/>
      <c r="M207" s="21"/>
      <c r="N207" s="21"/>
      <c r="O207" s="21">
        <v>0.2</v>
      </c>
      <c r="P207" s="21"/>
      <c r="Q207" s="21"/>
      <c r="R207" s="21"/>
      <c r="S207" s="21"/>
      <c r="T207" s="21"/>
      <c r="U207" s="21">
        <v>30</v>
      </c>
    </row>
    <row r="208" spans="1:29" x14ac:dyDescent="0.2">
      <c r="A208">
        <v>31</v>
      </c>
      <c r="U208">
        <v>31</v>
      </c>
    </row>
    <row r="209" spans="1:29" x14ac:dyDescent="0.2">
      <c r="A209" s="18" t="s">
        <v>37</v>
      </c>
      <c r="B209" s="18">
        <f t="shared" ref="B209:T209" si="41">SUM(B178:B208)</f>
        <v>0.6100000000000001</v>
      </c>
      <c r="C209" s="18">
        <f t="shared" si="41"/>
        <v>1.45</v>
      </c>
      <c r="D209" s="18">
        <f t="shared" si="41"/>
        <v>0.75</v>
      </c>
      <c r="E209" s="18">
        <f t="shared" si="41"/>
        <v>1.57</v>
      </c>
      <c r="F209" s="18">
        <f t="shared" si="41"/>
        <v>1.28</v>
      </c>
      <c r="G209" s="18">
        <f t="shared" si="41"/>
        <v>1.07</v>
      </c>
      <c r="H209" s="18">
        <f t="shared" si="41"/>
        <v>0.62</v>
      </c>
      <c r="I209" s="18">
        <f t="shared" si="41"/>
        <v>0.76000000000000012</v>
      </c>
      <c r="J209" s="18">
        <f t="shared" si="41"/>
        <v>0.81</v>
      </c>
      <c r="K209" s="18">
        <f t="shared" si="41"/>
        <v>0</v>
      </c>
      <c r="L209" s="18">
        <f t="shared" si="41"/>
        <v>1.1299999999999999</v>
      </c>
      <c r="M209" s="18">
        <f t="shared" si="41"/>
        <v>0</v>
      </c>
      <c r="N209" s="18">
        <f t="shared" si="41"/>
        <v>1.4400000000000002</v>
      </c>
      <c r="O209" s="18">
        <f t="shared" si="41"/>
        <v>0.8</v>
      </c>
      <c r="P209" s="18">
        <f t="shared" si="41"/>
        <v>0</v>
      </c>
      <c r="Q209" s="18">
        <f t="shared" si="41"/>
        <v>1.52</v>
      </c>
      <c r="R209" s="18">
        <f t="shared" si="41"/>
        <v>1.1399999999999999</v>
      </c>
      <c r="S209" s="18">
        <f t="shared" si="41"/>
        <v>0</v>
      </c>
      <c r="T209" s="18">
        <f t="shared" si="41"/>
        <v>1.7499999999999998</v>
      </c>
      <c r="U209" s="18"/>
    </row>
    <row r="211" spans="1:29" x14ac:dyDescent="0.2">
      <c r="A211" s="2" t="s">
        <v>45</v>
      </c>
      <c r="B211" t="s">
        <v>1</v>
      </c>
      <c r="C211" t="s">
        <v>2</v>
      </c>
      <c r="D211" t="s">
        <v>113</v>
      </c>
      <c r="E211" t="s">
        <v>4</v>
      </c>
      <c r="F211" t="s">
        <v>5</v>
      </c>
      <c r="G211" t="s">
        <v>6</v>
      </c>
      <c r="H211" t="s">
        <v>180</v>
      </c>
      <c r="I211" t="s">
        <v>96</v>
      </c>
      <c r="J211" t="s">
        <v>9</v>
      </c>
      <c r="K211" t="s">
        <v>10</v>
      </c>
      <c r="L211" t="s">
        <v>11</v>
      </c>
      <c r="M211" t="s">
        <v>181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  <c r="W211" s="68">
        <v>41821</v>
      </c>
      <c r="X211" s="61"/>
      <c r="Y211" s="59" t="s">
        <v>107</v>
      </c>
      <c r="Z211" s="61"/>
      <c r="AA211" s="61"/>
      <c r="AB211" s="62"/>
      <c r="AC211" s="75"/>
    </row>
    <row r="212" spans="1:29" x14ac:dyDescent="0.2">
      <c r="X212" s="39" t="s">
        <v>45</v>
      </c>
      <c r="Y212" s="39" t="s">
        <v>115</v>
      </c>
      <c r="Z212" s="8" t="s">
        <v>99</v>
      </c>
      <c r="AA212" s="47" t="s">
        <v>116</v>
      </c>
      <c r="AB212" s="42" t="s">
        <v>100</v>
      </c>
      <c r="AC212" s="74" t="s">
        <v>178</v>
      </c>
    </row>
    <row r="213" spans="1:29" x14ac:dyDescent="0.2">
      <c r="A213">
        <v>1</v>
      </c>
      <c r="U213">
        <v>1</v>
      </c>
      <c r="W213" t="str">
        <f>B211</f>
        <v>Pomeroy</v>
      </c>
      <c r="X213" s="39">
        <f>B244</f>
        <v>0.62</v>
      </c>
      <c r="Y213" s="40">
        <v>0.47086956521739137</v>
      </c>
      <c r="Z213" s="42">
        <f>AL25</f>
        <v>6.2400000000000011</v>
      </c>
      <c r="AA213" s="42">
        <f>Average!I499</f>
        <v>8.4253571428571448</v>
      </c>
      <c r="AB213" s="42">
        <f>AV$33+AV$34+AV$35+AV$36+Z213</f>
        <v>9.5200000000000014</v>
      </c>
      <c r="AC213" s="76">
        <f>AC178+Table1020[[#This Row],[Column2]]</f>
        <v>13.10439642282034</v>
      </c>
    </row>
    <row r="214" spans="1:29" x14ac:dyDescent="0.2">
      <c r="A214" s="21">
        <v>2</v>
      </c>
      <c r="B214" s="21"/>
      <c r="C214" s="21">
        <v>0.1</v>
      </c>
      <c r="D214" s="21">
        <v>0.03</v>
      </c>
      <c r="E214" s="21"/>
      <c r="F214" s="21">
        <v>0.18</v>
      </c>
      <c r="G214" s="21"/>
      <c r="H214" s="21"/>
      <c r="I214" s="22"/>
      <c r="J214" s="21">
        <v>0.05</v>
      </c>
      <c r="K214" s="21"/>
      <c r="L214" s="21"/>
      <c r="M214" s="21"/>
      <c r="N214" s="21"/>
      <c r="O214" s="21"/>
      <c r="P214" s="21"/>
      <c r="Q214" s="21">
        <v>7.0000000000000007E-2</v>
      </c>
      <c r="R214" s="21"/>
      <c r="S214" s="21"/>
      <c r="T214" s="21"/>
      <c r="U214" s="21">
        <v>2</v>
      </c>
      <c r="W214" t="str">
        <f>C211</f>
        <v>Kuhn</v>
      </c>
      <c r="X214" s="39">
        <f>C244</f>
        <v>1.1600000000000001</v>
      </c>
      <c r="Y214" s="40">
        <v>0.70166666666666677</v>
      </c>
      <c r="Z214" s="42">
        <f t="shared" ref="Z214:Z231" si="42">AL26</f>
        <v>13.209999999999999</v>
      </c>
      <c r="AA214" s="42">
        <f>Average!I500</f>
        <v>12.220454074910595</v>
      </c>
      <c r="AB214" s="42">
        <f>AW$33+AW$34+AW$35+AW$36+Z214</f>
        <v>19.68</v>
      </c>
      <c r="AC214" s="76">
        <f>AC179+Table1020[[#This Row],[Column2]]</f>
        <v>19.814903863355202</v>
      </c>
    </row>
    <row r="215" spans="1:29" x14ac:dyDescent="0.2">
      <c r="A215">
        <v>3</v>
      </c>
      <c r="B215">
        <v>0.02</v>
      </c>
      <c r="E215">
        <v>0.02</v>
      </c>
      <c r="R215">
        <v>0.05</v>
      </c>
      <c r="T215">
        <v>0.31</v>
      </c>
      <c r="U215">
        <v>3</v>
      </c>
      <c r="W215" t="str">
        <f>D211</f>
        <v>Tom Keatts</v>
      </c>
      <c r="X215" s="39">
        <f>D244</f>
        <v>0.51</v>
      </c>
      <c r="Y215" s="40"/>
      <c r="Z215" s="42">
        <f t="shared" si="42"/>
        <v>5.94</v>
      </c>
      <c r="AA215" s="42">
        <f>Average!I501</f>
        <v>13.418043650793651</v>
      </c>
      <c r="AB215" s="42">
        <f>AX$33+AX$34+AX$35+AX$36+Z215</f>
        <v>8.4</v>
      </c>
      <c r="AC215" s="76"/>
    </row>
    <row r="216" spans="1:29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2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>
        <v>4</v>
      </c>
      <c r="W216" t="str">
        <f>E211</f>
        <v>Victor</v>
      </c>
      <c r="X216" s="39">
        <f>E244</f>
        <v>0.81</v>
      </c>
      <c r="Y216" s="40">
        <v>0.60565217391304349</v>
      </c>
      <c r="Z216" s="42">
        <f t="shared" si="42"/>
        <v>11.74</v>
      </c>
      <c r="AA216" s="42">
        <f>Average!I502</f>
        <v>12.432857142857143</v>
      </c>
      <c r="AB216" s="42">
        <f>AY$33+AY$34+AY$35+AY$36+Z216</f>
        <v>17.28</v>
      </c>
      <c r="AC216" s="76">
        <f>AC181+Table1020[[#This Row],[Column2]]</f>
        <v>19.989689440993786</v>
      </c>
    </row>
    <row r="217" spans="1:29" x14ac:dyDescent="0.2">
      <c r="A217">
        <v>5</v>
      </c>
      <c r="U217">
        <v>5</v>
      </c>
      <c r="W217" t="str">
        <f>F211</f>
        <v>Ruark</v>
      </c>
      <c r="X217" s="39">
        <f>F244</f>
        <v>0.8</v>
      </c>
      <c r="Y217" s="40">
        <v>0.58043478260869574</v>
      </c>
      <c r="Z217" s="42">
        <f t="shared" si="42"/>
        <v>8.7200000000000006</v>
      </c>
      <c r="AA217" s="42">
        <f>Average!I503</f>
        <v>9.5742857142857147</v>
      </c>
      <c r="AB217" s="42">
        <f>AZ$33+AZ$34+AZ$35+AZ$36+Z217</f>
        <v>13.16</v>
      </c>
      <c r="AC217" s="76">
        <f>AC182+Table1020[[#This Row],[Column2]]</f>
        <v>15.215283971262235</v>
      </c>
    </row>
    <row r="218" spans="1:29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2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>
        <v>6</v>
      </c>
      <c r="W218" t="str">
        <f>G211</f>
        <v>Cardwell</v>
      </c>
      <c r="X218" s="39">
        <f>G244</f>
        <v>0.87</v>
      </c>
      <c r="Y218" s="40">
        <v>0.41333333333333339</v>
      </c>
      <c r="Z218" s="42">
        <f t="shared" si="42"/>
        <v>7.1900000000000013</v>
      </c>
      <c r="AA218" s="42">
        <f>Average!I504</f>
        <v>7.829964912280702</v>
      </c>
      <c r="AB218" s="42">
        <f>BA$33+BA$34+BA$35+BA$36+Z218</f>
        <v>8.8200000000000021</v>
      </c>
      <c r="AC218" s="76">
        <f>AC183+Table1020[[#This Row],[Column2]]</f>
        <v>12.671197110423119</v>
      </c>
    </row>
    <row r="219" spans="1:29" x14ac:dyDescent="0.2">
      <c r="A219">
        <v>7</v>
      </c>
      <c r="U219">
        <v>7</v>
      </c>
      <c r="W219" t="str">
        <f>H211</f>
        <v>Hastings</v>
      </c>
      <c r="X219" s="39">
        <f>H244</f>
        <v>0.16</v>
      </c>
      <c r="Y219" s="40">
        <v>0.45333333333333325</v>
      </c>
      <c r="Z219" s="42">
        <f t="shared" si="42"/>
        <v>8.0399999999999991</v>
      </c>
      <c r="AA219" s="42">
        <f>Average!I505</f>
        <v>8.6289285714285704</v>
      </c>
      <c r="AB219" s="42">
        <f>BB$33+BB$34+BB$35+BB$36+Z219</f>
        <v>12.94</v>
      </c>
      <c r="AC219" s="76">
        <f>AC184+Table1020[[#This Row],[Column2]]</f>
        <v>14.807032391923695</v>
      </c>
    </row>
    <row r="220" spans="1:29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2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>
        <v>8</v>
      </c>
      <c r="W220" t="str">
        <f>I211</f>
        <v>510 Pataha</v>
      </c>
      <c r="X220" s="39">
        <f>I244</f>
        <v>0.26</v>
      </c>
      <c r="Y220" s="40"/>
      <c r="Z220" s="42">
        <f t="shared" si="42"/>
        <v>6.27</v>
      </c>
      <c r="AA220" s="42">
        <f>Average!I506</f>
        <v>8.5719999999999992</v>
      </c>
      <c r="AB220" s="42">
        <f>BC$33+BC$34+BC$35+BC$36+Z220</f>
        <v>10.039999999999999</v>
      </c>
      <c r="AC220" s="76"/>
    </row>
    <row r="221" spans="1:29" x14ac:dyDescent="0.2">
      <c r="A221">
        <v>9</v>
      </c>
      <c r="U221">
        <v>9</v>
      </c>
      <c r="W221" t="str">
        <f>J211</f>
        <v>Williams</v>
      </c>
      <c r="X221" s="39">
        <f>J244</f>
        <v>0.87</v>
      </c>
      <c r="Y221" s="40">
        <v>0.58260869565217399</v>
      </c>
      <c r="Z221" s="42">
        <f t="shared" si="42"/>
        <v>9.5699999999999985</v>
      </c>
      <c r="AA221" s="42">
        <f>Average!I507</f>
        <v>10.890357142857143</v>
      </c>
      <c r="AB221" s="42">
        <f>BD$33+BD$34+BD$35+BD$36+Z221</f>
        <v>12.919999999999998</v>
      </c>
      <c r="AC221" s="76">
        <f>AC186+Table1020[[#This Row],[Column2]]</f>
        <v>17.534417104634496</v>
      </c>
    </row>
    <row r="222" spans="1:29" x14ac:dyDescent="0.2">
      <c r="A222" s="21">
        <v>10</v>
      </c>
      <c r="B222" s="21"/>
      <c r="C222" s="21"/>
      <c r="D222" s="21"/>
      <c r="E222" s="21"/>
      <c r="F222" s="21"/>
      <c r="G222" s="21"/>
      <c r="H222" s="21"/>
      <c r="I222" s="22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>
        <v>10</v>
      </c>
      <c r="W222" t="str">
        <f>K211</f>
        <v>Fitzsimmons</v>
      </c>
      <c r="X222" s="39">
        <f>K244</f>
        <v>0</v>
      </c>
      <c r="Y222" s="40">
        <v>0.52391304347826095</v>
      </c>
      <c r="Z222" s="42">
        <f t="shared" si="42"/>
        <v>5.19</v>
      </c>
      <c r="AA222" s="42">
        <f>Average!I508</f>
        <v>9.6524999999999999</v>
      </c>
      <c r="AB222" s="42">
        <f>BE$33+BE$34+BE$35+BE$36+Z222</f>
        <v>8.2900000000000009</v>
      </c>
      <c r="AC222" s="76">
        <f>AC187+Table1020[[#This Row],[Column2]]</f>
        <v>15.638750000000002</v>
      </c>
    </row>
    <row r="223" spans="1:29" x14ac:dyDescent="0.2">
      <c r="A223">
        <v>11</v>
      </c>
      <c r="U223">
        <v>11</v>
      </c>
      <c r="W223" t="str">
        <f>L211</f>
        <v>Houser</v>
      </c>
      <c r="X223" s="39">
        <f>L244</f>
        <v>2.44</v>
      </c>
      <c r="Y223" s="40">
        <v>0.60130434782608688</v>
      </c>
      <c r="Z223" s="42">
        <f t="shared" si="42"/>
        <v>13.950000000000001</v>
      </c>
      <c r="AA223" s="42">
        <f>Average!I509</f>
        <v>10.986785714285714</v>
      </c>
      <c r="AB223" s="42">
        <f>BF$33+BF$34+BF$35+BF$36+Z223</f>
        <v>18.98</v>
      </c>
      <c r="AC223" s="76">
        <f>AC188+Table1020[[#This Row],[Column2]]</f>
        <v>18.915669427191165</v>
      </c>
    </row>
    <row r="224" spans="1:29" x14ac:dyDescent="0.2">
      <c r="A224" s="21">
        <v>12</v>
      </c>
      <c r="B224" s="21"/>
      <c r="C224" s="21"/>
      <c r="D224" s="21"/>
      <c r="E224" s="21"/>
      <c r="F224" s="21"/>
      <c r="G224" s="21"/>
      <c r="H224" s="21"/>
      <c r="I224" s="22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>
        <v>12</v>
      </c>
      <c r="W224" t="str">
        <f>M211</f>
        <v>Baker</v>
      </c>
      <c r="X224" s="39">
        <f>M244</f>
        <v>0</v>
      </c>
      <c r="Y224" s="40">
        <v>0.47347826086956524</v>
      </c>
      <c r="Z224" s="42">
        <f t="shared" si="42"/>
        <v>0</v>
      </c>
      <c r="AA224" s="42">
        <f>Average!I510</f>
        <v>9.0474999999999994</v>
      </c>
      <c r="AB224" s="42">
        <f>BG$33+BG$34+BG$35+BG$36+Z224</f>
        <v>2.4299999999999997</v>
      </c>
      <c r="AC224" s="76">
        <f>AC189+Table1020[[#This Row],[Column2]]</f>
        <v>12.895711462450596</v>
      </c>
    </row>
    <row r="225" spans="1:29" x14ac:dyDescent="0.2">
      <c r="A225">
        <v>13</v>
      </c>
      <c r="U225">
        <v>13</v>
      </c>
      <c r="W225" t="str">
        <f>N211</f>
        <v>Landkammer</v>
      </c>
      <c r="X225" s="39">
        <f>N244</f>
        <v>0.9</v>
      </c>
      <c r="Y225" s="40">
        <v>0.54173913043478261</v>
      </c>
      <c r="Z225" s="42">
        <f t="shared" si="42"/>
        <v>9.8000000000000007</v>
      </c>
      <c r="AA225" s="42">
        <f>Average!I511</f>
        <v>9.4157142857142873</v>
      </c>
      <c r="AB225" s="42">
        <f>BH$33+BH$34+BH$35+BH$36+Z225</f>
        <v>14.430000000000001</v>
      </c>
      <c r="AC225" s="76">
        <f>AC190+Table1020[[#This Row],[Column2]]</f>
        <v>14.593602484472051</v>
      </c>
    </row>
    <row r="226" spans="1:29" x14ac:dyDescent="0.2">
      <c r="A226" s="21">
        <v>14</v>
      </c>
      <c r="B226" s="21"/>
      <c r="C226" s="21">
        <v>0.01</v>
      </c>
      <c r="D226" s="21"/>
      <c r="E226" s="21"/>
      <c r="F226" s="21"/>
      <c r="G226" s="21">
        <v>0.08</v>
      </c>
      <c r="H226" s="21"/>
      <c r="I226" s="22">
        <v>0.08</v>
      </c>
      <c r="J226" s="21"/>
      <c r="K226" s="21"/>
      <c r="L226" s="21"/>
      <c r="M226" s="21"/>
      <c r="N226" s="21"/>
      <c r="O226" s="21"/>
      <c r="P226" s="21"/>
      <c r="Q226" s="21"/>
      <c r="R226" s="21">
        <v>0.05</v>
      </c>
      <c r="S226" s="21"/>
      <c r="T226" s="21">
        <v>0.05</v>
      </c>
      <c r="U226" s="21">
        <v>14</v>
      </c>
      <c r="W226" t="str">
        <f>O211</f>
        <v>Travis</v>
      </c>
      <c r="X226" s="39">
        <f>O244</f>
        <v>0</v>
      </c>
      <c r="Y226" s="40">
        <v>0.46714285714285719</v>
      </c>
      <c r="Z226" s="42">
        <f t="shared" si="42"/>
        <v>5.1000000000000005</v>
      </c>
      <c r="AA226" s="42">
        <f>Average!I512</f>
        <v>7.9598758648758654</v>
      </c>
      <c r="AB226" s="42">
        <f>BI$33+BI$34+BI$35+BI$36+Z226</f>
        <v>9.41</v>
      </c>
      <c r="AC226" s="76">
        <f>AC191+Table1020[[#This Row],[Column2]]</f>
        <v>13.761361038317562</v>
      </c>
    </row>
    <row r="227" spans="1:29" x14ac:dyDescent="0.2">
      <c r="A227">
        <v>15</v>
      </c>
      <c r="U227">
        <v>15</v>
      </c>
      <c r="W227" t="str">
        <f>P211</f>
        <v>Robinson</v>
      </c>
      <c r="X227" s="39">
        <f>P244</f>
        <v>0</v>
      </c>
      <c r="Y227" s="40">
        <v>0.55823529411764705</v>
      </c>
      <c r="Z227" s="42">
        <f t="shared" si="42"/>
        <v>0</v>
      </c>
      <c r="AA227" s="42">
        <f>Average!I513</f>
        <v>8.7326143790849677</v>
      </c>
      <c r="AB227" s="42">
        <f>BJ$33+BJ$34+BJ$35+BJ$36+Z227</f>
        <v>0</v>
      </c>
      <c r="AC227" s="76">
        <f>AC192+Table1020[[#This Row],[Column2]]</f>
        <v>12.821307189542484</v>
      </c>
    </row>
    <row r="228" spans="1:29" x14ac:dyDescent="0.2">
      <c r="A228" s="21">
        <v>16</v>
      </c>
      <c r="B228" s="21"/>
      <c r="C228" s="21"/>
      <c r="D228" s="21"/>
      <c r="E228" s="21"/>
      <c r="F228" s="21"/>
      <c r="G228" s="21"/>
      <c r="H228" s="21"/>
      <c r="I228" s="22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>
        <v>16</v>
      </c>
      <c r="W228" t="str">
        <f>Q211</f>
        <v>Blachly</v>
      </c>
      <c r="X228" s="39">
        <f>Q244</f>
        <v>0.73</v>
      </c>
      <c r="Y228" s="40">
        <v>0.51391304347826083</v>
      </c>
      <c r="Z228" s="42">
        <f t="shared" si="42"/>
        <v>10.32</v>
      </c>
      <c r="AA228" s="42">
        <f>Average!I514</f>
        <v>10.713571428571431</v>
      </c>
      <c r="AB228" s="42">
        <f>BK$33+BK$34+BK$35+BK$36+Z228</f>
        <v>15.17</v>
      </c>
      <c r="AC228" s="76">
        <f>AC193+Table1020[[#This Row],[Column2]]</f>
        <v>17.709572384137601</v>
      </c>
    </row>
    <row r="229" spans="1:29" x14ac:dyDescent="0.2">
      <c r="A229">
        <v>17</v>
      </c>
      <c r="U229">
        <v>17</v>
      </c>
      <c r="W229" t="str">
        <f>R211</f>
        <v>S. Flerchinger</v>
      </c>
      <c r="X229" s="39">
        <f>R244</f>
        <v>1.03</v>
      </c>
      <c r="Y229" s="40">
        <v>0.63954545454545453</v>
      </c>
      <c r="Z229" s="42">
        <f t="shared" si="42"/>
        <v>9.82</v>
      </c>
      <c r="AA229" s="42">
        <f>Average!I515</f>
        <v>10.527421652421653</v>
      </c>
      <c r="AB229" s="42">
        <f>BL$33+BL$34+BL$35+BL$36+Z229</f>
        <v>13.74</v>
      </c>
      <c r="AC229" s="76">
        <f>AC194+Table1020[[#This Row],[Column2]]</f>
        <v>16.326180856180859</v>
      </c>
    </row>
    <row r="230" spans="1:29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2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>
        <v>18</v>
      </c>
      <c r="W230" t="str">
        <f>S211</f>
        <v>B Slaybaugh</v>
      </c>
      <c r="X230" s="39">
        <f>S244</f>
        <v>0</v>
      </c>
      <c r="Y230" s="40">
        <v>0.41583333333333333</v>
      </c>
      <c r="Z230" s="42">
        <f t="shared" si="42"/>
        <v>4.6000000000000005</v>
      </c>
      <c r="AA230" s="42">
        <f>Average!I516</f>
        <v>10.963076923076922</v>
      </c>
      <c r="AB230" s="42">
        <f>BM$33+BM$34+BM$35+BM$36+Z230</f>
        <v>10.18</v>
      </c>
      <c r="AC230" s="76">
        <f>AC195+Table1020[[#This Row],[Column2]]</f>
        <v>17.227884615384617</v>
      </c>
    </row>
    <row r="231" spans="1:29" x14ac:dyDescent="0.2">
      <c r="A231">
        <v>19</v>
      </c>
      <c r="U231">
        <v>19</v>
      </c>
      <c r="W231" t="str">
        <f>T211</f>
        <v>Demand</v>
      </c>
      <c r="X231" s="39">
        <f>T244</f>
        <v>1.54</v>
      </c>
      <c r="Y231" s="40">
        <v>0.65346153846153854</v>
      </c>
      <c r="Z231" s="42">
        <f t="shared" si="42"/>
        <v>18.32</v>
      </c>
      <c r="AA231" s="42">
        <f>Average!I517</f>
        <v>17.796111111111109</v>
      </c>
      <c r="AB231" s="42">
        <f>BN$33+BN$34+BN$35+BN$36+Z231</f>
        <v>27.78</v>
      </c>
      <c r="AC231" s="76">
        <f>AC196+Table1020[[#This Row],[Column2]]</f>
        <v>27.769871794871797</v>
      </c>
    </row>
    <row r="232" spans="1:29" x14ac:dyDescent="0.2">
      <c r="A232" s="21">
        <v>20</v>
      </c>
      <c r="B232" s="21"/>
      <c r="C232" s="21"/>
      <c r="D232" s="21"/>
      <c r="E232" s="21"/>
      <c r="F232" s="21"/>
      <c r="G232" s="21"/>
      <c r="H232" s="21"/>
      <c r="I232" s="22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>
        <v>20</v>
      </c>
      <c r="AC232" s="76"/>
    </row>
    <row r="233" spans="1:29" x14ac:dyDescent="0.2">
      <c r="A233">
        <v>21</v>
      </c>
      <c r="C233">
        <v>0.11</v>
      </c>
      <c r="F233">
        <v>0.04</v>
      </c>
      <c r="L233">
        <v>0.94</v>
      </c>
      <c r="U233">
        <v>21</v>
      </c>
      <c r="W233" t="s">
        <v>101</v>
      </c>
      <c r="AA233" s="8" t="s">
        <v>145</v>
      </c>
      <c r="AC233" s="76"/>
    </row>
    <row r="234" spans="1:29" x14ac:dyDescent="0.2">
      <c r="A234" s="21">
        <v>22</v>
      </c>
      <c r="B234" s="21">
        <v>0.45</v>
      </c>
      <c r="C234" s="21">
        <v>0.87</v>
      </c>
      <c r="D234" s="21">
        <v>0.3</v>
      </c>
      <c r="E234" s="21">
        <v>0.4</v>
      </c>
      <c r="F234" s="21">
        <v>0.51</v>
      </c>
      <c r="G234" s="21">
        <v>0.55000000000000004</v>
      </c>
      <c r="H234" s="21"/>
      <c r="I234" s="22">
        <v>7.0000000000000007E-2</v>
      </c>
      <c r="J234" s="21">
        <v>0.22</v>
      </c>
      <c r="K234" s="21"/>
      <c r="L234" s="21">
        <v>1</v>
      </c>
      <c r="M234" s="21"/>
      <c r="N234" s="21">
        <v>0.22</v>
      </c>
      <c r="O234" s="21"/>
      <c r="P234" s="21"/>
      <c r="Q234" s="21">
        <v>0.59</v>
      </c>
      <c r="R234" s="21">
        <v>0.09</v>
      </c>
      <c r="S234" s="21"/>
      <c r="T234" s="21"/>
      <c r="U234" s="21">
        <v>22</v>
      </c>
      <c r="X234" s="41" t="s">
        <v>102</v>
      </c>
      <c r="Y234" s="41"/>
      <c r="AC234" s="76"/>
    </row>
    <row r="235" spans="1:29" x14ac:dyDescent="0.2">
      <c r="A235">
        <v>23</v>
      </c>
      <c r="B235">
        <v>0.15</v>
      </c>
      <c r="C235">
        <v>7.0000000000000007E-2</v>
      </c>
      <c r="D235">
        <v>0.18</v>
      </c>
      <c r="E235">
        <v>0.39</v>
      </c>
      <c r="F235">
        <v>7.0000000000000007E-2</v>
      </c>
      <c r="G235">
        <v>0.24</v>
      </c>
      <c r="H235">
        <v>0.16</v>
      </c>
      <c r="I235">
        <v>0.11</v>
      </c>
      <c r="J235">
        <v>0.37</v>
      </c>
      <c r="L235">
        <v>0.5</v>
      </c>
      <c r="N235">
        <v>0.68</v>
      </c>
      <c r="Q235">
        <v>7.0000000000000007E-2</v>
      </c>
      <c r="R235">
        <v>0.75</v>
      </c>
      <c r="T235">
        <v>1.05</v>
      </c>
      <c r="U235">
        <v>23</v>
      </c>
      <c r="AC235" s="74"/>
    </row>
    <row r="236" spans="1:29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2"/>
      <c r="J236" s="21">
        <v>0.23</v>
      </c>
      <c r="K236" s="21"/>
      <c r="L236" s="21"/>
      <c r="M236" s="21"/>
      <c r="N236" s="21"/>
      <c r="O236" s="21"/>
      <c r="P236" s="21"/>
      <c r="Q236" s="21"/>
      <c r="R236" s="21">
        <v>0.09</v>
      </c>
      <c r="S236" s="21"/>
      <c r="T236" s="21">
        <v>0.13</v>
      </c>
      <c r="U236" s="21">
        <v>24</v>
      </c>
    </row>
    <row r="237" spans="1:29" x14ac:dyDescent="0.2">
      <c r="A237">
        <v>25</v>
      </c>
      <c r="U237">
        <v>25</v>
      </c>
    </row>
    <row r="238" spans="1:29" x14ac:dyDescent="0.2">
      <c r="A238" s="21">
        <v>26</v>
      </c>
      <c r="B238" s="21"/>
      <c r="C238" s="21"/>
      <c r="D238" s="21"/>
      <c r="E238" s="21"/>
      <c r="F238" s="21"/>
      <c r="G238" s="21"/>
      <c r="H238" s="21"/>
      <c r="I238" s="22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>
        <v>26</v>
      </c>
    </row>
    <row r="239" spans="1:29" x14ac:dyDescent="0.2">
      <c r="A239">
        <v>27</v>
      </c>
      <c r="U239">
        <v>27</v>
      </c>
    </row>
    <row r="240" spans="1:29" x14ac:dyDescent="0.2">
      <c r="A240" s="21">
        <v>28</v>
      </c>
      <c r="B240" s="21"/>
      <c r="C240" s="21"/>
      <c r="D240" s="21"/>
      <c r="E240" s="21"/>
      <c r="F240" s="21"/>
      <c r="G240" s="21"/>
      <c r="H240" s="21"/>
      <c r="I240" s="22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>
        <v>28</v>
      </c>
    </row>
    <row r="241" spans="1:29" x14ac:dyDescent="0.2">
      <c r="A241">
        <v>29</v>
      </c>
      <c r="U241">
        <v>29</v>
      </c>
    </row>
    <row r="242" spans="1:29" x14ac:dyDescent="0.2">
      <c r="A242" s="21">
        <v>30</v>
      </c>
      <c r="B242" s="21"/>
      <c r="C242" s="21"/>
      <c r="D242" s="21"/>
      <c r="E242" s="21"/>
      <c r="F242" s="21"/>
      <c r="G242" s="21"/>
      <c r="H242" s="21"/>
      <c r="I242" s="22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>
        <v>30</v>
      </c>
    </row>
    <row r="243" spans="1:29" x14ac:dyDescent="0.2">
      <c r="A243">
        <v>31</v>
      </c>
      <c r="U243">
        <v>31</v>
      </c>
    </row>
    <row r="244" spans="1:29" x14ac:dyDescent="0.2">
      <c r="A244" s="18" t="s">
        <v>37</v>
      </c>
      <c r="B244" s="18">
        <f t="shared" ref="B244:T244" si="43">SUM(B213:B243)</f>
        <v>0.62</v>
      </c>
      <c r="C244" s="18">
        <f t="shared" si="43"/>
        <v>1.1600000000000001</v>
      </c>
      <c r="D244" s="18">
        <f t="shared" si="43"/>
        <v>0.51</v>
      </c>
      <c r="E244" s="18">
        <f t="shared" si="43"/>
        <v>0.81</v>
      </c>
      <c r="F244" s="18">
        <f t="shared" si="43"/>
        <v>0.8</v>
      </c>
      <c r="G244" s="18">
        <f t="shared" si="43"/>
        <v>0.87</v>
      </c>
      <c r="H244" s="18">
        <f t="shared" si="43"/>
        <v>0.16</v>
      </c>
      <c r="I244" s="18">
        <f t="shared" si="43"/>
        <v>0.26</v>
      </c>
      <c r="J244" s="18">
        <f t="shared" si="43"/>
        <v>0.87</v>
      </c>
      <c r="K244" s="18">
        <f t="shared" si="43"/>
        <v>0</v>
      </c>
      <c r="L244" s="18">
        <f t="shared" si="43"/>
        <v>2.44</v>
      </c>
      <c r="M244" s="18">
        <f t="shared" si="43"/>
        <v>0</v>
      </c>
      <c r="N244" s="18">
        <f t="shared" si="43"/>
        <v>0.9</v>
      </c>
      <c r="O244" s="18">
        <f t="shared" si="43"/>
        <v>0</v>
      </c>
      <c r="P244" s="18">
        <f t="shared" si="43"/>
        <v>0</v>
      </c>
      <c r="Q244" s="18">
        <f t="shared" si="43"/>
        <v>0.73</v>
      </c>
      <c r="R244" s="18">
        <f t="shared" si="43"/>
        <v>1.03</v>
      </c>
      <c r="S244" s="18">
        <f t="shared" si="43"/>
        <v>0</v>
      </c>
      <c r="T244" s="20">
        <f t="shared" si="43"/>
        <v>1.54</v>
      </c>
      <c r="U244" s="18"/>
    </row>
    <row r="246" spans="1:29" x14ac:dyDescent="0.2">
      <c r="A246" s="2" t="s">
        <v>46</v>
      </c>
      <c r="B246" t="s">
        <v>1</v>
      </c>
      <c r="C246" t="s">
        <v>2</v>
      </c>
      <c r="D246" t="s">
        <v>113</v>
      </c>
      <c r="E246" t="s">
        <v>4</v>
      </c>
      <c r="F246" t="s">
        <v>5</v>
      </c>
      <c r="G246" t="s">
        <v>6</v>
      </c>
      <c r="H246" t="s">
        <v>180</v>
      </c>
      <c r="I246" t="s">
        <v>96</v>
      </c>
      <c r="J246" t="s">
        <v>9</v>
      </c>
      <c r="K246" t="s">
        <v>10</v>
      </c>
      <c r="L246" t="s">
        <v>11</v>
      </c>
      <c r="M246" t="s">
        <v>181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  <c r="W246" s="68">
        <v>41852</v>
      </c>
      <c r="X246" s="61"/>
      <c r="Y246" s="59" t="s">
        <v>107</v>
      </c>
      <c r="Z246" s="61"/>
      <c r="AA246" s="61"/>
      <c r="AB246" s="62"/>
      <c r="AC246" s="75"/>
    </row>
    <row r="247" spans="1:29" x14ac:dyDescent="0.2">
      <c r="X247" s="39" t="s">
        <v>106</v>
      </c>
      <c r="Y247" s="39" t="s">
        <v>115</v>
      </c>
      <c r="Z247" s="8" t="s">
        <v>99</v>
      </c>
      <c r="AA247" s="47" t="s">
        <v>116</v>
      </c>
      <c r="AB247" s="42" t="s">
        <v>100</v>
      </c>
      <c r="AC247" s="74" t="s">
        <v>178</v>
      </c>
    </row>
    <row r="248" spans="1:29" x14ac:dyDescent="0.2">
      <c r="A248">
        <v>1</v>
      </c>
      <c r="L248">
        <v>0.05</v>
      </c>
      <c r="U248">
        <v>1</v>
      </c>
      <c r="W248" t="str">
        <f>B246</f>
        <v>Pomeroy</v>
      </c>
      <c r="X248" s="39">
        <f>B279</f>
        <v>0.54999999999999993</v>
      </c>
      <c r="Y248" s="40">
        <v>0.50608695652173918</v>
      </c>
      <c r="Z248" s="42">
        <f>AM25</f>
        <v>6.7900000000000009</v>
      </c>
      <c r="AA248" s="42">
        <f>Average!J499</f>
        <v>8.8689285714285742</v>
      </c>
      <c r="AB248" s="42">
        <f>AV$33+AV$34+AV$35+AV$36+Z248</f>
        <v>10.07</v>
      </c>
      <c r="AC248" s="76">
        <f>AC213+Table1121[[#This Row],[Column2]]</f>
        <v>13.61048337934208</v>
      </c>
    </row>
    <row r="249" spans="1:29" x14ac:dyDescent="0.2">
      <c r="A249" s="21">
        <v>2</v>
      </c>
      <c r="B249" s="21"/>
      <c r="C249" s="21"/>
      <c r="D249" s="21"/>
      <c r="E249" s="21"/>
      <c r="F249" s="21"/>
      <c r="G249" s="21"/>
      <c r="H249" s="21"/>
      <c r="I249" s="22"/>
      <c r="J249" s="21"/>
      <c r="K249" s="21"/>
      <c r="L249" s="21"/>
      <c r="M249" s="21"/>
      <c r="N249" s="21">
        <v>0.01</v>
      </c>
      <c r="O249" s="21"/>
      <c r="P249" s="21"/>
      <c r="Q249" s="21"/>
      <c r="R249" s="21"/>
      <c r="S249" s="21"/>
      <c r="T249" s="21"/>
      <c r="U249" s="21">
        <v>2</v>
      </c>
      <c r="W249" t="str">
        <f>C246</f>
        <v>Kuhn</v>
      </c>
      <c r="X249" s="39">
        <f>C279</f>
        <v>0.68</v>
      </c>
      <c r="Y249" s="40">
        <v>0.69111111111111123</v>
      </c>
      <c r="Z249" s="42">
        <f t="shared" ref="Z249:Z266" si="44">AM26</f>
        <v>13.889999999999999</v>
      </c>
      <c r="AA249" s="42">
        <f>Average!J500</f>
        <v>12.883181347637867</v>
      </c>
      <c r="AB249" s="42">
        <f>AW$33+AW$34+AW$35+AW$36+Z249</f>
        <v>20.36</v>
      </c>
      <c r="AC249" s="76">
        <f>AC214+Table1121[[#This Row],[Column2]]</f>
        <v>20.506014974466314</v>
      </c>
    </row>
    <row r="250" spans="1:29" x14ac:dyDescent="0.2">
      <c r="A250">
        <v>3</v>
      </c>
      <c r="F250">
        <v>0.01</v>
      </c>
      <c r="T250">
        <v>0.03</v>
      </c>
      <c r="U250">
        <v>3</v>
      </c>
      <c r="W250" t="str">
        <f>D246</f>
        <v>Tom Keatts</v>
      </c>
      <c r="X250" s="39">
        <f>D279</f>
        <v>0.46</v>
      </c>
      <c r="Y250" s="40"/>
      <c r="Z250" s="42">
        <f t="shared" si="44"/>
        <v>6.4</v>
      </c>
      <c r="AA250" s="42">
        <f>Average!J501</f>
        <v>15.18054365079365</v>
      </c>
      <c r="AB250" s="42">
        <f>AX$33+AX$34+AX$35+AX$36+Z250</f>
        <v>8.8600000000000012</v>
      </c>
      <c r="AC250" s="76"/>
    </row>
    <row r="251" spans="1:29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2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>
        <v>4</v>
      </c>
      <c r="W251" t="str">
        <f>E246</f>
        <v>Victor</v>
      </c>
      <c r="X251" s="39">
        <f>E279</f>
        <v>0.36</v>
      </c>
      <c r="Y251" s="40">
        <v>0.63000000000000012</v>
      </c>
      <c r="Z251" s="42">
        <f t="shared" si="44"/>
        <v>12.1</v>
      </c>
      <c r="AA251" s="42">
        <f>Average!J502</f>
        <v>13.008214285714287</v>
      </c>
      <c r="AB251" s="42">
        <f>AY$33+AY$34+AY$35+AY$36+Z251</f>
        <v>17.64</v>
      </c>
      <c r="AC251" s="76">
        <f>AC216+Table1121[[#This Row],[Column2]]</f>
        <v>20.619689440993785</v>
      </c>
    </row>
    <row r="252" spans="1:29" x14ac:dyDescent="0.2">
      <c r="A252">
        <v>5</v>
      </c>
      <c r="U252">
        <v>5</v>
      </c>
      <c r="W252" t="str">
        <f>F246</f>
        <v>Ruark</v>
      </c>
      <c r="X252" s="39">
        <f>F279</f>
        <v>0.24000000000000002</v>
      </c>
      <c r="Y252" s="40">
        <v>0.63934782608695673</v>
      </c>
      <c r="Z252" s="42">
        <f t="shared" si="44"/>
        <v>8.9600000000000009</v>
      </c>
      <c r="AA252" s="42">
        <f>Average!J503</f>
        <v>10.147321428571429</v>
      </c>
      <c r="AB252" s="42">
        <f>AZ$33+AZ$34+AZ$35+AZ$36+Z252</f>
        <v>13.400000000000002</v>
      </c>
      <c r="AC252" s="76">
        <f>AC217+Table1121[[#This Row],[Column2]]</f>
        <v>15.854631797349191</v>
      </c>
    </row>
    <row r="253" spans="1:29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2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>
        <v>6</v>
      </c>
      <c r="W253" t="str">
        <f>G246</f>
        <v>Cardwell</v>
      </c>
      <c r="X253" s="39">
        <f>G279</f>
        <v>0.56000000000000005</v>
      </c>
      <c r="Y253" s="40">
        <v>0.36421052631578948</v>
      </c>
      <c r="Z253" s="42">
        <f t="shared" si="44"/>
        <v>7.7500000000000018</v>
      </c>
      <c r="AA253" s="42">
        <f>Average!J504</f>
        <v>8.194175438596492</v>
      </c>
      <c r="AB253" s="42">
        <f>BA$33+BA$34+BA$35+BA$36+Z253</f>
        <v>9.3800000000000026</v>
      </c>
      <c r="AC253" s="76">
        <f>AC218+Table1121[[#This Row],[Column2]]</f>
        <v>13.035407636738908</v>
      </c>
    </row>
    <row r="254" spans="1:29" x14ac:dyDescent="0.2">
      <c r="A254">
        <v>7</v>
      </c>
      <c r="U254">
        <v>7</v>
      </c>
      <c r="W254" t="str">
        <f>H246</f>
        <v>Hastings</v>
      </c>
      <c r="X254" s="39">
        <f>H279</f>
        <v>0.83</v>
      </c>
      <c r="Y254" s="40">
        <v>0.38714285714285718</v>
      </c>
      <c r="Z254" s="42">
        <f t="shared" si="44"/>
        <v>8.8699999999999992</v>
      </c>
      <c r="AA254" s="42">
        <f>Average!J505</f>
        <v>8.9770054945054927</v>
      </c>
      <c r="AB254" s="42">
        <f>BB$33+BB$34+BB$35+BB$36+Z254</f>
        <v>13.77</v>
      </c>
      <c r="AC254" s="76">
        <f>AC219+Table1121[[#This Row],[Column2]]</f>
        <v>15.194175249066552</v>
      </c>
    </row>
    <row r="255" spans="1:29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2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>
        <v>8</v>
      </c>
      <c r="W255" t="str">
        <f>I246</f>
        <v>510 Pataha</v>
      </c>
      <c r="X255" s="39">
        <f>I279</f>
        <v>1.17</v>
      </c>
      <c r="Y255" s="40"/>
      <c r="Z255" s="42">
        <f t="shared" si="44"/>
        <v>7.4399999999999995</v>
      </c>
      <c r="AA255" s="42">
        <f>Average!J506</f>
        <v>8.7439999999999998</v>
      </c>
      <c r="AB255" s="42">
        <f>BC$33+BC$34+BC$35+BC$36+Z255</f>
        <v>11.209999999999999</v>
      </c>
      <c r="AC255" s="76"/>
    </row>
    <row r="256" spans="1:29" x14ac:dyDescent="0.2">
      <c r="A256">
        <v>9</v>
      </c>
      <c r="U256">
        <v>9</v>
      </c>
      <c r="W256" t="str">
        <f>J246</f>
        <v>Williams</v>
      </c>
      <c r="X256" s="39">
        <f>J279</f>
        <v>0.58000000000000007</v>
      </c>
      <c r="Y256" s="40">
        <v>0.55260869565217396</v>
      </c>
      <c r="Z256" s="42">
        <f t="shared" si="44"/>
        <v>10.149999999999999</v>
      </c>
      <c r="AA256" s="42">
        <f>Average!J507</f>
        <v>11.373214285714285</v>
      </c>
      <c r="AB256" s="42">
        <f>BD$33+BD$34+BD$35+BD$36+Z256</f>
        <v>13.499999999999998</v>
      </c>
      <c r="AC256" s="76">
        <f>AC221+Table1121[[#This Row],[Column2]]</f>
        <v>18.087025800286671</v>
      </c>
    </row>
    <row r="257" spans="1:29" x14ac:dyDescent="0.2">
      <c r="A257" s="21">
        <v>10</v>
      </c>
      <c r="B257" s="21"/>
      <c r="C257" s="21"/>
      <c r="D257" s="21"/>
      <c r="E257" s="21"/>
      <c r="F257" s="21"/>
      <c r="G257" s="21"/>
      <c r="H257" s="21"/>
      <c r="I257" s="22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>
        <v>10</v>
      </c>
      <c r="W257" t="str">
        <f>K246</f>
        <v>Fitzsimmons</v>
      </c>
      <c r="X257" s="39">
        <f>K279</f>
        <v>0</v>
      </c>
      <c r="Y257" s="40">
        <v>0.41500000000000004</v>
      </c>
      <c r="Z257" s="42">
        <f t="shared" si="44"/>
        <v>5.19</v>
      </c>
      <c r="AA257" s="42">
        <f>Average!J508</f>
        <v>10.060326086956522</v>
      </c>
      <c r="AB257" s="42">
        <f>BE$33+BE$34+BE$35+BE$36+Z257</f>
        <v>8.2900000000000009</v>
      </c>
      <c r="AC257" s="76">
        <f>AC222+Table1121[[#This Row],[Column2]]</f>
        <v>16.053750000000001</v>
      </c>
    </row>
    <row r="258" spans="1:29" x14ac:dyDescent="0.2">
      <c r="A258">
        <v>11</v>
      </c>
      <c r="U258">
        <v>11</v>
      </c>
      <c r="W258" t="str">
        <f>L246</f>
        <v>Houser</v>
      </c>
      <c r="X258" s="39">
        <f>L279</f>
        <v>1.3499999999999999</v>
      </c>
      <c r="Y258" s="40">
        <v>0.56130434782608696</v>
      </c>
      <c r="Z258" s="42">
        <f t="shared" si="44"/>
        <v>15.3</v>
      </c>
      <c r="AA258" s="42">
        <f>Average!J509</f>
        <v>11.479285714285714</v>
      </c>
      <c r="AB258" s="42">
        <f>BF$33+BF$34+BF$35+BF$36+Z258</f>
        <v>20.329999999999998</v>
      </c>
      <c r="AC258" s="76">
        <f>AC223+Table1121[[#This Row],[Column2]]</f>
        <v>19.476973775017253</v>
      </c>
    </row>
    <row r="259" spans="1:29" x14ac:dyDescent="0.2">
      <c r="A259" s="21">
        <v>12</v>
      </c>
      <c r="B259" s="21">
        <v>0.15</v>
      </c>
      <c r="C259" s="21">
        <v>0.02</v>
      </c>
      <c r="D259" s="21">
        <v>7.0000000000000007E-2</v>
      </c>
      <c r="E259" s="21">
        <v>0.03</v>
      </c>
      <c r="F259" s="21"/>
      <c r="G259" s="21"/>
      <c r="H259" s="21">
        <v>0.48</v>
      </c>
      <c r="I259" s="22"/>
      <c r="J259" s="21"/>
      <c r="K259" s="21"/>
      <c r="L259" s="21">
        <v>0.43</v>
      </c>
      <c r="M259" s="21"/>
      <c r="N259" s="21">
        <v>0.01</v>
      </c>
      <c r="O259" s="21"/>
      <c r="P259" s="21"/>
      <c r="Q259" s="21"/>
      <c r="R259" s="21">
        <v>0.18</v>
      </c>
      <c r="S259" s="21"/>
      <c r="T259" s="21">
        <v>0.23</v>
      </c>
      <c r="U259" s="21">
        <v>12</v>
      </c>
      <c r="W259" t="str">
        <f>M246</f>
        <v>Baker</v>
      </c>
      <c r="X259" s="39">
        <f>M279</f>
        <v>0</v>
      </c>
      <c r="Y259" s="40">
        <v>0.44304347826086948</v>
      </c>
      <c r="Z259" s="42">
        <f t="shared" si="44"/>
        <v>0</v>
      </c>
      <c r="AA259" s="42">
        <f>Average!J510</f>
        <v>9.473749999999999</v>
      </c>
      <c r="AB259" s="42">
        <f>BG$33+BG$34+BG$35+BG$36+Z259</f>
        <v>2.4299999999999997</v>
      </c>
      <c r="AC259" s="76">
        <f>AC224+Table1121[[#This Row],[Column2]]</f>
        <v>13.338754940711466</v>
      </c>
    </row>
    <row r="260" spans="1:29" x14ac:dyDescent="0.2">
      <c r="A260">
        <v>13</v>
      </c>
      <c r="B260">
        <v>0.01</v>
      </c>
      <c r="C260">
        <v>0.22</v>
      </c>
      <c r="D260">
        <v>0.02</v>
      </c>
      <c r="E260">
        <v>0.08</v>
      </c>
      <c r="G260">
        <v>0.24</v>
      </c>
      <c r="H260">
        <v>0.35</v>
      </c>
      <c r="I260">
        <v>0.22</v>
      </c>
      <c r="J260">
        <v>0.13</v>
      </c>
      <c r="N260">
        <v>0.03</v>
      </c>
      <c r="Q260">
        <v>0.03</v>
      </c>
      <c r="R260">
        <v>0.02</v>
      </c>
      <c r="T260">
        <v>0.35</v>
      </c>
      <c r="U260">
        <v>13</v>
      </c>
      <c r="W260" t="str">
        <f>N246</f>
        <v>Landkammer</v>
      </c>
      <c r="X260" s="39">
        <f>N279</f>
        <v>0.58000000000000007</v>
      </c>
      <c r="Y260" s="40">
        <v>0.58434782608695657</v>
      </c>
      <c r="Z260" s="42">
        <f t="shared" si="44"/>
        <v>10.38</v>
      </c>
      <c r="AA260" s="42">
        <f>Average!J511</f>
        <v>9.9628571428571444</v>
      </c>
      <c r="AB260" s="42">
        <f>BH$33+BH$34+BH$35+BH$36+Z260</f>
        <v>15.010000000000002</v>
      </c>
      <c r="AC260" s="76">
        <f>AC225+Table1121[[#This Row],[Column2]]</f>
        <v>15.177950310559007</v>
      </c>
    </row>
    <row r="261" spans="1:29" x14ac:dyDescent="0.2">
      <c r="A261" s="21">
        <v>14</v>
      </c>
      <c r="B261" s="21">
        <v>0.28999999999999998</v>
      </c>
      <c r="C261" s="21">
        <v>0.16</v>
      </c>
      <c r="D261" s="21">
        <v>0.26</v>
      </c>
      <c r="E261" s="21">
        <v>0.16</v>
      </c>
      <c r="F261" s="21">
        <v>0.05</v>
      </c>
      <c r="G261" s="21">
        <v>0.16</v>
      </c>
      <c r="H261" s="21"/>
      <c r="I261" s="22">
        <v>0.23</v>
      </c>
      <c r="J261" s="21">
        <v>0.15</v>
      </c>
      <c r="K261" s="21"/>
      <c r="L261" s="21">
        <v>0.43</v>
      </c>
      <c r="M261" s="21"/>
      <c r="N261" s="21">
        <v>0.36</v>
      </c>
      <c r="O261" s="21"/>
      <c r="P261" s="21"/>
      <c r="Q261" s="21">
        <v>0.26</v>
      </c>
      <c r="R261" s="21">
        <v>0.6</v>
      </c>
      <c r="S261" s="21"/>
      <c r="T261" s="21">
        <v>0.3</v>
      </c>
      <c r="U261" s="21">
        <v>14</v>
      </c>
      <c r="W261" t="str">
        <f>O246</f>
        <v>Travis</v>
      </c>
      <c r="X261" s="39">
        <f>O279</f>
        <v>0.17</v>
      </c>
      <c r="Y261" s="40">
        <v>0.41600000000000004</v>
      </c>
      <c r="Z261" s="42">
        <f t="shared" si="44"/>
        <v>5.2700000000000005</v>
      </c>
      <c r="AA261" s="42">
        <f>Average!J512</f>
        <v>8.2990758648758653</v>
      </c>
      <c r="AB261" s="42">
        <f>BI$33+BI$34+BI$35+BI$36+Z261</f>
        <v>9.5800000000000018</v>
      </c>
      <c r="AC261" s="76">
        <f>AC226+Table1121[[#This Row],[Column2]]</f>
        <v>14.177361038317562</v>
      </c>
    </row>
    <row r="262" spans="1:29" x14ac:dyDescent="0.2">
      <c r="A262">
        <v>15</v>
      </c>
      <c r="E262">
        <v>0.04</v>
      </c>
      <c r="I262">
        <v>0.04</v>
      </c>
      <c r="J262">
        <v>0.15</v>
      </c>
      <c r="N262">
        <v>0.01</v>
      </c>
      <c r="Q262">
        <v>0.05</v>
      </c>
      <c r="R262">
        <v>0.35</v>
      </c>
      <c r="U262">
        <v>15</v>
      </c>
      <c r="W262" t="str">
        <f>P246</f>
        <v>Robinson</v>
      </c>
      <c r="X262" s="39">
        <f>P279</f>
        <v>0</v>
      </c>
      <c r="Y262" s="40">
        <v>0.49588235294117644</v>
      </c>
      <c r="Z262" s="42">
        <f t="shared" si="44"/>
        <v>0</v>
      </c>
      <c r="AA262" s="42">
        <f>Average!J513</f>
        <v>9.2284967320261444</v>
      </c>
      <c r="AB262" s="42">
        <f>BJ$33+BJ$34+BJ$35+BJ$36+Z262</f>
        <v>0</v>
      </c>
      <c r="AC262" s="76">
        <f>AC227+Table1121[[#This Row],[Column2]]</f>
        <v>13.317189542483661</v>
      </c>
    </row>
    <row r="263" spans="1:29" x14ac:dyDescent="0.2">
      <c r="A263" s="21">
        <v>16</v>
      </c>
      <c r="B263" s="21"/>
      <c r="C263" s="21"/>
      <c r="D263" s="21"/>
      <c r="E263" s="21"/>
      <c r="F263" s="21"/>
      <c r="G263" s="21"/>
      <c r="H263" s="21"/>
      <c r="I263" s="22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>
        <v>16</v>
      </c>
      <c r="W263" t="str">
        <f>Q246</f>
        <v>Blachly</v>
      </c>
      <c r="X263" s="39">
        <f>Q279</f>
        <v>0.64</v>
      </c>
      <c r="Y263" s="40">
        <v>0.52347826086956506</v>
      </c>
      <c r="Z263" s="42">
        <f t="shared" si="44"/>
        <v>10.96</v>
      </c>
      <c r="AA263" s="42">
        <f>Average!J514</f>
        <v>11.180714285714288</v>
      </c>
      <c r="AB263" s="42">
        <f>BK$33+BK$34+BK$35+BK$36+Z263</f>
        <v>15.81</v>
      </c>
      <c r="AC263" s="76">
        <f>AC228+Table1121[[#This Row],[Column2]]</f>
        <v>18.233050645007168</v>
      </c>
    </row>
    <row r="264" spans="1:29" x14ac:dyDescent="0.2">
      <c r="A264">
        <v>17</v>
      </c>
      <c r="U264">
        <v>17</v>
      </c>
      <c r="W264" t="str">
        <f>R246</f>
        <v>S. Flerchinger</v>
      </c>
      <c r="X264" s="39">
        <f>R279</f>
        <v>1.3199999999999998</v>
      </c>
      <c r="Y264" s="40">
        <v>0.7239130434782608</v>
      </c>
      <c r="Z264" s="42">
        <f t="shared" si="44"/>
        <v>11.14</v>
      </c>
      <c r="AA264" s="42">
        <f>Average!J515</f>
        <v>11.203493080993081</v>
      </c>
      <c r="AB264" s="42">
        <f>BL$33+BL$34+BL$35+BL$36+Z264</f>
        <v>15.06</v>
      </c>
      <c r="AC264" s="76">
        <f>AC229+Table1121[[#This Row],[Column2]]</f>
        <v>17.050093899659121</v>
      </c>
    </row>
    <row r="265" spans="1:29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2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>
        <v>18</v>
      </c>
      <c r="W265" t="str">
        <f>S246</f>
        <v>B Slaybaugh</v>
      </c>
      <c r="X265" s="39">
        <f>S279</f>
        <v>0</v>
      </c>
      <c r="Y265" s="40">
        <v>0.44249999999999995</v>
      </c>
      <c r="Z265" s="42">
        <f t="shared" si="44"/>
        <v>4.6000000000000005</v>
      </c>
      <c r="AA265" s="42">
        <f>Average!J516</f>
        <v>11.383846153846154</v>
      </c>
      <c r="AB265" s="42">
        <f>BM$33+BM$34+BM$35+BM$36+Z265</f>
        <v>10.18</v>
      </c>
      <c r="AC265" s="76">
        <f>AC230+Table1121[[#This Row],[Column2]]</f>
        <v>17.670384615384616</v>
      </c>
    </row>
    <row r="266" spans="1:29" x14ac:dyDescent="0.2">
      <c r="A266">
        <v>19</v>
      </c>
      <c r="U266">
        <v>19</v>
      </c>
      <c r="W266" t="str">
        <f>T246</f>
        <v>Demand</v>
      </c>
      <c r="X266" s="39">
        <f>T279</f>
        <v>1.26</v>
      </c>
      <c r="Y266" s="40">
        <v>0.68384615384615388</v>
      </c>
      <c r="Z266" s="42">
        <f t="shared" si="44"/>
        <v>19.580000000000002</v>
      </c>
      <c r="AA266" s="42">
        <f>Average!J517</f>
        <v>18.448333333333331</v>
      </c>
      <c r="AB266" s="42">
        <f>BN$33+BN$34+BN$35+BN$36+Z266</f>
        <v>29.040000000000003</v>
      </c>
      <c r="AC266" s="76">
        <f>AC231+Table1121[[#This Row],[Column2]]</f>
        <v>28.453717948717951</v>
      </c>
    </row>
    <row r="267" spans="1:29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2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>
        <v>20</v>
      </c>
      <c r="AC267" s="76"/>
    </row>
    <row r="268" spans="1:29" x14ac:dyDescent="0.2">
      <c r="A268">
        <v>21</v>
      </c>
      <c r="U268">
        <v>21</v>
      </c>
      <c r="W268" t="s">
        <v>101</v>
      </c>
      <c r="AA268" s="8" t="s">
        <v>145</v>
      </c>
      <c r="AC268" s="76"/>
    </row>
    <row r="269" spans="1:29" x14ac:dyDescent="0.2">
      <c r="A269" s="21">
        <v>22</v>
      </c>
      <c r="B269" s="21">
        <v>0.09</v>
      </c>
      <c r="C269" s="21">
        <v>0.28000000000000003</v>
      </c>
      <c r="D269" s="21">
        <v>0.11</v>
      </c>
      <c r="E269" s="21">
        <v>0.05</v>
      </c>
      <c r="F269" s="21">
        <v>0.11</v>
      </c>
      <c r="G269" s="21">
        <v>0.16</v>
      </c>
      <c r="H269" s="21"/>
      <c r="I269" s="22">
        <v>0.68</v>
      </c>
      <c r="J269" s="21"/>
      <c r="K269" s="21"/>
      <c r="L269" s="21">
        <v>0.44</v>
      </c>
      <c r="M269" s="21"/>
      <c r="N269" s="21"/>
      <c r="O269" s="21">
        <v>0.17</v>
      </c>
      <c r="P269" s="21"/>
      <c r="Q269" s="21">
        <v>0.3</v>
      </c>
      <c r="R269" s="21">
        <v>0.17</v>
      </c>
      <c r="S269" s="21"/>
      <c r="T269" s="21">
        <v>0.33</v>
      </c>
      <c r="U269" s="21">
        <v>22</v>
      </c>
      <c r="X269" s="41" t="s">
        <v>102</v>
      </c>
      <c r="Y269" s="41"/>
      <c r="AC269" s="76"/>
    </row>
    <row r="270" spans="1:29" x14ac:dyDescent="0.2">
      <c r="A270">
        <v>23</v>
      </c>
      <c r="F270">
        <v>7.0000000000000007E-2</v>
      </c>
      <c r="J270">
        <v>0.15</v>
      </c>
      <c r="N270">
        <v>0.11</v>
      </c>
      <c r="U270">
        <v>23</v>
      </c>
      <c r="AC270" s="74"/>
    </row>
    <row r="271" spans="1:29" x14ac:dyDescent="0.2">
      <c r="A271" s="21">
        <v>24</v>
      </c>
      <c r="B271" s="21"/>
      <c r="C271" s="21"/>
      <c r="D271" s="21"/>
      <c r="E271" s="21"/>
      <c r="F271" s="21"/>
      <c r="G271" s="21"/>
      <c r="H271" s="21"/>
      <c r="I271" s="22"/>
      <c r="J271" s="21"/>
      <c r="K271" s="21"/>
      <c r="L271" s="21"/>
      <c r="M271" s="21"/>
      <c r="N271" s="21">
        <v>0.01</v>
      </c>
      <c r="O271" s="21"/>
      <c r="P271" s="21"/>
      <c r="Q271" s="21"/>
      <c r="R271" s="21"/>
      <c r="S271" s="21"/>
      <c r="T271" s="21">
        <v>0.02</v>
      </c>
      <c r="U271" s="21">
        <v>24</v>
      </c>
    </row>
    <row r="272" spans="1:29" x14ac:dyDescent="0.2">
      <c r="A272">
        <v>25</v>
      </c>
      <c r="N272">
        <v>0.04</v>
      </c>
      <c r="U272">
        <v>25</v>
      </c>
    </row>
    <row r="273" spans="1:29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2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>
        <v>26</v>
      </c>
    </row>
    <row r="274" spans="1:29" x14ac:dyDescent="0.2">
      <c r="A274">
        <v>27</v>
      </c>
      <c r="U274">
        <v>27</v>
      </c>
    </row>
    <row r="275" spans="1:29" x14ac:dyDescent="0.2">
      <c r="A275" s="21">
        <v>28</v>
      </c>
      <c r="B275" s="21"/>
      <c r="C275" s="21"/>
      <c r="D275" s="21"/>
      <c r="E275" s="21"/>
      <c r="F275" s="21"/>
      <c r="G275" s="21"/>
      <c r="H275" s="21"/>
      <c r="I275" s="22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>
        <v>28</v>
      </c>
    </row>
    <row r="276" spans="1:29" x14ac:dyDescent="0.2">
      <c r="A276">
        <v>29</v>
      </c>
      <c r="U276">
        <v>29</v>
      </c>
    </row>
    <row r="277" spans="1:29" x14ac:dyDescent="0.2">
      <c r="A277" s="21">
        <v>30</v>
      </c>
      <c r="B277" s="21">
        <v>0.01</v>
      </c>
      <c r="C277" s="21"/>
      <c r="D277" s="21"/>
      <c r="E277" s="21"/>
      <c r="F277" s="21"/>
      <c r="G277" s="21"/>
      <c r="H277" s="21"/>
      <c r="I277" s="22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>
        <v>30</v>
      </c>
    </row>
    <row r="278" spans="1:29" x14ac:dyDescent="0.2">
      <c r="A278">
        <v>31</v>
      </c>
      <c r="U278">
        <v>31</v>
      </c>
    </row>
    <row r="279" spans="1:29" x14ac:dyDescent="0.2">
      <c r="A279" s="18" t="s">
        <v>37</v>
      </c>
      <c r="B279" s="18">
        <f t="shared" ref="B279:T279" si="45">SUM(B248:B278)</f>
        <v>0.54999999999999993</v>
      </c>
      <c r="C279" s="18">
        <f t="shared" si="45"/>
        <v>0.68</v>
      </c>
      <c r="D279" s="18">
        <f t="shared" si="45"/>
        <v>0.46</v>
      </c>
      <c r="E279" s="18">
        <f t="shared" si="45"/>
        <v>0.36</v>
      </c>
      <c r="F279" s="18">
        <f t="shared" si="45"/>
        <v>0.24000000000000002</v>
      </c>
      <c r="G279" s="18">
        <f t="shared" si="45"/>
        <v>0.56000000000000005</v>
      </c>
      <c r="H279" s="18">
        <f t="shared" si="45"/>
        <v>0.83</v>
      </c>
      <c r="I279" s="18">
        <f t="shared" si="45"/>
        <v>1.17</v>
      </c>
      <c r="J279" s="18">
        <f t="shared" si="45"/>
        <v>0.58000000000000007</v>
      </c>
      <c r="K279" s="18">
        <f t="shared" si="45"/>
        <v>0</v>
      </c>
      <c r="L279" s="18">
        <f t="shared" si="45"/>
        <v>1.3499999999999999</v>
      </c>
      <c r="M279" s="18">
        <f t="shared" si="45"/>
        <v>0</v>
      </c>
      <c r="N279" s="18">
        <f t="shared" si="45"/>
        <v>0.58000000000000007</v>
      </c>
      <c r="O279" s="18">
        <f t="shared" si="45"/>
        <v>0.17</v>
      </c>
      <c r="P279" s="18">
        <f t="shared" si="45"/>
        <v>0</v>
      </c>
      <c r="Q279" s="18">
        <f t="shared" si="45"/>
        <v>0.64</v>
      </c>
      <c r="R279" s="18">
        <f t="shared" si="45"/>
        <v>1.3199999999999998</v>
      </c>
      <c r="S279" s="18">
        <f t="shared" si="45"/>
        <v>0</v>
      </c>
      <c r="T279" s="18">
        <f t="shared" si="45"/>
        <v>1.26</v>
      </c>
      <c r="U279" s="18"/>
    </row>
    <row r="281" spans="1:29" x14ac:dyDescent="0.2">
      <c r="A281" s="2" t="s">
        <v>47</v>
      </c>
      <c r="B281" t="s">
        <v>1</v>
      </c>
      <c r="C281" t="s">
        <v>2</v>
      </c>
      <c r="D281" t="s">
        <v>113</v>
      </c>
      <c r="E281" t="s">
        <v>4</v>
      </c>
      <c r="F281" t="s">
        <v>5</v>
      </c>
      <c r="G281" t="s">
        <v>6</v>
      </c>
      <c r="H281" t="s">
        <v>180</v>
      </c>
      <c r="I281" t="s">
        <v>96</v>
      </c>
      <c r="J281" t="s">
        <v>9</v>
      </c>
      <c r="K281" t="s">
        <v>10</v>
      </c>
      <c r="L281" t="s">
        <v>11</v>
      </c>
      <c r="M281" t="s">
        <v>181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  <c r="W281" s="68">
        <v>41883</v>
      </c>
      <c r="X281" s="61"/>
      <c r="Y281" s="59" t="s">
        <v>107</v>
      </c>
      <c r="Z281" s="61"/>
      <c r="AA281" s="61"/>
      <c r="AB281" s="62"/>
      <c r="AC281" s="75"/>
    </row>
    <row r="282" spans="1:29" x14ac:dyDescent="0.2">
      <c r="X282" s="39" t="s">
        <v>105</v>
      </c>
      <c r="Y282" s="39" t="s">
        <v>115</v>
      </c>
      <c r="Z282" s="8" t="s">
        <v>99</v>
      </c>
      <c r="AA282" s="47" t="s">
        <v>116</v>
      </c>
      <c r="AB282" s="42" t="s">
        <v>100</v>
      </c>
      <c r="AC282" s="74" t="s">
        <v>178</v>
      </c>
    </row>
    <row r="283" spans="1:29" x14ac:dyDescent="0.2">
      <c r="A283">
        <v>1</v>
      </c>
      <c r="U283">
        <v>1</v>
      </c>
      <c r="W283" t="str">
        <f>B281</f>
        <v>Pomeroy</v>
      </c>
      <c r="X283" s="39">
        <f>B314</f>
        <v>0.28999999999999998</v>
      </c>
      <c r="Y283" s="40">
        <v>0.51363636363636356</v>
      </c>
      <c r="Z283" s="42">
        <f t="shared" ref="Z283:Z301" si="46">AN25</f>
        <v>7.080000000000001</v>
      </c>
      <c r="AA283" s="42">
        <f>Average!K499</f>
        <v>9.3848544973544996</v>
      </c>
      <c r="AB283" s="42">
        <f>Table1222[[#This Row],[Column1]]</f>
        <v>0.28999999999999998</v>
      </c>
      <c r="AC283" s="76">
        <f>Table1222[[#This Row],[Column2]]</f>
        <v>0.51363636363636356</v>
      </c>
    </row>
    <row r="284" spans="1:29" x14ac:dyDescent="0.2">
      <c r="A284" s="21">
        <v>2</v>
      </c>
      <c r="B284" s="21"/>
      <c r="C284" s="21">
        <v>0.03</v>
      </c>
      <c r="D284" s="21"/>
      <c r="E284" s="21">
        <v>0.02</v>
      </c>
      <c r="F284" s="21"/>
      <c r="G284" s="21"/>
      <c r="H284" s="21"/>
      <c r="I284" s="22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>
        <v>2</v>
      </c>
      <c r="W284" t="str">
        <f>C281</f>
        <v>Kuhn</v>
      </c>
      <c r="X284" s="39">
        <f>C314</f>
        <v>0.38</v>
      </c>
      <c r="Y284" s="40">
        <v>0.79176470588235282</v>
      </c>
      <c r="Z284" s="42">
        <f t="shared" si="46"/>
        <v>14.27</v>
      </c>
      <c r="AA284" s="42">
        <f>Average!K500</f>
        <v>13.703181347637868</v>
      </c>
      <c r="AB284" s="42">
        <f>Table1222[[#This Row],[Column1]]</f>
        <v>0.38</v>
      </c>
      <c r="AC284" s="76">
        <f>Table1222[[#This Row],[Column2]]</f>
        <v>0.79176470588235282</v>
      </c>
    </row>
    <row r="285" spans="1:29" x14ac:dyDescent="0.2">
      <c r="A285">
        <v>3</v>
      </c>
      <c r="B285">
        <v>0.02</v>
      </c>
      <c r="J285">
        <v>0.02</v>
      </c>
      <c r="U285">
        <v>3</v>
      </c>
      <c r="W285" t="str">
        <f>D281</f>
        <v>Tom Keatts</v>
      </c>
      <c r="X285" s="39">
        <f>D314</f>
        <v>0.14000000000000001</v>
      </c>
      <c r="Y285" s="40"/>
      <c r="Z285" s="42">
        <f t="shared" si="46"/>
        <v>6.54</v>
      </c>
      <c r="AA285" s="42">
        <f>Average!K501</f>
        <v>16.83554365079365</v>
      </c>
      <c r="AB285" s="42">
        <f>Table1222[[#This Row],[Column1]]</f>
        <v>0.14000000000000001</v>
      </c>
      <c r="AC285" s="76"/>
    </row>
    <row r="286" spans="1:29" x14ac:dyDescent="0.2">
      <c r="A286" s="21">
        <v>4</v>
      </c>
      <c r="B286" s="21"/>
      <c r="C286" s="21"/>
      <c r="D286" s="21"/>
      <c r="E286" s="21"/>
      <c r="F286" s="21"/>
      <c r="G286" s="21"/>
      <c r="H286" s="21"/>
      <c r="I286" s="22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>
        <v>4</v>
      </c>
      <c r="W286" t="str">
        <f>E281</f>
        <v>Victor</v>
      </c>
      <c r="X286" s="39">
        <f>E314</f>
        <v>0.61</v>
      </c>
      <c r="Y286" s="40">
        <v>0.63260869565217381</v>
      </c>
      <c r="Z286" s="42">
        <f t="shared" si="46"/>
        <v>12.709999999999999</v>
      </c>
      <c r="AA286" s="42">
        <f>Average!K502</f>
        <v>13.696428571428573</v>
      </c>
      <c r="AB286" s="42">
        <f>Table1222[[#This Row],[Column1]]</f>
        <v>0.61</v>
      </c>
      <c r="AC286" s="76">
        <f>Table1222[[#This Row],[Column2]]</f>
        <v>0.63260869565217381</v>
      </c>
    </row>
    <row r="287" spans="1:29" x14ac:dyDescent="0.2">
      <c r="A287">
        <v>5</v>
      </c>
      <c r="U287">
        <v>5</v>
      </c>
      <c r="W287" t="str">
        <f>F281</f>
        <v>Ruark</v>
      </c>
      <c r="X287" s="39">
        <f>F314</f>
        <v>0.25</v>
      </c>
      <c r="Y287" s="40">
        <v>0.7404761904761904</v>
      </c>
      <c r="Z287" s="42">
        <f t="shared" si="46"/>
        <v>9.2100000000000009</v>
      </c>
      <c r="AA287" s="42">
        <f>Average!K503</f>
        <v>10.912706043956044</v>
      </c>
      <c r="AB287" s="42">
        <f>Table1222[[#This Row],[Column1]]</f>
        <v>0.25</v>
      </c>
      <c r="AC287" s="76">
        <f>Table1222[[#This Row],[Column2]]</f>
        <v>0.7404761904761904</v>
      </c>
    </row>
    <row r="288" spans="1:29" x14ac:dyDescent="0.2">
      <c r="A288" s="21">
        <v>6</v>
      </c>
      <c r="B288" s="21"/>
      <c r="C288" s="21"/>
      <c r="D288" s="21"/>
      <c r="E288" s="21"/>
      <c r="F288" s="21"/>
      <c r="G288" s="21"/>
      <c r="H288" s="21"/>
      <c r="I288" s="22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>
        <v>6</v>
      </c>
      <c r="W288" t="str">
        <f>G281</f>
        <v>Cardwell</v>
      </c>
      <c r="X288" s="39">
        <f>G314</f>
        <v>0.28000000000000003</v>
      </c>
      <c r="Y288" s="40">
        <v>0.51470588235294112</v>
      </c>
      <c r="Z288" s="42">
        <f t="shared" si="46"/>
        <v>8.0300000000000011</v>
      </c>
      <c r="AA288" s="42">
        <f>Average!K504</f>
        <v>8.708881320949434</v>
      </c>
      <c r="AB288" s="42">
        <f>Table1222[[#This Row],[Column1]]</f>
        <v>0.28000000000000003</v>
      </c>
      <c r="AC288" s="76">
        <f>Table1222[[#This Row],[Column2]]</f>
        <v>0.51470588235294112</v>
      </c>
    </row>
    <row r="289" spans="1:29" x14ac:dyDescent="0.2">
      <c r="A289">
        <v>7</v>
      </c>
      <c r="U289">
        <v>7</v>
      </c>
      <c r="W289" t="str">
        <f>H281</f>
        <v>Hastings</v>
      </c>
      <c r="X289" s="39">
        <f>H314</f>
        <v>0.48</v>
      </c>
      <c r="Y289" s="40">
        <v>0.51714285714285702</v>
      </c>
      <c r="Z289" s="42">
        <f t="shared" si="46"/>
        <v>9.35</v>
      </c>
      <c r="AA289" s="42">
        <f>Average!K505</f>
        <v>9.5304670329670316</v>
      </c>
      <c r="AB289" s="42">
        <f>Table1222[[#This Row],[Column1]]</f>
        <v>0.48</v>
      </c>
      <c r="AC289" s="76">
        <f>Table1222[[#This Row],[Column2]]</f>
        <v>0.51714285714285702</v>
      </c>
    </row>
    <row r="290" spans="1:29" x14ac:dyDescent="0.2">
      <c r="A290" s="21">
        <v>8</v>
      </c>
      <c r="B290" s="21"/>
      <c r="C290" s="21"/>
      <c r="D290" s="21"/>
      <c r="E290" s="21"/>
      <c r="F290" s="21"/>
      <c r="G290" s="21"/>
      <c r="H290" s="21"/>
      <c r="I290" s="22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>
        <v>8</v>
      </c>
      <c r="W290" t="str">
        <f>I281</f>
        <v>510 Pataha</v>
      </c>
      <c r="X290" s="39">
        <f>I314</f>
        <v>0.72</v>
      </c>
      <c r="Y290" s="40"/>
      <c r="Z290" s="42">
        <f t="shared" si="46"/>
        <v>8.16</v>
      </c>
      <c r="AA290" s="42">
        <f>Average!K506</f>
        <v>9.2620000000000005</v>
      </c>
      <c r="AB290" s="42">
        <f>Table1222[[#This Row],[Column1]]</f>
        <v>0.72</v>
      </c>
      <c r="AC290" s="76"/>
    </row>
    <row r="291" spans="1:29" x14ac:dyDescent="0.2">
      <c r="A291">
        <v>9</v>
      </c>
      <c r="U291">
        <v>9</v>
      </c>
      <c r="W291" t="str">
        <f>J281</f>
        <v>Williams</v>
      </c>
      <c r="X291" s="39">
        <f>J314</f>
        <v>0.5</v>
      </c>
      <c r="Y291" s="40">
        <v>0.60523809523809524</v>
      </c>
      <c r="Z291" s="42">
        <f t="shared" si="46"/>
        <v>10.649999999999999</v>
      </c>
      <c r="AA291" s="42">
        <f>Average!K507</f>
        <v>11.917445054945054</v>
      </c>
      <c r="AB291" s="42">
        <f>Table1222[[#This Row],[Column1]]</f>
        <v>0.5</v>
      </c>
      <c r="AC291" s="76">
        <f>Table1222[[#This Row],[Column2]]</f>
        <v>0.60523809523809524</v>
      </c>
    </row>
    <row r="292" spans="1:29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2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>
        <v>10</v>
      </c>
      <c r="W292" t="str">
        <f>K281</f>
        <v>Fitzsimmons</v>
      </c>
      <c r="X292" s="39">
        <f>K314</f>
        <v>0</v>
      </c>
      <c r="Y292" s="40">
        <v>0.49590909090909085</v>
      </c>
      <c r="Z292" s="42">
        <f t="shared" si="46"/>
        <v>5.19</v>
      </c>
      <c r="AA292" s="42">
        <f>Average!K508</f>
        <v>10.617717391304348</v>
      </c>
      <c r="AB292" s="42">
        <f>Table1222[[#This Row],[Column1]]</f>
        <v>0</v>
      </c>
      <c r="AC292" s="76">
        <f>Table1222[[#This Row],[Column2]]</f>
        <v>0.49590909090909085</v>
      </c>
    </row>
    <row r="293" spans="1:29" x14ac:dyDescent="0.2">
      <c r="A293">
        <v>11</v>
      </c>
      <c r="U293">
        <v>11</v>
      </c>
      <c r="W293" t="str">
        <f>L281</f>
        <v>Houser</v>
      </c>
      <c r="X293" s="39">
        <f>L314</f>
        <v>0.53</v>
      </c>
      <c r="Y293" s="40">
        <v>0.67681818181818199</v>
      </c>
      <c r="Z293" s="42">
        <f t="shared" si="46"/>
        <v>15.83</v>
      </c>
      <c r="AA293" s="42">
        <f>Average!K509</f>
        <v>12.171507936507936</v>
      </c>
      <c r="AB293" s="42">
        <f>Table1222[[#This Row],[Column1]]</f>
        <v>0.53</v>
      </c>
      <c r="AC293" s="76">
        <f>Table1222[[#This Row],[Column2]]</f>
        <v>0.67681818181818199</v>
      </c>
    </row>
    <row r="294" spans="1:29" x14ac:dyDescent="0.2">
      <c r="A294" s="21">
        <v>12</v>
      </c>
      <c r="B294" s="21"/>
      <c r="C294" s="21"/>
      <c r="D294" s="21"/>
      <c r="E294" s="21"/>
      <c r="F294" s="21"/>
      <c r="G294" s="21"/>
      <c r="H294" s="21"/>
      <c r="I294" s="22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>
        <v>12</v>
      </c>
      <c r="W294" t="str">
        <f>M281</f>
        <v>Baker</v>
      </c>
      <c r="X294" s="39">
        <f>M314</f>
        <v>0</v>
      </c>
      <c r="Y294" s="40">
        <v>0.61238095238095236</v>
      </c>
      <c r="Z294" s="42">
        <f t="shared" si="46"/>
        <v>0</v>
      </c>
      <c r="AA294" s="42">
        <f>Average!K510</f>
        <v>10.135113636363636</v>
      </c>
      <c r="AB294" s="42">
        <f>Table1222[[#This Row],[Column1]]</f>
        <v>0</v>
      </c>
      <c r="AC294" s="76">
        <f>Table1222[[#This Row],[Column2]]</f>
        <v>0.61238095238095236</v>
      </c>
    </row>
    <row r="295" spans="1:29" x14ac:dyDescent="0.2">
      <c r="A295">
        <v>13</v>
      </c>
      <c r="U295">
        <v>13</v>
      </c>
      <c r="W295" t="str">
        <f>N281</f>
        <v>Landkammer</v>
      </c>
      <c r="X295" s="39">
        <f>N314</f>
        <v>0.15</v>
      </c>
      <c r="Y295" s="40">
        <v>0.51956521739130423</v>
      </c>
      <c r="Z295" s="42">
        <f t="shared" si="46"/>
        <v>10.530000000000001</v>
      </c>
      <c r="AA295" s="42">
        <f>Average!K511</f>
        <v>10.512500000000001</v>
      </c>
      <c r="AB295" s="42">
        <f>Table1222[[#This Row],[Column1]]</f>
        <v>0.15</v>
      </c>
      <c r="AC295" s="76">
        <f>Table1222[[#This Row],[Column2]]</f>
        <v>0.51956521739130423</v>
      </c>
    </row>
    <row r="296" spans="1:29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2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>
        <v>14</v>
      </c>
      <c r="W296" t="str">
        <f>O281</f>
        <v>Travis</v>
      </c>
      <c r="X296" s="39">
        <f>O314</f>
        <v>0.23</v>
      </c>
      <c r="Y296" s="40">
        <v>0.43095238095238092</v>
      </c>
      <c r="Z296" s="42">
        <f t="shared" si="46"/>
        <v>5.5000000000000009</v>
      </c>
      <c r="AA296" s="42">
        <f>Average!K512</f>
        <v>8.7571527879527888</v>
      </c>
      <c r="AB296" s="42">
        <f>Table1222[[#This Row],[Column1]]</f>
        <v>0.23</v>
      </c>
      <c r="AC296" s="76">
        <f>Table1222[[#This Row],[Column2]]</f>
        <v>0.43095238095238092</v>
      </c>
    </row>
    <row r="297" spans="1:29" x14ac:dyDescent="0.2">
      <c r="A297">
        <v>15</v>
      </c>
      <c r="U297">
        <v>15</v>
      </c>
      <c r="W297" t="str">
        <f>P281</f>
        <v>Robinson</v>
      </c>
      <c r="X297" s="39">
        <f>P314</f>
        <v>0</v>
      </c>
      <c r="Y297" s="40">
        <v>0.68647058823529417</v>
      </c>
      <c r="Z297" s="42">
        <f t="shared" si="46"/>
        <v>0</v>
      </c>
      <c r="AA297" s="42">
        <f>Average!K513</f>
        <v>9.9149673202614395</v>
      </c>
      <c r="AB297" s="42">
        <f>Table1222[[#This Row],[Column1]]</f>
        <v>0</v>
      </c>
      <c r="AC297" s="76">
        <f>Table1222[[#This Row],[Column2]]</f>
        <v>0.68647058823529417</v>
      </c>
    </row>
    <row r="298" spans="1:29" x14ac:dyDescent="0.2">
      <c r="A298" s="21">
        <v>16</v>
      </c>
      <c r="B298" s="21"/>
      <c r="C298" s="21"/>
      <c r="D298" s="21"/>
      <c r="E298" s="21"/>
      <c r="F298" s="21"/>
      <c r="G298" s="21"/>
      <c r="H298" s="21"/>
      <c r="I298" s="22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>
        <v>16</v>
      </c>
      <c r="W298" t="str">
        <f>Q281</f>
        <v>Blachly</v>
      </c>
      <c r="X298" s="39">
        <f>Q314</f>
        <v>0.55999999999999994</v>
      </c>
      <c r="Y298" s="40">
        <v>0.62095238095238103</v>
      </c>
      <c r="Z298" s="42">
        <f t="shared" si="46"/>
        <v>11.520000000000001</v>
      </c>
      <c r="AA298" s="42">
        <f>Average!K514</f>
        <v>11.849945054945056</v>
      </c>
      <c r="AB298" s="42">
        <f>Table1222[[#This Row],[Column1]]</f>
        <v>0.55999999999999994</v>
      </c>
      <c r="AC298" s="76">
        <f>Table1222[[#This Row],[Column2]]</f>
        <v>0.62095238095238103</v>
      </c>
    </row>
    <row r="299" spans="1:29" x14ac:dyDescent="0.2">
      <c r="A299">
        <v>17</v>
      </c>
      <c r="U299">
        <v>17</v>
      </c>
      <c r="W299" t="str">
        <f>R281</f>
        <v>S. Flerchinger</v>
      </c>
      <c r="X299" s="39">
        <f>R314</f>
        <v>0.22000000000000003</v>
      </c>
      <c r="Y299" s="40">
        <v>0.58772727272727276</v>
      </c>
      <c r="Z299" s="42">
        <f t="shared" si="46"/>
        <v>11.360000000000001</v>
      </c>
      <c r="AA299" s="42">
        <f>Average!K515</f>
        <v>11.810530118030117</v>
      </c>
      <c r="AB299" s="42">
        <f>Table1222[[#This Row],[Column1]]</f>
        <v>0.22000000000000003</v>
      </c>
      <c r="AC299" s="76">
        <f>Table1222[[#This Row],[Column2]]</f>
        <v>0.58772727272727276</v>
      </c>
    </row>
    <row r="300" spans="1:29" x14ac:dyDescent="0.2">
      <c r="A300" s="21">
        <v>18</v>
      </c>
      <c r="B300" s="21"/>
      <c r="C300" s="21"/>
      <c r="D300" s="21"/>
      <c r="E300" s="21"/>
      <c r="F300" s="21"/>
      <c r="G300" s="21"/>
      <c r="H300" s="21"/>
      <c r="I300" s="22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>
        <v>18</v>
      </c>
      <c r="W300" t="str">
        <f>S281</f>
        <v>B Slaybaugh</v>
      </c>
      <c r="X300" s="39">
        <f>S314</f>
        <v>0</v>
      </c>
      <c r="Y300" s="40">
        <v>0.36250000000000004</v>
      </c>
      <c r="Z300" s="42">
        <f t="shared" si="46"/>
        <v>4.6000000000000005</v>
      </c>
      <c r="AA300" s="42">
        <f>Average!K516</f>
        <v>11.871538461538462</v>
      </c>
      <c r="AB300" s="42">
        <f>Table1222[[#This Row],[Column1]]</f>
        <v>0</v>
      </c>
      <c r="AC300" s="76">
        <f>Table1222[[#This Row],[Column2]]</f>
        <v>0.36250000000000004</v>
      </c>
    </row>
    <row r="301" spans="1:29" x14ac:dyDescent="0.2">
      <c r="A301">
        <v>19</v>
      </c>
      <c r="U301">
        <v>19</v>
      </c>
      <c r="W301" t="str">
        <f>T281</f>
        <v>Demand</v>
      </c>
      <c r="X301" s="39">
        <f>T314</f>
        <v>0.27</v>
      </c>
      <c r="Y301" s="40">
        <v>0.78576923076923078</v>
      </c>
      <c r="Z301" s="42">
        <f t="shared" si="46"/>
        <v>19.850000000000001</v>
      </c>
      <c r="AA301" s="42">
        <f>Average!K517</f>
        <v>19.303055555555552</v>
      </c>
      <c r="AB301" s="42">
        <f>Table1222[[#This Row],[Column1]]</f>
        <v>0.27</v>
      </c>
      <c r="AC301" s="76">
        <f>Table1222[[#This Row],[Column2]]</f>
        <v>0.78576923076923078</v>
      </c>
    </row>
    <row r="302" spans="1:29" x14ac:dyDescent="0.2">
      <c r="A302" s="21">
        <v>20</v>
      </c>
      <c r="B302" s="21"/>
      <c r="C302" s="21"/>
      <c r="D302" s="21"/>
      <c r="E302" s="21"/>
      <c r="F302" s="21"/>
      <c r="G302" s="21"/>
      <c r="H302" s="21"/>
      <c r="I302" s="22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>
        <v>20</v>
      </c>
      <c r="AC302" s="76"/>
    </row>
    <row r="303" spans="1:29" x14ac:dyDescent="0.2">
      <c r="A303">
        <v>21</v>
      </c>
      <c r="U303">
        <v>21</v>
      </c>
      <c r="W303" t="s">
        <v>101</v>
      </c>
      <c r="AA303" s="8" t="s">
        <v>145</v>
      </c>
      <c r="AC303" s="76"/>
    </row>
    <row r="304" spans="1:29" x14ac:dyDescent="0.2">
      <c r="A304" s="21">
        <v>22</v>
      </c>
      <c r="B304" s="21">
        <v>0.18</v>
      </c>
      <c r="C304" s="21">
        <v>0.22</v>
      </c>
      <c r="D304" s="21">
        <v>0.13</v>
      </c>
      <c r="E304" s="21"/>
      <c r="F304" s="21">
        <v>0.14000000000000001</v>
      </c>
      <c r="G304" s="21">
        <v>0.16</v>
      </c>
      <c r="H304" s="21"/>
      <c r="I304" s="22">
        <v>0.12</v>
      </c>
      <c r="J304" s="21"/>
      <c r="K304" s="21"/>
      <c r="L304" s="21">
        <v>0.39</v>
      </c>
      <c r="M304" s="21"/>
      <c r="N304" s="21"/>
      <c r="O304" s="21"/>
      <c r="P304" s="21"/>
      <c r="Q304" s="21"/>
      <c r="R304" s="21"/>
      <c r="S304" s="21"/>
      <c r="T304" s="21"/>
      <c r="U304" s="21">
        <v>22</v>
      </c>
      <c r="X304" s="41" t="s">
        <v>102</v>
      </c>
      <c r="Y304" s="41"/>
      <c r="AC304" s="76"/>
    </row>
    <row r="305" spans="1:29" x14ac:dyDescent="0.2">
      <c r="A305">
        <v>23</v>
      </c>
      <c r="D305">
        <v>0.01</v>
      </c>
      <c r="E305">
        <v>0.16</v>
      </c>
      <c r="H305">
        <v>0.16</v>
      </c>
      <c r="I305">
        <v>0.48</v>
      </c>
      <c r="J305">
        <v>0.2</v>
      </c>
      <c r="N305">
        <v>0.1</v>
      </c>
      <c r="Q305">
        <v>0.15</v>
      </c>
      <c r="R305">
        <v>0.14000000000000001</v>
      </c>
      <c r="T305">
        <v>0.27</v>
      </c>
      <c r="U305">
        <v>23</v>
      </c>
      <c r="AC305" s="74"/>
    </row>
    <row r="306" spans="1:29" x14ac:dyDescent="0.2">
      <c r="A306" s="21">
        <v>24</v>
      </c>
      <c r="B306" s="21"/>
      <c r="C306" s="21"/>
      <c r="D306" s="21"/>
      <c r="E306" s="21"/>
      <c r="F306" s="21"/>
      <c r="G306" s="21"/>
      <c r="H306" s="21"/>
      <c r="I306" s="22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>
        <v>24</v>
      </c>
    </row>
    <row r="307" spans="1:29" x14ac:dyDescent="0.2">
      <c r="A307">
        <v>25</v>
      </c>
      <c r="C307">
        <v>0.03</v>
      </c>
      <c r="L307">
        <v>0.04</v>
      </c>
      <c r="R307">
        <v>0.01</v>
      </c>
      <c r="U307">
        <v>25</v>
      </c>
    </row>
    <row r="308" spans="1:29" x14ac:dyDescent="0.2">
      <c r="A308" s="21">
        <v>26</v>
      </c>
      <c r="B308" s="21"/>
      <c r="C308" s="21"/>
      <c r="D308" s="21"/>
      <c r="E308" s="21"/>
      <c r="F308" s="21"/>
      <c r="G308" s="21"/>
      <c r="H308" s="21"/>
      <c r="I308" s="22"/>
      <c r="J308" s="21"/>
      <c r="K308" s="21"/>
      <c r="L308" s="21"/>
      <c r="M308" s="21"/>
      <c r="N308" s="21">
        <v>0.01</v>
      </c>
      <c r="O308" s="21"/>
      <c r="P308" s="21"/>
      <c r="Q308" s="21"/>
      <c r="R308" s="21"/>
      <c r="S308" s="21"/>
      <c r="T308" s="21"/>
      <c r="U308" s="21">
        <v>26</v>
      </c>
    </row>
    <row r="309" spans="1:29" x14ac:dyDescent="0.2">
      <c r="A309">
        <v>27</v>
      </c>
      <c r="U309">
        <v>27</v>
      </c>
    </row>
    <row r="310" spans="1:29" x14ac:dyDescent="0.2">
      <c r="A310" s="21">
        <v>28</v>
      </c>
      <c r="B310" s="21"/>
      <c r="C310" s="21"/>
      <c r="D310" s="21"/>
      <c r="E310" s="21"/>
      <c r="F310" s="21"/>
      <c r="G310" s="21"/>
      <c r="H310" s="21"/>
      <c r="I310" s="22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>
        <v>28</v>
      </c>
    </row>
    <row r="311" spans="1:29" x14ac:dyDescent="0.2">
      <c r="A311">
        <v>29</v>
      </c>
      <c r="C311">
        <v>0.1</v>
      </c>
      <c r="F311">
        <v>0.11</v>
      </c>
      <c r="J311">
        <v>0.14000000000000001</v>
      </c>
      <c r="Q311">
        <v>0.41</v>
      </c>
      <c r="R311">
        <v>7.0000000000000007E-2</v>
      </c>
      <c r="U311">
        <v>29</v>
      </c>
    </row>
    <row r="312" spans="1:29" x14ac:dyDescent="0.2">
      <c r="A312" s="21">
        <v>30</v>
      </c>
      <c r="B312" s="21">
        <v>0.09</v>
      </c>
      <c r="C312" s="21"/>
      <c r="D312" s="21"/>
      <c r="E312" s="21">
        <v>0.43</v>
      </c>
      <c r="F312" s="21"/>
      <c r="G312" s="21">
        <v>0.12</v>
      </c>
      <c r="H312" s="21">
        <v>0.32</v>
      </c>
      <c r="I312" s="22">
        <v>0.12</v>
      </c>
      <c r="J312" s="21">
        <v>0.14000000000000001</v>
      </c>
      <c r="K312" s="21"/>
      <c r="L312" s="21">
        <v>0.1</v>
      </c>
      <c r="M312" s="21"/>
      <c r="N312" s="21">
        <v>0.04</v>
      </c>
      <c r="O312" s="21">
        <v>0.23</v>
      </c>
      <c r="P312" s="21"/>
      <c r="Q312" s="21"/>
      <c r="R312" s="21"/>
      <c r="S312" s="21"/>
      <c r="T312" s="21"/>
      <c r="U312" s="21">
        <v>30</v>
      </c>
    </row>
    <row r="313" spans="1:29" x14ac:dyDescent="0.2">
      <c r="A313">
        <v>31</v>
      </c>
      <c r="U313">
        <v>31</v>
      </c>
    </row>
    <row r="314" spans="1:29" x14ac:dyDescent="0.2">
      <c r="A314" s="18" t="s">
        <v>37</v>
      </c>
      <c r="B314" s="18">
        <f t="shared" ref="B314:T314" si="47">SUM(B283:B313)</f>
        <v>0.28999999999999998</v>
      </c>
      <c r="C314" s="18">
        <f t="shared" si="47"/>
        <v>0.38</v>
      </c>
      <c r="D314" s="18">
        <f t="shared" si="47"/>
        <v>0.14000000000000001</v>
      </c>
      <c r="E314" s="18">
        <f t="shared" si="47"/>
        <v>0.61</v>
      </c>
      <c r="F314" s="18">
        <f t="shared" si="47"/>
        <v>0.25</v>
      </c>
      <c r="G314" s="18">
        <f t="shared" si="47"/>
        <v>0.28000000000000003</v>
      </c>
      <c r="H314" s="18">
        <f t="shared" si="47"/>
        <v>0.48</v>
      </c>
      <c r="I314" s="18">
        <f t="shared" si="47"/>
        <v>0.72</v>
      </c>
      <c r="J314" s="18">
        <f t="shared" si="47"/>
        <v>0.5</v>
      </c>
      <c r="K314" s="18">
        <f t="shared" si="47"/>
        <v>0</v>
      </c>
      <c r="L314" s="18">
        <f t="shared" si="47"/>
        <v>0.53</v>
      </c>
      <c r="M314" s="18">
        <f t="shared" si="47"/>
        <v>0</v>
      </c>
      <c r="N314" s="18">
        <f t="shared" si="47"/>
        <v>0.15</v>
      </c>
      <c r="O314" s="18">
        <f t="shared" si="47"/>
        <v>0.23</v>
      </c>
      <c r="P314" s="18">
        <f t="shared" si="47"/>
        <v>0</v>
      </c>
      <c r="Q314" s="18">
        <f t="shared" si="47"/>
        <v>0.55999999999999994</v>
      </c>
      <c r="R314" s="18">
        <f t="shared" si="47"/>
        <v>0.22000000000000003</v>
      </c>
      <c r="S314" s="18">
        <f t="shared" si="47"/>
        <v>0</v>
      </c>
      <c r="T314" s="18">
        <f t="shared" si="47"/>
        <v>0.27</v>
      </c>
      <c r="U314" s="18"/>
    </row>
    <row r="316" spans="1:29" x14ac:dyDescent="0.2">
      <c r="A316" s="2" t="s">
        <v>48</v>
      </c>
      <c r="B316" t="s">
        <v>1</v>
      </c>
      <c r="C316" t="s">
        <v>2</v>
      </c>
      <c r="D316" t="s">
        <v>113</v>
      </c>
      <c r="E316" t="s">
        <v>4</v>
      </c>
      <c r="F316" t="s">
        <v>5</v>
      </c>
      <c r="G316" t="s">
        <v>6</v>
      </c>
      <c r="H316" t="s">
        <v>180</v>
      </c>
      <c r="I316" t="s">
        <v>96</v>
      </c>
      <c r="J316" t="s">
        <v>9</v>
      </c>
      <c r="K316" t="s">
        <v>10</v>
      </c>
      <c r="L316" t="s">
        <v>11</v>
      </c>
      <c r="M316" t="s">
        <v>181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  <c r="W316" s="68">
        <v>41913</v>
      </c>
      <c r="X316" s="61"/>
      <c r="Y316" s="59" t="s">
        <v>107</v>
      </c>
      <c r="Z316" s="61"/>
      <c r="AA316" s="61"/>
      <c r="AB316" s="62"/>
      <c r="AC316" s="75"/>
    </row>
    <row r="317" spans="1:29" x14ac:dyDescent="0.2">
      <c r="X317" s="39" t="s">
        <v>104</v>
      </c>
      <c r="Y317" s="39" t="s">
        <v>115</v>
      </c>
      <c r="Z317" s="8" t="s">
        <v>99</v>
      </c>
      <c r="AA317" s="47" t="s">
        <v>116</v>
      </c>
      <c r="AB317" s="42" t="s">
        <v>100</v>
      </c>
      <c r="AC317" s="74" t="s">
        <v>178</v>
      </c>
    </row>
    <row r="318" spans="1:29" x14ac:dyDescent="0.2">
      <c r="A318">
        <v>1</v>
      </c>
      <c r="U318">
        <v>1</v>
      </c>
      <c r="W318" t="str">
        <f>B316</f>
        <v>Pomeroy</v>
      </c>
      <c r="X318" s="39">
        <f>B349</f>
        <v>0.68</v>
      </c>
      <c r="Y318" s="40">
        <v>1.2258695652173914</v>
      </c>
      <c r="Z318" s="42">
        <f>AO25</f>
        <v>7.7600000000000007</v>
      </c>
      <c r="AA318" s="42">
        <f>Average!L499</f>
        <v>10.586461640211642</v>
      </c>
      <c r="AB318" s="42">
        <f>AB283+Table1323[[#This Row],[Column1]]</f>
        <v>0.97</v>
      </c>
      <c r="AC318" s="76">
        <f>AC283+Table1323[[#This Row],[Column2]]</f>
        <v>1.7395059288537551</v>
      </c>
    </row>
    <row r="319" spans="1:29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2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>
        <v>2</v>
      </c>
      <c r="W319" t="str">
        <f>C316</f>
        <v>Kuhn</v>
      </c>
      <c r="X319" s="39">
        <f>C349</f>
        <v>1.41</v>
      </c>
      <c r="Y319" s="40">
        <v>1.5057894736842108</v>
      </c>
      <c r="Z319" s="42">
        <f t="shared" ref="Z319:Z336" si="48">AO26</f>
        <v>15.68</v>
      </c>
      <c r="AA319" s="42">
        <f>Average!L500</f>
        <v>15.200137869376999</v>
      </c>
      <c r="AB319" s="42">
        <f>AB284+Table1323[[#This Row],[Column1]]</f>
        <v>1.79</v>
      </c>
      <c r="AC319" s="76">
        <f>AC284+Table1323[[#This Row],[Column2]]</f>
        <v>2.2975541795665637</v>
      </c>
    </row>
    <row r="320" spans="1:29" x14ac:dyDescent="0.2">
      <c r="A320">
        <v>3</v>
      </c>
      <c r="U320">
        <v>3</v>
      </c>
      <c r="W320" t="str">
        <f>D316</f>
        <v>Tom Keatts</v>
      </c>
      <c r="X320" s="39">
        <f>D349</f>
        <v>0.62</v>
      </c>
      <c r="Y320" s="40"/>
      <c r="Z320" s="42">
        <f t="shared" si="48"/>
        <v>7.16</v>
      </c>
      <c r="AA320" s="42">
        <f>Average!L501</f>
        <v>18.387329365079363</v>
      </c>
      <c r="AB320" s="42">
        <f>AB285+Table1323[[#This Row],[Column1]]</f>
        <v>0.76</v>
      </c>
      <c r="AC320" s="76"/>
    </row>
    <row r="321" spans="1:29" x14ac:dyDescent="0.2">
      <c r="A321" s="21">
        <v>4</v>
      </c>
      <c r="B321" s="21"/>
      <c r="C321" s="21"/>
      <c r="D321" s="21"/>
      <c r="E321" s="21"/>
      <c r="F321" s="21"/>
      <c r="G321" s="21"/>
      <c r="H321" s="21"/>
      <c r="I321" s="22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>
        <v>4</v>
      </c>
      <c r="W321" t="str">
        <f>E316</f>
        <v>Victor</v>
      </c>
      <c r="X321" s="39">
        <f>E349</f>
        <v>0.72</v>
      </c>
      <c r="Y321" s="40">
        <v>1.7965217391304351</v>
      </c>
      <c r="Z321" s="42">
        <f t="shared" si="48"/>
        <v>13.43</v>
      </c>
      <c r="AA321" s="42">
        <f>Average!L502</f>
        <v>15.496071428571431</v>
      </c>
      <c r="AB321" s="42">
        <f>AB286+Table1323[[#This Row],[Column1]]</f>
        <v>1.33</v>
      </c>
      <c r="AC321" s="76">
        <f>AC286+Table1323[[#This Row],[Column2]]</f>
        <v>2.4291304347826088</v>
      </c>
    </row>
    <row r="322" spans="1:29" x14ac:dyDescent="0.2">
      <c r="A322">
        <v>5</v>
      </c>
      <c r="U322">
        <v>5</v>
      </c>
      <c r="W322" t="str">
        <f>F316</f>
        <v>Ruark</v>
      </c>
      <c r="X322" s="39">
        <f>F349</f>
        <v>0.67</v>
      </c>
      <c r="Y322" s="40">
        <v>1.6126086956521744</v>
      </c>
      <c r="Z322" s="42">
        <f t="shared" si="48"/>
        <v>9.8800000000000008</v>
      </c>
      <c r="AA322" s="42">
        <f>Average!L503</f>
        <v>12.430206043956044</v>
      </c>
      <c r="AB322" s="42">
        <f>AB287+Table1323[[#This Row],[Column1]]</f>
        <v>0.92</v>
      </c>
      <c r="AC322" s="76">
        <f>AC287+Table1323[[#This Row],[Column2]]</f>
        <v>2.3530848861283649</v>
      </c>
    </row>
    <row r="323" spans="1:29" x14ac:dyDescent="0.2">
      <c r="A323" s="21">
        <v>6</v>
      </c>
      <c r="B323" s="21"/>
      <c r="C323" s="21"/>
      <c r="D323" s="21"/>
      <c r="E323" s="21"/>
      <c r="F323" s="21"/>
      <c r="G323" s="21"/>
      <c r="H323" s="21"/>
      <c r="I323" s="22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>
        <v>6</v>
      </c>
      <c r="W323" t="str">
        <f>G316</f>
        <v>Cardwell</v>
      </c>
      <c r="X323" s="39">
        <f>G349</f>
        <v>0.6</v>
      </c>
      <c r="Y323" s="40">
        <v>1.2789473684210528</v>
      </c>
      <c r="Z323" s="42">
        <f t="shared" si="48"/>
        <v>8.6300000000000008</v>
      </c>
      <c r="AA323" s="42">
        <f>Average!L504</f>
        <v>9.9878286893704864</v>
      </c>
      <c r="AB323" s="42">
        <f>AB288+Table1323[[#This Row],[Column1]]</f>
        <v>0.88</v>
      </c>
      <c r="AC323" s="76">
        <f>AC288+Table1323[[#This Row],[Column2]]</f>
        <v>1.793653250773994</v>
      </c>
    </row>
    <row r="324" spans="1:29" x14ac:dyDescent="0.2">
      <c r="A324">
        <v>7</v>
      </c>
      <c r="U324">
        <v>7</v>
      </c>
      <c r="W324" t="str">
        <f>H316</f>
        <v>Hastings</v>
      </c>
      <c r="X324" s="39">
        <f>H349</f>
        <v>1.02</v>
      </c>
      <c r="Y324" s="40">
        <v>1.394090909090909</v>
      </c>
      <c r="Z324" s="42">
        <f t="shared" si="48"/>
        <v>10.37</v>
      </c>
      <c r="AA324" s="42">
        <f>Average!L505</f>
        <v>10.963059625559625</v>
      </c>
      <c r="AB324" s="42">
        <f>AB289+Table1323[[#This Row],[Column1]]</f>
        <v>1.5</v>
      </c>
      <c r="AC324" s="76">
        <f>AC289+Table1323[[#This Row],[Column2]]</f>
        <v>1.911233766233766</v>
      </c>
    </row>
    <row r="325" spans="1:29" x14ac:dyDescent="0.2">
      <c r="A325" s="21">
        <v>8</v>
      </c>
      <c r="B325" s="21"/>
      <c r="C325" s="21"/>
      <c r="D325" s="21"/>
      <c r="E325" s="21"/>
      <c r="F325" s="21"/>
      <c r="G325" s="21"/>
      <c r="H325" s="21"/>
      <c r="I325" s="22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>
        <v>8</v>
      </c>
      <c r="W325" t="str">
        <f>I316</f>
        <v>510 Pataha</v>
      </c>
      <c r="X325" s="39">
        <f>I349</f>
        <v>0.60000000000000009</v>
      </c>
      <c r="Y325" s="40"/>
      <c r="Z325" s="42">
        <f t="shared" si="48"/>
        <v>8.76</v>
      </c>
      <c r="AA325" s="42">
        <f>Average!L506</f>
        <v>10.584</v>
      </c>
      <c r="AB325" s="42">
        <f>AB290+Table1323[[#This Row],[Column1]]</f>
        <v>1.32</v>
      </c>
      <c r="AC325" s="76"/>
    </row>
    <row r="326" spans="1:29" x14ac:dyDescent="0.2">
      <c r="A326">
        <v>9</v>
      </c>
      <c r="U326">
        <v>9</v>
      </c>
      <c r="W326" t="str">
        <f>J316</f>
        <v>Williams</v>
      </c>
      <c r="X326" s="39">
        <f>J349</f>
        <v>0.85</v>
      </c>
      <c r="Y326" s="40">
        <v>1.5986956521739129</v>
      </c>
      <c r="Z326" s="42">
        <f t="shared" si="48"/>
        <v>11.499999999999998</v>
      </c>
      <c r="AA326" s="42">
        <f>Average!L507</f>
        <v>13.43565934065934</v>
      </c>
      <c r="AB326" s="42">
        <f>AB291+Table1323[[#This Row],[Column1]]</f>
        <v>1.35</v>
      </c>
      <c r="AC326" s="76">
        <f>AC291+Table1323[[#This Row],[Column2]]</f>
        <v>2.203933747412008</v>
      </c>
    </row>
    <row r="327" spans="1:29" x14ac:dyDescent="0.2">
      <c r="A327" s="21">
        <v>10</v>
      </c>
      <c r="B327" s="21"/>
      <c r="C327" s="21"/>
      <c r="D327" s="21"/>
      <c r="E327" s="21"/>
      <c r="F327" s="21"/>
      <c r="G327" s="21"/>
      <c r="H327" s="21"/>
      <c r="I327" s="22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>
        <v>10</v>
      </c>
      <c r="W327" t="str">
        <f>K316</f>
        <v>Fitzsimmons</v>
      </c>
      <c r="X327" s="39">
        <f>K349</f>
        <v>0</v>
      </c>
      <c r="Y327" s="40">
        <v>1.4221739130434785</v>
      </c>
      <c r="Z327" s="42">
        <f t="shared" si="48"/>
        <v>5.19</v>
      </c>
      <c r="AA327" s="42">
        <f>Average!L508</f>
        <v>11.988134057971015</v>
      </c>
      <c r="AB327" s="42">
        <f>AB292+Table1323[[#This Row],[Column1]]</f>
        <v>0</v>
      </c>
      <c r="AC327" s="76">
        <f>AC292+Table1323[[#This Row],[Column2]]</f>
        <v>1.9180830039525694</v>
      </c>
    </row>
    <row r="328" spans="1:29" x14ac:dyDescent="0.2">
      <c r="A328">
        <v>11</v>
      </c>
      <c r="B328">
        <v>0.31</v>
      </c>
      <c r="C328">
        <v>0.43</v>
      </c>
      <c r="D328">
        <v>0.1</v>
      </c>
      <c r="E328">
        <v>0.1</v>
      </c>
      <c r="F328">
        <v>0.22</v>
      </c>
      <c r="G328">
        <v>0.08</v>
      </c>
      <c r="I328">
        <v>0.24</v>
      </c>
      <c r="L328">
        <v>0.28999999999999998</v>
      </c>
      <c r="N328">
        <v>0.4</v>
      </c>
      <c r="Q328">
        <v>0.08</v>
      </c>
      <c r="R328">
        <v>0.3</v>
      </c>
      <c r="T328">
        <v>0.4</v>
      </c>
      <c r="U328">
        <v>11</v>
      </c>
      <c r="W328" t="str">
        <f>L316</f>
        <v>Houser</v>
      </c>
      <c r="X328" s="39">
        <f>L349</f>
        <v>1.4200000000000002</v>
      </c>
      <c r="Y328" s="40">
        <v>1.4830434782608695</v>
      </c>
      <c r="Z328" s="42">
        <f t="shared" si="48"/>
        <v>17.25</v>
      </c>
      <c r="AA328" s="42">
        <f>Average!L509</f>
        <v>13.721507936507935</v>
      </c>
      <c r="AB328" s="42">
        <f>AB293+Table1323[[#This Row],[Column1]]</f>
        <v>1.9500000000000002</v>
      </c>
      <c r="AC328" s="76">
        <f>AC293+Table1323[[#This Row],[Column2]]</f>
        <v>2.1598616600790512</v>
      </c>
    </row>
    <row r="329" spans="1:29" x14ac:dyDescent="0.2">
      <c r="A329" s="21">
        <v>12</v>
      </c>
      <c r="B329" s="21"/>
      <c r="C329" s="21"/>
      <c r="D329" s="21"/>
      <c r="E329" s="21"/>
      <c r="F329" s="21"/>
      <c r="G329" s="21"/>
      <c r="H329" s="21">
        <v>0.04</v>
      </c>
      <c r="I329" s="22"/>
      <c r="J329" s="21">
        <v>0.37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>
        <v>12</v>
      </c>
      <c r="W329" t="str">
        <f>M316</f>
        <v>Baker</v>
      </c>
      <c r="X329" s="39">
        <f>M349</f>
        <v>0</v>
      </c>
      <c r="Y329" s="40">
        <v>1.2734782608695654</v>
      </c>
      <c r="Z329" s="42">
        <f t="shared" si="48"/>
        <v>0</v>
      </c>
      <c r="AA329" s="42">
        <f>Average!L510</f>
        <v>11.355530303030303</v>
      </c>
      <c r="AB329" s="42">
        <f>AB294+Table1323[[#This Row],[Column1]]</f>
        <v>0</v>
      </c>
      <c r="AC329" s="76">
        <f>AC294+Table1323[[#This Row],[Column2]]</f>
        <v>1.8858592132505176</v>
      </c>
    </row>
    <row r="330" spans="1:29" x14ac:dyDescent="0.2">
      <c r="A330">
        <v>13</v>
      </c>
      <c r="U330">
        <v>13</v>
      </c>
      <c r="W330" t="str">
        <f>N316</f>
        <v>Landkammer</v>
      </c>
      <c r="X330" s="39">
        <f>N349</f>
        <v>0.93000000000000016</v>
      </c>
      <c r="Y330" s="40">
        <v>1.3221739130434784</v>
      </c>
      <c r="Z330" s="42">
        <f t="shared" si="48"/>
        <v>11.46</v>
      </c>
      <c r="AA330" s="42">
        <f>Average!L511</f>
        <v>11.800357142857145</v>
      </c>
      <c r="AB330" s="42">
        <f>AB295+Table1323[[#This Row],[Column1]]</f>
        <v>1.08</v>
      </c>
      <c r="AC330" s="76">
        <f>AC295+Table1323[[#This Row],[Column2]]</f>
        <v>1.8417391304347825</v>
      </c>
    </row>
    <row r="331" spans="1:29" x14ac:dyDescent="0.2">
      <c r="A331" s="21">
        <v>14</v>
      </c>
      <c r="B331" s="21"/>
      <c r="C331" s="21"/>
      <c r="D331" s="21"/>
      <c r="E331" s="21"/>
      <c r="F331" s="21"/>
      <c r="G331" s="21"/>
      <c r="H331" s="21"/>
      <c r="I331" s="22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>
        <v>14</v>
      </c>
      <c r="W331" t="str">
        <f>O316</f>
        <v>Travis</v>
      </c>
      <c r="X331" s="39">
        <f>O349</f>
        <v>1.01</v>
      </c>
      <c r="Y331" s="40">
        <v>1.1434782608695655</v>
      </c>
      <c r="Z331" s="42">
        <f t="shared" si="48"/>
        <v>6.5100000000000007</v>
      </c>
      <c r="AA331" s="42">
        <f>Average!L512</f>
        <v>9.8450099308099315</v>
      </c>
      <c r="AB331" s="42">
        <f>AB296+Table1323[[#This Row],[Column1]]</f>
        <v>1.24</v>
      </c>
      <c r="AC331" s="76">
        <f>AC296+Table1323[[#This Row],[Column2]]</f>
        <v>1.5744306418219465</v>
      </c>
    </row>
    <row r="332" spans="1:29" x14ac:dyDescent="0.2">
      <c r="A332">
        <v>15</v>
      </c>
      <c r="B332">
        <v>0.05</v>
      </c>
      <c r="C332">
        <v>0.09</v>
      </c>
      <c r="D332">
        <v>0.1</v>
      </c>
      <c r="E332">
        <v>0.1</v>
      </c>
      <c r="G332">
        <v>0.16</v>
      </c>
      <c r="H332">
        <v>0.02</v>
      </c>
      <c r="I332">
        <v>0.04</v>
      </c>
      <c r="L332">
        <v>0.14000000000000001</v>
      </c>
      <c r="N332">
        <v>0.04</v>
      </c>
      <c r="Q332">
        <v>0.16</v>
      </c>
      <c r="R332">
        <v>0.09</v>
      </c>
      <c r="T332">
        <v>0.3</v>
      </c>
      <c r="U332">
        <v>15</v>
      </c>
      <c r="W332" t="str">
        <f>P316</f>
        <v>Robinson</v>
      </c>
      <c r="X332" s="39">
        <f>P349</f>
        <v>0</v>
      </c>
      <c r="Y332" s="40">
        <v>1.4122222222222223</v>
      </c>
      <c r="Z332" s="42">
        <f t="shared" si="48"/>
        <v>0</v>
      </c>
      <c r="AA332" s="42">
        <f>Average!L513</f>
        <v>11.327189542483662</v>
      </c>
      <c r="AB332" s="42">
        <f>AB297+Table1323[[#This Row],[Column1]]</f>
        <v>0</v>
      </c>
      <c r="AC332" s="76">
        <f>AC297+Table1323[[#This Row],[Column2]]</f>
        <v>2.0986928104575164</v>
      </c>
    </row>
    <row r="333" spans="1:29" x14ac:dyDescent="0.2">
      <c r="A333" s="21">
        <v>16</v>
      </c>
      <c r="B333" s="21"/>
      <c r="C333" s="21"/>
      <c r="D333" s="21"/>
      <c r="E333" s="21"/>
      <c r="F333" s="21">
        <v>0.03</v>
      </c>
      <c r="G333" s="21"/>
      <c r="H333" s="21">
        <v>0.22</v>
      </c>
      <c r="I333" s="22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>
        <v>16</v>
      </c>
      <c r="W333" t="str">
        <f>Q316</f>
        <v>Blachly</v>
      </c>
      <c r="X333" s="39">
        <f>Q349</f>
        <v>0.89999999999999991</v>
      </c>
      <c r="Y333" s="40">
        <v>1.6195652173913044</v>
      </c>
      <c r="Z333" s="42">
        <f t="shared" si="48"/>
        <v>12.420000000000002</v>
      </c>
      <c r="AA333" s="42">
        <f>Average!L514</f>
        <v>13.473516483516486</v>
      </c>
      <c r="AB333" s="42">
        <f>AB298+Table1323[[#This Row],[Column1]]</f>
        <v>1.46</v>
      </c>
      <c r="AC333" s="76">
        <f>AC298+Table1323[[#This Row],[Column2]]</f>
        <v>2.2405175983436854</v>
      </c>
    </row>
    <row r="334" spans="1:29" x14ac:dyDescent="0.2">
      <c r="A334">
        <v>17</v>
      </c>
      <c r="O334">
        <v>0.12</v>
      </c>
      <c r="U334">
        <v>17</v>
      </c>
      <c r="W334" t="str">
        <f>R316</f>
        <v>S. Flerchinger</v>
      </c>
      <c r="X334" s="39">
        <f>R349</f>
        <v>0.96</v>
      </c>
      <c r="Y334" s="40">
        <v>1.4286956521739129</v>
      </c>
      <c r="Z334" s="42">
        <f t="shared" si="48"/>
        <v>12.32</v>
      </c>
      <c r="AA334" s="42">
        <f>Average!L515</f>
        <v>13.168030118030117</v>
      </c>
      <c r="AB334" s="42">
        <f>AB299+Table1323[[#This Row],[Column1]]</f>
        <v>1.18</v>
      </c>
      <c r="AC334" s="76">
        <f>AC299+Table1323[[#This Row],[Column2]]</f>
        <v>2.0164229249011858</v>
      </c>
    </row>
    <row r="335" spans="1:29" x14ac:dyDescent="0.2">
      <c r="A335" s="21">
        <v>18</v>
      </c>
      <c r="B335" s="21"/>
      <c r="C335" s="21"/>
      <c r="D335" s="21"/>
      <c r="E335" s="21"/>
      <c r="F335" s="21"/>
      <c r="G335" s="21"/>
      <c r="H335" s="21"/>
      <c r="I335" s="22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>
        <v>18</v>
      </c>
      <c r="W335" t="str">
        <f>S316</f>
        <v>B Slaybaugh</v>
      </c>
      <c r="X335" s="39">
        <f>S349</f>
        <v>0</v>
      </c>
      <c r="Y335" s="40">
        <v>1.26</v>
      </c>
      <c r="Z335" s="42">
        <f t="shared" si="48"/>
        <v>4.6000000000000005</v>
      </c>
      <c r="AA335" s="42">
        <f>Average!L516</f>
        <v>13.055384615384616</v>
      </c>
      <c r="AB335" s="42">
        <f>AB300+Table1323[[#This Row],[Column1]]</f>
        <v>0</v>
      </c>
      <c r="AC335" s="76">
        <f>AC300+Table1323[[#This Row],[Column2]]</f>
        <v>1.6225000000000001</v>
      </c>
    </row>
    <row r="336" spans="1:29" x14ac:dyDescent="0.2">
      <c r="A336">
        <v>19</v>
      </c>
      <c r="U336">
        <v>19</v>
      </c>
      <c r="W336" t="str">
        <f>T316</f>
        <v>Demand</v>
      </c>
      <c r="X336" s="39">
        <f>T349</f>
        <v>1.6700000000000002</v>
      </c>
      <c r="Y336" s="40">
        <v>1.9115384615384616</v>
      </c>
      <c r="Z336" s="42">
        <f t="shared" si="48"/>
        <v>21.520000000000003</v>
      </c>
      <c r="AA336" s="42">
        <f>Average!L517</f>
        <v>21.304166666666664</v>
      </c>
      <c r="AB336" s="42">
        <f>AB301+Table1323[[#This Row],[Column1]]</f>
        <v>1.9400000000000002</v>
      </c>
      <c r="AC336" s="76">
        <f>AC301+Table1323[[#This Row],[Column2]]</f>
        <v>2.6973076923076924</v>
      </c>
    </row>
    <row r="337" spans="1:29" x14ac:dyDescent="0.2">
      <c r="A337" s="21">
        <v>20</v>
      </c>
      <c r="B337" s="21"/>
      <c r="C337" s="21">
        <v>0.02</v>
      </c>
      <c r="D337" s="21"/>
      <c r="E337" s="21"/>
      <c r="F337" s="21"/>
      <c r="G337" s="21"/>
      <c r="H337" s="21"/>
      <c r="I337" s="22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>
        <v>20</v>
      </c>
      <c r="AC337" s="76"/>
    </row>
    <row r="338" spans="1:29" x14ac:dyDescent="0.2">
      <c r="A338">
        <v>21</v>
      </c>
      <c r="H338">
        <v>0.03</v>
      </c>
      <c r="U338">
        <v>21</v>
      </c>
      <c r="W338" t="s">
        <v>101</v>
      </c>
      <c r="AA338" s="8" t="s">
        <v>145</v>
      </c>
      <c r="AC338" s="76"/>
    </row>
    <row r="339" spans="1:29" x14ac:dyDescent="0.2">
      <c r="A339" s="21">
        <v>22</v>
      </c>
      <c r="B339" s="21"/>
      <c r="C339" s="21"/>
      <c r="D339" s="21"/>
      <c r="E339" s="21">
        <v>0.05</v>
      </c>
      <c r="F339" s="21"/>
      <c r="G339" s="21">
        <v>0.16</v>
      </c>
      <c r="H339" s="21"/>
      <c r="I339" s="22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>
        <v>0.01</v>
      </c>
      <c r="U339" s="21">
        <v>22</v>
      </c>
      <c r="X339" s="41" t="s">
        <v>102</v>
      </c>
      <c r="Y339" s="41"/>
      <c r="AC339" s="76"/>
    </row>
    <row r="340" spans="1:29" x14ac:dyDescent="0.2">
      <c r="A340">
        <v>23</v>
      </c>
      <c r="B340">
        <v>0.12</v>
      </c>
      <c r="C340">
        <v>0.28999999999999998</v>
      </c>
      <c r="D340">
        <v>0.16</v>
      </c>
      <c r="E340">
        <v>0.18</v>
      </c>
      <c r="F340">
        <v>0.12</v>
      </c>
      <c r="G340">
        <v>0.04</v>
      </c>
      <c r="H340">
        <v>0.05</v>
      </c>
      <c r="I340">
        <v>0.08</v>
      </c>
      <c r="J340">
        <v>0.08</v>
      </c>
      <c r="L340">
        <v>0.18</v>
      </c>
      <c r="N340">
        <v>0.14000000000000001</v>
      </c>
      <c r="O340">
        <v>0.2</v>
      </c>
      <c r="Q340">
        <v>0.25</v>
      </c>
      <c r="R340">
        <v>0.22</v>
      </c>
      <c r="U340">
        <v>23</v>
      </c>
      <c r="AC340" s="74"/>
    </row>
    <row r="341" spans="1:29" x14ac:dyDescent="0.2">
      <c r="A341" s="21">
        <v>24</v>
      </c>
      <c r="B341" s="21">
        <v>7.0000000000000007E-2</v>
      </c>
      <c r="C341" s="21">
        <v>0.12</v>
      </c>
      <c r="D341" s="21">
        <v>0.08</v>
      </c>
      <c r="E341" s="21">
        <v>7.0000000000000007E-2</v>
      </c>
      <c r="F341" s="21">
        <v>0.1</v>
      </c>
      <c r="G341" s="21">
        <v>0.04</v>
      </c>
      <c r="H341" s="21">
        <v>0.3</v>
      </c>
      <c r="I341" s="22">
        <v>0.08</v>
      </c>
      <c r="J341" s="21">
        <v>0.15</v>
      </c>
      <c r="K341" s="21"/>
      <c r="L341" s="21"/>
      <c r="M341" s="21"/>
      <c r="N341" s="21">
        <v>0.1</v>
      </c>
      <c r="O341" s="21">
        <v>0.2</v>
      </c>
      <c r="P341" s="21"/>
      <c r="Q341" s="21"/>
      <c r="R341" s="21">
        <v>0.12</v>
      </c>
      <c r="S341" s="21"/>
      <c r="T341" s="21">
        <v>0.36</v>
      </c>
      <c r="U341" s="21">
        <v>24</v>
      </c>
    </row>
    <row r="342" spans="1:29" x14ac:dyDescent="0.2">
      <c r="A342">
        <v>25</v>
      </c>
      <c r="C342">
        <v>0.05</v>
      </c>
      <c r="G342">
        <v>0.04</v>
      </c>
      <c r="H342">
        <v>0.06</v>
      </c>
      <c r="J342">
        <v>0.08</v>
      </c>
      <c r="O342">
        <v>0.2</v>
      </c>
      <c r="Q342">
        <v>0.19</v>
      </c>
      <c r="R342">
        <v>0.03</v>
      </c>
      <c r="T342">
        <v>0.14000000000000001</v>
      </c>
      <c r="U342">
        <v>25</v>
      </c>
    </row>
    <row r="343" spans="1:29" x14ac:dyDescent="0.2">
      <c r="A343" s="21">
        <v>26</v>
      </c>
      <c r="B343" s="21"/>
      <c r="C343" s="21"/>
      <c r="D343" s="21"/>
      <c r="E343" s="21"/>
      <c r="F343" s="21"/>
      <c r="G343" s="21"/>
      <c r="H343" s="21">
        <v>0.04</v>
      </c>
      <c r="I343" s="22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>
        <v>0.1</v>
      </c>
      <c r="U343" s="21">
        <v>26</v>
      </c>
    </row>
    <row r="344" spans="1:29" x14ac:dyDescent="0.2">
      <c r="A344">
        <v>27</v>
      </c>
      <c r="U344">
        <v>27</v>
      </c>
    </row>
    <row r="345" spans="1:29" x14ac:dyDescent="0.2">
      <c r="A345" s="21">
        <v>28</v>
      </c>
      <c r="B345" s="21">
        <v>0.11</v>
      </c>
      <c r="C345" s="21">
        <v>0.26</v>
      </c>
      <c r="D345" s="21">
        <v>0.15</v>
      </c>
      <c r="E345" s="21">
        <v>0.21</v>
      </c>
      <c r="F345" s="21">
        <v>0.16</v>
      </c>
      <c r="G345" s="21">
        <v>0.08</v>
      </c>
      <c r="H345" s="21">
        <v>0.25</v>
      </c>
      <c r="I345" s="22">
        <v>0.12</v>
      </c>
      <c r="J345" s="21"/>
      <c r="K345" s="21"/>
      <c r="L345" s="21"/>
      <c r="M345" s="21"/>
      <c r="N345" s="21">
        <v>0.01</v>
      </c>
      <c r="O345" s="21"/>
      <c r="P345" s="21"/>
      <c r="Q345" s="21">
        <v>0.22</v>
      </c>
      <c r="R345" s="21">
        <v>0.2</v>
      </c>
      <c r="S345" s="21"/>
      <c r="T345" s="21"/>
      <c r="U345" s="21">
        <v>28</v>
      </c>
    </row>
    <row r="346" spans="1:29" x14ac:dyDescent="0.2">
      <c r="A346">
        <v>29</v>
      </c>
      <c r="J346">
        <v>0.17</v>
      </c>
      <c r="L346">
        <v>0.51</v>
      </c>
      <c r="N346">
        <v>0.02</v>
      </c>
      <c r="T346">
        <v>0.34</v>
      </c>
      <c r="U346">
        <v>29</v>
      </c>
    </row>
    <row r="347" spans="1:29" x14ac:dyDescent="0.2">
      <c r="A347" s="21">
        <v>30</v>
      </c>
      <c r="B347" s="21"/>
      <c r="C347" s="21"/>
      <c r="D347" s="21"/>
      <c r="E347" s="21">
        <v>0.01</v>
      </c>
      <c r="F347" s="21"/>
      <c r="G347" s="21"/>
      <c r="H347" s="21"/>
      <c r="I347" s="22"/>
      <c r="J347" s="21"/>
      <c r="K347" s="21"/>
      <c r="L347" s="21"/>
      <c r="M347" s="21"/>
      <c r="N347" s="21">
        <v>0.2</v>
      </c>
      <c r="O347" s="21">
        <v>0.24</v>
      </c>
      <c r="P347" s="21"/>
      <c r="Q347" s="21"/>
      <c r="R347" s="21"/>
      <c r="S347" s="21"/>
      <c r="T347" s="21"/>
      <c r="U347" s="21">
        <v>30</v>
      </c>
    </row>
    <row r="348" spans="1:29" x14ac:dyDescent="0.2">
      <c r="A348">
        <v>31</v>
      </c>
      <c r="B348">
        <v>0.02</v>
      </c>
      <c r="C348">
        <v>0.15</v>
      </c>
      <c r="D348">
        <v>0.03</v>
      </c>
      <c r="F348">
        <v>0.04</v>
      </c>
      <c r="H348">
        <v>0.01</v>
      </c>
      <c r="I348">
        <v>0.04</v>
      </c>
      <c r="L348">
        <v>0.3</v>
      </c>
      <c r="N348">
        <v>0.02</v>
      </c>
      <c r="O348">
        <v>0.05</v>
      </c>
      <c r="T348">
        <v>0.02</v>
      </c>
      <c r="U348">
        <v>31</v>
      </c>
    </row>
    <row r="349" spans="1:29" x14ac:dyDescent="0.2">
      <c r="A349" s="18" t="s">
        <v>37</v>
      </c>
      <c r="B349" s="18">
        <f t="shared" ref="B349:T349" si="49">SUM(B318:B348)</f>
        <v>0.68</v>
      </c>
      <c r="C349" s="18">
        <f t="shared" si="49"/>
        <v>1.41</v>
      </c>
      <c r="D349" s="18">
        <f t="shared" si="49"/>
        <v>0.62</v>
      </c>
      <c r="E349" s="18">
        <f t="shared" si="49"/>
        <v>0.72</v>
      </c>
      <c r="F349" s="18">
        <f t="shared" si="49"/>
        <v>0.67</v>
      </c>
      <c r="G349" s="18">
        <f t="shared" si="49"/>
        <v>0.6</v>
      </c>
      <c r="H349" s="18">
        <f t="shared" si="49"/>
        <v>1.02</v>
      </c>
      <c r="I349" s="18">
        <f t="shared" si="49"/>
        <v>0.60000000000000009</v>
      </c>
      <c r="J349" s="18">
        <f t="shared" si="49"/>
        <v>0.85</v>
      </c>
      <c r="K349" s="18">
        <f t="shared" si="49"/>
        <v>0</v>
      </c>
      <c r="L349" s="18">
        <f t="shared" si="49"/>
        <v>1.4200000000000002</v>
      </c>
      <c r="M349" s="18">
        <f t="shared" si="49"/>
        <v>0</v>
      </c>
      <c r="N349" s="18">
        <f t="shared" si="49"/>
        <v>0.93000000000000016</v>
      </c>
      <c r="O349" s="18">
        <f t="shared" si="49"/>
        <v>1.01</v>
      </c>
      <c r="P349" s="18">
        <f t="shared" si="49"/>
        <v>0</v>
      </c>
      <c r="Q349" s="18">
        <f t="shared" si="49"/>
        <v>0.89999999999999991</v>
      </c>
      <c r="R349" s="18">
        <f t="shared" si="49"/>
        <v>0.96</v>
      </c>
      <c r="S349" s="18">
        <f t="shared" si="49"/>
        <v>0</v>
      </c>
      <c r="T349" s="18">
        <f t="shared" si="49"/>
        <v>1.6700000000000002</v>
      </c>
      <c r="U349" s="18"/>
    </row>
    <row r="351" spans="1:29" x14ac:dyDescent="0.2">
      <c r="A351" s="2" t="s">
        <v>49</v>
      </c>
      <c r="B351" t="s">
        <v>1</v>
      </c>
      <c r="C351" t="s">
        <v>2</v>
      </c>
      <c r="D351" t="s">
        <v>113</v>
      </c>
      <c r="E351" t="s">
        <v>4</v>
      </c>
      <c r="F351" t="s">
        <v>5</v>
      </c>
      <c r="G351" t="s">
        <v>6</v>
      </c>
      <c r="H351" t="s">
        <v>180</v>
      </c>
      <c r="I351" t="s">
        <v>96</v>
      </c>
      <c r="J351" t="s">
        <v>9</v>
      </c>
      <c r="K351" t="s">
        <v>10</v>
      </c>
      <c r="L351" t="s">
        <v>11</v>
      </c>
      <c r="M351" t="s">
        <v>181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  <c r="W351" s="68">
        <v>41944</v>
      </c>
      <c r="X351" s="61"/>
      <c r="Y351" s="59" t="s">
        <v>107</v>
      </c>
      <c r="Z351" s="61"/>
      <c r="AA351" s="61"/>
      <c r="AB351" s="62"/>
      <c r="AC351" s="75"/>
    </row>
    <row r="352" spans="1:29" x14ac:dyDescent="0.2">
      <c r="X352" s="39" t="s">
        <v>61</v>
      </c>
      <c r="Y352" s="39" t="s">
        <v>115</v>
      </c>
      <c r="Z352" s="8" t="s">
        <v>99</v>
      </c>
      <c r="AA352" s="47" t="s">
        <v>116</v>
      </c>
      <c r="AB352" s="42" t="s">
        <v>100</v>
      </c>
      <c r="AC352" s="74" t="s">
        <v>178</v>
      </c>
    </row>
    <row r="353" spans="1:29" x14ac:dyDescent="0.2">
      <c r="A353">
        <v>1</v>
      </c>
      <c r="B353">
        <v>0.28000000000000003</v>
      </c>
      <c r="C353">
        <v>0.15</v>
      </c>
      <c r="D353">
        <v>0.3</v>
      </c>
      <c r="E353">
        <v>0.3</v>
      </c>
      <c r="F353">
        <v>0.1</v>
      </c>
      <c r="G353">
        <v>0.16</v>
      </c>
      <c r="H353">
        <v>0.22</v>
      </c>
      <c r="I353">
        <v>0.31</v>
      </c>
      <c r="J353">
        <v>0.15</v>
      </c>
      <c r="N353">
        <v>0.04</v>
      </c>
      <c r="O353">
        <v>0.25</v>
      </c>
      <c r="Q353">
        <v>0.38</v>
      </c>
      <c r="R353">
        <v>0.13</v>
      </c>
      <c r="T353">
        <v>0.48</v>
      </c>
      <c r="U353">
        <v>1</v>
      </c>
      <c r="W353" t="str">
        <f>B351</f>
        <v>Pomeroy</v>
      </c>
      <c r="X353" s="39">
        <f>B384</f>
        <v>2.11</v>
      </c>
      <c r="Y353" s="40">
        <v>1.6221739130434785</v>
      </c>
      <c r="Z353" s="42">
        <f>AP25</f>
        <v>9.870000000000001</v>
      </c>
      <c r="AA353" s="42">
        <v>13.340000000000002</v>
      </c>
      <c r="AB353" s="42">
        <f>AB318+Table1424[[#This Row],[Column1]]</f>
        <v>3.08</v>
      </c>
      <c r="AC353" s="76">
        <f>AC318+Table1424[[#This Row],[Column2]]</f>
        <v>3.3616798418972333</v>
      </c>
    </row>
    <row r="354" spans="1:29" x14ac:dyDescent="0.2">
      <c r="A354" s="21">
        <v>2</v>
      </c>
      <c r="B354" s="21"/>
      <c r="C354" s="21">
        <v>0.02</v>
      </c>
      <c r="D354" s="21"/>
      <c r="E354" s="21"/>
      <c r="F354" s="21">
        <v>0.03</v>
      </c>
      <c r="G354" s="21">
        <v>0.08</v>
      </c>
      <c r="H354" s="21">
        <v>0.3</v>
      </c>
      <c r="I354" s="22"/>
      <c r="J354" s="21">
        <v>0.27</v>
      </c>
      <c r="K354" s="21"/>
      <c r="L354" s="21"/>
      <c r="M354" s="21"/>
      <c r="N354" s="21">
        <v>0.02</v>
      </c>
      <c r="O354" s="21"/>
      <c r="P354" s="21"/>
      <c r="Q354" s="21"/>
      <c r="R354" s="21"/>
      <c r="S354" s="21"/>
      <c r="T354" s="21"/>
      <c r="U354" s="21">
        <v>2</v>
      </c>
      <c r="W354" t="str">
        <f>C351</f>
        <v>Kuhn</v>
      </c>
      <c r="X354" s="39">
        <f>C384</f>
        <v>4.25</v>
      </c>
      <c r="Y354" s="40">
        <v>2.4516666666666662</v>
      </c>
      <c r="Z354" s="42">
        <f t="shared" ref="Z354:Z371" si="50">AP26</f>
        <v>19.93</v>
      </c>
      <c r="AA354" s="42">
        <v>13.600000000000001</v>
      </c>
      <c r="AB354" s="42">
        <f>AB319+Table1424[[#This Row],[Column1]]</f>
        <v>6.04</v>
      </c>
      <c r="AC354" s="76">
        <f>AC319+Table1424[[#This Row],[Column2]]</f>
        <v>4.7492208462332304</v>
      </c>
    </row>
    <row r="355" spans="1:29" x14ac:dyDescent="0.2">
      <c r="A355">
        <v>3</v>
      </c>
      <c r="B355">
        <v>0.01</v>
      </c>
      <c r="C355">
        <v>0.02</v>
      </c>
      <c r="D355">
        <v>0.02</v>
      </c>
      <c r="E355">
        <v>0.02</v>
      </c>
      <c r="F355">
        <v>0.02</v>
      </c>
      <c r="L355">
        <v>0.04</v>
      </c>
      <c r="N355">
        <v>0.02</v>
      </c>
      <c r="U355">
        <v>3</v>
      </c>
      <c r="W355" t="str">
        <f>D351</f>
        <v>Tom Keatts</v>
      </c>
      <c r="X355" s="39">
        <f>D384</f>
        <v>1.9400000000000002</v>
      </c>
      <c r="Y355" s="40"/>
      <c r="Z355" s="42">
        <f t="shared" si="50"/>
        <v>9.1</v>
      </c>
      <c r="AA355" s="42">
        <v>14.840000000000002</v>
      </c>
      <c r="AB355" s="42">
        <f>AB320+Table1424[[#This Row],[Column1]]</f>
        <v>2.7</v>
      </c>
      <c r="AC355" s="76"/>
    </row>
    <row r="356" spans="1:29" x14ac:dyDescent="0.2">
      <c r="A356" s="21">
        <v>4</v>
      </c>
      <c r="B356" s="21">
        <v>0.05</v>
      </c>
      <c r="C356" s="21">
        <v>0.05</v>
      </c>
      <c r="D356" s="21">
        <v>0.04</v>
      </c>
      <c r="E356" s="21"/>
      <c r="F356" s="21">
        <v>0.1</v>
      </c>
      <c r="G356" s="21"/>
      <c r="H356" s="21"/>
      <c r="I356" s="22">
        <v>0.04</v>
      </c>
      <c r="J356" s="21">
        <v>0.06</v>
      </c>
      <c r="K356" s="21"/>
      <c r="L356" s="21">
        <v>0.09</v>
      </c>
      <c r="M356" s="21"/>
      <c r="N356" s="21">
        <v>0.04</v>
      </c>
      <c r="O356" s="21"/>
      <c r="P356" s="21"/>
      <c r="Q356" s="21">
        <v>0.19</v>
      </c>
      <c r="R356" s="21">
        <v>0.05</v>
      </c>
      <c r="S356" s="21"/>
      <c r="T356" s="21">
        <v>0.25</v>
      </c>
      <c r="U356" s="21">
        <v>4</v>
      </c>
      <c r="W356" t="str">
        <f>E351</f>
        <v>Victor</v>
      </c>
      <c r="X356" s="39">
        <f>E384</f>
        <v>3.3499999999999996</v>
      </c>
      <c r="Y356" s="40">
        <v>2.58</v>
      </c>
      <c r="Z356" s="42">
        <f t="shared" si="50"/>
        <v>16.78</v>
      </c>
      <c r="AA356" s="42">
        <v>18.439999999999998</v>
      </c>
      <c r="AB356" s="42">
        <f>AB321+Table1424[[#This Row],[Column1]]</f>
        <v>4.68</v>
      </c>
      <c r="AC356" s="76">
        <f>AC321+Table1424[[#This Row],[Column2]]</f>
        <v>5.0091304347826089</v>
      </c>
    </row>
    <row r="357" spans="1:29" x14ac:dyDescent="0.2">
      <c r="A357">
        <v>5</v>
      </c>
      <c r="C357">
        <v>7.0000000000000007E-2</v>
      </c>
      <c r="E357">
        <v>0.24</v>
      </c>
      <c r="J357">
        <v>0.05</v>
      </c>
      <c r="U357">
        <v>5</v>
      </c>
      <c r="W357" t="str">
        <f>F351</f>
        <v>Ruark</v>
      </c>
      <c r="X357" s="39">
        <f>F384</f>
        <v>2.73</v>
      </c>
      <c r="Y357" s="40">
        <v>1.9513043478260867</v>
      </c>
      <c r="Z357" s="42">
        <f t="shared" si="50"/>
        <v>12.610000000000001</v>
      </c>
      <c r="AA357" s="42">
        <v>15.83</v>
      </c>
      <c r="AB357" s="42">
        <f>AB322+Table1424[[#This Row],[Column1]]</f>
        <v>3.65</v>
      </c>
      <c r="AC357" s="76">
        <f>AC322+Table1424[[#This Row],[Column2]]</f>
        <v>4.3043892339544518</v>
      </c>
    </row>
    <row r="358" spans="1:29" x14ac:dyDescent="0.2">
      <c r="A358" s="21">
        <v>6</v>
      </c>
      <c r="B358" s="21"/>
      <c r="C358" s="21">
        <v>0.02</v>
      </c>
      <c r="D358" s="21"/>
      <c r="E358" s="21"/>
      <c r="F358" s="21"/>
      <c r="G358" s="21"/>
      <c r="H358" s="21"/>
      <c r="I358" s="22"/>
      <c r="J358" s="21"/>
      <c r="K358" s="21"/>
      <c r="L358" s="21"/>
      <c r="M358" s="21"/>
      <c r="N358" s="21"/>
      <c r="O358" s="21"/>
      <c r="P358" s="21"/>
      <c r="Q358" s="21">
        <v>0.04</v>
      </c>
      <c r="R358" s="21"/>
      <c r="S358" s="21"/>
      <c r="T358" s="21"/>
      <c r="U358" s="21">
        <v>6</v>
      </c>
      <c r="W358" t="str">
        <f>G351</f>
        <v>Cardwell</v>
      </c>
      <c r="X358" s="39">
        <f>G384</f>
        <v>2.02</v>
      </c>
      <c r="Y358" s="40">
        <v>1.5310526315789474</v>
      </c>
      <c r="Z358" s="42">
        <f t="shared" si="50"/>
        <v>10.65</v>
      </c>
      <c r="AA358" s="42">
        <v>13.789999999999997</v>
      </c>
      <c r="AB358" s="42">
        <f>AB323+Table1424[[#This Row],[Column1]]</f>
        <v>2.9</v>
      </c>
      <c r="AC358" s="76">
        <f>AC323+Table1424[[#This Row],[Column2]]</f>
        <v>3.3247058823529416</v>
      </c>
    </row>
    <row r="359" spans="1:29" x14ac:dyDescent="0.2">
      <c r="A359">
        <v>7</v>
      </c>
      <c r="E359">
        <v>0.06</v>
      </c>
      <c r="H359">
        <v>0.08</v>
      </c>
      <c r="U359">
        <v>7</v>
      </c>
      <c r="W359" t="str">
        <f>H351</f>
        <v>Hastings</v>
      </c>
      <c r="X359" s="39">
        <f>H384</f>
        <v>1.71</v>
      </c>
      <c r="Y359" s="40">
        <v>2.1104545454545454</v>
      </c>
      <c r="Z359" s="42">
        <f t="shared" si="50"/>
        <v>12.079999999999998</v>
      </c>
      <c r="AA359" s="42">
        <v>13.67</v>
      </c>
      <c r="AB359" s="42">
        <f>AB324+Table1424[[#This Row],[Column1]]</f>
        <v>3.21</v>
      </c>
      <c r="AC359" s="76">
        <f>AC324+Table1424[[#This Row],[Column2]]</f>
        <v>4.0216883116883118</v>
      </c>
    </row>
    <row r="360" spans="1:29" x14ac:dyDescent="0.2">
      <c r="A360" s="21">
        <v>8</v>
      </c>
      <c r="B360" s="21"/>
      <c r="C360" s="21"/>
      <c r="D360" s="21"/>
      <c r="E360" s="21"/>
      <c r="F360" s="21"/>
      <c r="G360" s="21">
        <v>0.08</v>
      </c>
      <c r="H360" s="21"/>
      <c r="I360" s="22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>
        <v>8</v>
      </c>
      <c r="W360" t="str">
        <f>I351</f>
        <v>510 Pataha</v>
      </c>
      <c r="X360" s="39">
        <f>I384</f>
        <v>2.1800000000000002</v>
      </c>
      <c r="Y360" s="40"/>
      <c r="Z360" s="42">
        <f t="shared" si="50"/>
        <v>10.94</v>
      </c>
      <c r="AA360" s="42"/>
      <c r="AB360" s="42">
        <f>AB325+Table1424[[#This Row],[Column1]]</f>
        <v>3.5</v>
      </c>
      <c r="AC360" s="76"/>
    </row>
    <row r="361" spans="1:29" x14ac:dyDescent="0.2">
      <c r="A361">
        <v>9</v>
      </c>
      <c r="B361">
        <v>0.28000000000000003</v>
      </c>
      <c r="C361">
        <v>0.81</v>
      </c>
      <c r="D361">
        <v>0.27</v>
      </c>
      <c r="E361">
        <v>0.4</v>
      </c>
      <c r="I361">
        <v>0.28000000000000003</v>
      </c>
      <c r="J361">
        <v>0.28000000000000003</v>
      </c>
      <c r="L361">
        <v>0.35</v>
      </c>
      <c r="N361">
        <v>0.4</v>
      </c>
      <c r="O361">
        <v>0.34</v>
      </c>
      <c r="Q361">
        <v>0.28000000000000003</v>
      </c>
      <c r="R361">
        <v>0.38</v>
      </c>
      <c r="U361">
        <v>9</v>
      </c>
      <c r="W361" t="str">
        <f>J351</f>
        <v>Williams</v>
      </c>
      <c r="X361" s="39">
        <f>J384</f>
        <v>3.31</v>
      </c>
      <c r="Y361" s="40">
        <v>2.2826086956521738</v>
      </c>
      <c r="Z361" s="42">
        <f t="shared" si="50"/>
        <v>14.809999999999999</v>
      </c>
      <c r="AA361" s="42">
        <v>15.889999999999999</v>
      </c>
      <c r="AB361" s="42">
        <f>AB326+Table1424[[#This Row],[Column1]]</f>
        <v>4.66</v>
      </c>
      <c r="AC361" s="76">
        <f>AC326+Table1424[[#This Row],[Column2]]</f>
        <v>4.4865424430641818</v>
      </c>
    </row>
    <row r="362" spans="1:29" x14ac:dyDescent="0.2">
      <c r="A362" s="21">
        <v>10</v>
      </c>
      <c r="B362" s="21"/>
      <c r="C362" s="21"/>
      <c r="D362" s="21"/>
      <c r="E362" s="21"/>
      <c r="F362" s="21"/>
      <c r="G362" s="21">
        <v>0.12</v>
      </c>
      <c r="H362" s="21"/>
      <c r="I362" s="22"/>
      <c r="J362" s="21">
        <v>0.13</v>
      </c>
      <c r="K362" s="21"/>
      <c r="L362" s="21"/>
      <c r="M362" s="21"/>
      <c r="N362" s="21">
        <v>0.2</v>
      </c>
      <c r="O362" s="21">
        <v>0.16</v>
      </c>
      <c r="P362" s="21"/>
      <c r="Q362" s="21"/>
      <c r="R362" s="21"/>
      <c r="S362" s="21"/>
      <c r="T362" s="21"/>
      <c r="U362" s="21">
        <v>10</v>
      </c>
      <c r="W362" t="str">
        <f>K351</f>
        <v>Fitzsimmons</v>
      </c>
      <c r="X362" s="39">
        <f>K384</f>
        <v>0</v>
      </c>
      <c r="Y362" s="40">
        <v>2.0730434782608698</v>
      </c>
      <c r="Z362" s="42">
        <f t="shared" si="50"/>
        <v>5.19</v>
      </c>
      <c r="AA362" s="42">
        <v>14.469999999999999</v>
      </c>
      <c r="AB362" s="42">
        <f>AB327+Table1424[[#This Row],[Column1]]</f>
        <v>0</v>
      </c>
      <c r="AC362" s="76">
        <f>AC327+Table1424[[#This Row],[Column2]]</f>
        <v>3.9911264822134394</v>
      </c>
    </row>
    <row r="363" spans="1:29" x14ac:dyDescent="0.2">
      <c r="A363">
        <v>11</v>
      </c>
      <c r="N363">
        <v>0.02</v>
      </c>
      <c r="U363">
        <v>11</v>
      </c>
      <c r="W363" t="str">
        <f>L351</f>
        <v>Houser</v>
      </c>
      <c r="X363" s="39">
        <f>L384</f>
        <v>3.4299999999999997</v>
      </c>
      <c r="Y363" s="40">
        <v>2.2026086956521742</v>
      </c>
      <c r="Z363" s="42">
        <f t="shared" si="50"/>
        <v>20.68</v>
      </c>
      <c r="AA363" s="42">
        <v>15.829999999999998</v>
      </c>
      <c r="AB363" s="42">
        <f>AB328+Table1424[[#This Row],[Column1]]</f>
        <v>5.38</v>
      </c>
      <c r="AC363" s="76">
        <f>AC328+Table1424[[#This Row],[Column2]]</f>
        <v>4.3624703557312259</v>
      </c>
    </row>
    <row r="364" spans="1:29" x14ac:dyDescent="0.2">
      <c r="A364" s="21">
        <v>12</v>
      </c>
      <c r="B364" s="21"/>
      <c r="C364" s="21"/>
      <c r="D364" s="21"/>
      <c r="E364" s="21"/>
      <c r="F364" s="21"/>
      <c r="G364" s="21"/>
      <c r="H364" s="21"/>
      <c r="I364" s="22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>
        <v>12</v>
      </c>
      <c r="W364" t="str">
        <f>M351</f>
        <v>Baker</v>
      </c>
      <c r="X364" s="39">
        <f>M384</f>
        <v>0</v>
      </c>
      <c r="Y364" s="40">
        <v>1.85304347826087</v>
      </c>
      <c r="Z364" s="42">
        <f t="shared" si="50"/>
        <v>0</v>
      </c>
      <c r="AA364" s="42">
        <v>13.66</v>
      </c>
      <c r="AB364" s="42">
        <f>AB329+Table1424[[#This Row],[Column1]]</f>
        <v>0</v>
      </c>
      <c r="AC364" s="76">
        <f>AC329+Table1424[[#This Row],[Column2]]</f>
        <v>3.7389026915113877</v>
      </c>
    </row>
    <row r="365" spans="1:29" x14ac:dyDescent="0.2">
      <c r="A365">
        <v>13</v>
      </c>
      <c r="C365">
        <v>0.03</v>
      </c>
      <c r="R365">
        <v>0.2</v>
      </c>
      <c r="T365">
        <v>0.01</v>
      </c>
      <c r="U365">
        <v>13</v>
      </c>
      <c r="W365" t="str">
        <f>N351</f>
        <v>Landkammer</v>
      </c>
      <c r="X365" s="39">
        <f>N384</f>
        <v>2.9799999999999995</v>
      </c>
      <c r="Y365" s="40">
        <v>1.6813043478260867</v>
      </c>
      <c r="Z365" s="42">
        <f t="shared" si="50"/>
        <v>14.440000000000001</v>
      </c>
      <c r="AA365" s="42">
        <v>13.550000000000002</v>
      </c>
      <c r="AB365" s="42">
        <f>AB330+Table1424[[#This Row],[Column1]]</f>
        <v>4.0599999999999996</v>
      </c>
      <c r="AC365" s="76">
        <f>AC330+Table1424[[#This Row],[Column2]]</f>
        <v>3.5230434782608695</v>
      </c>
    </row>
    <row r="366" spans="1:29" x14ac:dyDescent="0.2">
      <c r="A366" s="21">
        <v>14</v>
      </c>
      <c r="B366" s="21"/>
      <c r="C366" s="21"/>
      <c r="D366" s="21"/>
      <c r="E366" s="21"/>
      <c r="F366" s="21"/>
      <c r="G366" s="21"/>
      <c r="H366" s="21"/>
      <c r="I366" s="22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>
        <v>14</v>
      </c>
      <c r="W366" t="str">
        <f>O351</f>
        <v>Travis</v>
      </c>
      <c r="X366" s="39">
        <f>O384</f>
        <v>1.62</v>
      </c>
      <c r="Y366" s="40">
        <v>1.8831818181818181</v>
      </c>
      <c r="Z366" s="42">
        <f t="shared" si="50"/>
        <v>8.1300000000000008</v>
      </c>
      <c r="AA366" s="42">
        <v>13.7</v>
      </c>
      <c r="AB366" s="42">
        <f>AB331+Table1424[[#This Row],[Column1]]</f>
        <v>2.8600000000000003</v>
      </c>
      <c r="AC366" s="76">
        <f>AC331+Table1424[[#This Row],[Column2]]</f>
        <v>3.4576124600037645</v>
      </c>
    </row>
    <row r="367" spans="1:29" x14ac:dyDescent="0.2">
      <c r="A367">
        <v>15</v>
      </c>
      <c r="U367">
        <v>15</v>
      </c>
      <c r="W367" t="str">
        <f>P351</f>
        <v>Robinson</v>
      </c>
      <c r="X367" s="39">
        <f>P384</f>
        <v>0</v>
      </c>
      <c r="Y367" s="40">
        <v>1.8352941176470587</v>
      </c>
      <c r="Z367" s="42">
        <f t="shared" si="50"/>
        <v>0</v>
      </c>
      <c r="AA367" s="42">
        <v>13.759999999999998</v>
      </c>
      <c r="AB367" s="42">
        <f>AB332+Table1424[[#This Row],[Column1]]</f>
        <v>0</v>
      </c>
      <c r="AC367" s="76">
        <f>AC332+Table1424[[#This Row],[Column2]]</f>
        <v>3.9339869281045754</v>
      </c>
    </row>
    <row r="368" spans="1:29" x14ac:dyDescent="0.2">
      <c r="A368" s="21">
        <v>16</v>
      </c>
      <c r="B368" s="21"/>
      <c r="C368" s="21"/>
      <c r="D368" s="21"/>
      <c r="E368" s="21"/>
      <c r="F368" s="21"/>
      <c r="G368" s="21"/>
      <c r="H368" s="21"/>
      <c r="I368" s="22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>
        <v>16</v>
      </c>
      <c r="W368" t="str">
        <f>Q351</f>
        <v>Blachly</v>
      </c>
      <c r="X368" s="39">
        <f>Q384</f>
        <v>2.8600000000000003</v>
      </c>
      <c r="Y368" s="40">
        <v>2.3126086956521741</v>
      </c>
      <c r="Z368" s="42">
        <f t="shared" si="50"/>
        <v>15.280000000000001</v>
      </c>
      <c r="AA368" s="42">
        <v>12.81</v>
      </c>
      <c r="AB368" s="42">
        <f>AB333+Table1424[[#This Row],[Column1]]</f>
        <v>4.32</v>
      </c>
      <c r="AC368" s="76">
        <f>AC333+Table1424[[#This Row],[Column2]]</f>
        <v>4.5531262939958594</v>
      </c>
    </row>
    <row r="369" spans="1:29" x14ac:dyDescent="0.2">
      <c r="A369">
        <v>17</v>
      </c>
      <c r="U369">
        <v>17</v>
      </c>
      <c r="W369" t="str">
        <f>R351</f>
        <v>S. Flerchinger</v>
      </c>
      <c r="X369" s="39">
        <f>R384</f>
        <v>3.51</v>
      </c>
      <c r="Y369" s="40">
        <v>1.8652173913043482</v>
      </c>
      <c r="Z369" s="42">
        <f t="shared" si="50"/>
        <v>15.83</v>
      </c>
      <c r="AA369" s="42">
        <v>11.63</v>
      </c>
      <c r="AB369" s="42">
        <f>AB334+Table1424[[#This Row],[Column1]]</f>
        <v>4.6899999999999995</v>
      </c>
      <c r="AC369" s="76">
        <f>AC334+Table1424[[#This Row],[Column2]]</f>
        <v>3.8816403162055337</v>
      </c>
    </row>
    <row r="370" spans="1:29" x14ac:dyDescent="0.2">
      <c r="A370" s="21">
        <v>18</v>
      </c>
      <c r="B370" s="21"/>
      <c r="C370" s="21"/>
      <c r="D370" s="21"/>
      <c r="E370" s="21"/>
      <c r="F370" s="21"/>
      <c r="G370" s="21"/>
      <c r="H370" s="21"/>
      <c r="I370" s="22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>
        <v>18</v>
      </c>
      <c r="W370" t="str">
        <f>S351</f>
        <v>B Slaybaugh</v>
      </c>
      <c r="X370" s="39">
        <f>S384</f>
        <v>0</v>
      </c>
      <c r="Y370" s="40">
        <v>2.2850000000000001</v>
      </c>
      <c r="Z370" s="42">
        <f t="shared" si="50"/>
        <v>4.6000000000000005</v>
      </c>
      <c r="AA370" s="42"/>
      <c r="AB370" s="42">
        <f>AB335+Table1424[[#This Row],[Column1]]</f>
        <v>0</v>
      </c>
      <c r="AC370" s="76">
        <f>AC335+Table1424[[#This Row],[Column2]]</f>
        <v>3.9075000000000002</v>
      </c>
    </row>
    <row r="371" spans="1:29" x14ac:dyDescent="0.2">
      <c r="A371">
        <v>19</v>
      </c>
      <c r="L371">
        <v>0.08</v>
      </c>
      <c r="U371">
        <v>19</v>
      </c>
      <c r="W371" t="str">
        <f>T351</f>
        <v>Demand</v>
      </c>
      <c r="X371" s="39">
        <f>T384</f>
        <v>4.43</v>
      </c>
      <c r="Y371" s="40">
        <v>3.1050000000000009</v>
      </c>
      <c r="Z371" s="42">
        <f t="shared" si="50"/>
        <v>25.950000000000003</v>
      </c>
      <c r="AA371" s="42"/>
      <c r="AB371" s="42">
        <f>AB336+Table1424[[#This Row],[Column1]]</f>
        <v>6.37</v>
      </c>
      <c r="AC371" s="76">
        <f>AC336+Table1424[[#This Row],[Column2]]</f>
        <v>5.8023076923076928</v>
      </c>
    </row>
    <row r="372" spans="1:29" x14ac:dyDescent="0.2">
      <c r="A372" s="21">
        <v>20</v>
      </c>
      <c r="B372" s="21">
        <v>0.05</v>
      </c>
      <c r="C372" s="21">
        <v>0.03</v>
      </c>
      <c r="D372" s="21">
        <v>0.01</v>
      </c>
      <c r="E372" s="21">
        <v>0.09</v>
      </c>
      <c r="F372" s="21"/>
      <c r="G372" s="21">
        <v>0.04</v>
      </c>
      <c r="H372" s="21"/>
      <c r="I372" s="22">
        <v>0.04</v>
      </c>
      <c r="J372" s="21"/>
      <c r="K372" s="21"/>
      <c r="L372" s="21"/>
      <c r="M372" s="21"/>
      <c r="N372" s="21">
        <v>0.04</v>
      </c>
      <c r="O372" s="21"/>
      <c r="P372" s="21"/>
      <c r="Q372" s="21">
        <v>0.04</v>
      </c>
      <c r="R372" s="21">
        <v>0.02</v>
      </c>
      <c r="S372" s="21"/>
      <c r="T372" s="21">
        <v>0.19</v>
      </c>
      <c r="U372" s="21">
        <v>20</v>
      </c>
      <c r="AC372" s="76"/>
    </row>
    <row r="373" spans="1:29" x14ac:dyDescent="0.2">
      <c r="A373">
        <v>21</v>
      </c>
      <c r="B373">
        <v>0.18</v>
      </c>
      <c r="C373">
        <v>0.63</v>
      </c>
      <c r="D373">
        <v>0.23</v>
      </c>
      <c r="F373">
        <v>0.97</v>
      </c>
      <c r="G373">
        <v>0.55000000000000004</v>
      </c>
      <c r="I373">
        <v>0.2</v>
      </c>
      <c r="J373">
        <v>0.08</v>
      </c>
      <c r="L373">
        <v>0.52</v>
      </c>
      <c r="N373">
        <v>0.01</v>
      </c>
      <c r="Q373">
        <v>0.89</v>
      </c>
      <c r="R373">
        <v>0.6</v>
      </c>
      <c r="T373">
        <v>0.56000000000000005</v>
      </c>
      <c r="U373">
        <v>21</v>
      </c>
      <c r="W373" t="s">
        <v>101</v>
      </c>
      <c r="AA373" s="8" t="s">
        <v>145</v>
      </c>
      <c r="AC373" s="76"/>
    </row>
    <row r="374" spans="1:29" x14ac:dyDescent="0.2">
      <c r="A374" s="21">
        <v>22</v>
      </c>
      <c r="B374" s="21">
        <v>0.14000000000000001</v>
      </c>
      <c r="C374" s="21">
        <v>0.14000000000000001</v>
      </c>
      <c r="D374" s="21">
        <v>0.15</v>
      </c>
      <c r="E374" s="21">
        <v>0.8</v>
      </c>
      <c r="F374" s="21"/>
      <c r="G374" s="21"/>
      <c r="H374" s="21">
        <v>0.22</v>
      </c>
      <c r="I374" s="22">
        <v>0.12</v>
      </c>
      <c r="J374" s="21">
        <v>0.28999999999999998</v>
      </c>
      <c r="K374" s="21"/>
      <c r="L374" s="21">
        <v>0.18</v>
      </c>
      <c r="M374" s="21"/>
      <c r="N374" s="21">
        <v>0.4</v>
      </c>
      <c r="O374" s="21"/>
      <c r="P374" s="21"/>
      <c r="Q374" s="21"/>
      <c r="R374" s="21">
        <v>0.38</v>
      </c>
      <c r="S374" s="21"/>
      <c r="T374" s="21">
        <v>0.37</v>
      </c>
      <c r="U374" s="21">
        <v>22</v>
      </c>
      <c r="X374" s="41" t="s">
        <v>102</v>
      </c>
      <c r="Y374" s="41"/>
      <c r="AC374" s="76"/>
    </row>
    <row r="375" spans="1:29" x14ac:dyDescent="0.2">
      <c r="A375">
        <v>23</v>
      </c>
      <c r="B375">
        <v>0.01</v>
      </c>
      <c r="C375">
        <v>0.21</v>
      </c>
      <c r="D375">
        <v>0.06</v>
      </c>
      <c r="E375">
        <v>0.17</v>
      </c>
      <c r="F375">
        <v>0.04</v>
      </c>
      <c r="G375">
        <v>0.08</v>
      </c>
      <c r="I375">
        <v>0.04</v>
      </c>
      <c r="J375">
        <v>0.1</v>
      </c>
      <c r="L375">
        <v>0.15</v>
      </c>
      <c r="N375">
        <v>0.38</v>
      </c>
      <c r="T375">
        <v>0.32</v>
      </c>
      <c r="U375">
        <v>23</v>
      </c>
      <c r="AC375" s="74"/>
    </row>
    <row r="376" spans="1:29" x14ac:dyDescent="0.2">
      <c r="A376" s="21">
        <v>24</v>
      </c>
      <c r="B376" s="21">
        <v>7.0000000000000007E-2</v>
      </c>
      <c r="C376" s="21"/>
      <c r="D376" s="21">
        <v>0.06</v>
      </c>
      <c r="E376" s="21"/>
      <c r="F376" s="21">
        <v>0.43</v>
      </c>
      <c r="G376" s="21">
        <v>0.28000000000000003</v>
      </c>
      <c r="H376" s="21">
        <v>0.09</v>
      </c>
      <c r="I376" s="22">
        <v>0.04</v>
      </c>
      <c r="J376" s="21">
        <v>0.05</v>
      </c>
      <c r="K376" s="21"/>
      <c r="L376" s="21">
        <v>0.11</v>
      </c>
      <c r="M376" s="21"/>
      <c r="N376" s="21">
        <v>0.02</v>
      </c>
      <c r="O376" s="21"/>
      <c r="P376" s="21"/>
      <c r="Q376" s="21"/>
      <c r="R376" s="21">
        <v>0.5</v>
      </c>
      <c r="S376" s="21"/>
      <c r="T376" s="21"/>
      <c r="U376" s="21">
        <v>24</v>
      </c>
    </row>
    <row r="377" spans="1:29" x14ac:dyDescent="0.2">
      <c r="A377">
        <v>25</v>
      </c>
      <c r="B377">
        <v>0.71</v>
      </c>
      <c r="C377">
        <v>1.1299999999999999</v>
      </c>
      <c r="D377">
        <v>0.8</v>
      </c>
      <c r="E377">
        <v>0.97</v>
      </c>
      <c r="F377">
        <v>0.62</v>
      </c>
      <c r="G377">
        <v>0.43</v>
      </c>
      <c r="H377">
        <v>0.8</v>
      </c>
      <c r="I377">
        <v>0.79</v>
      </c>
      <c r="J377">
        <v>0.27</v>
      </c>
      <c r="L377">
        <v>1.1599999999999999</v>
      </c>
      <c r="N377">
        <v>0.8</v>
      </c>
      <c r="O377">
        <v>0.87</v>
      </c>
      <c r="Q377">
        <v>0.73</v>
      </c>
      <c r="R377">
        <v>0.5</v>
      </c>
      <c r="T377">
        <v>1.78</v>
      </c>
      <c r="U377">
        <v>25</v>
      </c>
    </row>
    <row r="378" spans="1:29" x14ac:dyDescent="0.2">
      <c r="A378" s="21">
        <v>26</v>
      </c>
      <c r="B378" s="21"/>
      <c r="C378" s="21"/>
      <c r="D378" s="21"/>
      <c r="E378" s="21"/>
      <c r="F378" s="21"/>
      <c r="G378" s="21"/>
      <c r="H378" s="21"/>
      <c r="I378" s="22">
        <v>0.04</v>
      </c>
      <c r="J378" s="21">
        <v>0.8</v>
      </c>
      <c r="K378" s="21"/>
      <c r="L378" s="21"/>
      <c r="M378" s="21"/>
      <c r="N378" s="21">
        <v>0.19</v>
      </c>
      <c r="O378" s="21"/>
      <c r="P378" s="21"/>
      <c r="Q378" s="21"/>
      <c r="R378" s="21"/>
      <c r="S378" s="21"/>
      <c r="T378" s="21"/>
      <c r="U378" s="21">
        <v>26</v>
      </c>
    </row>
    <row r="379" spans="1:29" x14ac:dyDescent="0.2">
      <c r="A379">
        <v>27</v>
      </c>
      <c r="U379">
        <v>27</v>
      </c>
    </row>
    <row r="380" spans="1:29" x14ac:dyDescent="0.2">
      <c r="A380" s="21">
        <v>28</v>
      </c>
      <c r="B380" s="21">
        <v>0.15</v>
      </c>
      <c r="C380" s="21">
        <v>0.6</v>
      </c>
      <c r="D380" s="21"/>
      <c r="E380" s="21"/>
      <c r="F380" s="21">
        <v>0.24</v>
      </c>
      <c r="G380" s="21"/>
      <c r="H380" s="21"/>
      <c r="I380" s="22">
        <v>0.08</v>
      </c>
      <c r="J380" s="21"/>
      <c r="K380" s="21"/>
      <c r="L380" s="21"/>
      <c r="M380" s="21"/>
      <c r="N380" s="21"/>
      <c r="O380" s="21"/>
      <c r="P380" s="21"/>
      <c r="Q380" s="21"/>
      <c r="R380" s="21">
        <v>0.55000000000000004</v>
      </c>
      <c r="S380" s="21"/>
      <c r="T380" s="21"/>
      <c r="U380" s="21">
        <v>28</v>
      </c>
    </row>
    <row r="381" spans="1:29" x14ac:dyDescent="0.2">
      <c r="A381">
        <v>29</v>
      </c>
      <c r="B381">
        <v>0.18</v>
      </c>
      <c r="C381">
        <v>0.34</v>
      </c>
      <c r="E381">
        <v>0.3</v>
      </c>
      <c r="F381">
        <v>0.18</v>
      </c>
      <c r="G381">
        <v>0.2</v>
      </c>
      <c r="I381">
        <v>0.2</v>
      </c>
      <c r="J381">
        <v>0.38</v>
      </c>
      <c r="L381">
        <v>0.75</v>
      </c>
      <c r="N381">
        <v>0.4</v>
      </c>
      <c r="Q381">
        <v>0.31</v>
      </c>
      <c r="R381">
        <v>0.2</v>
      </c>
      <c r="T381">
        <v>0.47</v>
      </c>
      <c r="U381">
        <v>29</v>
      </c>
    </row>
    <row r="382" spans="1:29" x14ac:dyDescent="0.2">
      <c r="A382" s="21">
        <v>30</v>
      </c>
      <c r="B382" s="21"/>
      <c r="C382" s="21"/>
      <c r="D382" s="21"/>
      <c r="E382" s="21"/>
      <c r="F382" s="21"/>
      <c r="G382" s="21"/>
      <c r="H382" s="21"/>
      <c r="I382" s="22"/>
      <c r="J382" s="21">
        <v>0.4</v>
      </c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>
        <v>30</v>
      </c>
    </row>
    <row r="383" spans="1:29" x14ac:dyDescent="0.2">
      <c r="A383">
        <v>31</v>
      </c>
      <c r="U383">
        <v>31</v>
      </c>
    </row>
    <row r="384" spans="1:29" x14ac:dyDescent="0.2">
      <c r="A384" s="18" t="s">
        <v>37</v>
      </c>
      <c r="B384" s="18">
        <f t="shared" ref="B384:T384" si="51">SUM(B353:B383)</f>
        <v>2.11</v>
      </c>
      <c r="C384" s="18">
        <f t="shared" si="51"/>
        <v>4.25</v>
      </c>
      <c r="D384" s="18">
        <f t="shared" si="51"/>
        <v>1.9400000000000002</v>
      </c>
      <c r="E384" s="18">
        <f t="shared" si="51"/>
        <v>3.3499999999999996</v>
      </c>
      <c r="F384" s="18">
        <f t="shared" si="51"/>
        <v>2.73</v>
      </c>
      <c r="G384" s="18">
        <f t="shared" si="51"/>
        <v>2.02</v>
      </c>
      <c r="H384" s="18">
        <f t="shared" si="51"/>
        <v>1.71</v>
      </c>
      <c r="I384" s="18">
        <f t="shared" si="51"/>
        <v>2.1800000000000002</v>
      </c>
      <c r="J384" s="18">
        <f t="shared" si="51"/>
        <v>3.31</v>
      </c>
      <c r="K384" s="18">
        <f t="shared" si="51"/>
        <v>0</v>
      </c>
      <c r="L384" s="18">
        <f t="shared" si="51"/>
        <v>3.4299999999999997</v>
      </c>
      <c r="M384" s="18">
        <f t="shared" si="51"/>
        <v>0</v>
      </c>
      <c r="N384" s="18">
        <f t="shared" si="51"/>
        <v>2.9799999999999995</v>
      </c>
      <c r="O384" s="18">
        <f t="shared" si="51"/>
        <v>1.62</v>
      </c>
      <c r="P384" s="18">
        <f t="shared" si="51"/>
        <v>0</v>
      </c>
      <c r="Q384" s="18">
        <f t="shared" si="51"/>
        <v>2.8600000000000003</v>
      </c>
      <c r="R384" s="18">
        <f t="shared" si="51"/>
        <v>3.51</v>
      </c>
      <c r="S384" s="18">
        <f t="shared" si="51"/>
        <v>0</v>
      </c>
      <c r="T384" s="20">
        <f t="shared" si="51"/>
        <v>4.43</v>
      </c>
      <c r="U384" s="18"/>
    </row>
    <row r="386" spans="1:29" x14ac:dyDescent="0.2">
      <c r="A386" s="2" t="s">
        <v>50</v>
      </c>
      <c r="B386" t="s">
        <v>1</v>
      </c>
      <c r="C386" t="s">
        <v>2</v>
      </c>
      <c r="D386" t="s">
        <v>113</v>
      </c>
      <c r="E386" t="s">
        <v>4</v>
      </c>
      <c r="F386" t="s">
        <v>5</v>
      </c>
      <c r="G386" t="s">
        <v>6</v>
      </c>
      <c r="H386" t="s">
        <v>180</v>
      </c>
      <c r="I386" t="s">
        <v>96</v>
      </c>
      <c r="J386" t="s">
        <v>9</v>
      </c>
      <c r="K386" t="s">
        <v>10</v>
      </c>
      <c r="L386" t="s">
        <v>11</v>
      </c>
      <c r="M386" t="s">
        <v>181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  <c r="W386" s="70">
        <v>41974</v>
      </c>
      <c r="X386" s="61"/>
      <c r="Y386" s="59" t="s">
        <v>107</v>
      </c>
      <c r="Z386" s="61"/>
      <c r="AA386" s="61"/>
      <c r="AB386" s="62"/>
      <c r="AC386" s="75"/>
    </row>
    <row r="387" spans="1:29" x14ac:dyDescent="0.2">
      <c r="X387" s="39" t="s">
        <v>62</v>
      </c>
      <c r="Y387" s="39" t="s">
        <v>115</v>
      </c>
      <c r="Z387" s="8" t="s">
        <v>99</v>
      </c>
      <c r="AA387" s="47" t="s">
        <v>116</v>
      </c>
      <c r="AB387" s="42" t="s">
        <v>100</v>
      </c>
      <c r="AC387" s="74" t="s">
        <v>178</v>
      </c>
    </row>
    <row r="388" spans="1:29" x14ac:dyDescent="0.2">
      <c r="A388">
        <v>1</v>
      </c>
      <c r="C388">
        <v>0.05</v>
      </c>
      <c r="N388">
        <v>0.03</v>
      </c>
      <c r="R388">
        <v>0.02</v>
      </c>
      <c r="U388">
        <v>1</v>
      </c>
      <c r="W388" t="str">
        <f>B386</f>
        <v>Pomeroy</v>
      </c>
      <c r="X388" s="39">
        <f>B419</f>
        <v>2.3499999999999992</v>
      </c>
      <c r="Y388" s="40">
        <v>1.4739130434782608</v>
      </c>
      <c r="Z388" s="42">
        <f>AQ25</f>
        <v>12.22</v>
      </c>
      <c r="AA388" s="42">
        <v>14.810000000000002</v>
      </c>
      <c r="AB388" s="42">
        <f>AB353+Table1525[[#This Row],[Column1]]</f>
        <v>5.43</v>
      </c>
      <c r="AC388" s="76">
        <f>AC353+Table1525[[#This Row],[Column2]]</f>
        <v>4.8355928853754939</v>
      </c>
    </row>
    <row r="389" spans="1:29" x14ac:dyDescent="0.2">
      <c r="A389" s="21">
        <v>2</v>
      </c>
      <c r="B389" s="21"/>
      <c r="C389" s="21"/>
      <c r="D389" s="21"/>
      <c r="E389" s="21"/>
      <c r="F389" s="21"/>
      <c r="G389" s="21"/>
      <c r="H389" s="21"/>
      <c r="I389" s="22">
        <v>0.04</v>
      </c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>
        <v>2</v>
      </c>
      <c r="W389" t="str">
        <f>C386</f>
        <v>Kuhn</v>
      </c>
      <c r="X389" s="39">
        <f>C419</f>
        <v>2.4500000000000002</v>
      </c>
      <c r="Y389" s="40">
        <v>2.3158823529411769</v>
      </c>
      <c r="Z389" s="42">
        <f t="shared" ref="Z389:Z406" si="52">AQ26</f>
        <v>22.38</v>
      </c>
      <c r="AA389" s="42">
        <v>15.120000000000001</v>
      </c>
      <c r="AB389" s="42">
        <f>AB354+Table1525[[#This Row],[Column1]]</f>
        <v>8.49</v>
      </c>
      <c r="AC389" s="76">
        <f>AC354+Table1525[[#This Row],[Column2]]</f>
        <v>7.0651031991744073</v>
      </c>
    </row>
    <row r="390" spans="1:29" x14ac:dyDescent="0.2">
      <c r="A390">
        <v>3</v>
      </c>
      <c r="H390">
        <v>0.1</v>
      </c>
      <c r="U390">
        <v>3</v>
      </c>
      <c r="W390" t="str">
        <f>D386</f>
        <v>Tom Keatts</v>
      </c>
      <c r="X390" s="39">
        <f>D419</f>
        <v>0</v>
      </c>
      <c r="Y390" s="40"/>
      <c r="Z390" s="42">
        <f t="shared" si="52"/>
        <v>9.1</v>
      </c>
      <c r="AA390" s="42">
        <v>16.690000000000001</v>
      </c>
      <c r="AB390" s="42">
        <f>AB355+Table1525[[#This Row],[Column1]]</f>
        <v>2.7</v>
      </c>
      <c r="AC390" s="76"/>
    </row>
    <row r="391" spans="1:29" x14ac:dyDescent="0.2">
      <c r="A391" s="21">
        <v>4</v>
      </c>
      <c r="B391" s="21">
        <v>0.01</v>
      </c>
      <c r="C391" s="21"/>
      <c r="D391" s="21"/>
      <c r="E391" s="21"/>
      <c r="F391" s="21"/>
      <c r="G391" s="21"/>
      <c r="H391" s="21">
        <v>0.1</v>
      </c>
      <c r="I391" s="22"/>
      <c r="J391" s="21">
        <v>0.2</v>
      </c>
      <c r="K391" s="21"/>
      <c r="L391" s="21"/>
      <c r="M391" s="21"/>
      <c r="N391" s="21">
        <v>0.16</v>
      </c>
      <c r="O391" s="21"/>
      <c r="P391" s="21"/>
      <c r="Q391" s="21">
        <v>0.28999999999999998</v>
      </c>
      <c r="R391" s="21">
        <v>0.1</v>
      </c>
      <c r="S391" s="21"/>
      <c r="T391" s="21">
        <v>0.1</v>
      </c>
      <c r="U391" s="21">
        <v>4</v>
      </c>
      <c r="W391" t="str">
        <f>E386</f>
        <v>Victor</v>
      </c>
      <c r="X391" s="39">
        <f>E419</f>
        <v>4.0699999999999994</v>
      </c>
      <c r="Y391" s="40">
        <v>2.5139130434782611</v>
      </c>
      <c r="Z391" s="42">
        <f t="shared" si="52"/>
        <v>20.85</v>
      </c>
      <c r="AA391" s="42">
        <v>20.93</v>
      </c>
      <c r="AB391" s="42">
        <f>AB356+Table1525[[#This Row],[Column1]]</f>
        <v>8.75</v>
      </c>
      <c r="AC391" s="76">
        <f>AC356+Table1525[[#This Row],[Column2]]</f>
        <v>7.5230434782608704</v>
      </c>
    </row>
    <row r="392" spans="1:29" x14ac:dyDescent="0.2">
      <c r="A392">
        <v>5</v>
      </c>
      <c r="B392">
        <v>0.18</v>
      </c>
      <c r="C392">
        <v>0.28000000000000003</v>
      </c>
      <c r="E392">
        <v>0.27</v>
      </c>
      <c r="F392">
        <v>0.46</v>
      </c>
      <c r="I392">
        <v>0.08</v>
      </c>
      <c r="J392">
        <v>0.05</v>
      </c>
      <c r="N392">
        <v>0.1</v>
      </c>
      <c r="R392">
        <v>0.18</v>
      </c>
      <c r="U392">
        <v>5</v>
      </c>
      <c r="W392" t="str">
        <f>F386</f>
        <v>Ruark</v>
      </c>
      <c r="X392" s="39">
        <f>F419</f>
        <v>2.7699999999999996</v>
      </c>
      <c r="Y392" s="40">
        <v>1.5</v>
      </c>
      <c r="Z392" s="42">
        <f t="shared" si="52"/>
        <v>15.38</v>
      </c>
      <c r="AA392" s="42">
        <v>17.54</v>
      </c>
      <c r="AB392" s="42">
        <f>AB357+Table1525[[#This Row],[Column1]]</f>
        <v>6.42</v>
      </c>
      <c r="AC392" s="76">
        <f>AC357+Table1525[[#This Row],[Column2]]</f>
        <v>5.8043892339544518</v>
      </c>
    </row>
    <row r="393" spans="1:29" x14ac:dyDescent="0.2">
      <c r="A393" s="21">
        <v>6</v>
      </c>
      <c r="B393" s="21">
        <v>0.18</v>
      </c>
      <c r="C393" s="21"/>
      <c r="D393" s="21"/>
      <c r="E393" s="21">
        <v>0.35</v>
      </c>
      <c r="F393" s="21"/>
      <c r="G393" s="21"/>
      <c r="H393" s="21">
        <v>0.6</v>
      </c>
      <c r="I393" s="22">
        <v>0.24</v>
      </c>
      <c r="J393" s="21">
        <v>0.2</v>
      </c>
      <c r="K393" s="21"/>
      <c r="L393" s="21">
        <v>0.7</v>
      </c>
      <c r="M393" s="21"/>
      <c r="N393" s="21">
        <v>0.05</v>
      </c>
      <c r="O393" s="21"/>
      <c r="P393" s="21"/>
      <c r="Q393" s="21">
        <v>0.25</v>
      </c>
      <c r="R393" s="21">
        <v>0.02</v>
      </c>
      <c r="S393" s="21"/>
      <c r="T393" s="21"/>
      <c r="U393" s="21">
        <v>6</v>
      </c>
      <c r="W393" t="str">
        <f>G386</f>
        <v>Cardwell</v>
      </c>
      <c r="X393" s="39">
        <f>G419</f>
        <v>1.55</v>
      </c>
      <c r="Y393" s="40">
        <v>1.5505263157894735</v>
      </c>
      <c r="Z393" s="42">
        <f t="shared" si="52"/>
        <v>12.200000000000001</v>
      </c>
      <c r="AA393" s="42">
        <v>15.569999999999997</v>
      </c>
      <c r="AB393" s="42">
        <f>AB358+Table1525[[#This Row],[Column1]]</f>
        <v>4.45</v>
      </c>
      <c r="AC393" s="76">
        <f>AC358+Table1525[[#This Row],[Column2]]</f>
        <v>4.8752321981424149</v>
      </c>
    </row>
    <row r="394" spans="1:29" x14ac:dyDescent="0.2">
      <c r="A394">
        <v>7</v>
      </c>
      <c r="U394">
        <v>7</v>
      </c>
      <c r="W394" t="str">
        <f>H386</f>
        <v>Hastings</v>
      </c>
      <c r="X394" s="39">
        <f>H419</f>
        <v>3.6500000000000004</v>
      </c>
      <c r="Y394" s="40">
        <v>1.7908695652173916</v>
      </c>
      <c r="Z394" s="42">
        <f t="shared" si="52"/>
        <v>15.729999999999999</v>
      </c>
      <c r="AA394" s="42">
        <v>15.5</v>
      </c>
      <c r="AB394" s="42">
        <f>AB359+Table1525[[#This Row],[Column1]]</f>
        <v>6.86</v>
      </c>
      <c r="AC394" s="76">
        <f>AC359+Table1525[[#This Row],[Column2]]</f>
        <v>5.8125578769057036</v>
      </c>
    </row>
    <row r="395" spans="1:29" x14ac:dyDescent="0.2">
      <c r="A395" s="21">
        <v>8</v>
      </c>
      <c r="B395" s="21"/>
      <c r="C395" s="21"/>
      <c r="D395" s="21"/>
      <c r="E395" s="21"/>
      <c r="F395" s="21"/>
      <c r="G395" s="21"/>
      <c r="H395" s="21"/>
      <c r="I395" s="22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>
        <v>8</v>
      </c>
      <c r="W395" t="str">
        <f>I386</f>
        <v>510 Pataha</v>
      </c>
      <c r="X395" s="39">
        <f>I419</f>
        <v>2.41</v>
      </c>
      <c r="Y395" s="40"/>
      <c r="Z395" s="42">
        <f t="shared" si="52"/>
        <v>13.35</v>
      </c>
      <c r="AA395" s="42"/>
      <c r="AB395" s="42">
        <f>AB360+Table1525[[#This Row],[Column1]]</f>
        <v>5.91</v>
      </c>
      <c r="AC395" s="76"/>
    </row>
    <row r="396" spans="1:29" x14ac:dyDescent="0.2">
      <c r="A396">
        <v>9</v>
      </c>
      <c r="B396">
        <v>0.04</v>
      </c>
      <c r="E396">
        <v>0.05</v>
      </c>
      <c r="G396">
        <v>0.04</v>
      </c>
      <c r="I396">
        <v>0.04</v>
      </c>
      <c r="Q396">
        <v>0.04</v>
      </c>
      <c r="R396">
        <v>0.05</v>
      </c>
      <c r="T396">
        <v>0.08</v>
      </c>
      <c r="U396">
        <v>9</v>
      </c>
      <c r="W396" t="str">
        <f>J386</f>
        <v>Williams</v>
      </c>
      <c r="X396" s="39">
        <f>J419</f>
        <v>3.04</v>
      </c>
      <c r="Y396" s="40">
        <v>2.0100000000000002</v>
      </c>
      <c r="Z396" s="42">
        <f t="shared" si="52"/>
        <v>17.849999999999998</v>
      </c>
      <c r="AA396" s="42">
        <v>17.899999999999999</v>
      </c>
      <c r="AB396" s="42">
        <f>AB361+Table1525[[#This Row],[Column1]]</f>
        <v>7.7</v>
      </c>
      <c r="AC396" s="76">
        <f>AC361+Table1525[[#This Row],[Column2]]</f>
        <v>6.4965424430641825</v>
      </c>
    </row>
    <row r="397" spans="1:29" x14ac:dyDescent="0.2">
      <c r="A397" s="21">
        <v>10</v>
      </c>
      <c r="B397" s="21"/>
      <c r="C397" s="21">
        <v>0.03</v>
      </c>
      <c r="D397" s="21"/>
      <c r="E397" s="21"/>
      <c r="F397" s="21">
        <v>0.23</v>
      </c>
      <c r="G397" s="21">
        <v>0.24</v>
      </c>
      <c r="H397" s="21"/>
      <c r="I397" s="22"/>
      <c r="J397" s="21">
        <v>0.03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>
        <v>10</v>
      </c>
      <c r="W397" t="str">
        <f>K386</f>
        <v>Fitzsimmons</v>
      </c>
      <c r="X397" s="39">
        <f>K419</f>
        <v>0</v>
      </c>
      <c r="Y397" s="40">
        <v>1.8673913043478259</v>
      </c>
      <c r="Z397" s="42">
        <f t="shared" si="52"/>
        <v>5.19</v>
      </c>
      <c r="AA397" s="42">
        <v>16.39</v>
      </c>
      <c r="AB397" s="42">
        <f>AB362+Table1525[[#This Row],[Column1]]</f>
        <v>0</v>
      </c>
      <c r="AC397" s="76">
        <f>AC362+Table1525[[#This Row],[Column2]]</f>
        <v>5.858517786561265</v>
      </c>
    </row>
    <row r="398" spans="1:29" x14ac:dyDescent="0.2">
      <c r="A398">
        <v>11</v>
      </c>
      <c r="B398">
        <v>0.01</v>
      </c>
      <c r="C398">
        <v>0.17</v>
      </c>
      <c r="E398">
        <v>0.09</v>
      </c>
      <c r="Q398">
        <v>0.17</v>
      </c>
      <c r="R398">
        <v>0.13</v>
      </c>
      <c r="T398">
        <v>0.05</v>
      </c>
      <c r="U398">
        <v>11</v>
      </c>
      <c r="W398" t="str">
        <f>L386</f>
        <v>Houser</v>
      </c>
      <c r="X398" s="39">
        <f>L419</f>
        <v>3.13</v>
      </c>
      <c r="Y398" s="40">
        <v>1.7295652173913041</v>
      </c>
      <c r="Z398" s="42">
        <f t="shared" si="52"/>
        <v>23.81</v>
      </c>
      <c r="AA398" s="42">
        <v>17.669999999999998</v>
      </c>
      <c r="AB398" s="42">
        <f>AB363+Table1525[[#This Row],[Column1]]</f>
        <v>8.51</v>
      </c>
      <c r="AC398" s="76">
        <f>AC363+Table1525[[#This Row],[Column2]]</f>
        <v>6.09203557312253</v>
      </c>
    </row>
    <row r="399" spans="1:29" x14ac:dyDescent="0.2">
      <c r="A399" s="21">
        <v>12</v>
      </c>
      <c r="B399" s="21">
        <v>0.74</v>
      </c>
      <c r="C399" s="21">
        <v>0.53</v>
      </c>
      <c r="D399" s="21"/>
      <c r="E399" s="21">
        <v>0.89</v>
      </c>
      <c r="F399" s="21">
        <v>0.6</v>
      </c>
      <c r="G399" s="21"/>
      <c r="H399" s="21">
        <v>0.93</v>
      </c>
      <c r="I399" s="22">
        <v>0.75</v>
      </c>
      <c r="J399" s="21">
        <v>0.2</v>
      </c>
      <c r="K399" s="21"/>
      <c r="L399" s="21">
        <v>0.96</v>
      </c>
      <c r="M399" s="21"/>
      <c r="N399" s="21">
        <v>0.33</v>
      </c>
      <c r="O399" s="21"/>
      <c r="P399" s="21"/>
      <c r="Q399" s="21"/>
      <c r="R399" s="21">
        <v>0.4</v>
      </c>
      <c r="S399" s="21"/>
      <c r="T399" s="21">
        <v>1.43</v>
      </c>
      <c r="U399" s="21">
        <v>12</v>
      </c>
      <c r="W399" t="str">
        <f>M386</f>
        <v>Baker</v>
      </c>
      <c r="X399" s="39">
        <f>M419</f>
        <v>0</v>
      </c>
      <c r="Y399" s="40">
        <v>1.735217391304348</v>
      </c>
      <c r="Z399" s="42">
        <f t="shared" si="52"/>
        <v>0</v>
      </c>
      <c r="AA399" s="42">
        <v>15.38</v>
      </c>
      <c r="AB399" s="42">
        <f>AB364+Table1525[[#This Row],[Column1]]</f>
        <v>0</v>
      </c>
      <c r="AC399" s="76">
        <f>AC364+Table1525[[#This Row],[Column2]]</f>
        <v>5.4741200828157357</v>
      </c>
    </row>
    <row r="400" spans="1:29" x14ac:dyDescent="0.2">
      <c r="A400">
        <v>13</v>
      </c>
      <c r="G400">
        <v>0.41</v>
      </c>
      <c r="J400">
        <v>0.7</v>
      </c>
      <c r="N400">
        <v>0.25</v>
      </c>
      <c r="Q400">
        <v>0.8</v>
      </c>
      <c r="U400">
        <v>13</v>
      </c>
      <c r="W400" t="str">
        <f>N386</f>
        <v>Landkammer</v>
      </c>
      <c r="X400" s="39">
        <f>N419</f>
        <v>2.2799999999999998</v>
      </c>
      <c r="Y400" s="40">
        <v>1.6473913043478261</v>
      </c>
      <c r="Z400" s="42">
        <f t="shared" si="52"/>
        <v>16.720000000000002</v>
      </c>
      <c r="AA400" s="42">
        <v>15.180000000000003</v>
      </c>
      <c r="AB400" s="42">
        <f>AB365+Table1525[[#This Row],[Column1]]</f>
        <v>6.34</v>
      </c>
      <c r="AC400" s="76">
        <f>AC365+Table1525[[#This Row],[Column2]]</f>
        <v>5.1704347826086954</v>
      </c>
    </row>
    <row r="401" spans="1:29" x14ac:dyDescent="0.2">
      <c r="A401" s="21">
        <v>14</v>
      </c>
      <c r="B401" s="21"/>
      <c r="C401" s="21"/>
      <c r="D401" s="21"/>
      <c r="E401" s="21"/>
      <c r="F401" s="21"/>
      <c r="G401" s="21"/>
      <c r="H401" s="21"/>
      <c r="I401" s="22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>
        <v>14</v>
      </c>
      <c r="W401" t="str">
        <f>O386</f>
        <v>Travis</v>
      </c>
      <c r="X401" s="39">
        <f>O419</f>
        <v>3.37</v>
      </c>
      <c r="Y401" s="40">
        <v>1.6790476190476189</v>
      </c>
      <c r="Z401" s="42">
        <f t="shared" si="52"/>
        <v>11.5</v>
      </c>
      <c r="AA401" s="42">
        <v>15.379999999999999</v>
      </c>
      <c r="AB401" s="42">
        <f>AB366+Table1525[[#This Row],[Column1]]</f>
        <v>6.23</v>
      </c>
      <c r="AC401" s="76">
        <f>AC366+Table1525[[#This Row],[Column2]]</f>
        <v>5.1366600790513832</v>
      </c>
    </row>
    <row r="402" spans="1:29" x14ac:dyDescent="0.2">
      <c r="A402">
        <v>15</v>
      </c>
      <c r="O402">
        <v>1.7</v>
      </c>
      <c r="U402">
        <v>15</v>
      </c>
      <c r="W402" t="str">
        <f>P386</f>
        <v>Robinson</v>
      </c>
      <c r="X402" s="39">
        <f>P419</f>
        <v>0</v>
      </c>
      <c r="Y402" s="40">
        <v>1.4900000000000002</v>
      </c>
      <c r="Z402" s="42">
        <f t="shared" si="52"/>
        <v>0</v>
      </c>
      <c r="AA402" s="42">
        <v>15.579999999999998</v>
      </c>
      <c r="AB402" s="42">
        <f>AB367+Table1525[[#This Row],[Column1]]</f>
        <v>0</v>
      </c>
      <c r="AC402" s="76">
        <f>AC367+Table1525[[#This Row],[Column2]]</f>
        <v>5.4239869281045756</v>
      </c>
    </row>
    <row r="403" spans="1:29" x14ac:dyDescent="0.2">
      <c r="A403" s="21">
        <v>16</v>
      </c>
      <c r="B403" s="21"/>
      <c r="C403" s="21"/>
      <c r="D403" s="21"/>
      <c r="E403" s="21"/>
      <c r="F403" s="21"/>
      <c r="G403" s="21"/>
      <c r="H403" s="21"/>
      <c r="I403" s="22"/>
      <c r="J403" s="21"/>
      <c r="K403" s="21"/>
      <c r="L403" s="21"/>
      <c r="M403" s="21"/>
      <c r="N403" s="21">
        <v>0.02</v>
      </c>
      <c r="O403" s="21">
        <v>0.04</v>
      </c>
      <c r="P403" s="21"/>
      <c r="Q403" s="21"/>
      <c r="R403" s="21"/>
      <c r="S403" s="21"/>
      <c r="T403" s="21"/>
      <c r="U403" s="21">
        <v>16</v>
      </c>
      <c r="W403" t="str">
        <f>Q386</f>
        <v>Blachly</v>
      </c>
      <c r="X403" s="39">
        <f>Q419</f>
        <v>3.4400000000000004</v>
      </c>
      <c r="Y403" s="40">
        <v>2.0334782608695652</v>
      </c>
      <c r="Z403" s="42">
        <f t="shared" si="52"/>
        <v>18.720000000000002</v>
      </c>
      <c r="AA403" s="42">
        <v>14.350000000000001</v>
      </c>
      <c r="AB403" s="42">
        <f>AB368+Table1525[[#This Row],[Column1]]</f>
        <v>7.7600000000000007</v>
      </c>
      <c r="AC403" s="76">
        <f>AC368+Table1525[[#This Row],[Column2]]</f>
        <v>6.5866045548654242</v>
      </c>
    </row>
    <row r="404" spans="1:29" x14ac:dyDescent="0.2">
      <c r="A404">
        <v>17</v>
      </c>
      <c r="U404">
        <v>17</v>
      </c>
      <c r="W404" t="str">
        <f>R386</f>
        <v>S. Flerchinger</v>
      </c>
      <c r="X404" s="39">
        <f>R419</f>
        <v>1.4100000000000001</v>
      </c>
      <c r="Y404" s="40">
        <v>1.5850000000000002</v>
      </c>
      <c r="Z404" s="42">
        <f t="shared" si="52"/>
        <v>17.240000000000002</v>
      </c>
      <c r="AA404" s="42">
        <v>13.16</v>
      </c>
      <c r="AB404" s="42">
        <f>AB369+Table1525[[#This Row],[Column1]]</f>
        <v>6.1</v>
      </c>
      <c r="AC404" s="76">
        <f>AC369+Table1525[[#This Row],[Column2]]</f>
        <v>5.4666403162055337</v>
      </c>
    </row>
    <row r="405" spans="1:29" x14ac:dyDescent="0.2">
      <c r="A405" s="21">
        <v>18</v>
      </c>
      <c r="B405" s="21">
        <v>0.02</v>
      </c>
      <c r="C405" s="21">
        <v>0.06</v>
      </c>
      <c r="D405" s="21"/>
      <c r="E405" s="21">
        <v>0.02</v>
      </c>
      <c r="F405" s="21">
        <v>0.17</v>
      </c>
      <c r="G405" s="21"/>
      <c r="H405" s="21"/>
      <c r="I405" s="22"/>
      <c r="J405" s="21"/>
      <c r="K405" s="21"/>
      <c r="L405" s="21"/>
      <c r="M405" s="21"/>
      <c r="N405" s="21"/>
      <c r="O405" s="21"/>
      <c r="P405" s="21"/>
      <c r="Q405" s="21">
        <v>0.03</v>
      </c>
      <c r="R405" s="21"/>
      <c r="S405" s="21"/>
      <c r="T405" s="21"/>
      <c r="U405" s="21">
        <v>18</v>
      </c>
      <c r="W405" t="str">
        <f>S386</f>
        <v>B Slaybaugh</v>
      </c>
      <c r="X405" s="39">
        <f>S419</f>
        <v>0</v>
      </c>
      <c r="Y405" s="40">
        <v>2.3391666666666668</v>
      </c>
      <c r="Z405" s="42">
        <f t="shared" si="52"/>
        <v>4.6000000000000005</v>
      </c>
      <c r="AA405" s="42"/>
      <c r="AB405" s="42">
        <f>AB370+Table1525[[#This Row],[Column1]]</f>
        <v>0</v>
      </c>
      <c r="AC405" s="76">
        <f>AC370+Table1525[[#This Row],[Column2]]</f>
        <v>6.246666666666667</v>
      </c>
    </row>
    <row r="406" spans="1:29" x14ac:dyDescent="0.2">
      <c r="A406">
        <v>19</v>
      </c>
      <c r="B406">
        <v>0.17</v>
      </c>
      <c r="C406">
        <v>0.12</v>
      </c>
      <c r="E406">
        <v>0.5</v>
      </c>
      <c r="F406">
        <v>0.18</v>
      </c>
      <c r="H406">
        <v>0.35</v>
      </c>
      <c r="I406">
        <v>0.2</v>
      </c>
      <c r="J406">
        <v>0.1</v>
      </c>
      <c r="L406">
        <v>0.23</v>
      </c>
      <c r="N406">
        <v>0.06</v>
      </c>
      <c r="Q406">
        <v>0.32</v>
      </c>
      <c r="R406">
        <v>0.13</v>
      </c>
      <c r="T406">
        <v>0.34</v>
      </c>
      <c r="U406">
        <v>19</v>
      </c>
      <c r="W406" t="str">
        <f>T386</f>
        <v>Demand</v>
      </c>
      <c r="X406" s="39">
        <f>T419</f>
        <v>3.19</v>
      </c>
      <c r="Y406" s="40">
        <v>3.2076923076923078</v>
      </c>
      <c r="Z406" s="42">
        <f t="shared" si="52"/>
        <v>29.140000000000004</v>
      </c>
      <c r="AA406" s="42"/>
      <c r="AB406" s="42">
        <f>AB371+Table1525[[#This Row],[Column1]]</f>
        <v>9.56</v>
      </c>
      <c r="AC406" s="76">
        <f>AC371+Table1525[[#This Row],[Column2]]</f>
        <v>9.0100000000000016</v>
      </c>
    </row>
    <row r="407" spans="1:29" x14ac:dyDescent="0.2">
      <c r="A407" s="21">
        <v>20</v>
      </c>
      <c r="B407" s="21">
        <v>0.57999999999999996</v>
      </c>
      <c r="C407" s="21">
        <v>0.45</v>
      </c>
      <c r="D407" s="21"/>
      <c r="E407" s="21"/>
      <c r="F407" s="21"/>
      <c r="G407" s="21"/>
      <c r="H407" s="21">
        <v>0.85</v>
      </c>
      <c r="I407" s="22">
        <v>0.55000000000000004</v>
      </c>
      <c r="J407" s="21">
        <v>0.15</v>
      </c>
      <c r="K407" s="21"/>
      <c r="L407" s="21">
        <v>0.36</v>
      </c>
      <c r="M407" s="21"/>
      <c r="N407" s="21">
        <v>0.46</v>
      </c>
      <c r="O407" s="21"/>
      <c r="P407" s="21"/>
      <c r="Q407" s="21">
        <v>0.7</v>
      </c>
      <c r="R407" s="21">
        <v>0.38</v>
      </c>
      <c r="S407" s="21"/>
      <c r="T407" s="21">
        <v>0.67</v>
      </c>
      <c r="U407" s="21">
        <v>20</v>
      </c>
      <c r="AC407" s="76"/>
    </row>
    <row r="408" spans="1:29" x14ac:dyDescent="0.2">
      <c r="A408">
        <v>21</v>
      </c>
      <c r="B408">
        <v>0.02</v>
      </c>
      <c r="E408">
        <v>0.8</v>
      </c>
      <c r="F408">
        <v>0.68</v>
      </c>
      <c r="G408">
        <v>0.51</v>
      </c>
      <c r="J408">
        <v>0.65</v>
      </c>
      <c r="N408">
        <v>0.13</v>
      </c>
      <c r="U408">
        <v>21</v>
      </c>
      <c r="W408" t="s">
        <v>101</v>
      </c>
      <c r="AA408" s="8" t="s">
        <v>145</v>
      </c>
      <c r="AC408" s="76"/>
    </row>
    <row r="409" spans="1:29" x14ac:dyDescent="0.2">
      <c r="A409" s="21">
        <v>22</v>
      </c>
      <c r="B409" s="21"/>
      <c r="C409" s="21"/>
      <c r="D409" s="21"/>
      <c r="E409" s="21"/>
      <c r="F409" s="21"/>
      <c r="G409" s="21"/>
      <c r="H409" s="21"/>
      <c r="I409" s="22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>
        <v>22</v>
      </c>
      <c r="X409" s="41" t="s">
        <v>102</v>
      </c>
      <c r="Y409" s="41"/>
      <c r="AC409" s="76"/>
    </row>
    <row r="410" spans="1:29" x14ac:dyDescent="0.2">
      <c r="A410">
        <v>23</v>
      </c>
      <c r="F410">
        <v>0.24</v>
      </c>
      <c r="J410">
        <v>0.55000000000000004</v>
      </c>
      <c r="U410">
        <v>23</v>
      </c>
      <c r="AC410" s="74"/>
    </row>
    <row r="411" spans="1:29" x14ac:dyDescent="0.2">
      <c r="A411" s="21">
        <v>24</v>
      </c>
      <c r="B411" s="21">
        <v>0.37</v>
      </c>
      <c r="C411" s="21">
        <v>0.47</v>
      </c>
      <c r="D411" s="21"/>
      <c r="E411" s="21">
        <v>0.72</v>
      </c>
      <c r="F411" s="21"/>
      <c r="G411" s="21">
        <v>0.24</v>
      </c>
      <c r="H411" s="21">
        <v>0.57999999999999996</v>
      </c>
      <c r="I411" s="22">
        <v>0.43</v>
      </c>
      <c r="J411" s="21"/>
      <c r="K411" s="21"/>
      <c r="L411" s="21"/>
      <c r="M411" s="21"/>
      <c r="N411" s="21">
        <v>0.4</v>
      </c>
      <c r="O411" s="21"/>
      <c r="P411" s="21"/>
      <c r="Q411" s="21">
        <v>0.56000000000000005</v>
      </c>
      <c r="R411" s="21"/>
      <c r="S411" s="21"/>
      <c r="T411" s="21">
        <v>0.32</v>
      </c>
      <c r="U411" s="21">
        <v>24</v>
      </c>
    </row>
    <row r="412" spans="1:29" x14ac:dyDescent="0.2">
      <c r="A412">
        <v>25</v>
      </c>
      <c r="B412">
        <v>0.01</v>
      </c>
      <c r="U412">
        <v>25</v>
      </c>
    </row>
    <row r="413" spans="1:29" x14ac:dyDescent="0.2">
      <c r="A413" s="21">
        <v>26</v>
      </c>
      <c r="B413" s="21"/>
      <c r="C413" s="21"/>
      <c r="D413" s="21"/>
      <c r="E413" s="21"/>
      <c r="F413" s="21"/>
      <c r="G413" s="21"/>
      <c r="H413" s="21"/>
      <c r="I413" s="22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>
        <v>26</v>
      </c>
    </row>
    <row r="414" spans="1:29" x14ac:dyDescent="0.2">
      <c r="A414">
        <v>27</v>
      </c>
      <c r="B414">
        <v>0.01</v>
      </c>
      <c r="E414">
        <v>0.3</v>
      </c>
      <c r="G414">
        <v>7.0000000000000007E-2</v>
      </c>
      <c r="N414">
        <v>0.08</v>
      </c>
      <c r="Q414">
        <v>0.23</v>
      </c>
      <c r="T414">
        <v>0.2</v>
      </c>
      <c r="U414">
        <v>27</v>
      </c>
    </row>
    <row r="415" spans="1:29" x14ac:dyDescent="0.2">
      <c r="A415" s="21">
        <v>28</v>
      </c>
      <c r="B415" s="21">
        <v>0.01</v>
      </c>
      <c r="C415" s="21">
        <v>0.16</v>
      </c>
      <c r="D415" s="21"/>
      <c r="E415" s="21">
        <v>0.08</v>
      </c>
      <c r="F415" s="21">
        <v>0.21</v>
      </c>
      <c r="G415" s="21">
        <v>0.04</v>
      </c>
      <c r="H415" s="21">
        <v>0.14000000000000001</v>
      </c>
      <c r="I415" s="22">
        <v>0.08</v>
      </c>
      <c r="J415" s="21">
        <v>0.21</v>
      </c>
      <c r="K415" s="21"/>
      <c r="L415" s="21"/>
      <c r="M415" s="21"/>
      <c r="N415" s="21">
        <v>0.2</v>
      </c>
      <c r="O415" s="21">
        <v>0.95</v>
      </c>
      <c r="P415" s="21"/>
      <c r="Q415" s="21">
        <v>0.05</v>
      </c>
      <c r="R415" s="21"/>
      <c r="S415" s="21"/>
      <c r="T415" s="21"/>
      <c r="U415" s="21">
        <v>28</v>
      </c>
    </row>
    <row r="416" spans="1:29" x14ac:dyDescent="0.2">
      <c r="A416">
        <v>29</v>
      </c>
      <c r="C416">
        <v>0.13</v>
      </c>
      <c r="L416">
        <v>0.88</v>
      </c>
      <c r="N416">
        <v>0.01</v>
      </c>
      <c r="O416">
        <v>0.68</v>
      </c>
      <c r="U416">
        <v>29</v>
      </c>
    </row>
    <row r="417" spans="1:21" x14ac:dyDescent="0.2">
      <c r="A417" s="21">
        <v>30</v>
      </c>
      <c r="B417" s="21"/>
      <c r="C417" s="21"/>
      <c r="D417" s="21"/>
      <c r="E417" s="21"/>
      <c r="F417" s="21"/>
      <c r="G417" s="21"/>
      <c r="H417" s="21"/>
      <c r="I417" s="22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>
        <v>30</v>
      </c>
    </row>
    <row r="418" spans="1:21" x14ac:dyDescent="0.2">
      <c r="A418">
        <v>31</v>
      </c>
      <c r="U418">
        <v>31</v>
      </c>
    </row>
    <row r="419" spans="1:21" x14ac:dyDescent="0.2">
      <c r="A419" s="18" t="s">
        <v>37</v>
      </c>
      <c r="B419" s="18">
        <f t="shared" ref="B419:T419" si="53">SUM(B388:B418)</f>
        <v>2.3499999999999992</v>
      </c>
      <c r="C419" s="18">
        <f t="shared" si="53"/>
        <v>2.4500000000000002</v>
      </c>
      <c r="D419" s="18">
        <f t="shared" si="53"/>
        <v>0</v>
      </c>
      <c r="E419" s="18">
        <f t="shared" si="53"/>
        <v>4.0699999999999994</v>
      </c>
      <c r="F419" s="18">
        <f t="shared" si="53"/>
        <v>2.7699999999999996</v>
      </c>
      <c r="G419" s="18">
        <f t="shared" si="53"/>
        <v>1.55</v>
      </c>
      <c r="H419" s="18">
        <f t="shared" si="53"/>
        <v>3.6500000000000004</v>
      </c>
      <c r="I419" s="18">
        <f t="shared" si="53"/>
        <v>2.41</v>
      </c>
      <c r="J419" s="18">
        <f t="shared" si="53"/>
        <v>3.04</v>
      </c>
      <c r="K419" s="18">
        <f t="shared" si="53"/>
        <v>0</v>
      </c>
      <c r="L419" s="18">
        <f t="shared" si="53"/>
        <v>3.13</v>
      </c>
      <c r="M419" s="18">
        <f t="shared" si="53"/>
        <v>0</v>
      </c>
      <c r="N419" s="18">
        <f t="shared" si="53"/>
        <v>2.2799999999999998</v>
      </c>
      <c r="O419" s="18">
        <f t="shared" si="53"/>
        <v>3.37</v>
      </c>
      <c r="P419" s="18">
        <f t="shared" si="53"/>
        <v>0</v>
      </c>
      <c r="Q419" s="18">
        <f t="shared" si="53"/>
        <v>3.4400000000000004</v>
      </c>
      <c r="R419" s="18">
        <f t="shared" si="53"/>
        <v>1.4100000000000001</v>
      </c>
      <c r="S419" s="18">
        <f t="shared" si="53"/>
        <v>0</v>
      </c>
      <c r="T419" s="20">
        <f t="shared" si="53"/>
        <v>3.19</v>
      </c>
      <c r="U419" s="18"/>
    </row>
    <row r="421" spans="1:21" x14ac:dyDescent="0.2">
      <c r="A421" s="28" t="s">
        <v>87</v>
      </c>
      <c r="B421" s="28">
        <f>SUM(B34+B69+B104+B139+B174+B209+B244+B279+B314+B349+B384+B419)</f>
        <v>12.22</v>
      </c>
      <c r="C421" s="28">
        <f>SUM(C34+C69+C104+C139+C174+C209+C244+C279+C314+C349+C384+C419)</f>
        <v>22.38</v>
      </c>
      <c r="D421" s="28">
        <f>SUM(D34+D69+D104+D139+D174+D209+D244+D279+D314+D349+D384+D419)</f>
        <v>9.1</v>
      </c>
      <c r="E421" s="28">
        <f>SUM(E34+E69+E104+E139+E174+E209+E244+E279+E314+E349+E384+E419)</f>
        <v>20.85</v>
      </c>
      <c r="F421" s="28">
        <f>SUM(F34+F69+F104+F139+F174+F209+F244+F279+F314+F349+F384+F419)</f>
        <v>15.38</v>
      </c>
      <c r="G421" s="28">
        <f>SUM(G34+G69+G104+G139+G174+G209+G244+G79+G314+G349+G384+G419)</f>
        <v>11.640000000000002</v>
      </c>
      <c r="H421" s="28">
        <f t="shared" ref="H421:T421" si="54">SUM(H34+H69+H104+H139+H174+H209+H244+H279+H314+H349+H384+H419)</f>
        <v>15.729999999999999</v>
      </c>
      <c r="I421" s="28">
        <f t="shared" si="54"/>
        <v>13.35</v>
      </c>
      <c r="J421" s="28">
        <f t="shared" si="54"/>
        <v>17.849999999999998</v>
      </c>
      <c r="K421" s="28">
        <f t="shared" si="54"/>
        <v>5.19</v>
      </c>
      <c r="L421" s="28">
        <f t="shared" si="54"/>
        <v>23.81</v>
      </c>
      <c r="M421" s="28">
        <f t="shared" si="54"/>
        <v>0</v>
      </c>
      <c r="N421" s="28">
        <f t="shared" si="54"/>
        <v>16.720000000000002</v>
      </c>
      <c r="O421" s="28">
        <f t="shared" si="54"/>
        <v>11.5</v>
      </c>
      <c r="P421" s="28">
        <f t="shared" si="54"/>
        <v>0</v>
      </c>
      <c r="Q421" s="28">
        <f t="shared" si="54"/>
        <v>18.720000000000002</v>
      </c>
      <c r="R421" s="28">
        <f t="shared" si="54"/>
        <v>17.240000000000002</v>
      </c>
      <c r="S421" s="29">
        <f t="shared" si="54"/>
        <v>4.6000000000000005</v>
      </c>
      <c r="T421" s="29">
        <f t="shared" si="54"/>
        <v>29.140000000000004</v>
      </c>
    </row>
    <row r="442" spans="23:29" x14ac:dyDescent="0.2">
      <c r="W442">
        <f>'2012'!W433</f>
        <v>0</v>
      </c>
      <c r="X442">
        <f>'2012'!X433</f>
        <v>0</v>
      </c>
      <c r="Y442">
        <f>'2012'!Y433</f>
        <v>0</v>
      </c>
      <c r="Z442">
        <f>'2012'!Z433</f>
        <v>0</v>
      </c>
      <c r="AA442"/>
      <c r="AB442"/>
      <c r="AC442"/>
    </row>
    <row r="443" spans="23:29" x14ac:dyDescent="0.2">
      <c r="W443">
        <f>'2012'!W434</f>
        <v>0</v>
      </c>
      <c r="X443">
        <f>'2012'!X434</f>
        <v>0</v>
      </c>
      <c r="Y443">
        <f>'2012'!Y434</f>
        <v>0</v>
      </c>
      <c r="Z443">
        <f>'2012'!Z434</f>
        <v>0</v>
      </c>
      <c r="AA443"/>
      <c r="AB443"/>
      <c r="AC443"/>
    </row>
    <row r="444" spans="23:29" x14ac:dyDescent="0.2">
      <c r="W444">
        <f>'2012'!W435</f>
        <v>0</v>
      </c>
      <c r="X444">
        <f>'2012'!X435</f>
        <v>0</v>
      </c>
      <c r="Y444">
        <f>'2012'!Y435</f>
        <v>0</v>
      </c>
      <c r="Z444">
        <f>'2012'!Z435</f>
        <v>0</v>
      </c>
      <c r="AA444"/>
      <c r="AB444"/>
      <c r="AC444"/>
    </row>
    <row r="445" spans="23:29" x14ac:dyDescent="0.2">
      <c r="W445">
        <f>'2012'!W436</f>
        <v>0</v>
      </c>
      <c r="X445">
        <f>'2012'!X436</f>
        <v>0</v>
      </c>
      <c r="Y445">
        <f>'2012'!Y436</f>
        <v>0</v>
      </c>
      <c r="Z445">
        <f>'2012'!Z436</f>
        <v>0</v>
      </c>
      <c r="AA445"/>
      <c r="AB445"/>
      <c r="AC445"/>
    </row>
  </sheetData>
  <phoneticPr fontId="0" type="noConversion"/>
  <pageMargins left="0.75" right="0.75" top="1" bottom="1" header="0.5" footer="0.5"/>
  <headerFooter alignWithMargins="0"/>
  <tableParts count="1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K423"/>
  <sheetViews>
    <sheetView topLeftCell="A289" zoomScale="90" zoomScaleNormal="90" workbookViewId="0"/>
  </sheetViews>
  <sheetFormatPr defaultRowHeight="12.75" x14ac:dyDescent="0.2"/>
  <cols>
    <col min="1" max="4" width="10.28515625" customWidth="1"/>
    <col min="5" max="5" width="10.7109375" customWidth="1"/>
    <col min="6" max="8" width="10.28515625" customWidth="1"/>
    <col min="9" max="9" width="10.42578125" customWidth="1"/>
    <col min="10" max="10" width="10.28515625" customWidth="1"/>
    <col min="11" max="11" width="11.28515625" customWidth="1"/>
    <col min="12" max="22" width="10.28515625" customWidth="1"/>
    <col min="23" max="23" width="15.140625" customWidth="1"/>
    <col min="24" max="24" width="10.42578125" customWidth="1"/>
    <col min="25" max="25" width="12.7109375" customWidth="1"/>
    <col min="26" max="26" width="11.42578125" customWidth="1"/>
    <col min="27" max="27" width="11.85546875" customWidth="1"/>
    <col min="28" max="28" width="11.28515625" customWidth="1"/>
    <col min="29" max="29" width="15" customWidth="1"/>
    <col min="30" max="30" width="22.7109375" customWidth="1"/>
    <col min="31" max="31" width="13" customWidth="1"/>
    <col min="32" max="33" width="5.85546875" customWidth="1"/>
    <col min="34" max="34" width="5.5703125" customWidth="1"/>
    <col min="35" max="35" width="5.85546875" customWidth="1"/>
    <col min="36" max="36" width="5.42578125" customWidth="1"/>
    <col min="37" max="37" width="6.5703125" customWidth="1"/>
    <col min="38" max="38" width="6.28515625" customWidth="1"/>
    <col min="39" max="39" width="5.7109375" customWidth="1"/>
    <col min="40" max="40" width="6" customWidth="1"/>
    <col min="41" max="41" width="5.7109375" customWidth="1"/>
    <col min="42" max="42" width="5.85546875" customWidth="1"/>
    <col min="43" max="43" width="6.140625" customWidth="1"/>
    <col min="44" max="44" width="8.5703125" customWidth="1"/>
    <col min="45" max="45" width="4" customWidth="1"/>
    <col min="46" max="46" width="12.85546875" customWidth="1"/>
    <col min="47" max="54" width="10.28515625" customWidth="1"/>
    <col min="55" max="55" width="9.7109375" customWidth="1"/>
  </cols>
  <sheetData>
    <row r="1" spans="1:89" x14ac:dyDescent="0.2">
      <c r="A1" s="2" t="s">
        <v>0</v>
      </c>
      <c r="B1" t="s">
        <v>1</v>
      </c>
      <c r="C1" t="s">
        <v>2</v>
      </c>
      <c r="D1" t="s">
        <v>113</v>
      </c>
      <c r="E1" t="s">
        <v>4</v>
      </c>
      <c r="F1" t="s">
        <v>5</v>
      </c>
      <c r="G1" t="s">
        <v>6</v>
      </c>
      <c r="H1" t="s">
        <v>180</v>
      </c>
      <c r="I1" t="s">
        <v>96</v>
      </c>
      <c r="J1" t="s">
        <v>9</v>
      </c>
      <c r="K1" t="s">
        <v>10</v>
      </c>
      <c r="L1" t="s">
        <v>11</v>
      </c>
      <c r="M1" t="s">
        <v>181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X1" s="48"/>
      <c r="Y1" s="48"/>
      <c r="AI1" s="34" t="s">
        <v>143</v>
      </c>
      <c r="AT1">
        <v>2015</v>
      </c>
      <c r="AV1" t="str">
        <f t="shared" ref="AV1:BN1" si="0">B1</f>
        <v>Pomeroy</v>
      </c>
      <c r="AW1" t="str">
        <f t="shared" si="0"/>
        <v>Kuhn</v>
      </c>
      <c r="AX1" t="str">
        <f t="shared" si="0"/>
        <v>Tom Keatts</v>
      </c>
      <c r="AY1" t="str">
        <f t="shared" si="0"/>
        <v>Victor</v>
      </c>
      <c r="AZ1" t="str">
        <f t="shared" si="0"/>
        <v>Ruark</v>
      </c>
      <c r="BA1" t="str">
        <f t="shared" si="0"/>
        <v>Cardwell</v>
      </c>
      <c r="BB1" t="str">
        <f t="shared" si="0"/>
        <v>Hastings</v>
      </c>
      <c r="BC1" t="str">
        <f t="shared" si="0"/>
        <v>510 Pataha</v>
      </c>
      <c r="BD1" t="str">
        <f t="shared" si="0"/>
        <v>Williams</v>
      </c>
      <c r="BE1" t="str">
        <f t="shared" si="0"/>
        <v>Fitzsimmons</v>
      </c>
      <c r="BF1" t="str">
        <f t="shared" si="0"/>
        <v>Houser</v>
      </c>
      <c r="BG1" t="str">
        <f t="shared" si="0"/>
        <v>Baker</v>
      </c>
      <c r="BH1" t="str">
        <f t="shared" si="0"/>
        <v>Landkammer</v>
      </c>
      <c r="BI1" t="str">
        <f t="shared" si="0"/>
        <v>Travis</v>
      </c>
      <c r="BJ1" t="str">
        <f t="shared" si="0"/>
        <v>Robinson</v>
      </c>
      <c r="BK1" t="str">
        <f t="shared" si="0"/>
        <v>Blachly</v>
      </c>
      <c r="BL1" t="str">
        <f t="shared" si="0"/>
        <v>S. Flerchinger</v>
      </c>
      <c r="BM1" t="str">
        <f t="shared" si="0"/>
        <v>B. Slaybaugh</v>
      </c>
      <c r="BN1" t="str">
        <f t="shared" si="0"/>
        <v>Demand</v>
      </c>
      <c r="BO1" s="9" t="s">
        <v>20</v>
      </c>
    </row>
    <row r="2" spans="1:89" ht="15" x14ac:dyDescent="0.2">
      <c r="A2">
        <v>2015</v>
      </c>
      <c r="W2" s="66">
        <v>42005</v>
      </c>
      <c r="X2" s="39"/>
      <c r="Y2" s="41" t="s">
        <v>107</v>
      </c>
      <c r="Z2" s="8"/>
      <c r="AA2" s="8"/>
      <c r="AB2" s="8"/>
      <c r="AC2" s="8"/>
      <c r="AF2" s="34" t="s">
        <v>138</v>
      </c>
      <c r="AG2" s="34" t="s">
        <v>103</v>
      </c>
      <c r="AH2" s="34" t="s">
        <v>139</v>
      </c>
      <c r="AI2" s="34" t="s">
        <v>140</v>
      </c>
      <c r="AJ2" s="34" t="s">
        <v>42</v>
      </c>
      <c r="AK2" s="34" t="s">
        <v>43</v>
      </c>
      <c r="AL2" s="34" t="s">
        <v>45</v>
      </c>
      <c r="AM2" s="34" t="s">
        <v>58</v>
      </c>
      <c r="AN2" s="34" t="s">
        <v>59</v>
      </c>
      <c r="AO2" s="34" t="s">
        <v>104</v>
      </c>
      <c r="AP2" s="34" t="s">
        <v>141</v>
      </c>
      <c r="AQ2" s="34" t="s">
        <v>62</v>
      </c>
      <c r="AR2" s="34" t="s">
        <v>142</v>
      </c>
      <c r="BO2" s="9"/>
    </row>
    <row r="3" spans="1:89" x14ac:dyDescent="0.2">
      <c r="A3">
        <v>1</v>
      </c>
      <c r="U3">
        <v>1</v>
      </c>
      <c r="X3" s="39" t="s">
        <v>98</v>
      </c>
      <c r="Y3" s="44" t="s">
        <v>115</v>
      </c>
      <c r="Z3" s="8" t="s">
        <v>99</v>
      </c>
      <c r="AA3" s="8" t="s">
        <v>116</v>
      </c>
      <c r="AB3" s="42" t="s">
        <v>100</v>
      </c>
      <c r="AC3" s="42" t="s">
        <v>178</v>
      </c>
      <c r="AE3" t="str">
        <f>B$1</f>
        <v>Pomeroy</v>
      </c>
      <c r="AF3" s="3">
        <f>$B34</f>
        <v>1.5299999999999998</v>
      </c>
      <c r="AG3" s="3">
        <f>$B69</f>
        <v>0.98</v>
      </c>
      <c r="AH3" s="3">
        <f>$B104</f>
        <v>1.3800000000000001</v>
      </c>
      <c r="AI3" s="3">
        <f>$B139</f>
        <v>0.72</v>
      </c>
      <c r="AJ3" s="3">
        <f>$B174</f>
        <v>0.88000000000000012</v>
      </c>
      <c r="AK3" s="3">
        <f>$B209</f>
        <v>0</v>
      </c>
      <c r="AL3" s="3">
        <f>$B244</f>
        <v>0</v>
      </c>
      <c r="AM3" s="3">
        <f>$B279</f>
        <v>0.23000000000000004</v>
      </c>
      <c r="AN3" s="3">
        <f>$B314</f>
        <v>0.39999999999999997</v>
      </c>
      <c r="AO3" s="3">
        <f>$B349</f>
        <v>0.86</v>
      </c>
      <c r="AP3" s="3">
        <f>$B384</f>
        <v>0.89</v>
      </c>
      <c r="AQ3" s="3">
        <f>$B419</f>
        <v>1.9600000000000002</v>
      </c>
      <c r="AR3" s="3">
        <f>$B421</f>
        <v>9.83</v>
      </c>
      <c r="AT3" s="6" t="s">
        <v>21</v>
      </c>
      <c r="AV3">
        <f t="shared" ref="AV3:BN3" si="1">B34</f>
        <v>1.5299999999999998</v>
      </c>
      <c r="AW3">
        <f t="shared" si="1"/>
        <v>1.36</v>
      </c>
      <c r="AX3">
        <f t="shared" si="1"/>
        <v>1.1499999999999999</v>
      </c>
      <c r="AY3">
        <f t="shared" si="1"/>
        <v>2.2999999999999998</v>
      </c>
      <c r="AZ3">
        <f t="shared" si="1"/>
        <v>1.6</v>
      </c>
      <c r="BA3">
        <f t="shared" si="1"/>
        <v>1.06</v>
      </c>
      <c r="BB3">
        <f t="shared" si="1"/>
        <v>1.98</v>
      </c>
      <c r="BC3">
        <f t="shared" si="1"/>
        <v>1.3</v>
      </c>
      <c r="BD3">
        <f t="shared" si="1"/>
        <v>1.5</v>
      </c>
      <c r="BE3">
        <f t="shared" si="1"/>
        <v>0</v>
      </c>
      <c r="BF3">
        <f t="shared" si="1"/>
        <v>1.25</v>
      </c>
      <c r="BG3">
        <f t="shared" si="1"/>
        <v>0</v>
      </c>
      <c r="BH3">
        <f t="shared" si="1"/>
        <v>1.33</v>
      </c>
      <c r="BI3">
        <f t="shared" si="1"/>
        <v>1.9500000000000002</v>
      </c>
      <c r="BJ3">
        <f t="shared" si="1"/>
        <v>0</v>
      </c>
      <c r="BK3">
        <f t="shared" si="1"/>
        <v>1.75</v>
      </c>
      <c r="BL3">
        <f t="shared" si="1"/>
        <v>1.6400000000000001</v>
      </c>
      <c r="BM3">
        <f t="shared" si="1"/>
        <v>0</v>
      </c>
      <c r="BN3">
        <f t="shared" si="1"/>
        <v>1.44</v>
      </c>
      <c r="BO3" s="7">
        <f t="shared" ref="BO3:BO14" si="2">AVERAGE(AV3:BN3)</f>
        <v>1.2178947368421054</v>
      </c>
      <c r="BQ3" s="6"/>
      <c r="CK3" s="3"/>
    </row>
    <row r="4" spans="1:89" x14ac:dyDescent="0.2">
      <c r="A4" s="21">
        <v>2</v>
      </c>
      <c r="B4" s="21"/>
      <c r="C4" s="21"/>
      <c r="D4" s="21"/>
      <c r="E4" s="21"/>
      <c r="F4" s="21">
        <v>0.05</v>
      </c>
      <c r="G4" s="21"/>
      <c r="H4" s="21"/>
      <c r="I4" s="22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>
        <v>2</v>
      </c>
      <c r="W4" t="str">
        <f>B1</f>
        <v>Pomeroy</v>
      </c>
      <c r="X4" s="39">
        <f>B34</f>
        <v>1.5299999999999998</v>
      </c>
      <c r="Y4" s="40">
        <v>1.5339130434782606</v>
      </c>
      <c r="Z4" s="42">
        <f t="shared" ref="Z4:Z22" si="3">AF25</f>
        <v>1.5299999999999998</v>
      </c>
      <c r="AA4" s="42">
        <v>1.77</v>
      </c>
      <c r="AB4" s="42">
        <f>AV$33+AV$34+AV$35+AV$36+Z4</f>
        <v>6.9599999999999991</v>
      </c>
      <c r="AC4" s="42">
        <f>Table1626[[#This Row],[Column3]]+Average!Q475</f>
        <v>6.2778746836899018</v>
      </c>
      <c r="AE4" t="str">
        <f>C$1</f>
        <v>Kuhn</v>
      </c>
      <c r="AF4" s="3">
        <f>$C34</f>
        <v>1.36</v>
      </c>
      <c r="AG4" s="3">
        <f>$C69</f>
        <v>1.79</v>
      </c>
      <c r="AH4" s="3">
        <f>$C104</f>
        <v>1.63</v>
      </c>
      <c r="AI4" s="3">
        <f>$C139</f>
        <v>0.84000000000000008</v>
      </c>
      <c r="AJ4" s="3">
        <f>$C174</f>
        <v>2.35</v>
      </c>
      <c r="AK4" s="3">
        <f>$C209</f>
        <v>0.45</v>
      </c>
      <c r="AL4" s="3">
        <f>$C244</f>
        <v>0.38</v>
      </c>
      <c r="AM4" s="3">
        <f>$C279</f>
        <v>0.43000000000000005</v>
      </c>
      <c r="AN4" s="3">
        <f>$C314</f>
        <v>0.66</v>
      </c>
      <c r="AO4" s="3">
        <f>$C349</f>
        <v>2.1900000000000004</v>
      </c>
      <c r="AP4" s="3">
        <f>$C384</f>
        <v>1.4800000000000002</v>
      </c>
      <c r="AQ4" s="3">
        <f>$C419</f>
        <v>3.5399999999999996</v>
      </c>
      <c r="AR4" s="3">
        <f>$C421</f>
        <v>17.100000000000001</v>
      </c>
      <c r="AT4" s="6" t="s">
        <v>22</v>
      </c>
      <c r="AV4">
        <f t="shared" ref="AV4:BN4" si="4">B69</f>
        <v>0.98</v>
      </c>
      <c r="AW4">
        <f t="shared" si="4"/>
        <v>1.79</v>
      </c>
      <c r="AX4">
        <f t="shared" si="4"/>
        <v>1.22</v>
      </c>
      <c r="AY4">
        <f t="shared" si="4"/>
        <v>1.62</v>
      </c>
      <c r="AZ4">
        <f t="shared" si="4"/>
        <v>1.7100000000000002</v>
      </c>
      <c r="BA4">
        <f t="shared" si="4"/>
        <v>1.0000000000000002</v>
      </c>
      <c r="BB4">
        <f t="shared" si="4"/>
        <v>1.4</v>
      </c>
      <c r="BC4">
        <f t="shared" si="4"/>
        <v>1</v>
      </c>
      <c r="BD4">
        <f t="shared" si="4"/>
        <v>1.3000000000000003</v>
      </c>
      <c r="BE4">
        <f t="shared" si="4"/>
        <v>0</v>
      </c>
      <c r="BF4">
        <f t="shared" si="4"/>
        <v>1.19</v>
      </c>
      <c r="BG4">
        <f t="shared" si="4"/>
        <v>0</v>
      </c>
      <c r="BH4">
        <f t="shared" si="4"/>
        <v>1.04</v>
      </c>
      <c r="BI4">
        <f t="shared" si="4"/>
        <v>1.25</v>
      </c>
      <c r="BJ4">
        <f t="shared" si="4"/>
        <v>0</v>
      </c>
      <c r="BK4">
        <f t="shared" si="4"/>
        <v>1.1700000000000002</v>
      </c>
      <c r="BL4">
        <f t="shared" si="4"/>
        <v>1.67</v>
      </c>
      <c r="BM4">
        <f t="shared" si="4"/>
        <v>0</v>
      </c>
      <c r="BN4">
        <f t="shared" si="4"/>
        <v>3.24</v>
      </c>
      <c r="BO4" s="7">
        <f t="shared" si="2"/>
        <v>1.1357894736842109</v>
      </c>
      <c r="BQ4" s="6"/>
      <c r="CK4" s="3"/>
    </row>
    <row r="5" spans="1:89" x14ac:dyDescent="0.2">
      <c r="A5">
        <v>3</v>
      </c>
      <c r="C5">
        <v>0.1</v>
      </c>
      <c r="E5">
        <v>0.08</v>
      </c>
      <c r="J5">
        <v>0.06</v>
      </c>
      <c r="L5">
        <v>0.56999999999999995</v>
      </c>
      <c r="N5">
        <v>0.01</v>
      </c>
      <c r="R5">
        <v>0.2</v>
      </c>
      <c r="U5">
        <v>3</v>
      </c>
      <c r="W5" t="str">
        <f>C1</f>
        <v>Kuhn</v>
      </c>
      <c r="X5" s="39">
        <f>C34</f>
        <v>1.36</v>
      </c>
      <c r="Y5" s="40">
        <v>2.0852941176470585</v>
      </c>
      <c r="Z5" s="42">
        <f t="shared" si="3"/>
        <v>1.36</v>
      </c>
      <c r="AA5" s="42">
        <v>1.32</v>
      </c>
      <c r="AB5" s="42">
        <f>AW$33+AW$34+AW$35+AW$36+Z5</f>
        <v>9.85</v>
      </c>
      <c r="AC5" s="42">
        <f>Table1626[[#This Row],[Column3]]+Average!Q476</f>
        <v>9.2406056177411671</v>
      </c>
      <c r="AE5" t="str">
        <f>D$1</f>
        <v>Tom Keatts</v>
      </c>
      <c r="AF5" s="3">
        <f>$D34</f>
        <v>1.1499999999999999</v>
      </c>
      <c r="AG5" s="3">
        <f>$D69</f>
        <v>1.22</v>
      </c>
      <c r="AH5" s="3">
        <f>$D104</f>
        <v>1.6100000000000003</v>
      </c>
      <c r="AI5" s="3">
        <f>$D139</f>
        <v>0.78999999999999992</v>
      </c>
      <c r="AJ5" s="3">
        <f>$D174</f>
        <v>1</v>
      </c>
      <c r="AK5" s="3">
        <f>$D209</f>
        <v>0</v>
      </c>
      <c r="AL5" s="3">
        <f>$D244</f>
        <v>0</v>
      </c>
      <c r="AM5" s="3">
        <f>$D279</f>
        <v>0</v>
      </c>
      <c r="AN5" s="3">
        <f>$D314</f>
        <v>0</v>
      </c>
      <c r="AO5" s="3">
        <f>$D349</f>
        <v>1.44</v>
      </c>
      <c r="AP5" s="3">
        <f>$D384</f>
        <v>1.1800000000000002</v>
      </c>
      <c r="AQ5" s="3">
        <f>$D419</f>
        <v>2.5799999999999987</v>
      </c>
      <c r="AR5" s="3">
        <f>$D421</f>
        <v>10.969999999999999</v>
      </c>
      <c r="AT5" s="6" t="s">
        <v>23</v>
      </c>
      <c r="AV5">
        <f t="shared" ref="AV5:BN5" si="5">B104</f>
        <v>1.3800000000000001</v>
      </c>
      <c r="AW5">
        <f t="shared" si="5"/>
        <v>1.63</v>
      </c>
      <c r="AX5">
        <f t="shared" si="5"/>
        <v>1.6100000000000003</v>
      </c>
      <c r="AY5">
        <f t="shared" si="5"/>
        <v>2.52</v>
      </c>
      <c r="AZ5">
        <f t="shared" si="5"/>
        <v>1.65</v>
      </c>
      <c r="BA5">
        <f t="shared" si="5"/>
        <v>1.5</v>
      </c>
      <c r="BB5">
        <f t="shared" si="5"/>
        <v>2.0300000000000002</v>
      </c>
      <c r="BC5">
        <f t="shared" si="5"/>
        <v>1.42</v>
      </c>
      <c r="BD5">
        <f t="shared" si="5"/>
        <v>1.6</v>
      </c>
      <c r="BE5">
        <f t="shared" si="5"/>
        <v>0</v>
      </c>
      <c r="BF5">
        <f t="shared" si="5"/>
        <v>1.76</v>
      </c>
      <c r="BG5">
        <f t="shared" si="5"/>
        <v>0</v>
      </c>
      <c r="BH5">
        <f t="shared" si="5"/>
        <v>1.24</v>
      </c>
      <c r="BI5">
        <f t="shared" si="5"/>
        <v>2.15</v>
      </c>
      <c r="BJ5">
        <f t="shared" si="5"/>
        <v>0</v>
      </c>
      <c r="BK5">
        <f t="shared" si="5"/>
        <v>0</v>
      </c>
      <c r="BL5">
        <f t="shared" si="5"/>
        <v>1.1199999999999999</v>
      </c>
      <c r="BM5">
        <f t="shared" si="5"/>
        <v>0</v>
      </c>
      <c r="BN5">
        <f t="shared" si="5"/>
        <v>2.0300000000000002</v>
      </c>
      <c r="BO5" s="7">
        <f t="shared" si="2"/>
        <v>1.2442105263157894</v>
      </c>
      <c r="BQ5" s="6"/>
      <c r="CK5" s="3"/>
    </row>
    <row r="6" spans="1:89" x14ac:dyDescent="0.2">
      <c r="A6" s="21">
        <v>4</v>
      </c>
      <c r="B6" s="21">
        <v>0.56999999999999995</v>
      </c>
      <c r="C6" s="21">
        <v>0.19</v>
      </c>
      <c r="D6" s="21">
        <v>0.18</v>
      </c>
      <c r="E6" s="21">
        <v>0.74</v>
      </c>
      <c r="F6" s="21">
        <v>0.75</v>
      </c>
      <c r="G6" s="21">
        <v>0.35</v>
      </c>
      <c r="H6" s="21">
        <v>0.73</v>
      </c>
      <c r="I6" s="22">
        <v>0.51</v>
      </c>
      <c r="J6" s="21">
        <v>0.27</v>
      </c>
      <c r="K6" s="21"/>
      <c r="L6" s="21"/>
      <c r="M6" s="21"/>
      <c r="N6" s="21">
        <v>0.46</v>
      </c>
      <c r="O6" s="21">
        <v>0.63</v>
      </c>
      <c r="P6" s="21"/>
      <c r="Q6" s="21">
        <v>0.59</v>
      </c>
      <c r="R6" s="21">
        <v>0.7</v>
      </c>
      <c r="S6" s="21"/>
      <c r="T6" s="21"/>
      <c r="U6" s="21">
        <v>4</v>
      </c>
      <c r="W6" t="str">
        <f>D1</f>
        <v>Tom Keatts</v>
      </c>
      <c r="X6" s="39">
        <f>D34</f>
        <v>1.1499999999999999</v>
      </c>
      <c r="Y6" s="40"/>
      <c r="Z6" s="42">
        <f t="shared" si="3"/>
        <v>1.1499999999999999</v>
      </c>
      <c r="AA6" s="43"/>
      <c r="AB6" s="42">
        <f>AX$33+AX$34+AX$35+AX$36+Z6</f>
        <v>3.85</v>
      </c>
      <c r="AC6" s="42">
        <f>Table1626[[#This Row],[Column3]]+Average!Q477</f>
        <v>6.3177585649644472</v>
      </c>
      <c r="AE6" t="str">
        <f>E$1</f>
        <v>Victor</v>
      </c>
      <c r="AF6" s="3">
        <f>$E34</f>
        <v>2.2999999999999998</v>
      </c>
      <c r="AG6" s="3">
        <f>$E69</f>
        <v>1.62</v>
      </c>
      <c r="AH6" s="3">
        <f>$E104</f>
        <v>2.52</v>
      </c>
      <c r="AI6" s="3">
        <f>$E139</f>
        <v>1.1000000000000001</v>
      </c>
      <c r="AJ6" s="3">
        <f>$E174</f>
        <v>1.6300000000000003</v>
      </c>
      <c r="AK6" s="3">
        <f>$E209</f>
        <v>0.37</v>
      </c>
      <c r="AL6" s="3">
        <f>$E244</f>
        <v>0.13</v>
      </c>
      <c r="AM6" s="3">
        <f>$E279</f>
        <v>7.0000000000000007E-2</v>
      </c>
      <c r="AN6" s="3">
        <f>$E314</f>
        <v>1.53</v>
      </c>
      <c r="AO6" s="3">
        <f>$E349</f>
        <v>1.38</v>
      </c>
      <c r="AP6" s="3">
        <f>$E384</f>
        <v>1.7900000000000003</v>
      </c>
      <c r="AQ6" s="3">
        <f>$E419</f>
        <v>4.5699999999999994</v>
      </c>
      <c r="AR6" s="3">
        <f>$E421</f>
        <v>19.009999999999998</v>
      </c>
      <c r="AT6" s="6" t="s">
        <v>24</v>
      </c>
      <c r="AV6">
        <f t="shared" ref="AV6:BN6" si="6">B139</f>
        <v>0.72</v>
      </c>
      <c r="AW6">
        <f t="shared" si="6"/>
        <v>0.84000000000000008</v>
      </c>
      <c r="AX6">
        <f t="shared" si="6"/>
        <v>0.78999999999999992</v>
      </c>
      <c r="AY6">
        <f t="shared" si="6"/>
        <v>1.1000000000000001</v>
      </c>
      <c r="AZ6">
        <f t="shared" si="6"/>
        <v>0.42</v>
      </c>
      <c r="BA6">
        <f t="shared" si="6"/>
        <v>0.43</v>
      </c>
      <c r="BB6">
        <f t="shared" si="6"/>
        <v>0</v>
      </c>
      <c r="BC6">
        <f t="shared" si="6"/>
        <v>0.60000000000000009</v>
      </c>
      <c r="BD6">
        <f t="shared" si="6"/>
        <v>0.74</v>
      </c>
      <c r="BE6">
        <f t="shared" si="6"/>
        <v>0</v>
      </c>
      <c r="BF6">
        <f t="shared" si="6"/>
        <v>1.67</v>
      </c>
      <c r="BG6">
        <f t="shared" si="6"/>
        <v>0</v>
      </c>
      <c r="BH6">
        <f t="shared" si="6"/>
        <v>0.29000000000000004</v>
      </c>
      <c r="BI6">
        <f t="shared" si="6"/>
        <v>0.44999999999999996</v>
      </c>
      <c r="BJ6">
        <f t="shared" si="6"/>
        <v>0</v>
      </c>
      <c r="BK6">
        <f t="shared" si="6"/>
        <v>0.78</v>
      </c>
      <c r="BL6">
        <f t="shared" si="6"/>
        <v>0.42</v>
      </c>
      <c r="BM6">
        <f t="shared" si="6"/>
        <v>0</v>
      </c>
      <c r="BN6">
        <f t="shared" si="6"/>
        <v>1.6700000000000002</v>
      </c>
      <c r="BO6" s="7">
        <f t="shared" si="2"/>
        <v>0.5747368421052631</v>
      </c>
      <c r="BQ6" s="6"/>
      <c r="CK6" s="3"/>
    </row>
    <row r="7" spans="1:89" x14ac:dyDescent="0.2">
      <c r="A7">
        <v>5</v>
      </c>
      <c r="C7">
        <v>0.15</v>
      </c>
      <c r="J7">
        <v>0.32</v>
      </c>
      <c r="N7">
        <v>0.16</v>
      </c>
      <c r="T7">
        <v>0.8</v>
      </c>
      <c r="U7">
        <v>5</v>
      </c>
      <c r="W7" t="str">
        <f>E1</f>
        <v>Victor</v>
      </c>
      <c r="X7" s="39">
        <f>E34</f>
        <v>2.2999999999999998</v>
      </c>
      <c r="Y7" s="40">
        <v>2.7186956521739134</v>
      </c>
      <c r="Z7" s="42">
        <f t="shared" si="3"/>
        <v>2.2999999999999998</v>
      </c>
      <c r="AA7" s="42">
        <v>2.5299999999999998</v>
      </c>
      <c r="AB7" s="42">
        <f>AY$33+AY$34+AY$35+AY$36+Z7</f>
        <v>6.9799999999999995</v>
      </c>
      <c r="AC7" s="42">
        <f>Table1626[[#This Row],[Column3]]+Average!Q478</f>
        <v>10.390124223602484</v>
      </c>
      <c r="AE7" t="str">
        <f>F$1</f>
        <v>Ruark</v>
      </c>
      <c r="AF7" s="3">
        <f>$F34</f>
        <v>1.6</v>
      </c>
      <c r="AG7" s="3">
        <f>$F69</f>
        <v>1.7100000000000002</v>
      </c>
      <c r="AH7" s="3">
        <f>$F104</f>
        <v>1.65</v>
      </c>
      <c r="AI7" s="3">
        <f>$F139</f>
        <v>0.42</v>
      </c>
      <c r="AJ7" s="3">
        <f>$F174</f>
        <v>1.1700000000000002</v>
      </c>
      <c r="AK7" s="3">
        <f>$F209</f>
        <v>0.86</v>
      </c>
      <c r="AL7" s="3">
        <f>$F244</f>
        <v>0.02</v>
      </c>
      <c r="AM7" s="3">
        <f>$F279</f>
        <v>0.02</v>
      </c>
      <c r="AN7" s="3">
        <f>$F314</f>
        <v>1.07</v>
      </c>
      <c r="AO7" s="3">
        <f>$F349</f>
        <v>0</v>
      </c>
      <c r="AP7" s="3">
        <f>$F384</f>
        <v>1.2000000000000002</v>
      </c>
      <c r="AQ7" s="3">
        <f>$F419</f>
        <v>2.4099999999999997</v>
      </c>
      <c r="AR7" s="3">
        <f>$F421</f>
        <v>12.129999999999999</v>
      </c>
      <c r="AT7" s="6" t="s">
        <v>25</v>
      </c>
      <c r="AV7">
        <f t="shared" ref="AV7:BN7" si="7">B174</f>
        <v>0.88000000000000012</v>
      </c>
      <c r="AW7">
        <f t="shared" si="7"/>
        <v>2.35</v>
      </c>
      <c r="AX7">
        <f t="shared" si="7"/>
        <v>1</v>
      </c>
      <c r="AY7">
        <f t="shared" si="7"/>
        <v>1.6300000000000003</v>
      </c>
      <c r="AZ7">
        <f t="shared" si="7"/>
        <v>1.1700000000000002</v>
      </c>
      <c r="BA7">
        <f t="shared" si="7"/>
        <v>1.27</v>
      </c>
      <c r="BB7">
        <f t="shared" si="7"/>
        <v>1.3699999999999999</v>
      </c>
      <c r="BC7">
        <f t="shared" si="7"/>
        <v>0.83000000000000007</v>
      </c>
      <c r="BD7">
        <f t="shared" si="7"/>
        <v>0.81</v>
      </c>
      <c r="BE7">
        <f t="shared" si="7"/>
        <v>0</v>
      </c>
      <c r="BF7">
        <f t="shared" si="7"/>
        <v>1.56</v>
      </c>
      <c r="BG7">
        <f t="shared" si="7"/>
        <v>0</v>
      </c>
      <c r="BH7">
        <f t="shared" si="7"/>
        <v>1.3800000000000001</v>
      </c>
      <c r="BI7">
        <f t="shared" si="7"/>
        <v>1.28</v>
      </c>
      <c r="BJ7">
        <f t="shared" si="7"/>
        <v>0</v>
      </c>
      <c r="BK7">
        <f t="shared" si="7"/>
        <v>1.72</v>
      </c>
      <c r="BL7">
        <f t="shared" si="7"/>
        <v>1.1900000000000002</v>
      </c>
      <c r="BM7">
        <f t="shared" si="7"/>
        <v>0</v>
      </c>
      <c r="BN7">
        <f t="shared" si="7"/>
        <v>2.9199999999999995</v>
      </c>
      <c r="BO7" s="7">
        <f t="shared" si="2"/>
        <v>1.1242105263157895</v>
      </c>
      <c r="BQ7" s="6"/>
      <c r="CK7" s="3"/>
    </row>
    <row r="8" spans="1:89" x14ac:dyDescent="0.2">
      <c r="A8" s="21">
        <v>6</v>
      </c>
      <c r="B8" s="21"/>
      <c r="C8" s="21"/>
      <c r="D8" s="21"/>
      <c r="E8" s="21"/>
      <c r="F8" s="21"/>
      <c r="G8" s="21"/>
      <c r="H8" s="21"/>
      <c r="I8" s="22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>
        <v>6</v>
      </c>
      <c r="W8" t="str">
        <f>F1</f>
        <v>Ruark</v>
      </c>
      <c r="X8" s="39">
        <f>F34</f>
        <v>1.6</v>
      </c>
      <c r="Y8" s="40">
        <v>1.5539130434782606</v>
      </c>
      <c r="Z8" s="42">
        <f t="shared" si="3"/>
        <v>1.6</v>
      </c>
      <c r="AA8" s="42">
        <v>1.78</v>
      </c>
      <c r="AB8" s="42">
        <f>AZ$33+AZ$34+AZ$35+AZ$36+Z8</f>
        <v>8.02</v>
      </c>
      <c r="AC8" s="42">
        <f>Table1626[[#This Row],[Column3]]+Average!Q479</f>
        <v>7.3805013625665801</v>
      </c>
      <c r="AE8" t="str">
        <f>G$1</f>
        <v>Cardwell</v>
      </c>
      <c r="AF8" s="3">
        <f>$G34</f>
        <v>1.06</v>
      </c>
      <c r="AG8" s="3">
        <f>$G69</f>
        <v>1.0000000000000002</v>
      </c>
      <c r="AH8" s="3">
        <f>$G104</f>
        <v>1.5</v>
      </c>
      <c r="AI8" s="3">
        <f>$G139</f>
        <v>0.43</v>
      </c>
      <c r="AJ8" s="3">
        <f>$G174</f>
        <v>1.27</v>
      </c>
      <c r="AK8" s="3">
        <f>$G209</f>
        <v>0.16</v>
      </c>
      <c r="AL8" s="3">
        <f>$G244</f>
        <v>0</v>
      </c>
      <c r="AM8" s="3">
        <f>$G279</f>
        <v>0.08</v>
      </c>
      <c r="AN8" s="3">
        <f>$G314</f>
        <v>0.63</v>
      </c>
      <c r="AO8" s="3">
        <f>$G349</f>
        <v>1.1499999999999999</v>
      </c>
      <c r="AP8" s="3">
        <f>$G384</f>
        <v>1.03</v>
      </c>
      <c r="AQ8" s="3">
        <f>$G419</f>
        <v>2.34</v>
      </c>
      <c r="AR8" s="3">
        <f>$G421</f>
        <v>10.57</v>
      </c>
      <c r="AT8" s="6" t="s">
        <v>26</v>
      </c>
      <c r="AV8">
        <f t="shared" ref="AV8:BN8" si="8">B209</f>
        <v>0</v>
      </c>
      <c r="AW8">
        <f t="shared" si="8"/>
        <v>0.45</v>
      </c>
      <c r="AX8">
        <f t="shared" si="8"/>
        <v>0</v>
      </c>
      <c r="AY8">
        <f t="shared" si="8"/>
        <v>0.37</v>
      </c>
      <c r="AZ8">
        <f t="shared" si="8"/>
        <v>0.86</v>
      </c>
      <c r="BA8">
        <f t="shared" si="8"/>
        <v>0.16</v>
      </c>
      <c r="BB8">
        <f t="shared" si="8"/>
        <v>0.04</v>
      </c>
      <c r="BC8">
        <f t="shared" si="8"/>
        <v>0</v>
      </c>
      <c r="BD8">
        <f t="shared" si="8"/>
        <v>0.45</v>
      </c>
      <c r="BE8">
        <f t="shared" si="8"/>
        <v>0</v>
      </c>
      <c r="BF8">
        <f t="shared" si="8"/>
        <v>0.55000000000000004</v>
      </c>
      <c r="BG8">
        <f t="shared" si="8"/>
        <v>0</v>
      </c>
      <c r="BH8">
        <f t="shared" si="8"/>
        <v>1.75</v>
      </c>
      <c r="BI8">
        <f t="shared" si="8"/>
        <v>0.1</v>
      </c>
      <c r="BJ8">
        <f t="shared" si="8"/>
        <v>0</v>
      </c>
      <c r="BK8">
        <f t="shared" si="8"/>
        <v>0.15</v>
      </c>
      <c r="BL8">
        <f t="shared" si="8"/>
        <v>0.56000000000000005</v>
      </c>
      <c r="BM8">
        <f t="shared" si="8"/>
        <v>0</v>
      </c>
      <c r="BN8">
        <f t="shared" si="8"/>
        <v>0.84</v>
      </c>
      <c r="BO8" s="7">
        <f t="shared" si="2"/>
        <v>0.33052631578947367</v>
      </c>
      <c r="BQ8" s="6"/>
      <c r="CK8" s="3"/>
    </row>
    <row r="9" spans="1:89" x14ac:dyDescent="0.2">
      <c r="A9">
        <v>7</v>
      </c>
      <c r="N9">
        <v>0.01</v>
      </c>
      <c r="U9">
        <v>7</v>
      </c>
      <c r="W9" t="str">
        <f>G1</f>
        <v>Cardwell</v>
      </c>
      <c r="X9" s="44">
        <f>G34</f>
        <v>1.06</v>
      </c>
      <c r="Y9" s="40">
        <v>1.6034999999999999</v>
      </c>
      <c r="Z9" s="42">
        <f t="shared" si="3"/>
        <v>1.06</v>
      </c>
      <c r="AA9" s="42">
        <v>1.93</v>
      </c>
      <c r="AB9" s="42">
        <f>BA$33+BA$34+BA$35+BA$36+Z9</f>
        <v>5.51</v>
      </c>
      <c r="AC9" s="42">
        <f>Table1626[[#This Row],[Column3]]+Average!Q480</f>
        <v>6.4787321981424153</v>
      </c>
      <c r="AE9" t="str">
        <f>H$1</f>
        <v>Hastings</v>
      </c>
      <c r="AF9" s="3">
        <f>$H34</f>
        <v>1.98</v>
      </c>
      <c r="AG9" s="3">
        <f>$H69</f>
        <v>1.4</v>
      </c>
      <c r="AH9" s="3">
        <f>$H104</f>
        <v>2.0300000000000002</v>
      </c>
      <c r="AI9" s="3">
        <f>$H139</f>
        <v>0</v>
      </c>
      <c r="AJ9" s="3">
        <f>$H174</f>
        <v>1.3699999999999999</v>
      </c>
      <c r="AK9" s="3">
        <f>$H209</f>
        <v>0.04</v>
      </c>
      <c r="AL9" s="3">
        <f>$H244</f>
        <v>0</v>
      </c>
      <c r="AM9" s="3">
        <f>$H279</f>
        <v>0.12</v>
      </c>
      <c r="AN9" s="3">
        <f>$H314</f>
        <v>0.62</v>
      </c>
      <c r="AO9" s="3">
        <f>$H349</f>
        <v>0.52</v>
      </c>
      <c r="AP9" s="3">
        <f>$H384</f>
        <v>1.6</v>
      </c>
      <c r="AQ9" s="3">
        <f>$H419</f>
        <v>4.09</v>
      </c>
      <c r="AR9" s="3">
        <f>$H421</f>
        <v>13.77</v>
      </c>
      <c r="AT9" s="6" t="s">
        <v>27</v>
      </c>
      <c r="AV9">
        <f t="shared" ref="AV9:BN9" si="9">B244</f>
        <v>0</v>
      </c>
      <c r="AW9">
        <f t="shared" si="9"/>
        <v>0.38</v>
      </c>
      <c r="AX9">
        <f t="shared" si="9"/>
        <v>0</v>
      </c>
      <c r="AY9">
        <f t="shared" si="9"/>
        <v>0.13</v>
      </c>
      <c r="AZ9">
        <f t="shared" si="9"/>
        <v>0.02</v>
      </c>
      <c r="BA9">
        <f t="shared" si="9"/>
        <v>0</v>
      </c>
      <c r="BB9">
        <f t="shared" si="9"/>
        <v>0</v>
      </c>
      <c r="BC9">
        <f t="shared" si="9"/>
        <v>0</v>
      </c>
      <c r="BD9">
        <f t="shared" si="9"/>
        <v>0</v>
      </c>
      <c r="BE9">
        <f t="shared" si="9"/>
        <v>0</v>
      </c>
      <c r="BF9">
        <f t="shared" si="9"/>
        <v>0.2</v>
      </c>
      <c r="BG9">
        <f t="shared" si="9"/>
        <v>0</v>
      </c>
      <c r="BH9">
        <f t="shared" si="9"/>
        <v>7.0000000000000007E-2</v>
      </c>
      <c r="BI9">
        <f t="shared" si="9"/>
        <v>0</v>
      </c>
      <c r="BJ9">
        <f t="shared" si="9"/>
        <v>0</v>
      </c>
      <c r="BK9">
        <f t="shared" si="9"/>
        <v>0.05</v>
      </c>
      <c r="BL9">
        <f t="shared" si="9"/>
        <v>6.0000000000000005E-2</v>
      </c>
      <c r="BM9">
        <f t="shared" si="9"/>
        <v>0</v>
      </c>
      <c r="BN9">
        <f t="shared" si="9"/>
        <v>0.49</v>
      </c>
      <c r="BO9" s="7">
        <f t="shared" si="2"/>
        <v>7.3684210526315796E-2</v>
      </c>
      <c r="BQ9" s="6"/>
      <c r="CK9" s="3"/>
    </row>
    <row r="10" spans="1:89" x14ac:dyDescent="0.2">
      <c r="A10" s="21">
        <v>8</v>
      </c>
      <c r="B10" s="21"/>
      <c r="C10" s="21"/>
      <c r="D10" s="21"/>
      <c r="E10" s="21"/>
      <c r="F10" s="21"/>
      <c r="G10" s="21"/>
      <c r="H10" s="21"/>
      <c r="I10" s="22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>
        <v>8</v>
      </c>
      <c r="W10" t="str">
        <f>H1</f>
        <v>Hastings</v>
      </c>
      <c r="X10" s="39">
        <f>H34</f>
        <v>1.98</v>
      </c>
      <c r="Y10" s="40">
        <v>1.776956521739131</v>
      </c>
      <c r="Z10" s="42">
        <f t="shared" si="3"/>
        <v>1.98</v>
      </c>
      <c r="AA10" s="42">
        <v>1.84</v>
      </c>
      <c r="AB10" s="42">
        <f>BB$33+BB$34+BB$35+BB$36+Z10</f>
        <v>8.84</v>
      </c>
      <c r="AC10" s="42">
        <f>Table1626[[#This Row],[Column3]]+Average!Q481</f>
        <v>7.6571773194599286</v>
      </c>
      <c r="AE10" t="str">
        <f>I$1</f>
        <v>510 Pataha</v>
      </c>
      <c r="AF10" s="3">
        <f>$I34</f>
        <v>1.3</v>
      </c>
      <c r="AG10" s="3">
        <f>$I69</f>
        <v>1</v>
      </c>
      <c r="AH10" s="3">
        <f>$I104</f>
        <v>1.42</v>
      </c>
      <c r="AI10" s="3">
        <f>$I139</f>
        <v>0.60000000000000009</v>
      </c>
      <c r="AJ10" s="3">
        <f>$I174</f>
        <v>0.83000000000000007</v>
      </c>
      <c r="AK10" s="3">
        <f>$I209</f>
        <v>0</v>
      </c>
      <c r="AL10" s="3">
        <f>$I244</f>
        <v>0</v>
      </c>
      <c r="AM10" s="3">
        <f>$I279</f>
        <v>0.36000000000000004</v>
      </c>
      <c r="AN10" s="3">
        <f>$I314</f>
        <v>0</v>
      </c>
      <c r="AO10" s="3">
        <f>$I349</f>
        <v>1.22</v>
      </c>
      <c r="AP10" s="3">
        <f>$I384</f>
        <v>0.87</v>
      </c>
      <c r="AQ10" s="3">
        <f>$I419</f>
        <v>2.3299999999999996</v>
      </c>
      <c r="AR10" s="3">
        <f>$I421</f>
        <v>9.93</v>
      </c>
      <c r="AT10" s="6" t="s">
        <v>28</v>
      </c>
      <c r="AV10">
        <f t="shared" ref="AV10:BN10" si="10">B279</f>
        <v>0.23000000000000004</v>
      </c>
      <c r="AW10">
        <f t="shared" si="10"/>
        <v>0.43000000000000005</v>
      </c>
      <c r="AX10">
        <f t="shared" si="10"/>
        <v>0</v>
      </c>
      <c r="AY10">
        <f t="shared" si="10"/>
        <v>7.0000000000000007E-2</v>
      </c>
      <c r="AZ10">
        <f t="shared" si="10"/>
        <v>0.02</v>
      </c>
      <c r="BA10">
        <f t="shared" si="10"/>
        <v>0.08</v>
      </c>
      <c r="BB10">
        <f t="shared" si="10"/>
        <v>0.12</v>
      </c>
      <c r="BC10">
        <f t="shared" si="10"/>
        <v>0.36000000000000004</v>
      </c>
      <c r="BD10">
        <f t="shared" si="10"/>
        <v>0.12</v>
      </c>
      <c r="BE10">
        <f t="shared" si="10"/>
        <v>0</v>
      </c>
      <c r="BF10">
        <f t="shared" si="10"/>
        <v>0.2</v>
      </c>
      <c r="BG10">
        <f t="shared" si="10"/>
        <v>0</v>
      </c>
      <c r="BH10">
        <f t="shared" si="10"/>
        <v>0.05</v>
      </c>
      <c r="BI10">
        <f t="shared" si="10"/>
        <v>0</v>
      </c>
      <c r="BJ10">
        <f t="shared" si="10"/>
        <v>0</v>
      </c>
      <c r="BK10">
        <f t="shared" si="10"/>
        <v>0.08</v>
      </c>
      <c r="BL10">
        <f t="shared" si="10"/>
        <v>0.17</v>
      </c>
      <c r="BM10">
        <f t="shared" si="10"/>
        <v>0</v>
      </c>
      <c r="BN10">
        <f t="shared" si="10"/>
        <v>0.69</v>
      </c>
      <c r="BO10" s="7">
        <f t="shared" si="2"/>
        <v>0.13789473684210526</v>
      </c>
      <c r="BQ10" s="6"/>
      <c r="CK10" s="3"/>
    </row>
    <row r="11" spans="1:89" x14ac:dyDescent="0.2">
      <c r="A11">
        <v>9</v>
      </c>
      <c r="G11">
        <v>0.06</v>
      </c>
      <c r="U11">
        <v>9</v>
      </c>
      <c r="W11" t="str">
        <f>I1</f>
        <v>510 Pataha</v>
      </c>
      <c r="X11" s="39">
        <f>I34</f>
        <v>1.3</v>
      </c>
      <c r="Y11" s="40"/>
      <c r="Z11" s="42">
        <f t="shared" si="3"/>
        <v>1.3</v>
      </c>
      <c r="AA11" s="43"/>
      <c r="AB11" s="42">
        <f>BC$33+BC$34+BC$35+BC$36+Z11</f>
        <v>7.21</v>
      </c>
      <c r="AC11" s="42">
        <f>Table1626[[#This Row],[Column3]]+Average!Q482</f>
        <v>4.7799999999999994</v>
      </c>
      <c r="AE11" t="str">
        <f>J$1</f>
        <v>Williams</v>
      </c>
      <c r="AF11" s="3">
        <f>$J34</f>
        <v>1.5</v>
      </c>
      <c r="AG11" s="3">
        <f>$J69</f>
        <v>1.3000000000000003</v>
      </c>
      <c r="AH11" s="3">
        <f>$J104</f>
        <v>1.6</v>
      </c>
      <c r="AI11" s="3">
        <f>$J139</f>
        <v>0.74</v>
      </c>
      <c r="AJ11" s="3">
        <f>$J174</f>
        <v>0.81</v>
      </c>
      <c r="AK11" s="3">
        <f>$J209</f>
        <v>0.45</v>
      </c>
      <c r="AL11" s="3">
        <f>$J244</f>
        <v>0</v>
      </c>
      <c r="AM11" s="3">
        <f>$J279</f>
        <v>0.12</v>
      </c>
      <c r="AN11" s="3">
        <f>$J314</f>
        <v>0.44</v>
      </c>
      <c r="AO11" s="3">
        <f>$J349</f>
        <v>1.5</v>
      </c>
      <c r="AP11" s="3">
        <f>$J384</f>
        <v>0.96</v>
      </c>
      <c r="AQ11" s="3">
        <f>$J419</f>
        <v>2.9099999999999993</v>
      </c>
      <c r="AR11" s="3">
        <f>$J421</f>
        <v>12.330000000000002</v>
      </c>
      <c r="AT11" s="6" t="s">
        <v>29</v>
      </c>
      <c r="AV11">
        <f t="shared" ref="AV11:BN11" si="11">B314</f>
        <v>0.39999999999999997</v>
      </c>
      <c r="AW11">
        <f t="shared" si="11"/>
        <v>0.66</v>
      </c>
      <c r="AX11">
        <f t="shared" si="11"/>
        <v>0</v>
      </c>
      <c r="AY11">
        <f t="shared" si="11"/>
        <v>1.53</v>
      </c>
      <c r="AZ11">
        <f t="shared" si="11"/>
        <v>1.07</v>
      </c>
      <c r="BA11">
        <f t="shared" si="11"/>
        <v>0.63</v>
      </c>
      <c r="BB11">
        <f t="shared" si="11"/>
        <v>0.62</v>
      </c>
      <c r="BC11">
        <f t="shared" si="11"/>
        <v>0</v>
      </c>
      <c r="BD11">
        <f t="shared" si="11"/>
        <v>0.44</v>
      </c>
      <c r="BE11">
        <f t="shared" si="11"/>
        <v>0</v>
      </c>
      <c r="BF11">
        <f t="shared" si="11"/>
        <v>0.44000000000000006</v>
      </c>
      <c r="BG11">
        <f t="shared" si="11"/>
        <v>0</v>
      </c>
      <c r="BH11">
        <f t="shared" si="11"/>
        <v>0.67</v>
      </c>
      <c r="BI11">
        <f t="shared" si="11"/>
        <v>1.17</v>
      </c>
      <c r="BJ11">
        <f t="shared" si="11"/>
        <v>0</v>
      </c>
      <c r="BK11">
        <f t="shared" si="11"/>
        <v>1.37</v>
      </c>
      <c r="BL11">
        <f t="shared" si="11"/>
        <v>0.41000000000000003</v>
      </c>
      <c r="BM11">
        <f t="shared" si="11"/>
        <v>0</v>
      </c>
      <c r="BN11">
        <f t="shared" si="11"/>
        <v>0.24000000000000002</v>
      </c>
      <c r="BO11" s="7">
        <f t="shared" si="2"/>
        <v>0.50789473684210529</v>
      </c>
      <c r="BQ11" s="6"/>
      <c r="CK11" s="3"/>
    </row>
    <row r="12" spans="1:89" x14ac:dyDescent="0.2">
      <c r="A12" s="21">
        <v>10</v>
      </c>
      <c r="B12" s="21"/>
      <c r="C12" s="21"/>
      <c r="D12" s="21"/>
      <c r="E12" s="21"/>
      <c r="F12" s="21">
        <v>0.05</v>
      </c>
      <c r="G12" s="21">
        <v>0.06</v>
      </c>
      <c r="H12" s="21"/>
      <c r="I12" s="22"/>
      <c r="J12" s="21"/>
      <c r="K12" s="21"/>
      <c r="L12" s="21"/>
      <c r="M12" s="21"/>
      <c r="N12" s="21"/>
      <c r="O12" s="21"/>
      <c r="P12" s="21"/>
      <c r="Q12" s="21"/>
      <c r="R12" s="21">
        <v>0.02</v>
      </c>
      <c r="S12" s="21"/>
      <c r="T12" s="21"/>
      <c r="U12" s="21">
        <v>10</v>
      </c>
      <c r="W12" t="str">
        <f>J1</f>
        <v>Williams</v>
      </c>
      <c r="X12" s="39">
        <f>J34</f>
        <v>1.5</v>
      </c>
      <c r="Y12" s="40">
        <v>2.2043478260869565</v>
      </c>
      <c r="Z12" s="42">
        <f t="shared" si="3"/>
        <v>1.5</v>
      </c>
      <c r="AA12" s="42">
        <v>2.2200000000000002</v>
      </c>
      <c r="AB12" s="42">
        <f>BD$33+BD$34+BD$35+BD$36+Z12</f>
        <v>9.1999999999999993</v>
      </c>
      <c r="AC12" s="42">
        <f>Table1626[[#This Row],[Column3]]+Average!Q483</f>
        <v>8.5657214524605827</v>
      </c>
      <c r="AE12" t="str">
        <f>K$1</f>
        <v>Fitzsimmons</v>
      </c>
      <c r="AF12" s="3">
        <f>$K34</f>
        <v>0</v>
      </c>
      <c r="AG12" s="3">
        <f>$K69</f>
        <v>0</v>
      </c>
      <c r="AH12" s="3">
        <f>$K104</f>
        <v>0</v>
      </c>
      <c r="AI12" s="3">
        <f>$K139</f>
        <v>0</v>
      </c>
      <c r="AJ12" s="3">
        <f>$K174</f>
        <v>0</v>
      </c>
      <c r="AK12" s="3">
        <f>$K209</f>
        <v>0</v>
      </c>
      <c r="AL12" s="3">
        <f>$K244</f>
        <v>0</v>
      </c>
      <c r="AM12" s="3">
        <f>$K279</f>
        <v>0</v>
      </c>
      <c r="AN12" s="3">
        <f>$K314</f>
        <v>0</v>
      </c>
      <c r="AO12" s="3">
        <f>$K349</f>
        <v>1.37</v>
      </c>
      <c r="AP12" s="3">
        <f>$K384</f>
        <v>0</v>
      </c>
      <c r="AQ12" s="3">
        <f>$K419</f>
        <v>0</v>
      </c>
      <c r="AR12" s="3">
        <f>$K421</f>
        <v>1.37</v>
      </c>
      <c r="AT12" s="6" t="s">
        <v>30</v>
      </c>
      <c r="AV12">
        <f t="shared" ref="AV12:BN12" si="12">B349</f>
        <v>0.86</v>
      </c>
      <c r="AW12">
        <f t="shared" si="12"/>
        <v>2.1900000000000004</v>
      </c>
      <c r="AX12">
        <f t="shared" si="12"/>
        <v>1.44</v>
      </c>
      <c r="AY12">
        <f t="shared" si="12"/>
        <v>1.38</v>
      </c>
      <c r="AZ12">
        <f t="shared" si="12"/>
        <v>0</v>
      </c>
      <c r="BA12">
        <f t="shared" si="12"/>
        <v>1.1499999999999999</v>
      </c>
      <c r="BB12">
        <f t="shared" si="12"/>
        <v>0.52</v>
      </c>
      <c r="BC12">
        <f t="shared" si="12"/>
        <v>1.22</v>
      </c>
      <c r="BD12">
        <f t="shared" si="12"/>
        <v>1.5</v>
      </c>
      <c r="BE12">
        <f t="shared" si="12"/>
        <v>1.37</v>
      </c>
      <c r="BF12">
        <f t="shared" si="12"/>
        <v>2.1900000000000004</v>
      </c>
      <c r="BG12">
        <f t="shared" si="12"/>
        <v>0</v>
      </c>
      <c r="BH12">
        <f t="shared" si="12"/>
        <v>1.26</v>
      </c>
      <c r="BI12">
        <f t="shared" si="12"/>
        <v>0.87</v>
      </c>
      <c r="BJ12">
        <f t="shared" si="12"/>
        <v>0</v>
      </c>
      <c r="BK12">
        <f t="shared" si="12"/>
        <v>1.22</v>
      </c>
      <c r="BL12">
        <f t="shared" si="12"/>
        <v>0</v>
      </c>
      <c r="BM12">
        <f t="shared" si="12"/>
        <v>0</v>
      </c>
      <c r="BN12">
        <f t="shared" si="12"/>
        <v>1.87</v>
      </c>
      <c r="BO12" s="7">
        <f t="shared" si="2"/>
        <v>1.0021052631578946</v>
      </c>
      <c r="BQ12" s="6"/>
      <c r="CK12" s="3"/>
    </row>
    <row r="13" spans="1:89" x14ac:dyDescent="0.2">
      <c r="A13">
        <v>11</v>
      </c>
      <c r="B13">
        <v>0.02</v>
      </c>
      <c r="D13">
        <v>0.02</v>
      </c>
      <c r="F13">
        <v>0.04</v>
      </c>
      <c r="I13">
        <v>0.04</v>
      </c>
      <c r="J13">
        <v>0.06</v>
      </c>
      <c r="L13">
        <v>0.17</v>
      </c>
      <c r="N13">
        <v>0.02</v>
      </c>
      <c r="U13">
        <v>11</v>
      </c>
      <c r="W13" t="str">
        <f>K1</f>
        <v>Fitzsimmons</v>
      </c>
      <c r="X13" s="39">
        <f>K34</f>
        <v>0</v>
      </c>
      <c r="Y13" s="40">
        <v>1.9839130434782606</v>
      </c>
      <c r="Z13" s="42">
        <f t="shared" si="3"/>
        <v>0</v>
      </c>
      <c r="AA13" s="42">
        <v>2.0299999999999998</v>
      </c>
      <c r="AB13" s="42">
        <f>BE$33+BE$34+BE$35+BE$36+Z13</f>
        <v>0</v>
      </c>
      <c r="AC13" s="42">
        <f>Table1626[[#This Row],[Column3]]+Average!Q484</f>
        <v>7.730054347826087</v>
      </c>
      <c r="AE13" t="str">
        <f>L$1</f>
        <v>Houser</v>
      </c>
      <c r="AF13" s="3">
        <f>$L34</f>
        <v>1.25</v>
      </c>
      <c r="AG13" s="3">
        <f>$L69</f>
        <v>1.19</v>
      </c>
      <c r="AH13" s="3">
        <f>$L104</f>
        <v>1.76</v>
      </c>
      <c r="AI13" s="3">
        <f>$L139</f>
        <v>1.67</v>
      </c>
      <c r="AJ13" s="3">
        <f>$L174</f>
        <v>1.56</v>
      </c>
      <c r="AK13" s="3">
        <f>$L209</f>
        <v>0.55000000000000004</v>
      </c>
      <c r="AL13" s="3">
        <f>$L244</f>
        <v>0.2</v>
      </c>
      <c r="AM13" s="3">
        <f>$L279</f>
        <v>0.2</v>
      </c>
      <c r="AN13" s="3">
        <f>$L314</f>
        <v>0.44000000000000006</v>
      </c>
      <c r="AO13" s="3">
        <f>$L349</f>
        <v>2.1900000000000004</v>
      </c>
      <c r="AP13" s="3">
        <f>$L384</f>
        <v>1.3299999999999998</v>
      </c>
      <c r="AQ13" s="3">
        <f>$L419</f>
        <v>2.8100000000000005</v>
      </c>
      <c r="AR13" s="3">
        <f>$L421</f>
        <v>15.149999999999999</v>
      </c>
      <c r="AT13" s="6" t="s">
        <v>31</v>
      </c>
      <c r="AV13">
        <f t="shared" ref="AV13:BN13" si="13">B384</f>
        <v>0.89</v>
      </c>
      <c r="AW13">
        <f t="shared" si="13"/>
        <v>1.4800000000000002</v>
      </c>
      <c r="AX13">
        <f t="shared" si="13"/>
        <v>1.1800000000000002</v>
      </c>
      <c r="AY13">
        <f t="shared" si="13"/>
        <v>1.7900000000000003</v>
      </c>
      <c r="AZ13">
        <f t="shared" si="13"/>
        <v>1.2000000000000002</v>
      </c>
      <c r="BA13">
        <f t="shared" si="13"/>
        <v>1.03</v>
      </c>
      <c r="BB13">
        <f t="shared" si="13"/>
        <v>1.6</v>
      </c>
      <c r="BC13">
        <f t="shared" si="13"/>
        <v>0.87</v>
      </c>
      <c r="BD13">
        <f t="shared" si="13"/>
        <v>0.96</v>
      </c>
      <c r="BE13">
        <f t="shared" si="13"/>
        <v>0</v>
      </c>
      <c r="BF13">
        <f t="shared" si="13"/>
        <v>1.3299999999999998</v>
      </c>
      <c r="BG13">
        <f t="shared" si="13"/>
        <v>0</v>
      </c>
      <c r="BH13">
        <f t="shared" si="13"/>
        <v>2.0300000000000002</v>
      </c>
      <c r="BI13">
        <f t="shared" si="13"/>
        <v>1.22</v>
      </c>
      <c r="BJ13">
        <f t="shared" si="13"/>
        <v>0</v>
      </c>
      <c r="BK13">
        <f t="shared" si="13"/>
        <v>1.57</v>
      </c>
      <c r="BL13">
        <f t="shared" si="13"/>
        <v>1.1500000000000001</v>
      </c>
      <c r="BM13">
        <f t="shared" si="13"/>
        <v>0</v>
      </c>
      <c r="BN13">
        <f t="shared" si="13"/>
        <v>2.84</v>
      </c>
      <c r="BO13" s="7">
        <f t="shared" si="2"/>
        <v>1.1126315789473682</v>
      </c>
      <c r="BQ13" s="6"/>
      <c r="CK13" s="3"/>
    </row>
    <row r="14" spans="1:89" x14ac:dyDescent="0.2">
      <c r="A14" s="21">
        <v>12</v>
      </c>
      <c r="B14" s="21"/>
      <c r="C14" s="21">
        <v>0.14000000000000001</v>
      </c>
      <c r="D14" s="21">
        <v>0.01</v>
      </c>
      <c r="E14" s="21">
        <v>0.1</v>
      </c>
      <c r="F14" s="21"/>
      <c r="G14" s="21"/>
      <c r="H14" s="21">
        <v>0.1</v>
      </c>
      <c r="I14" s="22">
        <v>0.04</v>
      </c>
      <c r="J14" s="21">
        <v>0.05</v>
      </c>
      <c r="K14" s="21"/>
      <c r="L14" s="21"/>
      <c r="M14" s="21"/>
      <c r="N14" s="21">
        <v>0.03</v>
      </c>
      <c r="O14" s="21"/>
      <c r="P14" s="21"/>
      <c r="Q14" s="21"/>
      <c r="R14" s="21"/>
      <c r="S14" s="21"/>
      <c r="T14" s="21">
        <v>0.1</v>
      </c>
      <c r="U14" s="21">
        <v>12</v>
      </c>
      <c r="W14" t="str">
        <f>L1</f>
        <v>Houser</v>
      </c>
      <c r="X14" s="39">
        <f>L34</f>
        <v>1.25</v>
      </c>
      <c r="Y14" s="40">
        <v>1.909565217391304</v>
      </c>
      <c r="Z14" s="42">
        <f t="shared" si="3"/>
        <v>1.25</v>
      </c>
      <c r="AA14" s="42">
        <v>1.8</v>
      </c>
      <c r="AB14" s="42">
        <f>BF$33+BF$34+BF$35+BF$36+Z14</f>
        <v>9.76</v>
      </c>
      <c r="AC14" s="42">
        <f>Table1626[[#This Row],[Column3]]+Average!Q486</f>
        <v>8.0539302967563824</v>
      </c>
      <c r="AE14" t="str">
        <f>M$1</f>
        <v>Baker</v>
      </c>
      <c r="AF14" s="3">
        <f>$M34</f>
        <v>0</v>
      </c>
      <c r="AG14" s="3">
        <f>$M69</f>
        <v>0</v>
      </c>
      <c r="AH14" s="3">
        <f>$M104</f>
        <v>0</v>
      </c>
      <c r="AI14" s="3">
        <f>$M139</f>
        <v>0</v>
      </c>
      <c r="AJ14" s="3">
        <f>$M174</f>
        <v>0</v>
      </c>
      <c r="AK14" s="3">
        <f>$M209</f>
        <v>0</v>
      </c>
      <c r="AL14" s="3">
        <f>$M244</f>
        <v>0</v>
      </c>
      <c r="AM14" s="3">
        <f>$M279</f>
        <v>0</v>
      </c>
      <c r="AN14" s="3">
        <f>$M314</f>
        <v>0</v>
      </c>
      <c r="AO14" s="3">
        <f>$M349</f>
        <v>0</v>
      </c>
      <c r="AP14" s="3">
        <f>$M384</f>
        <v>0</v>
      </c>
      <c r="AQ14" s="3">
        <f>$M419</f>
        <v>0</v>
      </c>
      <c r="AR14" s="3">
        <f>$M421</f>
        <v>0</v>
      </c>
      <c r="AT14" s="6" t="s">
        <v>32</v>
      </c>
      <c r="AV14">
        <f t="shared" ref="AV14:BN14" si="14">B419</f>
        <v>1.9600000000000002</v>
      </c>
      <c r="AW14">
        <f t="shared" si="14"/>
        <v>3.5399999999999996</v>
      </c>
      <c r="AX14">
        <f t="shared" si="14"/>
        <v>2.5799999999999987</v>
      </c>
      <c r="AY14">
        <f t="shared" si="14"/>
        <v>4.5699999999999994</v>
      </c>
      <c r="AZ14">
        <f t="shared" si="14"/>
        <v>2.4099999999999997</v>
      </c>
      <c r="BA14">
        <f t="shared" si="14"/>
        <v>2.34</v>
      </c>
      <c r="BB14">
        <f t="shared" si="14"/>
        <v>4.09</v>
      </c>
      <c r="BC14">
        <f t="shared" si="14"/>
        <v>2.3299999999999996</v>
      </c>
      <c r="BD14">
        <f t="shared" si="14"/>
        <v>2.9099999999999993</v>
      </c>
      <c r="BE14">
        <f t="shared" si="14"/>
        <v>0</v>
      </c>
      <c r="BF14">
        <f t="shared" si="14"/>
        <v>2.8100000000000005</v>
      </c>
      <c r="BG14">
        <f t="shared" si="14"/>
        <v>0</v>
      </c>
      <c r="BH14">
        <f t="shared" si="14"/>
        <v>2.6</v>
      </c>
      <c r="BI14">
        <f t="shared" si="14"/>
        <v>4.21</v>
      </c>
      <c r="BJ14">
        <f t="shared" si="14"/>
        <v>0</v>
      </c>
      <c r="BK14">
        <f t="shared" si="14"/>
        <v>3.88</v>
      </c>
      <c r="BL14">
        <f t="shared" si="14"/>
        <v>2.2599999999999998</v>
      </c>
      <c r="BM14">
        <f t="shared" si="14"/>
        <v>0</v>
      </c>
      <c r="BN14">
        <f t="shared" si="14"/>
        <v>4.21</v>
      </c>
      <c r="BO14" s="7">
        <f t="shared" si="2"/>
        <v>2.4578947368421056</v>
      </c>
      <c r="BQ14" s="6"/>
      <c r="CK14" s="3"/>
    </row>
    <row r="15" spans="1:89" x14ac:dyDescent="0.2">
      <c r="A15">
        <v>13</v>
      </c>
      <c r="B15">
        <v>0.03</v>
      </c>
      <c r="C15">
        <v>0.02</v>
      </c>
      <c r="D15">
        <v>0.03</v>
      </c>
      <c r="E15">
        <v>0.1</v>
      </c>
      <c r="N15">
        <v>0.01</v>
      </c>
      <c r="U15">
        <v>13</v>
      </c>
      <c r="W15" t="str">
        <f>M1</f>
        <v>Baker</v>
      </c>
      <c r="X15" s="39">
        <f>M34</f>
        <v>0</v>
      </c>
      <c r="Y15" s="40">
        <v>1.681304347826087</v>
      </c>
      <c r="Z15" s="42">
        <f t="shared" si="3"/>
        <v>0</v>
      </c>
      <c r="AA15" s="42">
        <v>1.75</v>
      </c>
      <c r="AB15" s="42">
        <f>BG$33+BG$34+BG$35+BG$36+Z15</f>
        <v>0</v>
      </c>
      <c r="AC15" s="42">
        <f>Table1626[[#This Row],[Column3]]+Average!Q487</f>
        <v>7.0326679841897244</v>
      </c>
      <c r="AE15" t="str">
        <f>N$1</f>
        <v>Landkammer</v>
      </c>
      <c r="AF15" s="3">
        <f>$N34</f>
        <v>1.33</v>
      </c>
      <c r="AG15" s="3">
        <f>$N69</f>
        <v>1.04</v>
      </c>
      <c r="AH15" s="3">
        <f>$N104</f>
        <v>1.24</v>
      </c>
      <c r="AI15" s="3">
        <f>$N139</f>
        <v>0.29000000000000004</v>
      </c>
      <c r="AJ15" s="3">
        <f>$N174</f>
        <v>1.3800000000000001</v>
      </c>
      <c r="AK15" s="3">
        <f>$N209</f>
        <v>1.75</v>
      </c>
      <c r="AL15" s="3">
        <f>$N244</f>
        <v>7.0000000000000007E-2</v>
      </c>
      <c r="AM15" s="3">
        <f>$N279</f>
        <v>0.05</v>
      </c>
      <c r="AN15" s="3">
        <f>$N314</f>
        <v>0.67</v>
      </c>
      <c r="AO15" s="3">
        <f>$N349</f>
        <v>1.26</v>
      </c>
      <c r="AP15" s="3">
        <f>$N384</f>
        <v>2.0300000000000002</v>
      </c>
      <c r="AQ15" s="3">
        <f>$N419</f>
        <v>2.6</v>
      </c>
      <c r="AR15" s="3">
        <f>$N421</f>
        <v>13.709999999999999</v>
      </c>
      <c r="AT15" s="6"/>
      <c r="CJ15" s="3"/>
      <c r="CK15" s="3"/>
    </row>
    <row r="16" spans="1:89" x14ac:dyDescent="0.2">
      <c r="A16" s="21">
        <v>14</v>
      </c>
      <c r="B16" s="21"/>
      <c r="C16" s="21"/>
      <c r="D16" s="21"/>
      <c r="E16" s="21"/>
      <c r="F16" s="21"/>
      <c r="G16" s="21"/>
      <c r="H16" s="21"/>
      <c r="I16" s="22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>
        <v>14</v>
      </c>
      <c r="W16" t="str">
        <f>N1</f>
        <v>Landkammer</v>
      </c>
      <c r="X16" s="39">
        <f>N34</f>
        <v>1.33</v>
      </c>
      <c r="Y16" s="40">
        <v>1.6482608695652172</v>
      </c>
      <c r="Z16" s="42">
        <f t="shared" si="3"/>
        <v>1.33</v>
      </c>
      <c r="AA16" s="42">
        <v>1.61</v>
      </c>
      <c r="AB16" s="42">
        <f>BH$33+BH$34+BH$35+BH$36+Z16</f>
        <v>7.67</v>
      </c>
      <c r="AC16" s="42">
        <f>Table1626[[#This Row],[Column3]]+Average!Q488</f>
        <v>6.9496894409937884</v>
      </c>
      <c r="AE16" t="str">
        <f>O$1</f>
        <v>Travis</v>
      </c>
      <c r="AF16" s="3">
        <f>$O34</f>
        <v>1.9500000000000002</v>
      </c>
      <c r="AG16" s="3">
        <f>$O69</f>
        <v>1.25</v>
      </c>
      <c r="AH16" s="3">
        <f>$O104</f>
        <v>2.15</v>
      </c>
      <c r="AI16" s="3">
        <f>$O139</f>
        <v>0.44999999999999996</v>
      </c>
      <c r="AJ16" s="3">
        <f>$O174</f>
        <v>1.28</v>
      </c>
      <c r="AK16" s="3">
        <f>$O209</f>
        <v>0.1</v>
      </c>
      <c r="AL16" s="3">
        <f>$O244</f>
        <v>0</v>
      </c>
      <c r="AM16" s="3">
        <f>$O279</f>
        <v>0</v>
      </c>
      <c r="AN16" s="3">
        <f>$O314</f>
        <v>1.17</v>
      </c>
      <c r="AO16" s="3">
        <f>$O349</f>
        <v>0.87</v>
      </c>
      <c r="AP16" s="3">
        <f>$O384</f>
        <v>1.22</v>
      </c>
      <c r="AQ16" s="3">
        <f>$O419</f>
        <v>4.21</v>
      </c>
      <c r="AR16" s="3">
        <f>$O421</f>
        <v>14.649999999999999</v>
      </c>
      <c r="AT16" s="6" t="s">
        <v>34</v>
      </c>
      <c r="AV16" s="3">
        <f>SUM(AV3:AV14)</f>
        <v>9.83</v>
      </c>
      <c r="AW16" s="3">
        <f>SUM(AW3:AW14)</f>
        <v>17.100000000000001</v>
      </c>
      <c r="AX16" s="3">
        <f t="shared" ref="AX16:BN16" si="15">SUM(AX3:AX14)</f>
        <v>10.969999999999999</v>
      </c>
      <c r="AY16" s="3">
        <f t="shared" si="15"/>
        <v>19.009999999999998</v>
      </c>
      <c r="AZ16" s="3">
        <f t="shared" si="15"/>
        <v>12.129999999999999</v>
      </c>
      <c r="BA16" s="3">
        <f t="shared" si="15"/>
        <v>10.65</v>
      </c>
      <c r="BB16" s="3">
        <f t="shared" si="15"/>
        <v>13.77</v>
      </c>
      <c r="BC16" s="3">
        <f t="shared" si="15"/>
        <v>9.93</v>
      </c>
      <c r="BD16" s="3">
        <f t="shared" si="15"/>
        <v>12.330000000000002</v>
      </c>
      <c r="BE16" s="3">
        <f t="shared" si="15"/>
        <v>1.37</v>
      </c>
      <c r="BF16" s="3">
        <f t="shared" si="15"/>
        <v>15.149999999999999</v>
      </c>
      <c r="BG16" s="3">
        <f t="shared" si="15"/>
        <v>0</v>
      </c>
      <c r="BH16" s="3">
        <f t="shared" si="15"/>
        <v>13.709999999999999</v>
      </c>
      <c r="BI16" s="3">
        <f t="shared" si="15"/>
        <v>14.649999999999999</v>
      </c>
      <c r="BJ16" s="3">
        <f t="shared" si="15"/>
        <v>0</v>
      </c>
      <c r="BK16" s="3">
        <f t="shared" si="15"/>
        <v>13.740000000000002</v>
      </c>
      <c r="BL16" s="3">
        <f t="shared" si="15"/>
        <v>10.649999999999999</v>
      </c>
      <c r="BM16" s="3">
        <f t="shared" si="15"/>
        <v>0</v>
      </c>
      <c r="BN16" s="3">
        <f t="shared" si="15"/>
        <v>22.48</v>
      </c>
      <c r="BO16" s="3">
        <f>AVERAGE(AV16:BN16)</f>
        <v>10.919473684210526</v>
      </c>
    </row>
    <row r="17" spans="1:77" x14ac:dyDescent="0.2">
      <c r="A17">
        <v>15</v>
      </c>
      <c r="B17">
        <v>0.01</v>
      </c>
      <c r="C17">
        <v>0.05</v>
      </c>
      <c r="F17">
        <v>0.06</v>
      </c>
      <c r="G17">
        <v>0.12</v>
      </c>
      <c r="Q17">
        <v>0.26</v>
      </c>
      <c r="T17">
        <v>0.12</v>
      </c>
      <c r="U17">
        <v>15</v>
      </c>
      <c r="W17" t="str">
        <f>O1</f>
        <v>Travis</v>
      </c>
      <c r="X17" s="44">
        <f>O34</f>
        <v>1.9500000000000002</v>
      </c>
      <c r="Y17" s="40">
        <v>1.7142857142857146</v>
      </c>
      <c r="Z17" s="42">
        <f t="shared" si="3"/>
        <v>1.9500000000000002</v>
      </c>
      <c r="AA17" s="42">
        <v>1.69</v>
      </c>
      <c r="AB17" s="42">
        <f>BI$33+BI$34+BI$35+BI$36+Z17</f>
        <v>6.61</v>
      </c>
      <c r="AC17" s="42">
        <f>Table1626[[#This Row],[Column3]]+Average!Q489</f>
        <v>6.555917785917786</v>
      </c>
      <c r="AE17" t="str">
        <f>P$1</f>
        <v>Robinson</v>
      </c>
      <c r="AF17" s="3">
        <f>$P34</f>
        <v>0</v>
      </c>
      <c r="AG17" s="3">
        <f>$P69</f>
        <v>0</v>
      </c>
      <c r="AH17" s="3">
        <f>$P104</f>
        <v>0</v>
      </c>
      <c r="AI17" s="3">
        <f>$P139</f>
        <v>0</v>
      </c>
      <c r="AJ17" s="3">
        <f>$P174</f>
        <v>0</v>
      </c>
      <c r="AK17" s="3">
        <f>$P209</f>
        <v>0</v>
      </c>
      <c r="AL17" s="3">
        <f>$P244</f>
        <v>0</v>
      </c>
      <c r="AM17" s="3">
        <f>$P279</f>
        <v>0</v>
      </c>
      <c r="AN17" s="3">
        <f>$P314</f>
        <v>0</v>
      </c>
      <c r="AO17" s="3">
        <f>$P349</f>
        <v>0</v>
      </c>
      <c r="AP17" s="3">
        <f>$P384</f>
        <v>0</v>
      </c>
      <c r="AQ17" s="3">
        <f>$P419</f>
        <v>0</v>
      </c>
      <c r="AR17" s="3">
        <f>$P421</f>
        <v>0</v>
      </c>
      <c r="BV17" s="6"/>
      <c r="BW17" s="6"/>
      <c r="BX17" s="6"/>
      <c r="BY17" s="6"/>
    </row>
    <row r="18" spans="1:77" x14ac:dyDescent="0.2">
      <c r="A18" s="21">
        <v>16</v>
      </c>
      <c r="B18" s="21">
        <v>0.3</v>
      </c>
      <c r="C18" s="21"/>
      <c r="D18" s="21">
        <v>0.06</v>
      </c>
      <c r="E18" s="21">
        <v>0.19</v>
      </c>
      <c r="F18" s="21"/>
      <c r="G18" s="21">
        <v>0.47</v>
      </c>
      <c r="H18" s="21">
        <v>0.14000000000000001</v>
      </c>
      <c r="I18" s="22"/>
      <c r="J18" s="21">
        <v>0.02</v>
      </c>
      <c r="K18" s="21"/>
      <c r="L18" s="21"/>
      <c r="M18" s="21"/>
      <c r="N18" s="21">
        <v>0.01</v>
      </c>
      <c r="O18" s="21"/>
      <c r="P18" s="21"/>
      <c r="Q18" s="21"/>
      <c r="R18" s="21">
        <v>0.1</v>
      </c>
      <c r="S18" s="21"/>
      <c r="T18" s="21">
        <v>0.18</v>
      </c>
      <c r="U18" s="21">
        <v>16</v>
      </c>
      <c r="W18" t="str">
        <f>P1</f>
        <v>Robinson</v>
      </c>
      <c r="X18" s="44" t="s">
        <v>108</v>
      </c>
      <c r="Y18" s="40">
        <v>1.5205882352941178</v>
      </c>
      <c r="Z18" s="42">
        <f t="shared" si="3"/>
        <v>0</v>
      </c>
      <c r="AA18" s="42">
        <v>1.8</v>
      </c>
      <c r="AB18" s="42">
        <f>BJ$33+BJ$34+BJ$35+BJ$36+Z18</f>
        <v>0</v>
      </c>
      <c r="AC18" s="42">
        <f>Table1626[[#This Row],[Column3]]+Average!Q490</f>
        <v>6.9445751633986932</v>
      </c>
      <c r="AE18" t="str">
        <f>Q$1</f>
        <v>Blachly</v>
      </c>
      <c r="AF18" s="3">
        <f>$Q34</f>
        <v>1.75</v>
      </c>
      <c r="AG18" s="3">
        <f>$Q69</f>
        <v>1.1700000000000002</v>
      </c>
      <c r="AH18" s="3">
        <f>$Q104</f>
        <v>0</v>
      </c>
      <c r="AI18" s="3">
        <f>$Q139</f>
        <v>0.78</v>
      </c>
      <c r="AJ18" s="3">
        <f>$Q174</f>
        <v>1.72</v>
      </c>
      <c r="AK18" s="3">
        <f>$Q209</f>
        <v>0.15</v>
      </c>
      <c r="AL18" s="3">
        <f>$Q244</f>
        <v>0.05</v>
      </c>
      <c r="AM18" s="3">
        <f>$Q279</f>
        <v>0.08</v>
      </c>
      <c r="AN18" s="3">
        <f>$Q314</f>
        <v>1.37</v>
      </c>
      <c r="AO18" s="3">
        <f>$Q349</f>
        <v>1.22</v>
      </c>
      <c r="AP18" s="3">
        <f>$Q384</f>
        <v>1.57</v>
      </c>
      <c r="AQ18" s="3">
        <f>$Q419</f>
        <v>3.88</v>
      </c>
      <c r="AR18" s="3">
        <f>$Q421</f>
        <v>13.740000000000002</v>
      </c>
      <c r="AY18" s="6" t="s">
        <v>35</v>
      </c>
      <c r="AZ18" s="6"/>
      <c r="BA18" s="6" t="s">
        <v>36</v>
      </c>
      <c r="BB18" s="6"/>
      <c r="BV18" s="3"/>
    </row>
    <row r="19" spans="1:77" x14ac:dyDescent="0.2">
      <c r="A19">
        <v>17</v>
      </c>
      <c r="B19">
        <v>0.43</v>
      </c>
      <c r="C19">
        <v>0.6</v>
      </c>
      <c r="D19">
        <v>0.57999999999999996</v>
      </c>
      <c r="E19">
        <v>0.68</v>
      </c>
      <c r="F19">
        <v>0.63</v>
      </c>
      <c r="H19">
        <v>1.01</v>
      </c>
      <c r="I19">
        <v>0.47</v>
      </c>
      <c r="J19">
        <v>0.72</v>
      </c>
      <c r="N19">
        <v>0.2</v>
      </c>
      <c r="O19">
        <v>1.32</v>
      </c>
      <c r="Q19">
        <v>0.9</v>
      </c>
      <c r="R19">
        <v>0.5</v>
      </c>
      <c r="T19">
        <v>0.1</v>
      </c>
      <c r="U19">
        <v>17</v>
      </c>
      <c r="W19" t="str">
        <f>Q1</f>
        <v>Blachly</v>
      </c>
      <c r="X19" s="39">
        <f>Q34</f>
        <v>1.75</v>
      </c>
      <c r="Y19" s="40">
        <v>2.2965217391304349</v>
      </c>
      <c r="Z19" s="42">
        <f t="shared" si="3"/>
        <v>1.75</v>
      </c>
      <c r="AA19" s="42">
        <v>1.69</v>
      </c>
      <c r="AB19" s="42">
        <f>BK$33+BK$34+BK$35+BK$36+Z19</f>
        <v>9.5100000000000016</v>
      </c>
      <c r="AC19" s="42">
        <f>Table1626[[#This Row],[Column3]]+Average!Q492</f>
        <v>8.8321810797897751</v>
      </c>
      <c r="AE19" t="str">
        <f>R$1</f>
        <v>S. Flerchinger</v>
      </c>
      <c r="AF19" s="3">
        <f>$R34</f>
        <v>1.6400000000000001</v>
      </c>
      <c r="AG19" s="3">
        <f>$R69</f>
        <v>1.67</v>
      </c>
      <c r="AH19" s="3">
        <f>$R104</f>
        <v>1.1199999999999999</v>
      </c>
      <c r="AI19" s="3">
        <f>$R139</f>
        <v>0.42</v>
      </c>
      <c r="AJ19" s="3">
        <f>$R174</f>
        <v>1.1900000000000002</v>
      </c>
      <c r="AK19" s="3">
        <f>$R209</f>
        <v>0.56000000000000005</v>
      </c>
      <c r="AL19" s="3">
        <f>$R244</f>
        <v>6.0000000000000005E-2</v>
      </c>
      <c r="AM19" s="3">
        <f>$R279</f>
        <v>0.17</v>
      </c>
      <c r="AN19" s="3">
        <f>$R314</f>
        <v>0.41000000000000003</v>
      </c>
      <c r="AO19" s="3">
        <f>$R349</f>
        <v>0</v>
      </c>
      <c r="AP19" s="3">
        <f>$R384</f>
        <v>1.1500000000000001</v>
      </c>
      <c r="AQ19" s="3">
        <f>$R419</f>
        <v>2.2599999999999998</v>
      </c>
      <c r="AR19" s="3">
        <f>$R421</f>
        <v>10.649999999999999</v>
      </c>
    </row>
    <row r="20" spans="1:77" x14ac:dyDescent="0.2">
      <c r="A20" s="21">
        <v>18</v>
      </c>
      <c r="B20" s="21">
        <v>0.16</v>
      </c>
      <c r="C20" s="21">
        <v>0.03</v>
      </c>
      <c r="D20" s="21">
        <v>0.24</v>
      </c>
      <c r="E20" s="21">
        <v>0.33</v>
      </c>
      <c r="F20" s="21"/>
      <c r="G20" s="21"/>
      <c r="H20" s="21"/>
      <c r="I20" s="22">
        <v>0.24</v>
      </c>
      <c r="J20" s="21"/>
      <c r="K20" s="21"/>
      <c r="L20" s="21">
        <v>0.51</v>
      </c>
      <c r="M20" s="21"/>
      <c r="N20" s="21">
        <v>0.38</v>
      </c>
      <c r="O20" s="21"/>
      <c r="P20" s="21"/>
      <c r="Q20" s="21"/>
      <c r="R20" s="21"/>
      <c r="S20" s="21"/>
      <c r="T20" s="21"/>
      <c r="U20" s="21">
        <v>18</v>
      </c>
      <c r="W20" t="str">
        <f>R1</f>
        <v>S. Flerchinger</v>
      </c>
      <c r="X20" s="39">
        <f>R34</f>
        <v>1.6400000000000001</v>
      </c>
      <c r="Y20" s="40">
        <v>2.0361904761904759</v>
      </c>
      <c r="Z20" s="42">
        <f t="shared" si="3"/>
        <v>1.6400000000000001</v>
      </c>
      <c r="AA20" s="42">
        <v>1.62</v>
      </c>
      <c r="AB20" s="42">
        <f>BL$33+BL$34+BL$35+BL$36+Z20</f>
        <v>7.74</v>
      </c>
      <c r="AC20" s="42">
        <f>Table1626[[#This Row],[Column3]]+Average!Q493</f>
        <v>7.6573280423280421</v>
      </c>
      <c r="AE20" t="str">
        <f>S$1</f>
        <v>B. Slaybaugh</v>
      </c>
      <c r="AF20" s="3">
        <f>$S34</f>
        <v>0</v>
      </c>
      <c r="AG20" s="3">
        <f>$S69</f>
        <v>0</v>
      </c>
      <c r="AH20" s="3">
        <f>$S104</f>
        <v>0</v>
      </c>
      <c r="AI20" s="3">
        <f>$S139</f>
        <v>0</v>
      </c>
      <c r="AJ20" s="3">
        <f>$S174</f>
        <v>0</v>
      </c>
      <c r="AK20" s="3">
        <f>$S209</f>
        <v>0</v>
      </c>
      <c r="AL20" s="3">
        <f>$S244</f>
        <v>0</v>
      </c>
      <c r="AM20" s="3">
        <f>$S279</f>
        <v>0</v>
      </c>
      <c r="AN20" s="3">
        <f>$S314</f>
        <v>0</v>
      </c>
      <c r="AO20" s="3">
        <f>$S349</f>
        <v>0</v>
      </c>
      <c r="AP20" s="3">
        <f>$S384</f>
        <v>0</v>
      </c>
      <c r="AQ20" s="3">
        <f>$S419</f>
        <v>0</v>
      </c>
      <c r="AR20" s="3">
        <f>$S421</f>
        <v>0</v>
      </c>
    </row>
    <row r="21" spans="1:77" x14ac:dyDescent="0.2">
      <c r="A21">
        <v>19</v>
      </c>
      <c r="U21">
        <v>19</v>
      </c>
      <c r="W21" t="str">
        <f>S1</f>
        <v>B. Slaybaugh</v>
      </c>
      <c r="X21" s="39">
        <f>S34</f>
        <v>0</v>
      </c>
      <c r="Y21" s="40">
        <v>2.4441666666666664</v>
      </c>
      <c r="Z21" s="42">
        <f t="shared" si="3"/>
        <v>0</v>
      </c>
      <c r="AA21" s="43">
        <v>2.44</v>
      </c>
      <c r="AB21" s="42">
        <f>BM$33+BM$34+BM$35+BM$36+Z21</f>
        <v>0</v>
      </c>
      <c r="AC21" s="42">
        <f>Table1626[[#This Row],[Column3]]+Average!Q494</f>
        <v>8.6395512820512828</v>
      </c>
      <c r="AE21" t="str">
        <f>T$1</f>
        <v>Demand</v>
      </c>
      <c r="AF21" s="3">
        <f>$T34</f>
        <v>1.44</v>
      </c>
      <c r="AG21" s="3">
        <f>$T69</f>
        <v>3.24</v>
      </c>
      <c r="AH21" s="3">
        <f>$T104</f>
        <v>2.0300000000000002</v>
      </c>
      <c r="AI21" s="3">
        <f>$T139</f>
        <v>1.6700000000000002</v>
      </c>
      <c r="AJ21" s="3">
        <f>$T174</f>
        <v>2.9199999999999995</v>
      </c>
      <c r="AK21" s="3">
        <f>$T209</f>
        <v>0.84</v>
      </c>
      <c r="AL21" s="3">
        <f>$T244</f>
        <v>0.49</v>
      </c>
      <c r="AM21" s="3">
        <f>$T279</f>
        <v>0.69</v>
      </c>
      <c r="AN21" s="3">
        <f>$T314</f>
        <v>0.24000000000000002</v>
      </c>
      <c r="AO21" s="3">
        <f>$T349</f>
        <v>1.87</v>
      </c>
      <c r="AP21" s="3">
        <f>$T384</f>
        <v>2.84</v>
      </c>
      <c r="AQ21" s="3">
        <f>$T419</f>
        <v>4.21</v>
      </c>
      <c r="AR21" s="3">
        <f>$T421</f>
        <v>22.48</v>
      </c>
    </row>
    <row r="22" spans="1:77" x14ac:dyDescent="0.2">
      <c r="A22" s="21">
        <v>20</v>
      </c>
      <c r="B22" s="21"/>
      <c r="C22" s="21"/>
      <c r="D22" s="21"/>
      <c r="E22" s="21"/>
      <c r="F22" s="21"/>
      <c r="G22" s="21"/>
      <c r="H22" s="21"/>
      <c r="I22" s="22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>
        <v>20</v>
      </c>
      <c r="W22" t="str">
        <f>T1</f>
        <v>Demand</v>
      </c>
      <c r="X22" s="39">
        <f>T34</f>
        <v>1.44</v>
      </c>
      <c r="Y22" s="40">
        <v>3.9430769230769225</v>
      </c>
      <c r="Z22" s="42">
        <f t="shared" si="3"/>
        <v>1.44</v>
      </c>
      <c r="AA22" s="43">
        <v>3.94</v>
      </c>
      <c r="AB22" s="42">
        <f>BN$33+BN$34+BN$35+BN$36+Z22</f>
        <v>7.8100000000000005</v>
      </c>
      <c r="AC22" s="42">
        <f>Table1626[[#This Row],[Column3]]+Average!Q495</f>
        <v>13.101410256410258</v>
      </c>
    </row>
    <row r="23" spans="1:77" x14ac:dyDescent="0.2">
      <c r="A23">
        <v>21</v>
      </c>
      <c r="U23">
        <v>21</v>
      </c>
      <c r="X23" s="39"/>
      <c r="Y23" s="39"/>
      <c r="Z23" s="8"/>
      <c r="AA23" s="8"/>
      <c r="AB23" s="42"/>
      <c r="AC23" s="42"/>
      <c r="AI23" s="34" t="s">
        <v>144</v>
      </c>
      <c r="AT23">
        <v>2014</v>
      </c>
      <c r="AV23" t="s">
        <v>1</v>
      </c>
      <c r="AW23" t="s">
        <v>88</v>
      </c>
      <c r="AX23" t="s">
        <v>113</v>
      </c>
      <c r="AY23" t="s">
        <v>4</v>
      </c>
      <c r="AZ23" t="s">
        <v>5</v>
      </c>
      <c r="BA23" t="s">
        <v>6</v>
      </c>
      <c r="BB23" t="s">
        <v>95</v>
      </c>
      <c r="BC23" t="s">
        <v>96</v>
      </c>
      <c r="BD23" t="s">
        <v>9</v>
      </c>
      <c r="BE23" s="32" t="s">
        <v>10</v>
      </c>
      <c r="BF23" t="s">
        <v>11</v>
      </c>
      <c r="BG23" t="s">
        <v>90</v>
      </c>
      <c r="BH23" t="s">
        <v>13</v>
      </c>
      <c r="BI23" t="s">
        <v>14</v>
      </c>
      <c r="BJ23" t="s">
        <v>15</v>
      </c>
      <c r="BK23" t="s">
        <v>16</v>
      </c>
      <c r="BL23" t="s">
        <v>17</v>
      </c>
      <c r="BM23" t="s">
        <v>18</v>
      </c>
      <c r="BN23" t="s">
        <v>19</v>
      </c>
      <c r="BO23" s="9" t="s">
        <v>20</v>
      </c>
    </row>
    <row r="24" spans="1:77" x14ac:dyDescent="0.2">
      <c r="A24" s="21">
        <v>22</v>
      </c>
      <c r="B24" s="21"/>
      <c r="C24" s="21">
        <v>0.03</v>
      </c>
      <c r="D24" s="21">
        <v>0.01</v>
      </c>
      <c r="E24" s="21">
        <v>0.03</v>
      </c>
      <c r="F24" s="21"/>
      <c r="G24" s="21"/>
      <c r="H24" s="21"/>
      <c r="I24" s="22"/>
      <c r="J24" s="21"/>
      <c r="K24" s="21"/>
      <c r="L24" s="21"/>
      <c r="M24" s="21"/>
      <c r="N24" s="21"/>
      <c r="O24" s="21"/>
      <c r="P24" s="21"/>
      <c r="Q24" s="21"/>
      <c r="R24" s="21">
        <v>0.02</v>
      </c>
      <c r="S24" s="21"/>
      <c r="T24" s="21">
        <v>0.14000000000000001</v>
      </c>
      <c r="U24" s="21">
        <v>22</v>
      </c>
      <c r="W24" t="s">
        <v>101</v>
      </c>
      <c r="X24" s="39"/>
      <c r="Y24" s="39"/>
      <c r="Z24" s="8"/>
      <c r="AA24" s="8" t="s">
        <v>145</v>
      </c>
      <c r="AB24" s="42"/>
      <c r="AC24" s="42"/>
      <c r="AF24" s="34" t="s">
        <v>138</v>
      </c>
      <c r="AG24" s="34" t="s">
        <v>103</v>
      </c>
      <c r="AH24" s="34" t="s">
        <v>139</v>
      </c>
      <c r="AI24" s="34" t="s">
        <v>140</v>
      </c>
      <c r="AJ24" s="34" t="s">
        <v>42</v>
      </c>
      <c r="AK24" s="34" t="s">
        <v>43</v>
      </c>
      <c r="AL24" s="34" t="s">
        <v>45</v>
      </c>
      <c r="AM24" s="34" t="s">
        <v>58</v>
      </c>
      <c r="AN24" s="34" t="s">
        <v>59</v>
      </c>
      <c r="AO24" s="34" t="s">
        <v>104</v>
      </c>
      <c r="AP24" s="34" t="s">
        <v>141</v>
      </c>
      <c r="AQ24" s="34" t="s">
        <v>62</v>
      </c>
      <c r="AR24" s="34" t="s">
        <v>142</v>
      </c>
      <c r="BO24" s="9"/>
    </row>
    <row r="25" spans="1:77" x14ac:dyDescent="0.2">
      <c r="A25">
        <v>23</v>
      </c>
      <c r="N25">
        <v>0.01</v>
      </c>
      <c r="U25">
        <v>23</v>
      </c>
      <c r="X25" s="41" t="s">
        <v>102</v>
      </c>
      <c r="Y25" s="41"/>
      <c r="Z25" s="45"/>
      <c r="AA25" s="8"/>
      <c r="AB25" s="42"/>
      <c r="AC25" s="42"/>
      <c r="AE25" t="str">
        <f>B$1</f>
        <v>Pomeroy</v>
      </c>
      <c r="AF25" s="3">
        <f>AF3</f>
        <v>1.5299999999999998</v>
      </c>
      <c r="AG25" s="3">
        <f>AF3+AG3</f>
        <v>2.5099999999999998</v>
      </c>
      <c r="AH25" s="3">
        <f>AF3+AG3+AH3</f>
        <v>3.8899999999999997</v>
      </c>
      <c r="AI25" s="3">
        <f>AF3+AG3+AH3+AI3</f>
        <v>4.6099999999999994</v>
      </c>
      <c r="AJ25" s="3">
        <f>AF3+AG3+AH3+AI3+AJ3</f>
        <v>5.4899999999999993</v>
      </c>
      <c r="AK25" s="3">
        <f>AF3+AG3+AH3+AI3+AJ3+AK3</f>
        <v>5.4899999999999993</v>
      </c>
      <c r="AL25" s="3">
        <f>AF3+AG3+AH3+AI3+AJ3+AK3+AL3</f>
        <v>5.4899999999999993</v>
      </c>
      <c r="AM25" s="3">
        <f>AF3+AG3+AH3+AI3+AJ3+AK3+AL3+AM3</f>
        <v>5.72</v>
      </c>
      <c r="AN25" s="3">
        <f>AF3+AG3+AH3+AI3+AJ3+AK3+AL3+AM3+AN3</f>
        <v>6.12</v>
      </c>
      <c r="AO25" s="3">
        <f>AF3+AG3+AH3+AI3+AJ3+AK3+AL3+AM3+AN3+AO3</f>
        <v>6.98</v>
      </c>
      <c r="AP25" s="3">
        <f>AF3+AG3+AH3+AI3+AJ3+AK3+AL3+AM3+AN3+AO3+AP3</f>
        <v>7.87</v>
      </c>
      <c r="AQ25" s="3">
        <f>AF3+AG3+AH3+AI3+AJ3+AK3+AL3+AM3+AN3+AO3+AP3+AQ3</f>
        <v>9.83</v>
      </c>
      <c r="AR25" s="3">
        <f>AQ25</f>
        <v>9.83</v>
      </c>
      <c r="AT25" s="6" t="s">
        <v>21</v>
      </c>
      <c r="AV25" s="3">
        <v>1.4200000000000002</v>
      </c>
      <c r="AW25" s="3">
        <v>2.41</v>
      </c>
      <c r="AX25" s="3">
        <v>1.07</v>
      </c>
      <c r="AY25" s="3">
        <v>2.0499999999999998</v>
      </c>
      <c r="AZ25" s="3">
        <v>1.63</v>
      </c>
      <c r="BA25" s="3">
        <v>1.31</v>
      </c>
      <c r="BB25" s="3">
        <v>1.6400000000000001</v>
      </c>
      <c r="BC25" s="3">
        <v>1.59</v>
      </c>
      <c r="BD25" s="3">
        <v>1.72</v>
      </c>
      <c r="BE25" s="3">
        <v>1.6600000000000001</v>
      </c>
      <c r="BF25" s="3">
        <v>1.9299999999999997</v>
      </c>
      <c r="BG25" s="3">
        <v>0</v>
      </c>
      <c r="BH25" s="3">
        <v>2.29</v>
      </c>
      <c r="BI25" s="3">
        <v>1.51</v>
      </c>
      <c r="BJ25" s="3">
        <v>0</v>
      </c>
      <c r="BK25" s="3">
        <v>1.65</v>
      </c>
      <c r="BL25" s="3">
        <v>1.8000000000000003</v>
      </c>
      <c r="BM25" s="3">
        <v>1.04</v>
      </c>
      <c r="BN25" s="3">
        <v>2.02</v>
      </c>
      <c r="BO25" s="7">
        <v>1.047894736842105</v>
      </c>
    </row>
    <row r="26" spans="1:77" x14ac:dyDescent="0.2">
      <c r="A26" s="21">
        <v>24</v>
      </c>
      <c r="B26" s="21"/>
      <c r="C26" s="21"/>
      <c r="D26" s="21"/>
      <c r="E26" s="21"/>
      <c r="F26" s="21"/>
      <c r="G26" s="21"/>
      <c r="H26" s="21"/>
      <c r="I26" s="22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>
        <v>24</v>
      </c>
      <c r="X26" s="39" t="s">
        <v>108</v>
      </c>
      <c r="Y26" s="39"/>
      <c r="Z26" s="8" t="s">
        <v>109</v>
      </c>
      <c r="AA26" s="8"/>
      <c r="AB26" s="42"/>
      <c r="AC26" s="42"/>
      <c r="AE26" t="str">
        <f>C$1</f>
        <v>Kuhn</v>
      </c>
      <c r="AF26" s="3">
        <f t="shared" ref="AF26:AF43" si="16">AF4</f>
        <v>1.36</v>
      </c>
      <c r="AG26" s="3">
        <f t="shared" ref="AG26:AG43" si="17">AF4+AG4</f>
        <v>3.1500000000000004</v>
      </c>
      <c r="AH26" s="3">
        <f t="shared" ref="AH26:AH43" si="18">AF4+AG4+AH4</f>
        <v>4.78</v>
      </c>
      <c r="AI26" s="3">
        <f t="shared" ref="AI26:AI43" si="19">AF4+AG4+AH4+AI4</f>
        <v>5.62</v>
      </c>
      <c r="AJ26" s="3">
        <f t="shared" ref="AJ26:AJ43" si="20">AF4+AG4+AH4+AI4+AJ4</f>
        <v>7.9700000000000006</v>
      </c>
      <c r="AK26" s="3">
        <f t="shared" ref="AK26:AK43" si="21">AF4+AG4+AH4+AI4+AJ4+AK4</f>
        <v>8.42</v>
      </c>
      <c r="AL26" s="3">
        <f t="shared" ref="AL26:AL43" si="22">AF4+AG4+AH4+AI4+AJ4+AK4+AL4</f>
        <v>8.8000000000000007</v>
      </c>
      <c r="AM26" s="3">
        <f t="shared" ref="AM26:AM43" si="23">AF4+AG4+AH4+AI4+AJ4+AK4+AL4+AM4</f>
        <v>9.23</v>
      </c>
      <c r="AN26" s="3">
        <f t="shared" ref="AN26:AN43" si="24">AF4+AG4+AH4+AI4+AJ4+AK4+AL4+AM4+AN4</f>
        <v>9.89</v>
      </c>
      <c r="AO26" s="3">
        <f t="shared" ref="AO26:AO43" si="25">AF4+AG4+AH4+AI4+AJ4+AK4+AL4+AM4+AN4+AO4</f>
        <v>12.080000000000002</v>
      </c>
      <c r="AP26" s="3">
        <f t="shared" ref="AP26:AP43" si="26">AF4+AG4+AH4+AI4+AJ4+AK4+AL4+AM4+AN4+AO4+AP4</f>
        <v>13.560000000000002</v>
      </c>
      <c r="AQ26" s="3">
        <f t="shared" ref="AQ26:AQ43" si="27">AF4+AG4+AH4+AI4+AJ4+AK4+AL4+AM4+AN4+AO4+AP4+AQ4</f>
        <v>17.100000000000001</v>
      </c>
      <c r="AR26" s="3">
        <f t="shared" ref="AR26:AR43" si="28">AQ26</f>
        <v>17.100000000000001</v>
      </c>
      <c r="AT26" s="6" t="s">
        <v>22</v>
      </c>
      <c r="AV26">
        <v>1.1600000000000001</v>
      </c>
      <c r="AW26">
        <v>3.7499999999999996</v>
      </c>
      <c r="AX26">
        <v>0.8600000000000001</v>
      </c>
      <c r="AY26">
        <v>2.6900000000000004</v>
      </c>
      <c r="AZ26">
        <v>1.83</v>
      </c>
      <c r="BA26">
        <v>1.47</v>
      </c>
      <c r="BB26">
        <v>1.99</v>
      </c>
      <c r="BC26">
        <v>1.2000000000000002</v>
      </c>
      <c r="BD26">
        <v>2.62</v>
      </c>
      <c r="BE26">
        <v>1.58</v>
      </c>
      <c r="BF26">
        <v>3.3</v>
      </c>
      <c r="BG26">
        <v>0</v>
      </c>
      <c r="BH26">
        <v>2.3899999999999997</v>
      </c>
      <c r="BI26">
        <v>0</v>
      </c>
      <c r="BJ26">
        <v>0</v>
      </c>
      <c r="BK26">
        <v>2.15</v>
      </c>
      <c r="BL26">
        <v>2.33</v>
      </c>
      <c r="BM26">
        <v>0</v>
      </c>
      <c r="BN26">
        <v>5.48</v>
      </c>
      <c r="BO26" s="7">
        <v>0.74631578947368427</v>
      </c>
    </row>
    <row r="27" spans="1:77" x14ac:dyDescent="0.2">
      <c r="A27">
        <v>25</v>
      </c>
      <c r="U27">
        <v>25</v>
      </c>
      <c r="X27" s="39"/>
      <c r="Y27" s="39"/>
      <c r="Z27" s="8"/>
      <c r="AA27" s="8"/>
      <c r="AB27" s="42"/>
      <c r="AC27" s="42"/>
      <c r="AE27" t="str">
        <f>D$1</f>
        <v>Tom Keatts</v>
      </c>
      <c r="AF27" s="3">
        <f t="shared" si="16"/>
        <v>1.1499999999999999</v>
      </c>
      <c r="AG27" s="3">
        <f t="shared" si="17"/>
        <v>2.37</v>
      </c>
      <c r="AH27" s="3">
        <f t="shared" si="18"/>
        <v>3.9800000000000004</v>
      </c>
      <c r="AI27" s="3">
        <f t="shared" si="19"/>
        <v>4.7700000000000005</v>
      </c>
      <c r="AJ27" s="3">
        <f t="shared" si="20"/>
        <v>5.7700000000000005</v>
      </c>
      <c r="AK27" s="3">
        <f t="shared" si="21"/>
        <v>5.7700000000000005</v>
      </c>
      <c r="AL27" s="3">
        <f t="shared" si="22"/>
        <v>5.7700000000000005</v>
      </c>
      <c r="AM27" s="3">
        <f t="shared" si="23"/>
        <v>5.7700000000000005</v>
      </c>
      <c r="AN27" s="3">
        <f t="shared" si="24"/>
        <v>5.7700000000000005</v>
      </c>
      <c r="AO27" s="3">
        <f t="shared" si="25"/>
        <v>7.2100000000000009</v>
      </c>
      <c r="AP27" s="3">
        <f t="shared" si="26"/>
        <v>8.39</v>
      </c>
      <c r="AQ27" s="3">
        <f t="shared" si="27"/>
        <v>10.969999999999999</v>
      </c>
      <c r="AR27" s="3">
        <f t="shared" si="28"/>
        <v>10.969999999999999</v>
      </c>
      <c r="AT27" s="6" t="s">
        <v>23</v>
      </c>
      <c r="AV27">
        <v>1.25</v>
      </c>
      <c r="AW27">
        <v>2.6</v>
      </c>
      <c r="AX27">
        <v>1.2300000000000002</v>
      </c>
      <c r="AY27">
        <v>2.0899999999999994</v>
      </c>
      <c r="AZ27">
        <v>1.2399999999999998</v>
      </c>
      <c r="BA27">
        <v>1.24</v>
      </c>
      <c r="BB27">
        <v>1.78</v>
      </c>
      <c r="BC27">
        <v>1.3900000000000001</v>
      </c>
      <c r="BD27">
        <v>2</v>
      </c>
      <c r="BE27">
        <v>1.9500000000000002</v>
      </c>
      <c r="BF27">
        <v>3.18</v>
      </c>
      <c r="BG27">
        <v>0</v>
      </c>
      <c r="BH27">
        <v>1.4900000000000002</v>
      </c>
      <c r="BI27">
        <v>1.98</v>
      </c>
      <c r="BJ27">
        <v>0</v>
      </c>
      <c r="BK27">
        <v>1.9800000000000002</v>
      </c>
      <c r="BL27">
        <v>1.78</v>
      </c>
      <c r="BM27">
        <v>2.5300000000000002</v>
      </c>
      <c r="BN27">
        <v>4.3900000000000006</v>
      </c>
      <c r="BO27" s="7">
        <v>0.84</v>
      </c>
    </row>
    <row r="28" spans="1:77" x14ac:dyDescent="0.2">
      <c r="A28" s="21">
        <v>26</v>
      </c>
      <c r="B28" s="21"/>
      <c r="C28" s="21"/>
      <c r="D28" s="21"/>
      <c r="E28" s="21"/>
      <c r="F28" s="21"/>
      <c r="G28" s="21"/>
      <c r="H28" s="21"/>
      <c r="I28" s="22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>
        <v>26</v>
      </c>
      <c r="X28" s="39"/>
      <c r="Y28" s="39"/>
      <c r="Z28" s="8"/>
      <c r="AA28" s="8"/>
      <c r="AB28" s="42"/>
      <c r="AC28" s="42"/>
      <c r="AE28" t="str">
        <f>E$1</f>
        <v>Victor</v>
      </c>
      <c r="AF28" s="3">
        <f t="shared" si="16"/>
        <v>2.2999999999999998</v>
      </c>
      <c r="AG28" s="3">
        <f t="shared" si="17"/>
        <v>3.92</v>
      </c>
      <c r="AH28" s="3">
        <f t="shared" si="18"/>
        <v>6.4399999999999995</v>
      </c>
      <c r="AI28" s="3">
        <f t="shared" si="19"/>
        <v>7.5399999999999991</v>
      </c>
      <c r="AJ28" s="3">
        <f t="shared" si="20"/>
        <v>9.17</v>
      </c>
      <c r="AK28" s="3">
        <f t="shared" si="21"/>
        <v>9.5399999999999991</v>
      </c>
      <c r="AL28" s="3">
        <f t="shared" si="22"/>
        <v>9.67</v>
      </c>
      <c r="AM28" s="3">
        <f t="shared" si="23"/>
        <v>9.74</v>
      </c>
      <c r="AN28" s="3">
        <f t="shared" si="24"/>
        <v>11.27</v>
      </c>
      <c r="AO28" s="3">
        <f t="shared" si="25"/>
        <v>12.649999999999999</v>
      </c>
      <c r="AP28" s="3">
        <f t="shared" si="26"/>
        <v>14.44</v>
      </c>
      <c r="AQ28" s="3">
        <f t="shared" si="27"/>
        <v>19.009999999999998</v>
      </c>
      <c r="AR28" s="3">
        <f t="shared" si="28"/>
        <v>19.009999999999998</v>
      </c>
      <c r="AT28" s="6" t="s">
        <v>24</v>
      </c>
      <c r="AV28">
        <v>0.69000000000000006</v>
      </c>
      <c r="AW28">
        <v>1.3199999999999998</v>
      </c>
      <c r="AX28">
        <v>0.9700000000000002</v>
      </c>
      <c r="AY28">
        <v>1.71</v>
      </c>
      <c r="AZ28">
        <v>1.28</v>
      </c>
      <c r="BA28">
        <v>0.91</v>
      </c>
      <c r="BB28">
        <v>1.1599999999999999</v>
      </c>
      <c r="BC28">
        <v>0.63</v>
      </c>
      <c r="BD28">
        <v>0.91000000000000014</v>
      </c>
      <c r="BE28">
        <v>0</v>
      </c>
      <c r="BF28">
        <v>1.25</v>
      </c>
      <c r="BG28">
        <v>0</v>
      </c>
      <c r="BH28">
        <v>0.95000000000000018</v>
      </c>
      <c r="BI28">
        <v>0.17</v>
      </c>
      <c r="BJ28">
        <v>0</v>
      </c>
      <c r="BK28">
        <v>1.5</v>
      </c>
      <c r="BL28">
        <v>1.1200000000000001</v>
      </c>
      <c r="BM28">
        <v>1.03</v>
      </c>
      <c r="BN28">
        <v>2.21</v>
      </c>
      <c r="BO28" s="7">
        <v>1.5642105263157899</v>
      </c>
    </row>
    <row r="29" spans="1:77" x14ac:dyDescent="0.2">
      <c r="A29">
        <v>27</v>
      </c>
      <c r="U29">
        <v>27</v>
      </c>
      <c r="X29" s="40"/>
      <c r="Y29" s="40"/>
      <c r="Z29" s="42"/>
      <c r="AA29" s="42"/>
      <c r="AB29" s="42"/>
      <c r="AC29" s="42"/>
      <c r="AE29" t="str">
        <f>F$1</f>
        <v>Ruark</v>
      </c>
      <c r="AF29" s="3">
        <f t="shared" si="16"/>
        <v>1.6</v>
      </c>
      <c r="AG29" s="3">
        <f t="shared" si="17"/>
        <v>3.3100000000000005</v>
      </c>
      <c r="AH29" s="3">
        <f t="shared" si="18"/>
        <v>4.9600000000000009</v>
      </c>
      <c r="AI29" s="3">
        <f t="shared" si="19"/>
        <v>5.3800000000000008</v>
      </c>
      <c r="AJ29" s="3">
        <f t="shared" si="20"/>
        <v>6.5500000000000007</v>
      </c>
      <c r="AK29" s="3">
        <f t="shared" si="21"/>
        <v>7.410000000000001</v>
      </c>
      <c r="AL29" s="3">
        <f t="shared" si="22"/>
        <v>7.4300000000000006</v>
      </c>
      <c r="AM29" s="3">
        <f t="shared" si="23"/>
        <v>7.45</v>
      </c>
      <c r="AN29" s="3">
        <f t="shared" si="24"/>
        <v>8.52</v>
      </c>
      <c r="AO29" s="3">
        <f t="shared" si="25"/>
        <v>8.52</v>
      </c>
      <c r="AP29" s="3">
        <f t="shared" si="26"/>
        <v>9.7199999999999989</v>
      </c>
      <c r="AQ29" s="3">
        <f t="shared" si="27"/>
        <v>12.129999999999999</v>
      </c>
      <c r="AR29" s="3">
        <f t="shared" si="28"/>
        <v>12.129999999999999</v>
      </c>
      <c r="AT29" s="6" t="s">
        <v>25</v>
      </c>
      <c r="AV29">
        <v>0.49</v>
      </c>
      <c r="AW29">
        <v>0.52</v>
      </c>
      <c r="AX29">
        <v>0.55000000000000004</v>
      </c>
      <c r="AY29">
        <v>0.82000000000000006</v>
      </c>
      <c r="AZ29">
        <v>0.66</v>
      </c>
      <c r="BA29">
        <v>0.32</v>
      </c>
      <c r="BB29">
        <v>0.69</v>
      </c>
      <c r="BC29">
        <v>0.44</v>
      </c>
      <c r="BD29">
        <v>0.64</v>
      </c>
      <c r="BE29">
        <v>0</v>
      </c>
      <c r="BF29">
        <v>0.72000000000000008</v>
      </c>
      <c r="BG29">
        <v>0</v>
      </c>
      <c r="BH29">
        <v>0.33999999999999997</v>
      </c>
      <c r="BI29">
        <v>0.64000000000000012</v>
      </c>
      <c r="BJ29">
        <v>0</v>
      </c>
      <c r="BK29">
        <v>0.79</v>
      </c>
      <c r="BL29">
        <v>0.62</v>
      </c>
      <c r="BM29">
        <v>0</v>
      </c>
      <c r="BN29">
        <v>0.93000000000000016</v>
      </c>
      <c r="BO29" s="7">
        <v>1.2078947368421054</v>
      </c>
    </row>
    <row r="30" spans="1:77" x14ac:dyDescent="0.2">
      <c r="A30" s="21">
        <v>28</v>
      </c>
      <c r="B30" s="21"/>
      <c r="C30" s="21"/>
      <c r="D30" s="21"/>
      <c r="E30" s="21"/>
      <c r="F30" s="21"/>
      <c r="G30" s="21"/>
      <c r="H30" s="21"/>
      <c r="I30" s="22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>
        <v>28</v>
      </c>
      <c r="X30" s="39"/>
      <c r="Y30" s="39"/>
      <c r="Z30" s="8"/>
      <c r="AA30" s="8"/>
      <c r="AB30" s="42"/>
      <c r="AC30" s="42"/>
      <c r="AE30" t="str">
        <f>G$1</f>
        <v>Cardwell</v>
      </c>
      <c r="AF30" s="3">
        <f t="shared" si="16"/>
        <v>1.06</v>
      </c>
      <c r="AG30" s="3">
        <f t="shared" si="17"/>
        <v>2.0600000000000005</v>
      </c>
      <c r="AH30" s="3">
        <f t="shared" si="18"/>
        <v>3.5600000000000005</v>
      </c>
      <c r="AI30" s="3">
        <f t="shared" si="19"/>
        <v>3.9900000000000007</v>
      </c>
      <c r="AJ30" s="3">
        <f t="shared" si="20"/>
        <v>5.2600000000000007</v>
      </c>
      <c r="AK30" s="3">
        <f t="shared" si="21"/>
        <v>5.4200000000000008</v>
      </c>
      <c r="AL30" s="3">
        <f t="shared" si="22"/>
        <v>5.4200000000000008</v>
      </c>
      <c r="AM30" s="3">
        <f t="shared" si="23"/>
        <v>5.5000000000000009</v>
      </c>
      <c r="AN30" s="3">
        <f t="shared" si="24"/>
        <v>6.1300000000000008</v>
      </c>
      <c r="AO30" s="3">
        <f t="shared" si="25"/>
        <v>7.2800000000000011</v>
      </c>
      <c r="AP30" s="3">
        <f t="shared" si="26"/>
        <v>8.31</v>
      </c>
      <c r="AQ30" s="3">
        <f t="shared" si="27"/>
        <v>10.65</v>
      </c>
      <c r="AR30" s="3">
        <f t="shared" si="28"/>
        <v>10.65</v>
      </c>
      <c r="AT30" s="6" t="s">
        <v>26</v>
      </c>
      <c r="AV30">
        <v>0.6100000000000001</v>
      </c>
      <c r="AW30">
        <v>1.45</v>
      </c>
      <c r="AX30">
        <v>0.75</v>
      </c>
      <c r="AY30">
        <v>1.57</v>
      </c>
      <c r="AZ30">
        <v>1.28</v>
      </c>
      <c r="BA30">
        <v>1.07</v>
      </c>
      <c r="BB30">
        <v>0.62</v>
      </c>
      <c r="BC30">
        <v>0.76000000000000012</v>
      </c>
      <c r="BD30">
        <v>0.81</v>
      </c>
      <c r="BE30">
        <v>0</v>
      </c>
      <c r="BF30">
        <v>1.1299999999999999</v>
      </c>
      <c r="BG30">
        <v>0</v>
      </c>
      <c r="BH30">
        <v>1.4400000000000002</v>
      </c>
      <c r="BI30">
        <v>0.8</v>
      </c>
      <c r="BJ30">
        <v>0</v>
      </c>
      <c r="BK30">
        <v>1.52</v>
      </c>
      <c r="BL30">
        <v>1.1399999999999999</v>
      </c>
      <c r="BM30">
        <v>0</v>
      </c>
      <c r="BN30">
        <v>1.7499999999999998</v>
      </c>
      <c r="BO30" s="7">
        <v>2.3394736842105259</v>
      </c>
    </row>
    <row r="31" spans="1:77" x14ac:dyDescent="0.2">
      <c r="A31">
        <v>29</v>
      </c>
      <c r="D31">
        <v>0.01</v>
      </c>
      <c r="U31">
        <v>29</v>
      </c>
      <c r="X31" s="39"/>
      <c r="Y31" s="39"/>
      <c r="Z31" s="8"/>
      <c r="AA31" s="8"/>
      <c r="AB31" s="42"/>
      <c r="AC31" s="42"/>
      <c r="AE31" t="str">
        <f>H$1</f>
        <v>Hastings</v>
      </c>
      <c r="AF31" s="3">
        <f t="shared" si="16"/>
        <v>1.98</v>
      </c>
      <c r="AG31" s="3">
        <f t="shared" si="17"/>
        <v>3.38</v>
      </c>
      <c r="AH31" s="3">
        <f t="shared" si="18"/>
        <v>5.41</v>
      </c>
      <c r="AI31" s="3">
        <f t="shared" si="19"/>
        <v>5.41</v>
      </c>
      <c r="AJ31" s="3">
        <f t="shared" si="20"/>
        <v>6.78</v>
      </c>
      <c r="AK31" s="3">
        <f t="shared" si="21"/>
        <v>6.82</v>
      </c>
      <c r="AL31" s="3">
        <f t="shared" si="22"/>
        <v>6.82</v>
      </c>
      <c r="AM31" s="3">
        <f t="shared" si="23"/>
        <v>6.94</v>
      </c>
      <c r="AN31" s="3">
        <f t="shared" si="24"/>
        <v>7.5600000000000005</v>
      </c>
      <c r="AO31" s="3">
        <f t="shared" si="25"/>
        <v>8.08</v>
      </c>
      <c r="AP31" s="3">
        <f t="shared" si="26"/>
        <v>9.68</v>
      </c>
      <c r="AQ31" s="3">
        <f t="shared" si="27"/>
        <v>13.77</v>
      </c>
      <c r="AR31" s="3">
        <f t="shared" si="28"/>
        <v>13.77</v>
      </c>
      <c r="AT31" s="6" t="s">
        <v>27</v>
      </c>
      <c r="AV31">
        <v>0.62</v>
      </c>
      <c r="AW31">
        <v>1.1600000000000001</v>
      </c>
      <c r="AX31">
        <v>0.51</v>
      </c>
      <c r="AY31">
        <v>0.81</v>
      </c>
      <c r="AZ31">
        <v>0.8</v>
      </c>
      <c r="BA31">
        <v>0.87</v>
      </c>
      <c r="BB31">
        <v>0.16</v>
      </c>
      <c r="BC31">
        <v>0.26</v>
      </c>
      <c r="BD31">
        <v>0.87</v>
      </c>
      <c r="BE31">
        <v>0</v>
      </c>
      <c r="BF31">
        <v>2.44</v>
      </c>
      <c r="BG31">
        <v>0</v>
      </c>
      <c r="BH31">
        <v>0.9</v>
      </c>
      <c r="BI31">
        <v>0</v>
      </c>
      <c r="BJ31">
        <v>0</v>
      </c>
      <c r="BK31">
        <v>0.73</v>
      </c>
      <c r="BL31">
        <v>1.03</v>
      </c>
      <c r="BM31">
        <v>0</v>
      </c>
      <c r="BN31">
        <v>1.54</v>
      </c>
      <c r="BO31" s="7">
        <v>4.631578947368422E-2</v>
      </c>
    </row>
    <row r="32" spans="1:77" x14ac:dyDescent="0.2">
      <c r="A32" s="21">
        <v>30</v>
      </c>
      <c r="B32" s="21"/>
      <c r="C32" s="21"/>
      <c r="D32" s="21">
        <v>0.01</v>
      </c>
      <c r="E32" s="21"/>
      <c r="F32" s="21">
        <v>0.02</v>
      </c>
      <c r="G32" s="21"/>
      <c r="H32" s="21"/>
      <c r="I32" s="22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>
        <v>30</v>
      </c>
      <c r="X32" s="39"/>
      <c r="Y32" s="39"/>
      <c r="Z32" s="8"/>
      <c r="AA32" s="8"/>
      <c r="AB32" s="42"/>
      <c r="AC32" s="42"/>
      <c r="AE32" t="str">
        <f>I$1</f>
        <v>510 Pataha</v>
      </c>
      <c r="AF32" s="3">
        <f t="shared" si="16"/>
        <v>1.3</v>
      </c>
      <c r="AG32" s="3">
        <f t="shared" si="17"/>
        <v>2.2999999999999998</v>
      </c>
      <c r="AH32" s="3">
        <f t="shared" si="18"/>
        <v>3.7199999999999998</v>
      </c>
      <c r="AI32" s="3">
        <f t="shared" si="19"/>
        <v>4.32</v>
      </c>
      <c r="AJ32" s="3">
        <f t="shared" si="20"/>
        <v>5.15</v>
      </c>
      <c r="AK32" s="3">
        <f t="shared" si="21"/>
        <v>5.15</v>
      </c>
      <c r="AL32" s="3">
        <f t="shared" si="22"/>
        <v>5.15</v>
      </c>
      <c r="AM32" s="3">
        <f t="shared" si="23"/>
        <v>5.5100000000000007</v>
      </c>
      <c r="AN32" s="3">
        <f t="shared" si="24"/>
        <v>5.5100000000000007</v>
      </c>
      <c r="AO32" s="3">
        <f t="shared" si="25"/>
        <v>6.73</v>
      </c>
      <c r="AP32" s="3">
        <f t="shared" si="26"/>
        <v>7.6000000000000005</v>
      </c>
      <c r="AQ32" s="3">
        <f t="shared" si="27"/>
        <v>9.93</v>
      </c>
      <c r="AR32" s="3">
        <f t="shared" si="28"/>
        <v>9.93</v>
      </c>
      <c r="AT32" s="6" t="s">
        <v>28</v>
      </c>
      <c r="AV32">
        <v>0.54999999999999993</v>
      </c>
      <c r="AW32">
        <v>0.68</v>
      </c>
      <c r="AX32">
        <v>0.46</v>
      </c>
      <c r="AY32">
        <v>0.36</v>
      </c>
      <c r="AZ32">
        <v>0.24000000000000002</v>
      </c>
      <c r="BA32">
        <v>0.56000000000000005</v>
      </c>
      <c r="BB32">
        <v>0.83</v>
      </c>
      <c r="BC32">
        <v>1.17</v>
      </c>
      <c r="BD32">
        <v>0.58000000000000007</v>
      </c>
      <c r="BE32">
        <v>0</v>
      </c>
      <c r="BF32">
        <v>1.3499999999999999</v>
      </c>
      <c r="BG32">
        <v>0</v>
      </c>
      <c r="BH32">
        <v>0.58000000000000007</v>
      </c>
      <c r="BI32">
        <v>0.17</v>
      </c>
      <c r="BJ32">
        <v>0</v>
      </c>
      <c r="BK32">
        <v>0.64</v>
      </c>
      <c r="BL32">
        <v>1.3199999999999998</v>
      </c>
      <c r="BM32">
        <v>0</v>
      </c>
      <c r="BN32">
        <v>1.26</v>
      </c>
      <c r="BO32" s="7">
        <v>0.23842105263157901</v>
      </c>
    </row>
    <row r="33" spans="1:89" x14ac:dyDescent="0.2">
      <c r="A33">
        <v>31</v>
      </c>
      <c r="B33">
        <v>0.01</v>
      </c>
      <c r="C33">
        <v>0.05</v>
      </c>
      <c r="E33">
        <v>0.05</v>
      </c>
      <c r="N33">
        <v>0.03</v>
      </c>
      <c r="R33">
        <v>0.1</v>
      </c>
      <c r="U33">
        <v>31</v>
      </c>
      <c r="X33" s="39"/>
      <c r="Y33" s="39"/>
      <c r="Z33" s="8"/>
      <c r="AA33" s="8"/>
      <c r="AB33" s="42"/>
      <c r="AC33" s="42"/>
      <c r="AE33" t="str">
        <f>J$1</f>
        <v>Williams</v>
      </c>
      <c r="AF33" s="3">
        <f t="shared" si="16"/>
        <v>1.5</v>
      </c>
      <c r="AG33" s="3">
        <f t="shared" si="17"/>
        <v>2.8000000000000003</v>
      </c>
      <c r="AH33" s="3">
        <f t="shared" si="18"/>
        <v>4.4000000000000004</v>
      </c>
      <c r="AI33" s="3">
        <f t="shared" si="19"/>
        <v>5.1400000000000006</v>
      </c>
      <c r="AJ33" s="3">
        <f t="shared" si="20"/>
        <v>5.9500000000000011</v>
      </c>
      <c r="AK33" s="3">
        <f t="shared" si="21"/>
        <v>6.4000000000000012</v>
      </c>
      <c r="AL33" s="3">
        <f t="shared" si="22"/>
        <v>6.4000000000000012</v>
      </c>
      <c r="AM33" s="3">
        <f t="shared" si="23"/>
        <v>6.5200000000000014</v>
      </c>
      <c r="AN33" s="3">
        <f t="shared" si="24"/>
        <v>6.9600000000000017</v>
      </c>
      <c r="AO33" s="3">
        <f t="shared" si="25"/>
        <v>8.4600000000000009</v>
      </c>
      <c r="AP33" s="3">
        <f t="shared" si="26"/>
        <v>9.4200000000000017</v>
      </c>
      <c r="AQ33" s="3">
        <f t="shared" si="27"/>
        <v>12.330000000000002</v>
      </c>
      <c r="AR33" s="3">
        <f t="shared" si="28"/>
        <v>12.330000000000002</v>
      </c>
      <c r="AT33" s="6" t="s">
        <v>29</v>
      </c>
      <c r="AV33">
        <v>0.28999999999999998</v>
      </c>
      <c r="AW33">
        <v>0.38</v>
      </c>
      <c r="AX33">
        <v>0.14000000000000001</v>
      </c>
      <c r="AY33">
        <v>0.61</v>
      </c>
      <c r="AZ33">
        <v>0.25</v>
      </c>
      <c r="BA33">
        <v>0.28000000000000003</v>
      </c>
      <c r="BB33">
        <v>0.48</v>
      </c>
      <c r="BC33">
        <v>0.72</v>
      </c>
      <c r="BD33">
        <v>0.5</v>
      </c>
      <c r="BE33">
        <v>0</v>
      </c>
      <c r="BF33">
        <v>0.53</v>
      </c>
      <c r="BG33">
        <v>0</v>
      </c>
      <c r="BH33">
        <v>0.15</v>
      </c>
      <c r="BI33">
        <v>0.23</v>
      </c>
      <c r="BJ33">
        <v>0</v>
      </c>
      <c r="BK33">
        <v>0.55999999999999994</v>
      </c>
      <c r="BL33">
        <v>0.22000000000000003</v>
      </c>
      <c r="BM33">
        <v>0</v>
      </c>
      <c r="BN33">
        <v>0.27</v>
      </c>
      <c r="BO33" s="7">
        <v>1.665263157894737</v>
      </c>
    </row>
    <row r="34" spans="1:89" x14ac:dyDescent="0.2">
      <c r="A34" s="18" t="s">
        <v>37</v>
      </c>
      <c r="B34" s="18">
        <f t="shared" ref="B34:T34" si="29">SUM(B3:B33)</f>
        <v>1.5299999999999998</v>
      </c>
      <c r="C34" s="18">
        <f t="shared" si="29"/>
        <v>1.36</v>
      </c>
      <c r="D34" s="18">
        <f t="shared" si="29"/>
        <v>1.1499999999999999</v>
      </c>
      <c r="E34" s="18">
        <f t="shared" si="29"/>
        <v>2.2999999999999998</v>
      </c>
      <c r="F34" s="18">
        <f t="shared" si="29"/>
        <v>1.6</v>
      </c>
      <c r="G34" s="18">
        <f t="shared" si="29"/>
        <v>1.06</v>
      </c>
      <c r="H34" s="18">
        <f t="shared" si="29"/>
        <v>1.98</v>
      </c>
      <c r="I34" s="18">
        <f t="shared" si="29"/>
        <v>1.3</v>
      </c>
      <c r="J34" s="18">
        <f t="shared" si="29"/>
        <v>1.5</v>
      </c>
      <c r="K34" s="18">
        <f t="shared" si="29"/>
        <v>0</v>
      </c>
      <c r="L34" s="18">
        <f t="shared" si="29"/>
        <v>1.25</v>
      </c>
      <c r="M34" s="18">
        <f t="shared" si="29"/>
        <v>0</v>
      </c>
      <c r="N34" s="18">
        <f t="shared" si="29"/>
        <v>1.33</v>
      </c>
      <c r="O34" s="18">
        <f t="shared" si="29"/>
        <v>1.9500000000000002</v>
      </c>
      <c r="P34" s="18">
        <f t="shared" si="29"/>
        <v>0</v>
      </c>
      <c r="Q34" s="18">
        <f t="shared" si="29"/>
        <v>1.75</v>
      </c>
      <c r="R34" s="18">
        <f t="shared" si="29"/>
        <v>1.6400000000000001</v>
      </c>
      <c r="S34" s="18">
        <f t="shared" si="29"/>
        <v>0</v>
      </c>
      <c r="T34" s="18">
        <f t="shared" si="29"/>
        <v>1.44</v>
      </c>
      <c r="U34" s="18"/>
      <c r="X34" s="39"/>
      <c r="Y34" s="39"/>
      <c r="Z34" s="8"/>
      <c r="AA34" s="8"/>
      <c r="AB34" s="42"/>
      <c r="AC34" s="42"/>
      <c r="AE34" t="str">
        <f>K$1</f>
        <v>Fitzsimmons</v>
      </c>
      <c r="AF34" s="3">
        <f t="shared" si="16"/>
        <v>0</v>
      </c>
      <c r="AG34" s="3">
        <f t="shared" si="17"/>
        <v>0</v>
      </c>
      <c r="AH34" s="3">
        <f t="shared" si="18"/>
        <v>0</v>
      </c>
      <c r="AI34" s="3">
        <f t="shared" si="19"/>
        <v>0</v>
      </c>
      <c r="AJ34" s="3">
        <f t="shared" si="20"/>
        <v>0</v>
      </c>
      <c r="AK34" s="3">
        <f t="shared" si="21"/>
        <v>0</v>
      </c>
      <c r="AL34" s="3">
        <f t="shared" si="22"/>
        <v>0</v>
      </c>
      <c r="AM34" s="3">
        <f t="shared" si="23"/>
        <v>0</v>
      </c>
      <c r="AN34" s="3">
        <f t="shared" si="24"/>
        <v>0</v>
      </c>
      <c r="AO34" s="3">
        <f t="shared" si="25"/>
        <v>1.37</v>
      </c>
      <c r="AP34" s="3">
        <f t="shared" si="26"/>
        <v>1.37</v>
      </c>
      <c r="AQ34" s="3">
        <f t="shared" si="27"/>
        <v>1.37</v>
      </c>
      <c r="AR34" s="3">
        <f t="shared" si="28"/>
        <v>1.37</v>
      </c>
      <c r="AT34" s="6" t="s">
        <v>30</v>
      </c>
      <c r="AV34">
        <v>0.68</v>
      </c>
      <c r="AW34">
        <v>1.41</v>
      </c>
      <c r="AX34">
        <v>0.62</v>
      </c>
      <c r="AY34">
        <v>0.72</v>
      </c>
      <c r="AZ34">
        <v>0.67</v>
      </c>
      <c r="BA34">
        <v>0.6</v>
      </c>
      <c r="BB34">
        <v>1.02</v>
      </c>
      <c r="BC34">
        <v>0.60000000000000009</v>
      </c>
      <c r="BD34">
        <v>0.85</v>
      </c>
      <c r="BE34">
        <v>0</v>
      </c>
      <c r="BF34">
        <v>1.4200000000000002</v>
      </c>
      <c r="BG34">
        <v>0</v>
      </c>
      <c r="BH34">
        <v>0.93000000000000016</v>
      </c>
      <c r="BI34">
        <v>1.01</v>
      </c>
      <c r="BJ34">
        <v>0</v>
      </c>
      <c r="BK34">
        <v>0.89999999999999991</v>
      </c>
      <c r="BL34">
        <v>0.96</v>
      </c>
      <c r="BM34">
        <v>0</v>
      </c>
      <c r="BN34">
        <v>1.6700000000000002</v>
      </c>
      <c r="BO34" s="7">
        <v>0.16052631578947368</v>
      </c>
    </row>
    <row r="35" spans="1:89" x14ac:dyDescent="0.2">
      <c r="X35" s="39"/>
      <c r="Y35" s="39"/>
      <c r="Z35" s="8"/>
      <c r="AA35" s="8"/>
      <c r="AB35" s="42"/>
      <c r="AC35" s="8"/>
      <c r="AE35" t="str">
        <f>L$1</f>
        <v>Houser</v>
      </c>
      <c r="AF35" s="3">
        <f t="shared" si="16"/>
        <v>1.25</v>
      </c>
      <c r="AG35" s="3">
        <f t="shared" si="17"/>
        <v>2.44</v>
      </c>
      <c r="AH35" s="3">
        <f t="shared" si="18"/>
        <v>4.2</v>
      </c>
      <c r="AI35" s="3">
        <f t="shared" si="19"/>
        <v>5.87</v>
      </c>
      <c r="AJ35" s="3">
        <f t="shared" si="20"/>
        <v>7.43</v>
      </c>
      <c r="AK35" s="3">
        <f t="shared" si="21"/>
        <v>7.9799999999999995</v>
      </c>
      <c r="AL35" s="3">
        <f t="shared" si="22"/>
        <v>8.18</v>
      </c>
      <c r="AM35" s="3">
        <f t="shared" si="23"/>
        <v>8.379999999999999</v>
      </c>
      <c r="AN35" s="3">
        <f t="shared" si="24"/>
        <v>8.8199999999999985</v>
      </c>
      <c r="AO35" s="3">
        <f t="shared" si="25"/>
        <v>11.009999999999998</v>
      </c>
      <c r="AP35" s="3">
        <f t="shared" si="26"/>
        <v>12.339999999999998</v>
      </c>
      <c r="AQ35" s="3">
        <f t="shared" si="27"/>
        <v>15.149999999999999</v>
      </c>
      <c r="AR35" s="3">
        <f t="shared" si="28"/>
        <v>15.149999999999999</v>
      </c>
      <c r="AT35" s="6" t="s">
        <v>31</v>
      </c>
      <c r="AV35">
        <v>2.11</v>
      </c>
      <c r="AW35">
        <v>4.25</v>
      </c>
      <c r="AX35">
        <v>1.9400000000000002</v>
      </c>
      <c r="AY35">
        <v>3.3499999999999996</v>
      </c>
      <c r="AZ35">
        <v>2.73</v>
      </c>
      <c r="BA35">
        <v>2.02</v>
      </c>
      <c r="BB35">
        <v>1.71</v>
      </c>
      <c r="BC35">
        <v>2.1800000000000002</v>
      </c>
      <c r="BD35">
        <v>3.31</v>
      </c>
      <c r="BE35">
        <v>0</v>
      </c>
      <c r="BF35">
        <v>3.4299999999999997</v>
      </c>
      <c r="BG35">
        <v>0</v>
      </c>
      <c r="BH35">
        <v>2.9799999999999995</v>
      </c>
      <c r="BI35">
        <v>1.62</v>
      </c>
      <c r="BJ35">
        <v>0</v>
      </c>
      <c r="BK35">
        <v>2.8600000000000003</v>
      </c>
      <c r="BL35">
        <v>3.51</v>
      </c>
      <c r="BM35">
        <v>0</v>
      </c>
      <c r="BN35">
        <v>4.43</v>
      </c>
      <c r="BO35" s="7">
        <v>1.1089473684210527</v>
      </c>
    </row>
    <row r="36" spans="1:89" x14ac:dyDescent="0.2">
      <c r="A36" s="2" t="s">
        <v>38</v>
      </c>
      <c r="B36" t="s">
        <v>1</v>
      </c>
      <c r="C36" t="s">
        <v>2</v>
      </c>
      <c r="D36" t="s">
        <v>113</v>
      </c>
      <c r="E36" t="s">
        <v>4</v>
      </c>
      <c r="F36" t="s">
        <v>5</v>
      </c>
      <c r="G36" t="s">
        <v>6</v>
      </c>
      <c r="H36" t="s">
        <v>180</v>
      </c>
      <c r="I36" t="s">
        <v>96</v>
      </c>
      <c r="J36" t="s">
        <v>9</v>
      </c>
      <c r="K36" t="s">
        <v>10</v>
      </c>
      <c r="L36" t="s">
        <v>11</v>
      </c>
      <c r="M36" t="s">
        <v>181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  <c r="X36" s="48"/>
      <c r="Y36" s="48"/>
      <c r="AE36" t="str">
        <f>M$1</f>
        <v>Baker</v>
      </c>
      <c r="AF36" s="3">
        <f t="shared" si="16"/>
        <v>0</v>
      </c>
      <c r="AG36" s="3">
        <f t="shared" si="17"/>
        <v>0</v>
      </c>
      <c r="AH36" s="3">
        <f t="shared" si="18"/>
        <v>0</v>
      </c>
      <c r="AI36" s="3">
        <f t="shared" si="19"/>
        <v>0</v>
      </c>
      <c r="AJ36" s="3">
        <f t="shared" si="20"/>
        <v>0</v>
      </c>
      <c r="AK36" s="3">
        <f t="shared" si="21"/>
        <v>0</v>
      </c>
      <c r="AL36" s="3">
        <f t="shared" si="22"/>
        <v>0</v>
      </c>
      <c r="AM36" s="3">
        <f t="shared" si="23"/>
        <v>0</v>
      </c>
      <c r="AN36" s="3">
        <f t="shared" si="24"/>
        <v>0</v>
      </c>
      <c r="AO36" s="3">
        <f t="shared" si="25"/>
        <v>0</v>
      </c>
      <c r="AP36" s="3">
        <f t="shared" si="26"/>
        <v>0</v>
      </c>
      <c r="AQ36" s="3">
        <f t="shared" si="27"/>
        <v>0</v>
      </c>
      <c r="AR36" s="3">
        <f t="shared" si="28"/>
        <v>0</v>
      </c>
      <c r="AT36" s="6" t="s">
        <v>32</v>
      </c>
      <c r="AV36">
        <v>2.3499999999999992</v>
      </c>
      <c r="AW36">
        <v>2.4500000000000002</v>
      </c>
      <c r="AX36">
        <v>0</v>
      </c>
      <c r="AY36">
        <v>0</v>
      </c>
      <c r="AZ36">
        <v>2.7699999999999996</v>
      </c>
      <c r="BA36">
        <v>1.55</v>
      </c>
      <c r="BB36">
        <v>3.6500000000000004</v>
      </c>
      <c r="BC36">
        <v>2.41</v>
      </c>
      <c r="BD36">
        <v>3.04</v>
      </c>
      <c r="BE36">
        <v>0</v>
      </c>
      <c r="BF36">
        <v>3.13</v>
      </c>
      <c r="BG36">
        <v>0</v>
      </c>
      <c r="BH36">
        <v>2.2799999999999998</v>
      </c>
      <c r="BI36">
        <v>1.8</v>
      </c>
      <c r="BJ36">
        <v>0</v>
      </c>
      <c r="BK36">
        <v>3.4400000000000004</v>
      </c>
      <c r="BL36">
        <v>1.4100000000000001</v>
      </c>
      <c r="BM36">
        <v>0</v>
      </c>
      <c r="BN36">
        <v>0</v>
      </c>
      <c r="BO36" s="7">
        <v>1.2310526315789474</v>
      </c>
    </row>
    <row r="37" spans="1:89" x14ac:dyDescent="0.2">
      <c r="A37">
        <v>2015</v>
      </c>
      <c r="X37" s="39"/>
      <c r="Y37" s="39"/>
      <c r="Z37" s="8"/>
      <c r="AA37" s="8"/>
      <c r="AB37" s="42"/>
      <c r="AE37" t="str">
        <f>N$1</f>
        <v>Landkammer</v>
      </c>
      <c r="AF37" s="3">
        <f t="shared" si="16"/>
        <v>1.33</v>
      </c>
      <c r="AG37" s="3">
        <f t="shared" si="17"/>
        <v>2.37</v>
      </c>
      <c r="AH37" s="3">
        <f t="shared" si="18"/>
        <v>3.6100000000000003</v>
      </c>
      <c r="AI37" s="3">
        <f t="shared" si="19"/>
        <v>3.9000000000000004</v>
      </c>
      <c r="AJ37" s="3">
        <f t="shared" si="20"/>
        <v>5.28</v>
      </c>
      <c r="AK37" s="3">
        <f t="shared" si="21"/>
        <v>7.03</v>
      </c>
      <c r="AL37" s="3">
        <f t="shared" si="22"/>
        <v>7.1000000000000005</v>
      </c>
      <c r="AM37" s="3">
        <f t="shared" si="23"/>
        <v>7.15</v>
      </c>
      <c r="AN37" s="3">
        <f t="shared" si="24"/>
        <v>7.82</v>
      </c>
      <c r="AO37" s="3">
        <f t="shared" si="25"/>
        <v>9.08</v>
      </c>
      <c r="AP37" s="3">
        <f t="shared" si="26"/>
        <v>11.11</v>
      </c>
      <c r="AQ37" s="3">
        <f t="shared" si="27"/>
        <v>13.709999999999999</v>
      </c>
      <c r="AR37" s="3">
        <f t="shared" si="28"/>
        <v>13.709999999999999</v>
      </c>
      <c r="AT37" s="6"/>
    </row>
    <row r="38" spans="1:89" x14ac:dyDescent="0.2">
      <c r="A38">
        <v>1</v>
      </c>
      <c r="C38">
        <v>0.21</v>
      </c>
      <c r="E38">
        <v>0.3</v>
      </c>
      <c r="I38">
        <v>0.04</v>
      </c>
      <c r="J38">
        <v>0.03</v>
      </c>
      <c r="N38">
        <v>0.1</v>
      </c>
      <c r="O38">
        <v>0.1</v>
      </c>
      <c r="R38">
        <v>0.12</v>
      </c>
      <c r="U38">
        <v>1</v>
      </c>
      <c r="W38" s="82">
        <v>42050</v>
      </c>
      <c r="X38" s="49"/>
      <c r="Y38" s="49" t="s">
        <v>107</v>
      </c>
      <c r="Z38" s="50"/>
      <c r="AA38" s="50"/>
      <c r="AB38" s="50"/>
      <c r="AC38" s="75"/>
      <c r="AE38" t="str">
        <f>O$1</f>
        <v>Travis</v>
      </c>
      <c r="AF38" s="3">
        <f t="shared" si="16"/>
        <v>1.9500000000000002</v>
      </c>
      <c r="AG38" s="3">
        <f t="shared" si="17"/>
        <v>3.2</v>
      </c>
      <c r="AH38" s="3">
        <f t="shared" si="18"/>
        <v>5.35</v>
      </c>
      <c r="AI38" s="3">
        <f t="shared" si="19"/>
        <v>5.8</v>
      </c>
      <c r="AJ38" s="3">
        <f t="shared" si="20"/>
        <v>7.08</v>
      </c>
      <c r="AK38" s="3">
        <f t="shared" si="21"/>
        <v>7.18</v>
      </c>
      <c r="AL38" s="3">
        <f t="shared" si="22"/>
        <v>7.18</v>
      </c>
      <c r="AM38" s="3">
        <f t="shared" si="23"/>
        <v>7.18</v>
      </c>
      <c r="AN38" s="3">
        <f t="shared" si="24"/>
        <v>8.35</v>
      </c>
      <c r="AO38" s="3">
        <f t="shared" si="25"/>
        <v>9.2199999999999989</v>
      </c>
      <c r="AP38" s="3">
        <f t="shared" si="26"/>
        <v>10.44</v>
      </c>
      <c r="AQ38" s="3">
        <f t="shared" si="27"/>
        <v>14.649999999999999</v>
      </c>
      <c r="AR38" s="3">
        <f t="shared" si="28"/>
        <v>14.649999999999999</v>
      </c>
      <c r="AT38" s="6" t="s">
        <v>34</v>
      </c>
      <c r="AV38" s="4">
        <f>SUM(AV25:AV37)</f>
        <v>12.22</v>
      </c>
      <c r="AW38" s="4">
        <f t="shared" ref="AW38:BN38" si="30">SUM(AW25:AW37)</f>
        <v>22.38</v>
      </c>
      <c r="AX38" s="4">
        <f t="shared" si="30"/>
        <v>9.1</v>
      </c>
      <c r="AY38" s="4">
        <f t="shared" si="30"/>
        <v>16.78</v>
      </c>
      <c r="AZ38" s="4">
        <f t="shared" si="30"/>
        <v>15.38</v>
      </c>
      <c r="BA38" s="4">
        <f t="shared" si="30"/>
        <v>12.200000000000001</v>
      </c>
      <c r="BB38" s="4">
        <f t="shared" si="30"/>
        <v>15.729999999999999</v>
      </c>
      <c r="BC38" s="4">
        <f t="shared" si="30"/>
        <v>13.35</v>
      </c>
      <c r="BD38" s="4">
        <f t="shared" si="30"/>
        <v>17.849999999999998</v>
      </c>
      <c r="BE38" s="4">
        <f t="shared" si="30"/>
        <v>5.19</v>
      </c>
      <c r="BF38" s="4">
        <f t="shared" si="30"/>
        <v>23.81</v>
      </c>
      <c r="BG38" s="4">
        <f t="shared" si="30"/>
        <v>0</v>
      </c>
      <c r="BH38" s="4">
        <f t="shared" si="30"/>
        <v>16.720000000000002</v>
      </c>
      <c r="BI38" s="4">
        <f t="shared" si="30"/>
        <v>9.9300000000000015</v>
      </c>
      <c r="BJ38" s="4">
        <f t="shared" si="30"/>
        <v>0</v>
      </c>
      <c r="BK38" s="4">
        <f t="shared" si="30"/>
        <v>18.720000000000002</v>
      </c>
      <c r="BL38" s="4">
        <f t="shared" si="30"/>
        <v>17.240000000000002</v>
      </c>
      <c r="BM38" s="4">
        <f t="shared" si="30"/>
        <v>4.6000000000000005</v>
      </c>
      <c r="BN38" s="4">
        <f t="shared" si="30"/>
        <v>25.950000000000003</v>
      </c>
      <c r="BO38" s="7">
        <v>17.539999999999996</v>
      </c>
    </row>
    <row r="39" spans="1:89" x14ac:dyDescent="0.2">
      <c r="A39" s="21">
        <v>2</v>
      </c>
      <c r="B39" s="21">
        <v>0.17</v>
      </c>
      <c r="C39" s="21"/>
      <c r="D39" s="21">
        <v>0.17</v>
      </c>
      <c r="E39" s="21">
        <v>0.06</v>
      </c>
      <c r="F39" s="21"/>
      <c r="G39" s="21">
        <v>0.28000000000000003</v>
      </c>
      <c r="H39" s="21">
        <v>0.46</v>
      </c>
      <c r="I39" s="22">
        <v>0.16</v>
      </c>
      <c r="J39" s="21">
        <v>0.23</v>
      </c>
      <c r="K39" s="21"/>
      <c r="L39" s="21"/>
      <c r="M39" s="21"/>
      <c r="N39" s="21">
        <v>0.06</v>
      </c>
      <c r="O39" s="21"/>
      <c r="P39" s="21"/>
      <c r="Q39" s="21">
        <v>0.35</v>
      </c>
      <c r="R39" s="21"/>
      <c r="S39" s="21"/>
      <c r="T39" s="21">
        <v>0.42</v>
      </c>
      <c r="U39" s="21">
        <v>2</v>
      </c>
      <c r="W39" s="54"/>
      <c r="X39" s="49" t="s">
        <v>103</v>
      </c>
      <c r="Y39" s="49" t="s">
        <v>115</v>
      </c>
      <c r="Z39" s="50" t="s">
        <v>99</v>
      </c>
      <c r="AA39" s="50" t="s">
        <v>116</v>
      </c>
      <c r="AB39" s="52" t="s">
        <v>100</v>
      </c>
      <c r="AC39" s="74" t="s">
        <v>178</v>
      </c>
      <c r="AE39" t="str">
        <f>P$1</f>
        <v>Robinson</v>
      </c>
      <c r="AF39" s="3">
        <f t="shared" si="16"/>
        <v>0</v>
      </c>
      <c r="AG39" s="3">
        <f t="shared" si="17"/>
        <v>0</v>
      </c>
      <c r="AH39" s="3">
        <f t="shared" si="18"/>
        <v>0</v>
      </c>
      <c r="AI39" s="3">
        <f t="shared" si="19"/>
        <v>0</v>
      </c>
      <c r="AJ39" s="3">
        <f t="shared" si="20"/>
        <v>0</v>
      </c>
      <c r="AK39" s="3">
        <f t="shared" si="21"/>
        <v>0</v>
      </c>
      <c r="AL39" s="3">
        <f t="shared" si="22"/>
        <v>0</v>
      </c>
      <c r="AM39" s="3">
        <f t="shared" si="23"/>
        <v>0</v>
      </c>
      <c r="AN39" s="3">
        <f t="shared" si="24"/>
        <v>0</v>
      </c>
      <c r="AO39" s="3">
        <f t="shared" si="25"/>
        <v>0</v>
      </c>
      <c r="AP39" s="3">
        <f t="shared" si="26"/>
        <v>0</v>
      </c>
      <c r="AQ39" s="3">
        <f t="shared" si="27"/>
        <v>0</v>
      </c>
      <c r="AR39" s="3">
        <f t="shared" si="28"/>
        <v>0</v>
      </c>
      <c r="AV39">
        <f>AV33+AV34+AV35+AV36</f>
        <v>5.43</v>
      </c>
      <c r="AW39">
        <f t="shared" ref="AW39:BO39" si="31">AW33+AW34+AW35+AW36</f>
        <v>8.49</v>
      </c>
      <c r="AX39">
        <f t="shared" si="31"/>
        <v>2.7</v>
      </c>
      <c r="AY39">
        <f t="shared" si="31"/>
        <v>4.68</v>
      </c>
      <c r="AZ39">
        <f t="shared" si="31"/>
        <v>6.42</v>
      </c>
      <c r="BA39">
        <f t="shared" si="31"/>
        <v>4.45</v>
      </c>
      <c r="BB39">
        <f t="shared" si="31"/>
        <v>6.86</v>
      </c>
      <c r="BC39">
        <f t="shared" si="31"/>
        <v>5.91</v>
      </c>
      <c r="BD39">
        <f t="shared" si="31"/>
        <v>7.7</v>
      </c>
      <c r="BE39">
        <f t="shared" si="31"/>
        <v>0</v>
      </c>
      <c r="BF39">
        <f t="shared" si="31"/>
        <v>8.51</v>
      </c>
      <c r="BG39">
        <f t="shared" si="31"/>
        <v>0</v>
      </c>
      <c r="BH39">
        <f t="shared" si="31"/>
        <v>6.34</v>
      </c>
      <c r="BI39">
        <f t="shared" si="31"/>
        <v>4.66</v>
      </c>
      <c r="BJ39">
        <f t="shared" si="31"/>
        <v>0</v>
      </c>
      <c r="BK39">
        <f t="shared" si="31"/>
        <v>7.7600000000000007</v>
      </c>
      <c r="BL39">
        <f t="shared" si="31"/>
        <v>6.1</v>
      </c>
      <c r="BM39">
        <f t="shared" si="31"/>
        <v>0</v>
      </c>
      <c r="BN39">
        <f t="shared" si="31"/>
        <v>6.37</v>
      </c>
      <c r="BO39">
        <f t="shared" si="31"/>
        <v>4.1657894736842103</v>
      </c>
    </row>
    <row r="40" spans="1:89" x14ac:dyDescent="0.2">
      <c r="A40">
        <v>3</v>
      </c>
      <c r="B40">
        <v>0.1</v>
      </c>
      <c r="C40">
        <v>0.19</v>
      </c>
      <c r="D40">
        <v>0.15</v>
      </c>
      <c r="E40">
        <v>0.09</v>
      </c>
      <c r="F40">
        <v>0.22</v>
      </c>
      <c r="G40">
        <v>0.04</v>
      </c>
      <c r="I40">
        <v>0.08</v>
      </c>
      <c r="L40">
        <v>0.27</v>
      </c>
      <c r="N40">
        <v>0.14000000000000001</v>
      </c>
      <c r="Q40">
        <v>0.09</v>
      </c>
      <c r="R40">
        <v>0.15</v>
      </c>
      <c r="T40">
        <v>0.12</v>
      </c>
      <c r="U40">
        <v>3</v>
      </c>
      <c r="W40" s="54" t="str">
        <f>B36</f>
        <v>Pomeroy</v>
      </c>
      <c r="X40" s="49">
        <f>B69</f>
        <v>0.98</v>
      </c>
      <c r="Y40" s="51">
        <v>1.0782608695652178</v>
      </c>
      <c r="Z40" s="52">
        <f t="shared" ref="Z40:Z58" si="32">AG25</f>
        <v>2.5099999999999998</v>
      </c>
      <c r="AA40" s="52">
        <f>Average!D499</f>
        <v>2.5492857142857144</v>
      </c>
      <c r="AB40" s="52">
        <f>AV$33+AV$34+AV$35+AV$36+Z40</f>
        <v>7.9399999999999995</v>
      </c>
      <c r="AC40" s="76">
        <f>AC4+Table5427[[#This Row],[Column3]]</f>
        <v>7.35613555325512</v>
      </c>
      <c r="AE40" t="str">
        <f>Q$1</f>
        <v>Blachly</v>
      </c>
      <c r="AF40" s="3">
        <f t="shared" si="16"/>
        <v>1.75</v>
      </c>
      <c r="AG40" s="3">
        <f t="shared" si="17"/>
        <v>2.92</v>
      </c>
      <c r="AH40" s="3">
        <f t="shared" si="18"/>
        <v>2.92</v>
      </c>
      <c r="AI40" s="3">
        <f t="shared" si="19"/>
        <v>3.7</v>
      </c>
      <c r="AJ40" s="3">
        <f t="shared" si="20"/>
        <v>5.42</v>
      </c>
      <c r="AK40" s="3">
        <f t="shared" si="21"/>
        <v>5.57</v>
      </c>
      <c r="AL40" s="3">
        <f t="shared" si="22"/>
        <v>5.62</v>
      </c>
      <c r="AM40" s="3">
        <f t="shared" si="23"/>
        <v>5.7</v>
      </c>
      <c r="AN40" s="3">
        <f t="shared" si="24"/>
        <v>7.07</v>
      </c>
      <c r="AO40" s="3">
        <f t="shared" si="25"/>
        <v>8.2900000000000009</v>
      </c>
      <c r="AP40" s="3">
        <f t="shared" si="26"/>
        <v>9.8600000000000012</v>
      </c>
      <c r="AQ40" s="3">
        <f t="shared" si="27"/>
        <v>13.740000000000002</v>
      </c>
      <c r="AR40" s="3">
        <f t="shared" si="28"/>
        <v>13.740000000000002</v>
      </c>
      <c r="AY40" s="6" t="s">
        <v>35</v>
      </c>
      <c r="AZ40" s="6"/>
      <c r="BA40" s="6" t="s">
        <v>36</v>
      </c>
      <c r="BB40" s="6"/>
    </row>
    <row r="41" spans="1:89" x14ac:dyDescent="0.2">
      <c r="A41" s="21">
        <v>4</v>
      </c>
      <c r="B41" s="21">
        <v>0.01</v>
      </c>
      <c r="C41" s="21">
        <v>0.04</v>
      </c>
      <c r="D41" s="21">
        <v>0.02</v>
      </c>
      <c r="E41" s="21">
        <v>0.02</v>
      </c>
      <c r="F41" s="21">
        <v>0.17</v>
      </c>
      <c r="G41" s="21">
        <v>0.08</v>
      </c>
      <c r="H41" s="21"/>
      <c r="I41" s="22">
        <v>0.04</v>
      </c>
      <c r="J41" s="21"/>
      <c r="K41" s="21"/>
      <c r="L41" s="21"/>
      <c r="M41" s="21"/>
      <c r="N41" s="21">
        <v>0.02</v>
      </c>
      <c r="O41" s="21">
        <v>0.27</v>
      </c>
      <c r="P41" s="21"/>
      <c r="Q41" s="21"/>
      <c r="R41" s="21"/>
      <c r="S41" s="21"/>
      <c r="T41" s="21">
        <v>0.1</v>
      </c>
      <c r="U41" s="21">
        <v>4</v>
      </c>
      <c r="W41" s="54" t="str">
        <f>C36</f>
        <v>Kuhn</v>
      </c>
      <c r="X41" s="49">
        <f>C69</f>
        <v>1.79</v>
      </c>
      <c r="Y41" s="51">
        <v>1.5099999999999998</v>
      </c>
      <c r="Z41" s="52">
        <f t="shared" si="32"/>
        <v>3.1500000000000004</v>
      </c>
      <c r="AA41" s="52">
        <f>Average!D500</f>
        <v>3.5898809523809523</v>
      </c>
      <c r="AB41" s="52">
        <f>AW$33+AW$34+AW$35+AW$36+Z41</f>
        <v>11.64</v>
      </c>
      <c r="AC41" s="76">
        <f>AC5+Table5427[[#This Row],[Column3]]</f>
        <v>10.750605617741167</v>
      </c>
      <c r="AE41" t="str">
        <f>R$1</f>
        <v>S. Flerchinger</v>
      </c>
      <c r="AF41" s="3">
        <f t="shared" si="16"/>
        <v>1.6400000000000001</v>
      </c>
      <c r="AG41" s="3">
        <f t="shared" si="17"/>
        <v>3.31</v>
      </c>
      <c r="AH41" s="3">
        <f t="shared" si="18"/>
        <v>4.43</v>
      </c>
      <c r="AI41" s="3">
        <f t="shared" si="19"/>
        <v>4.8499999999999996</v>
      </c>
      <c r="AJ41" s="3">
        <f t="shared" si="20"/>
        <v>6.04</v>
      </c>
      <c r="AK41" s="3">
        <f t="shared" si="21"/>
        <v>6.6</v>
      </c>
      <c r="AL41" s="3">
        <f t="shared" si="22"/>
        <v>6.6599999999999993</v>
      </c>
      <c r="AM41" s="3">
        <f t="shared" si="23"/>
        <v>6.8299999999999992</v>
      </c>
      <c r="AN41" s="3">
        <f t="shared" si="24"/>
        <v>7.2399999999999993</v>
      </c>
      <c r="AO41" s="3">
        <f t="shared" si="25"/>
        <v>7.2399999999999993</v>
      </c>
      <c r="AP41" s="3">
        <f t="shared" si="26"/>
        <v>8.3899999999999988</v>
      </c>
      <c r="AQ41" s="3">
        <f t="shared" si="27"/>
        <v>10.649999999999999</v>
      </c>
      <c r="AR41" s="3">
        <f t="shared" si="28"/>
        <v>10.649999999999999</v>
      </c>
    </row>
    <row r="42" spans="1:89" x14ac:dyDescent="0.2">
      <c r="A42">
        <v>5</v>
      </c>
      <c r="B42">
        <v>0.01</v>
      </c>
      <c r="E42">
        <v>0.01</v>
      </c>
      <c r="F42">
        <v>0.02</v>
      </c>
      <c r="J42">
        <v>0.18</v>
      </c>
      <c r="R42">
        <v>0.2</v>
      </c>
      <c r="T42">
        <v>0.08</v>
      </c>
      <c r="U42">
        <v>5</v>
      </c>
      <c r="W42" s="54" t="str">
        <f>D36</f>
        <v>Tom Keatts</v>
      </c>
      <c r="X42" s="49">
        <f>D69</f>
        <v>1.22</v>
      </c>
      <c r="Y42" s="51"/>
      <c r="Z42" s="52">
        <f t="shared" si="32"/>
        <v>2.37</v>
      </c>
      <c r="AA42" s="52"/>
      <c r="AB42" s="52">
        <f>AX$33+AX$34+AX$35+AX$36+Z42</f>
        <v>5.07</v>
      </c>
      <c r="AC42" s="76">
        <f>AC6+Table5427[[#This Row],[Column3]]</f>
        <v>6.3177585649644472</v>
      </c>
      <c r="AE42" t="str">
        <f>S$1</f>
        <v>B. Slaybaugh</v>
      </c>
      <c r="AF42" s="3">
        <f t="shared" si="16"/>
        <v>0</v>
      </c>
      <c r="AG42" s="3">
        <f t="shared" si="17"/>
        <v>0</v>
      </c>
      <c r="AH42" s="3">
        <f t="shared" si="18"/>
        <v>0</v>
      </c>
      <c r="AI42" s="3">
        <f t="shared" si="19"/>
        <v>0</v>
      </c>
      <c r="AJ42" s="3">
        <f t="shared" si="20"/>
        <v>0</v>
      </c>
      <c r="AK42" s="3">
        <f t="shared" si="21"/>
        <v>0</v>
      </c>
      <c r="AL42" s="3">
        <f t="shared" si="22"/>
        <v>0</v>
      </c>
      <c r="AM42" s="3">
        <f t="shared" si="23"/>
        <v>0</v>
      </c>
      <c r="AN42" s="3">
        <f t="shared" si="24"/>
        <v>0</v>
      </c>
      <c r="AO42" s="3">
        <f t="shared" si="25"/>
        <v>0</v>
      </c>
      <c r="AP42" s="3">
        <f t="shared" si="26"/>
        <v>0</v>
      </c>
      <c r="AQ42" s="3">
        <f t="shared" si="27"/>
        <v>0</v>
      </c>
      <c r="AR42" s="3">
        <f t="shared" si="28"/>
        <v>0</v>
      </c>
      <c r="AZ42" s="36" t="s">
        <v>137</v>
      </c>
      <c r="BA42" s="37"/>
      <c r="BB42" s="38"/>
    </row>
    <row r="43" spans="1:89" x14ac:dyDescent="0.2">
      <c r="A43" s="21">
        <v>6</v>
      </c>
      <c r="B43" s="21">
        <v>0.01</v>
      </c>
      <c r="C43" s="21">
        <v>0.15</v>
      </c>
      <c r="D43" s="21"/>
      <c r="E43" s="21"/>
      <c r="F43" s="21"/>
      <c r="G43" s="21"/>
      <c r="H43" s="21">
        <v>0.1</v>
      </c>
      <c r="I43" s="22"/>
      <c r="J43" s="21"/>
      <c r="K43" s="21"/>
      <c r="L43" s="21">
        <v>0.18</v>
      </c>
      <c r="M43" s="21"/>
      <c r="N43" s="21"/>
      <c r="O43" s="21"/>
      <c r="P43" s="21"/>
      <c r="Q43" s="21"/>
      <c r="R43" s="21">
        <v>0.08</v>
      </c>
      <c r="S43" s="21"/>
      <c r="T43" s="21">
        <v>7.0000000000000007E-2</v>
      </c>
      <c r="U43" s="21">
        <v>6</v>
      </c>
      <c r="W43" s="54" t="str">
        <f>E36</f>
        <v>Victor</v>
      </c>
      <c r="X43" s="49">
        <f>E69</f>
        <v>1.62</v>
      </c>
      <c r="Y43" s="51">
        <v>1.6843478260869562</v>
      </c>
      <c r="Z43" s="52">
        <f t="shared" si="32"/>
        <v>3.92</v>
      </c>
      <c r="AA43" s="52">
        <f>Average!D502</f>
        <v>4.3857142857142852</v>
      </c>
      <c r="AB43" s="52">
        <f>AY$33+AY$34+AY$35+AY$36+Z43</f>
        <v>8.6</v>
      </c>
      <c r="AC43" s="76">
        <f>AC7+Table5427[[#This Row],[Column3]]</f>
        <v>12.07447204968944</v>
      </c>
      <c r="AE43" t="str">
        <f>T$1</f>
        <v>Demand</v>
      </c>
      <c r="AF43" s="3">
        <f t="shared" si="16"/>
        <v>1.44</v>
      </c>
      <c r="AG43" s="3">
        <f t="shared" si="17"/>
        <v>4.68</v>
      </c>
      <c r="AH43" s="3">
        <f t="shared" si="18"/>
        <v>6.71</v>
      </c>
      <c r="AI43" s="3">
        <f t="shared" si="19"/>
        <v>8.3800000000000008</v>
      </c>
      <c r="AJ43" s="3">
        <f t="shared" si="20"/>
        <v>11.3</v>
      </c>
      <c r="AK43" s="3">
        <f t="shared" si="21"/>
        <v>12.14</v>
      </c>
      <c r="AL43" s="3">
        <f t="shared" si="22"/>
        <v>12.63</v>
      </c>
      <c r="AM43" s="3">
        <f t="shared" si="23"/>
        <v>13.32</v>
      </c>
      <c r="AN43" s="3">
        <f t="shared" si="24"/>
        <v>13.56</v>
      </c>
      <c r="AO43" s="3">
        <f t="shared" si="25"/>
        <v>15.43</v>
      </c>
      <c r="AP43" s="3">
        <f t="shared" si="26"/>
        <v>18.27</v>
      </c>
      <c r="AQ43" s="3">
        <f t="shared" si="27"/>
        <v>22.48</v>
      </c>
      <c r="AR43" s="3">
        <f t="shared" si="28"/>
        <v>22.48</v>
      </c>
      <c r="AU43" t="s">
        <v>0</v>
      </c>
      <c r="AX43" t="s">
        <v>38</v>
      </c>
      <c r="BA43" t="s">
        <v>40</v>
      </c>
      <c r="BD43" t="s">
        <v>41</v>
      </c>
      <c r="BG43" t="s">
        <v>42</v>
      </c>
      <c r="BJ43" t="s">
        <v>43</v>
      </c>
      <c r="BM43" t="s">
        <v>45</v>
      </c>
      <c r="BP43" t="s">
        <v>46</v>
      </c>
      <c r="BS43" t="s">
        <v>47</v>
      </c>
      <c r="BV43" t="s">
        <v>48</v>
      </c>
      <c r="BY43" t="s">
        <v>49</v>
      </c>
      <c r="CB43" t="s">
        <v>50</v>
      </c>
      <c r="CE43" t="s">
        <v>99</v>
      </c>
      <c r="CF43" t="s">
        <v>99</v>
      </c>
    </row>
    <row r="44" spans="1:89" x14ac:dyDescent="0.2">
      <c r="A44">
        <v>7</v>
      </c>
      <c r="B44">
        <v>0.1</v>
      </c>
      <c r="D44">
        <v>0.11</v>
      </c>
      <c r="E44">
        <v>0.2</v>
      </c>
      <c r="F44">
        <v>0.03</v>
      </c>
      <c r="G44">
        <v>0.08</v>
      </c>
      <c r="H44">
        <v>0.03</v>
      </c>
      <c r="I44">
        <v>0.12</v>
      </c>
      <c r="J44">
        <v>0.14000000000000001</v>
      </c>
      <c r="N44">
        <v>0.04</v>
      </c>
      <c r="Q44">
        <v>0.16</v>
      </c>
      <c r="T44">
        <v>0.62</v>
      </c>
      <c r="U44">
        <v>7</v>
      </c>
      <c r="W44" s="54" t="str">
        <f>F36</f>
        <v>Ruark</v>
      </c>
      <c r="X44" s="49">
        <f>F69</f>
        <v>1.7100000000000002</v>
      </c>
      <c r="Y44" s="51">
        <v>1.0230434782608697</v>
      </c>
      <c r="Z44" s="52">
        <f t="shared" si="32"/>
        <v>3.3100000000000005</v>
      </c>
      <c r="AA44" s="52">
        <f>Average!D503</f>
        <v>2.6232142857142859</v>
      </c>
      <c r="AB44" s="52">
        <f>AZ$33+AZ$34+AZ$35+AZ$36+Z44</f>
        <v>9.73</v>
      </c>
      <c r="AC44" s="76">
        <f>AC8+Table5427[[#This Row],[Column3]]</f>
        <v>8.4035448408274505</v>
      </c>
      <c r="AT44" t="s">
        <v>117</v>
      </c>
      <c r="AU44" t="s">
        <v>118</v>
      </c>
      <c r="AV44">
        <v>2013</v>
      </c>
      <c r="AW44" t="s">
        <v>119</v>
      </c>
      <c r="AX44" t="s">
        <v>118</v>
      </c>
      <c r="AY44">
        <v>2013</v>
      </c>
      <c r="BA44" t="s">
        <v>118</v>
      </c>
      <c r="BB44">
        <v>2013</v>
      </c>
      <c r="BD44" t="s">
        <v>118</v>
      </c>
      <c r="BE44">
        <v>2013</v>
      </c>
      <c r="BG44" t="s">
        <v>118</v>
      </c>
      <c r="BH44">
        <v>2013</v>
      </c>
      <c r="BJ44" t="s">
        <v>118</v>
      </c>
      <c r="BK44">
        <v>2013</v>
      </c>
      <c r="BM44" t="s">
        <v>118</v>
      </c>
      <c r="BN44">
        <v>2013</v>
      </c>
      <c r="BP44" t="s">
        <v>118</v>
      </c>
      <c r="BQ44">
        <v>2013</v>
      </c>
      <c r="BS44" t="s">
        <v>118</v>
      </c>
      <c r="BT44">
        <v>2013</v>
      </c>
      <c r="BV44" t="s">
        <v>118</v>
      </c>
      <c r="BW44">
        <v>2013</v>
      </c>
      <c r="BY44" t="s">
        <v>118</v>
      </c>
      <c r="BZ44">
        <v>2013</v>
      </c>
      <c r="CB44" t="s">
        <v>118</v>
      </c>
      <c r="CC44">
        <v>2013</v>
      </c>
      <c r="CE44" t="s">
        <v>120</v>
      </c>
      <c r="CF44">
        <v>2013</v>
      </c>
      <c r="CG44" t="s">
        <v>121</v>
      </c>
      <c r="CI44" t="s">
        <v>117</v>
      </c>
    </row>
    <row r="45" spans="1:89" x14ac:dyDescent="0.2">
      <c r="A45" s="21">
        <v>8</v>
      </c>
      <c r="B45" s="21"/>
      <c r="C45" s="21">
        <v>0.25</v>
      </c>
      <c r="D45" s="21"/>
      <c r="E45" s="21">
        <v>0.03</v>
      </c>
      <c r="F45" s="21"/>
      <c r="G45" s="21">
        <v>0.08</v>
      </c>
      <c r="H45" s="21"/>
      <c r="I45" s="22"/>
      <c r="J45" s="21"/>
      <c r="K45" s="21"/>
      <c r="L45" s="21"/>
      <c r="M45" s="21"/>
      <c r="N45" s="21"/>
      <c r="O45" s="21"/>
      <c r="P45" s="21"/>
      <c r="Q45" s="21">
        <v>0.15</v>
      </c>
      <c r="R45" s="21">
        <v>0.2</v>
      </c>
      <c r="S45" s="21"/>
      <c r="T45" s="21">
        <v>0.05</v>
      </c>
      <c r="U45" s="21">
        <v>8</v>
      </c>
      <c r="W45" s="54" t="str">
        <f>G36</f>
        <v>Cardwell</v>
      </c>
      <c r="X45" s="49">
        <f>G69</f>
        <v>1.0000000000000002</v>
      </c>
      <c r="Y45" s="51">
        <v>0.99299999999999999</v>
      </c>
      <c r="Z45" s="52">
        <f t="shared" si="32"/>
        <v>2.0600000000000005</v>
      </c>
      <c r="AA45" s="52">
        <f>Average!D504</f>
        <v>2.5964999999999998</v>
      </c>
      <c r="AB45" s="52">
        <f>BA$33+BA$34+BA$35+BA$36+Z45</f>
        <v>6.5100000000000007</v>
      </c>
      <c r="AC45" s="76">
        <f>AC9+Table5427[[#This Row],[Column3]]</f>
        <v>7.4717321981424156</v>
      </c>
    </row>
    <row r="46" spans="1:89" x14ac:dyDescent="0.2">
      <c r="A46">
        <v>9</v>
      </c>
      <c r="B46">
        <v>0.22</v>
      </c>
      <c r="C46">
        <v>0.32</v>
      </c>
      <c r="D46">
        <v>0.2</v>
      </c>
      <c r="E46">
        <v>0.45</v>
      </c>
      <c r="F46">
        <v>0.33</v>
      </c>
      <c r="G46">
        <v>0.12</v>
      </c>
      <c r="H46">
        <v>0.19</v>
      </c>
      <c r="I46">
        <v>0.16</v>
      </c>
      <c r="J46">
        <v>0.19</v>
      </c>
      <c r="L46">
        <v>0.49</v>
      </c>
      <c r="N46">
        <v>0.26</v>
      </c>
      <c r="Q46">
        <v>0.33</v>
      </c>
      <c r="R46">
        <v>0.18</v>
      </c>
      <c r="T46">
        <v>0.37</v>
      </c>
      <c r="U46">
        <v>9</v>
      </c>
      <c r="W46" s="54" t="str">
        <f>H36</f>
        <v>Hastings</v>
      </c>
      <c r="X46" s="49">
        <f>H69</f>
        <v>1.4</v>
      </c>
      <c r="Y46" s="51">
        <v>1.0708695652173912</v>
      </c>
      <c r="Z46" s="52">
        <f t="shared" si="32"/>
        <v>3.38</v>
      </c>
      <c r="AA46" s="52">
        <f>Average!D505</f>
        <v>2.9342857142857142</v>
      </c>
      <c r="AB46" s="52">
        <f>BB$33+BB$34+BB$35+BB$36+Z46</f>
        <v>10.24</v>
      </c>
      <c r="AC46" s="76">
        <f>AC10+Table5427[[#This Row],[Column3]]</f>
        <v>8.7280468846773189</v>
      </c>
      <c r="AT46" t="s">
        <v>122</v>
      </c>
      <c r="AU46" s="3">
        <f>Average!C499</f>
        <v>1.454285714285714</v>
      </c>
      <c r="AV46" s="80">
        <v>3.6000000000000005</v>
      </c>
      <c r="AW46" s="81">
        <v>2.0338983050847461</v>
      </c>
      <c r="AX46" s="80">
        <f>Average!D499</f>
        <v>2.5492857142857144</v>
      </c>
      <c r="AY46" s="80">
        <v>5.2200000000000006</v>
      </c>
      <c r="AZ46" s="81">
        <v>1.6518987341772153</v>
      </c>
      <c r="BA46" s="80">
        <f>Average!E499</f>
        <v>4.1942857142857148</v>
      </c>
      <c r="BB46" s="80">
        <v>10.32</v>
      </c>
      <c r="BC46" s="81">
        <v>2.2193548387096773</v>
      </c>
      <c r="BD46" s="80">
        <f>Average!F499</f>
        <v>5.6307142857142862</v>
      </c>
      <c r="BE46" s="80">
        <v>12.16</v>
      </c>
      <c r="BF46" s="81">
        <v>2.0334448160535117</v>
      </c>
      <c r="BG46" s="80">
        <f>Average!G499</f>
        <v>6.9767857142857155</v>
      </c>
      <c r="BH46" s="80">
        <v>13.02</v>
      </c>
      <c r="BI46" s="81">
        <v>1.7499999999999998</v>
      </c>
      <c r="BJ46" s="80">
        <f>Average!H499</f>
        <v>8.0157142857142869</v>
      </c>
      <c r="BK46" s="80">
        <v>15.219999999999999</v>
      </c>
      <c r="BL46" s="81">
        <v>1.8011834319526623</v>
      </c>
      <c r="BM46" s="80">
        <f>Average!I499</f>
        <v>8.4253571428571448</v>
      </c>
      <c r="BN46" s="80">
        <v>15.86</v>
      </c>
      <c r="BO46" s="81">
        <v>1.7602663706992228</v>
      </c>
      <c r="BP46" s="80">
        <f>Average!J499</f>
        <v>8.8689285714285742</v>
      </c>
      <c r="BQ46" s="80">
        <v>15.86</v>
      </c>
      <c r="BR46" s="81">
        <v>1.6503642039542141</v>
      </c>
      <c r="BS46" s="80">
        <f>Average!K499</f>
        <v>9.3848544973544996</v>
      </c>
      <c r="BT46" s="80">
        <v>15.86</v>
      </c>
      <c r="BU46" s="81">
        <v>1.5206136145733458</v>
      </c>
      <c r="BV46" s="80">
        <f>Average!L499</f>
        <v>10.586461640211642</v>
      </c>
      <c r="BW46" s="80">
        <v>17.899999999999999</v>
      </c>
      <c r="BX46" s="81">
        <v>1.5404475043029258</v>
      </c>
      <c r="BY46" s="80">
        <f>Average!M499</f>
        <v>12.137175925925927</v>
      </c>
      <c r="BZ46" s="80">
        <v>19.829999999999998</v>
      </c>
      <c r="CA46" s="81">
        <v>1.4865067466266864</v>
      </c>
      <c r="CB46" s="80">
        <f>Average!N499</f>
        <v>13.612890211640213</v>
      </c>
      <c r="CC46" s="80">
        <v>21.32</v>
      </c>
      <c r="CD46" s="81">
        <v>1.4395678595543551</v>
      </c>
      <c r="CE46" s="3">
        <v>14.810000000000002</v>
      </c>
      <c r="CF46" s="3">
        <v>21.32</v>
      </c>
      <c r="CG46" s="35">
        <v>1.4395678595543551</v>
      </c>
      <c r="CH46" s="3"/>
      <c r="CI46" s="3" t="s">
        <v>122</v>
      </c>
      <c r="CJ46" s="3"/>
      <c r="CK46" s="3"/>
    </row>
    <row r="47" spans="1:89" x14ac:dyDescent="0.2">
      <c r="A47" s="21">
        <v>10</v>
      </c>
      <c r="B47" s="21">
        <v>0.15</v>
      </c>
      <c r="C47" s="21">
        <v>0.05</v>
      </c>
      <c r="D47" s="21">
        <v>0.13</v>
      </c>
      <c r="E47" s="21">
        <v>0.26</v>
      </c>
      <c r="F47" s="21">
        <v>0.33</v>
      </c>
      <c r="G47" s="21">
        <v>0.04</v>
      </c>
      <c r="H47" s="21">
        <v>0.18</v>
      </c>
      <c r="I47" s="21">
        <v>0.16</v>
      </c>
      <c r="J47" s="21">
        <v>0.17</v>
      </c>
      <c r="K47" s="21"/>
      <c r="L47" s="21"/>
      <c r="M47" s="21"/>
      <c r="N47" s="21">
        <v>0.15</v>
      </c>
      <c r="O47" s="21"/>
      <c r="P47" s="21"/>
      <c r="Q47" s="21"/>
      <c r="R47" s="21">
        <v>0.02</v>
      </c>
      <c r="S47" s="21"/>
      <c r="T47" s="21">
        <v>0.6</v>
      </c>
      <c r="U47" s="21">
        <v>10</v>
      </c>
      <c r="W47" s="54" t="str">
        <f>I36</f>
        <v>510 Pataha</v>
      </c>
      <c r="X47" s="49">
        <f>I69</f>
        <v>1</v>
      </c>
      <c r="Y47" s="51"/>
      <c r="Z47" s="52">
        <f t="shared" si="32"/>
        <v>2.2999999999999998</v>
      </c>
      <c r="AA47" s="52"/>
      <c r="AB47" s="52">
        <f>BC$33+BC$34+BC$35+BC$36+Z47</f>
        <v>8.2100000000000009</v>
      </c>
      <c r="AC47" s="76">
        <f>AC11+Table5427[[#This Row],[Column3]]</f>
        <v>4.7799999999999994</v>
      </c>
      <c r="AT47" s="34" t="s">
        <v>88</v>
      </c>
      <c r="AU47" s="3">
        <f>Average!C500</f>
        <v>1.9723809523809526</v>
      </c>
      <c r="AV47" s="80">
        <v>4.12</v>
      </c>
      <c r="AW47" s="81">
        <v>3.1212121212121211</v>
      </c>
      <c r="AX47" s="80">
        <f>Average!D500</f>
        <v>3.5898809523809523</v>
      </c>
      <c r="AY47" s="80">
        <v>6.33</v>
      </c>
      <c r="AZ47" s="81">
        <v>2.3357933579335795</v>
      </c>
      <c r="BA47" s="80">
        <f>Average!E500</f>
        <v>5.7533592132505174</v>
      </c>
      <c r="BB47" s="80">
        <v>11.75</v>
      </c>
      <c r="BC47" s="81">
        <v>2.8940886699507384</v>
      </c>
      <c r="BD47" s="80">
        <f>Average!F500</f>
        <v>7.7946635610766037</v>
      </c>
      <c r="BE47" s="80">
        <v>14.120000000000001</v>
      </c>
      <c r="BF47" s="81">
        <v>2.5441441441441439</v>
      </c>
      <c r="BG47" s="80">
        <f>Average!G500</f>
        <v>9.8429244306418209</v>
      </c>
      <c r="BH47" s="80">
        <v>15.65</v>
      </c>
      <c r="BI47" s="81">
        <v>2.1526822558459422</v>
      </c>
      <c r="BJ47" s="80">
        <f>Average!H500</f>
        <v>11.577272256728778</v>
      </c>
      <c r="BK47" s="80">
        <v>18.2</v>
      </c>
      <c r="BL47" s="81">
        <v>2.1411764705882352</v>
      </c>
      <c r="BM47" s="80">
        <f>Average!I500</f>
        <v>12.220454074910595</v>
      </c>
      <c r="BN47" s="80">
        <v>19.79</v>
      </c>
      <c r="BO47" s="81">
        <v>2.1487513572204122</v>
      </c>
      <c r="BP47" s="80">
        <f>Average!J500</f>
        <v>12.883181347637867</v>
      </c>
      <c r="BQ47" s="80">
        <v>19.809999999999999</v>
      </c>
      <c r="BR47" s="81">
        <v>2.0070921985815597</v>
      </c>
      <c r="BS47" s="80">
        <f>Average!K500</f>
        <v>13.703181347637868</v>
      </c>
      <c r="BT47" s="80">
        <v>19.809999999999999</v>
      </c>
      <c r="BU47" s="81">
        <v>1.8514018691588783</v>
      </c>
      <c r="BV47" s="80">
        <f>Average!L500</f>
        <v>15.200137869376999</v>
      </c>
      <c r="BW47" s="80">
        <v>22.849999999999998</v>
      </c>
      <c r="BX47" s="81">
        <v>1.9298986486486482</v>
      </c>
      <c r="BY47" s="80">
        <f>Average!M500</f>
        <v>17.564683323922452</v>
      </c>
      <c r="BZ47" s="80">
        <v>25</v>
      </c>
      <c r="CA47" s="81">
        <v>1.838235294117647</v>
      </c>
      <c r="CB47" s="80">
        <f>Average!N500</f>
        <v>20.038492847731977</v>
      </c>
      <c r="CC47" s="80">
        <v>27.89</v>
      </c>
      <c r="CD47" s="81">
        <v>1.8445767195767195</v>
      </c>
      <c r="CE47" s="3">
        <v>15.120000000000001</v>
      </c>
      <c r="CF47" s="3">
        <v>27.89</v>
      </c>
      <c r="CG47" s="35">
        <v>1.8445767195767195</v>
      </c>
      <c r="CH47" s="3"/>
      <c r="CI47" s="3" t="s">
        <v>88</v>
      </c>
      <c r="CJ47" s="3"/>
      <c r="CK47" s="3"/>
    </row>
    <row r="48" spans="1:89" x14ac:dyDescent="0.2">
      <c r="A48">
        <v>11</v>
      </c>
      <c r="F48">
        <v>0.1</v>
      </c>
      <c r="J48">
        <v>0.02</v>
      </c>
      <c r="T48">
        <v>0.05</v>
      </c>
      <c r="U48">
        <v>11</v>
      </c>
      <c r="W48" s="54" t="str">
        <f>J36</f>
        <v>Williams</v>
      </c>
      <c r="X48" s="49">
        <f>J69</f>
        <v>1.3000000000000003</v>
      </c>
      <c r="Y48" s="51">
        <v>1.3360869565217393</v>
      </c>
      <c r="Z48" s="52">
        <f t="shared" si="32"/>
        <v>2.8000000000000003</v>
      </c>
      <c r="AA48" s="52">
        <f>Average!D507</f>
        <v>3.4539285714285715</v>
      </c>
      <c r="AB48" s="52">
        <f>BD$33+BD$34+BD$35+BD$36+Z48</f>
        <v>10.5</v>
      </c>
      <c r="AC48" s="76">
        <f>AC12+Table5427[[#This Row],[Column3]]</f>
        <v>9.9018084089823226</v>
      </c>
      <c r="AT48" t="s">
        <v>3</v>
      </c>
      <c r="AU48" s="3">
        <f>Average!C501</f>
        <v>1.8655555555555554</v>
      </c>
      <c r="AV48" s="80">
        <v>0</v>
      </c>
      <c r="AW48" s="81">
        <v>0</v>
      </c>
      <c r="AX48" s="80">
        <f>Average!D501</f>
        <v>4.4916269841269845</v>
      </c>
      <c r="AY48" s="80">
        <v>0</v>
      </c>
      <c r="AZ48" s="81">
        <v>0</v>
      </c>
      <c r="BA48" s="80">
        <f>Average!E501</f>
        <v>6.0073412698412696</v>
      </c>
      <c r="BB48" s="80">
        <v>0</v>
      </c>
      <c r="BC48" s="81">
        <v>0</v>
      </c>
      <c r="BD48" s="80">
        <f>Average!F501</f>
        <v>7.61084126984127</v>
      </c>
      <c r="BE48" s="80">
        <v>0</v>
      </c>
      <c r="BF48" s="81">
        <v>0</v>
      </c>
      <c r="BG48" s="80">
        <f>Average!G501</f>
        <v>9.3697698412698411</v>
      </c>
      <c r="BH48" s="80">
        <v>0</v>
      </c>
      <c r="BI48" s="81">
        <v>0</v>
      </c>
      <c r="BJ48" s="80">
        <f>Average!H501</f>
        <v>11.470126984126985</v>
      </c>
      <c r="BK48" s="80">
        <v>0</v>
      </c>
      <c r="BL48" s="81">
        <v>0</v>
      </c>
      <c r="BM48" s="80">
        <f>Average!I501</f>
        <v>13.418043650793651</v>
      </c>
      <c r="BN48" s="80">
        <v>0</v>
      </c>
      <c r="BO48" s="81">
        <v>0</v>
      </c>
      <c r="BP48" s="80">
        <f>Average!J501</f>
        <v>15.18054365079365</v>
      </c>
      <c r="BQ48" s="80">
        <v>0</v>
      </c>
      <c r="BR48" s="81">
        <v>0</v>
      </c>
      <c r="BS48" s="80">
        <f>Average!K501</f>
        <v>16.83554365079365</v>
      </c>
      <c r="BT48" s="80">
        <v>0</v>
      </c>
      <c r="BU48" s="81">
        <v>0</v>
      </c>
      <c r="BV48" s="80">
        <f>Average!L501</f>
        <v>18.387329365079363</v>
      </c>
      <c r="BW48" s="80">
        <v>2.19</v>
      </c>
      <c r="BX48" s="81">
        <v>0.1691119691119691</v>
      </c>
      <c r="BY48" s="80">
        <f>Average!M501</f>
        <v>19.977713980463978</v>
      </c>
      <c r="BZ48" s="80">
        <v>4.1899999999999995</v>
      </c>
      <c r="CA48" s="81">
        <v>0.2823450134770889</v>
      </c>
      <c r="CB48" s="80">
        <f>Average!N501</f>
        <v>21.498302215758095</v>
      </c>
      <c r="CC48" s="80">
        <v>5.35</v>
      </c>
      <c r="CD48" s="81">
        <v>0.32055122828040739</v>
      </c>
      <c r="CE48" s="3">
        <v>16.690000000000001</v>
      </c>
      <c r="CF48" s="3">
        <v>5.35</v>
      </c>
      <c r="CG48" s="35">
        <v>0.32055122828040739</v>
      </c>
      <c r="CH48" s="3"/>
      <c r="CI48" s="3" t="s">
        <v>3</v>
      </c>
      <c r="CJ48" s="3"/>
      <c r="CK48" s="3"/>
    </row>
    <row r="49" spans="1:89" x14ac:dyDescent="0.2">
      <c r="A49" s="21">
        <v>12</v>
      </c>
      <c r="B49" s="21"/>
      <c r="C49" s="21"/>
      <c r="D49" s="21"/>
      <c r="E49" s="21"/>
      <c r="F49" s="21"/>
      <c r="G49" s="21"/>
      <c r="H49" s="21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>
        <v>12</v>
      </c>
      <c r="W49" s="54" t="str">
        <f>K36</f>
        <v>Fitzsimmons</v>
      </c>
      <c r="X49" s="49">
        <f>K69</f>
        <v>0</v>
      </c>
      <c r="Y49" s="51">
        <v>1.2847826086956524</v>
      </c>
      <c r="Z49" s="52">
        <f t="shared" si="32"/>
        <v>0</v>
      </c>
      <c r="AA49" s="52">
        <f>Average!D508</f>
        <v>3.2120833333333332</v>
      </c>
      <c r="AB49" s="52">
        <f>BE$33+BE$34+BE$35+BE$36+Z49</f>
        <v>0</v>
      </c>
      <c r="AC49" s="76">
        <f>AC13+Table5427[[#This Row],[Column3]]</f>
        <v>9.014836956521739</v>
      </c>
      <c r="AT49" t="s">
        <v>114</v>
      </c>
      <c r="AU49" s="3">
        <f>Average!C502</f>
        <v>2.6260714285714286</v>
      </c>
      <c r="AV49" s="80">
        <v>3.4499999999999997</v>
      </c>
      <c r="AW49" s="81">
        <v>1.3636363636363635</v>
      </c>
      <c r="AX49" s="80">
        <f>Average!D502</f>
        <v>4.3857142857142852</v>
      </c>
      <c r="AY49" s="80">
        <v>5.35</v>
      </c>
      <c r="AZ49" s="81">
        <v>1.1758241758241759</v>
      </c>
      <c r="BA49" s="80">
        <f>Average!E502</f>
        <v>6.77</v>
      </c>
      <c r="BB49" s="80">
        <v>10.66</v>
      </c>
      <c r="BC49" s="81">
        <v>1.5792592592592594</v>
      </c>
      <c r="BD49" s="80">
        <f>Average!F502</f>
        <v>8.7482142857142851</v>
      </c>
      <c r="BE49" s="80">
        <v>13.67</v>
      </c>
      <c r="BF49" s="81">
        <v>1.5876887340301975</v>
      </c>
      <c r="BG49" s="80">
        <f>Average!G502</f>
        <v>10.476071428571428</v>
      </c>
      <c r="BH49" s="80">
        <v>14.91</v>
      </c>
      <c r="BI49" s="81">
        <v>1.4309021113243763</v>
      </c>
      <c r="BJ49" s="80">
        <f>Average!H502</f>
        <v>11.902142857142858</v>
      </c>
      <c r="BK49" s="80">
        <v>17.54</v>
      </c>
      <c r="BL49" s="81">
        <v>1.4889643463497453</v>
      </c>
      <c r="BM49" s="80">
        <f>Average!I502</f>
        <v>12.432857142857143</v>
      </c>
      <c r="BN49" s="80">
        <v>18.54</v>
      </c>
      <c r="BO49" s="81">
        <v>1.4784688995215312</v>
      </c>
      <c r="BP49" s="80">
        <f>Average!J502</f>
        <v>13.008214285714287</v>
      </c>
      <c r="BQ49" s="80">
        <v>18.54</v>
      </c>
      <c r="BR49" s="81">
        <v>1.4003021148036254</v>
      </c>
      <c r="BS49" s="80">
        <f>Average!K502</f>
        <v>13.696428571428573</v>
      </c>
      <c r="BT49" s="80">
        <v>18.54</v>
      </c>
      <c r="BU49" s="81">
        <v>1.3083980239943545</v>
      </c>
      <c r="BV49" s="80">
        <f>Average!L502</f>
        <v>15.496071428571431</v>
      </c>
      <c r="BW49" s="80">
        <v>21.419999999999998</v>
      </c>
      <c r="BX49" s="81">
        <v>1.3514195583596216</v>
      </c>
      <c r="BY49" s="80">
        <f>Average!M502</f>
        <v>18.006785714285719</v>
      </c>
      <c r="BZ49" s="80">
        <v>23.63</v>
      </c>
      <c r="CA49" s="81">
        <v>1.2814533622559654</v>
      </c>
      <c r="CB49" s="80">
        <f>Average!N502</f>
        <v>20.679642857142863</v>
      </c>
      <c r="CC49" s="80">
        <v>25.689999999999998</v>
      </c>
      <c r="CD49" s="81">
        <v>1.2274247491638794</v>
      </c>
      <c r="CE49" s="3">
        <v>20.93</v>
      </c>
      <c r="CF49" s="3">
        <v>25.689999999999998</v>
      </c>
      <c r="CG49" s="35">
        <v>1.2274247491638794</v>
      </c>
      <c r="CH49" s="3"/>
      <c r="CI49" s="3" t="s">
        <v>114</v>
      </c>
      <c r="CJ49" s="3"/>
      <c r="CK49" s="3"/>
    </row>
    <row r="50" spans="1:89" x14ac:dyDescent="0.2">
      <c r="A50">
        <v>13</v>
      </c>
      <c r="U50">
        <v>13</v>
      </c>
      <c r="W50" s="54" t="str">
        <f>L36</f>
        <v>Houser</v>
      </c>
      <c r="X50" s="49">
        <f>L69</f>
        <v>1.19</v>
      </c>
      <c r="Y50" s="51">
        <v>1.3673913043478259</v>
      </c>
      <c r="Z50" s="52">
        <f t="shared" si="32"/>
        <v>2.44</v>
      </c>
      <c r="AA50" s="52">
        <f>Average!D509</f>
        <v>3.0803571428571423</v>
      </c>
      <c r="AB50" s="52">
        <f>BF$33+BF$34+BF$35+BF$36+Z50</f>
        <v>10.95</v>
      </c>
      <c r="AC50" s="76">
        <f>AC14+Table5427[[#This Row],[Column3]]</f>
        <v>9.4213216011042089</v>
      </c>
      <c r="AT50" s="34" t="s">
        <v>5</v>
      </c>
      <c r="AU50" s="3">
        <f>Average!C503</f>
        <v>1.5157142857142856</v>
      </c>
      <c r="AV50" s="80">
        <v>2.35</v>
      </c>
      <c r="AW50" s="81">
        <v>1.3202247191011236</v>
      </c>
      <c r="AX50" s="80">
        <f>Average!D503</f>
        <v>2.6232142857142859</v>
      </c>
      <c r="AY50" s="80">
        <v>3.2</v>
      </c>
      <c r="AZ50" s="81">
        <v>0.99688473520249232</v>
      </c>
      <c r="BA50" s="80">
        <f>Average!E503</f>
        <v>4.2292857142857141</v>
      </c>
      <c r="BB50" s="80">
        <v>6.51</v>
      </c>
      <c r="BC50" s="81">
        <v>1.3367556468172483</v>
      </c>
      <c r="BD50" s="80">
        <f>Average!F503</f>
        <v>5.9353571428571428</v>
      </c>
      <c r="BE50" s="80">
        <v>9.1499999999999986</v>
      </c>
      <c r="BF50" s="81">
        <v>1.3842662632375187</v>
      </c>
      <c r="BG50" s="80">
        <f>Average!G503</f>
        <v>7.65</v>
      </c>
      <c r="BH50" s="80">
        <v>9.8899999999999988</v>
      </c>
      <c r="BI50" s="81">
        <v>1.1635294117647057</v>
      </c>
      <c r="BJ50" s="80">
        <f>Average!H503</f>
        <v>9.0721428571428575</v>
      </c>
      <c r="BK50" s="80">
        <v>12.209999999999999</v>
      </c>
      <c r="BL50" s="81">
        <v>1.2408536585365852</v>
      </c>
      <c r="BM50" s="80">
        <f>Average!I503</f>
        <v>9.5742857142857147</v>
      </c>
      <c r="BN50" s="80">
        <v>12.629999999999999</v>
      </c>
      <c r="BO50" s="81">
        <v>1.1859154929577465</v>
      </c>
      <c r="BP50" s="80">
        <f>Average!J503</f>
        <v>10.147321428571429</v>
      </c>
      <c r="BQ50" s="80">
        <v>12.629999999999999</v>
      </c>
      <c r="BR50" s="81">
        <v>1.109841827768014</v>
      </c>
      <c r="BS50" s="80">
        <f>Average!K503</f>
        <v>10.912706043956044</v>
      </c>
      <c r="BT50" s="80">
        <v>12.629999999999999</v>
      </c>
      <c r="BU50" s="81">
        <v>1.0251623376623376</v>
      </c>
      <c r="BV50" s="80">
        <f>Average!L503</f>
        <v>12.430206043956044</v>
      </c>
      <c r="BW50" s="80">
        <v>15.509999999999998</v>
      </c>
      <c r="BX50" s="81">
        <v>1.11985559566787</v>
      </c>
      <c r="BY50" s="80">
        <f>Average!M503</f>
        <v>14.310206043956043</v>
      </c>
      <c r="BZ50" s="80">
        <v>17.119999999999997</v>
      </c>
      <c r="CA50" s="81">
        <v>1.0814908401768792</v>
      </c>
      <c r="CB50" s="80">
        <f>Average!N503</f>
        <v>15.973909747659746</v>
      </c>
      <c r="CC50" s="80">
        <v>18.209999999999997</v>
      </c>
      <c r="CD50" s="81">
        <v>1.0381984036488026</v>
      </c>
      <c r="CE50" s="3">
        <v>17.54</v>
      </c>
      <c r="CF50" s="3">
        <v>18.209999999999997</v>
      </c>
      <c r="CG50" s="35">
        <v>1.0381984036488026</v>
      </c>
      <c r="CH50" s="3"/>
      <c r="CI50" s="3" t="s">
        <v>123</v>
      </c>
      <c r="CJ50" s="3"/>
      <c r="CK50" s="3"/>
    </row>
    <row r="51" spans="1:89" x14ac:dyDescent="0.2">
      <c r="A51" s="21">
        <v>14</v>
      </c>
      <c r="B51" s="21"/>
      <c r="C51" s="21"/>
      <c r="D51" s="21"/>
      <c r="E51" s="21"/>
      <c r="F51" s="21"/>
      <c r="G51" s="21"/>
      <c r="H51" s="21"/>
      <c r="I51" s="22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>
        <v>14</v>
      </c>
      <c r="W51" s="54" t="str">
        <f>M36</f>
        <v>Baker</v>
      </c>
      <c r="X51" s="49">
        <f>M69</f>
        <v>0</v>
      </c>
      <c r="Y51" s="51">
        <v>1.0995652173913044</v>
      </c>
      <c r="Z51" s="52">
        <f t="shared" si="32"/>
        <v>0</v>
      </c>
      <c r="AA51" s="52">
        <f>Average!D510</f>
        <v>2.7420833333333334</v>
      </c>
      <c r="AB51" s="42">
        <f>BG$33+BG$34+BG$35+BG$36+Z51</f>
        <v>0</v>
      </c>
      <c r="AC51" s="76">
        <f>AC15+Table5427[[#This Row],[Column3]]</f>
        <v>8.1322332015810286</v>
      </c>
      <c r="AT51" t="s">
        <v>124</v>
      </c>
      <c r="AU51" s="3">
        <f>Average!C504</f>
        <v>1.6034999999999999</v>
      </c>
      <c r="AV51" s="80">
        <v>0</v>
      </c>
      <c r="AW51" s="81">
        <v>0</v>
      </c>
      <c r="AX51" s="80">
        <f>Average!D504</f>
        <v>2.5964999999999998</v>
      </c>
      <c r="AY51" s="80">
        <v>0</v>
      </c>
      <c r="AZ51" s="81">
        <v>0</v>
      </c>
      <c r="BA51" s="80">
        <f>Average!E504</f>
        <v>3.8704999999999998</v>
      </c>
      <c r="BB51" s="80">
        <v>0</v>
      </c>
      <c r="BC51" s="81">
        <v>0</v>
      </c>
      <c r="BD51" s="80">
        <f>Average!F504</f>
        <v>5.1844999999999999</v>
      </c>
      <c r="BE51" s="80">
        <v>0</v>
      </c>
      <c r="BF51" s="81">
        <v>0</v>
      </c>
      <c r="BG51" s="80">
        <f>Average!G504</f>
        <v>6.444</v>
      </c>
      <c r="BH51" s="80">
        <v>0</v>
      </c>
      <c r="BI51" s="81">
        <v>0</v>
      </c>
      <c r="BJ51" s="80">
        <f>Average!H504</f>
        <v>7.4166315789473689</v>
      </c>
      <c r="BK51" s="80">
        <v>0</v>
      </c>
      <c r="BL51" s="81">
        <v>0</v>
      </c>
      <c r="BM51" s="80">
        <f>Average!I504</f>
        <v>7.829964912280702</v>
      </c>
      <c r="BN51" s="80">
        <v>0</v>
      </c>
      <c r="BO51" s="81">
        <v>0</v>
      </c>
      <c r="BP51" s="80">
        <f>Average!J504</f>
        <v>8.194175438596492</v>
      </c>
      <c r="BQ51" s="80">
        <v>0</v>
      </c>
      <c r="BR51" s="81">
        <v>0</v>
      </c>
      <c r="BS51" s="80">
        <f>Average!K504</f>
        <v>8.708881320949434</v>
      </c>
      <c r="BT51" s="80">
        <v>0</v>
      </c>
      <c r="BU51" s="81">
        <v>0</v>
      </c>
      <c r="BV51" s="80">
        <f>Average!L504</f>
        <v>9.9878286893704864</v>
      </c>
      <c r="BW51" s="80">
        <v>0</v>
      </c>
      <c r="BX51" s="81">
        <v>0</v>
      </c>
      <c r="BY51" s="80">
        <f>Average!M504</f>
        <v>11.518881320949435</v>
      </c>
      <c r="BZ51" s="80">
        <v>0</v>
      </c>
      <c r="CA51" s="81">
        <v>0</v>
      </c>
      <c r="CB51" s="80">
        <f>Average!N504</f>
        <v>13.069407636738909</v>
      </c>
      <c r="CC51" s="80">
        <v>0</v>
      </c>
      <c r="CD51" s="81">
        <v>0</v>
      </c>
      <c r="CE51" s="3">
        <v>15.569999999999997</v>
      </c>
      <c r="CF51" s="3">
        <v>0</v>
      </c>
      <c r="CG51" s="35">
        <v>0</v>
      </c>
      <c r="CH51" s="3"/>
      <c r="CI51" s="3" t="s">
        <v>124</v>
      </c>
      <c r="CJ51" s="3"/>
      <c r="CK51" s="3"/>
    </row>
    <row r="52" spans="1:89" x14ac:dyDescent="0.2">
      <c r="A52">
        <v>15</v>
      </c>
      <c r="U52">
        <v>15</v>
      </c>
      <c r="W52" s="54" t="str">
        <f>N36</f>
        <v>Landkammer</v>
      </c>
      <c r="X52" s="49">
        <f>N69</f>
        <v>1.04</v>
      </c>
      <c r="Y52" s="51">
        <v>1.1756521739130437</v>
      </c>
      <c r="Z52" s="52">
        <f t="shared" si="32"/>
        <v>2.37</v>
      </c>
      <c r="AA52" s="52">
        <f>Average!D511</f>
        <v>2.74</v>
      </c>
      <c r="AB52" s="52">
        <f>BH$33+BH$34+BH$35+BH$36+Z52</f>
        <v>8.7100000000000009</v>
      </c>
      <c r="AC52" s="76">
        <f>AC16+Table5427[[#This Row],[Column3]]</f>
        <v>8.1253416149068318</v>
      </c>
      <c r="AT52" s="34" t="s">
        <v>95</v>
      </c>
      <c r="AU52" s="3">
        <f>Average!C505</f>
        <v>1.7589285714285716</v>
      </c>
      <c r="AV52" s="80">
        <v>1.71</v>
      </c>
      <c r="AW52" s="81">
        <v>0.92934782608695643</v>
      </c>
      <c r="AX52" s="80">
        <f>Average!D505</f>
        <v>2.9342857142857142</v>
      </c>
      <c r="AY52" s="80">
        <v>3.45</v>
      </c>
      <c r="AZ52" s="81">
        <v>1.0917721518987342</v>
      </c>
      <c r="BA52" s="80">
        <f>Average!E505</f>
        <v>4.6496428571428572</v>
      </c>
      <c r="BB52" s="80">
        <v>9.11</v>
      </c>
      <c r="BC52" s="81">
        <v>1.9178947368421051</v>
      </c>
      <c r="BD52" s="80">
        <f>Average!F505</f>
        <v>6.0846428571428568</v>
      </c>
      <c r="BE52" s="80">
        <v>12.2</v>
      </c>
      <c r="BF52" s="81">
        <v>1.9488817891373802</v>
      </c>
      <c r="BG52" s="80">
        <f>Average!G505</f>
        <v>7.2267857142857137</v>
      </c>
      <c r="BH52" s="80">
        <v>13.229999999999999</v>
      </c>
      <c r="BI52" s="81">
        <v>1.72490221642764</v>
      </c>
      <c r="BJ52" s="80">
        <f>Average!H505</f>
        <v>8.2089285714285705</v>
      </c>
      <c r="BK52" s="80">
        <v>15.879999999999999</v>
      </c>
      <c r="BL52" s="81">
        <v>1.8294930875576036</v>
      </c>
      <c r="BM52" s="80">
        <f>Average!I505</f>
        <v>8.6289285714285704</v>
      </c>
      <c r="BN52" s="80">
        <v>17.829999999999998</v>
      </c>
      <c r="BO52" s="81">
        <v>1.9422657952069715</v>
      </c>
      <c r="BP52" s="80">
        <f>Average!J505</f>
        <v>8.9770054945054927</v>
      </c>
      <c r="BQ52" s="80">
        <v>17.829999999999998</v>
      </c>
      <c r="BR52" s="81">
        <v>1.8572916666666666</v>
      </c>
      <c r="BS52" s="80">
        <f>Average!K505</f>
        <v>9.5304670329670316</v>
      </c>
      <c r="BT52" s="80">
        <v>17.829999999999998</v>
      </c>
      <c r="BU52" s="81">
        <v>1.7327502429543247</v>
      </c>
      <c r="BV52" s="80">
        <f>Average!L505</f>
        <v>10.963059625559625</v>
      </c>
      <c r="BW52" s="80">
        <v>20.239999999999998</v>
      </c>
      <c r="BX52" s="81">
        <v>1.7433247200689062</v>
      </c>
      <c r="BY52" s="80">
        <f>Average!M505</f>
        <v>13.009726292226292</v>
      </c>
      <c r="BZ52" s="80">
        <v>23.229999999999997</v>
      </c>
      <c r="CA52" s="81">
        <v>1.6993416239941475</v>
      </c>
      <c r="CB52" s="80">
        <f>Average!N505</f>
        <v>14.857226292226292</v>
      </c>
      <c r="CC52" s="80">
        <v>26.189999999999998</v>
      </c>
      <c r="CD52" s="81">
        <v>1.6896774193548385</v>
      </c>
      <c r="CE52" s="3">
        <v>15.5</v>
      </c>
      <c r="CF52" s="3">
        <v>26.189999999999998</v>
      </c>
      <c r="CG52" s="35">
        <v>1.6896774193548385</v>
      </c>
      <c r="CH52" s="3"/>
      <c r="CI52" s="3" t="s">
        <v>125</v>
      </c>
      <c r="CJ52" s="3"/>
      <c r="CK52" s="3"/>
    </row>
    <row r="53" spans="1:89" x14ac:dyDescent="0.2">
      <c r="A53" s="21">
        <v>16</v>
      </c>
      <c r="B53" s="21"/>
      <c r="C53" s="21"/>
      <c r="D53" s="21"/>
      <c r="E53" s="21"/>
      <c r="F53" s="21"/>
      <c r="G53" s="21"/>
      <c r="H53" s="21"/>
      <c r="I53" s="22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>
        <v>16</v>
      </c>
      <c r="W53" s="54" t="str">
        <f>O36</f>
        <v>Travis</v>
      </c>
      <c r="X53" s="49">
        <f>O69</f>
        <v>1.25</v>
      </c>
      <c r="Y53" s="51">
        <v>0.96999999999999986</v>
      </c>
      <c r="Z53" s="52">
        <f t="shared" si="32"/>
        <v>3.2</v>
      </c>
      <c r="AA53" s="52">
        <f>Average!D512</f>
        <v>2.6257692307692309</v>
      </c>
      <c r="AB53" s="52">
        <f>BI$33+BI$34+BI$35+BI$36+Z53</f>
        <v>7.86</v>
      </c>
      <c r="AC53" s="76">
        <f>AC17+Table5427[[#This Row],[Column3]]</f>
        <v>7.5259177859177857</v>
      </c>
      <c r="AT53" s="34"/>
      <c r="AU53" s="3">
        <f>Average!C506</f>
        <v>1.2820000000000003</v>
      </c>
      <c r="AV53" s="80"/>
      <c r="AW53" s="81"/>
      <c r="AX53" s="80">
        <f>Average!D506</f>
        <v>2.6200000000000006</v>
      </c>
      <c r="AY53" s="80"/>
      <c r="AZ53" s="81"/>
      <c r="BA53" s="80">
        <f>Average!E506</f>
        <v>5.0280000000000005</v>
      </c>
      <c r="BB53" s="80"/>
      <c r="BC53" s="81"/>
      <c r="BD53" s="80">
        <f>Average!F506</f>
        <v>6.1960000000000006</v>
      </c>
      <c r="BE53" s="80"/>
      <c r="BF53" s="81"/>
      <c r="BG53" s="80">
        <f>Average!G506</f>
        <v>7.1480000000000006</v>
      </c>
      <c r="BH53" s="80"/>
      <c r="BI53" s="81"/>
      <c r="BJ53" s="80">
        <f>Average!H506</f>
        <v>8.3339999999999996</v>
      </c>
      <c r="BK53" s="80"/>
      <c r="BL53" s="81"/>
      <c r="BM53" s="80">
        <f>Average!I506</f>
        <v>8.5719999999999992</v>
      </c>
      <c r="BN53" s="80"/>
      <c r="BO53" s="81"/>
      <c r="BP53" s="80">
        <f>Average!J506</f>
        <v>8.7439999999999998</v>
      </c>
      <c r="BQ53" s="80"/>
      <c r="BR53" s="81"/>
      <c r="BS53" s="80">
        <f>Average!K506</f>
        <v>9.2620000000000005</v>
      </c>
      <c r="BT53" s="80"/>
      <c r="BU53" s="81"/>
      <c r="BV53" s="80">
        <f>Average!L506</f>
        <v>10.584</v>
      </c>
      <c r="BW53" s="80"/>
      <c r="BX53" s="81"/>
      <c r="BY53" s="80">
        <f>Average!M506</f>
        <v>12.084</v>
      </c>
      <c r="BZ53" s="80"/>
      <c r="CA53" s="81"/>
      <c r="CB53" s="80">
        <f>Average!N506</f>
        <v>13.523999999999999</v>
      </c>
      <c r="CC53" s="80"/>
      <c r="CD53" s="81"/>
      <c r="CE53" s="3"/>
      <c r="CF53" s="3"/>
      <c r="CG53" s="35"/>
      <c r="CH53" s="3"/>
      <c r="CI53" s="3"/>
      <c r="CJ53" s="3"/>
      <c r="CK53" s="3"/>
    </row>
    <row r="54" spans="1:89" x14ac:dyDescent="0.2">
      <c r="A54">
        <v>17</v>
      </c>
      <c r="U54">
        <v>17</v>
      </c>
      <c r="W54" s="54" t="str">
        <f>P36</f>
        <v>Robinson</v>
      </c>
      <c r="X54" s="49">
        <f>P69</f>
        <v>0</v>
      </c>
      <c r="Y54" s="51">
        <v>1.1776470588235295</v>
      </c>
      <c r="Z54" s="52">
        <f t="shared" si="32"/>
        <v>0</v>
      </c>
      <c r="AA54" s="52">
        <f>Average!D513</f>
        <v>2.6982352941176471</v>
      </c>
      <c r="AB54" s="52">
        <f>BJ$33+BJ$34+BJ$35+BJ$36+Z54</f>
        <v>0</v>
      </c>
      <c r="AC54" s="76">
        <f>AC18+Table5427[[#This Row],[Column3]]</f>
        <v>8.1222222222222236</v>
      </c>
      <c r="AT54" t="s">
        <v>126</v>
      </c>
      <c r="AU54" s="3">
        <f>Average!C507</f>
        <v>2.1003571428571428</v>
      </c>
      <c r="AV54" s="80">
        <v>3.4599999999999995</v>
      </c>
      <c r="AW54" s="81">
        <v>1.5585585585585582</v>
      </c>
      <c r="AX54" s="80">
        <f>Average!D507</f>
        <v>3.4539285714285715</v>
      </c>
      <c r="AY54" s="80">
        <v>5.0599999999999996</v>
      </c>
      <c r="AZ54" s="81">
        <v>1.3315789473684208</v>
      </c>
      <c r="BA54" s="80">
        <f>Average!E507</f>
        <v>5.5778571428571428</v>
      </c>
      <c r="BB54" s="80">
        <v>10.579999999999998</v>
      </c>
      <c r="BC54" s="81">
        <v>1.8960573476702505</v>
      </c>
      <c r="BD54" s="80">
        <f>Average!F507</f>
        <v>7.3635714285714284</v>
      </c>
      <c r="BE54" s="80">
        <v>13.209999999999999</v>
      </c>
      <c r="BF54" s="81">
        <v>1.8475524475524474</v>
      </c>
      <c r="BG54" s="80">
        <f>Average!G507</f>
        <v>9.0385714285714283</v>
      </c>
      <c r="BH54" s="80">
        <v>14.389999999999999</v>
      </c>
      <c r="BI54" s="81">
        <v>1.6132286995515694</v>
      </c>
      <c r="BJ54" s="80">
        <f>Average!H507</f>
        <v>10.364642857142858</v>
      </c>
      <c r="BK54" s="80">
        <v>16.89</v>
      </c>
      <c r="BL54" s="81">
        <v>1.6805970149253731</v>
      </c>
      <c r="BM54" s="80">
        <f>Average!I507</f>
        <v>10.890357142857143</v>
      </c>
      <c r="BN54" s="80">
        <v>17.64</v>
      </c>
      <c r="BO54" s="81">
        <v>1.6532333645735708</v>
      </c>
      <c r="BP54" s="80">
        <f>Average!J507</f>
        <v>11.373214285714285</v>
      </c>
      <c r="BQ54" s="80">
        <v>17.64</v>
      </c>
      <c r="BR54" s="81">
        <v>1.5652173913043479</v>
      </c>
      <c r="BS54" s="80">
        <f>Average!K507</f>
        <v>11.917445054945054</v>
      </c>
      <c r="BT54" s="80">
        <v>17.64</v>
      </c>
      <c r="BU54" s="81">
        <v>1.4435351882160394</v>
      </c>
      <c r="BV54" s="80">
        <f>Average!L507</f>
        <v>13.43565934065934</v>
      </c>
      <c r="BW54" s="80">
        <v>20.190000000000001</v>
      </c>
      <c r="BX54" s="81">
        <v>1.4737226277372264</v>
      </c>
      <c r="BY54" s="80">
        <f>Average!M507</f>
        <v>15.596373626373627</v>
      </c>
      <c r="BZ54" s="80">
        <v>22.560000000000002</v>
      </c>
      <c r="CA54" s="81">
        <v>1.4197608558842041</v>
      </c>
      <c r="CB54" s="80">
        <f>Average!N507</f>
        <v>17.73458791208791</v>
      </c>
      <c r="CC54" s="80">
        <v>25.040000000000003</v>
      </c>
      <c r="CD54" s="81">
        <v>1.3988826815642461</v>
      </c>
      <c r="CE54" s="3">
        <v>17.899999999999999</v>
      </c>
      <c r="CF54" s="3">
        <v>25.040000000000003</v>
      </c>
      <c r="CG54" s="35">
        <v>1.3988826815642461</v>
      </c>
      <c r="CH54" s="3"/>
      <c r="CI54" s="3" t="s">
        <v>126</v>
      </c>
      <c r="CJ54" s="3"/>
      <c r="CK54" s="3"/>
    </row>
    <row r="55" spans="1:89" x14ac:dyDescent="0.2">
      <c r="A55" s="21">
        <v>18</v>
      </c>
      <c r="B55" s="21"/>
      <c r="C55" s="21"/>
      <c r="D55" s="21"/>
      <c r="E55" s="21"/>
      <c r="F55" s="21"/>
      <c r="G55" s="21"/>
      <c r="H55" s="21"/>
      <c r="I55" s="22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>
        <v>18</v>
      </c>
      <c r="W55" s="54" t="str">
        <f>Q36</f>
        <v>Blachly</v>
      </c>
      <c r="X55" s="49">
        <f>Q69</f>
        <v>1.1700000000000002</v>
      </c>
      <c r="Y55" s="51">
        <v>1.3473913043478263</v>
      </c>
      <c r="Z55" s="52">
        <f t="shared" si="32"/>
        <v>2.92</v>
      </c>
      <c r="AA55" s="52">
        <f>Average!D514</f>
        <v>3.5207142857142859</v>
      </c>
      <c r="AB55" s="52">
        <f>BK$33+BK$34+BK$35+BK$36+Z55</f>
        <v>10.68</v>
      </c>
      <c r="AC55" s="76">
        <f>AC19+Table5427[[#This Row],[Column3]]</f>
        <v>10.179572384137602</v>
      </c>
      <c r="AT55" t="s">
        <v>127</v>
      </c>
      <c r="AU55" s="3">
        <f>Average!C508</f>
        <v>1.9479166666666663</v>
      </c>
      <c r="AV55" s="80">
        <v>1.94</v>
      </c>
      <c r="AW55" s="81">
        <v>0.95566502463054193</v>
      </c>
      <c r="AX55" s="80">
        <f>Average!D508</f>
        <v>3.2120833333333332</v>
      </c>
      <c r="AY55" s="80">
        <v>3.72</v>
      </c>
      <c r="AZ55" s="81">
        <v>1.0568181818181821</v>
      </c>
      <c r="BA55" s="80">
        <f>Average!E508</f>
        <v>4.9974999999999996</v>
      </c>
      <c r="BB55" s="80">
        <v>9.09</v>
      </c>
      <c r="BC55" s="81">
        <v>1.7413793103448276</v>
      </c>
      <c r="BD55" s="80">
        <f>Average!F508</f>
        <v>6.6116666666666664</v>
      </c>
      <c r="BE55" s="80">
        <v>11.92</v>
      </c>
      <c r="BF55" s="81">
        <v>1.781763826606876</v>
      </c>
      <c r="BG55" s="80">
        <f>Average!G508</f>
        <v>8.0133333333333336</v>
      </c>
      <c r="BH55" s="80">
        <v>12.93</v>
      </c>
      <c r="BI55" s="81">
        <v>1.5787545787545789</v>
      </c>
      <c r="BJ55" s="80">
        <f>Average!H508</f>
        <v>9.1504166666666666</v>
      </c>
      <c r="BK55" s="80">
        <v>15.09</v>
      </c>
      <c r="BL55" s="81">
        <v>1.6278317152103561</v>
      </c>
      <c r="BM55" s="80">
        <f>Average!I508</f>
        <v>9.6524999999999999</v>
      </c>
      <c r="BN55" s="80">
        <v>16.36</v>
      </c>
      <c r="BO55" s="81">
        <v>1.6710929519918285</v>
      </c>
      <c r="BP55" s="80">
        <f>Average!J508</f>
        <v>10.060326086956522</v>
      </c>
      <c r="BQ55" s="80">
        <v>16.36</v>
      </c>
      <c r="BR55" s="81">
        <v>1.5883495145631068</v>
      </c>
      <c r="BS55" s="80">
        <f>Average!K508</f>
        <v>10.617717391304348</v>
      </c>
      <c r="BT55" s="80">
        <v>16.36</v>
      </c>
      <c r="BU55" s="81">
        <v>1.4805429864253394</v>
      </c>
      <c r="BV55" s="80">
        <f>Average!L508</f>
        <v>11.988134057971015</v>
      </c>
      <c r="BW55" s="80">
        <v>18.86</v>
      </c>
      <c r="BX55" s="81">
        <v>1.5197421434327156</v>
      </c>
      <c r="BY55" s="80">
        <f>Average!M508</f>
        <v>13.974800724637682</v>
      </c>
      <c r="BZ55" s="80">
        <v>21.39</v>
      </c>
      <c r="CA55" s="81">
        <v>1.4782308223911542</v>
      </c>
      <c r="CB55" s="80">
        <f>Average!N508</f>
        <v>15.806467391304349</v>
      </c>
      <c r="CC55" s="80">
        <v>23.34</v>
      </c>
      <c r="CD55" s="81">
        <v>1.4240390482001219</v>
      </c>
      <c r="CE55" s="3">
        <v>16.39</v>
      </c>
      <c r="CF55" s="3">
        <v>23.34</v>
      </c>
      <c r="CG55" s="35">
        <v>1.4240390482001219</v>
      </c>
      <c r="CH55" s="3"/>
      <c r="CI55" s="3" t="s">
        <v>127</v>
      </c>
      <c r="CJ55" s="3"/>
      <c r="CK55" s="3"/>
    </row>
    <row r="56" spans="1:89" x14ac:dyDescent="0.2">
      <c r="A56">
        <v>19</v>
      </c>
      <c r="B56">
        <v>0.08</v>
      </c>
      <c r="C56">
        <v>0.25</v>
      </c>
      <c r="D56">
        <v>0.21</v>
      </c>
      <c r="E56">
        <v>0.14000000000000001</v>
      </c>
      <c r="F56">
        <v>0.26</v>
      </c>
      <c r="G56">
        <v>0.2</v>
      </c>
      <c r="I56">
        <v>0.08</v>
      </c>
      <c r="J56">
        <v>0.19</v>
      </c>
      <c r="L56">
        <v>0.25</v>
      </c>
      <c r="Q56">
        <v>7.0000000000000007E-2</v>
      </c>
      <c r="R56">
        <v>0.6</v>
      </c>
      <c r="U56">
        <v>19</v>
      </c>
      <c r="W56" s="54" t="str">
        <f>R36</f>
        <v>S. Flerchinger</v>
      </c>
      <c r="X56" s="49">
        <f>R69</f>
        <v>1.67</v>
      </c>
      <c r="Y56" s="51">
        <v>1.1047619047619048</v>
      </c>
      <c r="Z56" s="52">
        <f t="shared" si="32"/>
        <v>3.31</v>
      </c>
      <c r="AA56" s="52">
        <f>Average!D515</f>
        <v>3.1003846153846149</v>
      </c>
      <c r="AB56" s="52">
        <f>BL$33+BL$34+BL$35+BL$36+Z56</f>
        <v>9.41</v>
      </c>
      <c r="AC56" s="76">
        <f>AC20+Table5427[[#This Row],[Column3]]</f>
        <v>8.7620899470899474</v>
      </c>
      <c r="AT56" t="s">
        <v>128</v>
      </c>
      <c r="AU56" s="3">
        <f>Average!C509</f>
        <v>1.7624999999999997</v>
      </c>
      <c r="AV56" s="80">
        <v>3.6199999999999997</v>
      </c>
      <c r="AW56" s="81">
        <v>2.0111111111111111</v>
      </c>
      <c r="AX56" s="80">
        <f>Average!D509</f>
        <v>3.0803571428571423</v>
      </c>
      <c r="AY56" s="80">
        <v>5.33</v>
      </c>
      <c r="AZ56" s="81">
        <v>1.5722713864306783</v>
      </c>
      <c r="BA56" s="80">
        <f>Average!E509</f>
        <v>4.796785714285714</v>
      </c>
      <c r="BB56" s="80">
        <v>10.81</v>
      </c>
      <c r="BC56" s="81">
        <v>2.1576846307385233</v>
      </c>
      <c r="BD56" s="80">
        <f>Average!F509</f>
        <v>6.7275</v>
      </c>
      <c r="BE56" s="80">
        <v>13.290000000000001</v>
      </c>
      <c r="BF56" s="81">
        <v>1.9544117647058825</v>
      </c>
      <c r="BG56" s="80">
        <f>Average!G509</f>
        <v>8.8178571428571431</v>
      </c>
      <c r="BH56" s="80">
        <v>14.030000000000001</v>
      </c>
      <c r="BI56" s="81">
        <v>1.5979498861047838</v>
      </c>
      <c r="BJ56" s="80">
        <f>Average!H509</f>
        <v>10.429642857142857</v>
      </c>
      <c r="BK56" s="80">
        <v>16.59</v>
      </c>
      <c r="BL56" s="81">
        <v>1.6474677259185699</v>
      </c>
      <c r="BM56" s="80">
        <f>Average!I509</f>
        <v>10.986785714285714</v>
      </c>
      <c r="BN56" s="80">
        <v>17.86</v>
      </c>
      <c r="BO56" s="81">
        <v>1.6598513011152416</v>
      </c>
      <c r="BP56" s="80">
        <f>Average!J509</f>
        <v>11.479285714285714</v>
      </c>
      <c r="BQ56" s="80">
        <v>17.86</v>
      </c>
      <c r="BR56" s="81">
        <v>1.569420035149385</v>
      </c>
      <c r="BS56" s="80">
        <f>Average!K509</f>
        <v>12.171507936507936</v>
      </c>
      <c r="BT56" s="80">
        <v>17.86</v>
      </c>
      <c r="BU56" s="81">
        <v>1.4591503267973858</v>
      </c>
      <c r="BV56" s="80">
        <f>Average!L509</f>
        <v>13.721507936507935</v>
      </c>
      <c r="BW56" s="80">
        <v>21.189999999999998</v>
      </c>
      <c r="BX56" s="81">
        <v>1.5535190615835777</v>
      </c>
      <c r="BY56" s="80">
        <f>Average!M509</f>
        <v>15.802579365079364</v>
      </c>
      <c r="BZ56" s="80">
        <v>23.369999999999997</v>
      </c>
      <c r="CA56" s="81">
        <v>1.4763108022741629</v>
      </c>
      <c r="CB56" s="80">
        <f>Average!N509</f>
        <v>17.623650793650793</v>
      </c>
      <c r="CC56" s="80">
        <v>25.349999999999998</v>
      </c>
      <c r="CD56" s="81">
        <v>1.4346349745331071</v>
      </c>
      <c r="CE56" s="3">
        <v>17.669999999999998</v>
      </c>
      <c r="CF56" s="3">
        <v>25.349999999999998</v>
      </c>
      <c r="CG56" s="35">
        <v>1.4346349745331071</v>
      </c>
      <c r="CH56" s="3"/>
      <c r="CI56" s="3" t="s">
        <v>128</v>
      </c>
      <c r="CJ56" s="3"/>
      <c r="CK56" s="3"/>
    </row>
    <row r="57" spans="1:89" x14ac:dyDescent="0.2">
      <c r="A57" s="21">
        <v>20</v>
      </c>
      <c r="B57" s="21">
        <v>0.02</v>
      </c>
      <c r="C57" s="21">
        <v>0.02</v>
      </c>
      <c r="D57" s="21">
        <v>0.01</v>
      </c>
      <c r="E57" s="21"/>
      <c r="F57" s="21"/>
      <c r="G57" s="21"/>
      <c r="H57" s="21">
        <v>0.26</v>
      </c>
      <c r="I57" s="22">
        <v>0.04</v>
      </c>
      <c r="J57" s="21"/>
      <c r="K57" s="79"/>
      <c r="L57" s="79"/>
      <c r="M57" s="21"/>
      <c r="N57" s="21">
        <v>0.13</v>
      </c>
      <c r="O57" s="21"/>
      <c r="P57" s="21"/>
      <c r="Q57" s="21"/>
      <c r="R57" s="21"/>
      <c r="S57" s="21"/>
      <c r="T57" s="21">
        <v>0.4</v>
      </c>
      <c r="U57" s="21">
        <v>20</v>
      </c>
      <c r="W57" s="54" t="str">
        <f>S36</f>
        <v>B Slaybaugh</v>
      </c>
      <c r="X57" s="49">
        <f>S69</f>
        <v>0</v>
      </c>
      <c r="Y57" s="51">
        <v>0.74166666666666659</v>
      </c>
      <c r="Z57" s="52">
        <f t="shared" si="32"/>
        <v>0</v>
      </c>
      <c r="AA57" s="52">
        <f>Average!D516</f>
        <v>3.1053846153846152</v>
      </c>
      <c r="AB57" s="52">
        <f>BM$33+BM$34+BM$35+BM$36+Z57</f>
        <v>0</v>
      </c>
      <c r="AC57" s="76">
        <f>AC21+Table5427[[#This Row],[Column3]]</f>
        <v>9.3812179487179499</v>
      </c>
      <c r="AT57" t="s">
        <v>129</v>
      </c>
      <c r="AU57" s="3">
        <f>Average!C510</f>
        <v>1.655</v>
      </c>
      <c r="AV57" s="80">
        <v>2.02</v>
      </c>
      <c r="AW57" s="81">
        <v>1.1542857142857144</v>
      </c>
      <c r="AX57" s="80">
        <f>Average!D510</f>
        <v>2.7420833333333334</v>
      </c>
      <c r="AY57" s="80">
        <v>3.1500000000000004</v>
      </c>
      <c r="AZ57" s="81">
        <v>1.05</v>
      </c>
      <c r="BA57" s="80">
        <f>Average!E510</f>
        <v>4.3129166666666672</v>
      </c>
      <c r="BB57" s="80">
        <v>7.4700000000000006</v>
      </c>
      <c r="BC57" s="81">
        <v>1.6203904555314534</v>
      </c>
      <c r="BD57" s="80">
        <f>Average!F510</f>
        <v>5.828333333333334</v>
      </c>
      <c r="BE57" s="80">
        <v>10.07</v>
      </c>
      <c r="BF57" s="81">
        <v>1.6589785831960462</v>
      </c>
      <c r="BG57" s="80">
        <f>Average!G510</f>
        <v>7.2758333333333338</v>
      </c>
      <c r="BH57" s="80">
        <v>11.02</v>
      </c>
      <c r="BI57" s="81">
        <v>1.4461942257217848</v>
      </c>
      <c r="BJ57" s="80">
        <f>Average!H510</f>
        <v>8.59375</v>
      </c>
      <c r="BK57" s="80">
        <v>13.719999999999999</v>
      </c>
      <c r="BL57" s="81">
        <v>1.5502824858757061</v>
      </c>
      <c r="BM57" s="80">
        <f>Average!I510</f>
        <v>9.0474999999999994</v>
      </c>
      <c r="BN57" s="80">
        <v>14.569999999999999</v>
      </c>
      <c r="BO57" s="81">
        <v>1.5566239316239316</v>
      </c>
      <c r="BP57" s="80">
        <f>Average!J510</f>
        <v>9.473749999999999</v>
      </c>
      <c r="BQ57" s="80">
        <v>14.569999999999999</v>
      </c>
      <c r="BR57" s="81">
        <v>1.4852191641182468</v>
      </c>
      <c r="BS57" s="80">
        <f>Average!K510</f>
        <v>10.135113636363636</v>
      </c>
      <c r="BT57" s="80">
        <v>14.569999999999999</v>
      </c>
      <c r="BU57" s="81">
        <v>1.3823529411764706</v>
      </c>
      <c r="BV57" s="80">
        <f>Average!L510</f>
        <v>11.355530303030303</v>
      </c>
      <c r="BW57" s="80">
        <v>16.919999999999998</v>
      </c>
      <c r="BX57" s="81">
        <v>1.4266441821247891</v>
      </c>
      <c r="BY57" s="80">
        <f>Average!M510</f>
        <v>13.131363636363638</v>
      </c>
      <c r="BZ57" s="80">
        <v>19.339999999999996</v>
      </c>
      <c r="CA57" s="81">
        <v>1.4158125915080524</v>
      </c>
      <c r="CB57" s="80">
        <f>Average!N510</f>
        <v>14.825113636363637</v>
      </c>
      <c r="CC57" s="80">
        <v>20.849999999999998</v>
      </c>
      <c r="CD57" s="81">
        <v>1.3556566970091026</v>
      </c>
      <c r="CE57" s="3">
        <v>15.38</v>
      </c>
      <c r="CF57" s="3">
        <v>20.849999999999998</v>
      </c>
      <c r="CG57" s="35">
        <v>1.3556566970091026</v>
      </c>
      <c r="CH57" s="3"/>
      <c r="CI57" s="3" t="s">
        <v>129</v>
      </c>
      <c r="CJ57" s="3"/>
      <c r="CK57" s="3"/>
    </row>
    <row r="58" spans="1:89" x14ac:dyDescent="0.2">
      <c r="A58">
        <v>21</v>
      </c>
      <c r="B58">
        <v>0.01</v>
      </c>
      <c r="C58">
        <v>0.06</v>
      </c>
      <c r="N58">
        <v>0.02</v>
      </c>
      <c r="T58">
        <v>0.12</v>
      </c>
      <c r="U58">
        <v>21</v>
      </c>
      <c r="W58" s="54" t="str">
        <f>T36</f>
        <v>Demand</v>
      </c>
      <c r="X58" s="49">
        <f>T69</f>
        <v>3.24</v>
      </c>
      <c r="Y58" s="51">
        <v>2.3030769230769228</v>
      </c>
      <c r="Z58" s="52">
        <f t="shared" si="32"/>
        <v>4.68</v>
      </c>
      <c r="AA58" s="52">
        <f>Average!D517</f>
        <v>5.9661111111111111</v>
      </c>
      <c r="AB58" s="52">
        <f>BN$33+BN$34+BN$35+BN$36+Z58</f>
        <v>11.05</v>
      </c>
      <c r="AC58" s="76">
        <f>AC22+Table5427[[#This Row],[Column3]]</f>
        <v>15.40448717948718</v>
      </c>
      <c r="AT58" t="s">
        <v>130</v>
      </c>
      <c r="AU58" s="3">
        <f>Average!C511</f>
        <v>1.5517857142857143</v>
      </c>
      <c r="AV58" s="80">
        <v>2.69</v>
      </c>
      <c r="AW58" s="81">
        <v>1.670807453416149</v>
      </c>
      <c r="AX58" s="80">
        <f>Average!D511</f>
        <v>2.74</v>
      </c>
      <c r="AY58" s="80">
        <v>4.21</v>
      </c>
      <c r="AZ58" s="81">
        <v>1.431972789115646</v>
      </c>
      <c r="BA58" s="80">
        <f>Average!E511</f>
        <v>4.4739285714285719</v>
      </c>
      <c r="BB58" s="80">
        <v>8.8499999999999979</v>
      </c>
      <c r="BC58" s="81">
        <v>2.0251716247139582</v>
      </c>
      <c r="BD58" s="80">
        <f>Average!F511</f>
        <v>6.0232142857142863</v>
      </c>
      <c r="BE58" s="80">
        <v>10.699999999999998</v>
      </c>
      <c r="BF58" s="81">
        <v>1.8384879725085905</v>
      </c>
      <c r="BG58" s="80">
        <f>Average!G511</f>
        <v>7.5389285714285723</v>
      </c>
      <c r="BH58" s="80">
        <v>11.519999999999998</v>
      </c>
      <c r="BI58" s="81">
        <v>1.5609756097560972</v>
      </c>
      <c r="BJ58" s="80">
        <f>Average!H511</f>
        <v>8.9414285714285722</v>
      </c>
      <c r="BK58" s="80">
        <v>13.639999999999997</v>
      </c>
      <c r="BL58" s="81">
        <v>1.5953216374269001</v>
      </c>
      <c r="BM58" s="80">
        <f>Average!I511</f>
        <v>9.4157142857142873</v>
      </c>
      <c r="BN58" s="80">
        <v>14.429999999999996</v>
      </c>
      <c r="BO58" s="81">
        <v>1.5583153347732175</v>
      </c>
      <c r="BP58" s="80">
        <f>Average!J511</f>
        <v>9.9628571428571444</v>
      </c>
      <c r="BQ58" s="80">
        <v>14.509999999999996</v>
      </c>
      <c r="BR58" s="81">
        <v>1.4641775983854686</v>
      </c>
      <c r="BS58" s="80">
        <f>Average!K511</f>
        <v>10.512500000000001</v>
      </c>
      <c r="BT58" s="80">
        <v>14.509999999999996</v>
      </c>
      <c r="BU58" s="81">
        <v>1.3637218045112776</v>
      </c>
      <c r="BV58" s="80">
        <f>Average!L511</f>
        <v>11.800357142857145</v>
      </c>
      <c r="BW58" s="80">
        <v>17.099999999999994</v>
      </c>
      <c r="BX58" s="81">
        <v>1.4491525423728806</v>
      </c>
      <c r="BY58" s="80">
        <f>Average!M511</f>
        <v>13.451785714285716</v>
      </c>
      <c r="BZ58" s="80">
        <v>18.639999999999993</v>
      </c>
      <c r="CA58" s="81">
        <v>1.3756457564575639</v>
      </c>
      <c r="CB58" s="80">
        <f>Average!N511</f>
        <v>15.264285714285716</v>
      </c>
      <c r="CC58" s="80">
        <v>20.549999999999994</v>
      </c>
      <c r="CD58" s="81">
        <v>1.3537549407114617</v>
      </c>
      <c r="CE58" s="3">
        <v>15.180000000000003</v>
      </c>
      <c r="CF58" s="3">
        <v>20.549999999999994</v>
      </c>
      <c r="CG58" s="35">
        <v>1.3537549407114617</v>
      </c>
      <c r="CH58" s="3"/>
      <c r="CI58" s="3" t="s">
        <v>130</v>
      </c>
      <c r="CJ58" s="3"/>
      <c r="CK58" s="3"/>
    </row>
    <row r="59" spans="1:89" x14ac:dyDescent="0.2">
      <c r="A59" s="21">
        <v>22</v>
      </c>
      <c r="B59" s="21"/>
      <c r="C59" s="21"/>
      <c r="D59" s="21"/>
      <c r="E59" s="21"/>
      <c r="F59" s="21"/>
      <c r="G59" s="21"/>
      <c r="H59" s="21"/>
      <c r="I59" s="22"/>
      <c r="J59" s="21"/>
      <c r="K59" s="79"/>
      <c r="L59" s="21"/>
      <c r="M59" s="21"/>
      <c r="N59" s="21"/>
      <c r="O59" s="21"/>
      <c r="P59" s="21"/>
      <c r="Q59" s="21"/>
      <c r="R59" s="21"/>
      <c r="S59" s="21"/>
      <c r="T59" s="21"/>
      <c r="U59" s="21">
        <v>22</v>
      </c>
      <c r="W59" s="54"/>
      <c r="X59" s="49"/>
      <c r="Y59" s="49"/>
      <c r="Z59" s="50"/>
      <c r="AA59" s="50"/>
      <c r="AB59" s="52"/>
      <c r="AC59" s="74"/>
      <c r="AT59" t="s">
        <v>131</v>
      </c>
      <c r="AU59" s="3">
        <f>Average!C512</f>
        <v>1.5903846153846157</v>
      </c>
      <c r="AV59" s="80">
        <v>0</v>
      </c>
      <c r="AW59" s="81">
        <v>0</v>
      </c>
      <c r="AX59" s="80">
        <f>Average!D512</f>
        <v>2.6257692307692309</v>
      </c>
      <c r="AY59" s="80">
        <v>0.36</v>
      </c>
      <c r="AZ59" s="81">
        <v>0.11960132890365449</v>
      </c>
      <c r="BA59" s="80">
        <f>Average!E512</f>
        <v>4.222065527065527</v>
      </c>
      <c r="BB59" s="80">
        <v>4.1900000000000004</v>
      </c>
      <c r="BC59" s="81">
        <v>0.87840670859538805</v>
      </c>
      <c r="BD59" s="80">
        <f>Average!F512</f>
        <v>5.5142083842083842</v>
      </c>
      <c r="BE59" s="80">
        <v>6.3500000000000005</v>
      </c>
      <c r="BF59" s="81">
        <v>1.0127591706539076</v>
      </c>
      <c r="BG59" s="80">
        <f>Average!G512</f>
        <v>6.628494098494099</v>
      </c>
      <c r="BH59" s="80">
        <v>7.8500000000000005</v>
      </c>
      <c r="BI59" s="81">
        <v>1.0115979381443301</v>
      </c>
      <c r="BJ59" s="80">
        <f>Average!H512</f>
        <v>7.5825681725681733</v>
      </c>
      <c r="BK59" s="80">
        <v>9.870000000000001</v>
      </c>
      <c r="BL59" s="81">
        <v>1.1228668941979525</v>
      </c>
      <c r="BM59" s="80">
        <f>Average!I512</f>
        <v>7.9598758648758654</v>
      </c>
      <c r="BN59" s="80">
        <v>10.72</v>
      </c>
      <c r="BO59" s="81">
        <v>1.1477516059957173</v>
      </c>
      <c r="BP59" s="80">
        <f>Average!J512</f>
        <v>8.2990758648758653</v>
      </c>
      <c r="BQ59" s="80">
        <v>10.72</v>
      </c>
      <c r="BR59" s="81">
        <v>1.08502024291498</v>
      </c>
      <c r="BS59" s="80">
        <f>Average!K512</f>
        <v>8.7571527879527888</v>
      </c>
      <c r="BT59" s="80">
        <v>10.72</v>
      </c>
      <c r="BU59" s="81">
        <v>1.0199809705042817</v>
      </c>
      <c r="BV59" s="80">
        <f>Average!L512</f>
        <v>9.8450099308099315</v>
      </c>
      <c r="BW59" s="80">
        <v>10.72</v>
      </c>
      <c r="BX59" s="81">
        <v>0.9069373942470389</v>
      </c>
      <c r="BY59" s="80">
        <f>Average!M512</f>
        <v>11.526861782661783</v>
      </c>
      <c r="BZ59" s="80">
        <v>10.72</v>
      </c>
      <c r="CA59" s="81">
        <v>0.78248175182481761</v>
      </c>
      <c r="CB59" s="80">
        <f>Average!N512</f>
        <v>13.140707936507937</v>
      </c>
      <c r="CC59" s="80">
        <v>10.72</v>
      </c>
      <c r="CD59" s="81">
        <v>0.69700910273081929</v>
      </c>
      <c r="CE59" s="3">
        <v>15.379999999999999</v>
      </c>
      <c r="CF59" s="3">
        <v>10.72</v>
      </c>
      <c r="CG59" s="35">
        <v>0.69700910273081929</v>
      </c>
      <c r="CH59" s="3"/>
      <c r="CI59" s="3" t="s">
        <v>131</v>
      </c>
      <c r="CJ59" s="3"/>
      <c r="CK59" s="3"/>
    </row>
    <row r="60" spans="1:89" x14ac:dyDescent="0.2">
      <c r="A60">
        <v>23</v>
      </c>
      <c r="U60">
        <v>23</v>
      </c>
      <c r="W60" s="54" t="s">
        <v>101</v>
      </c>
      <c r="X60" s="49"/>
      <c r="Y60" s="49"/>
      <c r="Z60" s="50"/>
      <c r="AA60" s="50" t="s">
        <v>145</v>
      </c>
      <c r="AB60" s="52"/>
      <c r="AC60" s="76"/>
      <c r="AT60" t="s">
        <v>132</v>
      </c>
      <c r="AU60" s="3">
        <f>Average!C513</f>
        <v>1.5205882352941178</v>
      </c>
      <c r="AV60" s="80">
        <v>0</v>
      </c>
      <c r="AW60" s="81">
        <v>0</v>
      </c>
      <c r="AX60" s="80">
        <f>Average!D513</f>
        <v>2.6982352941176471</v>
      </c>
      <c r="AY60" s="80">
        <v>0</v>
      </c>
      <c r="AZ60" s="81">
        <v>0</v>
      </c>
      <c r="BA60" s="80">
        <f>Average!E513</f>
        <v>4.0335294117647056</v>
      </c>
      <c r="BB60" s="80">
        <v>0</v>
      </c>
      <c r="BC60" s="81">
        <v>0</v>
      </c>
      <c r="BD60" s="80">
        <f>Average!F513</f>
        <v>5.5558823529411763</v>
      </c>
      <c r="BE60" s="80">
        <v>0</v>
      </c>
      <c r="BF60" s="81">
        <v>0</v>
      </c>
      <c r="BG60" s="80">
        <f>Average!G513</f>
        <v>7.0888235294117647</v>
      </c>
      <c r="BH60" s="80">
        <v>0</v>
      </c>
      <c r="BI60" s="81">
        <v>0</v>
      </c>
      <c r="BJ60" s="80">
        <f>Average!H513</f>
        <v>8.1743790849673204</v>
      </c>
      <c r="BK60" s="80">
        <v>0</v>
      </c>
      <c r="BL60" s="81">
        <v>0</v>
      </c>
      <c r="BM60" s="80">
        <f>Average!I513</f>
        <v>8.7326143790849677</v>
      </c>
      <c r="BN60" s="80">
        <v>0</v>
      </c>
      <c r="BO60" s="81">
        <v>0</v>
      </c>
      <c r="BP60" s="80">
        <f>Average!J513</f>
        <v>9.2284967320261444</v>
      </c>
      <c r="BQ60" s="80">
        <v>0</v>
      </c>
      <c r="BR60" s="81">
        <v>0</v>
      </c>
      <c r="BS60" s="80">
        <f>Average!K513</f>
        <v>9.9149673202614395</v>
      </c>
      <c r="BT60" s="80">
        <v>0</v>
      </c>
      <c r="BU60" s="81">
        <v>0</v>
      </c>
      <c r="BV60" s="80">
        <f>Average!L513</f>
        <v>11.327189542483662</v>
      </c>
      <c r="BW60" s="80">
        <v>0</v>
      </c>
      <c r="BX60" s="81">
        <v>0</v>
      </c>
      <c r="BY60" s="80">
        <f>Average!M513</f>
        <v>13.162483660130722</v>
      </c>
      <c r="BZ60" s="80">
        <v>0</v>
      </c>
      <c r="CA60" s="81">
        <v>0</v>
      </c>
      <c r="CB60" s="80">
        <f>Average!N513</f>
        <v>14.652483660130722</v>
      </c>
      <c r="CC60" s="80">
        <v>0</v>
      </c>
      <c r="CD60" s="81">
        <v>0</v>
      </c>
      <c r="CE60" s="3">
        <v>15.579999999999998</v>
      </c>
      <c r="CF60" s="3">
        <v>0</v>
      </c>
      <c r="CG60" s="35"/>
      <c r="CH60" s="3"/>
      <c r="CI60" s="3" t="s">
        <v>132</v>
      </c>
      <c r="CJ60" s="3"/>
      <c r="CK60" s="3"/>
    </row>
    <row r="61" spans="1:89" x14ac:dyDescent="0.2">
      <c r="A61" s="21">
        <v>24</v>
      </c>
      <c r="B61" s="21"/>
      <c r="C61" s="21"/>
      <c r="D61" s="21"/>
      <c r="E61" s="21"/>
      <c r="F61" s="21"/>
      <c r="G61" s="21"/>
      <c r="H61" s="21"/>
      <c r="I61" s="22"/>
      <c r="J61" s="21">
        <v>0.05</v>
      </c>
      <c r="K61" s="79"/>
      <c r="L61" s="21"/>
      <c r="M61" s="21"/>
      <c r="N61" s="21"/>
      <c r="O61" s="21"/>
      <c r="P61" s="21"/>
      <c r="Q61" s="21"/>
      <c r="R61" s="21"/>
      <c r="S61" s="21"/>
      <c r="T61" s="21"/>
      <c r="U61" s="21">
        <v>24</v>
      </c>
      <c r="W61" s="54"/>
      <c r="X61" s="49" t="s">
        <v>102</v>
      </c>
      <c r="Y61" s="49"/>
      <c r="Z61" s="50"/>
      <c r="AA61" s="50"/>
      <c r="AB61" s="52"/>
      <c r="AC61" s="74"/>
      <c r="AT61" t="s">
        <v>133</v>
      </c>
      <c r="AU61" s="3">
        <f>Average!C514</f>
        <v>2.1310714285714285</v>
      </c>
      <c r="AV61" s="80">
        <v>4.2799999999999994</v>
      </c>
      <c r="AW61" s="81">
        <v>2.5325443786982245</v>
      </c>
      <c r="AX61" s="80">
        <f>Average!D514</f>
        <v>3.5207142857142859</v>
      </c>
      <c r="AY61" s="80">
        <v>5.47</v>
      </c>
      <c r="AZ61" s="81">
        <v>1.9397163120567376</v>
      </c>
      <c r="BA61" s="80">
        <f>Average!E514</f>
        <v>5.531428571428572</v>
      </c>
      <c r="BB61" s="80">
        <v>9.6199999999999992</v>
      </c>
      <c r="BC61" s="81">
        <v>2.2796208530805688</v>
      </c>
      <c r="BD61" s="80">
        <f>Average!F514</f>
        <v>7.316071428571429</v>
      </c>
      <c r="BE61" s="80">
        <v>12.459999999999999</v>
      </c>
      <c r="BF61" s="81">
        <v>2.1975308641975309</v>
      </c>
      <c r="BG61" s="80">
        <f>Average!G514</f>
        <v>9.0135714285714297</v>
      </c>
      <c r="BH61" s="80">
        <v>13.549999999999999</v>
      </c>
      <c r="BI61" s="81">
        <v>1.8767313019390581</v>
      </c>
      <c r="BJ61" s="80">
        <f>Average!H514</f>
        <v>10.263214285714287</v>
      </c>
      <c r="BK61" s="80">
        <v>16.059999999999999</v>
      </c>
      <c r="BL61" s="81">
        <v>1.9443099273607747</v>
      </c>
      <c r="BM61" s="80">
        <f>Average!I514</f>
        <v>10.713571428571431</v>
      </c>
      <c r="BN61" s="80">
        <v>16.64</v>
      </c>
      <c r="BO61" s="81">
        <v>1.9148446490218645</v>
      </c>
      <c r="BP61" s="80">
        <f>Average!J514</f>
        <v>11.180714285714288</v>
      </c>
      <c r="BQ61" s="80">
        <v>16.64</v>
      </c>
      <c r="BR61" s="81">
        <v>1.8146128680479827</v>
      </c>
      <c r="BS61" s="80">
        <f>Average!K514</f>
        <v>11.849945054945056</v>
      </c>
      <c r="BT61" s="80">
        <v>16.64</v>
      </c>
      <c r="BU61" s="81">
        <v>1.71900826446281</v>
      </c>
      <c r="BV61" s="80">
        <f>Average!L514</f>
        <v>13.473516483516486</v>
      </c>
      <c r="BW61" s="80">
        <v>19.100000000000001</v>
      </c>
      <c r="BX61" s="81">
        <v>1.7347865576748411</v>
      </c>
      <c r="BY61" s="80">
        <f>Average!M514</f>
        <v>15.701730769230771</v>
      </c>
      <c r="BZ61" s="80">
        <v>21.46</v>
      </c>
      <c r="CA61" s="81">
        <v>1.6752537080405934</v>
      </c>
      <c r="CB61" s="80">
        <f>Average!N514</f>
        <v>17.716373626373628</v>
      </c>
      <c r="CC61" s="80">
        <v>23.37</v>
      </c>
      <c r="CD61" s="81">
        <v>1.6285714285714286</v>
      </c>
      <c r="CE61" s="3">
        <v>14.350000000000001</v>
      </c>
      <c r="CF61" s="3">
        <v>23.37</v>
      </c>
      <c r="CG61" s="35">
        <v>1.6285714285714286</v>
      </c>
      <c r="CH61" s="3"/>
      <c r="CI61" s="3" t="s">
        <v>133</v>
      </c>
      <c r="CJ61" s="3"/>
      <c r="CK61" s="3"/>
    </row>
    <row r="62" spans="1:89" x14ac:dyDescent="0.2">
      <c r="A62">
        <v>25</v>
      </c>
      <c r="B62">
        <v>0.01</v>
      </c>
      <c r="D62">
        <v>0.02</v>
      </c>
      <c r="F62">
        <v>0.23</v>
      </c>
      <c r="G62">
        <v>0.04</v>
      </c>
      <c r="O62">
        <v>0.88</v>
      </c>
      <c r="R62">
        <v>0.08</v>
      </c>
      <c r="U62">
        <v>25</v>
      </c>
      <c r="X62" s="39"/>
      <c r="Y62" s="39"/>
      <c r="Z62" s="8"/>
      <c r="AA62" s="8"/>
      <c r="AB62" s="42"/>
      <c r="AC62" s="74"/>
      <c r="AT62" t="s">
        <v>17</v>
      </c>
      <c r="AU62" s="3">
        <f>Average!C515</f>
        <v>1.9265384615384611</v>
      </c>
      <c r="AV62" s="80">
        <v>4.339999999999999</v>
      </c>
      <c r="AW62" s="81">
        <v>2.6790123456790114</v>
      </c>
      <c r="AX62" s="80">
        <f>Average!D515</f>
        <v>3.1003846153846149</v>
      </c>
      <c r="AY62" s="80">
        <v>5.3299999999999992</v>
      </c>
      <c r="AZ62" s="81">
        <v>2.0343511450381677</v>
      </c>
      <c r="BA62" s="80">
        <f>Average!E515</f>
        <v>4.9200142450142446</v>
      </c>
      <c r="BB62" s="80">
        <v>10.329999999999998</v>
      </c>
      <c r="BC62" s="81">
        <v>2.6284987277353684</v>
      </c>
      <c r="BD62" s="80">
        <f>Average!F515</f>
        <v>6.6355698005698009</v>
      </c>
      <c r="BE62" s="80">
        <v>12.29</v>
      </c>
      <c r="BF62" s="81">
        <v>2.3014981273408237</v>
      </c>
      <c r="BG62" s="80">
        <f>Average!G515</f>
        <v>8.465569800569801</v>
      </c>
      <c r="BH62" s="80">
        <v>13.329999999999998</v>
      </c>
      <c r="BI62" s="81">
        <v>2.0015015015015014</v>
      </c>
      <c r="BJ62" s="80">
        <f>Average!H515</f>
        <v>9.9618660968660979</v>
      </c>
      <c r="BK62" s="80">
        <v>15.709999999999997</v>
      </c>
      <c r="BL62" s="81">
        <v>2.0863213811420978</v>
      </c>
      <c r="BM62" s="80">
        <f>Average!I515</f>
        <v>10.527421652421653</v>
      </c>
      <c r="BN62" s="80">
        <v>16.939999999999998</v>
      </c>
      <c r="BO62" s="81">
        <v>2.1443037974683539</v>
      </c>
      <c r="BP62" s="80">
        <f>Average!J515</f>
        <v>11.203493080993081</v>
      </c>
      <c r="BQ62" s="80">
        <v>16.999999999999996</v>
      </c>
      <c r="BR62" s="81">
        <v>2.0262216924910601</v>
      </c>
      <c r="BS62" s="80">
        <f>Average!K515</f>
        <v>11.810530118030117</v>
      </c>
      <c r="BT62" s="80">
        <v>16.999999999999996</v>
      </c>
      <c r="BU62" s="81">
        <v>1.8952062430323295</v>
      </c>
      <c r="BV62" s="80">
        <f>Average!L515</f>
        <v>13.168030118030117</v>
      </c>
      <c r="BW62" s="80">
        <v>19.469999999999995</v>
      </c>
      <c r="BX62" s="81">
        <v>1.9163385826771648</v>
      </c>
      <c r="BY62" s="80">
        <f>Average!M515</f>
        <v>14.949815832315831</v>
      </c>
      <c r="BZ62" s="80">
        <v>20.949999999999996</v>
      </c>
      <c r="CA62" s="81">
        <v>1.8013757523645739</v>
      </c>
      <c r="CB62" s="80">
        <f>Average!N515</f>
        <v>16.824630647130647</v>
      </c>
      <c r="CC62" s="80">
        <v>23.009999999999994</v>
      </c>
      <c r="CD62" s="81">
        <v>1.7484802431610937</v>
      </c>
      <c r="CE62" s="3">
        <v>13.16</v>
      </c>
      <c r="CF62" s="3">
        <v>23.009999999999994</v>
      </c>
      <c r="CG62" s="35">
        <v>1.7484802431610937</v>
      </c>
      <c r="CH62" s="3"/>
      <c r="CI62" s="3" t="s">
        <v>17</v>
      </c>
      <c r="CJ62" s="3"/>
      <c r="CK62" s="3"/>
    </row>
    <row r="63" spans="1:89" x14ac:dyDescent="0.2">
      <c r="A63" s="21">
        <v>26</v>
      </c>
      <c r="B63" s="21">
        <v>0.09</v>
      </c>
      <c r="C63" s="21">
        <v>0.09</v>
      </c>
      <c r="D63" s="21">
        <v>0.19</v>
      </c>
      <c r="E63" s="21">
        <v>0.06</v>
      </c>
      <c r="F63" s="21"/>
      <c r="G63" s="21">
        <v>0.04</v>
      </c>
      <c r="H63" s="21">
        <v>0.18</v>
      </c>
      <c r="I63" s="22">
        <v>0.12</v>
      </c>
      <c r="J63" s="21">
        <v>0.1</v>
      </c>
      <c r="K63" s="79"/>
      <c r="L63" s="21"/>
      <c r="M63" s="21"/>
      <c r="N63" s="21">
        <v>0.12</v>
      </c>
      <c r="O63" s="21"/>
      <c r="P63" s="21"/>
      <c r="Q63" s="21">
        <v>0.02</v>
      </c>
      <c r="R63" s="21">
        <v>0.04</v>
      </c>
      <c r="S63" s="21"/>
      <c r="T63" s="21">
        <v>0.24</v>
      </c>
      <c r="U63" s="21">
        <v>26</v>
      </c>
      <c r="X63" s="39"/>
      <c r="Y63" s="39"/>
      <c r="Z63" s="8"/>
      <c r="AA63" s="8"/>
      <c r="AB63" s="42"/>
      <c r="AC63" s="42"/>
      <c r="AT63" t="s">
        <v>134</v>
      </c>
      <c r="AU63" s="3">
        <f>Average!C516</f>
        <v>2.3707692307692305</v>
      </c>
      <c r="AV63" s="80">
        <v>3.2099999999999995</v>
      </c>
      <c r="AW63" s="81"/>
      <c r="AX63" s="80">
        <f>Average!D516</f>
        <v>3.1053846153846152</v>
      </c>
      <c r="AY63" s="80">
        <v>4.4399999999999995</v>
      </c>
      <c r="AZ63" s="81"/>
      <c r="BA63" s="80">
        <f>Average!E516</f>
        <v>5.5969230769230762</v>
      </c>
      <c r="BB63" s="80">
        <v>10.09</v>
      </c>
      <c r="BC63" s="81"/>
      <c r="BD63" s="80">
        <f>Average!F516</f>
        <v>7.4830769230769221</v>
      </c>
      <c r="BE63" s="80">
        <v>12.66</v>
      </c>
      <c r="BF63" s="81"/>
      <c r="BG63" s="80">
        <f>Average!G516</f>
        <v>9.083846153846153</v>
      </c>
      <c r="BH63" s="80">
        <v>13.47</v>
      </c>
      <c r="BI63" s="81"/>
      <c r="BJ63" s="80">
        <f>Average!H516</f>
        <v>10.579230769230769</v>
      </c>
      <c r="BK63" s="80">
        <v>15.84</v>
      </c>
      <c r="BL63" s="81"/>
      <c r="BM63" s="80">
        <f>Average!I516</f>
        <v>10.963076923076922</v>
      </c>
      <c r="BN63" s="80">
        <v>17.73</v>
      </c>
      <c r="BO63" s="81"/>
      <c r="BP63" s="80">
        <f>Average!J516</f>
        <v>11.383846153846154</v>
      </c>
      <c r="BQ63" s="80">
        <v>17.73</v>
      </c>
      <c r="BR63" s="81"/>
      <c r="BS63" s="80">
        <f>Average!K516</f>
        <v>11.871538461538462</v>
      </c>
      <c r="BT63" s="80">
        <v>17.73</v>
      </c>
      <c r="BU63" s="81"/>
      <c r="BV63" s="80">
        <f>Average!L516</f>
        <v>13.055384615384616</v>
      </c>
      <c r="BW63" s="80">
        <v>20.65</v>
      </c>
      <c r="BX63" s="81"/>
      <c r="BY63" s="80">
        <f>Average!M516</f>
        <v>15.333076923076923</v>
      </c>
      <c r="BZ63" s="80">
        <v>23.259999999999998</v>
      </c>
      <c r="CA63" s="81"/>
      <c r="CB63" s="80">
        <f>Average!N516</f>
        <v>17.579230769230769</v>
      </c>
      <c r="CC63" s="80">
        <v>25.779999999999998</v>
      </c>
      <c r="CD63" s="81"/>
      <c r="CE63" s="3">
        <v>0</v>
      </c>
      <c r="CF63" s="3">
        <v>25.779999999999998</v>
      </c>
      <c r="CG63" s="35"/>
      <c r="CH63" s="3"/>
      <c r="CI63" s="3" t="s">
        <v>134</v>
      </c>
      <c r="CJ63" s="3"/>
      <c r="CK63" s="3"/>
    </row>
    <row r="64" spans="1:89" x14ac:dyDescent="0.2">
      <c r="A64">
        <v>27</v>
      </c>
      <c r="C64">
        <v>0.16</v>
      </c>
      <c r="D64">
        <v>0.01</v>
      </c>
      <c r="F64">
        <v>0.02</v>
      </c>
      <c r="U64">
        <v>27</v>
      </c>
      <c r="X64" s="39"/>
      <c r="Y64" s="39"/>
      <c r="Z64" s="8"/>
      <c r="AA64" s="8"/>
      <c r="AB64" s="42"/>
      <c r="AC64" s="42"/>
      <c r="AT64" t="s">
        <v>135</v>
      </c>
      <c r="AU64" s="3">
        <f>Average!C517</f>
        <v>3.4283333333333328</v>
      </c>
      <c r="AV64" s="3">
        <v>6.4300000000000006</v>
      </c>
      <c r="AW64" s="35"/>
      <c r="AX64" s="3">
        <f>Average!D517</f>
        <v>5.9661111111111111</v>
      </c>
      <c r="AY64" s="3">
        <v>9.89</v>
      </c>
      <c r="AZ64" s="35"/>
      <c r="BA64" s="3">
        <f>Average!E517</f>
        <v>9.81</v>
      </c>
      <c r="BB64" s="3">
        <v>19.170000000000002</v>
      </c>
      <c r="BC64" s="35"/>
      <c r="BD64" s="3">
        <f>Average!F517</f>
        <v>12.321944444444444</v>
      </c>
      <c r="BE64" s="3">
        <v>22.48</v>
      </c>
      <c r="BF64" s="35"/>
      <c r="BG64" s="3">
        <f>Average!G517</f>
        <v>15.193055555555555</v>
      </c>
      <c r="BH64" s="3">
        <v>24.55</v>
      </c>
      <c r="BI64" s="35"/>
      <c r="BJ64" s="3">
        <f>Average!H517</f>
        <v>17.163611111111109</v>
      </c>
      <c r="BK64" s="3">
        <v>28.07</v>
      </c>
      <c r="BL64" s="35"/>
      <c r="BM64" s="53">
        <f>Average!I517</f>
        <v>17.796111111111109</v>
      </c>
      <c r="BN64" s="3">
        <v>29.66</v>
      </c>
      <c r="BO64" s="35"/>
      <c r="BP64" s="3">
        <f>Average!J517</f>
        <v>18.448333333333331</v>
      </c>
      <c r="BQ64" s="3">
        <v>29.66</v>
      </c>
      <c r="BR64" s="35"/>
      <c r="BS64" s="3">
        <f>Average!K517</f>
        <v>19.303055555555552</v>
      </c>
      <c r="BT64" s="3">
        <v>29.66</v>
      </c>
      <c r="BU64" s="35"/>
      <c r="BV64" s="3">
        <f>Average!L517</f>
        <v>21.304166666666664</v>
      </c>
      <c r="BW64" s="3">
        <v>33.409999999999997</v>
      </c>
      <c r="BX64" s="35"/>
      <c r="BY64" s="3">
        <f>Average!M517</f>
        <v>24.302777777777777</v>
      </c>
      <c r="BZ64" s="3">
        <v>37.409999999999997</v>
      </c>
      <c r="CA64" s="35"/>
      <c r="CB64" s="3">
        <f>Average!N517</f>
        <v>27.606666666666666</v>
      </c>
      <c r="CC64" s="3">
        <v>40.86</v>
      </c>
      <c r="CD64" s="35"/>
      <c r="CE64" s="3">
        <v>0</v>
      </c>
      <c r="CF64" s="3">
        <v>40.86</v>
      </c>
      <c r="CG64" s="35"/>
      <c r="CH64" s="3"/>
      <c r="CI64" s="3" t="s">
        <v>135</v>
      </c>
      <c r="CJ64" s="3"/>
      <c r="CK64" s="3"/>
    </row>
    <row r="65" spans="1:89" x14ac:dyDescent="0.2">
      <c r="A65" s="21">
        <v>28</v>
      </c>
      <c r="B65" s="21"/>
      <c r="C65" s="21"/>
      <c r="D65" s="21"/>
      <c r="E65" s="21"/>
      <c r="F65" s="21"/>
      <c r="G65" s="21"/>
      <c r="H65" s="21"/>
      <c r="I65" s="22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>
        <v>28</v>
      </c>
      <c r="X65" s="39"/>
      <c r="Y65" s="39"/>
      <c r="Z65" s="8"/>
      <c r="AA65" s="8"/>
      <c r="AB65" s="42"/>
      <c r="AC65" s="42"/>
      <c r="AU65" s="3"/>
      <c r="AV65" s="3"/>
      <c r="AW65" s="35"/>
      <c r="AX65" s="3"/>
      <c r="AY65" s="3"/>
      <c r="AZ65" s="35"/>
      <c r="BA65" s="3"/>
      <c r="BB65" s="3"/>
      <c r="BC65" s="35"/>
      <c r="BD65" s="3"/>
      <c r="BE65" s="3"/>
      <c r="BF65" s="35"/>
      <c r="BG65" s="3"/>
      <c r="BH65" s="3"/>
      <c r="BI65" s="35"/>
      <c r="BJ65" s="3"/>
      <c r="BK65" s="3"/>
      <c r="BL65" s="35"/>
      <c r="BM65" s="3"/>
      <c r="BN65" s="3"/>
      <c r="BO65" s="35"/>
      <c r="BP65" s="3"/>
      <c r="BQ65" s="3"/>
      <c r="BR65" s="35"/>
      <c r="BS65" s="3"/>
      <c r="BT65" s="3"/>
      <c r="BU65" s="35"/>
      <c r="BV65" s="3"/>
      <c r="BW65" s="3"/>
      <c r="BX65" s="35"/>
      <c r="BY65" s="3"/>
      <c r="BZ65" s="3"/>
      <c r="CA65" s="35"/>
      <c r="CB65" s="3"/>
      <c r="CC65" s="3"/>
      <c r="CD65" s="35"/>
      <c r="CE65" s="3"/>
      <c r="CF65" s="3"/>
      <c r="CG65" s="35"/>
      <c r="CH65" s="3"/>
      <c r="CI65" s="3"/>
      <c r="CJ65" s="3"/>
      <c r="CK65" s="3"/>
    </row>
    <row r="66" spans="1:89" x14ac:dyDescent="0.2">
      <c r="A66">
        <v>29</v>
      </c>
      <c r="U66">
        <v>29</v>
      </c>
      <c r="X66" s="39"/>
      <c r="Y66" s="39"/>
      <c r="Z66" s="8"/>
      <c r="AA66" s="8"/>
      <c r="AB66" s="42"/>
      <c r="AC66" s="42"/>
      <c r="AT66" t="s">
        <v>136</v>
      </c>
      <c r="AU66" s="3">
        <v>1.8337500000000002</v>
      </c>
      <c r="AV66" s="3">
        <v>2.6233333333333331</v>
      </c>
      <c r="AW66" s="35">
        <v>1.4305839581913198</v>
      </c>
      <c r="AX66" s="3">
        <v>3.24125</v>
      </c>
      <c r="AY66" s="3">
        <v>4.9255238095238099</v>
      </c>
      <c r="AZ66" s="35">
        <v>1.5196371182487651</v>
      </c>
      <c r="BA66" s="3">
        <v>4.8487499999999999</v>
      </c>
      <c r="BB66" s="3">
        <v>8.2527777777777782</v>
      </c>
      <c r="BC66" s="35">
        <v>1.7020423362264043</v>
      </c>
      <c r="BD66" s="3">
        <v>6.3731249999999999</v>
      </c>
      <c r="BE66" s="3">
        <v>10.373888888888887</v>
      </c>
      <c r="BF66" s="35">
        <v>1.6277554400531744</v>
      </c>
      <c r="BG66" s="3">
        <v>7.9749999999999996</v>
      </c>
      <c r="BH66" s="3">
        <v>11.296666666666667</v>
      </c>
      <c r="BI66" s="35">
        <v>1.4165099268547545</v>
      </c>
      <c r="BJ66" s="3">
        <v>9.1031249999999986</v>
      </c>
      <c r="BK66" s="3">
        <v>13.362777777777778</v>
      </c>
      <c r="BL66" s="35">
        <v>1.4679330205591794</v>
      </c>
      <c r="BM66" s="3">
        <v>9.7012500000000017</v>
      </c>
      <c r="BN66" s="3">
        <v>14.288888888888888</v>
      </c>
      <c r="BO66" s="35">
        <v>1.472891523142779</v>
      </c>
      <c r="BP66" s="3">
        <v>10.269999999999996</v>
      </c>
      <c r="BQ66" s="3">
        <v>14.297777777777775</v>
      </c>
      <c r="BR66" s="35">
        <v>1.392188683327924</v>
      </c>
      <c r="BS66" s="3">
        <v>11.0425</v>
      </c>
      <c r="BT66" s="3">
        <v>14.297777777777775</v>
      </c>
      <c r="BU66" s="35">
        <v>1.2947953613563752</v>
      </c>
      <c r="BV66" s="3">
        <v>12.378125000000001</v>
      </c>
      <c r="BW66" s="3">
        <v>16.539999999999996</v>
      </c>
      <c r="BX66" s="35">
        <v>1.3362282251956572</v>
      </c>
      <c r="BY66" s="3">
        <v>14.300624999999998</v>
      </c>
      <c r="BZ66" s="3">
        <v>18.450000000000003</v>
      </c>
      <c r="CA66" s="35">
        <v>1.2901534023862598</v>
      </c>
      <c r="CB66" s="3">
        <v>16.071874999999999</v>
      </c>
      <c r="CC66" s="3">
        <v>20.195555555555551</v>
      </c>
      <c r="CD66" s="35">
        <v>1.2565774407501025</v>
      </c>
      <c r="CE66" s="3">
        <v>16.071874999999999</v>
      </c>
      <c r="CF66" s="3">
        <v>20.195555555555551</v>
      </c>
      <c r="CG66" s="35">
        <v>1.2565774407501025</v>
      </c>
      <c r="CH66" s="3"/>
      <c r="CI66" s="3" t="s">
        <v>136</v>
      </c>
      <c r="CJ66" s="3"/>
      <c r="CK66" s="3"/>
    </row>
    <row r="67" spans="1:89" x14ac:dyDescent="0.2">
      <c r="A67" s="21">
        <v>30</v>
      </c>
      <c r="B67" s="21"/>
      <c r="C67" s="21"/>
      <c r="D67" s="21"/>
      <c r="E67" s="21"/>
      <c r="F67" s="21"/>
      <c r="G67" s="21"/>
      <c r="H67" s="21"/>
      <c r="I67" s="22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>
        <v>30</v>
      </c>
      <c r="X67" s="39"/>
      <c r="Y67" s="39"/>
      <c r="Z67" s="8"/>
      <c r="AA67" s="8"/>
      <c r="AB67" s="42"/>
      <c r="AC67" s="42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</row>
    <row r="68" spans="1:89" x14ac:dyDescent="0.2">
      <c r="A68">
        <v>31</v>
      </c>
      <c r="U68">
        <v>31</v>
      </c>
      <c r="X68" s="39"/>
      <c r="Y68" s="39"/>
      <c r="Z68" s="8"/>
      <c r="AA68" s="8"/>
      <c r="AB68" s="42"/>
      <c r="AC68" s="42"/>
    </row>
    <row r="69" spans="1:89" x14ac:dyDescent="0.2">
      <c r="A69" s="18" t="s">
        <v>37</v>
      </c>
      <c r="B69" s="18">
        <f t="shared" ref="B69:T69" si="33">SUM(B38:B68)</f>
        <v>0.98</v>
      </c>
      <c r="C69" s="18">
        <f t="shared" si="33"/>
        <v>1.79</v>
      </c>
      <c r="D69" s="18">
        <f t="shared" si="33"/>
        <v>1.22</v>
      </c>
      <c r="E69" s="18">
        <f t="shared" si="33"/>
        <v>1.62</v>
      </c>
      <c r="F69" s="18">
        <f t="shared" si="33"/>
        <v>1.7100000000000002</v>
      </c>
      <c r="G69" s="18">
        <f t="shared" si="33"/>
        <v>1.0000000000000002</v>
      </c>
      <c r="H69" s="18">
        <f t="shared" si="33"/>
        <v>1.4</v>
      </c>
      <c r="I69" s="18">
        <f t="shared" si="33"/>
        <v>1</v>
      </c>
      <c r="J69" s="18">
        <f t="shared" si="33"/>
        <v>1.3000000000000003</v>
      </c>
      <c r="K69" s="18">
        <f t="shared" si="33"/>
        <v>0</v>
      </c>
      <c r="L69" s="18">
        <f t="shared" si="33"/>
        <v>1.19</v>
      </c>
      <c r="M69" s="18">
        <f t="shared" si="33"/>
        <v>0</v>
      </c>
      <c r="N69" s="18">
        <f t="shared" si="33"/>
        <v>1.04</v>
      </c>
      <c r="O69" s="18">
        <f t="shared" si="33"/>
        <v>1.25</v>
      </c>
      <c r="P69" s="18">
        <f t="shared" si="33"/>
        <v>0</v>
      </c>
      <c r="Q69" s="18">
        <f t="shared" si="33"/>
        <v>1.1700000000000002</v>
      </c>
      <c r="R69" s="18">
        <f t="shared" si="33"/>
        <v>1.67</v>
      </c>
      <c r="S69" s="18">
        <f t="shared" si="33"/>
        <v>0</v>
      </c>
      <c r="T69" s="18">
        <f t="shared" si="33"/>
        <v>3.24</v>
      </c>
      <c r="U69" s="18"/>
      <c r="X69" s="39"/>
      <c r="Y69" s="39"/>
      <c r="Z69" s="8"/>
      <c r="AA69" s="8"/>
      <c r="AB69" s="42"/>
      <c r="AC69" s="42"/>
    </row>
    <row r="70" spans="1:89" x14ac:dyDescent="0.2">
      <c r="X70" s="39"/>
      <c r="Y70" s="39"/>
      <c r="Z70" s="8"/>
      <c r="AA70" s="8"/>
      <c r="AB70" s="42"/>
      <c r="AC70" s="42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</row>
    <row r="71" spans="1:89" x14ac:dyDescent="0.2">
      <c r="A71" s="2" t="s">
        <v>40</v>
      </c>
      <c r="B71" t="s">
        <v>1</v>
      </c>
      <c r="C71" t="s">
        <v>2</v>
      </c>
      <c r="D71" t="s">
        <v>113</v>
      </c>
      <c r="E71" t="s">
        <v>4</v>
      </c>
      <c r="F71" t="s">
        <v>5</v>
      </c>
      <c r="G71" t="s">
        <v>6</v>
      </c>
      <c r="H71" t="s">
        <v>180</v>
      </c>
      <c r="I71" t="s">
        <v>96</v>
      </c>
      <c r="J71" t="s">
        <v>9</v>
      </c>
      <c r="K71" t="s">
        <v>10</v>
      </c>
      <c r="L71" t="s">
        <v>11</v>
      </c>
      <c r="M71" t="s">
        <v>181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  <c r="W71" s="68">
        <v>42064</v>
      </c>
      <c r="X71" s="55"/>
      <c r="Y71" s="55" t="s">
        <v>107</v>
      </c>
      <c r="Z71" s="56"/>
      <c r="AA71" s="56"/>
      <c r="AB71" s="57"/>
      <c r="AC71" s="75"/>
      <c r="AF71" s="3"/>
      <c r="AG71" s="3"/>
    </row>
    <row r="72" spans="1:89" x14ac:dyDescent="0.2">
      <c r="A72">
        <v>2015</v>
      </c>
      <c r="X72" s="39" t="s">
        <v>40</v>
      </c>
      <c r="Y72" s="39" t="s">
        <v>115</v>
      </c>
      <c r="Z72" s="8" t="s">
        <v>99</v>
      </c>
      <c r="AA72" s="47" t="s">
        <v>116</v>
      </c>
      <c r="AB72" s="42" t="s">
        <v>100</v>
      </c>
      <c r="AC72" s="74" t="s">
        <v>178</v>
      </c>
      <c r="AF72" s="3"/>
    </row>
    <row r="73" spans="1:89" x14ac:dyDescent="0.2">
      <c r="A73">
        <v>1</v>
      </c>
      <c r="U73">
        <v>1</v>
      </c>
      <c r="W73" t="str">
        <f>B71</f>
        <v>Pomeroy</v>
      </c>
      <c r="X73" s="39">
        <f>B104</f>
        <v>1.3800000000000001</v>
      </c>
      <c r="Y73" s="40">
        <v>1.6069565217391304</v>
      </c>
      <c r="Z73" s="42">
        <f>AH25</f>
        <v>3.8899999999999997</v>
      </c>
      <c r="AA73" s="42">
        <f>Average!E499</f>
        <v>4.1942857142857148</v>
      </c>
      <c r="AB73" s="42">
        <f>AV$33+AV$34+AV$35+AV$36+Z73</f>
        <v>9.32</v>
      </c>
      <c r="AC73" s="76">
        <f>AC40+Table6528[[#This Row],[Column1]]</f>
        <v>8.7361355532551208</v>
      </c>
      <c r="AF73" s="3"/>
    </row>
    <row r="74" spans="1:89" x14ac:dyDescent="0.2">
      <c r="A74" s="21">
        <v>2</v>
      </c>
      <c r="B74" s="21"/>
      <c r="C74" s="21">
        <v>0.01</v>
      </c>
      <c r="D74" s="21"/>
      <c r="E74" s="21"/>
      <c r="F74" s="21">
        <v>0.05</v>
      </c>
      <c r="G74" s="21"/>
      <c r="H74" s="21"/>
      <c r="I74" s="22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>
        <v>2</v>
      </c>
      <c r="W74" t="str">
        <f>C71</f>
        <v>Kuhn</v>
      </c>
      <c r="X74" s="39">
        <f>C104</f>
        <v>1.63</v>
      </c>
      <c r="Y74" s="40">
        <v>2.0842105263157893</v>
      </c>
      <c r="Z74" s="42">
        <f t="shared" ref="Z74:Z91" si="34">AH26</f>
        <v>4.78</v>
      </c>
      <c r="AA74" s="42">
        <f>Average!E500</f>
        <v>5.7533592132505174</v>
      </c>
      <c r="AB74" s="42">
        <f>AW$33+AW$34+AW$35+AW$36+Z74</f>
        <v>13.27</v>
      </c>
      <c r="AC74" s="76">
        <f>AC41+Table6528[[#This Row],[Column1]]</f>
        <v>12.380605617741168</v>
      </c>
    </row>
    <row r="75" spans="1:89" x14ac:dyDescent="0.2">
      <c r="A75">
        <v>3</v>
      </c>
      <c r="U75">
        <v>3</v>
      </c>
      <c r="W75" t="str">
        <f>D71</f>
        <v>Tom Keatts</v>
      </c>
      <c r="X75" s="39">
        <f>D104</f>
        <v>1.6100000000000003</v>
      </c>
      <c r="Y75" s="40"/>
      <c r="Z75" s="42">
        <f t="shared" si="34"/>
        <v>3.9800000000000004</v>
      </c>
      <c r="AA75" s="42"/>
      <c r="AB75" s="42">
        <f>AX$33+AX$34+AX$35+AX$36+Z75</f>
        <v>6.6800000000000006</v>
      </c>
      <c r="AC75" s="76"/>
    </row>
    <row r="76" spans="1:89" x14ac:dyDescent="0.2">
      <c r="A76" s="21">
        <v>4</v>
      </c>
      <c r="B76" s="21"/>
      <c r="C76" s="21"/>
      <c r="D76" s="79"/>
      <c r="E76" s="21">
        <v>0.04</v>
      </c>
      <c r="F76" s="21"/>
      <c r="G76" s="21"/>
      <c r="H76" s="21"/>
      <c r="I76" s="22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>
        <v>4</v>
      </c>
      <c r="W76" t="str">
        <f>E71</f>
        <v>Victor</v>
      </c>
      <c r="X76" s="39">
        <f>E104</f>
        <v>2.52</v>
      </c>
      <c r="Y76" s="40">
        <v>2.2569565217391307</v>
      </c>
      <c r="Z76" s="42">
        <f t="shared" si="34"/>
        <v>6.4399999999999995</v>
      </c>
      <c r="AA76" s="42">
        <f>Average!E502</f>
        <v>6.77</v>
      </c>
      <c r="AB76" s="42">
        <f>AY$33+AY$34+AY$35+AY$36+Z76</f>
        <v>11.12</v>
      </c>
      <c r="AC76" s="76">
        <f>AC43+Table6528[[#This Row],[Column1]]</f>
        <v>14.59447204968944</v>
      </c>
    </row>
    <row r="77" spans="1:89" x14ac:dyDescent="0.2">
      <c r="A77">
        <v>5</v>
      </c>
      <c r="U77">
        <v>5</v>
      </c>
      <c r="W77" t="str">
        <f>F71</f>
        <v>Ruark</v>
      </c>
      <c r="X77" s="39">
        <f>F104</f>
        <v>1.65</v>
      </c>
      <c r="Y77" s="40">
        <v>1.521304347826087</v>
      </c>
      <c r="Z77" s="42">
        <f t="shared" si="34"/>
        <v>4.9600000000000009</v>
      </c>
      <c r="AA77" s="42">
        <f>Average!E503</f>
        <v>4.2292857142857141</v>
      </c>
      <c r="AB77" s="42">
        <f>AZ$33+AZ$34+AZ$35+AZ$36+Z77</f>
        <v>11.38</v>
      </c>
      <c r="AC77" s="76">
        <f>AC44+Table6528[[#This Row],[Column1]]</f>
        <v>10.053544840827451</v>
      </c>
    </row>
    <row r="78" spans="1:89" x14ac:dyDescent="0.2">
      <c r="A78" s="21">
        <v>6</v>
      </c>
      <c r="B78" s="21"/>
      <c r="C78" s="21"/>
      <c r="D78" s="21"/>
      <c r="E78" s="21"/>
      <c r="F78" s="21"/>
      <c r="G78" s="21"/>
      <c r="H78" s="21"/>
      <c r="I78" s="22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>
        <v>6</v>
      </c>
      <c r="W78" t="str">
        <f>G71</f>
        <v>Cardwell</v>
      </c>
      <c r="X78" s="39">
        <f>G104</f>
        <v>1.5</v>
      </c>
      <c r="Y78" s="40">
        <v>1.2739999999999998</v>
      </c>
      <c r="Z78" s="42">
        <f t="shared" si="34"/>
        <v>3.5600000000000005</v>
      </c>
      <c r="AA78" s="42">
        <f>Average!E504</f>
        <v>3.8704999999999998</v>
      </c>
      <c r="AB78" s="42">
        <f>BA$33+BA$34+BA$35+BA$36+Z78</f>
        <v>8.0100000000000016</v>
      </c>
      <c r="AC78" s="76">
        <f>AC45+Table6528[[#This Row],[Column1]]</f>
        <v>8.9717321981424156</v>
      </c>
    </row>
    <row r="79" spans="1:89" x14ac:dyDescent="0.2">
      <c r="A79">
        <v>7</v>
      </c>
      <c r="U79">
        <v>7</v>
      </c>
      <c r="W79" t="str">
        <f>H71</f>
        <v>Hastings</v>
      </c>
      <c r="X79" s="39">
        <f>H104</f>
        <v>2.0300000000000002</v>
      </c>
      <c r="Y79" s="40">
        <v>1.7221739130434783</v>
      </c>
      <c r="Z79" s="42">
        <f t="shared" si="34"/>
        <v>5.41</v>
      </c>
      <c r="AA79" s="42">
        <f>Average!E505</f>
        <v>4.6496428571428572</v>
      </c>
      <c r="AB79" s="42">
        <f>BB$33+BB$34+BB$35+BB$36+Z79</f>
        <v>12.27</v>
      </c>
      <c r="AC79" s="76">
        <f>AC46+Table6528[[#This Row],[Column1]]</f>
        <v>10.75804688467732</v>
      </c>
    </row>
    <row r="80" spans="1:89" x14ac:dyDescent="0.2">
      <c r="A80" s="21">
        <v>8</v>
      </c>
      <c r="B80" s="21"/>
      <c r="C80" s="21"/>
      <c r="D80" s="21"/>
      <c r="E80" s="21"/>
      <c r="F80" s="21"/>
      <c r="G80" s="21"/>
      <c r="H80" s="21"/>
      <c r="I80" s="22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>
        <v>8</v>
      </c>
      <c r="W80" t="str">
        <f>I71</f>
        <v>510 Pataha</v>
      </c>
      <c r="X80" s="39">
        <f>I104</f>
        <v>1.42</v>
      </c>
      <c r="Y80" s="40"/>
      <c r="Z80" s="42">
        <f t="shared" si="34"/>
        <v>3.7199999999999998</v>
      </c>
      <c r="AA80" s="42"/>
      <c r="AB80" s="42">
        <f>BC$33+BC$34+BC$35+BC$36+Z80</f>
        <v>9.629999999999999</v>
      </c>
      <c r="AC80" s="76"/>
    </row>
    <row r="81" spans="1:29" x14ac:dyDescent="0.2">
      <c r="A81">
        <v>9</v>
      </c>
      <c r="U81">
        <v>9</v>
      </c>
      <c r="W81" t="str">
        <f>J71</f>
        <v>Williams</v>
      </c>
      <c r="X81" s="39">
        <f>J104</f>
        <v>1.6</v>
      </c>
      <c r="Y81" s="40">
        <v>2.0404347826086959</v>
      </c>
      <c r="Z81" s="42">
        <f t="shared" si="34"/>
        <v>4.4000000000000004</v>
      </c>
      <c r="AA81" s="42">
        <f>Average!E507</f>
        <v>5.5778571428571428</v>
      </c>
      <c r="AB81" s="42">
        <f>BD$33+BD$34+BD$35+BD$36+Z81</f>
        <v>12.100000000000001</v>
      </c>
      <c r="AC81" s="76">
        <f>AC48+Table6528[[#This Row],[Column1]]</f>
        <v>11.501808408982322</v>
      </c>
    </row>
    <row r="82" spans="1:29" x14ac:dyDescent="0.2">
      <c r="A82" s="21">
        <v>10</v>
      </c>
      <c r="B82" s="21"/>
      <c r="C82" s="21"/>
      <c r="D82" s="21"/>
      <c r="E82" s="21"/>
      <c r="F82" s="21"/>
      <c r="G82" s="21"/>
      <c r="H82" s="21"/>
      <c r="I82" s="22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>
        <v>10</v>
      </c>
      <c r="W82" t="str">
        <f>K71</f>
        <v>Fitzsimmons</v>
      </c>
      <c r="X82" s="39">
        <f>K104</f>
        <v>0</v>
      </c>
      <c r="Y82" s="40">
        <v>1.8317391304347828</v>
      </c>
      <c r="Z82" s="42">
        <f t="shared" si="34"/>
        <v>0</v>
      </c>
      <c r="AA82" s="42">
        <f>Average!E508</f>
        <v>4.9974999999999996</v>
      </c>
      <c r="AB82" s="42">
        <f>BE$33+BE$34+BE$35+BE$36+Z82</f>
        <v>0</v>
      </c>
      <c r="AC82" s="76">
        <f>AC49+Table6528[[#This Row],[Column1]]</f>
        <v>9.014836956521739</v>
      </c>
    </row>
    <row r="83" spans="1:29" x14ac:dyDescent="0.2">
      <c r="A83">
        <v>11</v>
      </c>
      <c r="C83">
        <v>0.05</v>
      </c>
      <c r="F83">
        <v>0.05</v>
      </c>
      <c r="N83">
        <v>0.01</v>
      </c>
      <c r="U83">
        <v>11</v>
      </c>
      <c r="W83" t="str">
        <f>L71</f>
        <v>Houser</v>
      </c>
      <c r="X83" s="39">
        <f>L104</f>
        <v>1.76</v>
      </c>
      <c r="Y83" s="40">
        <v>1.8391304347826085</v>
      </c>
      <c r="Z83" s="42">
        <f t="shared" si="34"/>
        <v>4.2</v>
      </c>
      <c r="AA83" s="42">
        <f>Average!E509</f>
        <v>4.796785714285714</v>
      </c>
      <c r="AB83" s="42">
        <f>BF$33+BF$34+BF$35+BF$36+Z83</f>
        <v>12.71</v>
      </c>
      <c r="AC83" s="76">
        <f>AC50+Table6528[[#This Row],[Column1]]</f>
        <v>11.181321601104209</v>
      </c>
    </row>
    <row r="84" spans="1:29" x14ac:dyDescent="0.2">
      <c r="A84" s="21">
        <v>12</v>
      </c>
      <c r="B84" s="21"/>
      <c r="C84" s="21"/>
      <c r="D84" s="21"/>
      <c r="E84" s="21">
        <v>0.05</v>
      </c>
      <c r="F84" s="21"/>
      <c r="G84" s="21"/>
      <c r="H84" s="21"/>
      <c r="I84" s="22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>
        <v>0.03</v>
      </c>
      <c r="U84" s="21">
        <v>12</v>
      </c>
      <c r="W84" t="str">
        <f>M71</f>
        <v>Baker</v>
      </c>
      <c r="X84" s="39">
        <f>M104</f>
        <v>0</v>
      </c>
      <c r="Y84" s="40">
        <v>1.61</v>
      </c>
      <c r="Z84" s="42">
        <f t="shared" si="34"/>
        <v>0</v>
      </c>
      <c r="AA84" s="42">
        <f>Average!E510</f>
        <v>4.3129166666666672</v>
      </c>
      <c r="AB84" s="42">
        <f>BG$33+BG$34+BG$35+BG$36+Z84</f>
        <v>0</v>
      </c>
      <c r="AC84" s="76">
        <f>AC51+Table6528[[#This Row],[Column1]]</f>
        <v>8.1322332015810286</v>
      </c>
    </row>
    <row r="85" spans="1:29" x14ac:dyDescent="0.2">
      <c r="A85">
        <v>13</v>
      </c>
      <c r="U85">
        <v>13</v>
      </c>
      <c r="W85" t="str">
        <f>N71</f>
        <v>Landkammer</v>
      </c>
      <c r="X85" s="39">
        <f>N104</f>
        <v>1.24</v>
      </c>
      <c r="Y85" s="40">
        <v>1.6526086956521742</v>
      </c>
      <c r="Z85" s="42">
        <f t="shared" si="34"/>
        <v>3.6100000000000003</v>
      </c>
      <c r="AA85" s="42">
        <f>Average!E511</f>
        <v>4.4739285714285719</v>
      </c>
      <c r="AB85" s="42">
        <f>BH$33+BH$34+BH$35+BH$36+Z85</f>
        <v>9.9499999999999993</v>
      </c>
      <c r="AC85" s="76">
        <f>AC52+Table6528[[#This Row],[Column1]]</f>
        <v>9.365341614906832</v>
      </c>
    </row>
    <row r="86" spans="1:29" x14ac:dyDescent="0.2">
      <c r="A86" s="21">
        <v>14</v>
      </c>
      <c r="B86" s="21">
        <v>0.02</v>
      </c>
      <c r="C86" s="21">
        <v>0.11</v>
      </c>
      <c r="D86" s="21">
        <v>0.05</v>
      </c>
      <c r="E86" s="21">
        <v>0.08</v>
      </c>
      <c r="F86" s="21">
        <v>0.16</v>
      </c>
      <c r="G86" s="21">
        <v>0.04</v>
      </c>
      <c r="H86" s="21"/>
      <c r="I86" s="22"/>
      <c r="J86" s="21"/>
      <c r="K86" s="21"/>
      <c r="L86" s="21"/>
      <c r="M86" s="21"/>
      <c r="N86" s="21"/>
      <c r="O86" s="21"/>
      <c r="P86" s="21"/>
      <c r="Q86" s="21"/>
      <c r="R86" s="21">
        <v>0.2</v>
      </c>
      <c r="S86" s="21"/>
      <c r="T86" s="21"/>
      <c r="U86" s="21">
        <v>14</v>
      </c>
      <c r="W86" t="str">
        <f>O71</f>
        <v>Travis</v>
      </c>
      <c r="X86" s="39">
        <f>O104</f>
        <v>2.15</v>
      </c>
      <c r="Y86" s="40">
        <v>1.6922727272727274</v>
      </c>
      <c r="Z86" s="42">
        <f t="shared" si="34"/>
        <v>5.35</v>
      </c>
      <c r="AA86" s="42">
        <f>Average!E512</f>
        <v>4.222065527065527</v>
      </c>
      <c r="AB86" s="42">
        <f>BI$33+BI$34+BI$35+BI$36+Z86</f>
        <v>10.01</v>
      </c>
      <c r="AC86" s="76">
        <f>AC53+Table6528[[#This Row],[Column1]]</f>
        <v>9.6759177859177861</v>
      </c>
    </row>
    <row r="87" spans="1:29" x14ac:dyDescent="0.2">
      <c r="A87">
        <v>15</v>
      </c>
      <c r="B87">
        <v>0.06</v>
      </c>
      <c r="C87">
        <v>0.1</v>
      </c>
      <c r="D87">
        <v>0.2</v>
      </c>
      <c r="E87">
        <v>0.41</v>
      </c>
      <c r="G87">
        <v>0.2</v>
      </c>
      <c r="H87">
        <v>0.4</v>
      </c>
      <c r="I87">
        <v>0.12</v>
      </c>
      <c r="L87">
        <v>0.15</v>
      </c>
      <c r="N87">
        <v>7.0000000000000007E-2</v>
      </c>
      <c r="O87">
        <v>7.0000000000000007E-2</v>
      </c>
      <c r="R87">
        <v>0.1</v>
      </c>
      <c r="T87">
        <v>0.3</v>
      </c>
      <c r="U87">
        <v>15</v>
      </c>
      <c r="W87" t="str">
        <f>P71</f>
        <v>Robinson</v>
      </c>
      <c r="X87" s="39">
        <f>P104</f>
        <v>0</v>
      </c>
      <c r="Y87" s="40">
        <v>1.3352941176470587</v>
      </c>
      <c r="Z87" s="42">
        <f t="shared" si="34"/>
        <v>0</v>
      </c>
      <c r="AA87" s="42">
        <f>Average!E513</f>
        <v>4.0335294117647056</v>
      </c>
      <c r="AB87" s="42">
        <f>BJ$33+BJ$34+BJ$35+BJ$36+Z87</f>
        <v>0</v>
      </c>
      <c r="AC87" s="76">
        <f>AC54+Table6528[[#This Row],[Column1]]</f>
        <v>8.1222222222222236</v>
      </c>
    </row>
    <row r="88" spans="1:29" x14ac:dyDescent="0.2">
      <c r="A88" s="21">
        <v>16</v>
      </c>
      <c r="B88" s="21"/>
      <c r="C88" s="21"/>
      <c r="D88" s="21"/>
      <c r="E88" s="21"/>
      <c r="F88" s="21">
        <v>0.05</v>
      </c>
      <c r="G88" s="21"/>
      <c r="H88" s="21"/>
      <c r="I88" s="22"/>
      <c r="J88" s="21">
        <v>0.17</v>
      </c>
      <c r="K88" s="21"/>
      <c r="L88" s="21">
        <v>0.06</v>
      </c>
      <c r="M88" s="21"/>
      <c r="N88" s="21">
        <v>0.02</v>
      </c>
      <c r="O88" s="21">
        <v>0.15</v>
      </c>
      <c r="P88" s="21"/>
      <c r="Q88" s="21"/>
      <c r="R88" s="21"/>
      <c r="S88" s="21"/>
      <c r="T88" s="21">
        <v>0.1</v>
      </c>
      <c r="U88" s="21">
        <v>16</v>
      </c>
      <c r="W88" t="str">
        <f>Q71</f>
        <v>Blachly</v>
      </c>
      <c r="X88" s="39">
        <f>Q104</f>
        <v>0</v>
      </c>
      <c r="Y88" s="40">
        <v>2.046086956521739</v>
      </c>
      <c r="Z88" s="42">
        <f t="shared" si="34"/>
        <v>2.92</v>
      </c>
      <c r="AA88" s="42">
        <f>Average!E514</f>
        <v>5.531428571428572</v>
      </c>
      <c r="AB88" s="42">
        <f>BK$33+BK$34+BK$35+BK$36+Z88</f>
        <v>10.68</v>
      </c>
      <c r="AC88" s="76">
        <f>AC55+Table6528[[#This Row],[Column1]]</f>
        <v>10.179572384137602</v>
      </c>
    </row>
    <row r="89" spans="1:29" x14ac:dyDescent="0.2">
      <c r="A89">
        <v>17</v>
      </c>
      <c r="B89">
        <v>0.05</v>
      </c>
      <c r="C89">
        <v>0.18</v>
      </c>
      <c r="D89">
        <v>0.2</v>
      </c>
      <c r="E89">
        <v>0.31</v>
      </c>
      <c r="F89">
        <v>0.2</v>
      </c>
      <c r="G89">
        <v>0.16</v>
      </c>
      <c r="H89">
        <v>0.16</v>
      </c>
      <c r="I89">
        <v>0.16</v>
      </c>
      <c r="J89">
        <v>0.1</v>
      </c>
      <c r="L89">
        <v>0.25</v>
      </c>
      <c r="N89">
        <v>0.14000000000000001</v>
      </c>
      <c r="O89">
        <v>0.16</v>
      </c>
      <c r="R89">
        <v>0.1</v>
      </c>
      <c r="T89">
        <v>0.24</v>
      </c>
      <c r="U89">
        <v>17</v>
      </c>
      <c r="W89" t="str">
        <f>R71</f>
        <v>S. Flerchinger</v>
      </c>
      <c r="X89" s="39">
        <f>R104</f>
        <v>1.1199999999999999</v>
      </c>
      <c r="Y89" s="40">
        <v>1.7845454545454544</v>
      </c>
      <c r="Z89" s="42">
        <f t="shared" si="34"/>
        <v>4.43</v>
      </c>
      <c r="AA89" s="42">
        <f>Average!E515</f>
        <v>4.9200142450142446</v>
      </c>
      <c r="AB89" s="42">
        <f>BL$33+BL$34+BL$35+BL$36+Z89</f>
        <v>10.53</v>
      </c>
      <c r="AC89" s="76">
        <f>AC56+Table6528[[#This Row],[Column1]]</f>
        <v>9.8820899470899466</v>
      </c>
    </row>
    <row r="90" spans="1:29" x14ac:dyDescent="0.2">
      <c r="A90" s="21">
        <v>18</v>
      </c>
      <c r="B90" s="21">
        <v>0.16</v>
      </c>
      <c r="C90" s="21"/>
      <c r="D90" s="21"/>
      <c r="E90" s="21"/>
      <c r="F90" s="21"/>
      <c r="G90" s="21"/>
      <c r="H90" s="21"/>
      <c r="I90" s="22">
        <v>0.04</v>
      </c>
      <c r="J90" s="21">
        <v>0.08</v>
      </c>
      <c r="K90" s="21"/>
      <c r="L90" s="21"/>
      <c r="M90" s="21"/>
      <c r="N90" s="21">
        <v>0.02</v>
      </c>
      <c r="O90" s="21">
        <v>0.15</v>
      </c>
      <c r="P90" s="21"/>
      <c r="Q90" s="21"/>
      <c r="R90" s="21">
        <v>0.12</v>
      </c>
      <c r="S90" s="21"/>
      <c r="T90" s="21"/>
      <c r="U90" s="21">
        <v>18</v>
      </c>
      <c r="W90" t="str">
        <f>S71</f>
        <v>B. Slaybaugh</v>
      </c>
      <c r="X90" s="39">
        <f>S104</f>
        <v>0</v>
      </c>
      <c r="Y90" s="40">
        <v>2.6150000000000002</v>
      </c>
      <c r="Z90" s="42">
        <f t="shared" si="34"/>
        <v>0</v>
      </c>
      <c r="AA90" s="42">
        <f>Average!E516</f>
        <v>5.5969230769230762</v>
      </c>
      <c r="AB90" s="42">
        <f>BM$33+BM$34+BM$35+BM$36+Z90</f>
        <v>0</v>
      </c>
      <c r="AC90" s="76">
        <f>AC57+Table6528[[#This Row],[Column1]]</f>
        <v>9.3812179487179499</v>
      </c>
    </row>
    <row r="91" spans="1:29" x14ac:dyDescent="0.2">
      <c r="A91">
        <v>19</v>
      </c>
      <c r="U91">
        <v>19</v>
      </c>
      <c r="W91" t="str">
        <f>T71</f>
        <v>Demand</v>
      </c>
      <c r="X91" s="39">
        <f>T104</f>
        <v>2.0300000000000002</v>
      </c>
      <c r="Y91" s="40">
        <v>4.0684615384615386</v>
      </c>
      <c r="Z91" s="42">
        <f t="shared" si="34"/>
        <v>6.71</v>
      </c>
      <c r="AA91" s="42">
        <f>Average!E517</f>
        <v>9.81</v>
      </c>
      <c r="AB91" s="42">
        <f>BN$33+BN$34+BN$35+BN$36+Z91</f>
        <v>13.08</v>
      </c>
      <c r="AC91" s="76">
        <f>AC58+Table6528[[#This Row],[Column1]]</f>
        <v>17.434487179487181</v>
      </c>
    </row>
    <row r="92" spans="1:29" x14ac:dyDescent="0.2">
      <c r="A92" s="21">
        <v>20</v>
      </c>
      <c r="B92" s="21"/>
      <c r="C92" s="21"/>
      <c r="D92" s="21"/>
      <c r="E92" s="21"/>
      <c r="F92" s="21"/>
      <c r="G92" s="21"/>
      <c r="H92" s="21"/>
      <c r="I92" s="22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>
        <v>20</v>
      </c>
      <c r="X92" s="39"/>
      <c r="Y92" s="39"/>
      <c r="Z92" s="8"/>
      <c r="AA92" s="8"/>
      <c r="AB92" s="42"/>
      <c r="AC92" s="74"/>
    </row>
    <row r="93" spans="1:29" x14ac:dyDescent="0.2">
      <c r="A93">
        <v>21</v>
      </c>
      <c r="E93">
        <v>0.04</v>
      </c>
      <c r="T93">
        <v>0.04</v>
      </c>
      <c r="U93">
        <v>21</v>
      </c>
      <c r="W93" t="s">
        <v>101</v>
      </c>
      <c r="X93" s="39"/>
      <c r="Y93" s="39"/>
      <c r="Z93" s="8"/>
      <c r="AA93" s="8" t="s">
        <v>145</v>
      </c>
      <c r="AB93" s="42"/>
      <c r="AC93" s="76"/>
    </row>
    <row r="94" spans="1:29" x14ac:dyDescent="0.2">
      <c r="A94" s="21">
        <v>22</v>
      </c>
      <c r="B94" s="21"/>
      <c r="C94" s="21">
        <v>0.25</v>
      </c>
      <c r="D94" s="21"/>
      <c r="E94" s="21"/>
      <c r="F94" s="21"/>
      <c r="G94" s="21"/>
      <c r="H94" s="21"/>
      <c r="I94" s="22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>
        <v>0.52</v>
      </c>
      <c r="U94" s="21">
        <v>22</v>
      </c>
      <c r="X94" s="41" t="s">
        <v>102</v>
      </c>
      <c r="Y94" s="41"/>
      <c r="Z94" s="8"/>
      <c r="AA94" s="8"/>
      <c r="AB94" s="42"/>
      <c r="AC94" s="74"/>
    </row>
    <row r="95" spans="1:29" x14ac:dyDescent="0.2">
      <c r="A95">
        <v>23</v>
      </c>
      <c r="B95">
        <v>0.4</v>
      </c>
      <c r="C95">
        <v>0.22</v>
      </c>
      <c r="D95">
        <v>0.4</v>
      </c>
      <c r="E95">
        <v>0.64</v>
      </c>
      <c r="F95">
        <v>0.31</v>
      </c>
      <c r="G95">
        <v>0.31</v>
      </c>
      <c r="H95">
        <v>0.34</v>
      </c>
      <c r="I95">
        <v>0.35</v>
      </c>
      <c r="J95">
        <v>0.42</v>
      </c>
      <c r="L95">
        <v>0.53</v>
      </c>
      <c r="N95">
        <v>0.28000000000000003</v>
      </c>
      <c r="O95">
        <v>0.42</v>
      </c>
      <c r="R95">
        <v>0.1</v>
      </c>
      <c r="U95">
        <v>23</v>
      </c>
      <c r="X95" s="8"/>
      <c r="Y95" s="8"/>
      <c r="Z95" s="8"/>
      <c r="AA95" s="8"/>
      <c r="AB95" s="42"/>
      <c r="AC95" s="42"/>
    </row>
    <row r="96" spans="1:29" x14ac:dyDescent="0.2">
      <c r="A96" s="21">
        <v>24</v>
      </c>
      <c r="B96" s="21">
        <v>0.45</v>
      </c>
      <c r="C96" s="21">
        <v>0.25</v>
      </c>
      <c r="D96" s="21">
        <v>0.48</v>
      </c>
      <c r="E96" s="21"/>
      <c r="F96" s="21">
        <v>0.27</v>
      </c>
      <c r="G96" s="21">
        <v>0.47</v>
      </c>
      <c r="H96" s="21">
        <v>0.75</v>
      </c>
      <c r="I96" s="22">
        <v>0.55000000000000004</v>
      </c>
      <c r="J96" s="21">
        <v>0.3</v>
      </c>
      <c r="K96" s="21"/>
      <c r="L96" s="21">
        <v>0.25</v>
      </c>
      <c r="M96" s="21"/>
      <c r="N96" s="21">
        <v>0.2</v>
      </c>
      <c r="O96" s="21">
        <v>0.25</v>
      </c>
      <c r="P96" s="21"/>
      <c r="Q96" s="21"/>
      <c r="R96" s="21">
        <v>0.1</v>
      </c>
      <c r="S96" s="21"/>
      <c r="T96" s="21">
        <v>0.32</v>
      </c>
      <c r="U96" s="21">
        <v>24</v>
      </c>
      <c r="X96" s="8"/>
      <c r="Y96" s="8"/>
      <c r="Z96" s="8"/>
      <c r="AA96" s="8"/>
      <c r="AB96" s="42"/>
      <c r="AC96" s="42"/>
    </row>
    <row r="97" spans="1:29" x14ac:dyDescent="0.2">
      <c r="A97">
        <v>25</v>
      </c>
      <c r="B97">
        <v>0.13</v>
      </c>
      <c r="C97">
        <v>0.16</v>
      </c>
      <c r="D97">
        <v>0.14000000000000001</v>
      </c>
      <c r="E97">
        <v>0.83</v>
      </c>
      <c r="F97">
        <v>0.21</v>
      </c>
      <c r="G97">
        <v>0.16</v>
      </c>
      <c r="H97">
        <v>0.17</v>
      </c>
      <c r="I97">
        <v>0.12</v>
      </c>
      <c r="J97">
        <v>0.25</v>
      </c>
      <c r="L97">
        <v>0.28999999999999998</v>
      </c>
      <c r="N97">
        <v>0.18</v>
      </c>
      <c r="O97">
        <v>0.25</v>
      </c>
      <c r="R97">
        <v>0.1</v>
      </c>
      <c r="U97">
        <v>25</v>
      </c>
      <c r="X97" s="8"/>
      <c r="Y97" s="8"/>
      <c r="Z97" s="8"/>
      <c r="AA97" s="8"/>
      <c r="AB97" s="42"/>
      <c r="AC97" s="42"/>
    </row>
    <row r="98" spans="1:29" x14ac:dyDescent="0.2">
      <c r="A98" s="21">
        <v>26</v>
      </c>
      <c r="B98" s="21"/>
      <c r="C98" s="21"/>
      <c r="D98" s="21"/>
      <c r="E98" s="21"/>
      <c r="F98" s="21">
        <v>0.15</v>
      </c>
      <c r="G98" s="21">
        <v>0.04</v>
      </c>
      <c r="H98" s="21"/>
      <c r="I98" s="22"/>
      <c r="J98" s="21">
        <v>0.18</v>
      </c>
      <c r="K98" s="21"/>
      <c r="L98" s="21"/>
      <c r="M98" s="21"/>
      <c r="N98" s="21">
        <v>0.02</v>
      </c>
      <c r="O98" s="21">
        <v>0.3</v>
      </c>
      <c r="P98" s="21"/>
      <c r="Q98" s="21"/>
      <c r="R98" s="21"/>
      <c r="S98" s="21"/>
      <c r="T98" s="21"/>
      <c r="U98" s="21">
        <v>26</v>
      </c>
      <c r="X98" s="8"/>
      <c r="Y98" s="8"/>
      <c r="Z98" s="8"/>
      <c r="AA98" s="8"/>
      <c r="AB98" s="42"/>
      <c r="AC98" s="42"/>
    </row>
    <row r="99" spans="1:29" x14ac:dyDescent="0.2">
      <c r="A99">
        <v>27</v>
      </c>
      <c r="B99">
        <v>0.03</v>
      </c>
      <c r="C99">
        <v>0.28000000000000003</v>
      </c>
      <c r="D99">
        <v>0.04</v>
      </c>
      <c r="G99">
        <v>0.04</v>
      </c>
      <c r="L99">
        <v>0.23</v>
      </c>
      <c r="O99">
        <v>0.1</v>
      </c>
      <c r="U99">
        <v>27</v>
      </c>
      <c r="X99" s="8"/>
      <c r="Y99" s="8"/>
      <c r="Z99" s="8"/>
      <c r="AA99" s="8"/>
      <c r="AB99" s="42"/>
      <c r="AC99" s="42"/>
    </row>
    <row r="100" spans="1:29" x14ac:dyDescent="0.2">
      <c r="A100" s="21">
        <v>28</v>
      </c>
      <c r="B100" s="21">
        <v>0.08</v>
      </c>
      <c r="C100" s="21">
        <v>0.02</v>
      </c>
      <c r="D100" s="21">
        <v>0.1</v>
      </c>
      <c r="E100" s="21">
        <v>0.12</v>
      </c>
      <c r="F100" s="21">
        <v>0.2</v>
      </c>
      <c r="G100" s="21">
        <v>0.08</v>
      </c>
      <c r="H100" s="21">
        <v>0.21</v>
      </c>
      <c r="I100" s="22">
        <v>0.08</v>
      </c>
      <c r="J100" s="21">
        <v>0.1</v>
      </c>
      <c r="K100" s="21"/>
      <c r="L100" s="21"/>
      <c r="M100" s="21"/>
      <c r="N100" s="21">
        <v>0.28999999999999998</v>
      </c>
      <c r="O100" s="21">
        <v>0.3</v>
      </c>
      <c r="P100" s="21"/>
      <c r="Q100" s="21"/>
      <c r="R100" s="21">
        <v>0.3</v>
      </c>
      <c r="S100" s="21"/>
      <c r="T100" s="21">
        <v>0.48</v>
      </c>
      <c r="U100" s="21">
        <v>28</v>
      </c>
      <c r="X100" s="8"/>
      <c r="Y100" s="8"/>
      <c r="Z100" s="8"/>
      <c r="AA100" s="8"/>
      <c r="AB100" s="42"/>
      <c r="AC100" s="42"/>
    </row>
    <row r="101" spans="1:29" x14ac:dyDescent="0.2">
      <c r="A101">
        <v>29</v>
      </c>
      <c r="N101">
        <v>0.01</v>
      </c>
      <c r="U101">
        <v>29</v>
      </c>
      <c r="X101" s="8"/>
      <c r="Y101" s="8"/>
      <c r="Z101" s="8"/>
      <c r="AA101" s="8"/>
      <c r="AB101" s="42"/>
      <c r="AC101" s="42"/>
    </row>
    <row r="102" spans="1:29" x14ac:dyDescent="0.2">
      <c r="A102" s="21">
        <v>30</v>
      </c>
      <c r="B102" s="21"/>
      <c r="C102" s="21"/>
      <c r="D102" s="21"/>
      <c r="E102" s="21"/>
      <c r="F102" s="21"/>
      <c r="G102" s="21"/>
      <c r="H102" s="21"/>
      <c r="I102" s="22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>
        <v>30</v>
      </c>
      <c r="X102" s="8"/>
      <c r="Y102" s="8"/>
      <c r="Z102" s="8"/>
      <c r="AA102" s="8"/>
      <c r="AB102" s="42"/>
      <c r="AC102" s="42"/>
    </row>
    <row r="103" spans="1:29" x14ac:dyDescent="0.2">
      <c r="A103">
        <v>31</v>
      </c>
      <c r="U103">
        <v>31</v>
      </c>
      <c r="X103" s="8"/>
      <c r="Y103" s="8"/>
      <c r="Z103" s="8"/>
      <c r="AA103" s="8"/>
      <c r="AB103" s="42"/>
      <c r="AC103" s="42"/>
    </row>
    <row r="104" spans="1:29" x14ac:dyDescent="0.2">
      <c r="A104" s="18" t="s">
        <v>37</v>
      </c>
      <c r="B104" s="18">
        <f t="shared" ref="B104:T104" si="35">SUM(B73:B103)</f>
        <v>1.3800000000000001</v>
      </c>
      <c r="C104" s="18">
        <f t="shared" si="35"/>
        <v>1.63</v>
      </c>
      <c r="D104" s="18">
        <f t="shared" si="35"/>
        <v>1.6100000000000003</v>
      </c>
      <c r="E104" s="18">
        <f t="shared" si="35"/>
        <v>2.52</v>
      </c>
      <c r="F104" s="18">
        <f t="shared" si="35"/>
        <v>1.65</v>
      </c>
      <c r="G104" s="18">
        <f t="shared" si="35"/>
        <v>1.5</v>
      </c>
      <c r="H104" s="18">
        <f t="shared" si="35"/>
        <v>2.0300000000000002</v>
      </c>
      <c r="I104" s="18">
        <f t="shared" si="35"/>
        <v>1.42</v>
      </c>
      <c r="J104" s="18">
        <f t="shared" si="35"/>
        <v>1.6</v>
      </c>
      <c r="K104" s="18">
        <f t="shared" si="35"/>
        <v>0</v>
      </c>
      <c r="L104" s="18">
        <f t="shared" si="35"/>
        <v>1.76</v>
      </c>
      <c r="M104" s="18">
        <f t="shared" si="35"/>
        <v>0</v>
      </c>
      <c r="N104" s="18">
        <f t="shared" si="35"/>
        <v>1.24</v>
      </c>
      <c r="O104" s="18">
        <f t="shared" si="35"/>
        <v>2.15</v>
      </c>
      <c r="P104" s="18">
        <f t="shared" si="35"/>
        <v>0</v>
      </c>
      <c r="Q104" s="18">
        <f t="shared" si="35"/>
        <v>0</v>
      </c>
      <c r="R104" s="18">
        <f t="shared" si="35"/>
        <v>1.1199999999999999</v>
      </c>
      <c r="S104" s="18">
        <f t="shared" si="35"/>
        <v>0</v>
      </c>
      <c r="T104" s="18">
        <f t="shared" si="35"/>
        <v>2.0300000000000002</v>
      </c>
      <c r="U104" s="18"/>
      <c r="X104" s="8"/>
      <c r="Y104" s="8"/>
      <c r="Z104" s="8"/>
      <c r="AA104" s="8"/>
      <c r="AB104" s="42"/>
      <c r="AC104" s="42"/>
    </row>
    <row r="105" spans="1:29" x14ac:dyDescent="0.2">
      <c r="X105" s="8"/>
      <c r="Y105" s="8"/>
      <c r="Z105" s="8"/>
      <c r="AA105" s="8"/>
      <c r="AB105" s="42"/>
      <c r="AC105" s="42"/>
    </row>
    <row r="106" spans="1:29" x14ac:dyDescent="0.2">
      <c r="A106" s="2" t="s">
        <v>41</v>
      </c>
      <c r="B106" t="s">
        <v>1</v>
      </c>
      <c r="C106" t="s">
        <v>2</v>
      </c>
      <c r="D106" t="s">
        <v>113</v>
      </c>
      <c r="E106" t="s">
        <v>4</v>
      </c>
      <c r="F106" t="s">
        <v>5</v>
      </c>
      <c r="G106" t="s">
        <v>6</v>
      </c>
      <c r="H106" t="s">
        <v>180</v>
      </c>
      <c r="I106" t="s">
        <v>96</v>
      </c>
      <c r="J106" t="s">
        <v>9</v>
      </c>
      <c r="K106" t="s">
        <v>10</v>
      </c>
      <c r="L106" t="s">
        <v>11</v>
      </c>
      <c r="M106" t="s">
        <v>181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39</v>
      </c>
      <c r="T106" t="s">
        <v>19</v>
      </c>
      <c r="W106" s="68">
        <v>42095</v>
      </c>
      <c r="X106" s="55"/>
      <c r="Y106" s="55" t="s">
        <v>107</v>
      </c>
      <c r="Z106" s="56"/>
      <c r="AA106" s="56"/>
      <c r="AB106" s="57"/>
      <c r="AC106" s="75"/>
    </row>
    <row r="107" spans="1:29" x14ac:dyDescent="0.2">
      <c r="A107">
        <v>2015</v>
      </c>
      <c r="X107" s="39" t="s">
        <v>41</v>
      </c>
      <c r="Y107" s="39" t="s">
        <v>115</v>
      </c>
      <c r="Z107" s="8" t="s">
        <v>99</v>
      </c>
      <c r="AA107" s="47" t="s">
        <v>116</v>
      </c>
      <c r="AB107" s="42" t="s">
        <v>100</v>
      </c>
      <c r="AC107" s="77" t="s">
        <v>178</v>
      </c>
    </row>
    <row r="108" spans="1:29" x14ac:dyDescent="0.2">
      <c r="A108">
        <v>1</v>
      </c>
      <c r="C108">
        <v>0.01</v>
      </c>
      <c r="E108">
        <v>0.05</v>
      </c>
      <c r="U108">
        <v>1</v>
      </c>
      <c r="W108" t="str">
        <f>B106</f>
        <v>Pomeroy</v>
      </c>
      <c r="X108" s="39">
        <f>B139</f>
        <v>0.72</v>
      </c>
      <c r="Y108" s="40">
        <v>1.5104347826086957</v>
      </c>
      <c r="Z108" s="42">
        <f>AI25</f>
        <v>4.6099999999999994</v>
      </c>
      <c r="AA108" s="42">
        <f>Average!F499</f>
        <v>5.6307142857142862</v>
      </c>
      <c r="AB108" s="42">
        <f>AV$33+AV$34+AV$35+AV$36+Z108</f>
        <v>10.039999999999999</v>
      </c>
      <c r="AC108" s="76">
        <f>AC73+Table71729[[#This Row],[Column2]]</f>
        <v>10.246570335863817</v>
      </c>
    </row>
    <row r="109" spans="1:29" x14ac:dyDescent="0.2">
      <c r="A109" s="21">
        <v>2</v>
      </c>
      <c r="B109" s="21"/>
      <c r="C109" s="21"/>
      <c r="D109" s="21"/>
      <c r="E109" s="21"/>
      <c r="F109" s="21"/>
      <c r="G109" s="21"/>
      <c r="H109" s="21"/>
      <c r="I109" s="22"/>
      <c r="J109" s="21">
        <v>0.01</v>
      </c>
      <c r="K109" s="21"/>
      <c r="L109" s="21"/>
      <c r="M109" s="21"/>
      <c r="N109" s="21"/>
      <c r="O109" s="21"/>
      <c r="P109" s="21"/>
      <c r="Q109" s="21">
        <v>0.01</v>
      </c>
      <c r="R109" s="21"/>
      <c r="S109" s="21"/>
      <c r="T109" s="21"/>
      <c r="U109" s="21">
        <v>2</v>
      </c>
      <c r="W109" t="str">
        <f>C106</f>
        <v>Kuhn</v>
      </c>
      <c r="X109" s="39">
        <f>C139</f>
        <v>0.84000000000000008</v>
      </c>
      <c r="Y109" s="40">
        <v>2.0415789473684209</v>
      </c>
      <c r="Z109" s="42">
        <f t="shared" ref="Z109:Z126" si="36">AI26</f>
        <v>5.62</v>
      </c>
      <c r="AA109" s="42">
        <f>Average!F500</f>
        <v>7.7946635610766037</v>
      </c>
      <c r="AB109" s="42">
        <f>AW$33+AW$34+AW$35+AW$36+Z109</f>
        <v>14.11</v>
      </c>
      <c r="AC109" s="76">
        <f>AC74+Table71729[[#This Row],[Column2]]</f>
        <v>14.422184565109589</v>
      </c>
    </row>
    <row r="110" spans="1:29" x14ac:dyDescent="0.2">
      <c r="A110">
        <v>3</v>
      </c>
      <c r="C110">
        <v>0.02</v>
      </c>
      <c r="U110">
        <v>3</v>
      </c>
      <c r="W110" t="str">
        <f>D106</f>
        <v>Tom Keatts</v>
      </c>
      <c r="X110" s="39">
        <f>D139</f>
        <v>0.78999999999999992</v>
      </c>
      <c r="Y110" s="40"/>
      <c r="Z110" s="42">
        <f t="shared" si="36"/>
        <v>4.7700000000000005</v>
      </c>
      <c r="AA110" s="42"/>
      <c r="AB110" s="42">
        <f>AX$33+AX$34+AX$35+AX$36+Z110</f>
        <v>7.4700000000000006</v>
      </c>
      <c r="AC110" s="76"/>
    </row>
    <row r="111" spans="1:29" x14ac:dyDescent="0.2">
      <c r="A111" s="21">
        <v>4</v>
      </c>
      <c r="B111" s="21"/>
      <c r="C111" s="21"/>
      <c r="D111" s="21"/>
      <c r="E111" s="21"/>
      <c r="F111" s="21"/>
      <c r="G111" s="21"/>
      <c r="H111" s="21"/>
      <c r="I111" s="22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>
        <v>0.09</v>
      </c>
      <c r="U111" s="21">
        <v>4</v>
      </c>
      <c r="W111" t="str">
        <f>E106</f>
        <v>Victor</v>
      </c>
      <c r="X111" s="39">
        <f>E139</f>
        <v>1.1000000000000001</v>
      </c>
      <c r="Y111" s="40">
        <v>1.9882608695652173</v>
      </c>
      <c r="Z111" s="42">
        <f t="shared" si="36"/>
        <v>7.5399999999999991</v>
      </c>
      <c r="AA111" s="42">
        <f>Average!F502</f>
        <v>8.7482142857142851</v>
      </c>
      <c r="AB111" s="42">
        <f>AY$33+AY$34+AY$35+AY$36+Z111</f>
        <v>12.219999999999999</v>
      </c>
      <c r="AC111" s="76">
        <f>AC76+Table71729[[#This Row],[Column2]]</f>
        <v>16.582732919254656</v>
      </c>
    </row>
    <row r="112" spans="1:29" x14ac:dyDescent="0.2">
      <c r="A112">
        <v>5</v>
      </c>
      <c r="U112">
        <v>5</v>
      </c>
      <c r="W112" t="str">
        <f>F106</f>
        <v>Ruark</v>
      </c>
      <c r="X112" s="39">
        <f>F139</f>
        <v>0.42</v>
      </c>
      <c r="Y112" s="40">
        <v>1.7626086956521743</v>
      </c>
      <c r="Z112" s="42">
        <f t="shared" si="36"/>
        <v>5.3800000000000008</v>
      </c>
      <c r="AA112" s="42">
        <f>Average!F503</f>
        <v>5.9353571428571428</v>
      </c>
      <c r="AB112" s="42">
        <f>AZ$33+AZ$34+AZ$35+AZ$36+Z112</f>
        <v>11.8</v>
      </c>
      <c r="AC112" s="76">
        <f>AC77+Table71729[[#This Row],[Column2]]</f>
        <v>11.816153536479625</v>
      </c>
    </row>
    <row r="113" spans="1:29" x14ac:dyDescent="0.2">
      <c r="A113" s="21">
        <v>6</v>
      </c>
      <c r="B113" s="21">
        <v>0.27</v>
      </c>
      <c r="C113" s="21">
        <v>0.25</v>
      </c>
      <c r="D113" s="21">
        <v>0.3</v>
      </c>
      <c r="E113" s="21">
        <v>0.42</v>
      </c>
      <c r="F113" s="21"/>
      <c r="G113" s="21">
        <v>0.2</v>
      </c>
      <c r="H113" s="21"/>
      <c r="I113" s="22">
        <v>0.24</v>
      </c>
      <c r="J113" s="21">
        <v>0.3</v>
      </c>
      <c r="K113" s="21"/>
      <c r="L113" s="21"/>
      <c r="M113" s="21"/>
      <c r="N113" s="21">
        <v>0.1</v>
      </c>
      <c r="O113" s="21">
        <v>0.3</v>
      </c>
      <c r="P113" s="21"/>
      <c r="Q113" s="21">
        <v>0.39</v>
      </c>
      <c r="R113" s="21">
        <v>0.02</v>
      </c>
      <c r="S113" s="21"/>
      <c r="T113" s="21">
        <v>0.21</v>
      </c>
      <c r="U113" s="21">
        <v>6</v>
      </c>
      <c r="W113" t="str">
        <f>G106</f>
        <v>Cardwell</v>
      </c>
      <c r="X113" s="39">
        <f>G139</f>
        <v>0.43</v>
      </c>
      <c r="Y113" s="40">
        <v>1.3140000000000001</v>
      </c>
      <c r="Z113" s="42">
        <f t="shared" si="36"/>
        <v>3.9900000000000007</v>
      </c>
      <c r="AA113" s="42">
        <f>Average!F504</f>
        <v>5.1844999999999999</v>
      </c>
      <c r="AB113" s="42">
        <f>BA$33+BA$34+BA$35+BA$36+Z113</f>
        <v>8.4400000000000013</v>
      </c>
      <c r="AC113" s="76">
        <f>AC78+Table71729[[#This Row],[Column2]]</f>
        <v>10.285732198142416</v>
      </c>
    </row>
    <row r="114" spans="1:29" x14ac:dyDescent="0.2">
      <c r="A114">
        <v>7</v>
      </c>
      <c r="U114">
        <v>7</v>
      </c>
      <c r="W114" t="str">
        <f>H106</f>
        <v>Hastings</v>
      </c>
      <c r="X114" s="39">
        <f>H139</f>
        <v>0</v>
      </c>
      <c r="Y114" s="40">
        <v>1.5482608695652174</v>
      </c>
      <c r="Z114" s="42">
        <f t="shared" si="36"/>
        <v>5.41</v>
      </c>
      <c r="AA114" s="42">
        <f>Average!F505</f>
        <v>6.0846428571428568</v>
      </c>
      <c r="AB114" s="42">
        <f>BB$33+BB$34+BB$35+BB$36+Z114</f>
        <v>12.27</v>
      </c>
      <c r="AC114" s="76">
        <f>AC79+Table71729[[#This Row],[Column2]]</f>
        <v>12.306307754242537</v>
      </c>
    </row>
    <row r="115" spans="1:29" x14ac:dyDescent="0.2">
      <c r="A115" s="21">
        <v>8</v>
      </c>
      <c r="B115" s="21"/>
      <c r="C115" s="21"/>
      <c r="D115" s="21"/>
      <c r="E115" s="21"/>
      <c r="F115" s="21"/>
      <c r="G115" s="21"/>
      <c r="H115" s="21"/>
      <c r="I115" s="22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>
        <v>8</v>
      </c>
      <c r="W115" t="str">
        <f>I106</f>
        <v>510 Pataha</v>
      </c>
      <c r="X115" s="39">
        <f>I139</f>
        <v>0.60000000000000009</v>
      </c>
      <c r="Y115" s="40"/>
      <c r="Z115" s="42">
        <f t="shared" si="36"/>
        <v>4.32</v>
      </c>
      <c r="AA115" s="42"/>
      <c r="AB115" s="42">
        <f>BC$33+BC$34+BC$35+BC$36+Z115</f>
        <v>10.23</v>
      </c>
      <c r="AC115" s="76"/>
    </row>
    <row r="116" spans="1:29" x14ac:dyDescent="0.2">
      <c r="A116">
        <v>9</v>
      </c>
      <c r="B116">
        <v>0.05</v>
      </c>
      <c r="D116">
        <v>7.0000000000000007E-2</v>
      </c>
      <c r="L116">
        <v>1.25</v>
      </c>
      <c r="R116">
        <v>0.3</v>
      </c>
      <c r="U116">
        <v>9</v>
      </c>
      <c r="W116" t="str">
        <f>J106</f>
        <v>Williams</v>
      </c>
      <c r="X116" s="39">
        <f>J139</f>
        <v>0.74</v>
      </c>
      <c r="Y116" s="40">
        <v>1.8860869565217393</v>
      </c>
      <c r="Z116" s="42">
        <f t="shared" si="36"/>
        <v>5.1400000000000006</v>
      </c>
      <c r="AA116" s="42">
        <f>Average!F507</f>
        <v>7.3635714285714284</v>
      </c>
      <c r="AB116" s="42">
        <f>BD$33+BD$34+BD$35+BD$36+Z116</f>
        <v>12.84</v>
      </c>
      <c r="AC116" s="76">
        <f>AC81+Table71729[[#This Row],[Column2]]</f>
        <v>13.387895365504061</v>
      </c>
    </row>
    <row r="117" spans="1:29" x14ac:dyDescent="0.2">
      <c r="A117" s="21">
        <v>10</v>
      </c>
      <c r="B117" s="21"/>
      <c r="C117" s="21">
        <v>0.09</v>
      </c>
      <c r="D117" s="21"/>
      <c r="E117" s="21"/>
      <c r="F117" s="21"/>
      <c r="G117" s="21">
        <v>0.03</v>
      </c>
      <c r="H117" s="21"/>
      <c r="I117" s="22"/>
      <c r="J117" s="21">
        <v>7.0000000000000007E-2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>
        <v>0.55000000000000004</v>
      </c>
      <c r="U117" s="21">
        <v>10</v>
      </c>
      <c r="W117" t="str">
        <f>K106</f>
        <v>Fitzsimmons</v>
      </c>
      <c r="X117" s="39">
        <f>K139</f>
        <v>0</v>
      </c>
      <c r="Y117" s="40">
        <v>1.618260869565217</v>
      </c>
      <c r="Z117" s="42">
        <f t="shared" si="36"/>
        <v>0</v>
      </c>
      <c r="AA117" s="42">
        <f>Average!F508</f>
        <v>6.6116666666666664</v>
      </c>
      <c r="AB117" s="42">
        <f>BE$33+BE$34+BE$35+BE$36+Z117</f>
        <v>0</v>
      </c>
      <c r="AC117" s="76">
        <f>AC82+Table71729[[#This Row],[Column2]]</f>
        <v>10.633097826086956</v>
      </c>
    </row>
    <row r="118" spans="1:29" x14ac:dyDescent="0.2">
      <c r="A118">
        <v>11</v>
      </c>
      <c r="B118">
        <v>0.2</v>
      </c>
      <c r="C118">
        <v>0.17</v>
      </c>
      <c r="D118">
        <v>0.21</v>
      </c>
      <c r="E118">
        <v>0.13</v>
      </c>
      <c r="G118">
        <v>0.16</v>
      </c>
      <c r="I118">
        <v>0.2</v>
      </c>
      <c r="L118">
        <v>0.23</v>
      </c>
      <c r="N118">
        <v>0.05</v>
      </c>
      <c r="Q118">
        <v>0.09</v>
      </c>
      <c r="R118">
        <v>0.02</v>
      </c>
      <c r="U118">
        <v>11</v>
      </c>
      <c r="W118" t="str">
        <f>L106</f>
        <v>Houser</v>
      </c>
      <c r="X118" s="39">
        <f>L139</f>
        <v>1.67</v>
      </c>
      <c r="Y118" s="40">
        <v>1.9852173913043476</v>
      </c>
      <c r="Z118" s="42">
        <f t="shared" si="36"/>
        <v>5.87</v>
      </c>
      <c r="AA118" s="42">
        <f>Average!F509</f>
        <v>6.7275</v>
      </c>
      <c r="AB118" s="42">
        <f>BF$33+BF$34+BF$35+BF$36+Z118</f>
        <v>14.379999999999999</v>
      </c>
      <c r="AC118" s="76">
        <f>AC83+Table71729[[#This Row],[Column2]]</f>
        <v>13.166538992408556</v>
      </c>
    </row>
    <row r="119" spans="1:29" x14ac:dyDescent="0.2">
      <c r="A119" s="21">
        <v>12</v>
      </c>
      <c r="B119" s="21"/>
      <c r="C119" s="21"/>
      <c r="D119" s="21"/>
      <c r="E119" s="21"/>
      <c r="F119" s="21">
        <v>0.15</v>
      </c>
      <c r="G119" s="21"/>
      <c r="H119" s="21"/>
      <c r="I119" s="22"/>
      <c r="J119" s="21">
        <v>0.16</v>
      </c>
      <c r="K119" s="21"/>
      <c r="L119" s="21"/>
      <c r="M119" s="21"/>
      <c r="N119" s="21">
        <v>0.01</v>
      </c>
      <c r="O119" s="21"/>
      <c r="P119" s="21"/>
      <c r="Q119" s="21"/>
      <c r="R119" s="21">
        <v>0.03</v>
      </c>
      <c r="S119" s="21"/>
      <c r="T119" s="21">
        <v>0.37</v>
      </c>
      <c r="U119" s="21">
        <v>12</v>
      </c>
      <c r="W119" t="str">
        <f>M106</f>
        <v>Baker</v>
      </c>
      <c r="X119" s="39">
        <f>M139</f>
        <v>0</v>
      </c>
      <c r="Y119" s="40">
        <v>1.5217391304347829</v>
      </c>
      <c r="Z119" s="42">
        <f t="shared" si="36"/>
        <v>0</v>
      </c>
      <c r="AA119" s="42">
        <f>Average!F510</f>
        <v>5.828333333333334</v>
      </c>
      <c r="AB119" s="42">
        <f>BG$33+BG$34+BG$35+BG$36+Z119</f>
        <v>0</v>
      </c>
      <c r="AC119" s="76">
        <f>AC84+Table71729[[#This Row],[Column2]]</f>
        <v>9.6539723320158117</v>
      </c>
    </row>
    <row r="120" spans="1:29" x14ac:dyDescent="0.2">
      <c r="A120">
        <v>13</v>
      </c>
      <c r="C120">
        <v>0.15</v>
      </c>
      <c r="D120">
        <v>0.01</v>
      </c>
      <c r="L120">
        <v>0.13</v>
      </c>
      <c r="O120">
        <v>0.15</v>
      </c>
      <c r="U120">
        <v>13</v>
      </c>
      <c r="W120" t="str">
        <f>N106</f>
        <v>Landkammer</v>
      </c>
      <c r="X120" s="39">
        <f>N139</f>
        <v>0.29000000000000004</v>
      </c>
      <c r="Y120" s="40">
        <v>1.5395652173913041</v>
      </c>
      <c r="Z120" s="42">
        <f t="shared" si="36"/>
        <v>3.9000000000000004</v>
      </c>
      <c r="AA120" s="42">
        <f>Average!F511</f>
        <v>6.0232142857142863</v>
      </c>
      <c r="AB120" s="42">
        <f>BH$33+BH$34+BH$35+BH$36+Z120</f>
        <v>10.24</v>
      </c>
      <c r="AC120" s="76">
        <f>AC85+Table71729[[#This Row],[Column2]]</f>
        <v>10.904906832298137</v>
      </c>
    </row>
    <row r="121" spans="1:29" x14ac:dyDescent="0.2">
      <c r="A121" s="21">
        <v>14</v>
      </c>
      <c r="B121" s="21">
        <v>0.12</v>
      </c>
      <c r="C121" s="21">
        <v>0.02</v>
      </c>
      <c r="D121" s="21">
        <v>0.12</v>
      </c>
      <c r="E121" s="21">
        <v>0.43</v>
      </c>
      <c r="F121" s="21">
        <v>0.15</v>
      </c>
      <c r="G121" s="21"/>
      <c r="H121" s="21"/>
      <c r="I121" s="22">
        <v>0.12</v>
      </c>
      <c r="J121" s="21">
        <v>0.14000000000000001</v>
      </c>
      <c r="K121" s="21"/>
      <c r="L121" s="21"/>
      <c r="M121" s="21"/>
      <c r="N121" s="21">
        <v>7.0000000000000007E-2</v>
      </c>
      <c r="O121" s="21"/>
      <c r="P121" s="21"/>
      <c r="Q121" s="21">
        <v>0.22</v>
      </c>
      <c r="R121" s="21"/>
      <c r="S121" s="21"/>
      <c r="T121" s="21">
        <v>0.23</v>
      </c>
      <c r="U121" s="21">
        <v>14</v>
      </c>
      <c r="W121" t="str">
        <f>O106</f>
        <v>Travis</v>
      </c>
      <c r="X121" s="39">
        <f>O139</f>
        <v>0.44999999999999996</v>
      </c>
      <c r="Y121" s="40">
        <v>1.4852173913043483</v>
      </c>
      <c r="Z121" s="42">
        <f t="shared" si="36"/>
        <v>5.8</v>
      </c>
      <c r="AA121" s="42">
        <f>Average!F512</f>
        <v>5.5142083842083842</v>
      </c>
      <c r="AB121" s="42">
        <f>BI$33+BI$34+BI$35+BI$36+Z121</f>
        <v>10.46</v>
      </c>
      <c r="AC121" s="76">
        <f>AC86+Table71729[[#This Row],[Column2]]</f>
        <v>11.161135177222134</v>
      </c>
    </row>
    <row r="122" spans="1:29" x14ac:dyDescent="0.2">
      <c r="A122">
        <v>15</v>
      </c>
      <c r="U122">
        <v>15</v>
      </c>
      <c r="W122" t="str">
        <f>P106</f>
        <v>Robinson</v>
      </c>
      <c r="X122" s="39">
        <f>P139</f>
        <v>0</v>
      </c>
      <c r="Y122" s="40">
        <v>1.5223529411764705</v>
      </c>
      <c r="Z122" s="42">
        <f t="shared" si="36"/>
        <v>0</v>
      </c>
      <c r="AA122" s="42">
        <f>Average!F513</f>
        <v>5.5558823529411763</v>
      </c>
      <c r="AB122" s="42">
        <f>BJ$33+BJ$34+BJ$35+BJ$36+Z122</f>
        <v>0</v>
      </c>
      <c r="AC122" s="76">
        <f>AC87+Table71729[[#This Row],[Column2]]</f>
        <v>9.6445751633986934</v>
      </c>
    </row>
    <row r="123" spans="1:29" x14ac:dyDescent="0.2">
      <c r="A123" s="21">
        <v>16</v>
      </c>
      <c r="B123" s="21"/>
      <c r="C123" s="21"/>
      <c r="D123" s="21"/>
      <c r="E123" s="21"/>
      <c r="F123" s="21"/>
      <c r="G123" s="21"/>
      <c r="H123" s="21"/>
      <c r="I123" s="22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>
        <v>16</v>
      </c>
      <c r="W123" t="str">
        <f>Q106</f>
        <v>Blachly</v>
      </c>
      <c r="X123" s="39">
        <f>Q139</f>
        <v>0.78</v>
      </c>
      <c r="Y123" s="40">
        <v>1.9008695652173913</v>
      </c>
      <c r="Z123" s="42">
        <f t="shared" si="36"/>
        <v>3.7</v>
      </c>
      <c r="AA123" s="42">
        <f>Average!F514</f>
        <v>7.316071428571429</v>
      </c>
      <c r="AB123" s="42">
        <f>BK$33+BK$34+BK$35+BK$36+Z123</f>
        <v>11.46</v>
      </c>
      <c r="AC123" s="76">
        <f>AC88+Table71729[[#This Row],[Column2]]</f>
        <v>12.080441949354993</v>
      </c>
    </row>
    <row r="124" spans="1:29" x14ac:dyDescent="0.2">
      <c r="A124">
        <v>17</v>
      </c>
      <c r="U124">
        <v>17</v>
      </c>
      <c r="W124" t="str">
        <f>R106</f>
        <v>S. Flerchinger</v>
      </c>
      <c r="X124" s="39">
        <f>R139</f>
        <v>0.42</v>
      </c>
      <c r="Y124" s="40">
        <v>1.7959090909090916</v>
      </c>
      <c r="Z124" s="42">
        <f t="shared" si="36"/>
        <v>4.8499999999999996</v>
      </c>
      <c r="AA124" s="42">
        <f>Average!F515</f>
        <v>6.6355698005698009</v>
      </c>
      <c r="AB124" s="42">
        <f>BL$33+BL$34+BL$35+BL$36+Z124</f>
        <v>10.95</v>
      </c>
      <c r="AC124" s="76">
        <f>AC89+Table71729[[#This Row],[Column2]]</f>
        <v>11.677999037999038</v>
      </c>
    </row>
    <row r="125" spans="1:29" x14ac:dyDescent="0.2">
      <c r="A125" s="21">
        <v>18</v>
      </c>
      <c r="B125" s="21"/>
      <c r="C125" s="21"/>
      <c r="D125" s="21"/>
      <c r="E125" s="21"/>
      <c r="F125" s="21"/>
      <c r="G125" s="21"/>
      <c r="H125" s="21"/>
      <c r="I125" s="22"/>
      <c r="J125" s="21"/>
      <c r="K125" s="21"/>
      <c r="L125" s="21"/>
      <c r="M125" s="21"/>
      <c r="N125" s="21"/>
      <c r="O125" s="21"/>
      <c r="P125" s="21"/>
      <c r="Q125" s="21">
        <v>7.0000000000000007E-2</v>
      </c>
      <c r="R125" s="21"/>
      <c r="S125" s="21"/>
      <c r="T125" s="21"/>
      <c r="U125" s="21">
        <v>18</v>
      </c>
      <c r="W125" t="str">
        <f>S106</f>
        <v>B Slaybaugh</v>
      </c>
      <c r="X125" s="39">
        <f>S139</f>
        <v>0</v>
      </c>
      <c r="Y125" s="40">
        <v>1.8908333333333334</v>
      </c>
      <c r="Z125" s="42">
        <f t="shared" si="36"/>
        <v>0</v>
      </c>
      <c r="AA125" s="42">
        <f>Average!F516</f>
        <v>7.4830769230769221</v>
      </c>
      <c r="AB125" s="42">
        <f>BM$33+BM$34+BM$35+BM$36+Z125</f>
        <v>0</v>
      </c>
      <c r="AC125" s="76">
        <f>AC90+Table71729[[#This Row],[Column2]]</f>
        <v>11.272051282051283</v>
      </c>
    </row>
    <row r="126" spans="1:29" x14ac:dyDescent="0.2">
      <c r="A126">
        <v>19</v>
      </c>
      <c r="U126">
        <v>19</v>
      </c>
      <c r="W126" t="str">
        <f>T106</f>
        <v>Demand</v>
      </c>
      <c r="X126" s="39">
        <f>T139</f>
        <v>1.6700000000000002</v>
      </c>
      <c r="Y126" s="40">
        <v>2.4596153846153843</v>
      </c>
      <c r="Z126" s="42">
        <f t="shared" si="36"/>
        <v>8.3800000000000008</v>
      </c>
      <c r="AA126" s="42">
        <f>Average!F517</f>
        <v>12.321944444444444</v>
      </c>
      <c r="AB126" s="42">
        <f>BN$33+BN$34+BN$35+BN$36+Z126</f>
        <v>14.75</v>
      </c>
      <c r="AC126" s="76">
        <f>AC91+Table71729[[#This Row],[Column2]]</f>
        <v>19.894102564102567</v>
      </c>
    </row>
    <row r="127" spans="1:29" x14ac:dyDescent="0.2">
      <c r="A127" s="21">
        <v>20</v>
      </c>
      <c r="B127" s="21"/>
      <c r="C127" s="21"/>
      <c r="D127" s="21"/>
      <c r="E127" s="21"/>
      <c r="F127" s="21"/>
      <c r="G127" s="21"/>
      <c r="H127" s="21"/>
      <c r="I127" s="22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>
        <v>20</v>
      </c>
      <c r="X127" s="39"/>
      <c r="Y127" s="39"/>
      <c r="Z127" s="8"/>
      <c r="AA127" s="8"/>
      <c r="AB127" s="42"/>
      <c r="AC127" s="77"/>
    </row>
    <row r="128" spans="1:29" x14ac:dyDescent="0.2">
      <c r="A128">
        <v>21</v>
      </c>
      <c r="U128">
        <v>21</v>
      </c>
      <c r="W128" t="s">
        <v>101</v>
      </c>
      <c r="X128" s="39"/>
      <c r="Y128" s="39"/>
      <c r="Z128" s="8"/>
      <c r="AA128" s="8" t="s">
        <v>145</v>
      </c>
      <c r="AB128" s="42"/>
      <c r="AC128" s="76"/>
    </row>
    <row r="129" spans="1:29" x14ac:dyDescent="0.2">
      <c r="A129" s="21">
        <v>22</v>
      </c>
      <c r="B129" s="21"/>
      <c r="C129" s="21"/>
      <c r="D129" s="21"/>
      <c r="E129" s="21"/>
      <c r="F129" s="21"/>
      <c r="G129" s="21"/>
      <c r="H129" s="21"/>
      <c r="I129" s="22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>
        <v>22</v>
      </c>
      <c r="X129" s="41" t="s">
        <v>102</v>
      </c>
      <c r="Y129" s="41"/>
      <c r="Z129" s="78" t="s">
        <v>179</v>
      </c>
      <c r="AA129" s="8"/>
      <c r="AB129" s="42"/>
      <c r="AC129" s="77"/>
    </row>
    <row r="130" spans="1:29" x14ac:dyDescent="0.2">
      <c r="A130">
        <v>23</v>
      </c>
      <c r="U130">
        <v>23</v>
      </c>
      <c r="X130" s="8"/>
      <c r="Y130" s="8"/>
      <c r="Z130" s="8"/>
      <c r="AA130" s="8"/>
      <c r="AB130" s="42"/>
      <c r="AC130" s="42"/>
    </row>
    <row r="131" spans="1:29" x14ac:dyDescent="0.2">
      <c r="A131" s="21">
        <v>24</v>
      </c>
      <c r="B131" s="21"/>
      <c r="C131" s="21">
        <v>0.02</v>
      </c>
      <c r="D131" s="21"/>
      <c r="E131" s="21"/>
      <c r="F131" s="21">
        <v>0.01</v>
      </c>
      <c r="G131" s="21"/>
      <c r="H131" s="21"/>
      <c r="I131" s="22"/>
      <c r="J131" s="21">
        <v>0.06</v>
      </c>
      <c r="K131" s="21"/>
      <c r="L131" s="21"/>
      <c r="M131" s="21"/>
      <c r="N131" s="21"/>
      <c r="O131" s="21"/>
      <c r="P131" s="21"/>
      <c r="Q131" s="21"/>
      <c r="R131" s="21"/>
      <c r="S131" s="21"/>
      <c r="T131" s="21">
        <v>0.02</v>
      </c>
      <c r="U131" s="21">
        <v>24</v>
      </c>
      <c r="X131" s="8"/>
      <c r="Y131" s="8"/>
      <c r="Z131" s="8"/>
      <c r="AA131" s="8"/>
      <c r="AB131" s="42"/>
      <c r="AC131" s="42"/>
    </row>
    <row r="132" spans="1:29" x14ac:dyDescent="0.2">
      <c r="A132">
        <v>25</v>
      </c>
      <c r="B132">
        <v>0.08</v>
      </c>
      <c r="C132">
        <v>0.11</v>
      </c>
      <c r="D132">
        <v>0.08</v>
      </c>
      <c r="E132">
        <v>0.05</v>
      </c>
      <c r="F132">
        <v>0.11</v>
      </c>
      <c r="I132">
        <v>0.04</v>
      </c>
      <c r="L132">
        <v>0.06</v>
      </c>
      <c r="N132">
        <v>0.06</v>
      </c>
      <c r="R132">
        <v>0.05</v>
      </c>
      <c r="T132">
        <v>0.2</v>
      </c>
      <c r="U132">
        <v>25</v>
      </c>
      <c r="X132" s="8"/>
      <c r="Y132" s="8"/>
      <c r="Z132" s="8"/>
      <c r="AA132" s="8"/>
      <c r="AB132" s="42"/>
      <c r="AC132" s="42"/>
    </row>
    <row r="133" spans="1:29" x14ac:dyDescent="0.2">
      <c r="A133" s="21">
        <v>26</v>
      </c>
      <c r="B133" s="21"/>
      <c r="C133" s="21"/>
      <c r="D133" s="21"/>
      <c r="E133" s="21"/>
      <c r="F133" s="21"/>
      <c r="G133" s="21">
        <v>0.04</v>
      </c>
      <c r="H133" s="21"/>
      <c r="I133" s="22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>
        <v>26</v>
      </c>
      <c r="X133" s="8"/>
      <c r="Y133" s="8"/>
      <c r="Z133" s="8"/>
      <c r="AA133" s="8"/>
      <c r="AB133" s="42"/>
      <c r="AC133" s="42"/>
    </row>
    <row r="134" spans="1:29" x14ac:dyDescent="0.2">
      <c r="A134">
        <v>27</v>
      </c>
      <c r="U134">
        <v>27</v>
      </c>
      <c r="X134" s="8"/>
      <c r="Y134" s="8"/>
      <c r="Z134" s="8"/>
      <c r="AA134" s="8"/>
      <c r="AB134" s="42"/>
      <c r="AC134" s="42"/>
    </row>
    <row r="135" spans="1:29" x14ac:dyDescent="0.2">
      <c r="A135" s="21">
        <v>28</v>
      </c>
      <c r="B135" s="21"/>
      <c r="C135" s="21"/>
      <c r="D135" s="21"/>
      <c r="E135" s="21"/>
      <c r="F135" s="21"/>
      <c r="G135" s="21"/>
      <c r="H135" s="21"/>
      <c r="I135" s="22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>
        <v>28</v>
      </c>
      <c r="X135" s="8"/>
      <c r="Y135" s="8"/>
      <c r="Z135" s="8"/>
      <c r="AA135" s="8"/>
      <c r="AB135" s="42"/>
      <c r="AC135" s="42"/>
    </row>
    <row r="136" spans="1:29" x14ac:dyDescent="0.2">
      <c r="A136">
        <v>29</v>
      </c>
      <c r="E136">
        <v>0.02</v>
      </c>
      <c r="U136">
        <v>29</v>
      </c>
      <c r="X136" s="8"/>
      <c r="Y136" s="8"/>
      <c r="Z136" s="8"/>
      <c r="AA136" s="8"/>
      <c r="AB136" s="42"/>
      <c r="AC136" s="42"/>
    </row>
    <row r="137" spans="1:29" x14ac:dyDescent="0.2">
      <c r="A137" s="21">
        <v>30</v>
      </c>
      <c r="B137" s="21"/>
      <c r="C137" s="21"/>
      <c r="D137" s="21"/>
      <c r="E137" s="21"/>
      <c r="F137" s="21"/>
      <c r="G137" s="21"/>
      <c r="H137" s="21"/>
      <c r="I137" s="22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>
        <v>30</v>
      </c>
      <c r="X137" s="8"/>
      <c r="Y137" s="8"/>
      <c r="Z137" s="8"/>
      <c r="AA137" s="8"/>
      <c r="AB137" s="42"/>
      <c r="AC137" s="42"/>
    </row>
    <row r="138" spans="1:29" x14ac:dyDescent="0.2">
      <c r="A138">
        <v>31</v>
      </c>
      <c r="U138">
        <v>31</v>
      </c>
      <c r="X138" s="8"/>
      <c r="Y138" s="8"/>
      <c r="Z138" s="8"/>
      <c r="AA138" s="8"/>
      <c r="AB138" s="42"/>
      <c r="AC138" s="42"/>
    </row>
    <row r="139" spans="1:29" x14ac:dyDescent="0.2">
      <c r="A139" s="18" t="s">
        <v>37</v>
      </c>
      <c r="B139" s="18">
        <f t="shared" ref="B139:T139" si="37">SUM(B108:B138)</f>
        <v>0.72</v>
      </c>
      <c r="C139" s="18">
        <f t="shared" si="37"/>
        <v>0.84000000000000008</v>
      </c>
      <c r="D139" s="18">
        <f t="shared" si="37"/>
        <v>0.78999999999999992</v>
      </c>
      <c r="E139" s="18">
        <f t="shared" si="37"/>
        <v>1.1000000000000001</v>
      </c>
      <c r="F139" s="18">
        <f t="shared" si="37"/>
        <v>0.42</v>
      </c>
      <c r="G139" s="18">
        <f t="shared" si="37"/>
        <v>0.43</v>
      </c>
      <c r="H139" s="18">
        <f t="shared" si="37"/>
        <v>0</v>
      </c>
      <c r="I139" s="18">
        <f t="shared" si="37"/>
        <v>0.60000000000000009</v>
      </c>
      <c r="J139" s="18">
        <f t="shared" si="37"/>
        <v>0.74</v>
      </c>
      <c r="K139" s="18">
        <f t="shared" si="37"/>
        <v>0</v>
      </c>
      <c r="L139" s="18">
        <f t="shared" si="37"/>
        <v>1.67</v>
      </c>
      <c r="M139" s="18">
        <f t="shared" si="37"/>
        <v>0</v>
      </c>
      <c r="N139" s="18">
        <f t="shared" si="37"/>
        <v>0.29000000000000004</v>
      </c>
      <c r="O139" s="18">
        <f t="shared" si="37"/>
        <v>0.44999999999999996</v>
      </c>
      <c r="P139" s="18">
        <f t="shared" si="37"/>
        <v>0</v>
      </c>
      <c r="Q139" s="18">
        <f t="shared" si="37"/>
        <v>0.78</v>
      </c>
      <c r="R139" s="18">
        <f t="shared" si="37"/>
        <v>0.42</v>
      </c>
      <c r="S139" s="20">
        <f t="shared" si="37"/>
        <v>0</v>
      </c>
      <c r="T139" s="20">
        <f t="shared" si="37"/>
        <v>1.6700000000000002</v>
      </c>
      <c r="U139" s="18"/>
      <c r="X139" s="8"/>
      <c r="Y139" s="8"/>
      <c r="Z139" s="8"/>
      <c r="AA139" s="8"/>
      <c r="AB139" s="42"/>
      <c r="AC139" s="42"/>
    </row>
    <row r="141" spans="1:29" x14ac:dyDescent="0.2">
      <c r="A141" s="2" t="s">
        <v>42</v>
      </c>
      <c r="B141" t="s">
        <v>1</v>
      </c>
      <c r="C141" t="s">
        <v>2</v>
      </c>
      <c r="D141" t="s">
        <v>113</v>
      </c>
      <c r="E141" t="s">
        <v>4</v>
      </c>
      <c r="F141" t="s">
        <v>5</v>
      </c>
      <c r="G141" t="s">
        <v>6</v>
      </c>
      <c r="H141" t="s">
        <v>180</v>
      </c>
      <c r="I141" t="s">
        <v>96</v>
      </c>
      <c r="J141" t="s">
        <v>9</v>
      </c>
      <c r="K141" t="s">
        <v>10</v>
      </c>
      <c r="L141" t="s">
        <v>11</v>
      </c>
      <c r="M141" t="s">
        <v>181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39</v>
      </c>
      <c r="T141" t="s">
        <v>19</v>
      </c>
      <c r="W141" s="63"/>
      <c r="X141" s="64"/>
      <c r="Y141" s="64"/>
      <c r="Z141" s="64"/>
      <c r="AA141" s="64"/>
      <c r="AB141" s="65"/>
      <c r="AC141" s="65"/>
    </row>
    <row r="142" spans="1:29" x14ac:dyDescent="0.2">
      <c r="A142">
        <v>2015</v>
      </c>
      <c r="W142" s="67">
        <v>42125</v>
      </c>
      <c r="X142" s="58"/>
      <c r="Y142" s="59" t="s">
        <v>107</v>
      </c>
      <c r="Z142" s="58"/>
      <c r="AA142" s="58"/>
      <c r="AB142" s="60"/>
      <c r="AC142" s="75"/>
    </row>
    <row r="143" spans="1:29" x14ac:dyDescent="0.2">
      <c r="A143">
        <v>1</v>
      </c>
      <c r="U143">
        <v>1</v>
      </c>
      <c r="X143" s="39" t="s">
        <v>42</v>
      </c>
      <c r="Y143" s="39" t="s">
        <v>115</v>
      </c>
      <c r="Z143" s="8" t="s">
        <v>99</v>
      </c>
      <c r="AA143" s="47" t="s">
        <v>116</v>
      </c>
      <c r="AB143" s="42" t="s">
        <v>100</v>
      </c>
      <c r="AC143" s="42" t="s">
        <v>178</v>
      </c>
    </row>
    <row r="144" spans="1:29" x14ac:dyDescent="0.2">
      <c r="A144" s="21">
        <v>2</v>
      </c>
      <c r="B144" s="21"/>
      <c r="C144" s="21"/>
      <c r="D144" s="21"/>
      <c r="E144" s="21"/>
      <c r="F144" s="21"/>
      <c r="G144" s="21"/>
      <c r="H144" s="21"/>
      <c r="I144" s="22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>
        <v>2</v>
      </c>
      <c r="W144">
        <f>B151</f>
        <v>0</v>
      </c>
      <c r="X144" s="39">
        <f>B174</f>
        <v>0.88000000000000012</v>
      </c>
      <c r="Y144" s="40">
        <v>1.4386956521739136</v>
      </c>
      <c r="Z144" s="42">
        <f t="shared" ref="Z144:Z162" si="38">AJ25</f>
        <v>5.4899999999999993</v>
      </c>
      <c r="AA144" s="42">
        <f>Average!G499</f>
        <v>6.9767857142857155</v>
      </c>
      <c r="AB144" s="42">
        <f>AV$33+AV$34+AV$35+AV$36+Z144</f>
        <v>10.919999999999998</v>
      </c>
      <c r="AC144" s="76">
        <f>AC108+Table81830[[#This Row],[Column3]]</f>
        <v>11.685265988037731</v>
      </c>
    </row>
    <row r="145" spans="1:29" x14ac:dyDescent="0.2">
      <c r="A145">
        <v>3</v>
      </c>
      <c r="U145">
        <v>3</v>
      </c>
      <c r="W145">
        <f>C151</f>
        <v>0</v>
      </c>
      <c r="X145" s="39">
        <f>C174</f>
        <v>2.35</v>
      </c>
      <c r="Y145" s="40">
        <v>2.0531578947368421</v>
      </c>
      <c r="Z145" s="42">
        <f t="shared" si="38"/>
        <v>7.9700000000000006</v>
      </c>
      <c r="AA145" s="42">
        <f>Average!G500</f>
        <v>9.8429244306418209</v>
      </c>
      <c r="AB145" s="42">
        <f>AW$33+AW$34+AW$35+AW$36+Z145</f>
        <v>16.46</v>
      </c>
      <c r="AC145" s="76">
        <f>AC109+Table81830[[#This Row],[Column3]]</f>
        <v>16.475342459846431</v>
      </c>
    </row>
    <row r="146" spans="1:29" x14ac:dyDescent="0.2">
      <c r="A146" s="21">
        <v>4</v>
      </c>
      <c r="B146" s="21"/>
      <c r="C146" s="21"/>
      <c r="D146" s="21"/>
      <c r="E146" s="21"/>
      <c r="F146" s="21"/>
      <c r="G146" s="21"/>
      <c r="H146" s="21"/>
      <c r="I146" s="22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>
        <v>4</v>
      </c>
      <c r="W146">
        <f>D151</f>
        <v>0</v>
      </c>
      <c r="X146" s="39">
        <f>D174</f>
        <v>1</v>
      </c>
      <c r="Y146" s="40"/>
      <c r="Z146" s="42">
        <f t="shared" si="38"/>
        <v>5.7700000000000005</v>
      </c>
      <c r="AA146" s="42"/>
      <c r="AB146" s="42">
        <f>AX$33+AX$34+AX$35+AX$36+Z146</f>
        <v>8.4700000000000006</v>
      </c>
      <c r="AC146" s="76"/>
    </row>
    <row r="147" spans="1:29" x14ac:dyDescent="0.2">
      <c r="A147">
        <v>5</v>
      </c>
      <c r="U147">
        <v>5</v>
      </c>
      <c r="W147">
        <f>E151</f>
        <v>0</v>
      </c>
      <c r="X147" s="39">
        <f>E174</f>
        <v>1.6300000000000003</v>
      </c>
      <c r="Y147" s="40">
        <v>1.7382608695652173</v>
      </c>
      <c r="Z147" s="42">
        <f t="shared" si="38"/>
        <v>9.17</v>
      </c>
      <c r="AA147" s="42">
        <f>Average!G502</f>
        <v>10.476071428571428</v>
      </c>
      <c r="AB147" s="42">
        <f>AY$33+AY$34+AY$35+AY$36+Z147</f>
        <v>13.85</v>
      </c>
      <c r="AC147" s="76">
        <f>AC111+Table81830[[#This Row],[Column3]]</f>
        <v>18.320993788819873</v>
      </c>
    </row>
    <row r="148" spans="1:29" x14ac:dyDescent="0.2">
      <c r="A148" s="21">
        <v>6</v>
      </c>
      <c r="B148" s="21"/>
      <c r="C148" s="21"/>
      <c r="D148" s="21"/>
      <c r="E148" s="21"/>
      <c r="F148" s="21"/>
      <c r="G148" s="21"/>
      <c r="H148" s="21"/>
      <c r="I148" s="22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>
        <v>6</v>
      </c>
      <c r="W148">
        <f>F151</f>
        <v>0</v>
      </c>
      <c r="X148" s="39">
        <f>F174</f>
        <v>1.1700000000000002</v>
      </c>
      <c r="Y148" s="40">
        <v>1.7795652173913044</v>
      </c>
      <c r="Z148" s="42">
        <f t="shared" si="38"/>
        <v>6.5500000000000007</v>
      </c>
      <c r="AA148" s="42">
        <f>Average!G503</f>
        <v>7.65</v>
      </c>
      <c r="AB148" s="42">
        <f>AZ$33+AZ$34+AZ$35+AZ$36+Z148</f>
        <v>12.97</v>
      </c>
      <c r="AC148" s="76">
        <f>AC112+Table81830[[#This Row],[Column3]]</f>
        <v>13.59571875387093</v>
      </c>
    </row>
    <row r="149" spans="1:29" x14ac:dyDescent="0.2">
      <c r="A149">
        <v>7</v>
      </c>
      <c r="U149">
        <v>7</v>
      </c>
      <c r="W149">
        <f>G151</f>
        <v>0</v>
      </c>
      <c r="X149" s="39">
        <f>G174</f>
        <v>1.27</v>
      </c>
      <c r="Y149" s="40">
        <v>1.2595000000000001</v>
      </c>
      <c r="Z149" s="42">
        <f t="shared" si="38"/>
        <v>5.2600000000000007</v>
      </c>
      <c r="AA149" s="42">
        <f>Average!G504</f>
        <v>6.444</v>
      </c>
      <c r="AB149" s="42">
        <f>BA$33+BA$34+BA$35+BA$36+Z149</f>
        <v>9.7100000000000009</v>
      </c>
      <c r="AC149" s="76">
        <f>AC113+Table81830[[#This Row],[Column3]]</f>
        <v>11.545232198142415</v>
      </c>
    </row>
    <row r="150" spans="1:29" x14ac:dyDescent="0.2">
      <c r="A150" s="21">
        <v>8</v>
      </c>
      <c r="B150" s="21"/>
      <c r="C150" s="21"/>
      <c r="D150" s="21"/>
      <c r="E150" s="21"/>
      <c r="F150" s="21"/>
      <c r="G150" s="21"/>
      <c r="H150" s="21"/>
      <c r="I150" s="22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>
        <v>8</v>
      </c>
      <c r="W150">
        <f>H151</f>
        <v>0</v>
      </c>
      <c r="X150" s="39">
        <f>H174</f>
        <v>1.3699999999999999</v>
      </c>
      <c r="Y150" s="40">
        <v>1.2569565217391305</v>
      </c>
      <c r="Z150" s="42">
        <f t="shared" si="38"/>
        <v>6.78</v>
      </c>
      <c r="AA150" s="42">
        <f>Average!G505</f>
        <v>7.2267857142857137</v>
      </c>
      <c r="AB150" s="42">
        <f>BB$33+BB$34+BB$35+BB$36+Z150</f>
        <v>13.64</v>
      </c>
      <c r="AC150" s="76">
        <f>AC114+Table81830[[#This Row],[Column3]]</f>
        <v>13.563264275981668</v>
      </c>
    </row>
    <row r="151" spans="1:29" x14ac:dyDescent="0.2">
      <c r="A151">
        <v>9</v>
      </c>
      <c r="U151">
        <v>9</v>
      </c>
      <c r="W151">
        <f>I151</f>
        <v>0</v>
      </c>
      <c r="X151" s="39">
        <f>I174</f>
        <v>0.83000000000000007</v>
      </c>
      <c r="Y151" s="40"/>
      <c r="Z151" s="42">
        <f t="shared" si="38"/>
        <v>5.15</v>
      </c>
      <c r="AA151" s="42"/>
      <c r="AB151" s="42">
        <f>BC$33+BC$34+BC$35+BC$36+Z151</f>
        <v>11.06</v>
      </c>
      <c r="AC151" s="76"/>
    </row>
    <row r="152" spans="1:29" x14ac:dyDescent="0.2">
      <c r="A152" s="21">
        <v>10</v>
      </c>
      <c r="B152" s="21"/>
      <c r="C152" s="21"/>
      <c r="D152" s="21"/>
      <c r="E152" s="21"/>
      <c r="F152" s="21"/>
      <c r="G152" s="21"/>
      <c r="H152" s="21"/>
      <c r="I152" s="22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>
        <v>10</v>
      </c>
      <c r="W152">
        <f>J151</f>
        <v>0</v>
      </c>
      <c r="X152" s="39">
        <f>J174</f>
        <v>0.81</v>
      </c>
      <c r="Y152" s="40">
        <v>1.8126086956521741</v>
      </c>
      <c r="Z152" s="42">
        <f t="shared" si="38"/>
        <v>5.9500000000000011</v>
      </c>
      <c r="AA152" s="42">
        <f>Average!G507</f>
        <v>9.0385714285714283</v>
      </c>
      <c r="AB152" s="42">
        <f>BD$33+BD$34+BD$35+BD$36+Z152</f>
        <v>13.650000000000002</v>
      </c>
      <c r="AC152" s="76">
        <f>AC116+Table81830[[#This Row],[Column3]]</f>
        <v>15.200504061156234</v>
      </c>
    </row>
    <row r="153" spans="1:29" x14ac:dyDescent="0.2">
      <c r="A153">
        <v>11</v>
      </c>
      <c r="U153">
        <v>11</v>
      </c>
      <c r="W153">
        <f>K151</f>
        <v>0</v>
      </c>
      <c r="X153" s="39">
        <f>K174</f>
        <v>0</v>
      </c>
      <c r="Y153" s="40">
        <v>1.4082608695652177</v>
      </c>
      <c r="Z153" s="42">
        <f t="shared" si="38"/>
        <v>0</v>
      </c>
      <c r="AA153" s="42">
        <f>Average!G508</f>
        <v>8.0133333333333336</v>
      </c>
      <c r="AB153" s="42">
        <f>BE$33+BE$34+BE$35+BE$36+Z153</f>
        <v>0</v>
      </c>
      <c r="AC153" s="76">
        <f>AC117+Table81830[[#This Row],[Column3]]</f>
        <v>12.041358695652175</v>
      </c>
    </row>
    <row r="154" spans="1:29" x14ac:dyDescent="0.2">
      <c r="A154" s="21">
        <v>12</v>
      </c>
      <c r="B154" s="21">
        <v>0.2</v>
      </c>
      <c r="C154" s="21">
        <v>0.83</v>
      </c>
      <c r="D154" s="21">
        <v>0.24</v>
      </c>
      <c r="E154" s="21"/>
      <c r="F154" s="21"/>
      <c r="G154" s="21"/>
      <c r="H154" s="21"/>
      <c r="I154" s="22">
        <v>0.08</v>
      </c>
      <c r="J154" s="21"/>
      <c r="K154" s="21"/>
      <c r="L154" s="21">
        <v>0.73</v>
      </c>
      <c r="M154" s="21"/>
      <c r="N154" s="21"/>
      <c r="O154" s="21"/>
      <c r="P154" s="21"/>
      <c r="Q154" s="21">
        <v>0.64</v>
      </c>
      <c r="R154" s="21">
        <v>0.7</v>
      </c>
      <c r="S154" s="21"/>
      <c r="T154" s="21"/>
      <c r="U154" s="21">
        <v>12</v>
      </c>
      <c r="W154">
        <f>L151</f>
        <v>0</v>
      </c>
      <c r="X154" s="39">
        <f>L174</f>
        <v>1.56</v>
      </c>
      <c r="Y154" s="40">
        <v>2.1213043478260873</v>
      </c>
      <c r="Z154" s="42">
        <f t="shared" si="38"/>
        <v>7.43</v>
      </c>
      <c r="AA154" s="42">
        <f>Average!G509</f>
        <v>8.8178571428571431</v>
      </c>
      <c r="AB154" s="42">
        <f>BF$33+BF$34+BF$35+BF$36+Z154</f>
        <v>15.94</v>
      </c>
      <c r="AC154" s="76">
        <f>AC118+Table81830[[#This Row],[Column3]]</f>
        <v>15.287843340234645</v>
      </c>
    </row>
    <row r="155" spans="1:29" x14ac:dyDescent="0.2">
      <c r="A155">
        <v>13</v>
      </c>
      <c r="B155">
        <v>0.31</v>
      </c>
      <c r="C155">
        <v>0.09</v>
      </c>
      <c r="D155">
        <v>0.4</v>
      </c>
      <c r="F155">
        <v>0.75</v>
      </c>
      <c r="G155">
        <v>0.67</v>
      </c>
      <c r="H155">
        <v>0.49</v>
      </c>
      <c r="I155">
        <v>0.39</v>
      </c>
      <c r="J155">
        <v>0.55000000000000004</v>
      </c>
      <c r="L155">
        <v>7.0000000000000007E-2</v>
      </c>
      <c r="N155">
        <v>0.64</v>
      </c>
      <c r="R155">
        <v>7.0000000000000007E-2</v>
      </c>
      <c r="T155">
        <v>0.7</v>
      </c>
      <c r="U155">
        <v>13</v>
      </c>
      <c r="W155">
        <f>M151</f>
        <v>0</v>
      </c>
      <c r="X155" s="39">
        <f>M174</f>
        <v>0</v>
      </c>
      <c r="Y155" s="40">
        <v>1.4760869565217392</v>
      </c>
      <c r="Z155" s="42">
        <f t="shared" si="38"/>
        <v>0</v>
      </c>
      <c r="AA155" s="42">
        <f>Average!G510</f>
        <v>7.2758333333333338</v>
      </c>
      <c r="AB155" s="42">
        <f>BG$33+BG$34+BG$35+BG$36+Z155</f>
        <v>0</v>
      </c>
      <c r="AC155" s="76">
        <f>AC119+Table81830[[#This Row],[Column3]]</f>
        <v>11.13005928853755</v>
      </c>
    </row>
    <row r="156" spans="1:29" x14ac:dyDescent="0.2">
      <c r="A156" s="21">
        <v>14</v>
      </c>
      <c r="B156" s="21"/>
      <c r="C156" s="21"/>
      <c r="D156" s="21"/>
      <c r="E156" s="21">
        <v>0.93</v>
      </c>
      <c r="F156" s="21">
        <v>0.05</v>
      </c>
      <c r="G156" s="21"/>
      <c r="H156" s="21"/>
      <c r="I156" s="22"/>
      <c r="J156" s="21">
        <v>0.1</v>
      </c>
      <c r="K156" s="21"/>
      <c r="L156" s="21"/>
      <c r="M156" s="21"/>
      <c r="N156" s="21">
        <v>0.02</v>
      </c>
      <c r="O156" s="21">
        <v>0.65</v>
      </c>
      <c r="P156" s="21"/>
      <c r="Q156" s="21"/>
      <c r="R156" s="21">
        <v>0.02</v>
      </c>
      <c r="S156" s="21"/>
      <c r="T156" s="21">
        <v>0.37</v>
      </c>
      <c r="U156" s="21">
        <v>14</v>
      </c>
      <c r="W156">
        <f>N151</f>
        <v>0</v>
      </c>
      <c r="X156" s="39">
        <f>N174</f>
        <v>1.3800000000000001</v>
      </c>
      <c r="Y156" s="40">
        <v>1.5530434782608697</v>
      </c>
      <c r="Z156" s="42">
        <f t="shared" si="38"/>
        <v>5.28</v>
      </c>
      <c r="AA156" s="42">
        <f>Average!G511</f>
        <v>7.5389285714285723</v>
      </c>
      <c r="AB156" s="42">
        <f>BH$33+BH$34+BH$35+BH$36+Z156</f>
        <v>11.620000000000001</v>
      </c>
      <c r="AC156" s="76">
        <f>AC120+Table81830[[#This Row],[Column3]]</f>
        <v>12.457950310559006</v>
      </c>
    </row>
    <row r="157" spans="1:29" x14ac:dyDescent="0.2">
      <c r="A157">
        <v>15</v>
      </c>
      <c r="C157">
        <v>0.02</v>
      </c>
      <c r="N157">
        <v>0.01</v>
      </c>
      <c r="O157">
        <v>0.13</v>
      </c>
      <c r="U157">
        <v>15</v>
      </c>
      <c r="W157">
        <f>O151</f>
        <v>0</v>
      </c>
      <c r="X157" s="39">
        <f>O174</f>
        <v>1.28</v>
      </c>
      <c r="Y157" s="40">
        <v>1.2021739130434785</v>
      </c>
      <c r="Z157" s="42">
        <f t="shared" si="38"/>
        <v>7.08</v>
      </c>
      <c r="AA157" s="42">
        <f>Average!G512</f>
        <v>6.628494098494099</v>
      </c>
      <c r="AB157" s="42">
        <f>BI$33+BI$34+BI$35+BI$36+Z157</f>
        <v>11.74</v>
      </c>
      <c r="AC157" s="76">
        <f>AC121+Table81830[[#This Row],[Column3]]</f>
        <v>12.363309090265613</v>
      </c>
    </row>
    <row r="158" spans="1:29" x14ac:dyDescent="0.2">
      <c r="A158" s="21">
        <v>16</v>
      </c>
      <c r="B158" s="21"/>
      <c r="C158" s="21">
        <v>0.14000000000000001</v>
      </c>
      <c r="D158" s="21">
        <v>0.01</v>
      </c>
      <c r="E158" s="21"/>
      <c r="F158" s="21">
        <v>0.03</v>
      </c>
      <c r="G158" s="21">
        <v>0.16</v>
      </c>
      <c r="H158" s="21">
        <v>0.1</v>
      </c>
      <c r="I158" s="22"/>
      <c r="J158" s="21"/>
      <c r="K158" s="21"/>
      <c r="L158" s="21">
        <v>0.22</v>
      </c>
      <c r="M158" s="21"/>
      <c r="N158" s="21">
        <v>0.04</v>
      </c>
      <c r="O158" s="21"/>
      <c r="P158" s="21"/>
      <c r="Q158" s="21"/>
      <c r="R158" s="21">
        <v>7.0000000000000007E-2</v>
      </c>
      <c r="S158" s="21"/>
      <c r="T158" s="21"/>
      <c r="U158" s="21">
        <v>16</v>
      </c>
      <c r="W158">
        <f>P151</f>
        <v>0</v>
      </c>
      <c r="X158" s="39">
        <f>P174</f>
        <v>0</v>
      </c>
      <c r="Y158" s="40">
        <v>1.5329411764705885</v>
      </c>
      <c r="Z158" s="42">
        <f t="shared" si="38"/>
        <v>0</v>
      </c>
      <c r="AA158" s="42">
        <f>Average!G513</f>
        <v>7.0888235294117647</v>
      </c>
      <c r="AB158" s="42">
        <f>BJ$33+BJ$34+BJ$35+BJ$36+Z158</f>
        <v>0</v>
      </c>
      <c r="AC158" s="76">
        <f>AC122+Table81830[[#This Row],[Column3]]</f>
        <v>11.177516339869282</v>
      </c>
    </row>
    <row r="159" spans="1:29" x14ac:dyDescent="0.2">
      <c r="A159">
        <v>17</v>
      </c>
      <c r="B159">
        <v>0.06</v>
      </c>
      <c r="D159">
        <v>0.13</v>
      </c>
      <c r="E159">
        <v>0.15</v>
      </c>
      <c r="F159">
        <v>0.1</v>
      </c>
      <c r="I159">
        <v>0.08</v>
      </c>
      <c r="J159">
        <v>0.11</v>
      </c>
      <c r="N159">
        <v>0.14000000000000001</v>
      </c>
      <c r="Q159">
        <v>0.16</v>
      </c>
      <c r="R159">
        <v>0.02</v>
      </c>
      <c r="T159">
        <v>0.23</v>
      </c>
      <c r="U159">
        <v>17</v>
      </c>
      <c r="W159">
        <f>Q151</f>
        <v>0</v>
      </c>
      <c r="X159" s="39">
        <f>Q174</f>
        <v>1.72</v>
      </c>
      <c r="Y159" s="40">
        <v>1.8195652173913046</v>
      </c>
      <c r="Z159" s="42">
        <f t="shared" si="38"/>
        <v>5.42</v>
      </c>
      <c r="AA159" s="42">
        <f>Average!G514</f>
        <v>9.0135714285714297</v>
      </c>
      <c r="AB159" s="42">
        <f>BK$33+BK$34+BK$35+BK$36+Z159</f>
        <v>13.18</v>
      </c>
      <c r="AC159" s="76">
        <f>AC123+Table81830[[#This Row],[Column3]]</f>
        <v>13.900007166746297</v>
      </c>
    </row>
    <row r="160" spans="1:29" x14ac:dyDescent="0.2">
      <c r="A160" s="21">
        <v>18</v>
      </c>
      <c r="B160" s="21"/>
      <c r="C160" s="21"/>
      <c r="D160" s="21"/>
      <c r="E160" s="21"/>
      <c r="F160" s="21"/>
      <c r="G160" s="21"/>
      <c r="H160" s="21"/>
      <c r="I160" s="22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>
        <v>0.15</v>
      </c>
      <c r="U160" s="21">
        <v>18</v>
      </c>
      <c r="W160">
        <f>R151</f>
        <v>0</v>
      </c>
      <c r="X160" s="39">
        <f>R174</f>
        <v>1.1900000000000002</v>
      </c>
      <c r="Y160" s="40">
        <v>1.8740909090909093</v>
      </c>
      <c r="Z160" s="42">
        <f t="shared" si="38"/>
        <v>6.04</v>
      </c>
      <c r="AA160" s="42">
        <f>Average!G515</f>
        <v>8.465569800569801</v>
      </c>
      <c r="AB160" s="42">
        <f>BL$33+BL$34+BL$35+BL$36+Z160</f>
        <v>12.14</v>
      </c>
      <c r="AC160" s="76">
        <f>AC124+Table81830[[#This Row],[Column3]]</f>
        <v>13.552089947089948</v>
      </c>
    </row>
    <row r="161" spans="1:29" x14ac:dyDescent="0.2">
      <c r="A161">
        <v>19</v>
      </c>
      <c r="D161">
        <v>0.01</v>
      </c>
      <c r="F161">
        <v>0.04</v>
      </c>
      <c r="U161">
        <v>19</v>
      </c>
      <c r="W161">
        <f>S151</f>
        <v>0</v>
      </c>
      <c r="X161" s="39">
        <f>S174</f>
        <v>0</v>
      </c>
      <c r="Y161" s="40">
        <v>1.6174999999999999</v>
      </c>
      <c r="Z161" s="42">
        <f t="shared" si="38"/>
        <v>0</v>
      </c>
      <c r="AA161" s="42">
        <f>Average!G516</f>
        <v>9.083846153846153</v>
      </c>
      <c r="AB161" s="42">
        <f>BM$33+BM$34+BM$35+BM$36+Z161</f>
        <v>0</v>
      </c>
      <c r="AC161" s="76">
        <f>AC125+Table81830[[#This Row],[Column3]]</f>
        <v>12.889551282051283</v>
      </c>
    </row>
    <row r="162" spans="1:29" x14ac:dyDescent="0.2">
      <c r="A162" s="21">
        <v>20</v>
      </c>
      <c r="B162" s="21"/>
      <c r="C162" s="21"/>
      <c r="D162" s="21"/>
      <c r="E162" s="21"/>
      <c r="F162" s="21"/>
      <c r="G162" s="21"/>
      <c r="H162" s="21"/>
      <c r="I162" s="22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>
        <v>20</v>
      </c>
      <c r="W162">
        <f>T151</f>
        <v>0</v>
      </c>
      <c r="X162" s="39">
        <f>T174</f>
        <v>2.9199999999999995</v>
      </c>
      <c r="Y162" s="40">
        <v>2.9038461538461533</v>
      </c>
      <c r="Z162" s="42">
        <f t="shared" si="38"/>
        <v>11.3</v>
      </c>
      <c r="AA162" s="42">
        <f>Average!G517</f>
        <v>15.193055555555555</v>
      </c>
      <c r="AB162" s="42">
        <f>BN$33+BN$34+BN$35+BN$36+Z162</f>
        <v>17.670000000000002</v>
      </c>
      <c r="AC162" s="76">
        <f>AC126+Table81830[[#This Row],[Column3]]</f>
        <v>22.797948717948721</v>
      </c>
    </row>
    <row r="163" spans="1:29" x14ac:dyDescent="0.2">
      <c r="A163">
        <v>21</v>
      </c>
      <c r="C163">
        <v>0.28000000000000003</v>
      </c>
      <c r="L163">
        <v>0.13</v>
      </c>
      <c r="R163">
        <v>7.0000000000000007E-2</v>
      </c>
      <c r="T163">
        <v>0.13</v>
      </c>
      <c r="U163">
        <v>21</v>
      </c>
      <c r="X163" s="39"/>
      <c r="Y163" s="39"/>
      <c r="Z163" s="8"/>
      <c r="AA163" s="8"/>
      <c r="AB163" s="42"/>
      <c r="AC163" s="74"/>
    </row>
    <row r="164" spans="1:29" x14ac:dyDescent="0.2">
      <c r="A164" s="21">
        <v>22</v>
      </c>
      <c r="B164" s="21"/>
      <c r="C164" s="21"/>
      <c r="D164" s="21"/>
      <c r="E164" s="21">
        <v>0.12</v>
      </c>
      <c r="F164" s="21">
        <v>0.12</v>
      </c>
      <c r="G164" s="21">
        <v>0.16</v>
      </c>
      <c r="H164" s="21"/>
      <c r="I164" s="22"/>
      <c r="J164" s="21"/>
      <c r="K164" s="21"/>
      <c r="L164" s="21"/>
      <c r="M164" s="21"/>
      <c r="N164" s="21"/>
      <c r="O164" s="21"/>
      <c r="P164" s="21"/>
      <c r="Q164" s="21">
        <v>0.27</v>
      </c>
      <c r="R164" s="21"/>
      <c r="S164" s="21"/>
      <c r="T164" s="21"/>
      <c r="U164" s="21">
        <v>22</v>
      </c>
      <c r="W164" t="s">
        <v>101</v>
      </c>
      <c r="X164" s="39"/>
      <c r="Y164" s="39"/>
      <c r="Z164" s="8"/>
      <c r="AA164" s="8" t="s">
        <v>145</v>
      </c>
      <c r="AB164" s="42"/>
      <c r="AC164" s="76"/>
    </row>
    <row r="165" spans="1:29" x14ac:dyDescent="0.2">
      <c r="A165">
        <v>23</v>
      </c>
      <c r="C165">
        <v>0.05</v>
      </c>
      <c r="E165">
        <v>0.31</v>
      </c>
      <c r="H165">
        <v>0.2</v>
      </c>
      <c r="L165">
        <v>7.0000000000000007E-2</v>
      </c>
      <c r="Q165">
        <v>0.14000000000000001</v>
      </c>
      <c r="U165">
        <v>23</v>
      </c>
      <c r="X165" s="41" t="s">
        <v>102</v>
      </c>
      <c r="Y165" s="41"/>
      <c r="Z165" s="8"/>
      <c r="AA165" s="8"/>
      <c r="AB165" s="42"/>
      <c r="AC165" s="74"/>
    </row>
    <row r="166" spans="1:29" x14ac:dyDescent="0.2">
      <c r="A166" s="21">
        <v>24</v>
      </c>
      <c r="B166" s="21">
        <v>0.02</v>
      </c>
      <c r="C166" s="21"/>
      <c r="D166" s="21">
        <v>0.01</v>
      </c>
      <c r="E166" s="21"/>
      <c r="F166" s="21"/>
      <c r="G166" s="21"/>
      <c r="H166" s="21">
        <v>0.15</v>
      </c>
      <c r="I166" s="22"/>
      <c r="J166" s="21">
        <v>0.05</v>
      </c>
      <c r="K166" s="21"/>
      <c r="L166" s="21"/>
      <c r="M166" s="21"/>
      <c r="N166" s="21">
        <v>0.04</v>
      </c>
      <c r="O166" s="21"/>
      <c r="P166" s="21"/>
      <c r="Q166" s="21"/>
      <c r="R166" s="21"/>
      <c r="S166" s="21"/>
      <c r="T166" s="21">
        <v>0.15</v>
      </c>
      <c r="U166" s="21">
        <v>24</v>
      </c>
      <c r="X166" s="39"/>
      <c r="Y166" s="39"/>
      <c r="Z166" s="8"/>
      <c r="AA166" s="8"/>
      <c r="AB166" s="42"/>
      <c r="AC166" s="42"/>
    </row>
    <row r="167" spans="1:29" x14ac:dyDescent="0.2">
      <c r="A167">
        <v>25</v>
      </c>
      <c r="N167">
        <v>0.01</v>
      </c>
      <c r="T167">
        <v>0.56999999999999995</v>
      </c>
      <c r="U167">
        <v>25</v>
      </c>
      <c r="X167" s="39"/>
      <c r="Y167" s="39"/>
      <c r="Z167" s="8"/>
      <c r="AA167" s="8"/>
      <c r="AB167" s="42"/>
      <c r="AC167" s="42"/>
    </row>
    <row r="168" spans="1:29" x14ac:dyDescent="0.2">
      <c r="A168" s="21">
        <v>26</v>
      </c>
      <c r="B168" s="21"/>
      <c r="C168" s="21">
        <v>0.28999999999999998</v>
      </c>
      <c r="D168" s="21">
        <v>0.16</v>
      </c>
      <c r="E168" s="21">
        <v>0.02</v>
      </c>
      <c r="F168" s="21">
        <v>0.04</v>
      </c>
      <c r="G168" s="21">
        <v>0.08</v>
      </c>
      <c r="H168" s="21">
        <v>0.25</v>
      </c>
      <c r="I168" s="22"/>
      <c r="J168" s="21"/>
      <c r="K168" s="21"/>
      <c r="L168" s="21">
        <v>0.34</v>
      </c>
      <c r="M168" s="21"/>
      <c r="N168" s="21">
        <v>0.3</v>
      </c>
      <c r="O168" s="21"/>
      <c r="P168" s="21"/>
      <c r="Q168" s="21">
        <v>0.02</v>
      </c>
      <c r="R168" s="21">
        <v>0.04</v>
      </c>
      <c r="S168" s="21"/>
      <c r="T168" s="21">
        <v>0.15</v>
      </c>
      <c r="U168" s="21">
        <v>26</v>
      </c>
      <c r="X168" s="39"/>
      <c r="Y168" s="39"/>
      <c r="Z168" s="8"/>
      <c r="AA168" s="8"/>
      <c r="AB168" s="42"/>
      <c r="AC168" s="42"/>
    </row>
    <row r="169" spans="1:29" x14ac:dyDescent="0.2">
      <c r="A169">
        <v>27</v>
      </c>
      <c r="N169">
        <v>0.18</v>
      </c>
      <c r="T169">
        <v>0.02</v>
      </c>
      <c r="U169">
        <v>27</v>
      </c>
      <c r="X169" s="39"/>
      <c r="Y169" s="39"/>
      <c r="Z169" s="8"/>
      <c r="AA169" s="8"/>
      <c r="AB169" s="42"/>
      <c r="AC169" s="42"/>
    </row>
    <row r="170" spans="1:29" x14ac:dyDescent="0.2">
      <c r="A170" s="21">
        <v>28</v>
      </c>
      <c r="B170" s="21"/>
      <c r="C170" s="21"/>
      <c r="D170" s="21"/>
      <c r="E170" s="21"/>
      <c r="F170" s="21">
        <v>0.04</v>
      </c>
      <c r="G170" s="21"/>
      <c r="H170" s="21"/>
      <c r="I170" s="22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>
        <v>28</v>
      </c>
      <c r="X170" s="39"/>
      <c r="Y170" s="39"/>
      <c r="Z170" s="8"/>
      <c r="AA170" s="8"/>
      <c r="AB170" s="42"/>
      <c r="AC170" s="42"/>
    </row>
    <row r="171" spans="1:29" x14ac:dyDescent="0.2">
      <c r="A171">
        <v>29</v>
      </c>
      <c r="B171">
        <v>0.16</v>
      </c>
      <c r="D171">
        <v>0.04</v>
      </c>
      <c r="I171">
        <v>0.12</v>
      </c>
      <c r="U171">
        <v>29</v>
      </c>
      <c r="X171" s="39"/>
      <c r="Y171" s="39"/>
      <c r="Z171" s="8"/>
      <c r="AA171" s="8"/>
      <c r="AB171" s="42"/>
      <c r="AC171" s="42"/>
    </row>
    <row r="172" spans="1:29" x14ac:dyDescent="0.2">
      <c r="A172" s="21">
        <v>30</v>
      </c>
      <c r="B172" s="21"/>
      <c r="C172" s="21"/>
      <c r="D172" s="21"/>
      <c r="E172" s="21"/>
      <c r="F172" s="21"/>
      <c r="G172" s="21"/>
      <c r="H172" s="21"/>
      <c r="I172" s="22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>
        <v>30</v>
      </c>
      <c r="X172" s="39"/>
      <c r="Y172" s="39"/>
      <c r="Z172" s="8"/>
      <c r="AA172" s="8"/>
      <c r="AB172" s="42"/>
      <c r="AC172" s="42"/>
    </row>
    <row r="173" spans="1:29" x14ac:dyDescent="0.2">
      <c r="A173">
        <v>31</v>
      </c>
      <c r="B173">
        <v>0.13</v>
      </c>
      <c r="C173">
        <v>0.65</v>
      </c>
      <c r="E173">
        <v>0.1</v>
      </c>
      <c r="G173">
        <v>0.2</v>
      </c>
      <c r="H173">
        <v>0.18</v>
      </c>
      <c r="I173">
        <v>0.16</v>
      </c>
      <c r="O173">
        <v>0.5</v>
      </c>
      <c r="Q173">
        <v>0.49</v>
      </c>
      <c r="R173">
        <v>0.2</v>
      </c>
      <c r="T173">
        <v>0.45</v>
      </c>
      <c r="U173">
        <v>31</v>
      </c>
      <c r="X173" s="39"/>
      <c r="Y173" s="39"/>
      <c r="Z173" s="8"/>
      <c r="AA173" s="8"/>
      <c r="AB173" s="42"/>
      <c r="AC173" s="42"/>
    </row>
    <row r="174" spans="1:29" x14ac:dyDescent="0.2">
      <c r="A174" s="18" t="s">
        <v>37</v>
      </c>
      <c r="B174" s="18">
        <f t="shared" ref="B174:T174" si="39">SUM(B143:B173)</f>
        <v>0.88000000000000012</v>
      </c>
      <c r="C174" s="18">
        <f t="shared" si="39"/>
        <v>2.35</v>
      </c>
      <c r="D174" s="20">
        <f t="shared" si="39"/>
        <v>1</v>
      </c>
      <c r="E174" s="18">
        <f t="shared" si="39"/>
        <v>1.6300000000000003</v>
      </c>
      <c r="F174" s="18">
        <f t="shared" si="39"/>
        <v>1.1700000000000002</v>
      </c>
      <c r="G174" s="18">
        <f t="shared" si="39"/>
        <v>1.27</v>
      </c>
      <c r="H174" s="18">
        <f t="shared" si="39"/>
        <v>1.3699999999999999</v>
      </c>
      <c r="I174" s="18">
        <f t="shared" si="39"/>
        <v>0.83000000000000007</v>
      </c>
      <c r="J174" s="18">
        <f t="shared" si="39"/>
        <v>0.81</v>
      </c>
      <c r="K174" s="18">
        <f t="shared" si="39"/>
        <v>0</v>
      </c>
      <c r="L174" s="18">
        <f t="shared" si="39"/>
        <v>1.56</v>
      </c>
      <c r="M174" s="18">
        <f t="shared" si="39"/>
        <v>0</v>
      </c>
      <c r="N174" s="18">
        <f t="shared" si="39"/>
        <v>1.3800000000000001</v>
      </c>
      <c r="O174" s="18">
        <f t="shared" si="39"/>
        <v>1.28</v>
      </c>
      <c r="P174" s="18">
        <f t="shared" si="39"/>
        <v>0</v>
      </c>
      <c r="Q174" s="18">
        <f t="shared" si="39"/>
        <v>1.72</v>
      </c>
      <c r="R174" s="18">
        <f t="shared" si="39"/>
        <v>1.1900000000000002</v>
      </c>
      <c r="S174" s="18">
        <f t="shared" si="39"/>
        <v>0</v>
      </c>
      <c r="T174" s="20">
        <f t="shared" si="39"/>
        <v>2.9199999999999995</v>
      </c>
      <c r="U174" s="18"/>
      <c r="X174" s="39"/>
      <c r="Y174" s="39"/>
      <c r="Z174" s="8"/>
      <c r="AA174" s="8"/>
      <c r="AB174" s="42"/>
      <c r="AC174" s="42"/>
    </row>
    <row r="175" spans="1:29" x14ac:dyDescent="0.2">
      <c r="X175" s="39"/>
      <c r="Y175" s="39"/>
      <c r="Z175" s="8"/>
      <c r="AA175" s="8"/>
      <c r="AB175" s="42"/>
      <c r="AC175" s="42"/>
    </row>
    <row r="176" spans="1:29" x14ac:dyDescent="0.2">
      <c r="A176" s="2" t="s">
        <v>43</v>
      </c>
      <c r="B176" t="s">
        <v>1</v>
      </c>
      <c r="C176" t="s">
        <v>2</v>
      </c>
      <c r="D176" t="s">
        <v>113</v>
      </c>
      <c r="E176" t="s">
        <v>4</v>
      </c>
      <c r="F176" t="s">
        <v>5</v>
      </c>
      <c r="G176" t="s">
        <v>6</v>
      </c>
      <c r="H176" t="s">
        <v>180</v>
      </c>
      <c r="I176" t="s">
        <v>96</v>
      </c>
      <c r="J176" t="s">
        <v>9</v>
      </c>
      <c r="K176" t="s">
        <v>44</v>
      </c>
      <c r="L176" t="s">
        <v>11</v>
      </c>
      <c r="M176" t="s">
        <v>181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  <c r="W176" s="68">
        <v>42156</v>
      </c>
      <c r="X176" s="61"/>
      <c r="Y176" s="59" t="s">
        <v>107</v>
      </c>
      <c r="Z176" s="61"/>
      <c r="AA176" s="61"/>
      <c r="AB176" s="62"/>
      <c r="AC176" s="75"/>
    </row>
    <row r="177" spans="1:29" x14ac:dyDescent="0.2">
      <c r="A177">
        <v>2015</v>
      </c>
      <c r="X177" s="39" t="s">
        <v>43</v>
      </c>
      <c r="Y177" s="39" t="s">
        <v>115</v>
      </c>
      <c r="Z177" s="8" t="s">
        <v>99</v>
      </c>
      <c r="AA177" s="47" t="s">
        <v>116</v>
      </c>
      <c r="AB177" s="42" t="s">
        <v>100</v>
      </c>
      <c r="AC177" s="74" t="s">
        <v>178</v>
      </c>
    </row>
    <row r="178" spans="1:29" x14ac:dyDescent="0.2">
      <c r="A178">
        <v>1</v>
      </c>
      <c r="C178">
        <v>0.43</v>
      </c>
      <c r="E178">
        <v>0.35</v>
      </c>
      <c r="F178">
        <v>0.24</v>
      </c>
      <c r="J178">
        <v>0.38</v>
      </c>
      <c r="L178">
        <v>0.32</v>
      </c>
      <c r="N178">
        <v>1.5</v>
      </c>
      <c r="Q178">
        <v>0.15</v>
      </c>
      <c r="R178">
        <v>0.54</v>
      </c>
      <c r="T178">
        <v>0.47</v>
      </c>
      <c r="U178">
        <v>1</v>
      </c>
      <c r="W178" t="str">
        <f>B176</f>
        <v>Pomeroy</v>
      </c>
      <c r="X178" s="39">
        <f>B209</f>
        <v>0</v>
      </c>
      <c r="Y178" s="3">
        <v>1.0782608695652174</v>
      </c>
      <c r="Z178" s="42">
        <f>AK25</f>
        <v>5.4899999999999993</v>
      </c>
      <c r="AA178" s="42">
        <f>Average!H499</f>
        <v>8.0157142857142869</v>
      </c>
      <c r="AB178" s="42">
        <f>AV$33+AV$34+AV$35+AV$36+Z178</f>
        <v>10.919999999999998</v>
      </c>
      <c r="AC178" s="76">
        <f>AC144+Table91931[[#This Row],[Column2]]</f>
        <v>12.763526857602947</v>
      </c>
    </row>
    <row r="179" spans="1:29" x14ac:dyDescent="0.2">
      <c r="A179" s="21">
        <v>2</v>
      </c>
      <c r="B179" s="21"/>
      <c r="C179" s="21">
        <v>0.02</v>
      </c>
      <c r="D179" s="21"/>
      <c r="E179" s="21">
        <v>0.02</v>
      </c>
      <c r="F179" s="21">
        <v>0.6</v>
      </c>
      <c r="G179" s="21">
        <v>0.16</v>
      </c>
      <c r="H179" s="21"/>
      <c r="I179" s="22"/>
      <c r="J179" s="21">
        <v>7.0000000000000007E-2</v>
      </c>
      <c r="K179" s="21"/>
      <c r="L179" s="21">
        <v>0.23</v>
      </c>
      <c r="M179" s="21"/>
      <c r="N179" s="21">
        <v>0.25</v>
      </c>
      <c r="O179" s="21"/>
      <c r="P179" s="21"/>
      <c r="Q179" s="21"/>
      <c r="R179" s="21">
        <v>0.02</v>
      </c>
      <c r="S179" s="21"/>
      <c r="T179" s="21">
        <v>0.37</v>
      </c>
      <c r="U179" s="21">
        <v>2</v>
      </c>
      <c r="W179" t="str">
        <f>C176</f>
        <v>Kuhn</v>
      </c>
      <c r="X179" s="39">
        <f>C209</f>
        <v>0.45</v>
      </c>
      <c r="Y179" s="3">
        <v>1.6678947368421053</v>
      </c>
      <c r="Z179" s="42">
        <f t="shared" ref="Z179:Z196" si="40">AK26</f>
        <v>8.42</v>
      </c>
      <c r="AA179" s="42">
        <f>Average!H500</f>
        <v>11.577272256728778</v>
      </c>
      <c r="AB179" s="42">
        <f>AW$33+AW$34+AW$35+AW$36+Z179</f>
        <v>16.91</v>
      </c>
      <c r="AC179" s="76">
        <f>AC145+Table91931[[#This Row],[Column2]]</f>
        <v>18.143237196688535</v>
      </c>
    </row>
    <row r="180" spans="1:29" x14ac:dyDescent="0.2">
      <c r="A180">
        <v>3</v>
      </c>
      <c r="F180">
        <v>0.02</v>
      </c>
      <c r="U180">
        <v>3</v>
      </c>
      <c r="W180" t="str">
        <f>D176</f>
        <v>Tom Keatts</v>
      </c>
      <c r="X180" s="39">
        <f>D209</f>
        <v>0</v>
      </c>
      <c r="Y180" s="3"/>
      <c r="Z180" s="42">
        <f t="shared" si="40"/>
        <v>5.7700000000000005</v>
      </c>
      <c r="AA180" s="42"/>
      <c r="AB180" s="42">
        <f>AX$33+AX$34+AX$35+AX$36+Z180</f>
        <v>8.4700000000000006</v>
      </c>
      <c r="AC180" s="76"/>
    </row>
    <row r="181" spans="1:29" x14ac:dyDescent="0.2">
      <c r="A181" s="21">
        <v>4</v>
      </c>
      <c r="B181" s="21"/>
      <c r="C181" s="21"/>
      <c r="D181" s="21"/>
      <c r="E181" s="21"/>
      <c r="F181" s="21"/>
      <c r="G181" s="21"/>
      <c r="H181" s="21">
        <v>0.04</v>
      </c>
      <c r="I181" s="22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>
        <v>4</v>
      </c>
      <c r="W181" t="str">
        <f>E176</f>
        <v>Victor</v>
      </c>
      <c r="X181" s="39">
        <f>E209</f>
        <v>0.37</v>
      </c>
      <c r="Y181" s="3">
        <v>1.4930434782608697</v>
      </c>
      <c r="Z181" s="42">
        <f t="shared" si="40"/>
        <v>9.5399999999999991</v>
      </c>
      <c r="AA181" s="42">
        <f>Average!H502</f>
        <v>11.902142857142858</v>
      </c>
      <c r="AB181" s="42">
        <f>AY$33+AY$34+AY$35+AY$36+Z181</f>
        <v>14.219999999999999</v>
      </c>
      <c r="AC181" s="76">
        <f>AC147+Table91931[[#This Row],[Column2]]</f>
        <v>19.814037267080742</v>
      </c>
    </row>
    <row r="182" spans="1:29" x14ac:dyDescent="0.2">
      <c r="A182">
        <v>5</v>
      </c>
      <c r="U182">
        <v>5</v>
      </c>
      <c r="W182" t="str">
        <f>F176</f>
        <v>Ruark</v>
      </c>
      <c r="X182" s="39">
        <f>F209</f>
        <v>0.86</v>
      </c>
      <c r="Y182" s="3">
        <v>1.4491304347826086</v>
      </c>
      <c r="Z182" s="42">
        <f t="shared" si="40"/>
        <v>7.410000000000001</v>
      </c>
      <c r="AA182" s="42">
        <f>Average!H503</f>
        <v>9.0721428571428575</v>
      </c>
      <c r="AB182" s="42">
        <f>AZ$33+AZ$34+AZ$35+AZ$36+Z182</f>
        <v>13.830000000000002</v>
      </c>
      <c r="AC182" s="76">
        <f>AC148+Table91931[[#This Row],[Column2]]</f>
        <v>15.044849188653538</v>
      </c>
    </row>
    <row r="183" spans="1:29" x14ac:dyDescent="0.2">
      <c r="A183" s="21">
        <v>6</v>
      </c>
      <c r="B183" s="21"/>
      <c r="C183" s="21"/>
      <c r="D183" s="21"/>
      <c r="E183" s="21"/>
      <c r="F183" s="21"/>
      <c r="G183" s="21"/>
      <c r="H183" s="21"/>
      <c r="I183" s="22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>
        <v>6</v>
      </c>
      <c r="W183" t="str">
        <f>G176</f>
        <v>Cardwell</v>
      </c>
      <c r="X183" s="39">
        <f>G209</f>
        <v>0.16</v>
      </c>
      <c r="Y183" s="3">
        <v>0.97263157894736862</v>
      </c>
      <c r="Z183" s="42">
        <f t="shared" si="40"/>
        <v>5.4200000000000008</v>
      </c>
      <c r="AA183" s="42">
        <f>Average!H504</f>
        <v>7.4166315789473689</v>
      </c>
      <c r="AB183" s="42">
        <f>BA$33+BA$34+BA$35+BA$36+Z183</f>
        <v>9.870000000000001</v>
      </c>
      <c r="AC183" s="76">
        <f>AC149+Table91931[[#This Row],[Column2]]</f>
        <v>12.517863777089783</v>
      </c>
    </row>
    <row r="184" spans="1:29" x14ac:dyDescent="0.2">
      <c r="A184">
        <v>7</v>
      </c>
      <c r="U184">
        <v>7</v>
      </c>
      <c r="W184" t="str">
        <f>H176</f>
        <v>Hastings</v>
      </c>
      <c r="X184" s="39">
        <f>H209</f>
        <v>0.04</v>
      </c>
      <c r="Y184" s="3">
        <v>1.0404347826086957</v>
      </c>
      <c r="Z184" s="42">
        <f t="shared" si="40"/>
        <v>6.82</v>
      </c>
      <c r="AA184" s="42">
        <f>Average!H505</f>
        <v>8.2089285714285705</v>
      </c>
      <c r="AB184" s="42">
        <f>BB$33+BB$34+BB$35+BB$36+Z184</f>
        <v>13.68</v>
      </c>
      <c r="AC184" s="76">
        <f>AC150+Table91931[[#This Row],[Column2]]</f>
        <v>14.603699058590363</v>
      </c>
    </row>
    <row r="185" spans="1:29" x14ac:dyDescent="0.2">
      <c r="A185" s="21">
        <v>8</v>
      </c>
      <c r="B185" s="21"/>
      <c r="C185" s="21"/>
      <c r="D185" s="21"/>
      <c r="E185" s="21"/>
      <c r="F185" s="21"/>
      <c r="G185" s="21"/>
      <c r="H185" s="21"/>
      <c r="I185" s="22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>
        <v>8</v>
      </c>
      <c r="W185" t="str">
        <f>I176</f>
        <v>510 Pataha</v>
      </c>
      <c r="X185" s="39">
        <f>I209</f>
        <v>0</v>
      </c>
      <c r="Y185" s="3"/>
      <c r="Z185" s="42">
        <f t="shared" si="40"/>
        <v>5.15</v>
      </c>
      <c r="AA185" s="42"/>
      <c r="AB185" s="42">
        <f>BC$33+BC$34+BC$35+BC$36+Z185</f>
        <v>11.06</v>
      </c>
      <c r="AC185" s="76"/>
    </row>
    <row r="186" spans="1:29" x14ac:dyDescent="0.2">
      <c r="A186">
        <v>9</v>
      </c>
      <c r="U186">
        <v>9</v>
      </c>
      <c r="W186" t="str">
        <f>J176</f>
        <v>Williams</v>
      </c>
      <c r="X186" s="39">
        <f>J209</f>
        <v>0.45</v>
      </c>
      <c r="Y186" s="3">
        <v>1.3513043478260871</v>
      </c>
      <c r="Z186" s="42">
        <f t="shared" si="40"/>
        <v>6.4000000000000012</v>
      </c>
      <c r="AA186" s="42">
        <f>Average!H507</f>
        <v>10.364642857142858</v>
      </c>
      <c r="AB186" s="42">
        <f>BD$33+BD$34+BD$35+BD$36+Z186</f>
        <v>14.100000000000001</v>
      </c>
      <c r="AC186" s="76">
        <f>AC152+Table91931[[#This Row],[Column2]]</f>
        <v>16.551808408982321</v>
      </c>
    </row>
    <row r="187" spans="1:29" x14ac:dyDescent="0.2">
      <c r="A187" s="21">
        <v>10</v>
      </c>
      <c r="B187" s="21"/>
      <c r="C187" s="21"/>
      <c r="D187" s="21"/>
      <c r="E187" s="21"/>
      <c r="F187" s="21"/>
      <c r="G187" s="21"/>
      <c r="H187" s="21"/>
      <c r="I187" s="22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>
        <v>10</v>
      </c>
      <c r="W187" t="str">
        <f>K176</f>
        <v>Fitzsimmo</v>
      </c>
      <c r="X187" s="39">
        <f>K209</f>
        <v>0</v>
      </c>
      <c r="Y187" s="3">
        <v>1.1234782608695653</v>
      </c>
      <c r="Z187" s="42">
        <f t="shared" si="40"/>
        <v>0</v>
      </c>
      <c r="AA187" s="42">
        <f>Average!H508</f>
        <v>9.1504166666666666</v>
      </c>
      <c r="AB187" s="42">
        <f>BE$33+BE$34+BE$35+BE$36+Z187</f>
        <v>0</v>
      </c>
      <c r="AC187" s="76">
        <f>AC153+Table91931[[#This Row],[Column2]]</f>
        <v>13.164836956521739</v>
      </c>
    </row>
    <row r="188" spans="1:29" x14ac:dyDescent="0.2">
      <c r="A188">
        <v>11</v>
      </c>
      <c r="U188">
        <v>11</v>
      </c>
      <c r="W188" t="str">
        <f>L176</f>
        <v>Houser</v>
      </c>
      <c r="X188" s="39">
        <f>L209</f>
        <v>0.55000000000000004</v>
      </c>
      <c r="Y188" s="3">
        <v>1.6065217391304349</v>
      </c>
      <c r="Z188" s="42">
        <f t="shared" si="40"/>
        <v>7.9799999999999995</v>
      </c>
      <c r="AA188" s="42">
        <f>Average!H509</f>
        <v>10.429642857142857</v>
      </c>
      <c r="AB188" s="42">
        <f>BF$33+BF$34+BF$35+BF$36+Z188</f>
        <v>16.489999999999998</v>
      </c>
      <c r="AC188" s="76">
        <f>AC154+Table91931[[#This Row],[Column2]]</f>
        <v>16.89436507936508</v>
      </c>
    </row>
    <row r="189" spans="1:29" x14ac:dyDescent="0.2">
      <c r="A189" s="21">
        <v>12</v>
      </c>
      <c r="B189" s="21"/>
      <c r="C189" s="21"/>
      <c r="D189" s="21"/>
      <c r="E189" s="21"/>
      <c r="F189" s="21"/>
      <c r="G189" s="21"/>
      <c r="H189" s="21"/>
      <c r="I189" s="22"/>
      <c r="J189" s="21"/>
      <c r="K189" s="21"/>
      <c r="L189" s="21"/>
      <c r="M189" s="21"/>
      <c r="N189" s="21"/>
      <c r="O189" s="21">
        <v>0.1</v>
      </c>
      <c r="P189" s="21"/>
      <c r="Q189" s="21"/>
      <c r="R189" s="21"/>
      <c r="S189" s="21"/>
      <c r="T189" s="21"/>
      <c r="U189" s="21">
        <v>12</v>
      </c>
      <c r="W189" t="str">
        <f>M176</f>
        <v>Baker</v>
      </c>
      <c r="X189" s="39">
        <f>M209</f>
        <v>0</v>
      </c>
      <c r="Y189" s="3">
        <v>1.2921739130434782</v>
      </c>
      <c r="Z189" s="42">
        <f t="shared" si="40"/>
        <v>0</v>
      </c>
      <c r="AA189" s="42">
        <f>Average!H510</f>
        <v>8.59375</v>
      </c>
      <c r="AB189" s="42">
        <f>BG$33+BG$34+BG$35+BG$36+Z189</f>
        <v>0</v>
      </c>
      <c r="AC189" s="76">
        <f>AC155+Table91931[[#This Row],[Column2]]</f>
        <v>12.42223320158103</v>
      </c>
    </row>
    <row r="190" spans="1:29" x14ac:dyDescent="0.2">
      <c r="A190">
        <v>13</v>
      </c>
      <c r="U190">
        <v>13</v>
      </c>
      <c r="W190" t="str">
        <f>N176</f>
        <v>Landkammer</v>
      </c>
      <c r="X190" s="39">
        <f>N209</f>
        <v>1.75</v>
      </c>
      <c r="Y190" s="3">
        <v>1.3439130434782611</v>
      </c>
      <c r="Z190" s="42">
        <f t="shared" si="40"/>
        <v>7.03</v>
      </c>
      <c r="AA190" s="42">
        <f>Average!H511</f>
        <v>8.9414285714285722</v>
      </c>
      <c r="AB190" s="42">
        <f>BH$33+BH$34+BH$35+BH$36+Z190</f>
        <v>13.370000000000001</v>
      </c>
      <c r="AC190" s="76">
        <f>AC156+Table91931[[#This Row],[Column2]]</f>
        <v>13.801863354037268</v>
      </c>
    </row>
    <row r="191" spans="1:29" x14ac:dyDescent="0.2">
      <c r="A191" s="21">
        <v>14</v>
      </c>
      <c r="B191" s="21"/>
      <c r="C191" s="21"/>
      <c r="D191" s="21"/>
      <c r="E191" s="21"/>
      <c r="F191" s="21"/>
      <c r="G191" s="21"/>
      <c r="H191" s="21"/>
      <c r="I191" s="22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>
        <v>14</v>
      </c>
      <c r="W191" t="str">
        <f>O176</f>
        <v>Travis</v>
      </c>
      <c r="X191" s="39">
        <f>O209</f>
        <v>0.1</v>
      </c>
      <c r="Y191" s="3">
        <v>1.1009090909090911</v>
      </c>
      <c r="Z191" s="42">
        <f t="shared" si="40"/>
        <v>7.18</v>
      </c>
      <c r="AA191" s="42">
        <f>Average!H512</f>
        <v>7.5825681725681733</v>
      </c>
      <c r="AB191" s="42">
        <f>BI$33+BI$34+BI$35+BI$36+Z191</f>
        <v>11.84</v>
      </c>
      <c r="AC191" s="76">
        <f>AC157+Table91931[[#This Row],[Column2]]</f>
        <v>13.464218181174704</v>
      </c>
    </row>
    <row r="192" spans="1:29" x14ac:dyDescent="0.2">
      <c r="A192">
        <v>15</v>
      </c>
      <c r="U192">
        <v>15</v>
      </c>
      <c r="W192" t="str">
        <f>P176</f>
        <v>Robinson</v>
      </c>
      <c r="X192" s="39">
        <f>P209</f>
        <v>0</v>
      </c>
      <c r="Y192" s="3">
        <v>1.0855555555555556</v>
      </c>
      <c r="Z192" s="42">
        <f t="shared" si="40"/>
        <v>0</v>
      </c>
      <c r="AA192" s="42">
        <f>Average!H513</f>
        <v>8.1743790849673204</v>
      </c>
      <c r="AB192" s="42">
        <f>BJ$33+BJ$34+BJ$35+BJ$36+Z192</f>
        <v>0</v>
      </c>
      <c r="AC192" s="76">
        <f>AC158+Table91931[[#This Row],[Column2]]</f>
        <v>12.263071895424837</v>
      </c>
    </row>
    <row r="193" spans="1:29" x14ac:dyDescent="0.2">
      <c r="A193" s="21">
        <v>16</v>
      </c>
      <c r="B193" s="21"/>
      <c r="C193" s="21"/>
      <c r="D193" s="21"/>
      <c r="E193" s="21"/>
      <c r="F193" s="21"/>
      <c r="G193" s="21"/>
      <c r="H193" s="21"/>
      <c r="I193" s="22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>
        <v>16</v>
      </c>
      <c r="W193" t="str">
        <f>Q176</f>
        <v>Blachly</v>
      </c>
      <c r="X193" s="39">
        <f>Q209</f>
        <v>0.15</v>
      </c>
      <c r="Y193" s="3">
        <v>1.3156521739130436</v>
      </c>
      <c r="Z193" s="42">
        <f t="shared" si="40"/>
        <v>5.57</v>
      </c>
      <c r="AA193" s="42">
        <f>Average!H514</f>
        <v>10.263214285714287</v>
      </c>
      <c r="AB193" s="42">
        <f>BK$33+BK$34+BK$35+BK$36+Z193</f>
        <v>13.330000000000002</v>
      </c>
      <c r="AC193" s="76">
        <f>AC159+Table91931[[#This Row],[Column2]]</f>
        <v>15.215659340659341</v>
      </c>
    </row>
    <row r="194" spans="1:29" x14ac:dyDescent="0.2">
      <c r="A194">
        <v>17</v>
      </c>
      <c r="U194">
        <v>17</v>
      </c>
      <c r="W194" t="str">
        <f>R176</f>
        <v>S. Flerchinger</v>
      </c>
      <c r="X194" s="39">
        <f>R209</f>
        <v>0.56000000000000005</v>
      </c>
      <c r="Y194" s="3">
        <v>1.4745454545454544</v>
      </c>
      <c r="Z194" s="42">
        <f t="shared" si="40"/>
        <v>6.6</v>
      </c>
      <c r="AA194" s="42">
        <f>Average!H515</f>
        <v>9.9618660968660979</v>
      </c>
      <c r="AB194" s="42">
        <f>BL$33+BL$34+BL$35+BL$36+Z194</f>
        <v>12.7</v>
      </c>
      <c r="AC194" s="76">
        <f>AC160+Table91931[[#This Row],[Column2]]</f>
        <v>15.026635401635403</v>
      </c>
    </row>
    <row r="195" spans="1:29" x14ac:dyDescent="0.2">
      <c r="A195" s="21">
        <v>18</v>
      </c>
      <c r="B195" s="21"/>
      <c r="C195" s="21"/>
      <c r="D195" s="21"/>
      <c r="E195" s="21"/>
      <c r="F195" s="21"/>
      <c r="G195" s="21"/>
      <c r="H195" s="21"/>
      <c r="I195" s="22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>
        <v>18</v>
      </c>
      <c r="W195" t="str">
        <f>S176</f>
        <v>B Slaybaugh</v>
      </c>
      <c r="X195" s="39">
        <f>S209</f>
        <v>0</v>
      </c>
      <c r="Y195" s="3">
        <v>1.3925000000000001</v>
      </c>
      <c r="Z195" s="42">
        <f t="shared" si="40"/>
        <v>0</v>
      </c>
      <c r="AA195" s="42">
        <f>Average!H516</f>
        <v>10.579230769230769</v>
      </c>
      <c r="AB195" s="42">
        <f>BM$33+BM$34+BM$35+BM$36+Z195</f>
        <v>0</v>
      </c>
      <c r="AC195" s="76">
        <f>AC161+Table91931[[#This Row],[Column2]]</f>
        <v>14.282051282051283</v>
      </c>
    </row>
    <row r="196" spans="1:29" x14ac:dyDescent="0.2">
      <c r="A196">
        <v>19</v>
      </c>
      <c r="U196">
        <v>19</v>
      </c>
      <c r="W196" t="str">
        <f>T176</f>
        <v>Demand</v>
      </c>
      <c r="X196" s="39">
        <f>T209</f>
        <v>0.84</v>
      </c>
      <c r="Y196" s="3">
        <v>1.9584615384615385</v>
      </c>
      <c r="Z196" s="42">
        <f t="shared" si="40"/>
        <v>12.14</v>
      </c>
      <c r="AA196" s="42">
        <f>Average!H517</f>
        <v>17.163611111111109</v>
      </c>
      <c r="AB196" s="42">
        <f>BN$33+BN$34+BN$35+BN$36+Z196</f>
        <v>18.510000000000002</v>
      </c>
      <c r="AC196" s="76">
        <f>AC162+Table91931[[#This Row],[Column2]]</f>
        <v>24.756410256410259</v>
      </c>
    </row>
    <row r="197" spans="1:29" x14ac:dyDescent="0.2">
      <c r="A197" s="21">
        <v>20</v>
      </c>
      <c r="B197" s="21"/>
      <c r="C197" s="21"/>
      <c r="D197" s="21"/>
      <c r="E197" s="21"/>
      <c r="F197" s="21"/>
      <c r="G197" s="21"/>
      <c r="H197" s="21"/>
      <c r="I197" s="22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>
        <v>20</v>
      </c>
      <c r="X197" s="39"/>
      <c r="Y197" s="39"/>
      <c r="Z197" s="8"/>
      <c r="AA197" s="8"/>
      <c r="AB197" s="42"/>
      <c r="AC197" s="76"/>
    </row>
    <row r="198" spans="1:29" x14ac:dyDescent="0.2">
      <c r="A198">
        <v>21</v>
      </c>
      <c r="U198">
        <v>21</v>
      </c>
      <c r="W198" t="s">
        <v>101</v>
      </c>
      <c r="X198" s="39"/>
      <c r="Y198" s="39"/>
      <c r="Z198" s="8"/>
      <c r="AA198" s="8" t="s">
        <v>145</v>
      </c>
      <c r="AB198" s="42"/>
      <c r="AC198" s="76"/>
    </row>
    <row r="199" spans="1:29" x14ac:dyDescent="0.2">
      <c r="A199" s="21">
        <v>22</v>
      </c>
      <c r="B199" s="21"/>
      <c r="C199" s="21"/>
      <c r="D199" s="21"/>
      <c r="E199" s="21"/>
      <c r="F199" s="21"/>
      <c r="G199" s="21"/>
      <c r="H199" s="21"/>
      <c r="I199" s="22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>
        <v>22</v>
      </c>
      <c r="X199" s="41" t="s">
        <v>102</v>
      </c>
      <c r="Y199" s="41"/>
      <c r="Z199" s="8"/>
      <c r="AA199" s="8"/>
      <c r="AB199" s="42"/>
      <c r="AC199" s="76"/>
    </row>
    <row r="200" spans="1:29" x14ac:dyDescent="0.2">
      <c r="A200">
        <v>23</v>
      </c>
      <c r="U200">
        <v>23</v>
      </c>
      <c r="X200" s="39"/>
      <c r="Y200" s="39"/>
      <c r="Z200" s="8"/>
      <c r="AA200" s="8"/>
      <c r="AB200" s="42"/>
      <c r="AC200" s="74"/>
    </row>
    <row r="201" spans="1:29" x14ac:dyDescent="0.2">
      <c r="A201" s="21">
        <v>24</v>
      </c>
      <c r="B201" s="21"/>
      <c r="C201" s="21"/>
      <c r="D201" s="21"/>
      <c r="E201" s="21"/>
      <c r="F201" s="21"/>
      <c r="G201" s="21"/>
      <c r="H201" s="21"/>
      <c r="I201" s="22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>
        <v>24</v>
      </c>
      <c r="X201" s="39"/>
      <c r="Y201" s="39"/>
      <c r="Z201" s="8"/>
      <c r="AA201" s="8"/>
      <c r="AB201" s="42"/>
      <c r="AC201" s="42"/>
    </row>
    <row r="202" spans="1:29" x14ac:dyDescent="0.2">
      <c r="A202">
        <v>25</v>
      </c>
      <c r="U202">
        <v>25</v>
      </c>
      <c r="X202" s="39"/>
      <c r="Y202" s="39"/>
      <c r="Z202" s="8"/>
      <c r="AA202" s="8"/>
      <c r="AB202" s="42"/>
      <c r="AC202" s="42"/>
    </row>
    <row r="203" spans="1:29" x14ac:dyDescent="0.2">
      <c r="A203" s="21">
        <v>26</v>
      </c>
      <c r="B203" s="21"/>
      <c r="C203" s="21"/>
      <c r="D203" s="21"/>
      <c r="E203" s="21"/>
      <c r="F203" s="21"/>
      <c r="G203" s="21"/>
      <c r="H203" s="21"/>
      <c r="I203" s="22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>
        <v>26</v>
      </c>
      <c r="X203" s="39"/>
      <c r="Y203" s="39"/>
      <c r="Z203" s="8"/>
      <c r="AA203" s="8"/>
      <c r="AB203" s="42"/>
      <c r="AC203" s="42"/>
    </row>
    <row r="204" spans="1:29" x14ac:dyDescent="0.2">
      <c r="A204">
        <v>27</v>
      </c>
      <c r="U204">
        <v>27</v>
      </c>
      <c r="X204" s="39"/>
      <c r="Y204" s="39"/>
      <c r="Z204" s="8"/>
      <c r="AA204" s="8"/>
      <c r="AB204" s="42"/>
      <c r="AC204" s="42"/>
    </row>
    <row r="205" spans="1:29" x14ac:dyDescent="0.2">
      <c r="A205" s="21">
        <v>28</v>
      </c>
      <c r="B205" s="21"/>
      <c r="C205" s="21"/>
      <c r="D205" s="21"/>
      <c r="E205" s="21"/>
      <c r="F205" s="21"/>
      <c r="G205" s="21"/>
      <c r="H205" s="21"/>
      <c r="I205" s="22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>
        <v>28</v>
      </c>
      <c r="X205" s="39"/>
      <c r="Y205" s="39"/>
      <c r="Z205" s="8"/>
      <c r="AA205" s="8"/>
      <c r="AB205" s="42"/>
      <c r="AC205" s="42"/>
    </row>
    <row r="206" spans="1:29" x14ac:dyDescent="0.2">
      <c r="A206">
        <v>29</v>
      </c>
      <c r="U206">
        <v>29</v>
      </c>
      <c r="X206" s="39"/>
      <c r="Y206" s="39"/>
      <c r="Z206" s="8"/>
      <c r="AA206" s="8"/>
      <c r="AB206" s="42"/>
      <c r="AC206" s="42"/>
    </row>
    <row r="207" spans="1:29" x14ac:dyDescent="0.2">
      <c r="A207" s="21">
        <v>30</v>
      </c>
      <c r="B207" s="21"/>
      <c r="C207" s="21"/>
      <c r="D207" s="21"/>
      <c r="E207" s="21"/>
      <c r="F207" s="21"/>
      <c r="G207" s="21"/>
      <c r="H207" s="21"/>
      <c r="I207" s="22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>
        <v>30</v>
      </c>
      <c r="X207" s="39"/>
      <c r="Y207" s="39"/>
      <c r="Z207" s="8"/>
      <c r="AA207" s="8"/>
      <c r="AB207" s="42"/>
      <c r="AC207" s="42"/>
    </row>
    <row r="208" spans="1:29" x14ac:dyDescent="0.2">
      <c r="A208">
        <v>31</v>
      </c>
      <c r="U208">
        <v>31</v>
      </c>
      <c r="X208" s="39"/>
      <c r="Y208" s="39"/>
      <c r="Z208" s="8"/>
      <c r="AA208" s="8"/>
      <c r="AB208" s="42"/>
      <c r="AC208" s="42"/>
    </row>
    <row r="209" spans="1:29" x14ac:dyDescent="0.2">
      <c r="A209" s="18" t="s">
        <v>37</v>
      </c>
      <c r="B209" s="18">
        <f t="shared" ref="B209:T209" si="41">SUM(B178:B208)</f>
        <v>0</v>
      </c>
      <c r="C209" s="18">
        <f t="shared" si="41"/>
        <v>0.45</v>
      </c>
      <c r="D209" s="18">
        <f t="shared" si="41"/>
        <v>0</v>
      </c>
      <c r="E209" s="18">
        <f t="shared" si="41"/>
        <v>0.37</v>
      </c>
      <c r="F209" s="18">
        <f t="shared" si="41"/>
        <v>0.86</v>
      </c>
      <c r="G209" s="18">
        <f t="shared" si="41"/>
        <v>0.16</v>
      </c>
      <c r="H209" s="18">
        <f t="shared" si="41"/>
        <v>0.04</v>
      </c>
      <c r="I209" s="18">
        <f t="shared" si="41"/>
        <v>0</v>
      </c>
      <c r="J209" s="18">
        <f t="shared" si="41"/>
        <v>0.45</v>
      </c>
      <c r="K209" s="18">
        <f t="shared" si="41"/>
        <v>0</v>
      </c>
      <c r="L209" s="18">
        <f t="shared" si="41"/>
        <v>0.55000000000000004</v>
      </c>
      <c r="M209" s="18">
        <f t="shared" si="41"/>
        <v>0</v>
      </c>
      <c r="N209" s="18">
        <f t="shared" si="41"/>
        <v>1.75</v>
      </c>
      <c r="O209" s="18">
        <f t="shared" si="41"/>
        <v>0.1</v>
      </c>
      <c r="P209" s="18">
        <f t="shared" si="41"/>
        <v>0</v>
      </c>
      <c r="Q209" s="18">
        <f t="shared" si="41"/>
        <v>0.15</v>
      </c>
      <c r="R209" s="18">
        <f t="shared" si="41"/>
        <v>0.56000000000000005</v>
      </c>
      <c r="S209" s="18">
        <f t="shared" si="41"/>
        <v>0</v>
      </c>
      <c r="T209" s="18">
        <f t="shared" si="41"/>
        <v>0.84</v>
      </c>
      <c r="U209" s="18"/>
      <c r="X209" s="39"/>
      <c r="Y209" s="39"/>
      <c r="Z209" s="8"/>
      <c r="AA209" s="8"/>
      <c r="AB209" s="42"/>
      <c r="AC209" s="42"/>
    </row>
    <row r="210" spans="1:29" x14ac:dyDescent="0.2">
      <c r="X210" s="39"/>
      <c r="Y210" s="39"/>
      <c r="Z210" s="8"/>
      <c r="AA210" s="8"/>
      <c r="AB210" s="42"/>
      <c r="AC210" s="42"/>
    </row>
    <row r="211" spans="1:29" x14ac:dyDescent="0.2">
      <c r="A211" s="2" t="s">
        <v>45</v>
      </c>
      <c r="B211" t="s">
        <v>1</v>
      </c>
      <c r="C211" t="s">
        <v>2</v>
      </c>
      <c r="D211" t="s">
        <v>113</v>
      </c>
      <c r="E211" t="s">
        <v>4</v>
      </c>
      <c r="F211" t="s">
        <v>5</v>
      </c>
      <c r="G211" t="s">
        <v>6</v>
      </c>
      <c r="H211" t="s">
        <v>180</v>
      </c>
      <c r="I211" t="s">
        <v>96</v>
      </c>
      <c r="J211" t="s">
        <v>9</v>
      </c>
      <c r="K211" t="s">
        <v>10</v>
      </c>
      <c r="L211" t="s">
        <v>11</v>
      </c>
      <c r="M211" t="s">
        <v>181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  <c r="W211" s="68">
        <v>42186</v>
      </c>
      <c r="X211" s="61"/>
      <c r="Y211" s="59" t="s">
        <v>107</v>
      </c>
      <c r="Z211" s="61"/>
      <c r="AA211" s="61"/>
      <c r="AB211" s="62"/>
      <c r="AC211" s="75"/>
    </row>
    <row r="212" spans="1:29" x14ac:dyDescent="0.2">
      <c r="A212">
        <v>2015</v>
      </c>
      <c r="X212" s="39" t="s">
        <v>45</v>
      </c>
      <c r="Y212" s="39" t="s">
        <v>115</v>
      </c>
      <c r="Z212" s="8" t="s">
        <v>99</v>
      </c>
      <c r="AA212" s="47" t="s">
        <v>116</v>
      </c>
      <c r="AB212" s="42" t="s">
        <v>100</v>
      </c>
      <c r="AC212" s="74" t="s">
        <v>178</v>
      </c>
    </row>
    <row r="213" spans="1:29" x14ac:dyDescent="0.2">
      <c r="A213">
        <v>1</v>
      </c>
      <c r="G213">
        <v>0</v>
      </c>
      <c r="H213">
        <v>0</v>
      </c>
      <c r="J213">
        <v>0</v>
      </c>
      <c r="U213">
        <v>1</v>
      </c>
      <c r="W213" t="str">
        <f>B211</f>
        <v>Pomeroy</v>
      </c>
      <c r="X213" s="39">
        <f>B244</f>
        <v>0</v>
      </c>
      <c r="Y213" s="40">
        <v>0.47086956521739137</v>
      </c>
      <c r="Z213" s="42">
        <f>AL25</f>
        <v>5.4899999999999993</v>
      </c>
      <c r="AA213" s="42">
        <f>Average!I499</f>
        <v>8.4253571428571448</v>
      </c>
      <c r="AB213" s="42">
        <f>AV$33+AV$34+AV$35+AV$36+Z213</f>
        <v>10.919999999999998</v>
      </c>
      <c r="AC213" s="76">
        <f>AC178+Table102032[[#This Row],[Column2]]</f>
        <v>13.234396422820339</v>
      </c>
    </row>
    <row r="214" spans="1:29" x14ac:dyDescent="0.2">
      <c r="A214" s="21">
        <v>2</v>
      </c>
      <c r="B214" s="21"/>
      <c r="C214" s="21"/>
      <c r="D214" s="21"/>
      <c r="E214" s="21"/>
      <c r="F214" s="21"/>
      <c r="G214" s="21"/>
      <c r="H214" s="21"/>
      <c r="I214" s="22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>
        <v>2</v>
      </c>
      <c r="W214" t="str">
        <f>C211</f>
        <v>Kuhn</v>
      </c>
      <c r="X214" s="39">
        <f>C244</f>
        <v>0.38</v>
      </c>
      <c r="Y214" s="40">
        <v>0.70166666666666677</v>
      </c>
      <c r="Z214" s="42">
        <f t="shared" ref="Z214:Z231" si="42">AL26</f>
        <v>8.8000000000000007</v>
      </c>
      <c r="AA214" s="42">
        <f>Average!I500</f>
        <v>12.220454074910595</v>
      </c>
      <c r="AB214" s="42">
        <f>AW$33+AW$34+AW$35+AW$36+Z214</f>
        <v>17.29</v>
      </c>
      <c r="AC214" s="76">
        <f>AC179+Table102032[[#This Row],[Column2]]</f>
        <v>18.844903863355203</v>
      </c>
    </row>
    <row r="215" spans="1:29" x14ac:dyDescent="0.2">
      <c r="A215">
        <v>3</v>
      </c>
      <c r="U215">
        <v>3</v>
      </c>
      <c r="W215" t="str">
        <f>D211</f>
        <v>Tom Keatts</v>
      </c>
      <c r="X215" s="39">
        <f>D244</f>
        <v>0</v>
      </c>
      <c r="Y215" s="40"/>
      <c r="Z215" s="42">
        <f t="shared" si="42"/>
        <v>5.7700000000000005</v>
      </c>
      <c r="AA215" s="42">
        <f>Average!I501</f>
        <v>13.418043650793651</v>
      </c>
      <c r="AB215" s="42">
        <f>AX$33+AX$34+AX$35+AX$36+Z215</f>
        <v>8.4700000000000006</v>
      </c>
      <c r="AC215" s="76"/>
    </row>
    <row r="216" spans="1:29" x14ac:dyDescent="0.2">
      <c r="A216" s="21">
        <v>4</v>
      </c>
      <c r="B216" s="21"/>
      <c r="C216" s="21"/>
      <c r="D216" s="21"/>
      <c r="E216" s="21"/>
      <c r="F216" s="21"/>
      <c r="G216" s="21"/>
      <c r="H216" s="21"/>
      <c r="I216" s="22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>
        <v>4</v>
      </c>
      <c r="W216" t="str">
        <f>E211</f>
        <v>Victor</v>
      </c>
      <c r="X216" s="39">
        <f>E244</f>
        <v>0.13</v>
      </c>
      <c r="Y216" s="40">
        <v>0.60565217391304349</v>
      </c>
      <c r="Z216" s="42">
        <f t="shared" si="42"/>
        <v>9.67</v>
      </c>
      <c r="AA216" s="42">
        <f>Average!I502</f>
        <v>12.432857142857143</v>
      </c>
      <c r="AB216" s="42">
        <f>AY$33+AY$34+AY$35+AY$36+Z216</f>
        <v>14.35</v>
      </c>
      <c r="AC216" s="76">
        <f>AC181+Table102032[[#This Row],[Column2]]</f>
        <v>20.419689440993785</v>
      </c>
    </row>
    <row r="217" spans="1:29" x14ac:dyDescent="0.2">
      <c r="A217">
        <v>5</v>
      </c>
      <c r="T217">
        <v>0.22</v>
      </c>
      <c r="U217">
        <v>5</v>
      </c>
      <c r="W217" t="str">
        <f>F211</f>
        <v>Ruark</v>
      </c>
      <c r="X217" s="39">
        <f>F244</f>
        <v>0.02</v>
      </c>
      <c r="Y217" s="40">
        <v>0.58043478260869574</v>
      </c>
      <c r="Z217" s="42">
        <f t="shared" si="42"/>
        <v>7.4300000000000006</v>
      </c>
      <c r="AA217" s="42">
        <f>Average!I503</f>
        <v>9.5742857142857147</v>
      </c>
      <c r="AB217" s="42">
        <f>AZ$33+AZ$34+AZ$35+AZ$36+Z217</f>
        <v>13.850000000000001</v>
      </c>
      <c r="AC217" s="76">
        <f>AC182+Table102032[[#This Row],[Column2]]</f>
        <v>15.625283971262235</v>
      </c>
    </row>
    <row r="218" spans="1:29" x14ac:dyDescent="0.2">
      <c r="A218" s="21">
        <v>6</v>
      </c>
      <c r="B218" s="21"/>
      <c r="C218" s="21"/>
      <c r="D218" s="21"/>
      <c r="E218" s="21"/>
      <c r="F218" s="21"/>
      <c r="G218" s="21"/>
      <c r="H218" s="21"/>
      <c r="I218" s="22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>
        <v>0.27</v>
      </c>
      <c r="U218" s="21">
        <v>6</v>
      </c>
      <c r="W218" t="str">
        <f>G211</f>
        <v>Cardwell</v>
      </c>
      <c r="X218" s="39">
        <f>G244</f>
        <v>0</v>
      </c>
      <c r="Y218" s="40">
        <v>0.41333333333333339</v>
      </c>
      <c r="Z218" s="42">
        <f t="shared" si="42"/>
        <v>5.4200000000000008</v>
      </c>
      <c r="AA218" s="42">
        <f>Average!I504</f>
        <v>7.829964912280702</v>
      </c>
      <c r="AB218" s="42">
        <f>BA$33+BA$34+BA$35+BA$36+Z218</f>
        <v>9.870000000000001</v>
      </c>
      <c r="AC218" s="76">
        <f>AC183+Table102032[[#This Row],[Column2]]</f>
        <v>12.931197110423117</v>
      </c>
    </row>
    <row r="219" spans="1:29" x14ac:dyDescent="0.2">
      <c r="A219">
        <v>7</v>
      </c>
      <c r="U219">
        <v>7</v>
      </c>
      <c r="W219" t="str">
        <f>H211</f>
        <v>Hastings</v>
      </c>
      <c r="X219" s="39">
        <f>H244</f>
        <v>0</v>
      </c>
      <c r="Y219" s="40">
        <v>0.45333333333333325</v>
      </c>
      <c r="Z219" s="42">
        <f t="shared" si="42"/>
        <v>6.82</v>
      </c>
      <c r="AA219" s="42">
        <f>Average!I505</f>
        <v>8.6289285714285704</v>
      </c>
      <c r="AB219" s="42">
        <f>BB$33+BB$34+BB$35+BB$36+Z219</f>
        <v>13.68</v>
      </c>
      <c r="AC219" s="76">
        <f>AC184+Table102032[[#This Row],[Column2]]</f>
        <v>15.057032391923697</v>
      </c>
    </row>
    <row r="220" spans="1:29" x14ac:dyDescent="0.2">
      <c r="A220" s="21">
        <v>8</v>
      </c>
      <c r="B220" s="21"/>
      <c r="C220" s="21"/>
      <c r="D220" s="21"/>
      <c r="E220" s="21"/>
      <c r="F220" s="21"/>
      <c r="G220" s="21"/>
      <c r="H220" s="21"/>
      <c r="I220" s="22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>
        <v>8</v>
      </c>
      <c r="W220" t="str">
        <f>I211</f>
        <v>510 Pataha</v>
      </c>
      <c r="X220" s="39">
        <f>I244</f>
        <v>0</v>
      </c>
      <c r="Y220" s="40"/>
      <c r="Z220" s="42">
        <f t="shared" si="42"/>
        <v>5.15</v>
      </c>
      <c r="AA220" s="42">
        <f>Average!I506</f>
        <v>8.5719999999999992</v>
      </c>
      <c r="AB220" s="42">
        <f>BC$33+BC$34+BC$35+BC$36+Z220</f>
        <v>11.06</v>
      </c>
      <c r="AC220" s="76"/>
    </row>
    <row r="221" spans="1:29" x14ac:dyDescent="0.2">
      <c r="A221">
        <v>9</v>
      </c>
      <c r="U221">
        <v>9</v>
      </c>
      <c r="W221" t="str">
        <f>J211</f>
        <v>Williams</v>
      </c>
      <c r="X221" s="39">
        <f>J244</f>
        <v>0</v>
      </c>
      <c r="Y221" s="40">
        <v>0.58260869565217399</v>
      </c>
      <c r="Z221" s="42">
        <f t="shared" si="42"/>
        <v>6.4000000000000012</v>
      </c>
      <c r="AA221" s="42">
        <f>Average!I507</f>
        <v>10.890357142857143</v>
      </c>
      <c r="AB221" s="42">
        <f>BD$33+BD$34+BD$35+BD$36+Z221</f>
        <v>14.100000000000001</v>
      </c>
      <c r="AC221" s="76">
        <f>AC186+Table102032[[#This Row],[Column2]]</f>
        <v>17.134417104634494</v>
      </c>
    </row>
    <row r="222" spans="1:29" x14ac:dyDescent="0.2">
      <c r="A222" s="21">
        <v>10</v>
      </c>
      <c r="B222" s="21"/>
      <c r="C222" s="21">
        <v>0.05</v>
      </c>
      <c r="D222" s="21"/>
      <c r="E222" s="21"/>
      <c r="F222" s="21"/>
      <c r="G222" s="21"/>
      <c r="H222" s="21"/>
      <c r="I222" s="22"/>
      <c r="J222" s="21"/>
      <c r="K222" s="21"/>
      <c r="L222" s="21"/>
      <c r="M222" s="21"/>
      <c r="N222" s="21"/>
      <c r="O222" s="21"/>
      <c r="P222" s="21"/>
      <c r="Q222" s="21"/>
      <c r="R222" s="21">
        <v>0.05</v>
      </c>
      <c r="S222" s="21"/>
      <c r="T222" s="21"/>
      <c r="U222" s="21">
        <v>10</v>
      </c>
      <c r="W222" t="str">
        <f>K211</f>
        <v>Fitzsimmons</v>
      </c>
      <c r="X222" s="39">
        <f>K244</f>
        <v>0</v>
      </c>
      <c r="Y222" s="40">
        <v>0.52391304347826095</v>
      </c>
      <c r="Z222" s="42">
        <f t="shared" si="42"/>
        <v>0</v>
      </c>
      <c r="AA222" s="42">
        <f>Average!I508</f>
        <v>9.6524999999999999</v>
      </c>
      <c r="AB222" s="42">
        <f>BE$33+BE$34+BE$35+BE$36+Z222</f>
        <v>0</v>
      </c>
      <c r="AC222" s="76">
        <f>AC187+Table102032[[#This Row],[Column2]]</f>
        <v>13.688750000000001</v>
      </c>
    </row>
    <row r="223" spans="1:29" x14ac:dyDescent="0.2">
      <c r="A223">
        <v>11</v>
      </c>
      <c r="E223">
        <v>0.05</v>
      </c>
      <c r="N223">
        <v>0.03</v>
      </c>
      <c r="Q223">
        <v>0.05</v>
      </c>
      <c r="R223">
        <v>0.01</v>
      </c>
      <c r="U223">
        <v>11</v>
      </c>
      <c r="W223" t="str">
        <f>L211</f>
        <v>Houser</v>
      </c>
      <c r="X223" s="39">
        <f>L244</f>
        <v>0.2</v>
      </c>
      <c r="Y223" s="40">
        <v>0.60130434782608688</v>
      </c>
      <c r="Z223" s="42">
        <f t="shared" si="42"/>
        <v>8.18</v>
      </c>
      <c r="AA223" s="42">
        <f>Average!I509</f>
        <v>10.986785714285714</v>
      </c>
      <c r="AB223" s="42">
        <f>BF$33+BF$34+BF$35+BF$36+Z223</f>
        <v>16.689999999999998</v>
      </c>
      <c r="AC223" s="76">
        <f>AC188+Table102032[[#This Row],[Column2]]</f>
        <v>17.495669427191167</v>
      </c>
    </row>
    <row r="224" spans="1:29" x14ac:dyDescent="0.2">
      <c r="A224" s="21">
        <v>12</v>
      </c>
      <c r="B224" s="21"/>
      <c r="C224" s="21">
        <v>0.24</v>
      </c>
      <c r="D224" s="21"/>
      <c r="E224" s="21"/>
      <c r="F224" s="21"/>
      <c r="G224" s="21"/>
      <c r="H224" s="21"/>
      <c r="I224" s="22"/>
      <c r="J224" s="21"/>
      <c r="K224" s="21"/>
      <c r="L224" s="21">
        <v>0.2</v>
      </c>
      <c r="M224" s="21"/>
      <c r="N224" s="21">
        <v>0.04</v>
      </c>
      <c r="O224" s="21"/>
      <c r="P224" s="21"/>
      <c r="Q224" s="21"/>
      <c r="R224" s="21"/>
      <c r="S224" s="21"/>
      <c r="T224" s="21"/>
      <c r="U224" s="21">
        <v>12</v>
      </c>
      <c r="W224" t="str">
        <f>M211</f>
        <v>Baker</v>
      </c>
      <c r="X224" s="39">
        <f>M244</f>
        <v>0</v>
      </c>
      <c r="Y224" s="40">
        <v>0.47347826086956524</v>
      </c>
      <c r="Z224" s="42">
        <f t="shared" si="42"/>
        <v>0</v>
      </c>
      <c r="AA224" s="42">
        <f>Average!I510</f>
        <v>9.0474999999999994</v>
      </c>
      <c r="AB224" s="42">
        <f>BG$33+BG$34+BG$35+BG$36+Z224</f>
        <v>0</v>
      </c>
      <c r="AC224" s="76">
        <f>AC189+Table102032[[#This Row],[Column2]]</f>
        <v>12.895711462450596</v>
      </c>
    </row>
    <row r="225" spans="1:29" x14ac:dyDescent="0.2">
      <c r="A225">
        <v>13</v>
      </c>
      <c r="C225">
        <v>0.09</v>
      </c>
      <c r="U225">
        <v>13</v>
      </c>
      <c r="W225" t="str">
        <f>N211</f>
        <v>Landkammer</v>
      </c>
      <c r="X225" s="39">
        <f>N244</f>
        <v>7.0000000000000007E-2</v>
      </c>
      <c r="Y225" s="40">
        <v>0.54173913043478261</v>
      </c>
      <c r="Z225" s="42">
        <f t="shared" si="42"/>
        <v>7.1000000000000005</v>
      </c>
      <c r="AA225" s="42">
        <f>Average!I511</f>
        <v>9.4157142857142873</v>
      </c>
      <c r="AB225" s="42">
        <f>BH$33+BH$34+BH$35+BH$36+Z225</f>
        <v>13.440000000000001</v>
      </c>
      <c r="AC225" s="76">
        <f>AC190+Table102032[[#This Row],[Column2]]</f>
        <v>14.343602484472051</v>
      </c>
    </row>
    <row r="226" spans="1:29" x14ac:dyDescent="0.2">
      <c r="A226" s="21">
        <v>14</v>
      </c>
      <c r="B226" s="21"/>
      <c r="C226" s="21"/>
      <c r="D226" s="21"/>
      <c r="E226" s="21"/>
      <c r="F226" s="21"/>
      <c r="G226" s="21"/>
      <c r="H226" s="21"/>
      <c r="I226" s="22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>
        <v>14</v>
      </c>
      <c r="W226" t="str">
        <f>O211</f>
        <v>Travis</v>
      </c>
      <c r="X226" s="39">
        <f>O244</f>
        <v>0</v>
      </c>
      <c r="Y226" s="40">
        <v>0.46714285714285719</v>
      </c>
      <c r="Z226" s="42">
        <f t="shared" si="42"/>
        <v>7.18</v>
      </c>
      <c r="AA226" s="42">
        <f>Average!I512</f>
        <v>7.9598758648758654</v>
      </c>
      <c r="AB226" s="42">
        <f>BI$33+BI$34+BI$35+BI$36+Z226</f>
        <v>11.84</v>
      </c>
      <c r="AC226" s="76">
        <f>AC191+Table102032[[#This Row],[Column2]]</f>
        <v>13.931361038317561</v>
      </c>
    </row>
    <row r="227" spans="1:29" x14ac:dyDescent="0.2">
      <c r="A227">
        <v>15</v>
      </c>
      <c r="U227">
        <v>15</v>
      </c>
      <c r="W227" t="str">
        <f>P211</f>
        <v>Robinson</v>
      </c>
      <c r="X227" s="39">
        <f>P244</f>
        <v>0</v>
      </c>
      <c r="Y227" s="40">
        <v>0.55823529411764705</v>
      </c>
      <c r="Z227" s="42">
        <f t="shared" si="42"/>
        <v>0</v>
      </c>
      <c r="AA227" s="42">
        <f>Average!I513</f>
        <v>8.7326143790849677</v>
      </c>
      <c r="AB227" s="42">
        <f>BJ$33+BJ$34+BJ$35+BJ$36+Z227</f>
        <v>0</v>
      </c>
      <c r="AC227" s="76">
        <f>AC192+Table102032[[#This Row],[Column2]]</f>
        <v>12.821307189542484</v>
      </c>
    </row>
    <row r="228" spans="1:29" x14ac:dyDescent="0.2">
      <c r="A228" s="21">
        <v>16</v>
      </c>
      <c r="B228" s="21"/>
      <c r="C228" s="21"/>
      <c r="D228" s="21"/>
      <c r="E228" s="21"/>
      <c r="F228" s="21"/>
      <c r="G228" s="21"/>
      <c r="H228" s="21"/>
      <c r="I228" s="22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>
        <v>16</v>
      </c>
      <c r="W228" t="str">
        <f>Q211</f>
        <v>Blachly</v>
      </c>
      <c r="X228" s="39">
        <f>Q244</f>
        <v>0.05</v>
      </c>
      <c r="Y228" s="40">
        <v>0.51391304347826083</v>
      </c>
      <c r="Z228" s="42">
        <f t="shared" si="42"/>
        <v>5.62</v>
      </c>
      <c r="AA228" s="42">
        <f>Average!I514</f>
        <v>10.713571428571431</v>
      </c>
      <c r="AB228" s="42">
        <f>BK$33+BK$34+BK$35+BK$36+Z228</f>
        <v>13.38</v>
      </c>
      <c r="AC228" s="76">
        <f>AC193+Table102032[[#This Row],[Column2]]</f>
        <v>15.729572384137603</v>
      </c>
    </row>
    <row r="229" spans="1:29" x14ac:dyDescent="0.2">
      <c r="A229">
        <v>17</v>
      </c>
      <c r="U229">
        <v>17</v>
      </c>
      <c r="W229" t="str">
        <f>R211</f>
        <v>S. Flerchinger</v>
      </c>
      <c r="X229" s="39">
        <f>R244</f>
        <v>6.0000000000000005E-2</v>
      </c>
      <c r="Y229" s="40">
        <v>0.63954545454545453</v>
      </c>
      <c r="Z229" s="42">
        <f t="shared" si="42"/>
        <v>6.6599999999999993</v>
      </c>
      <c r="AA229" s="42">
        <f>Average!I515</f>
        <v>10.527421652421653</v>
      </c>
      <c r="AB229" s="42">
        <f>BL$33+BL$34+BL$35+BL$36+Z229</f>
        <v>12.759999999999998</v>
      </c>
      <c r="AC229" s="76">
        <f>AC194+Table102032[[#This Row],[Column2]]</f>
        <v>15.666180856180857</v>
      </c>
    </row>
    <row r="230" spans="1:29" x14ac:dyDescent="0.2">
      <c r="A230" s="21">
        <v>18</v>
      </c>
      <c r="B230" s="21"/>
      <c r="C230" s="21"/>
      <c r="D230" s="21"/>
      <c r="E230" s="21"/>
      <c r="F230" s="21"/>
      <c r="G230" s="21"/>
      <c r="H230" s="21"/>
      <c r="I230" s="22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>
        <v>18</v>
      </c>
      <c r="W230" t="str">
        <f>S211</f>
        <v>B Slaybaugh</v>
      </c>
      <c r="X230" s="39">
        <f>S244</f>
        <v>0</v>
      </c>
      <c r="Y230" s="40">
        <v>0.41583333333333333</v>
      </c>
      <c r="Z230" s="42">
        <f t="shared" si="42"/>
        <v>0</v>
      </c>
      <c r="AA230" s="42">
        <f>Average!I516</f>
        <v>10.963076923076922</v>
      </c>
      <c r="AB230" s="42">
        <f>BM$33+BM$34+BM$35+BM$36+Z230</f>
        <v>0</v>
      </c>
      <c r="AC230" s="76">
        <f>AC195+Table102032[[#This Row],[Column2]]</f>
        <v>14.697884615384616</v>
      </c>
    </row>
    <row r="231" spans="1:29" x14ac:dyDescent="0.2">
      <c r="A231">
        <v>19</v>
      </c>
      <c r="U231">
        <v>19</v>
      </c>
      <c r="W231" t="str">
        <f>T211</f>
        <v>Demand</v>
      </c>
      <c r="X231" s="39">
        <f>T244</f>
        <v>0.49</v>
      </c>
      <c r="Y231" s="40">
        <v>0.65346153846153854</v>
      </c>
      <c r="Z231" s="42">
        <f t="shared" si="42"/>
        <v>12.63</v>
      </c>
      <c r="AA231" s="42">
        <f>Average!I517</f>
        <v>17.796111111111109</v>
      </c>
      <c r="AB231" s="42">
        <f>BN$33+BN$34+BN$35+BN$36+Z231</f>
        <v>19</v>
      </c>
      <c r="AC231" s="76">
        <f>AC196+Table102032[[#This Row],[Column2]]</f>
        <v>25.409871794871798</v>
      </c>
    </row>
    <row r="232" spans="1:29" x14ac:dyDescent="0.2">
      <c r="A232" s="21">
        <v>20</v>
      </c>
      <c r="B232" s="21"/>
      <c r="C232" s="21"/>
      <c r="D232" s="21"/>
      <c r="E232" s="21"/>
      <c r="F232" s="21"/>
      <c r="G232" s="21"/>
      <c r="H232" s="21"/>
      <c r="I232" s="22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>
        <v>20</v>
      </c>
      <c r="X232" s="39"/>
      <c r="Y232" s="39"/>
      <c r="Z232" s="8"/>
      <c r="AA232" s="8"/>
      <c r="AB232" s="42"/>
      <c r="AC232" s="76"/>
    </row>
    <row r="233" spans="1:29" x14ac:dyDescent="0.2">
      <c r="A233">
        <v>21</v>
      </c>
      <c r="U233">
        <v>21</v>
      </c>
      <c r="W233" t="s">
        <v>101</v>
      </c>
      <c r="X233" s="39"/>
      <c r="Y233" s="39"/>
      <c r="Z233" s="8"/>
      <c r="AA233" s="8" t="s">
        <v>145</v>
      </c>
      <c r="AB233" s="42"/>
      <c r="AC233" s="76"/>
    </row>
    <row r="234" spans="1:29" x14ac:dyDescent="0.2">
      <c r="A234" s="21">
        <v>22</v>
      </c>
      <c r="B234" s="21"/>
      <c r="C234" s="21"/>
      <c r="D234" s="21"/>
      <c r="E234" s="21"/>
      <c r="F234" s="21"/>
      <c r="G234" s="21"/>
      <c r="H234" s="21"/>
      <c r="I234" s="22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>
        <v>22</v>
      </c>
      <c r="X234" s="41" t="s">
        <v>102</v>
      </c>
      <c r="Y234" s="41"/>
      <c r="Z234" s="8"/>
      <c r="AA234" s="8"/>
      <c r="AB234" s="42"/>
      <c r="AC234" s="76"/>
    </row>
    <row r="235" spans="1:29" x14ac:dyDescent="0.2">
      <c r="A235">
        <v>23</v>
      </c>
      <c r="U235">
        <v>23</v>
      </c>
      <c r="X235" s="39"/>
      <c r="Y235" s="39"/>
      <c r="Z235" s="8"/>
      <c r="AA235" s="8"/>
      <c r="AB235" s="42"/>
      <c r="AC235" s="74"/>
    </row>
    <row r="236" spans="1:29" x14ac:dyDescent="0.2">
      <c r="A236" s="21">
        <v>24</v>
      </c>
      <c r="B236" s="21"/>
      <c r="C236" s="21"/>
      <c r="D236" s="21"/>
      <c r="E236" s="21"/>
      <c r="F236" s="21"/>
      <c r="G236" s="21"/>
      <c r="H236" s="21"/>
      <c r="I236" s="22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>
        <v>24</v>
      </c>
      <c r="X236" s="39"/>
      <c r="Y236" s="39"/>
      <c r="Z236" s="8"/>
      <c r="AA236" s="8"/>
      <c r="AB236" s="42"/>
      <c r="AC236" s="42"/>
    </row>
    <row r="237" spans="1:29" x14ac:dyDescent="0.2">
      <c r="A237">
        <v>25</v>
      </c>
      <c r="U237">
        <v>25</v>
      </c>
      <c r="X237" s="39"/>
      <c r="Y237" s="39"/>
      <c r="Z237" s="8"/>
      <c r="AA237" s="8"/>
      <c r="AB237" s="42"/>
      <c r="AC237" s="42"/>
    </row>
    <row r="238" spans="1:29" x14ac:dyDescent="0.2">
      <c r="A238" s="21">
        <v>26</v>
      </c>
      <c r="B238" s="21"/>
      <c r="C238" s="21"/>
      <c r="D238" s="21"/>
      <c r="E238" s="21"/>
      <c r="F238" s="21"/>
      <c r="G238" s="21"/>
      <c r="H238" s="21"/>
      <c r="I238" s="22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>
        <v>26</v>
      </c>
      <c r="X238" s="39"/>
      <c r="Y238" s="39"/>
      <c r="Z238" s="8"/>
      <c r="AA238" s="8"/>
      <c r="AB238" s="42"/>
      <c r="AC238" s="42"/>
    </row>
    <row r="239" spans="1:29" x14ac:dyDescent="0.2">
      <c r="A239">
        <v>27</v>
      </c>
      <c r="E239">
        <v>0.08</v>
      </c>
      <c r="U239">
        <v>27</v>
      </c>
      <c r="X239" s="39"/>
      <c r="Y239" s="39"/>
      <c r="Z239" s="8"/>
      <c r="AA239" s="8"/>
      <c r="AB239" s="42"/>
      <c r="AC239" s="42"/>
    </row>
    <row r="240" spans="1:29" x14ac:dyDescent="0.2">
      <c r="A240" s="21">
        <v>28</v>
      </c>
      <c r="B240" s="21"/>
      <c r="C240" s="21"/>
      <c r="D240" s="21"/>
      <c r="E240" s="21"/>
      <c r="F240" s="21">
        <v>0.02</v>
      </c>
      <c r="G240" s="21"/>
      <c r="H240" s="21"/>
      <c r="I240" s="22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>
        <v>28</v>
      </c>
      <c r="X240" s="39"/>
      <c r="Y240" s="39"/>
      <c r="Z240" s="8"/>
      <c r="AA240" s="8"/>
      <c r="AB240" s="42"/>
      <c r="AC240" s="42"/>
    </row>
    <row r="241" spans="1:29" x14ac:dyDescent="0.2">
      <c r="A241">
        <v>29</v>
      </c>
      <c r="U241">
        <v>29</v>
      </c>
      <c r="X241" s="39"/>
      <c r="Y241" s="39"/>
      <c r="Z241" s="8"/>
      <c r="AA241" s="8"/>
      <c r="AB241" s="42"/>
      <c r="AC241" s="42"/>
    </row>
    <row r="242" spans="1:29" x14ac:dyDescent="0.2">
      <c r="A242" s="21">
        <v>30</v>
      </c>
      <c r="B242" s="21"/>
      <c r="C242" s="21"/>
      <c r="D242" s="21"/>
      <c r="E242" s="21"/>
      <c r="F242" s="21"/>
      <c r="G242" s="21"/>
      <c r="H242" s="21"/>
      <c r="I242" s="22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>
        <v>30</v>
      </c>
      <c r="X242" s="39"/>
      <c r="Y242" s="39"/>
      <c r="Z242" s="8"/>
      <c r="AA242" s="8"/>
      <c r="AB242" s="42"/>
      <c r="AC242" s="42"/>
    </row>
    <row r="243" spans="1:29" x14ac:dyDescent="0.2">
      <c r="A243">
        <v>31</v>
      </c>
      <c r="U243">
        <v>31</v>
      </c>
      <c r="X243" s="39"/>
      <c r="Y243" s="39"/>
      <c r="Z243" s="8"/>
      <c r="AA243" s="8"/>
      <c r="AB243" s="42"/>
      <c r="AC243" s="42"/>
    </row>
    <row r="244" spans="1:29" x14ac:dyDescent="0.2">
      <c r="A244" s="18" t="s">
        <v>37</v>
      </c>
      <c r="B244" s="18">
        <f t="shared" ref="B244:T244" si="43">SUM(B213:B243)</f>
        <v>0</v>
      </c>
      <c r="C244" s="18">
        <f t="shared" si="43"/>
        <v>0.38</v>
      </c>
      <c r="D244" s="18">
        <f t="shared" si="43"/>
        <v>0</v>
      </c>
      <c r="E244" s="18">
        <f t="shared" si="43"/>
        <v>0.13</v>
      </c>
      <c r="F244" s="18">
        <f t="shared" si="43"/>
        <v>0.02</v>
      </c>
      <c r="G244" s="18">
        <f t="shared" si="43"/>
        <v>0</v>
      </c>
      <c r="H244" s="18">
        <f t="shared" si="43"/>
        <v>0</v>
      </c>
      <c r="I244" s="18">
        <f t="shared" si="43"/>
        <v>0</v>
      </c>
      <c r="J244" s="18">
        <f t="shared" si="43"/>
        <v>0</v>
      </c>
      <c r="K244" s="18">
        <f t="shared" si="43"/>
        <v>0</v>
      </c>
      <c r="L244" s="18">
        <f t="shared" si="43"/>
        <v>0.2</v>
      </c>
      <c r="M244" s="18">
        <f t="shared" si="43"/>
        <v>0</v>
      </c>
      <c r="N244" s="18">
        <f t="shared" si="43"/>
        <v>7.0000000000000007E-2</v>
      </c>
      <c r="O244" s="18">
        <f t="shared" si="43"/>
        <v>0</v>
      </c>
      <c r="P244" s="18">
        <f t="shared" si="43"/>
        <v>0</v>
      </c>
      <c r="Q244" s="18">
        <f t="shared" si="43"/>
        <v>0.05</v>
      </c>
      <c r="R244" s="18">
        <f t="shared" si="43"/>
        <v>6.0000000000000005E-2</v>
      </c>
      <c r="S244" s="18">
        <f t="shared" si="43"/>
        <v>0</v>
      </c>
      <c r="T244" s="20">
        <f t="shared" si="43"/>
        <v>0.49</v>
      </c>
      <c r="U244" s="18"/>
      <c r="X244" s="39"/>
      <c r="Y244" s="39"/>
      <c r="Z244" s="8"/>
      <c r="AA244" s="8"/>
      <c r="AB244" s="42"/>
      <c r="AC244" s="42"/>
    </row>
    <row r="245" spans="1:29" x14ac:dyDescent="0.2">
      <c r="X245" s="39"/>
      <c r="Y245" s="39"/>
      <c r="Z245" s="8"/>
      <c r="AA245" s="8"/>
      <c r="AB245" s="42"/>
      <c r="AC245" s="42"/>
    </row>
    <row r="246" spans="1:29" x14ac:dyDescent="0.2">
      <c r="A246" s="2" t="s">
        <v>46</v>
      </c>
      <c r="B246" t="s">
        <v>1</v>
      </c>
      <c r="C246" t="s">
        <v>2</v>
      </c>
      <c r="D246" t="s">
        <v>113</v>
      </c>
      <c r="E246" t="s">
        <v>4</v>
      </c>
      <c r="F246" t="s">
        <v>5</v>
      </c>
      <c r="G246" t="s">
        <v>6</v>
      </c>
      <c r="H246" t="s">
        <v>180</v>
      </c>
      <c r="I246" t="s">
        <v>96</v>
      </c>
      <c r="J246" t="s">
        <v>9</v>
      </c>
      <c r="K246" t="s">
        <v>10</v>
      </c>
      <c r="L246" t="s">
        <v>11</v>
      </c>
      <c r="M246" t="s">
        <v>181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  <c r="W246" s="68">
        <v>42217</v>
      </c>
      <c r="X246" s="61"/>
      <c r="Y246" s="59" t="s">
        <v>107</v>
      </c>
      <c r="Z246" s="61"/>
      <c r="AA246" s="61"/>
      <c r="AB246" s="62"/>
      <c r="AC246" s="75"/>
    </row>
    <row r="247" spans="1:29" x14ac:dyDescent="0.2">
      <c r="A247">
        <v>2015</v>
      </c>
      <c r="X247" s="39" t="s">
        <v>106</v>
      </c>
      <c r="Y247" s="39" t="s">
        <v>115</v>
      </c>
      <c r="Z247" s="8" t="s">
        <v>99</v>
      </c>
      <c r="AA247" s="47" t="s">
        <v>116</v>
      </c>
      <c r="AB247" s="42" t="s">
        <v>100</v>
      </c>
      <c r="AC247" s="74" t="s">
        <v>178</v>
      </c>
    </row>
    <row r="248" spans="1:29" x14ac:dyDescent="0.2">
      <c r="A248">
        <v>1</v>
      </c>
      <c r="O248">
        <v>0</v>
      </c>
      <c r="U248">
        <v>1</v>
      </c>
      <c r="W248" t="str">
        <f>B246</f>
        <v>Pomeroy</v>
      </c>
      <c r="X248" s="39">
        <f>B279</f>
        <v>0.23000000000000004</v>
      </c>
      <c r="Y248" s="40">
        <v>0.50608695652173918</v>
      </c>
      <c r="Z248" s="42">
        <f>AM25</f>
        <v>5.72</v>
      </c>
      <c r="AA248" s="42">
        <f>Average!J499</f>
        <v>8.8689285714285742</v>
      </c>
      <c r="AB248" s="42">
        <f>AV$33+AV$34+AV$35+AV$36+Z248</f>
        <v>11.149999999999999</v>
      </c>
      <c r="AC248" s="76">
        <f>AC213+Table112133[[#This Row],[Column2]]</f>
        <v>13.740483379342079</v>
      </c>
    </row>
    <row r="249" spans="1:29" x14ac:dyDescent="0.2">
      <c r="A249" s="21">
        <v>2</v>
      </c>
      <c r="B249" s="21"/>
      <c r="C249" s="21"/>
      <c r="D249" s="21"/>
      <c r="E249" s="21"/>
      <c r="F249" s="21"/>
      <c r="G249" s="21"/>
      <c r="H249" s="21"/>
      <c r="I249" s="22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>
        <v>2</v>
      </c>
      <c r="W249" t="str">
        <f>C246</f>
        <v>Kuhn</v>
      </c>
      <c r="X249" s="39">
        <f>C279</f>
        <v>0.43000000000000005</v>
      </c>
      <c r="Y249" s="40">
        <v>0.69111111111111123</v>
      </c>
      <c r="Z249" s="42">
        <f t="shared" ref="Z249:Z266" si="44">AM26</f>
        <v>9.23</v>
      </c>
      <c r="AA249" s="42">
        <f>Average!J500</f>
        <v>12.883181347637867</v>
      </c>
      <c r="AB249" s="42">
        <f>AW$33+AW$34+AW$35+AW$36+Z249</f>
        <v>17.72</v>
      </c>
      <c r="AC249" s="76">
        <f>AC214+Table112133[[#This Row],[Column2]]</f>
        <v>19.536014974466315</v>
      </c>
    </row>
    <row r="250" spans="1:29" x14ac:dyDescent="0.2">
      <c r="A250">
        <v>3</v>
      </c>
      <c r="U250">
        <v>3</v>
      </c>
      <c r="W250" t="str">
        <f>D246</f>
        <v>Tom Keatts</v>
      </c>
      <c r="X250" s="39">
        <f>D279</f>
        <v>0</v>
      </c>
      <c r="Y250" s="40"/>
      <c r="Z250" s="42">
        <f t="shared" si="44"/>
        <v>5.7700000000000005</v>
      </c>
      <c r="AA250" s="42">
        <f>Average!J501</f>
        <v>15.18054365079365</v>
      </c>
      <c r="AB250" s="42">
        <f>AX$33+AX$34+AX$35+AX$36+Z250</f>
        <v>8.4700000000000006</v>
      </c>
      <c r="AC250" s="76"/>
    </row>
    <row r="251" spans="1:29" x14ac:dyDescent="0.2">
      <c r="A251" s="21">
        <v>4</v>
      </c>
      <c r="B251" s="21"/>
      <c r="C251" s="21"/>
      <c r="D251" s="21"/>
      <c r="E251" s="21"/>
      <c r="F251" s="21"/>
      <c r="G251" s="21"/>
      <c r="H251" s="21"/>
      <c r="I251" s="22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>
        <v>4</v>
      </c>
      <c r="W251" t="str">
        <f>E246</f>
        <v>Victor</v>
      </c>
      <c r="X251" s="39">
        <f>E279</f>
        <v>7.0000000000000007E-2</v>
      </c>
      <c r="Y251" s="40">
        <v>0.63000000000000012</v>
      </c>
      <c r="Z251" s="42">
        <f t="shared" si="44"/>
        <v>9.74</v>
      </c>
      <c r="AA251" s="42">
        <f>Average!J502</f>
        <v>13.008214285714287</v>
      </c>
      <c r="AB251" s="42">
        <f>AY$33+AY$34+AY$35+AY$36+Z251</f>
        <v>14.42</v>
      </c>
      <c r="AC251" s="76">
        <f>AC216+Table112133[[#This Row],[Column2]]</f>
        <v>21.049689440993784</v>
      </c>
    </row>
    <row r="252" spans="1:29" x14ac:dyDescent="0.2">
      <c r="A252">
        <v>5</v>
      </c>
      <c r="U252">
        <v>5</v>
      </c>
      <c r="W252" t="str">
        <f>F246</f>
        <v>Ruark</v>
      </c>
      <c r="X252" s="39">
        <f>F279</f>
        <v>0.02</v>
      </c>
      <c r="Y252" s="40">
        <v>0.63934782608695673</v>
      </c>
      <c r="Z252" s="42">
        <f t="shared" si="44"/>
        <v>7.45</v>
      </c>
      <c r="AA252" s="42">
        <f>Average!J503</f>
        <v>10.147321428571429</v>
      </c>
      <c r="AB252" s="42">
        <f>AZ$33+AZ$34+AZ$35+AZ$36+Z252</f>
        <v>13.870000000000001</v>
      </c>
      <c r="AC252" s="76">
        <f>AC217+Table112133[[#This Row],[Column2]]</f>
        <v>16.264631797349193</v>
      </c>
    </row>
    <row r="253" spans="1:29" x14ac:dyDescent="0.2">
      <c r="A253" s="21">
        <v>6</v>
      </c>
      <c r="B253" s="21"/>
      <c r="C253" s="21"/>
      <c r="D253" s="21"/>
      <c r="E253" s="21"/>
      <c r="F253" s="21"/>
      <c r="G253" s="21"/>
      <c r="H253" s="21"/>
      <c r="I253" s="22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>
        <v>6</v>
      </c>
      <c r="W253" t="str">
        <f>G246</f>
        <v>Cardwell</v>
      </c>
      <c r="X253" s="39">
        <f>G279</f>
        <v>0.08</v>
      </c>
      <c r="Y253" s="40">
        <v>0.36421052631578948</v>
      </c>
      <c r="Z253" s="42">
        <f t="shared" si="44"/>
        <v>5.5000000000000009</v>
      </c>
      <c r="AA253" s="42">
        <f>Average!J504</f>
        <v>8.194175438596492</v>
      </c>
      <c r="AB253" s="42">
        <f>BA$33+BA$34+BA$35+BA$36+Z253</f>
        <v>9.9500000000000011</v>
      </c>
      <c r="AC253" s="76">
        <f>AC218+Table112133[[#This Row],[Column2]]</f>
        <v>13.295407636738906</v>
      </c>
    </row>
    <row r="254" spans="1:29" x14ac:dyDescent="0.2">
      <c r="A254">
        <v>7</v>
      </c>
      <c r="U254">
        <v>7</v>
      </c>
      <c r="W254" t="str">
        <f>H246</f>
        <v>Hastings</v>
      </c>
      <c r="X254" s="39">
        <f>H279</f>
        <v>0.12</v>
      </c>
      <c r="Y254" s="40">
        <v>0.38714285714285718</v>
      </c>
      <c r="Z254" s="42">
        <f t="shared" si="44"/>
        <v>6.94</v>
      </c>
      <c r="AA254" s="42">
        <f>Average!J505</f>
        <v>8.9770054945054927</v>
      </c>
      <c r="AB254" s="42">
        <f>BB$33+BB$34+BB$35+BB$36+Z254</f>
        <v>13.8</v>
      </c>
      <c r="AC254" s="76">
        <f>AC219+Table112133[[#This Row],[Column2]]</f>
        <v>15.444175249066554</v>
      </c>
    </row>
    <row r="255" spans="1:29" x14ac:dyDescent="0.2">
      <c r="A255" s="21">
        <v>8</v>
      </c>
      <c r="B255" s="21"/>
      <c r="C255" s="21"/>
      <c r="D255" s="21"/>
      <c r="E255" s="21"/>
      <c r="F255" s="21"/>
      <c r="G255" s="21"/>
      <c r="H255" s="21"/>
      <c r="I255" s="22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>
        <v>8</v>
      </c>
      <c r="W255" t="str">
        <f>I246</f>
        <v>510 Pataha</v>
      </c>
      <c r="X255" s="39">
        <f>I279</f>
        <v>0.36000000000000004</v>
      </c>
      <c r="Y255" s="40"/>
      <c r="Z255" s="42">
        <f t="shared" si="44"/>
        <v>5.5100000000000007</v>
      </c>
      <c r="AA255" s="42">
        <f>Average!J506</f>
        <v>8.7439999999999998</v>
      </c>
      <c r="AB255" s="42">
        <f>BC$33+BC$34+BC$35+BC$36+Z255</f>
        <v>11.420000000000002</v>
      </c>
      <c r="AC255" s="76"/>
    </row>
    <row r="256" spans="1:29" x14ac:dyDescent="0.2">
      <c r="A256">
        <v>9</v>
      </c>
      <c r="U256">
        <v>9</v>
      </c>
      <c r="W256" t="str">
        <f>J246</f>
        <v>Williams</v>
      </c>
      <c r="X256" s="39">
        <f>J279</f>
        <v>0.12</v>
      </c>
      <c r="Y256" s="40">
        <v>0.55260869565217396</v>
      </c>
      <c r="Z256" s="42">
        <f t="shared" si="44"/>
        <v>6.5200000000000014</v>
      </c>
      <c r="AA256" s="42">
        <f>Average!J507</f>
        <v>11.373214285714285</v>
      </c>
      <c r="AB256" s="42">
        <f>BD$33+BD$34+BD$35+BD$36+Z256</f>
        <v>14.220000000000002</v>
      </c>
      <c r="AC256" s="76">
        <f>AC221+Table112133[[#This Row],[Column2]]</f>
        <v>17.687025800286669</v>
      </c>
    </row>
    <row r="257" spans="1:29" x14ac:dyDescent="0.2">
      <c r="A257" s="21">
        <v>10</v>
      </c>
      <c r="B257" s="21">
        <v>0.14000000000000001</v>
      </c>
      <c r="C257" s="21">
        <v>0.15</v>
      </c>
      <c r="D257" s="21"/>
      <c r="E257" s="21">
        <v>0.03</v>
      </c>
      <c r="F257" s="21"/>
      <c r="G257" s="21">
        <v>0.04</v>
      </c>
      <c r="H257" s="21"/>
      <c r="I257" s="22">
        <v>0.28000000000000003</v>
      </c>
      <c r="J257" s="21"/>
      <c r="K257" s="21"/>
      <c r="L257" s="21">
        <v>0.11</v>
      </c>
      <c r="M257" s="21"/>
      <c r="N257" s="21"/>
      <c r="O257" s="21"/>
      <c r="P257" s="21"/>
      <c r="Q257" s="21">
        <v>0.03</v>
      </c>
      <c r="R257" s="21">
        <v>0.09</v>
      </c>
      <c r="S257" s="21"/>
      <c r="T257" s="21"/>
      <c r="U257" s="21">
        <v>10</v>
      </c>
      <c r="W257" t="str">
        <f>K246</f>
        <v>Fitzsimmons</v>
      </c>
      <c r="X257" s="39">
        <f>K279</f>
        <v>0</v>
      </c>
      <c r="Y257" s="40">
        <v>0.41500000000000004</v>
      </c>
      <c r="Z257" s="42">
        <f t="shared" si="44"/>
        <v>0</v>
      </c>
      <c r="AA257" s="42">
        <f>Average!J508</f>
        <v>10.060326086956522</v>
      </c>
      <c r="AB257" s="42">
        <f>BE$33+BE$34+BE$35+BE$36+Z257</f>
        <v>0</v>
      </c>
      <c r="AC257" s="76">
        <f>AC222+Table112133[[#This Row],[Column2]]</f>
        <v>14.103750000000002</v>
      </c>
    </row>
    <row r="258" spans="1:29" x14ac:dyDescent="0.2">
      <c r="A258">
        <v>11</v>
      </c>
      <c r="C258">
        <v>0.02</v>
      </c>
      <c r="J258">
        <v>0.06</v>
      </c>
      <c r="U258">
        <v>11</v>
      </c>
      <c r="W258" t="str">
        <f>L246</f>
        <v>Houser</v>
      </c>
      <c r="X258" s="39">
        <f>L279</f>
        <v>0.2</v>
      </c>
      <c r="Y258" s="40">
        <v>0.56130434782608696</v>
      </c>
      <c r="Z258" s="42">
        <f t="shared" si="44"/>
        <v>8.379999999999999</v>
      </c>
      <c r="AA258" s="42">
        <f>Average!J509</f>
        <v>11.479285714285714</v>
      </c>
      <c r="AB258" s="42">
        <f>BF$33+BF$34+BF$35+BF$36+Z258</f>
        <v>16.89</v>
      </c>
      <c r="AC258" s="76">
        <f>AC223+Table112133[[#This Row],[Column2]]</f>
        <v>18.056973775017255</v>
      </c>
    </row>
    <row r="259" spans="1:29" x14ac:dyDescent="0.2">
      <c r="A259" s="21">
        <v>12</v>
      </c>
      <c r="B259" s="21">
        <v>0.01</v>
      </c>
      <c r="C259" s="21"/>
      <c r="D259" s="21"/>
      <c r="E259" s="21"/>
      <c r="F259" s="21"/>
      <c r="G259" s="21"/>
      <c r="H259" s="21"/>
      <c r="I259" s="22"/>
      <c r="J259" s="21"/>
      <c r="K259" s="21"/>
      <c r="L259" s="21"/>
      <c r="M259" s="21"/>
      <c r="N259" s="21">
        <v>0.02</v>
      </c>
      <c r="O259" s="21"/>
      <c r="P259" s="21"/>
      <c r="Q259" s="21"/>
      <c r="R259" s="21">
        <v>0.04</v>
      </c>
      <c r="S259" s="21"/>
      <c r="T259" s="21"/>
      <c r="U259" s="21">
        <v>12</v>
      </c>
      <c r="W259" t="str">
        <f>M246</f>
        <v>Baker</v>
      </c>
      <c r="X259" s="39">
        <f>M279</f>
        <v>0</v>
      </c>
      <c r="Y259" s="40">
        <v>0.44304347826086948</v>
      </c>
      <c r="Z259" s="42">
        <f t="shared" si="44"/>
        <v>0</v>
      </c>
      <c r="AA259" s="42">
        <f>Average!J510</f>
        <v>9.473749999999999</v>
      </c>
      <c r="AB259" s="42">
        <f>BG$33+BG$34+BG$35+BG$36+Z259</f>
        <v>0</v>
      </c>
      <c r="AC259" s="76">
        <f>AC224+Table112133[[#This Row],[Column2]]</f>
        <v>13.338754940711466</v>
      </c>
    </row>
    <row r="260" spans="1:29" x14ac:dyDescent="0.2">
      <c r="A260">
        <v>13</v>
      </c>
      <c r="C260">
        <v>0.09</v>
      </c>
      <c r="U260">
        <v>13</v>
      </c>
      <c r="W260" t="str">
        <f>N246</f>
        <v>Landkammer</v>
      </c>
      <c r="X260" s="39">
        <f>N279</f>
        <v>0.05</v>
      </c>
      <c r="Y260" s="40">
        <v>0.58434782608695657</v>
      </c>
      <c r="Z260" s="42">
        <f t="shared" si="44"/>
        <v>7.15</v>
      </c>
      <c r="AA260" s="42">
        <f>Average!J511</f>
        <v>9.9628571428571444</v>
      </c>
      <c r="AB260" s="42">
        <f>BH$33+BH$34+BH$35+BH$36+Z260</f>
        <v>13.49</v>
      </c>
      <c r="AC260" s="76">
        <f>AC225+Table112133[[#This Row],[Column2]]</f>
        <v>14.927950310559007</v>
      </c>
    </row>
    <row r="261" spans="1:29" x14ac:dyDescent="0.2">
      <c r="A261" s="21">
        <v>14</v>
      </c>
      <c r="B261" s="21"/>
      <c r="C261" s="21">
        <v>0.02</v>
      </c>
      <c r="D261" s="21"/>
      <c r="E261" s="21"/>
      <c r="F261" s="21"/>
      <c r="G261" s="21"/>
      <c r="H261" s="21"/>
      <c r="I261" s="22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>
        <v>14</v>
      </c>
      <c r="W261" t="str">
        <f>O246</f>
        <v>Travis</v>
      </c>
      <c r="X261" s="39">
        <f>O279</f>
        <v>0</v>
      </c>
      <c r="Y261" s="40">
        <v>0.41600000000000004</v>
      </c>
      <c r="Z261" s="42">
        <f t="shared" si="44"/>
        <v>7.18</v>
      </c>
      <c r="AA261" s="42">
        <f>Average!J512</f>
        <v>8.2990758648758653</v>
      </c>
      <c r="AB261" s="42">
        <f>BI$33+BI$34+BI$35+BI$36+Z261</f>
        <v>11.84</v>
      </c>
      <c r="AC261" s="76">
        <f>AC226+Table112133[[#This Row],[Column2]]</f>
        <v>14.347361038317562</v>
      </c>
    </row>
    <row r="262" spans="1:29" x14ac:dyDescent="0.2">
      <c r="A262">
        <v>15</v>
      </c>
      <c r="U262">
        <v>15</v>
      </c>
      <c r="W262" t="str">
        <f>P246</f>
        <v>Robinson</v>
      </c>
      <c r="X262" s="39">
        <f>P279</f>
        <v>0</v>
      </c>
      <c r="Y262" s="40">
        <v>0.49588235294117644</v>
      </c>
      <c r="Z262" s="42">
        <f t="shared" si="44"/>
        <v>0</v>
      </c>
      <c r="AA262" s="42">
        <f>Average!J513</f>
        <v>9.2284967320261444</v>
      </c>
      <c r="AB262" s="42">
        <f>BJ$33+BJ$34+BJ$35+BJ$36+Z262</f>
        <v>0</v>
      </c>
      <c r="AC262" s="76">
        <f>AC227+Table112133[[#This Row],[Column2]]</f>
        <v>13.317189542483661</v>
      </c>
    </row>
    <row r="263" spans="1:29" x14ac:dyDescent="0.2">
      <c r="A263" s="21">
        <v>16</v>
      </c>
      <c r="B263" s="21"/>
      <c r="C263" s="21"/>
      <c r="D263" s="21"/>
      <c r="E263" s="21"/>
      <c r="F263" s="21"/>
      <c r="G263" s="21"/>
      <c r="H263" s="21"/>
      <c r="I263" s="22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>
        <v>16</v>
      </c>
      <c r="W263" t="str">
        <f>Q246</f>
        <v>Blachly</v>
      </c>
      <c r="X263" s="39">
        <f>Q279</f>
        <v>0.08</v>
      </c>
      <c r="Y263" s="40">
        <v>0.52347826086956506</v>
      </c>
      <c r="Z263" s="42">
        <f t="shared" si="44"/>
        <v>5.7</v>
      </c>
      <c r="AA263" s="42">
        <f>Average!J514</f>
        <v>11.180714285714288</v>
      </c>
      <c r="AB263" s="42">
        <f>BK$33+BK$34+BK$35+BK$36+Z263</f>
        <v>13.46</v>
      </c>
      <c r="AC263" s="76">
        <f>AC228+Table112133[[#This Row],[Column2]]</f>
        <v>16.253050645007168</v>
      </c>
    </row>
    <row r="264" spans="1:29" x14ac:dyDescent="0.2">
      <c r="A264">
        <v>17</v>
      </c>
      <c r="U264">
        <v>17</v>
      </c>
      <c r="W264" t="str">
        <f>R246</f>
        <v>S. Flerchinger</v>
      </c>
      <c r="X264" s="39">
        <f>R279</f>
        <v>0.17</v>
      </c>
      <c r="Y264" s="40">
        <v>0.7239130434782608</v>
      </c>
      <c r="Z264" s="42">
        <f t="shared" si="44"/>
        <v>6.8299999999999992</v>
      </c>
      <c r="AA264" s="42">
        <f>Average!J515</f>
        <v>11.203493080993081</v>
      </c>
      <c r="AB264" s="42">
        <f>BL$33+BL$34+BL$35+BL$36+Z264</f>
        <v>12.93</v>
      </c>
      <c r="AC264" s="76">
        <f>AC229+Table112133[[#This Row],[Column2]]</f>
        <v>16.390093899659117</v>
      </c>
    </row>
    <row r="265" spans="1:29" x14ac:dyDescent="0.2">
      <c r="A265" s="21">
        <v>18</v>
      </c>
      <c r="B265" s="21"/>
      <c r="C265" s="21"/>
      <c r="D265" s="21"/>
      <c r="E265" s="21"/>
      <c r="F265" s="21"/>
      <c r="G265" s="21"/>
      <c r="H265" s="21"/>
      <c r="I265" s="22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>
        <v>18</v>
      </c>
      <c r="W265" t="str">
        <f>S246</f>
        <v>B Slaybaugh</v>
      </c>
      <c r="X265" s="39">
        <f>S279</f>
        <v>0</v>
      </c>
      <c r="Y265" s="40">
        <v>0.44249999999999995</v>
      </c>
      <c r="Z265" s="42">
        <f t="shared" si="44"/>
        <v>0</v>
      </c>
      <c r="AA265" s="42">
        <f>Average!J516</f>
        <v>11.383846153846154</v>
      </c>
      <c r="AB265" s="42">
        <f>BM$33+BM$34+BM$35+BM$36+Z265</f>
        <v>0</v>
      </c>
      <c r="AC265" s="76">
        <f>AC230+Table112133[[#This Row],[Column2]]</f>
        <v>15.140384615384617</v>
      </c>
    </row>
    <row r="266" spans="1:29" x14ac:dyDescent="0.2">
      <c r="A266">
        <v>19</v>
      </c>
      <c r="U266">
        <v>19</v>
      </c>
      <c r="W266" t="str">
        <f>T246</f>
        <v>Demand</v>
      </c>
      <c r="X266" s="39">
        <f>T279</f>
        <v>0.69</v>
      </c>
      <c r="Y266" s="40">
        <v>0.68384615384615388</v>
      </c>
      <c r="Z266" s="42">
        <f t="shared" si="44"/>
        <v>13.32</v>
      </c>
      <c r="AA266" s="42">
        <f>Average!J517</f>
        <v>18.448333333333331</v>
      </c>
      <c r="AB266" s="42">
        <f>BN$33+BN$34+BN$35+BN$36+Z266</f>
        <v>19.690000000000001</v>
      </c>
      <c r="AC266" s="76">
        <f>AC231+Table112133[[#This Row],[Column2]]</f>
        <v>26.093717948717952</v>
      </c>
    </row>
    <row r="267" spans="1:29" x14ac:dyDescent="0.2">
      <c r="A267" s="21">
        <v>20</v>
      </c>
      <c r="B267" s="21"/>
      <c r="C267" s="21"/>
      <c r="D267" s="21"/>
      <c r="E267" s="21"/>
      <c r="F267" s="21"/>
      <c r="G267" s="21"/>
      <c r="H267" s="21"/>
      <c r="I267" s="22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>
        <v>20</v>
      </c>
      <c r="X267" s="39"/>
      <c r="Y267" s="39"/>
      <c r="Z267" s="8"/>
      <c r="AA267" s="8"/>
      <c r="AB267" s="42"/>
      <c r="AC267" s="76"/>
    </row>
    <row r="268" spans="1:29" x14ac:dyDescent="0.2">
      <c r="A268">
        <v>21</v>
      </c>
      <c r="U268">
        <v>21</v>
      </c>
      <c r="W268" t="s">
        <v>101</v>
      </c>
      <c r="X268" s="39"/>
      <c r="Y268" s="39"/>
      <c r="Z268" s="8"/>
      <c r="AA268" s="8" t="s">
        <v>145</v>
      </c>
      <c r="AB268" s="42"/>
      <c r="AC268" s="76"/>
    </row>
    <row r="269" spans="1:29" x14ac:dyDescent="0.2">
      <c r="A269" s="21">
        <v>22</v>
      </c>
      <c r="B269" s="21"/>
      <c r="C269" s="21"/>
      <c r="D269" s="21"/>
      <c r="E269" s="21"/>
      <c r="F269" s="21"/>
      <c r="G269" s="21"/>
      <c r="H269" s="21"/>
      <c r="I269" s="22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>
        <v>22</v>
      </c>
      <c r="X269" s="41" t="s">
        <v>102</v>
      </c>
      <c r="Y269" s="41"/>
      <c r="Z269" s="8"/>
      <c r="AA269" s="8"/>
      <c r="AB269" s="42"/>
      <c r="AC269" s="76"/>
    </row>
    <row r="270" spans="1:29" x14ac:dyDescent="0.2">
      <c r="A270">
        <v>23</v>
      </c>
      <c r="U270">
        <v>23</v>
      </c>
      <c r="X270" s="39"/>
      <c r="Y270" s="39"/>
      <c r="Z270" s="8"/>
      <c r="AA270" s="8"/>
      <c r="AB270" s="42"/>
      <c r="AC270" s="74"/>
    </row>
    <row r="271" spans="1:29" x14ac:dyDescent="0.2">
      <c r="A271" s="21">
        <v>24</v>
      </c>
      <c r="B271" s="21"/>
      <c r="C271" s="21"/>
      <c r="D271" s="21"/>
      <c r="E271" s="21"/>
      <c r="F271" s="21"/>
      <c r="G271" s="21"/>
      <c r="H271" s="21"/>
      <c r="I271" s="22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>
        <v>24</v>
      </c>
      <c r="X271" s="39"/>
      <c r="Y271" s="39"/>
      <c r="Z271" s="8"/>
      <c r="AA271" s="8"/>
      <c r="AB271" s="42"/>
      <c r="AC271" s="42"/>
    </row>
    <row r="272" spans="1:29" x14ac:dyDescent="0.2">
      <c r="A272">
        <v>25</v>
      </c>
      <c r="U272">
        <v>25</v>
      </c>
      <c r="X272" s="39"/>
      <c r="Y272" s="39"/>
      <c r="Z272" s="8"/>
      <c r="AA272" s="8"/>
      <c r="AB272" s="42"/>
      <c r="AC272" s="42"/>
    </row>
    <row r="273" spans="1:29" x14ac:dyDescent="0.2">
      <c r="A273" s="21">
        <v>26</v>
      </c>
      <c r="B273" s="21"/>
      <c r="C273" s="21"/>
      <c r="D273" s="21"/>
      <c r="E273" s="21"/>
      <c r="F273" s="21"/>
      <c r="G273" s="21"/>
      <c r="H273" s="21"/>
      <c r="I273" s="22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>
        <v>26</v>
      </c>
      <c r="X273" s="39"/>
      <c r="Y273" s="39"/>
      <c r="Z273" s="8"/>
      <c r="AA273" s="8"/>
      <c r="AB273" s="42"/>
      <c r="AC273" s="42"/>
    </row>
    <row r="274" spans="1:29" x14ac:dyDescent="0.2">
      <c r="A274">
        <v>27</v>
      </c>
      <c r="U274">
        <v>27</v>
      </c>
      <c r="X274" s="39"/>
      <c r="Y274" s="39"/>
      <c r="Z274" s="8"/>
      <c r="AA274" s="8"/>
      <c r="AB274" s="42"/>
      <c r="AC274" s="42"/>
    </row>
    <row r="275" spans="1:29" x14ac:dyDescent="0.2">
      <c r="A275" s="21">
        <v>28</v>
      </c>
      <c r="B275" s="21"/>
      <c r="C275" s="21"/>
      <c r="D275" s="21"/>
      <c r="E275" s="21"/>
      <c r="F275" s="21"/>
      <c r="G275" s="21"/>
      <c r="H275" s="21"/>
      <c r="I275" s="22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>
        <v>28</v>
      </c>
      <c r="X275" s="39"/>
      <c r="Y275" s="39"/>
      <c r="Z275" s="8"/>
      <c r="AA275" s="8"/>
      <c r="AB275" s="42"/>
      <c r="AC275" s="42"/>
    </row>
    <row r="276" spans="1:29" x14ac:dyDescent="0.2">
      <c r="A276">
        <v>29</v>
      </c>
      <c r="C276">
        <v>0.02</v>
      </c>
      <c r="F276">
        <v>0.02</v>
      </c>
      <c r="G276">
        <v>0.04</v>
      </c>
      <c r="U276">
        <v>29</v>
      </c>
      <c r="X276" s="39"/>
      <c r="Y276" s="39"/>
      <c r="Z276" s="8"/>
      <c r="AA276" s="8"/>
      <c r="AB276" s="42"/>
      <c r="AC276" s="42"/>
    </row>
    <row r="277" spans="1:29" x14ac:dyDescent="0.2">
      <c r="A277" s="21">
        <v>30</v>
      </c>
      <c r="B277" s="21">
        <v>0.08</v>
      </c>
      <c r="C277" s="21">
        <v>0.13</v>
      </c>
      <c r="D277" s="21"/>
      <c r="E277" s="21">
        <v>0.04</v>
      </c>
      <c r="F277" s="21"/>
      <c r="G277" s="21"/>
      <c r="H277" s="21"/>
      <c r="I277" s="22">
        <v>0.08</v>
      </c>
      <c r="J277" s="21">
        <v>0.06</v>
      </c>
      <c r="K277" s="21"/>
      <c r="L277" s="21">
        <v>0.09</v>
      </c>
      <c r="M277" s="21"/>
      <c r="N277" s="21">
        <v>0.03</v>
      </c>
      <c r="O277" s="21"/>
      <c r="P277" s="21"/>
      <c r="Q277" s="21">
        <v>0.05</v>
      </c>
      <c r="R277" s="21">
        <v>0.04</v>
      </c>
      <c r="S277" s="21"/>
      <c r="T277" s="21">
        <v>0.69</v>
      </c>
      <c r="U277" s="21">
        <v>30</v>
      </c>
      <c r="X277" s="39"/>
      <c r="Y277" s="39"/>
      <c r="Z277" s="8"/>
      <c r="AA277" s="8"/>
      <c r="AB277" s="42"/>
      <c r="AC277" s="42"/>
    </row>
    <row r="278" spans="1:29" x14ac:dyDescent="0.2">
      <c r="A278">
        <v>31</v>
      </c>
      <c r="H278">
        <v>0.12</v>
      </c>
      <c r="U278">
        <v>31</v>
      </c>
      <c r="X278" s="39"/>
      <c r="Y278" s="39"/>
      <c r="Z278" s="8"/>
      <c r="AA278" s="8"/>
      <c r="AB278" s="42"/>
      <c r="AC278" s="42"/>
    </row>
    <row r="279" spans="1:29" x14ac:dyDescent="0.2">
      <c r="A279" s="18" t="s">
        <v>37</v>
      </c>
      <c r="B279" s="18">
        <f t="shared" ref="B279:T279" si="45">SUM(B248:B278)</f>
        <v>0.23000000000000004</v>
      </c>
      <c r="C279" s="18">
        <f t="shared" si="45"/>
        <v>0.43000000000000005</v>
      </c>
      <c r="D279" s="18">
        <f t="shared" si="45"/>
        <v>0</v>
      </c>
      <c r="E279" s="18">
        <f t="shared" si="45"/>
        <v>7.0000000000000007E-2</v>
      </c>
      <c r="F279" s="18">
        <f t="shared" si="45"/>
        <v>0.02</v>
      </c>
      <c r="G279" s="18">
        <f t="shared" si="45"/>
        <v>0.08</v>
      </c>
      <c r="H279" s="18">
        <f t="shared" si="45"/>
        <v>0.12</v>
      </c>
      <c r="I279" s="18">
        <f t="shared" si="45"/>
        <v>0.36000000000000004</v>
      </c>
      <c r="J279" s="18">
        <f t="shared" si="45"/>
        <v>0.12</v>
      </c>
      <c r="K279" s="18">
        <f t="shared" si="45"/>
        <v>0</v>
      </c>
      <c r="L279" s="18">
        <f t="shared" si="45"/>
        <v>0.2</v>
      </c>
      <c r="M279" s="18">
        <f t="shared" si="45"/>
        <v>0</v>
      </c>
      <c r="N279" s="18">
        <f t="shared" si="45"/>
        <v>0.05</v>
      </c>
      <c r="O279" s="18">
        <f t="shared" si="45"/>
        <v>0</v>
      </c>
      <c r="P279" s="18">
        <f t="shared" si="45"/>
        <v>0</v>
      </c>
      <c r="Q279" s="18">
        <f t="shared" si="45"/>
        <v>0.08</v>
      </c>
      <c r="R279" s="18">
        <f t="shared" si="45"/>
        <v>0.17</v>
      </c>
      <c r="S279" s="18">
        <f t="shared" si="45"/>
        <v>0</v>
      </c>
      <c r="T279" s="18">
        <f t="shared" si="45"/>
        <v>0.69</v>
      </c>
      <c r="U279" s="18"/>
      <c r="X279" s="39"/>
      <c r="Y279" s="39"/>
      <c r="Z279" s="8"/>
      <c r="AA279" s="8"/>
      <c r="AB279" s="42"/>
      <c r="AC279" s="42"/>
    </row>
    <row r="280" spans="1:29" x14ac:dyDescent="0.2">
      <c r="X280" s="39"/>
      <c r="Y280" s="39"/>
      <c r="Z280" s="8"/>
      <c r="AA280" s="8"/>
      <c r="AB280" s="42"/>
      <c r="AC280" s="42"/>
    </row>
    <row r="281" spans="1:29" x14ac:dyDescent="0.2">
      <c r="A281" s="2" t="s">
        <v>47</v>
      </c>
      <c r="B281" t="s">
        <v>1</v>
      </c>
      <c r="C281" t="s">
        <v>2</v>
      </c>
      <c r="D281" t="s">
        <v>113</v>
      </c>
      <c r="E281" t="s">
        <v>4</v>
      </c>
      <c r="F281" t="s">
        <v>5</v>
      </c>
      <c r="G281" t="s">
        <v>6</v>
      </c>
      <c r="H281" t="s">
        <v>180</v>
      </c>
      <c r="I281" t="s">
        <v>96</v>
      </c>
      <c r="J281" t="s">
        <v>9</v>
      </c>
      <c r="K281" t="s">
        <v>10</v>
      </c>
      <c r="L281" t="s">
        <v>11</v>
      </c>
      <c r="M281" t="s">
        <v>181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  <c r="W281" s="68">
        <v>42248</v>
      </c>
      <c r="X281" s="61"/>
      <c r="Y281" s="59" t="s">
        <v>107</v>
      </c>
      <c r="Z281" s="61"/>
      <c r="AA281" s="61"/>
      <c r="AB281" s="62"/>
      <c r="AC281" s="75"/>
    </row>
    <row r="282" spans="1:29" x14ac:dyDescent="0.2">
      <c r="A282">
        <v>2015</v>
      </c>
      <c r="X282" s="39" t="s">
        <v>105</v>
      </c>
      <c r="Y282" s="39" t="s">
        <v>115</v>
      </c>
      <c r="Z282" s="8" t="s">
        <v>99</v>
      </c>
      <c r="AA282" s="47" t="s">
        <v>116</v>
      </c>
      <c r="AB282" s="42" t="s">
        <v>100</v>
      </c>
      <c r="AC282" s="74" t="s">
        <v>178</v>
      </c>
    </row>
    <row r="283" spans="1:29" x14ac:dyDescent="0.2">
      <c r="A283">
        <v>1</v>
      </c>
      <c r="U283">
        <v>1</v>
      </c>
      <c r="W283" t="str">
        <f>B281</f>
        <v>Pomeroy</v>
      </c>
      <c r="X283" s="39">
        <f>B314</f>
        <v>0.39999999999999997</v>
      </c>
      <c r="Y283" s="40">
        <v>0.51363636363636356</v>
      </c>
      <c r="Z283" s="42">
        <f t="shared" ref="Z283:Z301" si="46">AN25</f>
        <v>6.12</v>
      </c>
      <c r="AA283" s="42">
        <f>Average!K499</f>
        <v>9.3848544973544996</v>
      </c>
      <c r="AB283" s="42">
        <f>Table122234[[#This Row],[Column1]]</f>
        <v>0.39999999999999997</v>
      </c>
      <c r="AC283" s="76">
        <f>Table122234[[#This Row],[Column2]]</f>
        <v>0.51363636363636356</v>
      </c>
    </row>
    <row r="284" spans="1:29" x14ac:dyDescent="0.2">
      <c r="A284" s="21">
        <v>2</v>
      </c>
      <c r="B284" s="21"/>
      <c r="C284" s="21"/>
      <c r="D284" s="21"/>
      <c r="E284" s="21"/>
      <c r="F284" s="21"/>
      <c r="G284" s="21"/>
      <c r="H284" s="21"/>
      <c r="I284" s="22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>
        <v>7.0000000000000007E-2</v>
      </c>
      <c r="U284" s="21">
        <v>2</v>
      </c>
      <c r="W284" t="str">
        <f>C281</f>
        <v>Kuhn</v>
      </c>
      <c r="X284" s="39">
        <f>C314</f>
        <v>0.66</v>
      </c>
      <c r="Y284" s="40">
        <v>0.79176470588235282</v>
      </c>
      <c r="Z284" s="42">
        <f t="shared" si="46"/>
        <v>9.89</v>
      </c>
      <c r="AA284" s="42">
        <f>Average!K500</f>
        <v>13.703181347637868</v>
      </c>
      <c r="AB284" s="42">
        <f>Table122234[[#This Row],[Column1]]</f>
        <v>0.66</v>
      </c>
      <c r="AC284" s="76">
        <f>Table122234[[#This Row],[Column2]]</f>
        <v>0.79176470588235282</v>
      </c>
    </row>
    <row r="285" spans="1:29" x14ac:dyDescent="0.2">
      <c r="A285">
        <v>3</v>
      </c>
      <c r="E285">
        <v>0.01</v>
      </c>
      <c r="U285">
        <v>3</v>
      </c>
      <c r="W285" t="str">
        <f>D281</f>
        <v>Tom Keatts</v>
      </c>
      <c r="X285" s="39">
        <f>D314</f>
        <v>0</v>
      </c>
      <c r="Y285" s="40"/>
      <c r="Z285" s="42">
        <f t="shared" si="46"/>
        <v>5.7700000000000005</v>
      </c>
      <c r="AA285" s="42">
        <f>Average!K501</f>
        <v>16.83554365079365</v>
      </c>
      <c r="AB285" s="42">
        <f>Table122234[[#This Row],[Column1]]</f>
        <v>0</v>
      </c>
      <c r="AC285" s="76"/>
    </row>
    <row r="286" spans="1:29" x14ac:dyDescent="0.2">
      <c r="A286" s="21">
        <v>4</v>
      </c>
      <c r="B286" s="21">
        <v>0.24</v>
      </c>
      <c r="C286" s="21">
        <v>0.04</v>
      </c>
      <c r="D286" s="21"/>
      <c r="E286" s="21"/>
      <c r="F286" s="21"/>
      <c r="G286" s="21"/>
      <c r="H286" s="21"/>
      <c r="I286" s="22"/>
      <c r="J286" s="21"/>
      <c r="K286" s="21"/>
      <c r="L286" s="21"/>
      <c r="M286" s="21"/>
      <c r="N286" s="21"/>
      <c r="O286" s="21"/>
      <c r="P286" s="21"/>
      <c r="Q286" s="21"/>
      <c r="R286" s="21">
        <v>0.04</v>
      </c>
      <c r="S286" s="21"/>
      <c r="T286" s="21"/>
      <c r="U286" s="21">
        <v>4</v>
      </c>
      <c r="W286" t="str">
        <f>E281</f>
        <v>Victor</v>
      </c>
      <c r="X286" s="39">
        <f>E314</f>
        <v>1.53</v>
      </c>
      <c r="Y286" s="40">
        <v>0.63260869565217381</v>
      </c>
      <c r="Z286" s="42">
        <f t="shared" si="46"/>
        <v>11.27</v>
      </c>
      <c r="AA286" s="42">
        <f>Average!K502</f>
        <v>13.696428571428573</v>
      </c>
      <c r="AB286" s="42">
        <f>Table122234[[#This Row],[Column1]]</f>
        <v>1.53</v>
      </c>
      <c r="AC286" s="76">
        <f>Table122234[[#This Row],[Column2]]</f>
        <v>0.63260869565217381</v>
      </c>
    </row>
    <row r="287" spans="1:29" x14ac:dyDescent="0.2">
      <c r="A287">
        <v>5</v>
      </c>
      <c r="B287">
        <v>0.12</v>
      </c>
      <c r="C287">
        <v>0.32</v>
      </c>
      <c r="E287">
        <v>1.1000000000000001</v>
      </c>
      <c r="G287">
        <v>0.43</v>
      </c>
      <c r="H287">
        <v>0.49</v>
      </c>
      <c r="L287">
        <v>0.34</v>
      </c>
      <c r="N287">
        <v>0.2</v>
      </c>
      <c r="O287">
        <v>0.59</v>
      </c>
      <c r="Q287">
        <v>0.84</v>
      </c>
      <c r="R287">
        <v>0.16</v>
      </c>
      <c r="U287">
        <v>5</v>
      </c>
      <c r="W287" t="str">
        <f>F281</f>
        <v>Ruark</v>
      </c>
      <c r="X287" s="39">
        <f>F314</f>
        <v>1.07</v>
      </c>
      <c r="Y287" s="40">
        <v>0.7404761904761904</v>
      </c>
      <c r="Z287" s="42">
        <f t="shared" si="46"/>
        <v>8.52</v>
      </c>
      <c r="AA287" s="42">
        <f>Average!K503</f>
        <v>10.912706043956044</v>
      </c>
      <c r="AB287" s="42">
        <f>Table122234[[#This Row],[Column1]]</f>
        <v>1.07</v>
      </c>
      <c r="AC287" s="76">
        <f>Table122234[[#This Row],[Column2]]</f>
        <v>0.7404761904761904</v>
      </c>
    </row>
    <row r="288" spans="1:29" x14ac:dyDescent="0.2">
      <c r="A288" s="21">
        <v>6</v>
      </c>
      <c r="B288" s="21"/>
      <c r="C288" s="21">
        <v>0.08</v>
      </c>
      <c r="D288" s="21"/>
      <c r="E288" s="21">
        <v>0.15</v>
      </c>
      <c r="F288" s="21">
        <v>0.64</v>
      </c>
      <c r="G288" s="21">
        <v>0.16</v>
      </c>
      <c r="H288" s="21"/>
      <c r="I288" s="22"/>
      <c r="J288" s="21">
        <v>0.26</v>
      </c>
      <c r="K288" s="21"/>
      <c r="L288" s="21">
        <v>0.1</v>
      </c>
      <c r="M288" s="21"/>
      <c r="N288" s="21">
        <v>0.18</v>
      </c>
      <c r="O288" s="21"/>
      <c r="P288" s="21"/>
      <c r="Q288" s="21">
        <v>0.15</v>
      </c>
      <c r="R288" s="21"/>
      <c r="S288" s="21"/>
      <c r="T288" s="21"/>
      <c r="U288" s="21">
        <v>6</v>
      </c>
      <c r="W288" t="str">
        <f>G281</f>
        <v>Cardwell</v>
      </c>
      <c r="X288" s="39">
        <f>G314</f>
        <v>0.63</v>
      </c>
      <c r="Y288" s="40">
        <v>0.51470588235294112</v>
      </c>
      <c r="Z288" s="42">
        <f t="shared" si="46"/>
        <v>6.1300000000000008</v>
      </c>
      <c r="AA288" s="42">
        <f>Average!K504</f>
        <v>8.708881320949434</v>
      </c>
      <c r="AB288" s="42">
        <f>Table122234[[#This Row],[Column1]]</f>
        <v>0.63</v>
      </c>
      <c r="AC288" s="76">
        <f>Table122234[[#This Row],[Column2]]</f>
        <v>0.51470588235294112</v>
      </c>
    </row>
    <row r="289" spans="1:29" x14ac:dyDescent="0.2">
      <c r="A289">
        <v>7</v>
      </c>
      <c r="F289">
        <v>0.13</v>
      </c>
      <c r="J289">
        <v>0.11</v>
      </c>
      <c r="U289">
        <v>7</v>
      </c>
      <c r="W289" t="str">
        <f>H281</f>
        <v>Hastings</v>
      </c>
      <c r="X289" s="39">
        <f>H314</f>
        <v>0.62</v>
      </c>
      <c r="Y289" s="40">
        <v>0.51714285714285702</v>
      </c>
      <c r="Z289" s="42">
        <f t="shared" si="46"/>
        <v>7.5600000000000005</v>
      </c>
      <c r="AA289" s="42">
        <f>Average!K505</f>
        <v>9.5304670329670316</v>
      </c>
      <c r="AB289" s="42">
        <f>Table122234[[#This Row],[Column1]]</f>
        <v>0.62</v>
      </c>
      <c r="AC289" s="76">
        <f>Table122234[[#This Row],[Column2]]</f>
        <v>0.51714285714285702</v>
      </c>
    </row>
    <row r="290" spans="1:29" x14ac:dyDescent="0.2">
      <c r="A290" s="21">
        <v>8</v>
      </c>
      <c r="B290" s="21"/>
      <c r="C290" s="21"/>
      <c r="D290" s="21"/>
      <c r="E290" s="21"/>
      <c r="F290" s="21"/>
      <c r="G290" s="21"/>
      <c r="H290" s="21"/>
      <c r="I290" s="22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>
        <v>8</v>
      </c>
      <c r="W290" t="str">
        <f>I281</f>
        <v>510 Pataha</v>
      </c>
      <c r="X290" s="39">
        <f>I314</f>
        <v>0</v>
      </c>
      <c r="Y290" s="40"/>
      <c r="Z290" s="42">
        <f t="shared" si="46"/>
        <v>5.5100000000000007</v>
      </c>
      <c r="AA290" s="42">
        <f>Average!K506</f>
        <v>9.2620000000000005</v>
      </c>
      <c r="AB290" s="42">
        <f>Table122234[[#This Row],[Column1]]</f>
        <v>0</v>
      </c>
      <c r="AC290" s="76"/>
    </row>
    <row r="291" spans="1:29" x14ac:dyDescent="0.2">
      <c r="A291">
        <v>9</v>
      </c>
      <c r="U291">
        <v>9</v>
      </c>
      <c r="W291" t="str">
        <f>J281</f>
        <v>Williams</v>
      </c>
      <c r="X291" s="39">
        <f>J314</f>
        <v>0.44</v>
      </c>
      <c r="Y291" s="40">
        <v>0.60523809523809524</v>
      </c>
      <c r="Z291" s="42">
        <f t="shared" si="46"/>
        <v>6.9600000000000017</v>
      </c>
      <c r="AA291" s="42">
        <f>Average!K507</f>
        <v>11.917445054945054</v>
      </c>
      <c r="AB291" s="42">
        <f>Table122234[[#This Row],[Column1]]</f>
        <v>0.44</v>
      </c>
      <c r="AC291" s="76">
        <f>Table122234[[#This Row],[Column2]]</f>
        <v>0.60523809523809524</v>
      </c>
    </row>
    <row r="292" spans="1:29" x14ac:dyDescent="0.2">
      <c r="A292" s="21">
        <v>10</v>
      </c>
      <c r="B292" s="21"/>
      <c r="C292" s="21"/>
      <c r="D292" s="21"/>
      <c r="E292" s="21"/>
      <c r="F292" s="21"/>
      <c r="G292" s="21"/>
      <c r="H292" s="21"/>
      <c r="I292" s="22"/>
      <c r="J292" s="21"/>
      <c r="K292" s="21"/>
      <c r="L292" s="21"/>
      <c r="M292" s="21"/>
      <c r="N292" s="21"/>
      <c r="O292" s="21">
        <v>0.57999999999999996</v>
      </c>
      <c r="P292" s="21"/>
      <c r="Q292" s="21"/>
      <c r="R292" s="21"/>
      <c r="S292" s="21"/>
      <c r="T292" s="21"/>
      <c r="U292" s="21">
        <v>10</v>
      </c>
      <c r="W292" t="str">
        <f>K281</f>
        <v>Fitzsimmons</v>
      </c>
      <c r="X292" s="39">
        <f>K314</f>
        <v>0</v>
      </c>
      <c r="Y292" s="40">
        <v>0.49590909090909085</v>
      </c>
      <c r="Z292" s="42">
        <f t="shared" si="46"/>
        <v>0</v>
      </c>
      <c r="AA292" s="42">
        <f>Average!K508</f>
        <v>10.617717391304348</v>
      </c>
      <c r="AB292" s="42">
        <f>Table122234[[#This Row],[Column1]]</f>
        <v>0</v>
      </c>
      <c r="AC292" s="76">
        <f>Table122234[[#This Row],[Column2]]</f>
        <v>0.49590909090909085</v>
      </c>
    </row>
    <row r="293" spans="1:29" x14ac:dyDescent="0.2">
      <c r="A293">
        <v>11</v>
      </c>
      <c r="U293">
        <v>11</v>
      </c>
      <c r="W293" t="str">
        <f>L281</f>
        <v>Houser</v>
      </c>
      <c r="X293" s="39">
        <f>L314</f>
        <v>0.44000000000000006</v>
      </c>
      <c r="Y293" s="40">
        <v>0.67681818181818199</v>
      </c>
      <c r="Z293" s="42">
        <f t="shared" si="46"/>
        <v>8.8199999999999985</v>
      </c>
      <c r="AA293" s="42">
        <f>Average!K509</f>
        <v>12.171507936507936</v>
      </c>
      <c r="AB293" s="42">
        <f>Table122234[[#This Row],[Column1]]</f>
        <v>0.44000000000000006</v>
      </c>
      <c r="AC293" s="76">
        <f>Table122234[[#This Row],[Column2]]</f>
        <v>0.67681818181818199</v>
      </c>
    </row>
    <row r="294" spans="1:29" x14ac:dyDescent="0.2">
      <c r="A294" s="21">
        <v>12</v>
      </c>
      <c r="B294" s="21">
        <v>0.04</v>
      </c>
      <c r="C294" s="21"/>
      <c r="D294" s="21"/>
      <c r="E294" s="21"/>
      <c r="F294" s="21"/>
      <c r="G294" s="21"/>
      <c r="H294" s="21"/>
      <c r="I294" s="22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>
        <v>12</v>
      </c>
      <c r="W294" t="str">
        <f>M281</f>
        <v>Baker</v>
      </c>
      <c r="X294" s="39">
        <f>M314</f>
        <v>0</v>
      </c>
      <c r="Y294" s="40">
        <v>0.61238095238095236</v>
      </c>
      <c r="Z294" s="42">
        <f t="shared" si="46"/>
        <v>0</v>
      </c>
      <c r="AA294" s="42">
        <f>Average!K510</f>
        <v>10.135113636363636</v>
      </c>
      <c r="AB294" s="42">
        <f>Table122234[[#This Row],[Column1]]</f>
        <v>0</v>
      </c>
      <c r="AC294" s="76">
        <f>Table122234[[#This Row],[Column2]]</f>
        <v>0.61238095238095236</v>
      </c>
    </row>
    <row r="295" spans="1:29" x14ac:dyDescent="0.2">
      <c r="A295">
        <v>13</v>
      </c>
      <c r="U295">
        <v>13</v>
      </c>
      <c r="W295" t="str">
        <f>N281</f>
        <v>Landkammer</v>
      </c>
      <c r="X295" s="39">
        <f>N314</f>
        <v>0.67</v>
      </c>
      <c r="Y295" s="40">
        <v>0.51956521739130423</v>
      </c>
      <c r="Z295" s="42">
        <f t="shared" si="46"/>
        <v>7.82</v>
      </c>
      <c r="AA295" s="42">
        <f>Average!K511</f>
        <v>10.512500000000001</v>
      </c>
      <c r="AB295" s="42">
        <f>Table122234[[#This Row],[Column1]]</f>
        <v>0.67</v>
      </c>
      <c r="AC295" s="76">
        <f>Table122234[[#This Row],[Column2]]</f>
        <v>0.51956521739130423</v>
      </c>
    </row>
    <row r="296" spans="1:29" x14ac:dyDescent="0.2">
      <c r="A296" s="21">
        <v>14</v>
      </c>
      <c r="B296" s="21"/>
      <c r="C296" s="21"/>
      <c r="D296" s="21"/>
      <c r="E296" s="21"/>
      <c r="F296" s="21"/>
      <c r="G296" s="21"/>
      <c r="H296" s="21"/>
      <c r="I296" s="22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>
        <v>14</v>
      </c>
      <c r="W296" t="str">
        <f>O281</f>
        <v>Travis</v>
      </c>
      <c r="X296" s="39">
        <f>O314</f>
        <v>1.17</v>
      </c>
      <c r="Y296" s="40">
        <v>0.43095238095238092</v>
      </c>
      <c r="Z296" s="42">
        <f t="shared" si="46"/>
        <v>8.35</v>
      </c>
      <c r="AA296" s="42">
        <f>Average!K512</f>
        <v>8.7571527879527888</v>
      </c>
      <c r="AB296" s="42">
        <f>Table122234[[#This Row],[Column1]]</f>
        <v>1.17</v>
      </c>
      <c r="AC296" s="76">
        <f>Table122234[[#This Row],[Column2]]</f>
        <v>0.43095238095238092</v>
      </c>
    </row>
    <row r="297" spans="1:29" x14ac:dyDescent="0.2">
      <c r="A297">
        <v>15</v>
      </c>
      <c r="U297">
        <v>15</v>
      </c>
      <c r="W297" t="str">
        <f>P281</f>
        <v>Robinson</v>
      </c>
      <c r="X297" s="39">
        <f>P314</f>
        <v>0</v>
      </c>
      <c r="Y297" s="40">
        <v>0.68647058823529417</v>
      </c>
      <c r="Z297" s="42">
        <f t="shared" si="46"/>
        <v>0</v>
      </c>
      <c r="AA297" s="42">
        <f>Average!K513</f>
        <v>9.9149673202614395</v>
      </c>
      <c r="AB297" s="42">
        <f>Table122234[[#This Row],[Column1]]</f>
        <v>0</v>
      </c>
      <c r="AC297" s="76">
        <f>Table122234[[#This Row],[Column2]]</f>
        <v>0.68647058823529417</v>
      </c>
    </row>
    <row r="298" spans="1:29" x14ac:dyDescent="0.2">
      <c r="A298" s="21">
        <v>16</v>
      </c>
      <c r="B298" s="21"/>
      <c r="C298" s="21"/>
      <c r="D298" s="21"/>
      <c r="E298" s="21"/>
      <c r="F298" s="21"/>
      <c r="G298" s="21"/>
      <c r="H298" s="21"/>
      <c r="I298" s="22"/>
      <c r="J298" s="21"/>
      <c r="K298" s="21"/>
      <c r="L298" s="21"/>
      <c r="M298" s="21"/>
      <c r="N298" s="21"/>
      <c r="O298" s="21"/>
      <c r="P298" s="21"/>
      <c r="Q298" s="21"/>
      <c r="R298" s="21">
        <v>0.01</v>
      </c>
      <c r="S298" s="21"/>
      <c r="T298" s="21"/>
      <c r="U298" s="21">
        <v>16</v>
      </c>
      <c r="W298" t="str">
        <f>Q281</f>
        <v>Blachly</v>
      </c>
      <c r="X298" s="39">
        <f>Q314</f>
        <v>1.37</v>
      </c>
      <c r="Y298" s="40">
        <v>0.62095238095238103</v>
      </c>
      <c r="Z298" s="42">
        <f t="shared" si="46"/>
        <v>7.07</v>
      </c>
      <c r="AA298" s="42">
        <f>Average!K514</f>
        <v>11.849945054945056</v>
      </c>
      <c r="AB298" s="42">
        <f>Table122234[[#This Row],[Column1]]</f>
        <v>1.37</v>
      </c>
      <c r="AC298" s="76">
        <f>Table122234[[#This Row],[Column2]]</f>
        <v>0.62095238095238103</v>
      </c>
    </row>
    <row r="299" spans="1:29" x14ac:dyDescent="0.2">
      <c r="A299">
        <v>17</v>
      </c>
      <c r="C299">
        <v>0.22</v>
      </c>
      <c r="E299">
        <v>0.27</v>
      </c>
      <c r="F299">
        <v>0.3</v>
      </c>
      <c r="G299">
        <v>0.04</v>
      </c>
      <c r="H299">
        <v>0.13</v>
      </c>
      <c r="N299">
        <v>0.27</v>
      </c>
      <c r="Q299">
        <v>0.38</v>
      </c>
      <c r="R299">
        <v>0.2</v>
      </c>
      <c r="T299">
        <v>0.17</v>
      </c>
      <c r="U299">
        <v>17</v>
      </c>
      <c r="W299" t="str">
        <f>R281</f>
        <v>S. Flerchinger</v>
      </c>
      <c r="X299" s="39">
        <f>R314</f>
        <v>0.41000000000000003</v>
      </c>
      <c r="Y299" s="40">
        <v>0.58772727272727276</v>
      </c>
      <c r="Z299" s="42">
        <f t="shared" si="46"/>
        <v>7.2399999999999993</v>
      </c>
      <c r="AA299" s="42">
        <f>Average!K515</f>
        <v>11.810530118030117</v>
      </c>
      <c r="AB299" s="42">
        <f>Table122234[[#This Row],[Column1]]</f>
        <v>0.41000000000000003</v>
      </c>
      <c r="AC299" s="76">
        <f>Table122234[[#This Row],[Column2]]</f>
        <v>0.58772727272727276</v>
      </c>
    </row>
    <row r="300" spans="1:29" x14ac:dyDescent="0.2">
      <c r="A300" s="21">
        <v>18</v>
      </c>
      <c r="B300" s="21"/>
      <c r="C300" s="21"/>
      <c r="D300" s="21"/>
      <c r="E300" s="21"/>
      <c r="F300" s="21"/>
      <c r="G300" s="21"/>
      <c r="H300" s="21"/>
      <c r="I300" s="22"/>
      <c r="J300" s="21">
        <v>7.0000000000000007E-2</v>
      </c>
      <c r="K300" s="21"/>
      <c r="L300" s="21"/>
      <c r="M300" s="21"/>
      <c r="N300" s="21">
        <v>0.02</v>
      </c>
      <c r="O300" s="21"/>
      <c r="P300" s="21"/>
      <c r="Q300" s="21"/>
      <c r="R300" s="21"/>
      <c r="S300" s="21"/>
      <c r="T300" s="21"/>
      <c r="U300" s="21">
        <v>18</v>
      </c>
      <c r="W300" t="str">
        <f>S281</f>
        <v>B Slaybaugh</v>
      </c>
      <c r="X300" s="39">
        <f>S314</f>
        <v>0</v>
      </c>
      <c r="Y300" s="40">
        <v>0.36250000000000004</v>
      </c>
      <c r="Z300" s="42">
        <f t="shared" si="46"/>
        <v>0</v>
      </c>
      <c r="AA300" s="42">
        <f>Average!K516</f>
        <v>11.871538461538462</v>
      </c>
      <c r="AB300" s="42">
        <f>Table122234[[#This Row],[Column1]]</f>
        <v>0</v>
      </c>
      <c r="AC300" s="76">
        <f>Table122234[[#This Row],[Column2]]</f>
        <v>0.36250000000000004</v>
      </c>
    </row>
    <row r="301" spans="1:29" x14ac:dyDescent="0.2">
      <c r="A301">
        <v>19</v>
      </c>
      <c r="U301">
        <v>19</v>
      </c>
      <c r="W301" t="str">
        <f>T281</f>
        <v>Demand</v>
      </c>
      <c r="X301" s="39">
        <f>T314</f>
        <v>0.24000000000000002</v>
      </c>
      <c r="Y301" s="40">
        <v>0.78576923076923078</v>
      </c>
      <c r="Z301" s="42">
        <f t="shared" si="46"/>
        <v>13.56</v>
      </c>
      <c r="AA301" s="42">
        <f>Average!K517</f>
        <v>19.303055555555552</v>
      </c>
      <c r="AB301" s="42">
        <f>Table122234[[#This Row],[Column1]]</f>
        <v>0.24000000000000002</v>
      </c>
      <c r="AC301" s="76">
        <f>Table122234[[#This Row],[Column2]]</f>
        <v>0.78576923076923078</v>
      </c>
    </row>
    <row r="302" spans="1:29" x14ac:dyDescent="0.2">
      <c r="A302" s="21">
        <v>20</v>
      </c>
      <c r="B302" s="21"/>
      <c r="C302" s="21"/>
      <c r="D302" s="21"/>
      <c r="E302" s="21"/>
      <c r="F302" s="21"/>
      <c r="G302" s="21"/>
      <c r="H302" s="21"/>
      <c r="I302" s="22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>
        <v>20</v>
      </c>
      <c r="X302" s="39"/>
      <c r="Y302" s="39"/>
      <c r="Z302" s="8"/>
      <c r="AA302" s="8"/>
      <c r="AB302" s="42"/>
      <c r="AC302" s="76"/>
    </row>
    <row r="303" spans="1:29" x14ac:dyDescent="0.2">
      <c r="A303">
        <v>21</v>
      </c>
      <c r="U303">
        <v>21</v>
      </c>
      <c r="W303" t="s">
        <v>101</v>
      </c>
      <c r="X303" s="39"/>
      <c r="Y303" s="39"/>
      <c r="Z303" s="8"/>
      <c r="AA303" s="8" t="s">
        <v>145</v>
      </c>
      <c r="AB303" s="42"/>
      <c r="AC303" s="76"/>
    </row>
    <row r="304" spans="1:29" x14ac:dyDescent="0.2">
      <c r="A304" s="21">
        <v>22</v>
      </c>
      <c r="B304" s="21"/>
      <c r="C304" s="21"/>
      <c r="D304" s="21"/>
      <c r="E304" s="21"/>
      <c r="F304" s="21"/>
      <c r="G304" s="21"/>
      <c r="H304" s="21"/>
      <c r="I304" s="22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>
        <v>22</v>
      </c>
      <c r="X304" s="41" t="s">
        <v>102</v>
      </c>
      <c r="Y304" s="41"/>
      <c r="Z304" s="8"/>
      <c r="AA304" s="8"/>
      <c r="AB304" s="42"/>
      <c r="AC304" s="76"/>
    </row>
    <row r="305" spans="1:29" x14ac:dyDescent="0.2">
      <c r="A305">
        <v>23</v>
      </c>
      <c r="U305">
        <v>23</v>
      </c>
      <c r="X305" s="39"/>
      <c r="Y305" s="39"/>
      <c r="Z305" s="8"/>
      <c r="AA305" s="8"/>
      <c r="AB305" s="42"/>
      <c r="AC305" s="74"/>
    </row>
    <row r="306" spans="1:29" x14ac:dyDescent="0.2">
      <c r="A306" s="21">
        <v>24</v>
      </c>
      <c r="B306" s="21"/>
      <c r="C306" s="21"/>
      <c r="D306" s="21"/>
      <c r="E306" s="21"/>
      <c r="F306" s="21"/>
      <c r="G306" s="21"/>
      <c r="H306" s="21"/>
      <c r="I306" s="22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>
        <v>24</v>
      </c>
      <c r="X306" s="39"/>
      <c r="Y306" s="39"/>
      <c r="Z306" s="8"/>
      <c r="AA306" s="8"/>
      <c r="AB306" s="42"/>
      <c r="AC306" s="42"/>
    </row>
    <row r="307" spans="1:29" x14ac:dyDescent="0.2">
      <c r="A307">
        <v>25</v>
      </c>
      <c r="U307">
        <v>25</v>
      </c>
      <c r="X307" s="39"/>
      <c r="Y307" s="39"/>
      <c r="Z307" s="8"/>
      <c r="AA307" s="8"/>
      <c r="AB307" s="42"/>
      <c r="AC307" s="42"/>
    </row>
    <row r="308" spans="1:29" x14ac:dyDescent="0.2">
      <c r="A308" s="21">
        <v>26</v>
      </c>
      <c r="B308" s="21"/>
      <c r="C308" s="21"/>
      <c r="D308" s="21"/>
      <c r="E308" s="21"/>
      <c r="F308" s="21"/>
      <c r="G308" s="21"/>
      <c r="H308" s="21"/>
      <c r="I308" s="22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>
        <v>26</v>
      </c>
      <c r="X308" s="39"/>
      <c r="Y308" s="39"/>
      <c r="Z308" s="8"/>
      <c r="AA308" s="8"/>
      <c r="AB308" s="42"/>
      <c r="AC308" s="42"/>
    </row>
    <row r="309" spans="1:29" x14ac:dyDescent="0.2">
      <c r="A309">
        <v>27</v>
      </c>
      <c r="U309">
        <v>27</v>
      </c>
      <c r="X309" s="39"/>
      <c r="Y309" s="39"/>
      <c r="Z309" s="8"/>
      <c r="AA309" s="8"/>
      <c r="AB309" s="42"/>
      <c r="AC309" s="42"/>
    </row>
    <row r="310" spans="1:29" x14ac:dyDescent="0.2">
      <c r="A310" s="21">
        <v>28</v>
      </c>
      <c r="B310" s="21"/>
      <c r="C310" s="21"/>
      <c r="D310" s="21"/>
      <c r="E310" s="21"/>
      <c r="F310" s="21"/>
      <c r="G310" s="21"/>
      <c r="H310" s="21"/>
      <c r="I310" s="22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>
        <v>28</v>
      </c>
      <c r="X310" s="39"/>
      <c r="Y310" s="39"/>
      <c r="Z310" s="8"/>
      <c r="AA310" s="8"/>
      <c r="AB310" s="42"/>
      <c r="AC310" s="42"/>
    </row>
    <row r="311" spans="1:29" x14ac:dyDescent="0.2">
      <c r="A311">
        <v>29</v>
      </c>
      <c r="U311">
        <v>29</v>
      </c>
      <c r="X311" s="39"/>
      <c r="Y311" s="39"/>
      <c r="Z311" s="8"/>
      <c r="AA311" s="8"/>
      <c r="AB311" s="42"/>
      <c r="AC311" s="42"/>
    </row>
    <row r="312" spans="1:29" x14ac:dyDescent="0.2">
      <c r="A312" s="21">
        <v>30</v>
      </c>
      <c r="B312" s="21"/>
      <c r="C312" s="21"/>
      <c r="D312" s="21"/>
      <c r="E312" s="21"/>
      <c r="F312" s="21"/>
      <c r="G312" s="21"/>
      <c r="H312" s="21"/>
      <c r="I312" s="22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>
        <v>30</v>
      </c>
      <c r="X312" s="39"/>
      <c r="Y312" s="39"/>
      <c r="Z312" s="8"/>
      <c r="AA312" s="8"/>
      <c r="AB312" s="42"/>
      <c r="AC312" s="42"/>
    </row>
    <row r="313" spans="1:29" x14ac:dyDescent="0.2">
      <c r="A313">
        <v>31</v>
      </c>
      <c r="U313">
        <v>31</v>
      </c>
      <c r="X313" s="39"/>
      <c r="Y313" s="39"/>
      <c r="Z313" s="8"/>
      <c r="AA313" s="8"/>
      <c r="AB313" s="42"/>
      <c r="AC313" s="42"/>
    </row>
    <row r="314" spans="1:29" x14ac:dyDescent="0.2">
      <c r="A314" s="18" t="s">
        <v>37</v>
      </c>
      <c r="B314" s="18">
        <f t="shared" ref="B314:T314" si="47">SUM(B283:B313)</f>
        <v>0.39999999999999997</v>
      </c>
      <c r="C314" s="18">
        <f t="shared" si="47"/>
        <v>0.66</v>
      </c>
      <c r="D314" s="18">
        <f t="shared" si="47"/>
        <v>0</v>
      </c>
      <c r="E314" s="18">
        <f t="shared" si="47"/>
        <v>1.53</v>
      </c>
      <c r="F314" s="18">
        <f t="shared" si="47"/>
        <v>1.07</v>
      </c>
      <c r="G314" s="18">
        <f t="shared" si="47"/>
        <v>0.63</v>
      </c>
      <c r="H314" s="18">
        <f t="shared" si="47"/>
        <v>0.62</v>
      </c>
      <c r="I314" s="18">
        <f t="shared" si="47"/>
        <v>0</v>
      </c>
      <c r="J314" s="18">
        <f t="shared" si="47"/>
        <v>0.44</v>
      </c>
      <c r="K314" s="18">
        <f t="shared" si="47"/>
        <v>0</v>
      </c>
      <c r="L314" s="18">
        <f t="shared" si="47"/>
        <v>0.44000000000000006</v>
      </c>
      <c r="M314" s="18">
        <f t="shared" si="47"/>
        <v>0</v>
      </c>
      <c r="N314" s="18">
        <f t="shared" si="47"/>
        <v>0.67</v>
      </c>
      <c r="O314" s="18">
        <f t="shared" si="47"/>
        <v>1.17</v>
      </c>
      <c r="P314" s="18">
        <f t="shared" si="47"/>
        <v>0</v>
      </c>
      <c r="Q314" s="18">
        <f t="shared" si="47"/>
        <v>1.37</v>
      </c>
      <c r="R314" s="18">
        <f t="shared" si="47"/>
        <v>0.41000000000000003</v>
      </c>
      <c r="S314" s="18">
        <f t="shared" si="47"/>
        <v>0</v>
      </c>
      <c r="T314" s="18">
        <f t="shared" si="47"/>
        <v>0.24000000000000002</v>
      </c>
      <c r="U314" s="18"/>
      <c r="X314" s="39"/>
      <c r="Y314" s="39"/>
      <c r="Z314" s="8"/>
      <c r="AA314" s="8"/>
      <c r="AB314" s="42"/>
      <c r="AC314" s="42"/>
    </row>
    <row r="315" spans="1:29" x14ac:dyDescent="0.2">
      <c r="X315" s="39"/>
      <c r="Y315" s="39"/>
      <c r="Z315" s="8"/>
      <c r="AA315" s="8"/>
      <c r="AB315" s="42"/>
      <c r="AC315" s="42"/>
    </row>
    <row r="316" spans="1:29" x14ac:dyDescent="0.2">
      <c r="A316" s="2" t="s">
        <v>48</v>
      </c>
      <c r="B316" t="s">
        <v>1</v>
      </c>
      <c r="C316" t="s">
        <v>2</v>
      </c>
      <c r="D316" t="s">
        <v>113</v>
      </c>
      <c r="E316" t="s">
        <v>4</v>
      </c>
      <c r="F316" t="s">
        <v>5</v>
      </c>
      <c r="G316" t="s">
        <v>6</v>
      </c>
      <c r="H316" t="s">
        <v>180</v>
      </c>
      <c r="I316" t="s">
        <v>96</v>
      </c>
      <c r="J316" t="s">
        <v>9</v>
      </c>
      <c r="K316" t="s">
        <v>10</v>
      </c>
      <c r="L316" t="s">
        <v>11</v>
      </c>
      <c r="M316" t="s">
        <v>181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  <c r="W316" s="68">
        <v>42278</v>
      </c>
      <c r="X316" s="61"/>
      <c r="Y316" s="59" t="s">
        <v>107</v>
      </c>
      <c r="Z316" s="61"/>
      <c r="AA316" s="61"/>
      <c r="AB316" s="62"/>
      <c r="AC316" s="75"/>
    </row>
    <row r="317" spans="1:29" x14ac:dyDescent="0.2">
      <c r="A317">
        <v>2015</v>
      </c>
      <c r="X317" s="39" t="s">
        <v>104</v>
      </c>
      <c r="Y317" s="39" t="s">
        <v>115</v>
      </c>
      <c r="Z317" s="8" t="s">
        <v>99</v>
      </c>
      <c r="AA317" s="47" t="s">
        <v>116</v>
      </c>
      <c r="AB317" s="42" t="s">
        <v>100</v>
      </c>
      <c r="AC317" s="74" t="s">
        <v>178</v>
      </c>
    </row>
    <row r="318" spans="1:29" x14ac:dyDescent="0.2">
      <c r="A318">
        <v>1</v>
      </c>
      <c r="U318">
        <v>1</v>
      </c>
      <c r="W318" t="str">
        <f>B316</f>
        <v>Pomeroy</v>
      </c>
      <c r="X318" s="39">
        <f>B349</f>
        <v>0.86</v>
      </c>
      <c r="Y318" s="40">
        <v>1.2258695652173914</v>
      </c>
      <c r="Z318" s="42">
        <f>AO25</f>
        <v>6.98</v>
      </c>
      <c r="AA318" s="42">
        <f>Average!L499</f>
        <v>10.586461640211642</v>
      </c>
      <c r="AB318" s="42">
        <f>AB283+Table132335[[#This Row],[Column1]]</f>
        <v>1.26</v>
      </c>
      <c r="AC318" s="76">
        <f>AC283+Table132335[[#This Row],[Column2]]</f>
        <v>1.7395059288537551</v>
      </c>
    </row>
    <row r="319" spans="1:29" x14ac:dyDescent="0.2">
      <c r="A319" s="21">
        <v>2</v>
      </c>
      <c r="B319" s="21"/>
      <c r="C319" s="21"/>
      <c r="D319" s="21"/>
      <c r="E319" s="21"/>
      <c r="F319" s="21"/>
      <c r="G319" s="21"/>
      <c r="H319" s="21"/>
      <c r="I319" s="22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>
        <v>2</v>
      </c>
      <c r="W319" t="str">
        <f>C316</f>
        <v>Kuhn</v>
      </c>
      <c r="X319" s="39">
        <f>C349</f>
        <v>2.1900000000000004</v>
      </c>
      <c r="Y319" s="40">
        <v>1.5057894736842108</v>
      </c>
      <c r="Z319" s="42">
        <f t="shared" ref="Z319:Z336" si="48">AO26</f>
        <v>12.080000000000002</v>
      </c>
      <c r="AA319" s="42">
        <f>Average!L500</f>
        <v>15.200137869376999</v>
      </c>
      <c r="AB319" s="42">
        <f>AB284+Table132335[[#This Row],[Column1]]</f>
        <v>2.8500000000000005</v>
      </c>
      <c r="AC319" s="76">
        <f>AC284+Table132335[[#This Row],[Column2]]</f>
        <v>2.2975541795665637</v>
      </c>
    </row>
    <row r="320" spans="1:29" x14ac:dyDescent="0.2">
      <c r="A320">
        <v>3</v>
      </c>
      <c r="D320">
        <v>0.01</v>
      </c>
      <c r="N320">
        <v>0.01</v>
      </c>
      <c r="U320">
        <v>3</v>
      </c>
      <c r="W320" t="str">
        <f>D316</f>
        <v>Tom Keatts</v>
      </c>
      <c r="X320" s="39">
        <f>D349</f>
        <v>1.44</v>
      </c>
      <c r="Y320" s="40"/>
      <c r="Z320" s="42">
        <f t="shared" si="48"/>
        <v>7.2100000000000009</v>
      </c>
      <c r="AA320" s="42">
        <f>Average!L501</f>
        <v>18.387329365079363</v>
      </c>
      <c r="AB320" s="42">
        <f>AB285+Table132335[[#This Row],[Column1]]</f>
        <v>1.44</v>
      </c>
      <c r="AC320" s="76"/>
    </row>
    <row r="321" spans="1:29" x14ac:dyDescent="0.2">
      <c r="A321" s="21">
        <v>4</v>
      </c>
      <c r="B321" s="21"/>
      <c r="C321" s="21"/>
      <c r="D321" s="21"/>
      <c r="E321" s="21"/>
      <c r="F321" s="21"/>
      <c r="G321" s="21"/>
      <c r="H321" s="21"/>
      <c r="I321" s="22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>
        <v>4</v>
      </c>
      <c r="W321" t="str">
        <f>E316</f>
        <v>Victor</v>
      </c>
      <c r="X321" s="39">
        <f>E349</f>
        <v>1.38</v>
      </c>
      <c r="Y321" s="40">
        <v>1.7965217391304351</v>
      </c>
      <c r="Z321" s="42">
        <f t="shared" si="48"/>
        <v>12.649999999999999</v>
      </c>
      <c r="AA321" s="42">
        <f>Average!L502</f>
        <v>15.496071428571431</v>
      </c>
      <c r="AB321" s="42">
        <f>AB286+Table132335[[#This Row],[Column1]]</f>
        <v>2.91</v>
      </c>
      <c r="AC321" s="76">
        <f>AC286+Table132335[[#This Row],[Column2]]</f>
        <v>2.4291304347826088</v>
      </c>
    </row>
    <row r="322" spans="1:29" x14ac:dyDescent="0.2">
      <c r="A322">
        <v>5</v>
      </c>
      <c r="U322">
        <v>5</v>
      </c>
      <c r="W322" t="str">
        <f>F316</f>
        <v>Ruark</v>
      </c>
      <c r="X322" s="39">
        <f>F349</f>
        <v>0</v>
      </c>
      <c r="Y322" s="40">
        <v>1.6126086956521744</v>
      </c>
      <c r="Z322" s="42">
        <f t="shared" si="48"/>
        <v>8.52</v>
      </c>
      <c r="AA322" s="42">
        <f>Average!L503</f>
        <v>12.430206043956044</v>
      </c>
      <c r="AB322" s="42">
        <f>AB287+Table132335[[#This Row],[Column1]]</f>
        <v>1.07</v>
      </c>
      <c r="AC322" s="76">
        <f>AC287+Table132335[[#This Row],[Column2]]</f>
        <v>2.3530848861283649</v>
      </c>
    </row>
    <row r="323" spans="1:29" x14ac:dyDescent="0.2">
      <c r="A323" s="21">
        <v>6</v>
      </c>
      <c r="B323" s="21"/>
      <c r="C323" s="21"/>
      <c r="D323" s="21"/>
      <c r="E323" s="21"/>
      <c r="F323" s="21"/>
      <c r="G323" s="21"/>
      <c r="H323" s="21"/>
      <c r="I323" s="22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>
        <v>6</v>
      </c>
      <c r="W323" t="str">
        <f>G316</f>
        <v>Cardwell</v>
      </c>
      <c r="X323" s="39">
        <f>G349</f>
        <v>1.1499999999999999</v>
      </c>
      <c r="Y323" s="40">
        <v>1.2789473684210528</v>
      </c>
      <c r="Z323" s="42">
        <f t="shared" si="48"/>
        <v>7.2800000000000011</v>
      </c>
      <c r="AA323" s="42">
        <f>Average!L504</f>
        <v>9.9878286893704864</v>
      </c>
      <c r="AB323" s="42">
        <f>AB288+Table132335[[#This Row],[Column1]]</f>
        <v>1.7799999999999998</v>
      </c>
      <c r="AC323" s="76">
        <f>AC288+Table132335[[#This Row],[Column2]]</f>
        <v>1.793653250773994</v>
      </c>
    </row>
    <row r="324" spans="1:29" x14ac:dyDescent="0.2">
      <c r="A324">
        <v>7</v>
      </c>
      <c r="B324">
        <v>0.04</v>
      </c>
      <c r="C324">
        <v>0.28000000000000003</v>
      </c>
      <c r="D324">
        <v>0.26</v>
      </c>
      <c r="E324">
        <v>0.26</v>
      </c>
      <c r="G324">
        <v>0.24</v>
      </c>
      <c r="I324">
        <v>0.12</v>
      </c>
      <c r="J324">
        <v>0.2</v>
      </c>
      <c r="K324">
        <v>0.26</v>
      </c>
      <c r="L324">
        <v>0.32</v>
      </c>
      <c r="N324">
        <v>0.2</v>
      </c>
      <c r="Q324">
        <v>0.26</v>
      </c>
      <c r="U324">
        <v>7</v>
      </c>
      <c r="W324" t="str">
        <f>H316</f>
        <v>Hastings</v>
      </c>
      <c r="X324" s="39">
        <f>H349</f>
        <v>0.52</v>
      </c>
      <c r="Y324" s="40">
        <v>1.394090909090909</v>
      </c>
      <c r="Z324" s="42">
        <f t="shared" si="48"/>
        <v>8.08</v>
      </c>
      <c r="AA324" s="42">
        <f>Average!L505</f>
        <v>10.963059625559625</v>
      </c>
      <c r="AB324" s="42">
        <f>AB289+Table132335[[#This Row],[Column1]]</f>
        <v>1.1400000000000001</v>
      </c>
      <c r="AC324" s="76">
        <f>AC289+Table132335[[#This Row],[Column2]]</f>
        <v>1.911233766233766</v>
      </c>
    </row>
    <row r="325" spans="1:29" x14ac:dyDescent="0.2">
      <c r="A325" s="21">
        <v>8</v>
      </c>
      <c r="B325" s="21">
        <v>0.01</v>
      </c>
      <c r="C325" s="21"/>
      <c r="D325" s="21">
        <v>0.01</v>
      </c>
      <c r="E325" s="21"/>
      <c r="F325" s="21"/>
      <c r="G325" s="21"/>
      <c r="H325" s="21">
        <v>0.13</v>
      </c>
      <c r="I325" s="22"/>
      <c r="J325" s="21"/>
      <c r="K325" s="21"/>
      <c r="L325" s="21"/>
      <c r="M325" s="21"/>
      <c r="N325" s="21">
        <v>0.02</v>
      </c>
      <c r="O325" s="21"/>
      <c r="P325" s="21"/>
      <c r="Q325" s="21"/>
      <c r="R325" s="21"/>
      <c r="S325" s="21"/>
      <c r="T325" s="21"/>
      <c r="U325" s="21">
        <v>8</v>
      </c>
      <c r="W325" t="str">
        <f>I316</f>
        <v>510 Pataha</v>
      </c>
      <c r="X325" s="39">
        <f>I349</f>
        <v>1.22</v>
      </c>
      <c r="Y325" s="40"/>
      <c r="Z325" s="42">
        <f t="shared" si="48"/>
        <v>6.73</v>
      </c>
      <c r="AA325" s="42">
        <f>Average!L506</f>
        <v>10.584</v>
      </c>
      <c r="AB325" s="42">
        <f>AB290+Table132335[[#This Row],[Column1]]</f>
        <v>1.22</v>
      </c>
      <c r="AC325" s="76"/>
    </row>
    <row r="326" spans="1:29" x14ac:dyDescent="0.2">
      <c r="A326">
        <v>9</v>
      </c>
      <c r="K326">
        <v>0.06</v>
      </c>
      <c r="U326">
        <v>9</v>
      </c>
      <c r="W326" t="str">
        <f>J316</f>
        <v>Williams</v>
      </c>
      <c r="X326" s="39">
        <f>J349</f>
        <v>1.5</v>
      </c>
      <c r="Y326" s="40">
        <v>1.5986956521739129</v>
      </c>
      <c r="Z326" s="42">
        <f t="shared" si="48"/>
        <v>8.4600000000000009</v>
      </c>
      <c r="AA326" s="42">
        <f>Average!L507</f>
        <v>13.43565934065934</v>
      </c>
      <c r="AB326" s="42">
        <f>AB291+Table132335[[#This Row],[Column1]]</f>
        <v>1.94</v>
      </c>
      <c r="AC326" s="76">
        <f>AC291+Table132335[[#This Row],[Column2]]</f>
        <v>2.203933747412008</v>
      </c>
    </row>
    <row r="327" spans="1:29" x14ac:dyDescent="0.2">
      <c r="A327" s="21">
        <v>10</v>
      </c>
      <c r="B327" s="21">
        <v>0.08</v>
      </c>
      <c r="C327" s="21">
        <v>0.08</v>
      </c>
      <c r="D327" s="21">
        <v>7.0000000000000007E-2</v>
      </c>
      <c r="E327" s="21"/>
      <c r="F327" s="21"/>
      <c r="G327" s="21">
        <v>0.04</v>
      </c>
      <c r="H327" s="21"/>
      <c r="I327" s="22">
        <v>0.08</v>
      </c>
      <c r="J327" s="21">
        <v>0.1</v>
      </c>
      <c r="K327" s="21">
        <v>0.03</v>
      </c>
      <c r="L327" s="21">
        <v>0.09</v>
      </c>
      <c r="M327" s="21"/>
      <c r="N327" s="21"/>
      <c r="O327" s="21"/>
      <c r="P327" s="21"/>
      <c r="Q327" s="21">
        <v>0.05</v>
      </c>
      <c r="R327" s="21"/>
      <c r="S327" s="21"/>
      <c r="T327" s="21"/>
      <c r="U327" s="21">
        <v>10</v>
      </c>
      <c r="W327" t="str">
        <f>K316</f>
        <v>Fitzsimmons</v>
      </c>
      <c r="X327" s="39">
        <f>K349</f>
        <v>1.37</v>
      </c>
      <c r="Y327" s="40">
        <v>1.4221739130434785</v>
      </c>
      <c r="Z327" s="42">
        <f t="shared" si="48"/>
        <v>1.37</v>
      </c>
      <c r="AA327" s="42">
        <f>Average!L508</f>
        <v>11.988134057971015</v>
      </c>
      <c r="AB327" s="42">
        <f>AB292+Table132335[[#This Row],[Column1]]</f>
        <v>1.37</v>
      </c>
      <c r="AC327" s="76">
        <f>AC292+Table132335[[#This Row],[Column2]]</f>
        <v>1.9180830039525694</v>
      </c>
    </row>
    <row r="328" spans="1:29" x14ac:dyDescent="0.2">
      <c r="A328">
        <v>11</v>
      </c>
      <c r="N328">
        <v>0.02</v>
      </c>
      <c r="U328">
        <v>11</v>
      </c>
      <c r="W328" t="str">
        <f>L316</f>
        <v>Houser</v>
      </c>
      <c r="X328" s="39">
        <f>L349</f>
        <v>2.1900000000000004</v>
      </c>
      <c r="Y328" s="40">
        <v>1.4830434782608695</v>
      </c>
      <c r="Z328" s="42">
        <f t="shared" si="48"/>
        <v>11.009999999999998</v>
      </c>
      <c r="AA328" s="42">
        <f>Average!L509</f>
        <v>13.721507936507935</v>
      </c>
      <c r="AB328" s="42">
        <f>AB293+Table132335[[#This Row],[Column1]]</f>
        <v>2.6300000000000003</v>
      </c>
      <c r="AC328" s="76">
        <f>AC293+Table132335[[#This Row],[Column2]]</f>
        <v>2.1598616600790512</v>
      </c>
    </row>
    <row r="329" spans="1:29" x14ac:dyDescent="0.2">
      <c r="A329" s="21">
        <v>12</v>
      </c>
      <c r="B329" s="21"/>
      <c r="C329" s="21"/>
      <c r="D329" s="21"/>
      <c r="E329" s="21"/>
      <c r="F329" s="21"/>
      <c r="G329" s="21"/>
      <c r="H329" s="21"/>
      <c r="I329" s="22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>
        <v>12</v>
      </c>
      <c r="W329" t="str">
        <f>M316</f>
        <v>Baker</v>
      </c>
      <c r="X329" s="39">
        <f>M349</f>
        <v>0</v>
      </c>
      <c r="Y329" s="40">
        <v>1.2734782608695654</v>
      </c>
      <c r="Z329" s="42">
        <f t="shared" si="48"/>
        <v>0</v>
      </c>
      <c r="AA329" s="42">
        <f>Average!L510</f>
        <v>11.355530303030303</v>
      </c>
      <c r="AB329" s="42">
        <f>AB294+Table132335[[#This Row],[Column1]]</f>
        <v>0</v>
      </c>
      <c r="AC329" s="76">
        <f>AC294+Table132335[[#This Row],[Column2]]</f>
        <v>1.8858592132505176</v>
      </c>
    </row>
    <row r="330" spans="1:29" x14ac:dyDescent="0.2">
      <c r="A330">
        <v>13</v>
      </c>
      <c r="U330">
        <v>13</v>
      </c>
      <c r="W330" t="str">
        <f>N316</f>
        <v>Landkammer</v>
      </c>
      <c r="X330" s="39">
        <f>N349</f>
        <v>1.26</v>
      </c>
      <c r="Y330" s="40">
        <v>1.3221739130434784</v>
      </c>
      <c r="Z330" s="42">
        <f t="shared" si="48"/>
        <v>9.08</v>
      </c>
      <c r="AA330" s="42">
        <f>Average!L511</f>
        <v>11.800357142857145</v>
      </c>
      <c r="AB330" s="42">
        <f>AB295+Table132335[[#This Row],[Column1]]</f>
        <v>1.9300000000000002</v>
      </c>
      <c r="AC330" s="76">
        <f>AC295+Table132335[[#This Row],[Column2]]</f>
        <v>1.8417391304347825</v>
      </c>
    </row>
    <row r="331" spans="1:29" x14ac:dyDescent="0.2">
      <c r="A331" s="21">
        <v>14</v>
      </c>
      <c r="B331" s="21"/>
      <c r="C331" s="21"/>
      <c r="D331" s="21"/>
      <c r="E331" s="21"/>
      <c r="F331" s="21"/>
      <c r="G331" s="21"/>
      <c r="H331" s="21"/>
      <c r="I331" s="22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>
        <v>14</v>
      </c>
      <c r="W331" t="str">
        <f>O316</f>
        <v>Travis</v>
      </c>
      <c r="X331" s="39">
        <f>O349</f>
        <v>0.87</v>
      </c>
      <c r="Y331" s="40">
        <v>1.1434782608695655</v>
      </c>
      <c r="Z331" s="42">
        <f t="shared" si="48"/>
        <v>9.2199999999999989</v>
      </c>
      <c r="AA331" s="42">
        <f>Average!L512</f>
        <v>9.8450099308099315</v>
      </c>
      <c r="AB331" s="42">
        <f>AB296+Table132335[[#This Row],[Column1]]</f>
        <v>2.04</v>
      </c>
      <c r="AC331" s="76">
        <f>AC296+Table132335[[#This Row],[Column2]]</f>
        <v>1.5744306418219465</v>
      </c>
    </row>
    <row r="332" spans="1:29" x14ac:dyDescent="0.2">
      <c r="A332">
        <v>15</v>
      </c>
      <c r="U332">
        <v>15</v>
      </c>
      <c r="W332" t="str">
        <f>P316</f>
        <v>Robinson</v>
      </c>
      <c r="X332" s="39">
        <f>P349</f>
        <v>0</v>
      </c>
      <c r="Y332" s="40">
        <v>1.4122222222222223</v>
      </c>
      <c r="Z332" s="42">
        <f t="shared" si="48"/>
        <v>0</v>
      </c>
      <c r="AA332" s="42">
        <f>Average!L513</f>
        <v>11.327189542483662</v>
      </c>
      <c r="AB332" s="42">
        <f>AB297+Table132335[[#This Row],[Column1]]</f>
        <v>0</v>
      </c>
      <c r="AC332" s="76">
        <f>AC297+Table132335[[#This Row],[Column2]]</f>
        <v>2.0986928104575164</v>
      </c>
    </row>
    <row r="333" spans="1:29" x14ac:dyDescent="0.2">
      <c r="A333" s="21">
        <v>16</v>
      </c>
      <c r="B333" s="21"/>
      <c r="C333" s="21"/>
      <c r="D333" s="21"/>
      <c r="E333" s="21"/>
      <c r="F333" s="21"/>
      <c r="G333" s="21"/>
      <c r="H333" s="21"/>
      <c r="I333" s="22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>
        <v>16</v>
      </c>
      <c r="W333" t="str">
        <f>Q316</f>
        <v>Blachly</v>
      </c>
      <c r="X333" s="39">
        <f>Q349</f>
        <v>1.22</v>
      </c>
      <c r="Y333" s="40">
        <v>1.6195652173913044</v>
      </c>
      <c r="Z333" s="42">
        <f t="shared" si="48"/>
        <v>8.2900000000000009</v>
      </c>
      <c r="AA333" s="42">
        <f>Average!L514</f>
        <v>13.473516483516486</v>
      </c>
      <c r="AB333" s="42">
        <f>AB298+Table132335[[#This Row],[Column1]]</f>
        <v>2.59</v>
      </c>
      <c r="AC333" s="76">
        <f>AC298+Table132335[[#This Row],[Column2]]</f>
        <v>2.2405175983436854</v>
      </c>
    </row>
    <row r="334" spans="1:29" x14ac:dyDescent="0.2">
      <c r="A334">
        <v>17</v>
      </c>
      <c r="C334">
        <v>0.02</v>
      </c>
      <c r="U334">
        <v>17</v>
      </c>
      <c r="W334" t="str">
        <f>R316</f>
        <v>S. Flerchinger</v>
      </c>
      <c r="X334" s="39">
        <f>R349</f>
        <v>0</v>
      </c>
      <c r="Y334" s="40">
        <v>1.4286956521739129</v>
      </c>
      <c r="Z334" s="42">
        <f t="shared" si="48"/>
        <v>7.2399999999999993</v>
      </c>
      <c r="AA334" s="42">
        <f>Average!L515</f>
        <v>13.168030118030117</v>
      </c>
      <c r="AB334" s="42">
        <f>AB299+Table132335[[#This Row],[Column1]]</f>
        <v>0.41000000000000003</v>
      </c>
      <c r="AC334" s="76">
        <f>AC299+Table132335[[#This Row],[Column2]]</f>
        <v>2.0164229249011858</v>
      </c>
    </row>
    <row r="335" spans="1:29" x14ac:dyDescent="0.2">
      <c r="A335" s="21">
        <v>18</v>
      </c>
      <c r="B335" s="21"/>
      <c r="C335" s="21"/>
      <c r="D335" s="21"/>
      <c r="E335" s="21"/>
      <c r="F335" s="21"/>
      <c r="G335" s="21"/>
      <c r="H335" s="21"/>
      <c r="I335" s="22"/>
      <c r="J335" s="21"/>
      <c r="K335" s="21">
        <v>0.02</v>
      </c>
      <c r="L335" s="21"/>
      <c r="M335" s="21"/>
      <c r="N335" s="21">
        <v>0.02</v>
      </c>
      <c r="O335" s="21"/>
      <c r="P335" s="21"/>
      <c r="Q335" s="21"/>
      <c r="R335" s="21"/>
      <c r="S335" s="21"/>
      <c r="T335" s="21"/>
      <c r="U335" s="21">
        <v>18</v>
      </c>
      <c r="W335" t="str">
        <f>S316</f>
        <v>B Slaybaugh</v>
      </c>
      <c r="X335" s="39">
        <f>S349</f>
        <v>0</v>
      </c>
      <c r="Y335" s="40">
        <v>1.26</v>
      </c>
      <c r="Z335" s="42">
        <f t="shared" si="48"/>
        <v>0</v>
      </c>
      <c r="AA335" s="42">
        <f>Average!L516</f>
        <v>13.055384615384616</v>
      </c>
      <c r="AB335" s="42">
        <f>AB300+Table132335[[#This Row],[Column1]]</f>
        <v>0</v>
      </c>
      <c r="AC335" s="76">
        <f>AC300+Table132335[[#This Row],[Column2]]</f>
        <v>1.6225000000000001</v>
      </c>
    </row>
    <row r="336" spans="1:29" x14ac:dyDescent="0.2">
      <c r="A336">
        <v>19</v>
      </c>
      <c r="O336">
        <v>0.25</v>
      </c>
      <c r="U336">
        <v>19</v>
      </c>
      <c r="W336" t="str">
        <f>T316</f>
        <v>Demand</v>
      </c>
      <c r="X336" s="39">
        <f>T349</f>
        <v>1.87</v>
      </c>
      <c r="Y336" s="40">
        <v>1.9115384615384616</v>
      </c>
      <c r="Z336" s="42">
        <f t="shared" si="48"/>
        <v>15.43</v>
      </c>
      <c r="AA336" s="42">
        <f>Average!L517</f>
        <v>21.304166666666664</v>
      </c>
      <c r="AB336" s="42">
        <f>AB301+Table132335[[#This Row],[Column1]]</f>
        <v>2.1100000000000003</v>
      </c>
      <c r="AC336" s="76">
        <f>AC301+Table132335[[#This Row],[Column2]]</f>
        <v>2.6973076923076924</v>
      </c>
    </row>
    <row r="337" spans="1:29" x14ac:dyDescent="0.2">
      <c r="A337" s="21">
        <v>20</v>
      </c>
      <c r="B337" s="21"/>
      <c r="C337" s="21"/>
      <c r="D337" s="21"/>
      <c r="E337" s="21"/>
      <c r="F337" s="21"/>
      <c r="G337" s="21"/>
      <c r="H337" s="21"/>
      <c r="I337" s="22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>
        <v>20</v>
      </c>
      <c r="X337" s="39"/>
      <c r="Y337" s="39"/>
      <c r="Z337" s="8"/>
      <c r="AA337" s="8"/>
      <c r="AB337" s="42"/>
      <c r="AC337" s="76"/>
    </row>
    <row r="338" spans="1:29" x14ac:dyDescent="0.2">
      <c r="A338">
        <v>21</v>
      </c>
      <c r="U338">
        <v>21</v>
      </c>
      <c r="W338" t="s">
        <v>101</v>
      </c>
      <c r="X338" s="39"/>
      <c r="Y338" s="39"/>
      <c r="Z338" s="8"/>
      <c r="AA338" s="8" t="s">
        <v>145</v>
      </c>
      <c r="AB338" s="42"/>
      <c r="AC338" s="76"/>
    </row>
    <row r="339" spans="1:29" x14ac:dyDescent="0.2">
      <c r="A339" s="21">
        <v>22</v>
      </c>
      <c r="B339" s="21"/>
      <c r="C339" s="21"/>
      <c r="D339" s="21"/>
      <c r="E339" s="21"/>
      <c r="F339" s="21"/>
      <c r="G339" s="21"/>
      <c r="H339" s="21"/>
      <c r="I339" s="22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>
        <v>22</v>
      </c>
      <c r="X339" s="41" t="s">
        <v>102</v>
      </c>
      <c r="Y339" s="41"/>
      <c r="Z339" s="8"/>
      <c r="AA339" s="8"/>
      <c r="AB339" s="42"/>
      <c r="AC339" s="76"/>
    </row>
    <row r="340" spans="1:29" x14ac:dyDescent="0.2">
      <c r="A340">
        <v>23</v>
      </c>
      <c r="U340">
        <v>23</v>
      </c>
      <c r="X340" s="39"/>
      <c r="Y340" s="39"/>
      <c r="Z340" s="8"/>
      <c r="AA340" s="8"/>
      <c r="AB340" s="42"/>
      <c r="AC340" s="74"/>
    </row>
    <row r="341" spans="1:29" x14ac:dyDescent="0.2">
      <c r="A341" s="21">
        <v>24</v>
      </c>
      <c r="B341" s="21"/>
      <c r="C341" s="21"/>
      <c r="D341" s="21"/>
      <c r="E341" s="21"/>
      <c r="F341" s="21"/>
      <c r="G341" s="21"/>
      <c r="H341" s="21"/>
      <c r="I341" s="22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>
        <v>24</v>
      </c>
      <c r="X341" s="39"/>
      <c r="Y341" s="39"/>
      <c r="Z341" s="8"/>
      <c r="AA341" s="8"/>
      <c r="AB341" s="42"/>
      <c r="AC341" s="42"/>
    </row>
    <row r="342" spans="1:29" x14ac:dyDescent="0.2">
      <c r="A342">
        <v>25</v>
      </c>
      <c r="B342">
        <v>0.01</v>
      </c>
      <c r="D342">
        <v>0.01</v>
      </c>
      <c r="U342">
        <v>25</v>
      </c>
      <c r="X342" s="39"/>
      <c r="Y342" s="39"/>
      <c r="Z342" s="8"/>
      <c r="AA342" s="8"/>
      <c r="AB342" s="42"/>
      <c r="AC342" s="42"/>
    </row>
    <row r="343" spans="1:29" x14ac:dyDescent="0.2">
      <c r="A343" s="21">
        <v>26</v>
      </c>
      <c r="B343" s="21"/>
      <c r="C343" s="21">
        <v>0.03</v>
      </c>
      <c r="D343" s="21"/>
      <c r="E343" s="21">
        <v>0.1</v>
      </c>
      <c r="F343" s="21"/>
      <c r="G343" s="21"/>
      <c r="H343" s="21"/>
      <c r="I343" s="22"/>
      <c r="J343" s="21"/>
      <c r="K343" s="21">
        <v>0.03</v>
      </c>
      <c r="L343" s="21"/>
      <c r="M343" s="21"/>
      <c r="N343" s="21"/>
      <c r="O343" s="21"/>
      <c r="P343" s="21"/>
      <c r="Q343" s="21"/>
      <c r="R343" s="21"/>
      <c r="S343" s="21"/>
      <c r="T343" s="21"/>
      <c r="U343" s="21">
        <v>26</v>
      </c>
      <c r="X343" s="39"/>
      <c r="Y343" s="39"/>
      <c r="Z343" s="8"/>
      <c r="AA343" s="8"/>
      <c r="AB343" s="42"/>
      <c r="AC343" s="42"/>
    </row>
    <row r="344" spans="1:29" x14ac:dyDescent="0.2">
      <c r="A344">
        <v>27</v>
      </c>
      <c r="C344">
        <v>0.01</v>
      </c>
      <c r="N344">
        <v>0.08</v>
      </c>
      <c r="U344">
        <v>27</v>
      </c>
      <c r="X344" s="39"/>
      <c r="Y344" s="39"/>
      <c r="Z344" s="8"/>
      <c r="AA344" s="8"/>
      <c r="AB344" s="42"/>
      <c r="AC344" s="42"/>
    </row>
    <row r="345" spans="1:29" x14ac:dyDescent="0.2">
      <c r="A345" s="21">
        <v>28</v>
      </c>
      <c r="B345" s="21">
        <v>0.06</v>
      </c>
      <c r="C345" s="21">
        <v>0.1</v>
      </c>
      <c r="D345" s="21">
        <v>0.05</v>
      </c>
      <c r="E345" s="21"/>
      <c r="F345" s="21"/>
      <c r="G345" s="21">
        <v>0.08</v>
      </c>
      <c r="H345" s="21">
        <v>0.1</v>
      </c>
      <c r="I345" s="22">
        <v>0.04</v>
      </c>
      <c r="J345" s="21">
        <v>0.1</v>
      </c>
      <c r="K345" s="21"/>
      <c r="L345" s="21">
        <v>0.12</v>
      </c>
      <c r="M345" s="21"/>
      <c r="N345" s="21"/>
      <c r="O345" s="21"/>
      <c r="P345" s="21"/>
      <c r="Q345" s="21">
        <v>0.08</v>
      </c>
      <c r="R345" s="21"/>
      <c r="S345" s="21"/>
      <c r="T345" s="21">
        <v>0.32</v>
      </c>
      <c r="U345" s="21">
        <v>28</v>
      </c>
      <c r="X345" s="39"/>
      <c r="Y345" s="39"/>
      <c r="Z345" s="8"/>
      <c r="AA345" s="8"/>
      <c r="AB345" s="42"/>
      <c r="AC345" s="42"/>
    </row>
    <row r="346" spans="1:29" x14ac:dyDescent="0.2">
      <c r="A346">
        <v>29</v>
      </c>
      <c r="B346">
        <v>0.01</v>
      </c>
      <c r="C346">
        <v>0.03</v>
      </c>
      <c r="D346">
        <v>0.01</v>
      </c>
      <c r="E346">
        <v>0.11</v>
      </c>
      <c r="J346">
        <v>0.05</v>
      </c>
      <c r="K346">
        <v>0.06</v>
      </c>
      <c r="N346">
        <v>7.0000000000000007E-2</v>
      </c>
      <c r="U346">
        <v>29</v>
      </c>
      <c r="X346" s="39"/>
      <c r="Y346" s="39"/>
      <c r="Z346" s="8"/>
      <c r="AA346" s="8"/>
      <c r="AB346" s="42"/>
      <c r="AC346" s="42"/>
    </row>
    <row r="347" spans="1:29" x14ac:dyDescent="0.2">
      <c r="A347" s="21">
        <v>30</v>
      </c>
      <c r="B347" s="21">
        <v>0.03</v>
      </c>
      <c r="C347" s="21">
        <v>0.32</v>
      </c>
      <c r="D347" s="21">
        <v>0.03</v>
      </c>
      <c r="E347" s="21">
        <v>0.04</v>
      </c>
      <c r="F347" s="21"/>
      <c r="G347" s="21">
        <v>0.08</v>
      </c>
      <c r="H347" s="21"/>
      <c r="I347" s="22">
        <v>0.04</v>
      </c>
      <c r="J347" s="21">
        <v>0.15</v>
      </c>
      <c r="K347" s="21">
        <v>0.03</v>
      </c>
      <c r="L347" s="21">
        <v>0.28999999999999998</v>
      </c>
      <c r="M347" s="21"/>
      <c r="N347" s="21">
        <v>0.06</v>
      </c>
      <c r="O347" s="21"/>
      <c r="P347" s="21"/>
      <c r="Q347" s="21"/>
      <c r="R347" s="21"/>
      <c r="S347" s="21"/>
      <c r="T347" s="21">
        <v>0.5</v>
      </c>
      <c r="U347" s="21">
        <v>30</v>
      </c>
      <c r="X347" s="39"/>
      <c r="Y347" s="39"/>
      <c r="Z347" s="8"/>
      <c r="AA347" s="8"/>
      <c r="AB347" s="42"/>
      <c r="AC347" s="42"/>
    </row>
    <row r="348" spans="1:29" x14ac:dyDescent="0.2">
      <c r="A348">
        <v>31</v>
      </c>
      <c r="B348">
        <v>0.62</v>
      </c>
      <c r="C348">
        <v>1.32</v>
      </c>
      <c r="D348">
        <v>0.99</v>
      </c>
      <c r="E348">
        <v>0.87</v>
      </c>
      <c r="G348">
        <v>0.71</v>
      </c>
      <c r="H348">
        <v>0.28999999999999998</v>
      </c>
      <c r="I348">
        <v>0.94</v>
      </c>
      <c r="J348">
        <v>0.9</v>
      </c>
      <c r="K348">
        <v>0.88</v>
      </c>
      <c r="L348">
        <v>1.37</v>
      </c>
      <c r="N348">
        <v>0.78</v>
      </c>
      <c r="O348">
        <v>0.62</v>
      </c>
      <c r="Q348">
        <v>0.83</v>
      </c>
      <c r="T348">
        <v>1.05</v>
      </c>
      <c r="U348">
        <v>31</v>
      </c>
      <c r="X348" s="39"/>
      <c r="Y348" s="39"/>
      <c r="Z348" s="8"/>
      <c r="AA348" s="8"/>
      <c r="AB348" s="42"/>
      <c r="AC348" s="42"/>
    </row>
    <row r="349" spans="1:29" x14ac:dyDescent="0.2">
      <c r="A349" s="18" t="s">
        <v>37</v>
      </c>
      <c r="B349" s="18">
        <f t="shared" ref="B349:T349" si="49">SUM(B318:B348)</f>
        <v>0.86</v>
      </c>
      <c r="C349" s="18">
        <f t="shared" si="49"/>
        <v>2.1900000000000004</v>
      </c>
      <c r="D349" s="18">
        <f t="shared" si="49"/>
        <v>1.44</v>
      </c>
      <c r="E349" s="18">
        <f t="shared" si="49"/>
        <v>1.38</v>
      </c>
      <c r="F349" s="18">
        <f t="shared" si="49"/>
        <v>0</v>
      </c>
      <c r="G349" s="18">
        <f t="shared" si="49"/>
        <v>1.1499999999999999</v>
      </c>
      <c r="H349" s="18">
        <f t="shared" si="49"/>
        <v>0.52</v>
      </c>
      <c r="I349" s="18">
        <f t="shared" si="49"/>
        <v>1.22</v>
      </c>
      <c r="J349" s="18">
        <f t="shared" si="49"/>
        <v>1.5</v>
      </c>
      <c r="K349" s="18">
        <f t="shared" si="49"/>
        <v>1.37</v>
      </c>
      <c r="L349" s="18">
        <f t="shared" si="49"/>
        <v>2.1900000000000004</v>
      </c>
      <c r="M349" s="18">
        <f t="shared" si="49"/>
        <v>0</v>
      </c>
      <c r="N349" s="18">
        <f t="shared" si="49"/>
        <v>1.26</v>
      </c>
      <c r="O349" s="18">
        <f t="shared" si="49"/>
        <v>0.87</v>
      </c>
      <c r="P349" s="18">
        <f t="shared" si="49"/>
        <v>0</v>
      </c>
      <c r="Q349" s="18">
        <f t="shared" si="49"/>
        <v>1.22</v>
      </c>
      <c r="R349" s="18">
        <f t="shared" si="49"/>
        <v>0</v>
      </c>
      <c r="S349" s="18">
        <f t="shared" si="49"/>
        <v>0</v>
      </c>
      <c r="T349" s="18">
        <f t="shared" si="49"/>
        <v>1.87</v>
      </c>
      <c r="U349" s="18"/>
      <c r="X349" s="39"/>
      <c r="Y349" s="39"/>
      <c r="Z349" s="8"/>
      <c r="AA349" s="8"/>
      <c r="AB349" s="42"/>
      <c r="AC349" s="42"/>
    </row>
    <row r="350" spans="1:29" x14ac:dyDescent="0.2">
      <c r="X350" s="39"/>
      <c r="Y350" s="39"/>
      <c r="Z350" s="8"/>
      <c r="AA350" s="8"/>
      <c r="AB350" s="42"/>
      <c r="AC350" s="42"/>
    </row>
    <row r="351" spans="1:29" x14ac:dyDescent="0.2">
      <c r="A351" s="2" t="s">
        <v>49</v>
      </c>
      <c r="B351" t="s">
        <v>1</v>
      </c>
      <c r="C351" t="s">
        <v>2</v>
      </c>
      <c r="D351" t="s">
        <v>113</v>
      </c>
      <c r="E351" t="s">
        <v>4</v>
      </c>
      <c r="F351" t="s">
        <v>5</v>
      </c>
      <c r="G351" t="s">
        <v>6</v>
      </c>
      <c r="H351" t="s">
        <v>180</v>
      </c>
      <c r="I351" t="s">
        <v>96</v>
      </c>
      <c r="J351" t="s">
        <v>9</v>
      </c>
      <c r="K351" t="s">
        <v>10</v>
      </c>
      <c r="L351" t="s">
        <v>11</v>
      </c>
      <c r="M351" t="s">
        <v>181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  <c r="W351" s="68">
        <v>42309</v>
      </c>
      <c r="X351" s="61"/>
      <c r="Y351" s="59" t="s">
        <v>107</v>
      </c>
      <c r="Z351" s="61"/>
      <c r="AA351" s="61"/>
      <c r="AB351" s="62"/>
      <c r="AC351" s="75"/>
    </row>
    <row r="352" spans="1:29" x14ac:dyDescent="0.2">
      <c r="A352">
        <v>2015</v>
      </c>
      <c r="X352" s="39" t="s">
        <v>61</v>
      </c>
      <c r="Y352" s="39" t="s">
        <v>115</v>
      </c>
      <c r="Z352" s="8" t="s">
        <v>99</v>
      </c>
      <c r="AA352" s="47" t="s">
        <v>116</v>
      </c>
      <c r="AB352" s="42" t="s">
        <v>100</v>
      </c>
      <c r="AC352" s="74" t="s">
        <v>178</v>
      </c>
    </row>
    <row r="353" spans="1:29" x14ac:dyDescent="0.2">
      <c r="A353">
        <v>1</v>
      </c>
      <c r="B353">
        <v>0.03</v>
      </c>
      <c r="D353">
        <v>0.06</v>
      </c>
      <c r="E353">
        <v>0.02</v>
      </c>
      <c r="H353">
        <v>0.63</v>
      </c>
      <c r="I353">
        <v>0.04</v>
      </c>
      <c r="L353">
        <v>0.05</v>
      </c>
      <c r="N353">
        <v>0.78</v>
      </c>
      <c r="R353">
        <v>0.08</v>
      </c>
      <c r="U353">
        <v>1</v>
      </c>
      <c r="W353" t="str">
        <f>B351</f>
        <v>Pomeroy</v>
      </c>
      <c r="X353" s="39">
        <f>B384</f>
        <v>0.89</v>
      </c>
      <c r="Y353" s="40">
        <v>1.6221739130434785</v>
      </c>
      <c r="Z353" s="42">
        <f>AP25</f>
        <v>7.87</v>
      </c>
      <c r="AA353" s="42">
        <v>13.340000000000002</v>
      </c>
      <c r="AB353" s="42">
        <f>AB318+Table142436[[#This Row],[Column1]]</f>
        <v>2.15</v>
      </c>
      <c r="AC353" s="76">
        <f>AC318+Table142436[[#This Row],[Column2]]</f>
        <v>3.3616798418972333</v>
      </c>
    </row>
    <row r="354" spans="1:29" x14ac:dyDescent="0.2">
      <c r="A354" s="21">
        <v>2</v>
      </c>
      <c r="B354" s="21"/>
      <c r="C354" s="21">
        <v>0.03</v>
      </c>
      <c r="D354" s="21"/>
      <c r="E354" s="21"/>
      <c r="F354" s="21"/>
      <c r="G354" s="21"/>
      <c r="H354" s="21"/>
      <c r="I354" s="22"/>
      <c r="J354" s="21"/>
      <c r="K354" s="21"/>
      <c r="L354" s="21"/>
      <c r="M354" s="21"/>
      <c r="N354" s="21">
        <v>0.04</v>
      </c>
      <c r="O354" s="21"/>
      <c r="P354" s="21"/>
      <c r="Q354" s="21"/>
      <c r="R354" s="21">
        <v>0.06</v>
      </c>
      <c r="S354" s="21"/>
      <c r="T354" s="21">
        <v>0.37</v>
      </c>
      <c r="U354" s="21">
        <v>2</v>
      </c>
      <c r="W354" t="str">
        <f>C351</f>
        <v>Kuhn</v>
      </c>
      <c r="X354" s="39">
        <f>C384</f>
        <v>1.4800000000000002</v>
      </c>
      <c r="Y354" s="40">
        <v>2.4516666666666662</v>
      </c>
      <c r="Z354" s="42">
        <f t="shared" ref="Z354:Z371" si="50">AP26</f>
        <v>13.560000000000002</v>
      </c>
      <c r="AA354" s="42">
        <v>13.600000000000001</v>
      </c>
      <c r="AB354" s="42">
        <f>AB319+Table142436[[#This Row],[Column1]]</f>
        <v>4.330000000000001</v>
      </c>
      <c r="AC354" s="76">
        <f>AC319+Table142436[[#This Row],[Column2]]</f>
        <v>4.7492208462332304</v>
      </c>
    </row>
    <row r="355" spans="1:29" x14ac:dyDescent="0.2">
      <c r="A355">
        <v>3</v>
      </c>
      <c r="C355">
        <v>0.04</v>
      </c>
      <c r="G355">
        <v>0.08</v>
      </c>
      <c r="U355">
        <v>3</v>
      </c>
      <c r="W355" t="str">
        <f>D351</f>
        <v>Tom Keatts</v>
      </c>
      <c r="X355" s="39">
        <f>D384</f>
        <v>1.1800000000000002</v>
      </c>
      <c r="Y355" s="40"/>
      <c r="Z355" s="42">
        <f t="shared" si="50"/>
        <v>8.39</v>
      </c>
      <c r="AA355" s="42">
        <v>14.840000000000002</v>
      </c>
      <c r="AB355" s="42">
        <f>AB320+Table142436[[#This Row],[Column1]]</f>
        <v>2.62</v>
      </c>
      <c r="AC355" s="76"/>
    </row>
    <row r="356" spans="1:29" x14ac:dyDescent="0.2">
      <c r="A356" s="21">
        <v>4</v>
      </c>
      <c r="B356" s="21"/>
      <c r="C356" s="21"/>
      <c r="D356" s="21"/>
      <c r="E356" s="21"/>
      <c r="F356" s="21"/>
      <c r="G356" s="21"/>
      <c r="H356" s="21"/>
      <c r="I356" s="22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>
        <v>4</v>
      </c>
      <c r="W356" t="str">
        <f>E351</f>
        <v>Victor</v>
      </c>
      <c r="X356" s="39">
        <f>E384</f>
        <v>1.7900000000000003</v>
      </c>
      <c r="Y356" s="40">
        <v>2.58</v>
      </c>
      <c r="Z356" s="42">
        <f t="shared" si="50"/>
        <v>14.44</v>
      </c>
      <c r="AA356" s="42">
        <v>18.439999999999998</v>
      </c>
      <c r="AB356" s="42">
        <f>AB321+Table142436[[#This Row],[Column1]]</f>
        <v>4.7</v>
      </c>
      <c r="AC356" s="76">
        <f>AC321+Table142436[[#This Row],[Column2]]</f>
        <v>5.0091304347826089</v>
      </c>
    </row>
    <row r="357" spans="1:29" x14ac:dyDescent="0.2">
      <c r="A357">
        <v>5</v>
      </c>
      <c r="B357">
        <v>0.09</v>
      </c>
      <c r="C357">
        <v>0.15</v>
      </c>
      <c r="D357">
        <v>0.05</v>
      </c>
      <c r="E357">
        <v>0.31</v>
      </c>
      <c r="F357">
        <v>0.36</v>
      </c>
      <c r="G357">
        <v>0.04</v>
      </c>
      <c r="I357">
        <v>0.08</v>
      </c>
      <c r="L357">
        <v>0.13</v>
      </c>
      <c r="N357">
        <v>0.1</v>
      </c>
      <c r="O357">
        <v>0.56999999999999995</v>
      </c>
      <c r="Q357">
        <v>0.22</v>
      </c>
      <c r="R357">
        <v>0.1</v>
      </c>
      <c r="T357">
        <v>0.38</v>
      </c>
      <c r="U357">
        <v>5</v>
      </c>
      <c r="W357" t="str">
        <f>F351</f>
        <v>Ruark</v>
      </c>
      <c r="X357" s="39">
        <f>F384</f>
        <v>1.2000000000000002</v>
      </c>
      <c r="Y357" s="40">
        <v>1.9513043478260867</v>
      </c>
      <c r="Z357" s="42">
        <f t="shared" si="50"/>
        <v>9.7199999999999989</v>
      </c>
      <c r="AA357" s="42">
        <v>15.83</v>
      </c>
      <c r="AB357" s="42">
        <f>AB322+Table142436[[#This Row],[Column1]]</f>
        <v>2.2700000000000005</v>
      </c>
      <c r="AC357" s="76">
        <f>AC322+Table142436[[#This Row],[Column2]]</f>
        <v>4.3043892339544518</v>
      </c>
    </row>
    <row r="358" spans="1:29" x14ac:dyDescent="0.2">
      <c r="A358" s="21">
        <v>6</v>
      </c>
      <c r="B358" s="21"/>
      <c r="C358" s="21"/>
      <c r="D358" s="21"/>
      <c r="E358" s="21"/>
      <c r="F358" s="21"/>
      <c r="G358" s="21"/>
      <c r="H358" s="21">
        <v>0.19</v>
      </c>
      <c r="I358" s="22"/>
      <c r="J358" s="21">
        <v>0.11</v>
      </c>
      <c r="K358" s="21"/>
      <c r="L358" s="21"/>
      <c r="M358" s="21"/>
      <c r="N358" s="21">
        <v>0.02</v>
      </c>
      <c r="O358" s="21"/>
      <c r="P358" s="21"/>
      <c r="Q358" s="21"/>
      <c r="R358" s="21">
        <v>7.0000000000000007E-2</v>
      </c>
      <c r="S358" s="21"/>
      <c r="T358" s="21"/>
      <c r="U358" s="21">
        <v>6</v>
      </c>
      <c r="W358" t="str">
        <f>G351</f>
        <v>Cardwell</v>
      </c>
      <c r="X358" s="39">
        <f>G384</f>
        <v>1.03</v>
      </c>
      <c r="Y358" s="40">
        <v>1.5310526315789474</v>
      </c>
      <c r="Z358" s="42">
        <f t="shared" si="50"/>
        <v>8.31</v>
      </c>
      <c r="AA358" s="42">
        <v>13.789999999999997</v>
      </c>
      <c r="AB358" s="42">
        <f>AB323+Table142436[[#This Row],[Column1]]</f>
        <v>2.8099999999999996</v>
      </c>
      <c r="AC358" s="76">
        <f>AC323+Table142436[[#This Row],[Column2]]</f>
        <v>3.3247058823529416</v>
      </c>
    </row>
    <row r="359" spans="1:29" x14ac:dyDescent="0.2">
      <c r="A359">
        <v>7</v>
      </c>
      <c r="U359">
        <v>7</v>
      </c>
      <c r="W359" t="str">
        <f>H351</f>
        <v>Hastings</v>
      </c>
      <c r="X359" s="39">
        <f>H384</f>
        <v>1.6</v>
      </c>
      <c r="Y359" s="40">
        <v>2.1104545454545454</v>
      </c>
      <c r="Z359" s="42">
        <f t="shared" si="50"/>
        <v>9.68</v>
      </c>
      <c r="AA359" s="42">
        <v>13.67</v>
      </c>
      <c r="AB359" s="42">
        <f>AB324+Table142436[[#This Row],[Column1]]</f>
        <v>2.74</v>
      </c>
      <c r="AC359" s="76">
        <f>AC324+Table142436[[#This Row],[Column2]]</f>
        <v>4.0216883116883118</v>
      </c>
    </row>
    <row r="360" spans="1:29" x14ac:dyDescent="0.2">
      <c r="A360" s="21">
        <v>8</v>
      </c>
      <c r="B360" s="21">
        <v>0.18</v>
      </c>
      <c r="C360" s="21">
        <v>0.3</v>
      </c>
      <c r="D360" s="21">
        <v>0.23</v>
      </c>
      <c r="E360" s="21">
        <v>0.21</v>
      </c>
      <c r="F360" s="21"/>
      <c r="G360" s="21">
        <v>0.43</v>
      </c>
      <c r="H360" s="21"/>
      <c r="I360" s="22">
        <v>0.12</v>
      </c>
      <c r="J360" s="21"/>
      <c r="K360" s="21"/>
      <c r="L360" s="21">
        <v>0.25</v>
      </c>
      <c r="M360" s="21"/>
      <c r="N360" s="21">
        <v>0.03</v>
      </c>
      <c r="O360" s="21"/>
      <c r="P360" s="21"/>
      <c r="Q360" s="21">
        <v>0.31</v>
      </c>
      <c r="R360" s="21">
        <v>0.3</v>
      </c>
      <c r="S360" s="21"/>
      <c r="T360" s="21"/>
      <c r="U360" s="21">
        <v>8</v>
      </c>
      <c r="W360" t="str">
        <f>I351</f>
        <v>510 Pataha</v>
      </c>
      <c r="X360" s="39">
        <f>I384</f>
        <v>0.87</v>
      </c>
      <c r="Y360" s="40"/>
      <c r="Z360" s="42">
        <f t="shared" si="50"/>
        <v>7.6000000000000005</v>
      </c>
      <c r="AA360" s="42"/>
      <c r="AB360" s="42">
        <f>AB325+Table142436[[#This Row],[Column1]]</f>
        <v>2.09</v>
      </c>
      <c r="AC360" s="76"/>
    </row>
    <row r="361" spans="1:29" x14ac:dyDescent="0.2">
      <c r="A361">
        <v>9</v>
      </c>
      <c r="B361" s="63">
        <v>0.28000000000000003</v>
      </c>
      <c r="C361" s="63">
        <v>0.33</v>
      </c>
      <c r="D361" s="63">
        <v>0.39</v>
      </c>
      <c r="E361" s="63">
        <v>0.6</v>
      </c>
      <c r="F361" s="63">
        <v>0.35</v>
      </c>
      <c r="G361" s="63"/>
      <c r="H361" s="63">
        <v>0.49</v>
      </c>
      <c r="I361" s="63">
        <v>0.39</v>
      </c>
      <c r="J361">
        <v>0.23</v>
      </c>
      <c r="L361">
        <v>0.48</v>
      </c>
      <c r="N361">
        <v>0.46</v>
      </c>
      <c r="O361">
        <v>0.17</v>
      </c>
      <c r="Q361">
        <v>0.61</v>
      </c>
      <c r="R361">
        <v>0.24</v>
      </c>
      <c r="T361">
        <v>1.05</v>
      </c>
      <c r="U361">
        <v>9</v>
      </c>
      <c r="W361" t="str">
        <f>J351</f>
        <v>Williams</v>
      </c>
      <c r="X361" s="39">
        <f>J384</f>
        <v>0.96</v>
      </c>
      <c r="Y361" s="40">
        <v>2.2826086956521738</v>
      </c>
      <c r="Z361" s="42">
        <f t="shared" si="50"/>
        <v>9.4200000000000017</v>
      </c>
      <c r="AA361" s="42">
        <v>15.889999999999999</v>
      </c>
      <c r="AB361" s="42">
        <f>AB326+Table142436[[#This Row],[Column1]]</f>
        <v>2.9</v>
      </c>
      <c r="AC361" s="76">
        <f>AC326+Table142436[[#This Row],[Column2]]</f>
        <v>4.4865424430641818</v>
      </c>
    </row>
    <row r="362" spans="1:29" x14ac:dyDescent="0.2">
      <c r="A362" s="21">
        <v>10</v>
      </c>
      <c r="B362" s="21"/>
      <c r="C362" s="21">
        <v>0.01</v>
      </c>
      <c r="D362" s="21"/>
      <c r="E362" s="21"/>
      <c r="F362" s="21">
        <v>0.35</v>
      </c>
      <c r="G362" s="21">
        <v>0.12</v>
      </c>
      <c r="H362" s="21">
        <v>0.28999999999999998</v>
      </c>
      <c r="I362" s="22"/>
      <c r="J362" s="21">
        <v>0.36</v>
      </c>
      <c r="K362" s="21"/>
      <c r="L362" s="21"/>
      <c r="M362" s="21"/>
      <c r="N362" s="21">
        <v>0.11</v>
      </c>
      <c r="O362" s="21"/>
      <c r="P362" s="21"/>
      <c r="Q362" s="21"/>
      <c r="R362" s="21"/>
      <c r="S362" s="21"/>
      <c r="T362" s="21"/>
      <c r="U362" s="21">
        <v>10</v>
      </c>
      <c r="W362" t="str">
        <f>K351</f>
        <v>Fitzsimmons</v>
      </c>
      <c r="X362" s="39">
        <f>K384</f>
        <v>0</v>
      </c>
      <c r="Y362" s="40">
        <v>2.0730434782608698</v>
      </c>
      <c r="Z362" s="42">
        <f t="shared" si="50"/>
        <v>1.37</v>
      </c>
      <c r="AA362" s="42">
        <v>14.469999999999999</v>
      </c>
      <c r="AB362" s="42">
        <f>AB327+Table142436[[#This Row],[Column1]]</f>
        <v>1.37</v>
      </c>
      <c r="AC362" s="76">
        <f>AC327+Table142436[[#This Row],[Column2]]</f>
        <v>3.9911264822134394</v>
      </c>
    </row>
    <row r="363" spans="1:29" x14ac:dyDescent="0.2">
      <c r="A363">
        <v>11</v>
      </c>
      <c r="F363">
        <v>0.02</v>
      </c>
      <c r="I363" s="63"/>
      <c r="T363">
        <v>0.14000000000000001</v>
      </c>
      <c r="U363">
        <v>11</v>
      </c>
      <c r="W363" t="str">
        <f>L351</f>
        <v>Houser</v>
      </c>
      <c r="X363" s="39">
        <f>L384</f>
        <v>1.3299999999999998</v>
      </c>
      <c r="Y363" s="40">
        <v>2.2026086956521742</v>
      </c>
      <c r="Z363" s="42">
        <f t="shared" si="50"/>
        <v>12.339999999999998</v>
      </c>
      <c r="AA363" s="42">
        <v>15.829999999999998</v>
      </c>
      <c r="AB363" s="42">
        <f>AB328+Table142436[[#This Row],[Column1]]</f>
        <v>3.96</v>
      </c>
      <c r="AC363" s="76">
        <f>AC328+Table142436[[#This Row],[Column2]]</f>
        <v>4.3624703557312259</v>
      </c>
    </row>
    <row r="364" spans="1:29" x14ac:dyDescent="0.2">
      <c r="A364" s="21">
        <v>12</v>
      </c>
      <c r="B364" s="21"/>
      <c r="C364" s="21"/>
      <c r="D364" s="21">
        <v>0.01</v>
      </c>
      <c r="E364" s="21"/>
      <c r="F364" s="21"/>
      <c r="G364" s="21"/>
      <c r="H364" s="21"/>
      <c r="I364" s="22"/>
      <c r="J364" s="21"/>
      <c r="K364" s="21"/>
      <c r="L364" s="21">
        <v>0.03</v>
      </c>
      <c r="M364" s="21"/>
      <c r="N364" s="21"/>
      <c r="O364" s="21"/>
      <c r="P364" s="21"/>
      <c r="Q364" s="21"/>
      <c r="R364" s="21"/>
      <c r="S364" s="21"/>
      <c r="T364" s="21"/>
      <c r="U364" s="21">
        <v>12</v>
      </c>
      <c r="W364" t="str">
        <f>M351</f>
        <v>Baker</v>
      </c>
      <c r="X364" s="39">
        <f>M384</f>
        <v>0</v>
      </c>
      <c r="Y364" s="40">
        <v>1.85304347826087</v>
      </c>
      <c r="Z364" s="42">
        <f t="shared" si="50"/>
        <v>0</v>
      </c>
      <c r="AA364" s="42">
        <v>13.66</v>
      </c>
      <c r="AB364" s="42">
        <f>AB329+Table142436[[#This Row],[Column1]]</f>
        <v>0</v>
      </c>
      <c r="AC364" s="76">
        <f>AC329+Table142436[[#This Row],[Column2]]</f>
        <v>3.7389026915113877</v>
      </c>
    </row>
    <row r="365" spans="1:29" x14ac:dyDescent="0.2">
      <c r="A365">
        <v>13</v>
      </c>
      <c r="D365" s="63">
        <v>0.01</v>
      </c>
      <c r="E365">
        <v>0.09</v>
      </c>
      <c r="Q365">
        <v>0.02</v>
      </c>
      <c r="U365">
        <v>13</v>
      </c>
      <c r="W365" t="str">
        <f>N351</f>
        <v>Landkammer</v>
      </c>
      <c r="X365" s="39">
        <f>N384</f>
        <v>2.0300000000000002</v>
      </c>
      <c r="Y365" s="40">
        <v>1.6813043478260867</v>
      </c>
      <c r="Z365" s="42">
        <f t="shared" si="50"/>
        <v>11.11</v>
      </c>
      <c r="AA365" s="42">
        <v>13.550000000000002</v>
      </c>
      <c r="AB365" s="42">
        <f>AB330+Table142436[[#This Row],[Column1]]</f>
        <v>3.9600000000000004</v>
      </c>
      <c r="AC365" s="76">
        <f>AC330+Table142436[[#This Row],[Column2]]</f>
        <v>3.5230434782608695</v>
      </c>
    </row>
    <row r="366" spans="1:29" x14ac:dyDescent="0.2">
      <c r="A366" s="21">
        <v>14</v>
      </c>
      <c r="B366" s="21"/>
      <c r="C366" s="21"/>
      <c r="D366" s="21"/>
      <c r="E366" s="21"/>
      <c r="F366" s="21"/>
      <c r="G366" s="21"/>
      <c r="H366" s="21"/>
      <c r="I366" s="22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>
        <v>14</v>
      </c>
      <c r="W366" t="str">
        <f>O351</f>
        <v>Travis</v>
      </c>
      <c r="X366" s="39">
        <f>O384</f>
        <v>1.22</v>
      </c>
      <c r="Y366" s="40">
        <v>1.8831818181818181</v>
      </c>
      <c r="Z366" s="42">
        <f t="shared" si="50"/>
        <v>10.44</v>
      </c>
      <c r="AA366" s="42">
        <v>13.7</v>
      </c>
      <c r="AB366" s="42">
        <f>AB331+Table142436[[#This Row],[Column1]]</f>
        <v>3.26</v>
      </c>
      <c r="AC366" s="76">
        <f>AC331+Table142436[[#This Row],[Column2]]</f>
        <v>3.4576124600037645</v>
      </c>
    </row>
    <row r="367" spans="1:29" x14ac:dyDescent="0.2">
      <c r="A367">
        <v>15</v>
      </c>
      <c r="U367">
        <v>15</v>
      </c>
      <c r="W367" t="str">
        <f>P351</f>
        <v>Robinson</v>
      </c>
      <c r="X367" s="39">
        <f>P384</f>
        <v>0</v>
      </c>
      <c r="Y367" s="40">
        <v>1.8352941176470587</v>
      </c>
      <c r="Z367" s="42">
        <f t="shared" si="50"/>
        <v>0</v>
      </c>
      <c r="AA367" s="42">
        <v>13.759999999999998</v>
      </c>
      <c r="AB367" s="42">
        <f>AB332+Table142436[[#This Row],[Column1]]</f>
        <v>0</v>
      </c>
      <c r="AC367" s="76">
        <f>AC332+Table142436[[#This Row],[Column2]]</f>
        <v>3.9339869281045754</v>
      </c>
    </row>
    <row r="368" spans="1:29" x14ac:dyDescent="0.2">
      <c r="A368" s="21">
        <v>16</v>
      </c>
      <c r="B368" s="21"/>
      <c r="C368" s="21">
        <v>0.03</v>
      </c>
      <c r="D368" s="21">
        <v>0.02</v>
      </c>
      <c r="E368" s="21"/>
      <c r="F368" s="21"/>
      <c r="G368" s="21">
        <v>0.08</v>
      </c>
      <c r="H368" s="21"/>
      <c r="I368" s="22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>
        <v>16</v>
      </c>
      <c r="W368" t="str">
        <f>Q351</f>
        <v>Blachly</v>
      </c>
      <c r="X368" s="39">
        <f>Q384</f>
        <v>1.57</v>
      </c>
      <c r="Y368" s="40">
        <v>2.3126086956521741</v>
      </c>
      <c r="Z368" s="42">
        <f t="shared" si="50"/>
        <v>9.8600000000000012</v>
      </c>
      <c r="AA368" s="42">
        <v>12.81</v>
      </c>
      <c r="AB368" s="42">
        <f>AB333+Table142436[[#This Row],[Column1]]</f>
        <v>4.16</v>
      </c>
      <c r="AC368" s="76">
        <f>AC333+Table142436[[#This Row],[Column2]]</f>
        <v>4.5531262939958594</v>
      </c>
    </row>
    <row r="369" spans="1:29" x14ac:dyDescent="0.2">
      <c r="A369">
        <v>17</v>
      </c>
      <c r="B369">
        <v>0.1</v>
      </c>
      <c r="C369">
        <v>0.22</v>
      </c>
      <c r="D369" s="63">
        <v>0.15</v>
      </c>
      <c r="E369">
        <v>0.24</v>
      </c>
      <c r="G369">
        <v>0.08</v>
      </c>
      <c r="I369">
        <v>0.08</v>
      </c>
      <c r="L369">
        <v>0.16</v>
      </c>
      <c r="N369">
        <v>0.31</v>
      </c>
      <c r="Q369">
        <v>0.24</v>
      </c>
      <c r="R369">
        <v>0.2</v>
      </c>
      <c r="U369">
        <v>17</v>
      </c>
      <c r="W369" t="str">
        <f>R351</f>
        <v>S. Flerchinger</v>
      </c>
      <c r="X369" s="39">
        <f>R384</f>
        <v>1.1500000000000001</v>
      </c>
      <c r="Y369" s="40">
        <v>1.8652173913043482</v>
      </c>
      <c r="Z369" s="42">
        <f t="shared" si="50"/>
        <v>8.3899999999999988</v>
      </c>
      <c r="AA369" s="42">
        <v>11.63</v>
      </c>
      <c r="AB369" s="42">
        <f>AB334+Table142436[[#This Row],[Column1]]</f>
        <v>1.56</v>
      </c>
      <c r="AC369" s="76">
        <f>AC334+Table142436[[#This Row],[Column2]]</f>
        <v>3.8816403162055337</v>
      </c>
    </row>
    <row r="370" spans="1:29" x14ac:dyDescent="0.2">
      <c r="A370" s="21">
        <v>18</v>
      </c>
      <c r="B370" s="21"/>
      <c r="C370" s="21">
        <v>0.06</v>
      </c>
      <c r="D370" s="21"/>
      <c r="E370" s="21"/>
      <c r="F370" s="21"/>
      <c r="G370" s="21"/>
      <c r="H370" s="21"/>
      <c r="I370" s="22"/>
      <c r="J370" s="21">
        <v>0.15</v>
      </c>
      <c r="K370" s="21"/>
      <c r="L370" s="21"/>
      <c r="M370" s="21"/>
      <c r="N370" s="21">
        <v>0.01</v>
      </c>
      <c r="O370" s="21"/>
      <c r="P370" s="21"/>
      <c r="Q370" s="21"/>
      <c r="R370" s="21"/>
      <c r="S370" s="21"/>
      <c r="T370" s="21">
        <v>0.4</v>
      </c>
      <c r="U370" s="21">
        <v>18</v>
      </c>
      <c r="W370" t="str">
        <f>S351</f>
        <v>B Slaybaugh</v>
      </c>
      <c r="X370" s="39">
        <f>S384</f>
        <v>0</v>
      </c>
      <c r="Y370" s="40">
        <v>2.2850000000000001</v>
      </c>
      <c r="Z370" s="42">
        <f t="shared" si="50"/>
        <v>0</v>
      </c>
      <c r="AA370" s="42"/>
      <c r="AB370" s="42">
        <f>AB335+Table142436[[#This Row],[Column1]]</f>
        <v>0</v>
      </c>
      <c r="AC370" s="76">
        <f>AC335+Table142436[[#This Row],[Column2]]</f>
        <v>3.9075000000000002</v>
      </c>
    </row>
    <row r="371" spans="1:29" x14ac:dyDescent="0.2">
      <c r="A371">
        <v>19</v>
      </c>
      <c r="B371">
        <v>0.06</v>
      </c>
      <c r="C371">
        <v>0.1</v>
      </c>
      <c r="D371">
        <v>0.12</v>
      </c>
      <c r="E371">
        <v>0.11</v>
      </c>
      <c r="G371">
        <v>0.08</v>
      </c>
      <c r="I371">
        <v>0.04</v>
      </c>
      <c r="J371">
        <v>0.05</v>
      </c>
      <c r="N371">
        <v>0.08</v>
      </c>
      <c r="Q371">
        <v>0.02</v>
      </c>
      <c r="T371">
        <v>0.12</v>
      </c>
      <c r="U371">
        <v>19</v>
      </c>
      <c r="W371" t="str">
        <f>T351</f>
        <v>Demand</v>
      </c>
      <c r="X371" s="39">
        <f>T384</f>
        <v>2.84</v>
      </c>
      <c r="Y371" s="40">
        <v>3.1050000000000009</v>
      </c>
      <c r="Z371" s="42">
        <f t="shared" si="50"/>
        <v>18.27</v>
      </c>
      <c r="AA371" s="42"/>
      <c r="AB371" s="42">
        <f>AB336+Table142436[[#This Row],[Column1]]</f>
        <v>4.95</v>
      </c>
      <c r="AC371" s="76">
        <f>AC336+Table142436[[#This Row],[Column2]]</f>
        <v>5.8023076923076928</v>
      </c>
    </row>
    <row r="372" spans="1:29" x14ac:dyDescent="0.2">
      <c r="A372" s="21">
        <v>20</v>
      </c>
      <c r="B372" s="21">
        <v>0.01</v>
      </c>
      <c r="C372" s="21"/>
      <c r="D372" s="21">
        <v>0.01</v>
      </c>
      <c r="E372" s="21">
        <v>0.01</v>
      </c>
      <c r="F372" s="21"/>
      <c r="G372" s="21"/>
      <c r="H372" s="21"/>
      <c r="I372" s="22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>
        <v>0.14000000000000001</v>
      </c>
      <c r="U372" s="21">
        <v>20</v>
      </c>
      <c r="X372" s="39"/>
      <c r="Y372" s="39"/>
      <c r="Z372" s="8"/>
      <c r="AA372" s="8"/>
      <c r="AB372" s="42"/>
      <c r="AC372" s="76"/>
    </row>
    <row r="373" spans="1:29" x14ac:dyDescent="0.2">
      <c r="A373">
        <v>21</v>
      </c>
      <c r="U373">
        <v>21</v>
      </c>
      <c r="W373" t="s">
        <v>101</v>
      </c>
      <c r="X373" s="39"/>
      <c r="Y373" s="39"/>
      <c r="Z373" s="8"/>
      <c r="AA373" s="8" t="s">
        <v>145</v>
      </c>
      <c r="AB373" s="42"/>
      <c r="AC373" s="76"/>
    </row>
    <row r="374" spans="1:29" x14ac:dyDescent="0.2">
      <c r="A374" s="21">
        <v>22</v>
      </c>
      <c r="B374" s="21"/>
      <c r="C374" s="21"/>
      <c r="D374" s="21"/>
      <c r="E374" s="21"/>
      <c r="F374" s="21"/>
      <c r="G374" s="21"/>
      <c r="H374" s="21"/>
      <c r="I374" s="22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>
        <v>22</v>
      </c>
      <c r="X374" s="41" t="s">
        <v>102</v>
      </c>
      <c r="Y374" s="41"/>
      <c r="Z374" s="8"/>
      <c r="AA374" s="8"/>
      <c r="AB374" s="42"/>
      <c r="AC374" s="76"/>
    </row>
    <row r="375" spans="1:29" x14ac:dyDescent="0.2">
      <c r="A375">
        <v>23</v>
      </c>
      <c r="G375">
        <v>0.04</v>
      </c>
      <c r="L375">
        <v>0.23</v>
      </c>
      <c r="N375">
        <v>0.02</v>
      </c>
      <c r="U375">
        <v>23</v>
      </c>
      <c r="X375" s="39"/>
      <c r="Y375" s="39"/>
      <c r="Z375" s="8"/>
      <c r="AA375" s="8"/>
      <c r="AB375" s="42"/>
      <c r="AC375" s="74"/>
    </row>
    <row r="376" spans="1:29" x14ac:dyDescent="0.2">
      <c r="A376" s="21">
        <v>24</v>
      </c>
      <c r="B376" s="21">
        <v>0.08</v>
      </c>
      <c r="C376" s="21">
        <v>0.05</v>
      </c>
      <c r="D376" s="21">
        <v>0.13</v>
      </c>
      <c r="E376" s="21">
        <v>0.2</v>
      </c>
      <c r="F376" s="21"/>
      <c r="G376" s="21"/>
      <c r="H376" s="21"/>
      <c r="I376" s="22">
        <v>0.08</v>
      </c>
      <c r="J376" s="21">
        <v>0.06</v>
      </c>
      <c r="K376" s="21"/>
      <c r="L376" s="21"/>
      <c r="M376" s="21"/>
      <c r="N376" s="21">
        <v>7.0000000000000007E-2</v>
      </c>
      <c r="O376" s="21">
        <v>0.48</v>
      </c>
      <c r="P376" s="21"/>
      <c r="Q376" s="21"/>
      <c r="R376" s="21">
        <v>0.1</v>
      </c>
      <c r="S376" s="21"/>
      <c r="T376" s="21">
        <v>0.24</v>
      </c>
      <c r="U376" s="21">
        <v>24</v>
      </c>
      <c r="X376" s="39"/>
      <c r="Y376" s="39"/>
      <c r="Z376" s="8"/>
      <c r="AA376" s="8"/>
      <c r="AB376" s="42"/>
      <c r="AC376" s="42"/>
    </row>
    <row r="377" spans="1:29" x14ac:dyDescent="0.2">
      <c r="A377">
        <v>25</v>
      </c>
      <c r="B377">
        <v>0.03</v>
      </c>
      <c r="C377">
        <v>0.16</v>
      </c>
      <c r="F377">
        <v>0.12</v>
      </c>
      <c r="G377">
        <v>0.08</v>
      </c>
      <c r="I377">
        <v>0.04</v>
      </c>
      <c r="Q377">
        <v>0.15</v>
      </c>
      <c r="U377">
        <v>25</v>
      </c>
      <c r="X377" s="39"/>
      <c r="Y377" s="39"/>
      <c r="Z377" s="8"/>
      <c r="AA377" s="8"/>
      <c r="AB377" s="42"/>
      <c r="AC377" s="42"/>
    </row>
    <row r="378" spans="1:29" x14ac:dyDescent="0.2">
      <c r="A378" s="21">
        <v>26</v>
      </c>
      <c r="B378" s="21">
        <v>0.02</v>
      </c>
      <c r="C378" s="21"/>
      <c r="D378" s="21"/>
      <c r="E378" s="21"/>
      <c r="F378" s="21"/>
      <c r="G378" s="21"/>
      <c r="H378" s="21"/>
      <c r="I378" s="22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>
        <v>26</v>
      </c>
      <c r="X378" s="39"/>
      <c r="Y378" s="39"/>
      <c r="Z378" s="8"/>
      <c r="AA378" s="8"/>
      <c r="AB378" s="42"/>
      <c r="AC378" s="42"/>
    </row>
    <row r="379" spans="1:29" x14ac:dyDescent="0.2">
      <c r="A379">
        <v>27</v>
      </c>
      <c r="B379">
        <v>0.01</v>
      </c>
      <c r="U379">
        <v>27</v>
      </c>
      <c r="X379" s="39"/>
      <c r="Y379" s="39"/>
      <c r="Z379" s="8"/>
      <c r="AA379" s="8"/>
      <c r="AB379" s="42"/>
      <c r="AC379" s="42"/>
    </row>
    <row r="380" spans="1:29" x14ac:dyDescent="0.2">
      <c r="A380" s="21">
        <v>28</v>
      </c>
      <c r="B380" s="21"/>
      <c r="C380" s="21"/>
      <c r="D380" s="21"/>
      <c r="E380" s="21"/>
      <c r="F380" s="21"/>
      <c r="G380" s="21"/>
      <c r="H380" s="21"/>
      <c r="I380" s="22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>
        <v>28</v>
      </c>
      <c r="X380" s="39"/>
      <c r="Y380" s="39"/>
      <c r="Z380" s="8"/>
      <c r="AA380" s="8"/>
      <c r="AB380" s="42"/>
      <c r="AC380" s="42"/>
    </row>
    <row r="381" spans="1:29" x14ac:dyDescent="0.2">
      <c r="A381">
        <v>29</v>
      </c>
      <c r="U381">
        <v>29</v>
      </c>
      <c r="X381" s="39"/>
      <c r="Y381" s="39"/>
      <c r="Z381" s="8"/>
      <c r="AA381" s="8"/>
      <c r="AB381" s="42"/>
      <c r="AC381" s="42"/>
    </row>
    <row r="382" spans="1:29" x14ac:dyDescent="0.2">
      <c r="A382" s="21">
        <v>30</v>
      </c>
      <c r="B382" s="21"/>
      <c r="C382" s="21"/>
      <c r="D382" s="21"/>
      <c r="E382" s="21"/>
      <c r="F382" s="21"/>
      <c r="G382" s="21"/>
      <c r="H382" s="21"/>
      <c r="I382" s="22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>
        <v>30</v>
      </c>
      <c r="X382" s="39"/>
      <c r="Y382" s="39"/>
      <c r="Z382" s="8"/>
      <c r="AA382" s="8"/>
      <c r="AB382" s="42"/>
      <c r="AC382" s="42"/>
    </row>
    <row r="383" spans="1:29" x14ac:dyDescent="0.2">
      <c r="A383">
        <v>31</v>
      </c>
      <c r="U383">
        <v>31</v>
      </c>
      <c r="X383" s="39"/>
      <c r="Y383" s="39"/>
      <c r="Z383" s="8"/>
      <c r="AA383" s="8"/>
      <c r="AB383" s="42"/>
      <c r="AC383" s="42"/>
    </row>
    <row r="384" spans="1:29" x14ac:dyDescent="0.2">
      <c r="A384" s="18" t="s">
        <v>37</v>
      </c>
      <c r="B384" s="18">
        <f t="shared" ref="B384:T384" si="51">SUM(B353:B383)</f>
        <v>0.89</v>
      </c>
      <c r="C384" s="18">
        <f t="shared" si="51"/>
        <v>1.4800000000000002</v>
      </c>
      <c r="D384" s="18">
        <f t="shared" si="51"/>
        <v>1.1800000000000002</v>
      </c>
      <c r="E384" s="18">
        <f t="shared" si="51"/>
        <v>1.7900000000000003</v>
      </c>
      <c r="F384" s="18">
        <f t="shared" si="51"/>
        <v>1.2000000000000002</v>
      </c>
      <c r="G384" s="18">
        <f t="shared" si="51"/>
        <v>1.03</v>
      </c>
      <c r="H384" s="18">
        <f t="shared" si="51"/>
        <v>1.6</v>
      </c>
      <c r="I384" s="18">
        <f t="shared" si="51"/>
        <v>0.87</v>
      </c>
      <c r="J384" s="18">
        <f t="shared" si="51"/>
        <v>0.96</v>
      </c>
      <c r="K384" s="18">
        <f t="shared" si="51"/>
        <v>0</v>
      </c>
      <c r="L384" s="18">
        <f t="shared" si="51"/>
        <v>1.3299999999999998</v>
      </c>
      <c r="M384" s="18">
        <f t="shared" si="51"/>
        <v>0</v>
      </c>
      <c r="N384" s="18">
        <f t="shared" si="51"/>
        <v>2.0300000000000002</v>
      </c>
      <c r="O384" s="18">
        <f t="shared" si="51"/>
        <v>1.22</v>
      </c>
      <c r="P384" s="18">
        <f t="shared" si="51"/>
        <v>0</v>
      </c>
      <c r="Q384" s="18">
        <f t="shared" si="51"/>
        <v>1.57</v>
      </c>
      <c r="R384" s="18">
        <f t="shared" si="51"/>
        <v>1.1500000000000001</v>
      </c>
      <c r="S384" s="18">
        <f t="shared" si="51"/>
        <v>0</v>
      </c>
      <c r="T384" s="20">
        <f t="shared" si="51"/>
        <v>2.84</v>
      </c>
      <c r="U384" s="18"/>
      <c r="X384" s="39"/>
      <c r="Y384" s="39"/>
      <c r="Z384" s="8"/>
      <c r="AA384" s="8"/>
      <c r="AB384" s="42"/>
      <c r="AC384" s="42"/>
    </row>
    <row r="385" spans="1:29" x14ac:dyDescent="0.2">
      <c r="X385" s="39"/>
      <c r="Y385" s="39"/>
      <c r="Z385" s="8"/>
      <c r="AA385" s="8"/>
      <c r="AB385" s="42"/>
      <c r="AC385" s="42"/>
    </row>
    <row r="386" spans="1:29" x14ac:dyDescent="0.2">
      <c r="A386" s="2" t="s">
        <v>50</v>
      </c>
      <c r="B386" t="s">
        <v>1</v>
      </c>
      <c r="C386" t="s">
        <v>2</v>
      </c>
      <c r="D386" t="s">
        <v>113</v>
      </c>
      <c r="E386" t="s">
        <v>4</v>
      </c>
      <c r="F386" t="s">
        <v>5</v>
      </c>
      <c r="G386" t="s">
        <v>6</v>
      </c>
      <c r="H386" t="s">
        <v>180</v>
      </c>
      <c r="I386" t="s">
        <v>96</v>
      </c>
      <c r="J386" t="s">
        <v>9</v>
      </c>
      <c r="K386" t="s">
        <v>10</v>
      </c>
      <c r="L386" t="s">
        <v>11</v>
      </c>
      <c r="M386" t="s">
        <v>181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  <c r="W386" s="70">
        <v>42339</v>
      </c>
      <c r="X386" s="61"/>
      <c r="Y386" s="59" t="s">
        <v>107</v>
      </c>
      <c r="Z386" s="61"/>
      <c r="AA386" s="61"/>
      <c r="AB386" s="62"/>
      <c r="AC386" s="75"/>
    </row>
    <row r="387" spans="1:29" x14ac:dyDescent="0.2">
      <c r="A387">
        <v>2015</v>
      </c>
      <c r="X387" s="39" t="s">
        <v>62</v>
      </c>
      <c r="Y387" s="39" t="s">
        <v>115</v>
      </c>
      <c r="Z387" s="8" t="s">
        <v>99</v>
      </c>
      <c r="AA387" s="47" t="s">
        <v>116</v>
      </c>
      <c r="AB387" s="42" t="s">
        <v>100</v>
      </c>
      <c r="AC387" s="74" t="s">
        <v>178</v>
      </c>
    </row>
    <row r="388" spans="1:29" x14ac:dyDescent="0.2">
      <c r="A388">
        <v>1</v>
      </c>
      <c r="L388">
        <v>0.21</v>
      </c>
      <c r="U388">
        <v>1</v>
      </c>
      <c r="W388" t="str">
        <f>B386</f>
        <v>Pomeroy</v>
      </c>
      <c r="X388" s="39">
        <f>B419</f>
        <v>1.9600000000000002</v>
      </c>
      <c r="Y388" s="40">
        <v>1.4739130434782608</v>
      </c>
      <c r="Z388" s="42">
        <f>AQ25</f>
        <v>9.83</v>
      </c>
      <c r="AA388" s="42">
        <v>14.810000000000002</v>
      </c>
      <c r="AB388" s="42">
        <f>AB353+Table152537[[#This Row],[Column1]]</f>
        <v>4.1100000000000003</v>
      </c>
      <c r="AC388" s="76">
        <f>AC353+Table152537[[#This Row],[Column2]]</f>
        <v>4.8355928853754939</v>
      </c>
    </row>
    <row r="389" spans="1:29" x14ac:dyDescent="0.2">
      <c r="A389" s="21">
        <v>2</v>
      </c>
      <c r="B389" s="21">
        <v>0.03</v>
      </c>
      <c r="C389" s="21">
        <v>0.11</v>
      </c>
      <c r="D389" s="21">
        <v>0.02</v>
      </c>
      <c r="E389" s="21">
        <v>0.18</v>
      </c>
      <c r="F389" s="21"/>
      <c r="G389" s="21"/>
      <c r="H389" s="21"/>
      <c r="I389" s="22">
        <v>0.04</v>
      </c>
      <c r="J389" s="21">
        <v>0.12</v>
      </c>
      <c r="K389" s="21"/>
      <c r="L389" s="21"/>
      <c r="M389" s="21"/>
      <c r="N389" s="21">
        <v>0.11</v>
      </c>
      <c r="O389" s="21">
        <v>0.17</v>
      </c>
      <c r="P389" s="21"/>
      <c r="Q389" s="21"/>
      <c r="R389" s="21"/>
      <c r="S389" s="21"/>
      <c r="T389" s="21"/>
      <c r="U389" s="21">
        <v>2</v>
      </c>
      <c r="W389" t="str">
        <f>C386</f>
        <v>Kuhn</v>
      </c>
      <c r="X389" s="39">
        <f>C419</f>
        <v>3.5399999999999996</v>
      </c>
      <c r="Y389" s="40">
        <v>2.3158823529411769</v>
      </c>
      <c r="Z389" s="42">
        <f t="shared" ref="Z389:Z406" si="52">AQ26</f>
        <v>17.100000000000001</v>
      </c>
      <c r="AA389" s="42">
        <v>15.120000000000001</v>
      </c>
      <c r="AB389" s="42">
        <f>AB354+Table152537[[#This Row],[Column1]]</f>
        <v>7.870000000000001</v>
      </c>
      <c r="AC389" s="76">
        <f>AC354+Table152537[[#This Row],[Column2]]</f>
        <v>7.0651031991744073</v>
      </c>
    </row>
    <row r="390" spans="1:29" x14ac:dyDescent="0.2">
      <c r="A390">
        <v>3</v>
      </c>
      <c r="B390">
        <v>0.04</v>
      </c>
      <c r="E390">
        <v>0.06</v>
      </c>
      <c r="G390">
        <v>0.08</v>
      </c>
      <c r="H390">
        <v>0.38</v>
      </c>
      <c r="I390">
        <v>0.04</v>
      </c>
      <c r="J390">
        <v>0.02</v>
      </c>
      <c r="N390">
        <v>0.01</v>
      </c>
      <c r="R390">
        <v>0.28000000000000003</v>
      </c>
      <c r="U390">
        <v>3</v>
      </c>
      <c r="W390" t="str">
        <f>D386</f>
        <v>Tom Keatts</v>
      </c>
      <c r="X390" s="39">
        <f>D419</f>
        <v>2.5799999999999987</v>
      </c>
      <c r="Y390" s="40"/>
      <c r="Z390" s="42">
        <f t="shared" si="52"/>
        <v>10.969999999999999</v>
      </c>
      <c r="AA390" s="42">
        <v>16.690000000000001</v>
      </c>
      <c r="AB390" s="42">
        <f>AB355+Table152537[[#This Row],[Column1]]</f>
        <v>5.1999999999999993</v>
      </c>
      <c r="AC390" s="76"/>
    </row>
    <row r="391" spans="1:29" x14ac:dyDescent="0.2">
      <c r="A391" s="21">
        <v>4</v>
      </c>
      <c r="B391" s="21">
        <v>0.01</v>
      </c>
      <c r="C391" s="21"/>
      <c r="D391" s="21"/>
      <c r="E391" s="21"/>
      <c r="F391" s="21"/>
      <c r="G391" s="21"/>
      <c r="H391" s="21"/>
      <c r="I391" s="22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>
        <v>4</v>
      </c>
      <c r="W391" t="str">
        <f>E386</f>
        <v>Victor</v>
      </c>
      <c r="X391" s="39">
        <f>E419</f>
        <v>4.5699999999999994</v>
      </c>
      <c r="Y391" s="40">
        <v>2.5139130434782611</v>
      </c>
      <c r="Z391" s="42">
        <f t="shared" si="52"/>
        <v>19.009999999999998</v>
      </c>
      <c r="AA391" s="42">
        <v>20.93</v>
      </c>
      <c r="AB391" s="42">
        <f>AB356+Table152537[[#This Row],[Column1]]</f>
        <v>9.27</v>
      </c>
      <c r="AC391" s="76">
        <f>AC356+Table152537[[#This Row],[Column2]]</f>
        <v>7.5230434782608704</v>
      </c>
    </row>
    <row r="392" spans="1:29" x14ac:dyDescent="0.2">
      <c r="A392">
        <v>5</v>
      </c>
      <c r="F392">
        <v>0.11</v>
      </c>
      <c r="Q392">
        <v>0.14000000000000001</v>
      </c>
      <c r="U392">
        <v>5</v>
      </c>
      <c r="W392" t="str">
        <f>F386</f>
        <v>Ruark</v>
      </c>
      <c r="X392" s="39">
        <f>F419</f>
        <v>2.4099999999999997</v>
      </c>
      <c r="Y392" s="40">
        <v>1.5</v>
      </c>
      <c r="Z392" s="42">
        <f t="shared" si="52"/>
        <v>12.129999999999999</v>
      </c>
      <c r="AA392" s="42">
        <v>17.54</v>
      </c>
      <c r="AB392" s="42">
        <f>AB357+Table152537[[#This Row],[Column1]]</f>
        <v>4.68</v>
      </c>
      <c r="AC392" s="76">
        <f>AC357+Table152537[[#This Row],[Column2]]</f>
        <v>5.8043892339544518</v>
      </c>
    </row>
    <row r="393" spans="1:29" x14ac:dyDescent="0.2">
      <c r="A393" s="21">
        <v>6</v>
      </c>
      <c r="B393" s="21">
        <v>0.02</v>
      </c>
      <c r="C393" s="21">
        <v>0.02</v>
      </c>
      <c r="D393" s="21">
        <v>0.05</v>
      </c>
      <c r="E393" s="21"/>
      <c r="F393" s="21">
        <v>0.05</v>
      </c>
      <c r="G393" s="21">
        <v>0.28000000000000003</v>
      </c>
      <c r="H393" s="21"/>
      <c r="I393" s="22"/>
      <c r="J393" s="21"/>
      <c r="K393" s="21"/>
      <c r="L393" s="21">
        <v>0.06</v>
      </c>
      <c r="M393" s="21"/>
      <c r="N393" s="21"/>
      <c r="O393" s="21"/>
      <c r="P393" s="21"/>
      <c r="Q393" s="21"/>
      <c r="R393" s="21">
        <v>0.84</v>
      </c>
      <c r="S393" s="21"/>
      <c r="T393" s="21">
        <v>0.31</v>
      </c>
      <c r="U393" s="21">
        <v>6</v>
      </c>
      <c r="W393" t="str">
        <f>G386</f>
        <v>Cardwell</v>
      </c>
      <c r="X393" s="39">
        <f>G419</f>
        <v>2.34</v>
      </c>
      <c r="Y393" s="40">
        <v>1.5505263157894735</v>
      </c>
      <c r="Z393" s="42">
        <f t="shared" si="52"/>
        <v>10.65</v>
      </c>
      <c r="AA393" s="42">
        <v>15.569999999999997</v>
      </c>
      <c r="AB393" s="42">
        <f>AB358+Table152537[[#This Row],[Column1]]</f>
        <v>5.1499999999999995</v>
      </c>
      <c r="AC393" s="76">
        <f>AC358+Table152537[[#This Row],[Column2]]</f>
        <v>4.8752321981424149</v>
      </c>
    </row>
    <row r="394" spans="1:29" x14ac:dyDescent="0.2">
      <c r="A394">
        <v>7</v>
      </c>
      <c r="B394">
        <v>0.82</v>
      </c>
      <c r="C394">
        <v>0.56000000000000005</v>
      </c>
      <c r="D394">
        <v>1.23</v>
      </c>
      <c r="F394">
        <v>0.47</v>
      </c>
      <c r="G394">
        <v>0.71</v>
      </c>
      <c r="H394">
        <v>0.75</v>
      </c>
      <c r="I394">
        <v>0.87</v>
      </c>
      <c r="J394">
        <v>0.69</v>
      </c>
      <c r="L394">
        <v>1.07</v>
      </c>
      <c r="N394">
        <v>0.8</v>
      </c>
      <c r="Q394">
        <v>1.36</v>
      </c>
      <c r="R394">
        <v>0.02</v>
      </c>
      <c r="T394">
        <v>0.71</v>
      </c>
      <c r="U394">
        <v>7</v>
      </c>
      <c r="W394" t="str">
        <f>H386</f>
        <v>Hastings</v>
      </c>
      <c r="X394" s="39">
        <f>H419</f>
        <v>4.09</v>
      </c>
      <c r="Y394" s="40">
        <v>1.7908695652173916</v>
      </c>
      <c r="Z394" s="42">
        <f t="shared" si="52"/>
        <v>13.77</v>
      </c>
      <c r="AA394" s="42">
        <v>15.5</v>
      </c>
      <c r="AB394" s="42">
        <f>AB359+Table152537[[#This Row],[Column1]]</f>
        <v>6.83</v>
      </c>
      <c r="AC394" s="76">
        <f>AC359+Table152537[[#This Row],[Column2]]</f>
        <v>5.8125578769057036</v>
      </c>
    </row>
    <row r="395" spans="1:29" x14ac:dyDescent="0.2">
      <c r="A395" s="21">
        <v>8</v>
      </c>
      <c r="B395" s="21">
        <v>0.1</v>
      </c>
      <c r="C395" s="21">
        <v>0.51</v>
      </c>
      <c r="D395" s="21">
        <v>0.2</v>
      </c>
      <c r="E395" s="21"/>
      <c r="F395" s="21"/>
      <c r="G395" s="21">
        <v>0.16</v>
      </c>
      <c r="H395" s="21">
        <v>0.94</v>
      </c>
      <c r="I395" s="22">
        <v>0.12</v>
      </c>
      <c r="J395" s="21">
        <v>0.65</v>
      </c>
      <c r="K395" s="21"/>
      <c r="L395" s="21"/>
      <c r="M395" s="21"/>
      <c r="N395" s="21">
        <v>0.3</v>
      </c>
      <c r="O395" s="21"/>
      <c r="P395" s="21"/>
      <c r="Q395" s="21">
        <v>0.37</v>
      </c>
      <c r="R395" s="21"/>
      <c r="S395" s="21"/>
      <c r="T395" s="21">
        <v>0.62</v>
      </c>
      <c r="U395" s="21">
        <v>8</v>
      </c>
      <c r="W395" t="str">
        <f>I386</f>
        <v>510 Pataha</v>
      </c>
      <c r="X395" s="39">
        <f>I419</f>
        <v>2.3299999999999996</v>
      </c>
      <c r="Y395" s="40"/>
      <c r="Z395" s="42">
        <f t="shared" si="52"/>
        <v>9.93</v>
      </c>
      <c r="AA395" s="42"/>
      <c r="AB395" s="42">
        <f>AB360+Table152537[[#This Row],[Column1]]</f>
        <v>4.42</v>
      </c>
      <c r="AC395" s="76"/>
    </row>
    <row r="396" spans="1:29" x14ac:dyDescent="0.2">
      <c r="A396">
        <v>9</v>
      </c>
      <c r="B396">
        <v>0.17</v>
      </c>
      <c r="C396">
        <v>0.34</v>
      </c>
      <c r="D396">
        <v>0.2</v>
      </c>
      <c r="E396">
        <v>2.2799999999999998</v>
      </c>
      <c r="F396">
        <v>0.6</v>
      </c>
      <c r="G396">
        <v>0.16</v>
      </c>
      <c r="H396">
        <v>0.35</v>
      </c>
      <c r="I396">
        <v>0.31</v>
      </c>
      <c r="J396">
        <v>0.16</v>
      </c>
      <c r="N396">
        <v>0.22</v>
      </c>
      <c r="Q396">
        <v>0.1</v>
      </c>
      <c r="U396">
        <v>9</v>
      </c>
      <c r="W396" t="str">
        <f>J386</f>
        <v>Williams</v>
      </c>
      <c r="X396" s="39">
        <f>J419</f>
        <v>2.9099999999999993</v>
      </c>
      <c r="Y396" s="40">
        <v>2.0100000000000002</v>
      </c>
      <c r="Z396" s="42">
        <f t="shared" si="52"/>
        <v>12.330000000000002</v>
      </c>
      <c r="AA396" s="42">
        <v>17.899999999999999</v>
      </c>
      <c r="AB396" s="42">
        <f>AB361+Table152537[[#This Row],[Column1]]</f>
        <v>5.8099999999999987</v>
      </c>
      <c r="AC396" s="76">
        <f>AC361+Table152537[[#This Row],[Column2]]</f>
        <v>6.4965424430641825</v>
      </c>
    </row>
    <row r="397" spans="1:29" x14ac:dyDescent="0.2">
      <c r="A397" s="21">
        <v>10</v>
      </c>
      <c r="B397" s="21">
        <v>0.14000000000000001</v>
      </c>
      <c r="C397" s="21">
        <v>0.1</v>
      </c>
      <c r="D397" s="21">
        <v>0.15</v>
      </c>
      <c r="E397" s="21">
        <v>0.24</v>
      </c>
      <c r="F397" s="21">
        <v>0.15</v>
      </c>
      <c r="G397" s="21">
        <v>0.16</v>
      </c>
      <c r="H397" s="21">
        <v>0.28999999999999998</v>
      </c>
      <c r="I397" s="22">
        <v>0.12</v>
      </c>
      <c r="J397" s="21">
        <v>0.15</v>
      </c>
      <c r="K397" s="21"/>
      <c r="L397" s="21">
        <v>0.36</v>
      </c>
      <c r="M397" s="21"/>
      <c r="N397" s="21">
        <v>0.12</v>
      </c>
      <c r="O397" s="21"/>
      <c r="P397" s="21"/>
      <c r="Q397" s="21">
        <v>0.27</v>
      </c>
      <c r="R397" s="21">
        <v>0.4</v>
      </c>
      <c r="S397" s="21"/>
      <c r="T397" s="21">
        <v>0.65</v>
      </c>
      <c r="U397" s="21">
        <v>10</v>
      </c>
      <c r="W397" t="str">
        <f>K386</f>
        <v>Fitzsimmons</v>
      </c>
      <c r="X397" s="39">
        <f>K419</f>
        <v>0</v>
      </c>
      <c r="Y397" s="40">
        <v>1.8673913043478259</v>
      </c>
      <c r="Z397" s="42">
        <f t="shared" si="52"/>
        <v>1.37</v>
      </c>
      <c r="AA397" s="42">
        <v>16.39</v>
      </c>
      <c r="AB397" s="42">
        <f>AB362+Table152537[[#This Row],[Column1]]</f>
        <v>1.37</v>
      </c>
      <c r="AC397" s="76">
        <f>AC362+Table152537[[#This Row],[Column2]]</f>
        <v>5.858517786561265</v>
      </c>
    </row>
    <row r="398" spans="1:29" x14ac:dyDescent="0.2">
      <c r="A398">
        <v>11</v>
      </c>
      <c r="F398">
        <v>0.18</v>
      </c>
      <c r="G398">
        <v>0.08</v>
      </c>
      <c r="Q398">
        <v>0.62</v>
      </c>
      <c r="U398">
        <v>11</v>
      </c>
      <c r="W398" t="str">
        <f>L386</f>
        <v>Houser</v>
      </c>
      <c r="X398" s="39">
        <f>L419</f>
        <v>2.8100000000000005</v>
      </c>
      <c r="Y398" s="40">
        <v>1.7295652173913041</v>
      </c>
      <c r="Z398" s="42">
        <f t="shared" si="52"/>
        <v>15.149999999999999</v>
      </c>
      <c r="AA398" s="42">
        <v>17.669999999999998</v>
      </c>
      <c r="AB398" s="42">
        <f>AB363+Table152537[[#This Row],[Column1]]</f>
        <v>6.7700000000000005</v>
      </c>
      <c r="AC398" s="76">
        <f>AC363+Table152537[[#This Row],[Column2]]</f>
        <v>6.09203557312253</v>
      </c>
    </row>
    <row r="399" spans="1:29" x14ac:dyDescent="0.2">
      <c r="A399" s="21">
        <v>12</v>
      </c>
      <c r="B399" s="21">
        <v>0.28000000000000003</v>
      </c>
      <c r="C399" s="21">
        <v>0.15</v>
      </c>
      <c r="D399" s="21">
        <v>0.34</v>
      </c>
      <c r="E399" s="21">
        <v>0.5</v>
      </c>
      <c r="F399" s="21"/>
      <c r="G399" s="21">
        <v>0.2</v>
      </c>
      <c r="H399" s="21">
        <v>0.11</v>
      </c>
      <c r="I399" s="22">
        <v>0.43</v>
      </c>
      <c r="J399" s="21">
        <v>0.21</v>
      </c>
      <c r="K399" s="21"/>
      <c r="L399" s="21"/>
      <c r="M399" s="21"/>
      <c r="N399" s="21">
        <v>0.18</v>
      </c>
      <c r="O399" s="21"/>
      <c r="P399" s="21"/>
      <c r="Q399" s="21"/>
      <c r="R399" s="21"/>
      <c r="S399" s="21"/>
      <c r="T399" s="21">
        <v>0.17</v>
      </c>
      <c r="U399" s="21">
        <v>12</v>
      </c>
      <c r="W399" t="str">
        <f>M386</f>
        <v>Baker</v>
      </c>
      <c r="X399" s="39">
        <f>M419</f>
        <v>0</v>
      </c>
      <c r="Y399" s="40">
        <v>1.735217391304348</v>
      </c>
      <c r="Z399" s="42">
        <f t="shared" si="52"/>
        <v>0</v>
      </c>
      <c r="AA399" s="42">
        <v>15.38</v>
      </c>
      <c r="AB399" s="42">
        <f>AB364+Table152537[[#This Row],[Column1]]</f>
        <v>0</v>
      </c>
      <c r="AC399" s="76">
        <f>AC364+Table152537[[#This Row],[Column2]]</f>
        <v>5.4741200828157357</v>
      </c>
    </row>
    <row r="400" spans="1:29" x14ac:dyDescent="0.2">
      <c r="A400">
        <v>13</v>
      </c>
      <c r="B400">
        <v>0.03</v>
      </c>
      <c r="C400">
        <v>0.03</v>
      </c>
      <c r="D400">
        <v>0.01</v>
      </c>
      <c r="E400">
        <v>0.02</v>
      </c>
      <c r="H400">
        <v>0.27</v>
      </c>
      <c r="J400">
        <v>0.15</v>
      </c>
      <c r="N400">
        <v>0.04</v>
      </c>
      <c r="R400">
        <v>0.2</v>
      </c>
      <c r="T400">
        <v>0.35</v>
      </c>
      <c r="U400">
        <v>13</v>
      </c>
      <c r="W400" t="str">
        <f>N386</f>
        <v>Landkammer</v>
      </c>
      <c r="X400" s="39">
        <f>N419</f>
        <v>2.6</v>
      </c>
      <c r="Y400" s="40">
        <v>1.6473913043478261</v>
      </c>
      <c r="Z400" s="42">
        <f t="shared" si="52"/>
        <v>13.709999999999999</v>
      </c>
      <c r="AA400" s="42">
        <v>15.180000000000003</v>
      </c>
      <c r="AB400" s="42">
        <f>AB365+Table152537[[#This Row],[Column1]]</f>
        <v>6.5600000000000005</v>
      </c>
      <c r="AC400" s="76">
        <f>AC365+Table152537[[#This Row],[Column2]]</f>
        <v>5.1704347826086954</v>
      </c>
    </row>
    <row r="401" spans="1:29" x14ac:dyDescent="0.2">
      <c r="A401" s="21">
        <v>14</v>
      </c>
      <c r="B401" s="21"/>
      <c r="C401" s="21">
        <v>0.06</v>
      </c>
      <c r="D401" s="21"/>
      <c r="E401" s="21"/>
      <c r="F401" s="21">
        <v>0.08</v>
      </c>
      <c r="G401" s="21"/>
      <c r="H401" s="21"/>
      <c r="I401" s="22"/>
      <c r="J401" s="21"/>
      <c r="K401" s="21"/>
      <c r="L401" s="21"/>
      <c r="M401" s="21"/>
      <c r="N401" s="21">
        <v>0.01</v>
      </c>
      <c r="O401" s="21">
        <v>2.87</v>
      </c>
      <c r="P401" s="21"/>
      <c r="Q401" s="21"/>
      <c r="R401" s="21"/>
      <c r="S401" s="21"/>
      <c r="T401" s="21">
        <v>0.03</v>
      </c>
      <c r="U401" s="21">
        <v>14</v>
      </c>
      <c r="W401" t="str">
        <f>O386</f>
        <v>Travis</v>
      </c>
      <c r="X401" s="39">
        <f>O419</f>
        <v>4.21</v>
      </c>
      <c r="Y401" s="40">
        <v>1.6790476190476189</v>
      </c>
      <c r="Z401" s="42">
        <f t="shared" si="52"/>
        <v>14.649999999999999</v>
      </c>
      <c r="AA401" s="42">
        <v>15.379999999999999</v>
      </c>
      <c r="AB401" s="42">
        <f>AB366+Table152537[[#This Row],[Column1]]</f>
        <v>7.47</v>
      </c>
      <c r="AC401" s="76">
        <f>AC366+Table152537[[#This Row],[Column2]]</f>
        <v>5.1366600790513832</v>
      </c>
    </row>
    <row r="402" spans="1:29" x14ac:dyDescent="0.2">
      <c r="A402">
        <v>15</v>
      </c>
      <c r="U402">
        <v>15</v>
      </c>
      <c r="W402" t="str">
        <f>P386</f>
        <v>Robinson</v>
      </c>
      <c r="X402" s="39">
        <f>P419</f>
        <v>0</v>
      </c>
      <c r="Y402" s="40">
        <v>1.4900000000000002</v>
      </c>
      <c r="Z402" s="42">
        <f t="shared" si="52"/>
        <v>0</v>
      </c>
      <c r="AA402" s="42">
        <v>15.579999999999998</v>
      </c>
      <c r="AB402" s="42">
        <f>AB367+Table152537[[#This Row],[Column1]]</f>
        <v>0</v>
      </c>
      <c r="AC402" s="76">
        <f>AC367+Table152537[[#This Row],[Column2]]</f>
        <v>5.4239869281045756</v>
      </c>
    </row>
    <row r="403" spans="1:29" x14ac:dyDescent="0.2">
      <c r="A403" s="21">
        <v>16</v>
      </c>
      <c r="B403" s="21">
        <v>0.01</v>
      </c>
      <c r="C403" s="21">
        <v>0.14000000000000001</v>
      </c>
      <c r="D403" s="21">
        <v>0.03</v>
      </c>
      <c r="E403" s="21">
        <v>0.25</v>
      </c>
      <c r="F403" s="21">
        <v>0.15</v>
      </c>
      <c r="G403" s="21"/>
      <c r="H403" s="21">
        <v>0.15</v>
      </c>
      <c r="I403" s="22">
        <v>0.01</v>
      </c>
      <c r="J403" s="21">
        <v>0.05</v>
      </c>
      <c r="K403" s="21"/>
      <c r="L403" s="21"/>
      <c r="M403" s="21"/>
      <c r="N403" s="21">
        <v>0.08</v>
      </c>
      <c r="O403" s="21">
        <v>0.2</v>
      </c>
      <c r="P403" s="21"/>
      <c r="Q403" s="21">
        <v>0.15</v>
      </c>
      <c r="R403" s="21"/>
      <c r="S403" s="21"/>
      <c r="T403" s="21">
        <v>0.37</v>
      </c>
      <c r="U403" s="21">
        <v>16</v>
      </c>
      <c r="W403" t="str">
        <f>Q386</f>
        <v>Blachly</v>
      </c>
      <c r="X403" s="39">
        <f>Q419</f>
        <v>3.88</v>
      </c>
      <c r="Y403" s="40">
        <v>2.0334782608695652</v>
      </c>
      <c r="Z403" s="42">
        <f t="shared" si="52"/>
        <v>13.740000000000002</v>
      </c>
      <c r="AA403" s="42">
        <v>14.350000000000001</v>
      </c>
      <c r="AB403" s="42">
        <f>AB368+Table152537[[#This Row],[Column1]]</f>
        <v>8.0399999999999991</v>
      </c>
      <c r="AC403" s="76">
        <f>AC368+Table152537[[#This Row],[Column2]]</f>
        <v>6.5866045548654242</v>
      </c>
    </row>
    <row r="404" spans="1:29" x14ac:dyDescent="0.2">
      <c r="A404">
        <v>17</v>
      </c>
      <c r="E404">
        <v>0.35</v>
      </c>
      <c r="G404">
        <v>0.04</v>
      </c>
      <c r="U404">
        <v>17</v>
      </c>
      <c r="W404" t="str">
        <f>R386</f>
        <v>S. Flerchinger</v>
      </c>
      <c r="X404" s="39">
        <f>R419</f>
        <v>2.2599999999999998</v>
      </c>
      <c r="Y404" s="40">
        <v>1.5850000000000002</v>
      </c>
      <c r="Z404" s="42">
        <f t="shared" si="52"/>
        <v>10.649999999999999</v>
      </c>
      <c r="AA404" s="42">
        <v>13.16</v>
      </c>
      <c r="AB404" s="42">
        <f>AB369+Table152537[[#This Row],[Column1]]</f>
        <v>3.82</v>
      </c>
      <c r="AC404" s="76">
        <f>AC369+Table152537[[#This Row],[Column2]]</f>
        <v>5.4666403162055337</v>
      </c>
    </row>
    <row r="405" spans="1:29" x14ac:dyDescent="0.2">
      <c r="A405" s="21">
        <v>18</v>
      </c>
      <c r="B405" s="83">
        <v>0.06</v>
      </c>
      <c r="C405" s="21">
        <v>0.34</v>
      </c>
      <c r="D405" s="21">
        <v>0.03</v>
      </c>
      <c r="E405" s="21"/>
      <c r="F405" s="21">
        <v>0.27</v>
      </c>
      <c r="G405" s="21"/>
      <c r="H405" s="21">
        <v>0.33</v>
      </c>
      <c r="I405" s="22">
        <v>0.12</v>
      </c>
      <c r="J405" s="21">
        <v>0.25</v>
      </c>
      <c r="K405" s="21"/>
      <c r="L405" s="21"/>
      <c r="M405" s="21"/>
      <c r="N405" s="21">
        <v>0.15</v>
      </c>
      <c r="O405" s="21"/>
      <c r="P405" s="21"/>
      <c r="Q405" s="21">
        <v>0.34</v>
      </c>
      <c r="R405" s="21"/>
      <c r="S405" s="21"/>
      <c r="T405" s="21"/>
      <c r="U405" s="21">
        <v>18</v>
      </c>
      <c r="W405" t="str">
        <f>S386</f>
        <v>B Slaybaugh</v>
      </c>
      <c r="X405" s="39">
        <f>S419</f>
        <v>0</v>
      </c>
      <c r="Y405" s="40">
        <v>2.3391666666666668</v>
      </c>
      <c r="Z405" s="42">
        <f t="shared" si="52"/>
        <v>0</v>
      </c>
      <c r="AA405" s="42"/>
      <c r="AB405" s="42">
        <f>AB370+Table152537[[#This Row],[Column1]]</f>
        <v>0</v>
      </c>
      <c r="AC405" s="76">
        <f>AC370+Table152537[[#This Row],[Column2]]</f>
        <v>6.246666666666667</v>
      </c>
    </row>
    <row r="406" spans="1:29" x14ac:dyDescent="0.2">
      <c r="A406">
        <v>19</v>
      </c>
      <c r="D406">
        <v>0.01</v>
      </c>
      <c r="E406">
        <v>0.05</v>
      </c>
      <c r="I406">
        <v>0.01</v>
      </c>
      <c r="J406">
        <v>0.05</v>
      </c>
      <c r="N406">
        <v>0.02</v>
      </c>
      <c r="R406">
        <v>0.52</v>
      </c>
      <c r="U406">
        <v>19</v>
      </c>
      <c r="W406" t="str">
        <f>T386</f>
        <v>Demand</v>
      </c>
      <c r="X406" s="39">
        <f>T419</f>
        <v>4.21</v>
      </c>
      <c r="Y406" s="40">
        <v>3.2076923076923078</v>
      </c>
      <c r="Z406" s="42">
        <f t="shared" si="52"/>
        <v>22.48</v>
      </c>
      <c r="AA406" s="42"/>
      <c r="AB406" s="42">
        <f>AB371+Table152537[[#This Row],[Column1]]</f>
        <v>9.16</v>
      </c>
      <c r="AC406" s="76">
        <f>AC371+Table152537[[#This Row],[Column2]]</f>
        <v>9.0100000000000016</v>
      </c>
    </row>
    <row r="407" spans="1:29" x14ac:dyDescent="0.2">
      <c r="A407" s="21">
        <v>20</v>
      </c>
      <c r="B407" s="21">
        <v>0.02</v>
      </c>
      <c r="C407" s="21">
        <v>7.0000000000000007E-2</v>
      </c>
      <c r="D407" s="21">
        <v>0.01</v>
      </c>
      <c r="E407" s="21">
        <v>0.1</v>
      </c>
      <c r="F407" s="21"/>
      <c r="G407" s="21">
        <v>0.04</v>
      </c>
      <c r="H407" s="21"/>
      <c r="I407" s="22">
        <v>0.01</v>
      </c>
      <c r="J407" s="21"/>
      <c r="K407" s="21"/>
      <c r="L407" s="21"/>
      <c r="M407" s="21"/>
      <c r="N407" s="21"/>
      <c r="O407" s="21"/>
      <c r="P407" s="21"/>
      <c r="Q407" s="21">
        <v>0.13</v>
      </c>
      <c r="R407" s="21"/>
      <c r="S407" s="21"/>
      <c r="T407" s="21"/>
      <c r="U407" s="21">
        <v>20</v>
      </c>
      <c r="X407" s="39"/>
      <c r="Y407" s="39"/>
      <c r="Z407" s="8"/>
      <c r="AA407" s="8"/>
      <c r="AB407" s="42"/>
      <c r="AC407" s="76"/>
    </row>
    <row r="408" spans="1:29" x14ac:dyDescent="0.2">
      <c r="A408">
        <v>21</v>
      </c>
      <c r="B408">
        <v>0.23</v>
      </c>
      <c r="C408">
        <v>0.43</v>
      </c>
      <c r="D408">
        <v>0.28000000000000003</v>
      </c>
      <c r="E408">
        <v>0.28999999999999998</v>
      </c>
      <c r="F408">
        <v>0.22</v>
      </c>
      <c r="G408">
        <v>0.35</v>
      </c>
      <c r="I408">
        <v>0.25</v>
      </c>
      <c r="J408">
        <v>0.02</v>
      </c>
      <c r="N408">
        <v>7.0000000000000007E-2</v>
      </c>
      <c r="T408">
        <v>0.23</v>
      </c>
      <c r="U408">
        <v>21</v>
      </c>
      <c r="W408" t="s">
        <v>101</v>
      </c>
      <c r="X408" s="39"/>
      <c r="Y408" s="39"/>
      <c r="Z408" s="8"/>
      <c r="AA408" s="8" t="s">
        <v>145</v>
      </c>
      <c r="AB408" s="42"/>
      <c r="AC408" s="76"/>
    </row>
    <row r="409" spans="1:29" x14ac:dyDescent="0.2">
      <c r="A409" s="21">
        <v>22</v>
      </c>
      <c r="B409" s="21"/>
      <c r="C409" s="21">
        <v>0.56999999999999995</v>
      </c>
      <c r="D409" s="21">
        <v>0.02</v>
      </c>
      <c r="E409" s="21"/>
      <c r="F409" s="21"/>
      <c r="G409" s="21">
        <v>0.04</v>
      </c>
      <c r="H409" s="21"/>
      <c r="I409" s="22"/>
      <c r="J409" s="21">
        <v>0.3</v>
      </c>
      <c r="K409" s="21"/>
      <c r="L409" s="21"/>
      <c r="M409" s="21"/>
      <c r="N409" s="21">
        <v>0.26</v>
      </c>
      <c r="O409" s="21"/>
      <c r="P409" s="21"/>
      <c r="Q409" s="21">
        <v>0.27</v>
      </c>
      <c r="R409" s="21"/>
      <c r="S409" s="21"/>
      <c r="T409" s="21">
        <v>0.18</v>
      </c>
      <c r="U409" s="21">
        <v>22</v>
      </c>
      <c r="X409" s="41" t="s">
        <v>102</v>
      </c>
      <c r="Y409" s="41"/>
      <c r="Z409" s="8"/>
      <c r="AA409" s="8"/>
      <c r="AB409" s="42"/>
      <c r="AC409" s="76"/>
    </row>
    <row r="410" spans="1:29" x14ac:dyDescent="0.2">
      <c r="A410">
        <v>23</v>
      </c>
      <c r="E410">
        <v>0.15</v>
      </c>
      <c r="G410">
        <v>0.04</v>
      </c>
      <c r="H410">
        <v>0.52</v>
      </c>
      <c r="L410">
        <v>1.1100000000000001</v>
      </c>
      <c r="N410">
        <v>0.18</v>
      </c>
      <c r="Q410">
        <v>0.11</v>
      </c>
      <c r="T410">
        <v>0.37</v>
      </c>
      <c r="U410">
        <v>23</v>
      </c>
      <c r="X410" s="39"/>
      <c r="Y410" s="39"/>
      <c r="Z410" s="8"/>
      <c r="AA410" s="8"/>
      <c r="AB410" s="42"/>
      <c r="AC410" s="74"/>
    </row>
    <row r="411" spans="1:29" x14ac:dyDescent="0.2">
      <c r="A411" s="21">
        <v>24</v>
      </c>
      <c r="B411" s="21"/>
      <c r="C411" s="21">
        <v>0.05</v>
      </c>
      <c r="D411" s="21"/>
      <c r="E411" s="21"/>
      <c r="F411" s="21"/>
      <c r="G411" s="21"/>
      <c r="H411" s="21"/>
      <c r="I411" s="22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>
        <v>24</v>
      </c>
      <c r="X411" s="39"/>
      <c r="Y411" s="39"/>
      <c r="Z411" s="8"/>
      <c r="AA411" s="8"/>
      <c r="AB411" s="42"/>
      <c r="AC411" s="42"/>
    </row>
    <row r="412" spans="1:29" x14ac:dyDescent="0.2">
      <c r="A412">
        <v>25</v>
      </c>
      <c r="C412">
        <v>0.01</v>
      </c>
      <c r="J412">
        <v>0.09</v>
      </c>
      <c r="T412">
        <v>0.22</v>
      </c>
      <c r="U412">
        <v>25</v>
      </c>
      <c r="X412" s="39"/>
      <c r="Y412" s="39"/>
      <c r="Z412" s="8"/>
      <c r="AA412" s="8"/>
      <c r="AB412" s="42"/>
      <c r="AC412" s="42"/>
    </row>
    <row r="413" spans="1:29" x14ac:dyDescent="0.2">
      <c r="A413" s="21">
        <v>26</v>
      </c>
      <c r="B413" s="21"/>
      <c r="C413" s="21"/>
      <c r="D413" s="21"/>
      <c r="E413" s="21">
        <v>0.02</v>
      </c>
      <c r="F413" s="21"/>
      <c r="G413" s="21"/>
      <c r="H413" s="21"/>
      <c r="I413" s="22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>
        <v>26</v>
      </c>
      <c r="X413" s="39"/>
      <c r="Y413" s="39"/>
      <c r="Z413" s="8"/>
      <c r="AA413" s="8"/>
      <c r="AB413" s="42"/>
      <c r="AC413" s="42"/>
    </row>
    <row r="414" spans="1:29" x14ac:dyDescent="0.2">
      <c r="A414">
        <v>27</v>
      </c>
      <c r="U414">
        <v>27</v>
      </c>
      <c r="X414" s="39"/>
      <c r="Y414" s="39"/>
      <c r="Z414" s="8"/>
      <c r="AA414" s="8"/>
      <c r="AB414" s="42"/>
      <c r="AC414" s="42"/>
    </row>
    <row r="415" spans="1:29" x14ac:dyDescent="0.2">
      <c r="A415" s="21">
        <v>28</v>
      </c>
      <c r="B415" s="21"/>
      <c r="C415" s="21"/>
      <c r="D415" s="21"/>
      <c r="E415" s="21"/>
      <c r="F415" s="21"/>
      <c r="G415" s="21"/>
      <c r="H415" s="21"/>
      <c r="I415" s="22"/>
      <c r="J415" s="21"/>
      <c r="K415" s="21"/>
      <c r="L415" s="21"/>
      <c r="M415" s="21"/>
      <c r="N415" s="21">
        <v>0.03</v>
      </c>
      <c r="O415" s="21"/>
      <c r="P415" s="21"/>
      <c r="Q415" s="21">
        <v>0.02</v>
      </c>
      <c r="R415" s="21"/>
      <c r="S415" s="21"/>
      <c r="T415" s="21"/>
      <c r="U415" s="21">
        <v>28</v>
      </c>
      <c r="X415" s="39"/>
      <c r="Y415" s="39"/>
      <c r="Z415" s="8"/>
      <c r="AA415" s="8"/>
      <c r="AB415" s="42"/>
      <c r="AC415" s="42"/>
    </row>
    <row r="416" spans="1:29" x14ac:dyDescent="0.2">
      <c r="A416">
        <v>29</v>
      </c>
      <c r="C416">
        <v>0.05</v>
      </c>
      <c r="E416">
        <v>0.08</v>
      </c>
      <c r="N416">
        <v>0.02</v>
      </c>
      <c r="U416">
        <v>29</v>
      </c>
      <c r="X416" s="39"/>
      <c r="Y416" s="39"/>
      <c r="Z416" s="8"/>
      <c r="AA416" s="8"/>
      <c r="AB416" s="42"/>
      <c r="AC416" s="42"/>
    </row>
    <row r="417" spans="1:29" x14ac:dyDescent="0.2">
      <c r="A417" s="21">
        <v>30</v>
      </c>
      <c r="B417" s="21"/>
      <c r="C417" s="21"/>
      <c r="D417" s="21"/>
      <c r="E417" s="21"/>
      <c r="F417" s="21"/>
      <c r="G417" s="21"/>
      <c r="H417" s="21"/>
      <c r="I417" s="22"/>
      <c r="J417" s="21"/>
      <c r="K417" s="21"/>
      <c r="L417" s="21"/>
      <c r="M417" s="21"/>
      <c r="N417" s="21"/>
      <c r="O417" s="21">
        <v>0.97</v>
      </c>
      <c r="P417" s="21"/>
      <c r="Q417" s="21"/>
      <c r="R417" s="21"/>
      <c r="S417" s="21"/>
      <c r="T417" s="21"/>
      <c r="U417" s="21">
        <v>30</v>
      </c>
      <c r="X417" s="39"/>
      <c r="Y417" s="39"/>
      <c r="Z417" s="8"/>
      <c r="AA417" s="8"/>
      <c r="AB417" s="42"/>
      <c r="AC417" s="42"/>
    </row>
    <row r="418" spans="1:29" x14ac:dyDescent="0.2">
      <c r="A418">
        <v>31</v>
      </c>
      <c r="F418">
        <v>0.13</v>
      </c>
      <c r="U418">
        <v>31</v>
      </c>
      <c r="X418" s="39"/>
      <c r="Y418" s="39"/>
      <c r="Z418" s="8"/>
      <c r="AA418" s="8"/>
      <c r="AB418" s="42"/>
      <c r="AC418" s="42"/>
    </row>
    <row r="419" spans="1:29" x14ac:dyDescent="0.2">
      <c r="A419" s="18" t="s">
        <v>37</v>
      </c>
      <c r="B419" s="18">
        <f t="shared" ref="B419:T419" si="53">SUM(B388:B418)</f>
        <v>1.9600000000000002</v>
      </c>
      <c r="C419" s="18">
        <f t="shared" si="53"/>
        <v>3.5399999999999996</v>
      </c>
      <c r="D419" s="18">
        <f t="shared" si="53"/>
        <v>2.5799999999999987</v>
      </c>
      <c r="E419" s="18">
        <f t="shared" si="53"/>
        <v>4.5699999999999994</v>
      </c>
      <c r="F419" s="18">
        <f t="shared" si="53"/>
        <v>2.4099999999999997</v>
      </c>
      <c r="G419" s="18">
        <f t="shared" si="53"/>
        <v>2.34</v>
      </c>
      <c r="H419" s="18">
        <f t="shared" si="53"/>
        <v>4.09</v>
      </c>
      <c r="I419" s="18">
        <f t="shared" si="53"/>
        <v>2.3299999999999996</v>
      </c>
      <c r="J419" s="18">
        <f t="shared" si="53"/>
        <v>2.9099999999999993</v>
      </c>
      <c r="K419" s="18">
        <f t="shared" si="53"/>
        <v>0</v>
      </c>
      <c r="L419" s="18">
        <f t="shared" si="53"/>
        <v>2.8100000000000005</v>
      </c>
      <c r="M419" s="18">
        <f t="shared" si="53"/>
        <v>0</v>
      </c>
      <c r="N419" s="18">
        <f t="shared" si="53"/>
        <v>2.6</v>
      </c>
      <c r="O419" s="18">
        <f t="shared" si="53"/>
        <v>4.21</v>
      </c>
      <c r="P419" s="18">
        <f t="shared" si="53"/>
        <v>0</v>
      </c>
      <c r="Q419" s="18">
        <f t="shared" si="53"/>
        <v>3.88</v>
      </c>
      <c r="R419" s="18">
        <f t="shared" si="53"/>
        <v>2.2599999999999998</v>
      </c>
      <c r="S419" s="18">
        <f t="shared" si="53"/>
        <v>0</v>
      </c>
      <c r="T419" s="20">
        <f t="shared" si="53"/>
        <v>4.21</v>
      </c>
      <c r="U419" s="18"/>
      <c r="X419" s="39"/>
      <c r="Y419" s="39"/>
      <c r="Z419" s="8"/>
      <c r="AA419" s="8"/>
      <c r="AB419" s="42"/>
      <c r="AC419" s="42"/>
    </row>
    <row r="420" spans="1:29" x14ac:dyDescent="0.2">
      <c r="X420" s="39"/>
      <c r="Y420" s="39"/>
      <c r="Z420" s="8"/>
      <c r="AA420" s="8"/>
      <c r="AB420" s="42"/>
      <c r="AC420" s="42"/>
    </row>
    <row r="421" spans="1:29" x14ac:dyDescent="0.2">
      <c r="A421" s="28" t="s">
        <v>87</v>
      </c>
      <c r="B421" s="28">
        <f>SUM(B34+B69+B104+B139+B174+B209+B244+B279+B314+B349+B384+B419)</f>
        <v>9.83</v>
      </c>
      <c r="C421" s="28">
        <f>SUM(C34+C69+C104+C139+C174+C209+C244+C279+C314+C349+C384+C419)</f>
        <v>17.100000000000001</v>
      </c>
      <c r="D421" s="28">
        <f>SUM(D34+D69+D104+D139+D174+D209+D244+D279+D314+D349+D384+D419)</f>
        <v>10.969999999999999</v>
      </c>
      <c r="E421" s="28">
        <f>SUM(E34+E69+E104+E139+E174+E209+E244+E279+E314+E349+E384+E419)</f>
        <v>19.009999999999998</v>
      </c>
      <c r="F421" s="28">
        <f>SUM(F34+F69+F104+F139+F174+F209+F244+F279+F314+F349+F384+F419)</f>
        <v>12.129999999999999</v>
      </c>
      <c r="G421" s="28">
        <f>SUM(G34+G69+G104+G139+G174+G209+G244+G79+G314+G349+G384+G419)</f>
        <v>10.57</v>
      </c>
      <c r="H421" s="28">
        <f t="shared" ref="H421:T421" si="54">SUM(H34+H69+H104+H139+H174+H209+H244+H279+H314+H349+H384+H419)</f>
        <v>13.77</v>
      </c>
      <c r="I421" s="28">
        <f t="shared" si="54"/>
        <v>9.93</v>
      </c>
      <c r="J421" s="28">
        <f t="shared" si="54"/>
        <v>12.330000000000002</v>
      </c>
      <c r="K421" s="28">
        <f t="shared" si="54"/>
        <v>1.37</v>
      </c>
      <c r="L421" s="28">
        <f t="shared" si="54"/>
        <v>15.149999999999999</v>
      </c>
      <c r="M421" s="28">
        <f t="shared" si="54"/>
        <v>0</v>
      </c>
      <c r="N421" s="28">
        <f t="shared" si="54"/>
        <v>13.709999999999999</v>
      </c>
      <c r="O421" s="28">
        <f t="shared" si="54"/>
        <v>14.649999999999999</v>
      </c>
      <c r="P421" s="28">
        <f t="shared" si="54"/>
        <v>0</v>
      </c>
      <c r="Q421" s="28">
        <f t="shared" si="54"/>
        <v>13.740000000000002</v>
      </c>
      <c r="R421" s="28">
        <f t="shared" si="54"/>
        <v>10.649999999999999</v>
      </c>
      <c r="S421" s="29">
        <f t="shared" si="54"/>
        <v>0</v>
      </c>
      <c r="T421" s="29">
        <f t="shared" si="54"/>
        <v>22.48</v>
      </c>
      <c r="X421" s="39"/>
      <c r="Y421" s="39"/>
      <c r="Z421" s="8"/>
      <c r="AA421" s="8"/>
      <c r="AB421" s="42"/>
      <c r="AC421" s="42"/>
    </row>
    <row r="422" spans="1:29" x14ac:dyDescent="0.2">
      <c r="X422" s="39"/>
      <c r="Y422" s="39"/>
      <c r="Z422" s="8"/>
      <c r="AA422" s="8"/>
      <c r="AB422" s="42"/>
      <c r="AC422" s="42"/>
    </row>
    <row r="423" spans="1:29" x14ac:dyDescent="0.2">
      <c r="X423" s="39"/>
      <c r="Y423" s="39"/>
      <c r="Z423" s="8"/>
      <c r="AA423" s="8"/>
      <c r="AB423" s="42"/>
      <c r="AC423" s="42"/>
    </row>
  </sheetData>
  <pageMargins left="0.7" right="0.7" top="0.75" bottom="0.75" header="0.3" footer="0.3"/>
  <pageSetup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K421"/>
  <sheetViews>
    <sheetView topLeftCell="D1" workbookViewId="0"/>
  </sheetViews>
  <sheetFormatPr defaultRowHeight="12.75" x14ac:dyDescent="0.2"/>
  <cols>
    <col min="4" max="4" width="11" customWidth="1"/>
    <col min="9" max="9" width="11.140625" customWidth="1"/>
    <col min="11" max="11" width="10.85546875" customWidth="1"/>
    <col min="14" max="14" width="11.28515625" customWidth="1"/>
    <col min="18" max="18" width="10" customWidth="1"/>
    <col min="19" max="19" width="9.42578125" customWidth="1"/>
    <col min="23" max="23" width="14.5703125" customWidth="1"/>
  </cols>
  <sheetData>
    <row r="1" spans="1:89" x14ac:dyDescent="0.2">
      <c r="A1" t="s">
        <v>0</v>
      </c>
      <c r="B1" t="s">
        <v>1</v>
      </c>
      <c r="C1" t="s">
        <v>2</v>
      </c>
      <c r="D1" t="s">
        <v>113</v>
      </c>
      <c r="E1" t="s">
        <v>4</v>
      </c>
      <c r="F1" t="s">
        <v>5</v>
      </c>
      <c r="G1" t="s">
        <v>6</v>
      </c>
      <c r="H1" t="s">
        <v>180</v>
      </c>
      <c r="I1" t="s">
        <v>96</v>
      </c>
      <c r="J1" t="s">
        <v>9</v>
      </c>
      <c r="K1" t="s">
        <v>10</v>
      </c>
      <c r="L1" t="s">
        <v>11</v>
      </c>
      <c r="M1" t="s">
        <v>181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X1" s="48"/>
      <c r="Y1" s="48"/>
      <c r="AI1" s="34" t="s">
        <v>143</v>
      </c>
      <c r="AT1">
        <v>2016</v>
      </c>
      <c r="AV1" t="str">
        <f t="shared" ref="AV1:BN1" si="0">B1</f>
        <v>Pomeroy</v>
      </c>
      <c r="AW1" t="str">
        <f t="shared" si="0"/>
        <v>Kuhn</v>
      </c>
      <c r="AX1" t="str">
        <f t="shared" si="0"/>
        <v>Tom Keatts</v>
      </c>
      <c r="AY1" t="str">
        <f t="shared" si="0"/>
        <v>Victor</v>
      </c>
      <c r="AZ1" t="str">
        <f t="shared" si="0"/>
        <v>Ruark</v>
      </c>
      <c r="BA1" t="str">
        <f t="shared" si="0"/>
        <v>Cardwell</v>
      </c>
      <c r="BB1" t="str">
        <f t="shared" si="0"/>
        <v>Hastings</v>
      </c>
      <c r="BC1" t="str">
        <f t="shared" si="0"/>
        <v>510 Pataha</v>
      </c>
      <c r="BD1" t="str">
        <f t="shared" si="0"/>
        <v>Williams</v>
      </c>
      <c r="BE1" t="str">
        <f t="shared" si="0"/>
        <v>Fitzsimmons</v>
      </c>
      <c r="BF1" t="str">
        <f t="shared" si="0"/>
        <v>Houser</v>
      </c>
      <c r="BG1" t="str">
        <f t="shared" si="0"/>
        <v>Baker</v>
      </c>
      <c r="BH1" t="str">
        <f t="shared" si="0"/>
        <v>Landkammer</v>
      </c>
      <c r="BI1" t="str">
        <f t="shared" si="0"/>
        <v>Travis</v>
      </c>
      <c r="BJ1" t="str">
        <f t="shared" si="0"/>
        <v>Robinson</v>
      </c>
      <c r="BK1" t="str">
        <f t="shared" si="0"/>
        <v>Blachly</v>
      </c>
      <c r="BL1" t="str">
        <f t="shared" si="0"/>
        <v>S. Flerchinger</v>
      </c>
      <c r="BM1" t="str">
        <f t="shared" si="0"/>
        <v>B. Slaybaugh</v>
      </c>
      <c r="BN1" t="str">
        <f t="shared" si="0"/>
        <v>Demand</v>
      </c>
      <c r="BO1" s="9" t="s">
        <v>20</v>
      </c>
    </row>
    <row r="2" spans="1:89" ht="15" x14ac:dyDescent="0.2">
      <c r="A2">
        <v>2016</v>
      </c>
      <c r="W2" s="66">
        <v>42370</v>
      </c>
      <c r="X2" s="39"/>
      <c r="Y2" s="41" t="s">
        <v>107</v>
      </c>
      <c r="Z2" s="8"/>
      <c r="AA2" s="8"/>
      <c r="AB2" s="8"/>
      <c r="AC2" s="8"/>
      <c r="AF2" s="34" t="s">
        <v>138</v>
      </c>
      <c r="AG2" s="34" t="s">
        <v>103</v>
      </c>
      <c r="AH2" s="34" t="s">
        <v>139</v>
      </c>
      <c r="AI2" s="34" t="s">
        <v>140</v>
      </c>
      <c r="AJ2" s="34" t="s">
        <v>42</v>
      </c>
      <c r="AK2" s="34" t="s">
        <v>43</v>
      </c>
      <c r="AL2" s="34" t="s">
        <v>45</v>
      </c>
      <c r="AM2" s="34" t="s">
        <v>58</v>
      </c>
      <c r="AN2" s="34" t="s">
        <v>59</v>
      </c>
      <c r="AO2" s="34" t="s">
        <v>104</v>
      </c>
      <c r="AP2" s="34" t="s">
        <v>141</v>
      </c>
      <c r="AQ2" s="34" t="s">
        <v>62</v>
      </c>
      <c r="AR2" s="34" t="s">
        <v>142</v>
      </c>
      <c r="BO2" s="9"/>
    </row>
    <row r="3" spans="1:89" x14ac:dyDescent="0.2">
      <c r="A3">
        <v>1</v>
      </c>
      <c r="U3">
        <v>1</v>
      </c>
      <c r="X3" s="39" t="s">
        <v>98</v>
      </c>
      <c r="Y3" s="44" t="s">
        <v>115</v>
      </c>
      <c r="Z3" s="8" t="s">
        <v>99</v>
      </c>
      <c r="AA3" s="8" t="s">
        <v>116</v>
      </c>
      <c r="AB3" s="42" t="s">
        <v>100</v>
      </c>
      <c r="AC3" s="42" t="s">
        <v>178</v>
      </c>
      <c r="AE3" t="str">
        <f>B$1</f>
        <v>Pomeroy</v>
      </c>
      <c r="AF3" s="3">
        <f>$B34</f>
        <v>1.2300000000000002</v>
      </c>
      <c r="AG3" s="3">
        <f>$B69</f>
        <v>1.07</v>
      </c>
      <c r="AH3" s="3">
        <f>$B104</f>
        <v>2.36</v>
      </c>
      <c r="AI3" s="3">
        <f>$B139</f>
        <v>0.76</v>
      </c>
      <c r="AJ3" s="3">
        <f>$B174</f>
        <v>0.67</v>
      </c>
      <c r="AK3" s="3">
        <f>$B209</f>
        <v>0.45000000000000007</v>
      </c>
      <c r="AL3" s="3">
        <f>$B244</f>
        <v>0.62</v>
      </c>
      <c r="AM3" s="3">
        <f>$B279</f>
        <v>0.1</v>
      </c>
      <c r="AN3" s="3">
        <f>$B314</f>
        <v>0.36000000000000004</v>
      </c>
      <c r="AO3" s="3">
        <f>$B349</f>
        <v>2.8899999999999997</v>
      </c>
      <c r="AP3" s="3">
        <f>$B384</f>
        <v>0.81000000000000016</v>
      </c>
      <c r="AQ3" s="3">
        <f>$B419</f>
        <v>0.92000000000000015</v>
      </c>
      <c r="AR3" s="3">
        <f>$B421</f>
        <v>12.24</v>
      </c>
      <c r="AT3" s="6" t="s">
        <v>21</v>
      </c>
      <c r="AV3">
        <f t="shared" ref="AV3:BN3" si="1">B34</f>
        <v>1.2300000000000002</v>
      </c>
      <c r="AW3">
        <f t="shared" si="1"/>
        <v>1.28</v>
      </c>
      <c r="AX3">
        <f t="shared" si="1"/>
        <v>1.2200000000000002</v>
      </c>
      <c r="AY3">
        <f t="shared" si="1"/>
        <v>2.17</v>
      </c>
      <c r="AZ3">
        <f t="shared" si="1"/>
        <v>1.27</v>
      </c>
      <c r="BA3">
        <f t="shared" si="1"/>
        <v>1.4</v>
      </c>
      <c r="BB3">
        <f t="shared" si="1"/>
        <v>1.9500000000000002</v>
      </c>
      <c r="BC3">
        <f t="shared" si="1"/>
        <v>1.35</v>
      </c>
      <c r="BD3">
        <f t="shared" si="1"/>
        <v>1.7</v>
      </c>
      <c r="BE3">
        <f t="shared" si="1"/>
        <v>0</v>
      </c>
      <c r="BF3">
        <f t="shared" si="1"/>
        <v>0.92999999999999994</v>
      </c>
      <c r="BG3">
        <f t="shared" si="1"/>
        <v>0</v>
      </c>
      <c r="BH3">
        <f t="shared" si="1"/>
        <v>1.24</v>
      </c>
      <c r="BI3">
        <f t="shared" si="1"/>
        <v>1.75</v>
      </c>
      <c r="BJ3">
        <f t="shared" si="1"/>
        <v>0</v>
      </c>
      <c r="BK3">
        <f t="shared" si="1"/>
        <v>2.0900000000000003</v>
      </c>
      <c r="BL3">
        <f t="shared" si="1"/>
        <v>1.48</v>
      </c>
      <c r="BM3">
        <f t="shared" si="1"/>
        <v>0</v>
      </c>
      <c r="BN3">
        <f t="shared" si="1"/>
        <v>4.42</v>
      </c>
      <c r="BO3" s="7">
        <f t="shared" ref="BO3:BO14" si="2">AVERAGE(AV3:BN3)</f>
        <v>1.3410526315789473</v>
      </c>
      <c r="BQ3" s="6"/>
      <c r="CK3" s="3"/>
    </row>
    <row r="4" spans="1:89" x14ac:dyDescent="0.2">
      <c r="A4">
        <v>2</v>
      </c>
      <c r="U4">
        <v>2</v>
      </c>
      <c r="W4" t="str">
        <f>B1</f>
        <v>Pomeroy</v>
      </c>
      <c r="X4" s="39">
        <f>B34</f>
        <v>1.2300000000000002</v>
      </c>
      <c r="Y4" s="40">
        <v>1.5339130434782606</v>
      </c>
      <c r="Z4" s="42">
        <f t="shared" ref="Z4:Z22" si="3">AF25</f>
        <v>1.2300000000000002</v>
      </c>
      <c r="AA4" s="42">
        <v>1.77</v>
      </c>
      <c r="AB4" s="42">
        <f>AV$33+AV$34+AV$35+AV$36+Z4</f>
        <v>6.66</v>
      </c>
      <c r="AC4" s="42">
        <f>Table162638[[#This Row],[Column3]]+Average!Q475</f>
        <v>6.2778746836899018</v>
      </c>
      <c r="AE4" t="str">
        <f>C$1</f>
        <v>Kuhn</v>
      </c>
      <c r="AF4" s="3">
        <f>$C34</f>
        <v>1.28</v>
      </c>
      <c r="AG4" s="3">
        <f>$C69</f>
        <v>1.3800000000000001</v>
      </c>
      <c r="AH4" s="3">
        <f>$C104</f>
        <v>2.61</v>
      </c>
      <c r="AI4" s="3">
        <f>$C139</f>
        <v>1.36</v>
      </c>
      <c r="AJ4" s="3">
        <f>$C174</f>
        <v>1.4800000000000002</v>
      </c>
      <c r="AK4" s="3">
        <f>$C209</f>
        <v>1.25</v>
      </c>
      <c r="AL4" s="3">
        <f>$C244</f>
        <v>1.32</v>
      </c>
      <c r="AM4" s="3">
        <f>$C279</f>
        <v>1.05</v>
      </c>
      <c r="AN4" s="3">
        <f>$C314</f>
        <v>0.64000000000000012</v>
      </c>
      <c r="AO4" s="3">
        <f>$C349</f>
        <v>3.0799999999999996</v>
      </c>
      <c r="AP4" s="3">
        <f>$C384</f>
        <v>0.83000000000000007</v>
      </c>
      <c r="AQ4" s="3">
        <f>$C419</f>
        <v>3.61</v>
      </c>
      <c r="AR4" s="3">
        <f>$C421</f>
        <v>14.44</v>
      </c>
      <c r="AT4" s="6" t="s">
        <v>22</v>
      </c>
      <c r="AV4">
        <f t="shared" ref="AV4:BN4" si="4">B69</f>
        <v>1.07</v>
      </c>
      <c r="AW4">
        <f t="shared" si="4"/>
        <v>1.3800000000000001</v>
      </c>
      <c r="AX4">
        <f t="shared" si="4"/>
        <v>1.1800000000000002</v>
      </c>
      <c r="AY4">
        <f t="shared" si="4"/>
        <v>1.5400000000000003</v>
      </c>
      <c r="AZ4">
        <f t="shared" si="4"/>
        <v>0.53</v>
      </c>
      <c r="BA4">
        <f t="shared" si="4"/>
        <v>0.92</v>
      </c>
      <c r="BB4">
        <f t="shared" si="4"/>
        <v>1.18</v>
      </c>
      <c r="BC4">
        <f t="shared" si="4"/>
        <v>1.1300000000000001</v>
      </c>
      <c r="BD4">
        <f t="shared" si="4"/>
        <v>1.32</v>
      </c>
      <c r="BE4">
        <f t="shared" si="4"/>
        <v>0</v>
      </c>
      <c r="BF4">
        <f t="shared" si="4"/>
        <v>1.5299999999999998</v>
      </c>
      <c r="BG4">
        <f t="shared" si="4"/>
        <v>0</v>
      </c>
      <c r="BH4">
        <f t="shared" si="4"/>
        <v>0.97000000000000008</v>
      </c>
      <c r="BI4">
        <f t="shared" si="4"/>
        <v>1.06</v>
      </c>
      <c r="BJ4">
        <f t="shared" si="4"/>
        <v>0</v>
      </c>
      <c r="BK4">
        <f t="shared" si="4"/>
        <v>1.2699999999999998</v>
      </c>
      <c r="BL4">
        <f t="shared" si="4"/>
        <v>1.02</v>
      </c>
      <c r="BM4">
        <f t="shared" si="4"/>
        <v>0</v>
      </c>
      <c r="BN4">
        <f t="shared" si="4"/>
        <v>2.35</v>
      </c>
      <c r="BO4" s="7">
        <f t="shared" si="2"/>
        <v>0.9710526315789475</v>
      </c>
      <c r="BQ4" s="6"/>
      <c r="CK4" s="3"/>
    </row>
    <row r="5" spans="1:89" x14ac:dyDescent="0.2">
      <c r="A5">
        <v>3</v>
      </c>
      <c r="U5">
        <v>3</v>
      </c>
      <c r="W5" t="str">
        <f>C1</f>
        <v>Kuhn</v>
      </c>
      <c r="X5" s="39">
        <f>C34</f>
        <v>1.28</v>
      </c>
      <c r="Y5" s="40">
        <v>2.0852941176470585</v>
      </c>
      <c r="Z5" s="42">
        <f t="shared" si="3"/>
        <v>1.28</v>
      </c>
      <c r="AA5" s="42">
        <v>1.32</v>
      </c>
      <c r="AB5" s="42">
        <f>AW$33+AW$34+AW$35+AW$36+Z5</f>
        <v>9.77</v>
      </c>
      <c r="AC5" s="42">
        <f>Table162638[[#This Row],[Column3]]+Average!Q476</f>
        <v>9.2406056177411671</v>
      </c>
      <c r="AE5" t="str">
        <f>D$1</f>
        <v>Tom Keatts</v>
      </c>
      <c r="AF5" s="3">
        <f>$D34</f>
        <v>1.2200000000000002</v>
      </c>
      <c r="AG5" s="3">
        <f>$D69</f>
        <v>1.1800000000000002</v>
      </c>
      <c r="AH5" s="3">
        <f>$D104</f>
        <v>2.9599999999999995</v>
      </c>
      <c r="AI5" s="3">
        <f>$D139</f>
        <v>0.74</v>
      </c>
      <c r="AJ5" s="3">
        <f>$D174</f>
        <v>0.57000000000000006</v>
      </c>
      <c r="AK5" s="3">
        <f>$D209</f>
        <v>0.59000000000000008</v>
      </c>
      <c r="AL5" s="3">
        <f>$D244</f>
        <v>0.8600000000000001</v>
      </c>
      <c r="AM5" s="3">
        <f>$D279</f>
        <v>0.11</v>
      </c>
      <c r="AN5" s="3">
        <f>$D314</f>
        <v>0.35000000000000003</v>
      </c>
      <c r="AO5" s="3">
        <f>$D349</f>
        <v>3.3499999999999996</v>
      </c>
      <c r="AP5" s="3">
        <f>$D384</f>
        <v>1.1300000000000001</v>
      </c>
      <c r="AQ5" s="3">
        <f>$D419</f>
        <v>0.55999999999999994</v>
      </c>
      <c r="AR5" s="3">
        <f>$D421</f>
        <v>9.3500000000000014</v>
      </c>
      <c r="AT5" s="6" t="s">
        <v>23</v>
      </c>
      <c r="AV5">
        <f t="shared" ref="AV5:BN5" si="5">B104</f>
        <v>2.36</v>
      </c>
      <c r="AW5">
        <f t="shared" si="5"/>
        <v>2.61</v>
      </c>
      <c r="AX5">
        <f t="shared" si="5"/>
        <v>2.9599999999999995</v>
      </c>
      <c r="AY5">
        <f t="shared" si="5"/>
        <v>4.0799999999999992</v>
      </c>
      <c r="AZ5">
        <f t="shared" si="5"/>
        <v>2.4199999999999995</v>
      </c>
      <c r="BA5">
        <f t="shared" si="5"/>
        <v>2.4300000000000006</v>
      </c>
      <c r="BB5">
        <f t="shared" si="5"/>
        <v>4.04</v>
      </c>
      <c r="BC5">
        <f t="shared" si="5"/>
        <v>3.6900000000000004</v>
      </c>
      <c r="BD5">
        <f t="shared" si="5"/>
        <v>3.7199999999999993</v>
      </c>
      <c r="BE5">
        <f t="shared" si="5"/>
        <v>0</v>
      </c>
      <c r="BF5">
        <f t="shared" si="5"/>
        <v>3.1600000000000006</v>
      </c>
      <c r="BG5">
        <f t="shared" si="5"/>
        <v>0</v>
      </c>
      <c r="BH5">
        <f t="shared" si="5"/>
        <v>2.4000000000000004</v>
      </c>
      <c r="BI5">
        <f t="shared" si="5"/>
        <v>3.11</v>
      </c>
      <c r="BJ5">
        <f t="shared" si="5"/>
        <v>0</v>
      </c>
      <c r="BK5">
        <f t="shared" si="5"/>
        <v>3.6099999999999994</v>
      </c>
      <c r="BL5">
        <f t="shared" si="5"/>
        <v>1.79</v>
      </c>
      <c r="BM5">
        <f t="shared" si="5"/>
        <v>0</v>
      </c>
      <c r="BN5">
        <f t="shared" si="5"/>
        <v>5.18</v>
      </c>
      <c r="BO5" s="7">
        <f t="shared" si="2"/>
        <v>2.5031578947368418</v>
      </c>
      <c r="BQ5" s="6"/>
      <c r="CK5" s="3"/>
    </row>
    <row r="6" spans="1:89" x14ac:dyDescent="0.2">
      <c r="A6">
        <v>4</v>
      </c>
      <c r="L6">
        <v>7.0000000000000007E-2</v>
      </c>
      <c r="U6">
        <v>4</v>
      </c>
      <c r="W6" t="str">
        <f>D1</f>
        <v>Tom Keatts</v>
      </c>
      <c r="X6" s="39">
        <f>D34</f>
        <v>1.2200000000000002</v>
      </c>
      <c r="Y6" s="40"/>
      <c r="Z6" s="42">
        <f t="shared" si="3"/>
        <v>1.2200000000000002</v>
      </c>
      <c r="AA6" s="43"/>
      <c r="AB6" s="42">
        <f>AX$33+AX$34+AX$35+AX$36+Z6</f>
        <v>3.9200000000000004</v>
      </c>
      <c r="AC6" s="42">
        <f>Table162638[[#This Row],[Column3]]+Average!Q477</f>
        <v>6.3177585649644472</v>
      </c>
      <c r="AE6" t="str">
        <f>E$1</f>
        <v>Victor</v>
      </c>
      <c r="AF6" s="3">
        <f>$E34</f>
        <v>2.17</v>
      </c>
      <c r="AG6" s="3">
        <f>$E69</f>
        <v>1.5400000000000003</v>
      </c>
      <c r="AH6" s="3">
        <f>$E104</f>
        <v>4.0799999999999992</v>
      </c>
      <c r="AI6" s="3">
        <f>$E139</f>
        <v>1.73</v>
      </c>
      <c r="AJ6" s="3">
        <f>$E174</f>
        <v>1.57</v>
      </c>
      <c r="AK6" s="3">
        <f>$E209</f>
        <v>0.78</v>
      </c>
      <c r="AL6" s="3">
        <f>$E244</f>
        <v>0.7300000000000002</v>
      </c>
      <c r="AM6" s="3">
        <f>$E279</f>
        <v>0.58000000000000007</v>
      </c>
      <c r="AN6" s="3">
        <f>$E314</f>
        <v>0.35</v>
      </c>
      <c r="AO6" s="3">
        <f>$E349</f>
        <v>4.95</v>
      </c>
      <c r="AP6" s="3">
        <f>$E384</f>
        <v>2.12</v>
      </c>
      <c r="AQ6" s="3">
        <f>$E419</f>
        <v>2.71</v>
      </c>
      <c r="AR6" s="3">
        <f>$E421</f>
        <v>15.930000000000003</v>
      </c>
      <c r="AT6" s="6" t="s">
        <v>24</v>
      </c>
      <c r="AV6">
        <f t="shared" ref="AV6:BN6" si="6">B139</f>
        <v>0.76</v>
      </c>
      <c r="AW6">
        <f t="shared" si="6"/>
        <v>1.36</v>
      </c>
      <c r="AX6">
        <f t="shared" si="6"/>
        <v>0.74</v>
      </c>
      <c r="AY6">
        <f t="shared" si="6"/>
        <v>1.73</v>
      </c>
      <c r="AZ6">
        <f t="shared" si="6"/>
        <v>1.7600000000000002</v>
      </c>
      <c r="BA6">
        <f t="shared" si="6"/>
        <v>1.1100000000000001</v>
      </c>
      <c r="BB6">
        <f t="shared" si="6"/>
        <v>0.61</v>
      </c>
      <c r="BC6">
        <f t="shared" si="6"/>
        <v>0.79</v>
      </c>
      <c r="BD6">
        <f t="shared" si="6"/>
        <v>0.82000000000000006</v>
      </c>
      <c r="BE6">
        <f t="shared" si="6"/>
        <v>0</v>
      </c>
      <c r="BF6">
        <f t="shared" si="6"/>
        <v>1.2400000000000002</v>
      </c>
      <c r="BG6">
        <f t="shared" si="6"/>
        <v>0</v>
      </c>
      <c r="BH6">
        <f t="shared" si="6"/>
        <v>2.0299999999999998</v>
      </c>
      <c r="BI6">
        <f t="shared" si="6"/>
        <v>0.75</v>
      </c>
      <c r="BJ6">
        <f t="shared" si="6"/>
        <v>0</v>
      </c>
      <c r="BK6">
        <f t="shared" si="6"/>
        <v>1.6199999999999999</v>
      </c>
      <c r="BL6">
        <f t="shared" si="6"/>
        <v>1.5699999999999998</v>
      </c>
      <c r="BM6">
        <f t="shared" si="6"/>
        <v>0</v>
      </c>
      <c r="BN6">
        <f t="shared" si="6"/>
        <v>1.7200000000000002</v>
      </c>
      <c r="BO6" s="7">
        <f t="shared" si="2"/>
        <v>0.97947368421052605</v>
      </c>
      <c r="BQ6" s="6"/>
      <c r="CK6" s="3"/>
    </row>
    <row r="7" spans="1:89" x14ac:dyDescent="0.2">
      <c r="A7">
        <v>5</v>
      </c>
      <c r="B7">
        <v>0.03</v>
      </c>
      <c r="D7">
        <v>0.04</v>
      </c>
      <c r="N7">
        <v>0.01</v>
      </c>
      <c r="U7">
        <v>5</v>
      </c>
      <c r="W7" t="str">
        <f>E1</f>
        <v>Victor</v>
      </c>
      <c r="X7" s="39">
        <f>E34</f>
        <v>2.17</v>
      </c>
      <c r="Y7" s="40">
        <v>2.7186956521739134</v>
      </c>
      <c r="Z7" s="42">
        <f t="shared" si="3"/>
        <v>2.17</v>
      </c>
      <c r="AA7" s="42">
        <v>2.5299999999999998</v>
      </c>
      <c r="AB7" s="42">
        <f>AY$33+AY$34+AY$35+AY$36+Z7</f>
        <v>6.85</v>
      </c>
      <c r="AC7" s="42">
        <f>Table162638[[#This Row],[Column3]]+Average!Q478</f>
        <v>10.390124223602484</v>
      </c>
      <c r="AE7" t="str">
        <f>F$1</f>
        <v>Ruark</v>
      </c>
      <c r="AF7" s="3">
        <f>$F34</f>
        <v>1.27</v>
      </c>
      <c r="AG7" s="3">
        <f>$F69</f>
        <v>0.53</v>
      </c>
      <c r="AH7" s="3">
        <f>$F104</f>
        <v>2.4199999999999995</v>
      </c>
      <c r="AI7" s="3">
        <f>$F139</f>
        <v>1.7600000000000002</v>
      </c>
      <c r="AJ7" s="3">
        <f>$F174</f>
        <v>1.06</v>
      </c>
      <c r="AK7" s="3">
        <f>$F209</f>
        <v>0.78</v>
      </c>
      <c r="AL7" s="3">
        <f>$F244</f>
        <v>0.43</v>
      </c>
      <c r="AM7" s="3">
        <f>$F279</f>
        <v>0.56000000000000005</v>
      </c>
      <c r="AN7" s="3">
        <f>$F314</f>
        <v>0.45999999999999996</v>
      </c>
      <c r="AO7" s="3">
        <f>$F349</f>
        <v>3.29</v>
      </c>
      <c r="AP7" s="3">
        <f>$F384</f>
        <v>1.37</v>
      </c>
      <c r="AQ7" s="3">
        <f>$F419</f>
        <v>2.35</v>
      </c>
      <c r="AR7" s="3">
        <f>$F421</f>
        <v>11.040000000000001</v>
      </c>
      <c r="AT7" s="6" t="s">
        <v>25</v>
      </c>
      <c r="AV7">
        <f t="shared" ref="AV7:BN7" si="7">B174</f>
        <v>0.67</v>
      </c>
      <c r="AW7">
        <f t="shared" si="7"/>
        <v>1.4800000000000002</v>
      </c>
      <c r="AX7">
        <f t="shared" si="7"/>
        <v>0.57000000000000006</v>
      </c>
      <c r="AY7">
        <f t="shared" si="7"/>
        <v>1.57</v>
      </c>
      <c r="AZ7">
        <f t="shared" si="7"/>
        <v>1.06</v>
      </c>
      <c r="BA7">
        <f t="shared" si="7"/>
        <v>0.91</v>
      </c>
      <c r="BB7">
        <f t="shared" si="7"/>
        <v>0</v>
      </c>
      <c r="BC7">
        <f t="shared" si="7"/>
        <v>0.6100000000000001</v>
      </c>
      <c r="BD7">
        <f t="shared" si="7"/>
        <v>0.98</v>
      </c>
      <c r="BE7">
        <f t="shared" si="7"/>
        <v>0</v>
      </c>
      <c r="BF7">
        <f t="shared" si="7"/>
        <v>1.57</v>
      </c>
      <c r="BG7">
        <f t="shared" si="7"/>
        <v>0</v>
      </c>
      <c r="BH7">
        <f t="shared" si="7"/>
        <v>1.1000000000000001</v>
      </c>
      <c r="BI7">
        <f t="shared" si="7"/>
        <v>1.01</v>
      </c>
      <c r="BJ7">
        <f t="shared" si="7"/>
        <v>0</v>
      </c>
      <c r="BK7">
        <f t="shared" si="7"/>
        <v>1.41</v>
      </c>
      <c r="BL7">
        <f t="shared" si="7"/>
        <v>1.7399999999999998</v>
      </c>
      <c r="BM7">
        <f t="shared" si="7"/>
        <v>0</v>
      </c>
      <c r="BN7">
        <f t="shared" si="7"/>
        <v>2.0599999999999996</v>
      </c>
      <c r="BO7" s="7">
        <f t="shared" si="2"/>
        <v>0.88105263157894742</v>
      </c>
      <c r="BQ7" s="6"/>
      <c r="CK7" s="3"/>
    </row>
    <row r="8" spans="1:89" x14ac:dyDescent="0.2">
      <c r="A8">
        <v>6</v>
      </c>
      <c r="B8">
        <v>0.02</v>
      </c>
      <c r="E8">
        <v>0.02</v>
      </c>
      <c r="N8">
        <v>0.02</v>
      </c>
      <c r="U8">
        <v>6</v>
      </c>
      <c r="W8" t="str">
        <f>F1</f>
        <v>Ruark</v>
      </c>
      <c r="X8" s="39">
        <f>F34</f>
        <v>1.27</v>
      </c>
      <c r="Y8" s="40">
        <v>1.5539130434782606</v>
      </c>
      <c r="Z8" s="42">
        <f t="shared" si="3"/>
        <v>1.27</v>
      </c>
      <c r="AA8" s="42">
        <v>1.78</v>
      </c>
      <c r="AB8" s="42">
        <f>AZ$33+AZ$34+AZ$35+AZ$36+Z8</f>
        <v>7.6899999999999995</v>
      </c>
      <c r="AC8" s="42">
        <f>Table162638[[#This Row],[Column3]]+Average!Q479</f>
        <v>7.3805013625665801</v>
      </c>
      <c r="AE8" t="str">
        <f>G$1</f>
        <v>Cardwell</v>
      </c>
      <c r="AF8" s="3">
        <f>$G34</f>
        <v>1.4</v>
      </c>
      <c r="AG8" s="3">
        <f>$G69</f>
        <v>0.92</v>
      </c>
      <c r="AH8" s="3">
        <f>$G104</f>
        <v>2.4300000000000006</v>
      </c>
      <c r="AI8" s="3">
        <f>$G139</f>
        <v>1.1100000000000001</v>
      </c>
      <c r="AJ8" s="3">
        <f>$G174</f>
        <v>0.91</v>
      </c>
      <c r="AK8" s="3">
        <f>$G209</f>
        <v>0.66999999999999993</v>
      </c>
      <c r="AL8" s="3">
        <f>$G244</f>
        <v>0.56000000000000005</v>
      </c>
      <c r="AM8" s="3">
        <f>$G279</f>
        <v>0.28000000000000003</v>
      </c>
      <c r="AN8" s="3">
        <f>$G314</f>
        <v>0.2</v>
      </c>
      <c r="AO8" s="3">
        <f>$G349</f>
        <v>2.7700000000000005</v>
      </c>
      <c r="AP8" s="3">
        <f>$G384</f>
        <v>0.56000000000000005</v>
      </c>
      <c r="AQ8" s="3">
        <f>$G419</f>
        <v>0.32</v>
      </c>
      <c r="AR8" s="3">
        <f>$G421</f>
        <v>7.6800000000000015</v>
      </c>
      <c r="AT8" s="6" t="s">
        <v>26</v>
      </c>
      <c r="AV8">
        <f t="shared" ref="AV8:BN8" si="8">B209</f>
        <v>0.45000000000000007</v>
      </c>
      <c r="AW8">
        <f t="shared" si="8"/>
        <v>1.25</v>
      </c>
      <c r="AX8">
        <f t="shared" si="8"/>
        <v>0.59000000000000008</v>
      </c>
      <c r="AY8">
        <f t="shared" si="8"/>
        <v>0.78</v>
      </c>
      <c r="AZ8">
        <f t="shared" si="8"/>
        <v>0.78</v>
      </c>
      <c r="BA8">
        <f t="shared" si="8"/>
        <v>0.66999999999999993</v>
      </c>
      <c r="BB8">
        <f t="shared" si="8"/>
        <v>0.45999999999999996</v>
      </c>
      <c r="BC8">
        <f t="shared" si="8"/>
        <v>0.5</v>
      </c>
      <c r="BD8">
        <f t="shared" si="8"/>
        <v>0.55999999999999994</v>
      </c>
      <c r="BE8">
        <f t="shared" si="8"/>
        <v>0</v>
      </c>
      <c r="BF8">
        <f t="shared" si="8"/>
        <v>1.66</v>
      </c>
      <c r="BG8">
        <f t="shared" si="8"/>
        <v>0</v>
      </c>
      <c r="BH8">
        <f t="shared" si="8"/>
        <v>0.82000000000000006</v>
      </c>
      <c r="BI8">
        <f t="shared" si="8"/>
        <v>0.27</v>
      </c>
      <c r="BJ8">
        <f t="shared" si="8"/>
        <v>0</v>
      </c>
      <c r="BK8">
        <f t="shared" si="8"/>
        <v>0.70000000000000007</v>
      </c>
      <c r="BL8">
        <f t="shared" si="8"/>
        <v>1.2</v>
      </c>
      <c r="BM8">
        <f t="shared" si="8"/>
        <v>0</v>
      </c>
      <c r="BN8">
        <f t="shared" si="8"/>
        <v>1.46</v>
      </c>
      <c r="BO8" s="7">
        <f t="shared" si="2"/>
        <v>0.63947368421052619</v>
      </c>
      <c r="BQ8" s="6"/>
      <c r="CK8" s="3"/>
    </row>
    <row r="9" spans="1:89" x14ac:dyDescent="0.2">
      <c r="A9">
        <v>7</v>
      </c>
      <c r="B9">
        <v>0.01</v>
      </c>
      <c r="I9">
        <v>0.18</v>
      </c>
      <c r="Q9">
        <v>0.02</v>
      </c>
      <c r="R9">
        <v>0.03</v>
      </c>
      <c r="U9">
        <v>7</v>
      </c>
      <c r="W9" t="str">
        <f>G1</f>
        <v>Cardwell</v>
      </c>
      <c r="X9" s="44">
        <f>G34</f>
        <v>1.4</v>
      </c>
      <c r="Y9" s="40">
        <v>1.6034999999999999</v>
      </c>
      <c r="Z9" s="42">
        <f t="shared" si="3"/>
        <v>1.4</v>
      </c>
      <c r="AA9" s="42">
        <v>1.93</v>
      </c>
      <c r="AB9" s="42">
        <f>BA$33+BA$34+BA$35+BA$36+Z9</f>
        <v>5.85</v>
      </c>
      <c r="AC9" s="42">
        <f>Table162638[[#This Row],[Column3]]+Average!Q480</f>
        <v>6.4787321981424153</v>
      </c>
      <c r="AE9" t="str">
        <f>H$1</f>
        <v>Hastings</v>
      </c>
      <c r="AF9" s="3">
        <f>$H34</f>
        <v>1.9500000000000002</v>
      </c>
      <c r="AG9" s="3">
        <f>$H69</f>
        <v>1.18</v>
      </c>
      <c r="AH9" s="3">
        <f>$H104</f>
        <v>4.04</v>
      </c>
      <c r="AI9" s="3">
        <f>$H139</f>
        <v>0.61</v>
      </c>
      <c r="AJ9" s="3">
        <f>$H174</f>
        <v>0</v>
      </c>
      <c r="AK9" s="3">
        <f>$H209</f>
        <v>0.45999999999999996</v>
      </c>
      <c r="AL9" s="3">
        <f>$H244</f>
        <v>1.2400000000000002</v>
      </c>
      <c r="AM9" s="3">
        <f>$H279</f>
        <v>0.69</v>
      </c>
      <c r="AN9" s="3">
        <f>$H314</f>
        <v>0.31</v>
      </c>
      <c r="AO9" s="3">
        <f>$H349</f>
        <v>4.4499999999999993</v>
      </c>
      <c r="AP9" s="3">
        <f>$H384</f>
        <v>1.71</v>
      </c>
      <c r="AQ9" s="3">
        <f>$H419</f>
        <v>0.46</v>
      </c>
      <c r="AR9" s="3">
        <f>$H421</f>
        <v>12.45</v>
      </c>
      <c r="AT9" s="6" t="s">
        <v>27</v>
      </c>
      <c r="AV9">
        <f t="shared" ref="AV9:BN9" si="9">B244</f>
        <v>0.62</v>
      </c>
      <c r="AW9">
        <f t="shared" si="9"/>
        <v>1.32</v>
      </c>
      <c r="AX9">
        <f t="shared" si="9"/>
        <v>0.8600000000000001</v>
      </c>
      <c r="AY9">
        <f t="shared" si="9"/>
        <v>0.7300000000000002</v>
      </c>
      <c r="AZ9">
        <f t="shared" si="9"/>
        <v>0.43</v>
      </c>
      <c r="BA9">
        <f t="shared" si="9"/>
        <v>0.56000000000000005</v>
      </c>
      <c r="BB9">
        <f t="shared" si="9"/>
        <v>1.2400000000000002</v>
      </c>
      <c r="BC9">
        <f t="shared" si="9"/>
        <v>1.1800000000000002</v>
      </c>
      <c r="BD9">
        <f t="shared" si="9"/>
        <v>1.02</v>
      </c>
      <c r="BE9">
        <f t="shared" si="9"/>
        <v>0</v>
      </c>
      <c r="BF9">
        <f t="shared" si="9"/>
        <v>1.34</v>
      </c>
      <c r="BG9">
        <f t="shared" si="9"/>
        <v>0</v>
      </c>
      <c r="BH9">
        <f t="shared" si="9"/>
        <v>0.70000000000000007</v>
      </c>
      <c r="BI9">
        <f t="shared" si="9"/>
        <v>0</v>
      </c>
      <c r="BJ9">
        <f t="shared" si="9"/>
        <v>0</v>
      </c>
      <c r="BK9">
        <f t="shared" si="9"/>
        <v>0.7400000000000001</v>
      </c>
      <c r="BL9">
        <f t="shared" si="9"/>
        <v>1.07</v>
      </c>
      <c r="BM9">
        <f t="shared" si="9"/>
        <v>0</v>
      </c>
      <c r="BN9">
        <f t="shared" si="9"/>
        <v>2.0699999999999998</v>
      </c>
      <c r="BO9" s="7">
        <f t="shared" si="2"/>
        <v>0.73052631578947369</v>
      </c>
      <c r="BQ9" s="6"/>
      <c r="CK9" s="3"/>
    </row>
    <row r="10" spans="1:89" x14ac:dyDescent="0.2">
      <c r="A10">
        <v>8</v>
      </c>
      <c r="C10">
        <v>0.05</v>
      </c>
      <c r="E10">
        <v>0.06</v>
      </c>
      <c r="G10">
        <v>0.04</v>
      </c>
      <c r="N10">
        <v>0.02</v>
      </c>
      <c r="T10">
        <v>0.66</v>
      </c>
      <c r="U10">
        <v>8</v>
      </c>
      <c r="W10" t="str">
        <f>H1</f>
        <v>Hastings</v>
      </c>
      <c r="X10" s="39">
        <f>H34</f>
        <v>1.9500000000000002</v>
      </c>
      <c r="Y10" s="40">
        <v>1.776956521739131</v>
      </c>
      <c r="Z10" s="42">
        <f t="shared" si="3"/>
        <v>1.9500000000000002</v>
      </c>
      <c r="AA10" s="42">
        <v>1.84</v>
      </c>
      <c r="AB10" s="42">
        <f>BB$33+BB$34+BB$35+BB$36+Z10</f>
        <v>8.81</v>
      </c>
      <c r="AC10" s="42">
        <f>Table162638[[#This Row],[Column3]]+Average!Q481</f>
        <v>7.6571773194599286</v>
      </c>
      <c r="AE10" t="str">
        <f>I$1</f>
        <v>510 Pataha</v>
      </c>
      <c r="AF10" s="3">
        <f>$I34</f>
        <v>1.35</v>
      </c>
      <c r="AG10" s="3">
        <f>$I69</f>
        <v>1.1300000000000001</v>
      </c>
      <c r="AH10" s="3">
        <f>$I104</f>
        <v>3.6900000000000004</v>
      </c>
      <c r="AI10" s="3">
        <f>$I139</f>
        <v>0.79</v>
      </c>
      <c r="AJ10" s="3">
        <f>$I174</f>
        <v>0.6100000000000001</v>
      </c>
      <c r="AK10" s="3">
        <f>$I209</f>
        <v>0.5</v>
      </c>
      <c r="AL10" s="3">
        <f>$I244</f>
        <v>1.1800000000000002</v>
      </c>
      <c r="AM10" s="3">
        <f>$I279</f>
        <v>0.08</v>
      </c>
      <c r="AN10" s="3">
        <f>$I314</f>
        <v>0.44000000000000006</v>
      </c>
      <c r="AO10" s="3">
        <f>$I349</f>
        <v>3.0200000000000005</v>
      </c>
      <c r="AP10" s="3">
        <f>$I384</f>
        <v>0.99</v>
      </c>
      <c r="AQ10" s="3">
        <f>$I419</f>
        <v>1.06</v>
      </c>
      <c r="AR10" s="3">
        <f>$I421</f>
        <v>9.7500000000000018</v>
      </c>
      <c r="AT10" s="6" t="s">
        <v>28</v>
      </c>
      <c r="AV10">
        <f t="shared" ref="AV10:BN10" si="10">B279</f>
        <v>0.1</v>
      </c>
      <c r="AW10">
        <f t="shared" si="10"/>
        <v>1.05</v>
      </c>
      <c r="AX10">
        <f t="shared" si="10"/>
        <v>0.11</v>
      </c>
      <c r="AY10">
        <f t="shared" si="10"/>
        <v>0.58000000000000007</v>
      </c>
      <c r="AZ10">
        <f t="shared" si="10"/>
        <v>0.56000000000000005</v>
      </c>
      <c r="BA10">
        <f t="shared" si="10"/>
        <v>0.28000000000000003</v>
      </c>
      <c r="BB10">
        <f t="shared" si="10"/>
        <v>0.69</v>
      </c>
      <c r="BC10">
        <f t="shared" si="10"/>
        <v>0.08</v>
      </c>
      <c r="BD10">
        <f t="shared" si="10"/>
        <v>0.15</v>
      </c>
      <c r="BE10">
        <f t="shared" si="10"/>
        <v>0</v>
      </c>
      <c r="BF10">
        <f t="shared" si="10"/>
        <v>0</v>
      </c>
      <c r="BG10">
        <f t="shared" si="10"/>
        <v>0</v>
      </c>
      <c r="BH10">
        <f t="shared" si="10"/>
        <v>0.62</v>
      </c>
      <c r="BI10">
        <f t="shared" si="10"/>
        <v>0.06</v>
      </c>
      <c r="BJ10">
        <f t="shared" si="10"/>
        <v>0</v>
      </c>
      <c r="BK10">
        <f t="shared" si="10"/>
        <v>0.64</v>
      </c>
      <c r="BL10">
        <f t="shared" si="10"/>
        <v>0.74</v>
      </c>
      <c r="BM10">
        <f t="shared" si="10"/>
        <v>0</v>
      </c>
      <c r="BN10">
        <f t="shared" si="10"/>
        <v>0.7</v>
      </c>
      <c r="BO10" s="7">
        <f t="shared" si="2"/>
        <v>0.33473684210526317</v>
      </c>
      <c r="BQ10" s="6"/>
      <c r="CK10" s="3"/>
    </row>
    <row r="11" spans="1:89" x14ac:dyDescent="0.2">
      <c r="A11">
        <v>9</v>
      </c>
      <c r="U11">
        <v>9</v>
      </c>
      <c r="W11" t="str">
        <f>I1</f>
        <v>510 Pataha</v>
      </c>
      <c r="X11" s="39">
        <f>I34</f>
        <v>1.35</v>
      </c>
      <c r="Y11" s="40"/>
      <c r="Z11" s="42">
        <f t="shared" si="3"/>
        <v>1.35</v>
      </c>
      <c r="AA11" s="43"/>
      <c r="AB11" s="42">
        <f>BC$33+BC$34+BC$35+BC$36+Z11</f>
        <v>7.26</v>
      </c>
      <c r="AC11" s="42">
        <f>Table162638[[#This Row],[Column3]]+Average!Q482</f>
        <v>4.7799999999999994</v>
      </c>
      <c r="AE11" t="str">
        <f>J$1</f>
        <v>Williams</v>
      </c>
      <c r="AF11" s="3">
        <f>$J34</f>
        <v>1.7</v>
      </c>
      <c r="AG11" s="3">
        <f>$J69</f>
        <v>1.32</v>
      </c>
      <c r="AH11" s="3">
        <f>$J104</f>
        <v>3.7199999999999993</v>
      </c>
      <c r="AI11" s="3">
        <f>$J139</f>
        <v>0.82000000000000006</v>
      </c>
      <c r="AJ11" s="3">
        <f>$J174</f>
        <v>0.98</v>
      </c>
      <c r="AK11" s="3">
        <f>$J209</f>
        <v>0.55999999999999994</v>
      </c>
      <c r="AL11" s="3">
        <f>$J244</f>
        <v>1.02</v>
      </c>
      <c r="AM11" s="3">
        <f>$J279</f>
        <v>0.15</v>
      </c>
      <c r="AN11" s="3">
        <f>$J314</f>
        <v>0.44999999999999996</v>
      </c>
      <c r="AO11" s="3">
        <f>$J349</f>
        <v>3.4799999999999995</v>
      </c>
      <c r="AP11" s="3">
        <f>$J384</f>
        <v>0.88000000000000012</v>
      </c>
      <c r="AQ11" s="3">
        <f>$J419</f>
        <v>2.3000000000000003</v>
      </c>
      <c r="AR11" s="3">
        <f>$J421</f>
        <v>11.860000000000001</v>
      </c>
      <c r="AT11" s="6" t="s">
        <v>29</v>
      </c>
      <c r="AV11">
        <f t="shared" ref="AV11:BN11" si="11">B314</f>
        <v>0.36000000000000004</v>
      </c>
      <c r="AW11">
        <f t="shared" si="11"/>
        <v>0.64000000000000012</v>
      </c>
      <c r="AX11">
        <f t="shared" si="11"/>
        <v>0.35000000000000003</v>
      </c>
      <c r="AY11">
        <f t="shared" si="11"/>
        <v>0.35</v>
      </c>
      <c r="AZ11">
        <f t="shared" si="11"/>
        <v>0.45999999999999996</v>
      </c>
      <c r="BA11">
        <f t="shared" si="11"/>
        <v>0.2</v>
      </c>
      <c r="BB11">
        <f t="shared" si="11"/>
        <v>0.31</v>
      </c>
      <c r="BC11">
        <f t="shared" si="11"/>
        <v>0.44000000000000006</v>
      </c>
      <c r="BD11">
        <f t="shared" si="11"/>
        <v>0.44999999999999996</v>
      </c>
      <c r="BE11">
        <f t="shared" si="11"/>
        <v>0</v>
      </c>
      <c r="BF11">
        <f t="shared" si="11"/>
        <v>0.82000000000000006</v>
      </c>
      <c r="BG11">
        <f t="shared" si="11"/>
        <v>0</v>
      </c>
      <c r="BH11">
        <f t="shared" si="11"/>
        <v>0.39</v>
      </c>
      <c r="BI11">
        <f t="shared" si="11"/>
        <v>0.15</v>
      </c>
      <c r="BJ11">
        <f t="shared" si="11"/>
        <v>0</v>
      </c>
      <c r="BK11">
        <f t="shared" si="11"/>
        <v>0.38999999999999996</v>
      </c>
      <c r="BL11">
        <f t="shared" si="11"/>
        <v>0.63000000000000012</v>
      </c>
      <c r="BM11">
        <f t="shared" si="11"/>
        <v>0</v>
      </c>
      <c r="BN11">
        <f t="shared" si="11"/>
        <v>0.88000000000000012</v>
      </c>
      <c r="BO11" s="7">
        <f t="shared" si="2"/>
        <v>0.35894736842105263</v>
      </c>
      <c r="BQ11" s="6"/>
      <c r="CK11" s="3"/>
    </row>
    <row r="12" spans="1:89" x14ac:dyDescent="0.2">
      <c r="A12">
        <v>10</v>
      </c>
      <c r="E12">
        <v>0.01</v>
      </c>
      <c r="N12">
        <v>7.0000000000000007E-2</v>
      </c>
      <c r="U12">
        <v>10</v>
      </c>
      <c r="W12" t="str">
        <f>J1</f>
        <v>Williams</v>
      </c>
      <c r="X12" s="39">
        <f>J34</f>
        <v>1.7</v>
      </c>
      <c r="Y12" s="40">
        <v>2.2043478260869565</v>
      </c>
      <c r="Z12" s="42">
        <f t="shared" si="3"/>
        <v>1.7</v>
      </c>
      <c r="AA12" s="42">
        <v>2.2200000000000002</v>
      </c>
      <c r="AB12" s="42">
        <f>BD$33+BD$34+BD$35+BD$36+Z12</f>
        <v>9.4</v>
      </c>
      <c r="AC12" s="42">
        <f>Table162638[[#This Row],[Column3]]+Average!Q483</f>
        <v>8.5657214524605827</v>
      </c>
      <c r="AE12" t="str">
        <f>K$1</f>
        <v>Fitzsimmons</v>
      </c>
      <c r="AF12" s="3">
        <f>$K34</f>
        <v>0</v>
      </c>
      <c r="AG12" s="3">
        <f>$K69</f>
        <v>0</v>
      </c>
      <c r="AH12" s="3">
        <f>$K104</f>
        <v>0</v>
      </c>
      <c r="AI12" s="3">
        <f>$K139</f>
        <v>0</v>
      </c>
      <c r="AJ12" s="3">
        <f>$K174</f>
        <v>0</v>
      </c>
      <c r="AK12" s="3">
        <f>$K209</f>
        <v>0</v>
      </c>
      <c r="AL12" s="3">
        <f>$K244</f>
        <v>0</v>
      </c>
      <c r="AM12" s="3">
        <f>$K279</f>
        <v>0</v>
      </c>
      <c r="AN12" s="3">
        <f>$K314</f>
        <v>0</v>
      </c>
      <c r="AO12" s="3">
        <f>$K349</f>
        <v>0</v>
      </c>
      <c r="AP12" s="3">
        <f>$K384</f>
        <v>0</v>
      </c>
      <c r="AQ12" s="3">
        <f>$K419</f>
        <v>0</v>
      </c>
      <c r="AR12" s="3">
        <f>$K421</f>
        <v>0</v>
      </c>
      <c r="AT12" s="6" t="s">
        <v>30</v>
      </c>
      <c r="AV12">
        <f t="shared" ref="AV12:BN12" si="12">B349</f>
        <v>2.8899999999999997</v>
      </c>
      <c r="AW12">
        <f t="shared" si="12"/>
        <v>3.0799999999999996</v>
      </c>
      <c r="AX12">
        <f t="shared" si="12"/>
        <v>3.3499999999999996</v>
      </c>
      <c r="AY12">
        <f t="shared" si="12"/>
        <v>4.95</v>
      </c>
      <c r="AZ12">
        <f t="shared" si="12"/>
        <v>3.29</v>
      </c>
      <c r="BA12">
        <f t="shared" si="12"/>
        <v>2.7700000000000005</v>
      </c>
      <c r="BB12">
        <f t="shared" si="12"/>
        <v>4.4499999999999993</v>
      </c>
      <c r="BC12">
        <f t="shared" si="12"/>
        <v>3.0200000000000005</v>
      </c>
      <c r="BD12">
        <f t="shared" si="12"/>
        <v>3.4799999999999995</v>
      </c>
      <c r="BE12">
        <f t="shared" si="12"/>
        <v>0</v>
      </c>
      <c r="BF12">
        <f t="shared" si="12"/>
        <v>3.7299999999999995</v>
      </c>
      <c r="BG12">
        <f t="shared" si="12"/>
        <v>0</v>
      </c>
      <c r="BH12">
        <f t="shared" si="12"/>
        <v>2.2900000000000005</v>
      </c>
      <c r="BI12">
        <f t="shared" si="12"/>
        <v>2.99</v>
      </c>
      <c r="BJ12">
        <f t="shared" si="12"/>
        <v>0</v>
      </c>
      <c r="BK12">
        <f t="shared" si="12"/>
        <v>4.919999999999999</v>
      </c>
      <c r="BL12">
        <f t="shared" si="12"/>
        <v>2.82</v>
      </c>
      <c r="BM12">
        <f t="shared" si="12"/>
        <v>0</v>
      </c>
      <c r="BN12">
        <f t="shared" si="12"/>
        <v>5.12</v>
      </c>
      <c r="BO12" s="7">
        <f t="shared" si="2"/>
        <v>2.7973684210526315</v>
      </c>
      <c r="BQ12" s="6"/>
      <c r="CK12" s="3"/>
    </row>
    <row r="13" spans="1:89" x14ac:dyDescent="0.2">
      <c r="A13">
        <v>11</v>
      </c>
      <c r="G13">
        <v>0.04</v>
      </c>
      <c r="U13">
        <v>11</v>
      </c>
      <c r="W13" t="str">
        <f>K1</f>
        <v>Fitzsimmons</v>
      </c>
      <c r="X13" s="39">
        <f>K34</f>
        <v>0</v>
      </c>
      <c r="Y13" s="40">
        <v>1.9839130434782606</v>
      </c>
      <c r="Z13" s="42">
        <f t="shared" si="3"/>
        <v>0</v>
      </c>
      <c r="AA13" s="42">
        <v>2.0299999999999998</v>
      </c>
      <c r="AB13" s="42">
        <f>BE$33+BE$34+BE$35+BE$36+Z13</f>
        <v>0</v>
      </c>
      <c r="AC13" s="42">
        <f>Table162638[[#This Row],[Column3]]+Average!Q484</f>
        <v>7.730054347826087</v>
      </c>
      <c r="AE13" t="str">
        <f>L$1</f>
        <v>Houser</v>
      </c>
      <c r="AF13" s="3">
        <f>$L34</f>
        <v>0.92999999999999994</v>
      </c>
      <c r="AG13" s="3">
        <f>$L69</f>
        <v>1.5299999999999998</v>
      </c>
      <c r="AH13" s="3">
        <f>$L104</f>
        <v>3.1600000000000006</v>
      </c>
      <c r="AI13" s="3">
        <f>$L139</f>
        <v>1.2400000000000002</v>
      </c>
      <c r="AJ13" s="3">
        <f>$L174</f>
        <v>1.57</v>
      </c>
      <c r="AK13" s="3">
        <f>$L209</f>
        <v>1.66</v>
      </c>
      <c r="AL13" s="3">
        <f>$L244</f>
        <v>1.34</v>
      </c>
      <c r="AM13" s="3">
        <f>$L279</f>
        <v>0</v>
      </c>
      <c r="AN13" s="3">
        <f>$L314</f>
        <v>0.82000000000000006</v>
      </c>
      <c r="AO13" s="3">
        <f>$L349</f>
        <v>3.7299999999999995</v>
      </c>
      <c r="AP13" s="3">
        <f>$L384</f>
        <v>0</v>
      </c>
      <c r="AQ13" s="3">
        <f>$L419</f>
        <v>0</v>
      </c>
      <c r="AR13" s="3">
        <f>$L421</f>
        <v>10.01</v>
      </c>
      <c r="AT13" s="6" t="s">
        <v>31</v>
      </c>
      <c r="AV13">
        <f t="shared" ref="AV13:BN13" si="13">B384</f>
        <v>0.81000000000000016</v>
      </c>
      <c r="AW13">
        <f t="shared" si="13"/>
        <v>0.83000000000000007</v>
      </c>
      <c r="AX13">
        <f t="shared" si="13"/>
        <v>1.1300000000000001</v>
      </c>
      <c r="AY13">
        <f t="shared" si="13"/>
        <v>2.12</v>
      </c>
      <c r="AZ13">
        <f t="shared" si="13"/>
        <v>1.37</v>
      </c>
      <c r="BA13">
        <f t="shared" si="13"/>
        <v>0.56000000000000005</v>
      </c>
      <c r="BB13">
        <f t="shared" si="13"/>
        <v>1.71</v>
      </c>
      <c r="BC13">
        <f t="shared" si="13"/>
        <v>0.99</v>
      </c>
      <c r="BD13">
        <f t="shared" si="13"/>
        <v>0.88000000000000012</v>
      </c>
      <c r="BE13">
        <f t="shared" si="13"/>
        <v>0</v>
      </c>
      <c r="BF13">
        <f t="shared" si="13"/>
        <v>0</v>
      </c>
      <c r="BG13">
        <f t="shared" si="13"/>
        <v>0</v>
      </c>
      <c r="BH13">
        <f t="shared" si="13"/>
        <v>0.85</v>
      </c>
      <c r="BI13">
        <f t="shared" si="13"/>
        <v>1.2300000000000002</v>
      </c>
      <c r="BJ13">
        <f t="shared" si="13"/>
        <v>0</v>
      </c>
      <c r="BK13">
        <f t="shared" si="13"/>
        <v>2.11</v>
      </c>
      <c r="BL13">
        <f t="shared" si="13"/>
        <v>0.62</v>
      </c>
      <c r="BM13">
        <f t="shared" si="13"/>
        <v>0</v>
      </c>
      <c r="BN13">
        <f t="shared" si="13"/>
        <v>2.2199999999999998</v>
      </c>
      <c r="BO13" s="7">
        <f t="shared" si="2"/>
        <v>0.91736842105263161</v>
      </c>
      <c r="BQ13" s="6"/>
      <c r="CK13" s="3"/>
    </row>
    <row r="14" spans="1:89" x14ac:dyDescent="0.2">
      <c r="A14">
        <v>12</v>
      </c>
      <c r="B14">
        <v>0.09</v>
      </c>
      <c r="D14">
        <v>0.16</v>
      </c>
      <c r="E14">
        <v>0.1</v>
      </c>
      <c r="F14">
        <v>0.2</v>
      </c>
      <c r="G14">
        <v>0.2</v>
      </c>
      <c r="I14">
        <v>0.11</v>
      </c>
      <c r="J14">
        <v>0.23</v>
      </c>
      <c r="L14">
        <v>0.11</v>
      </c>
      <c r="N14">
        <v>0.02</v>
      </c>
      <c r="Q14">
        <v>0.45</v>
      </c>
      <c r="R14">
        <v>0.1</v>
      </c>
      <c r="T14">
        <v>0.45</v>
      </c>
      <c r="U14">
        <v>12</v>
      </c>
      <c r="W14" t="str">
        <f>L1</f>
        <v>Houser</v>
      </c>
      <c r="X14" s="39">
        <f>L34</f>
        <v>0.92999999999999994</v>
      </c>
      <c r="Y14" s="40">
        <v>1.909565217391304</v>
      </c>
      <c r="Z14" s="42">
        <f t="shared" si="3"/>
        <v>0.92999999999999994</v>
      </c>
      <c r="AA14" s="42">
        <v>1.8</v>
      </c>
      <c r="AB14" s="42">
        <f>BF$33+BF$34+BF$35+BF$36+Z14</f>
        <v>9.44</v>
      </c>
      <c r="AC14" s="42">
        <f>Table162638[[#This Row],[Column3]]+Average!Q486</f>
        <v>8.0539302967563824</v>
      </c>
      <c r="AE14" t="str">
        <f>M$1</f>
        <v>Baker</v>
      </c>
      <c r="AF14" s="3">
        <f>$M34</f>
        <v>0</v>
      </c>
      <c r="AG14" s="3">
        <f>$M69</f>
        <v>0</v>
      </c>
      <c r="AH14" s="3">
        <f>$M104</f>
        <v>0</v>
      </c>
      <c r="AI14" s="3">
        <f>$M139</f>
        <v>0</v>
      </c>
      <c r="AJ14" s="3">
        <f>$M174</f>
        <v>0</v>
      </c>
      <c r="AK14" s="3">
        <f>$M209</f>
        <v>0</v>
      </c>
      <c r="AL14" s="3">
        <f>$M244</f>
        <v>0</v>
      </c>
      <c r="AM14" s="3">
        <f>$M279</f>
        <v>0</v>
      </c>
      <c r="AN14" s="3">
        <f>$M314</f>
        <v>0</v>
      </c>
      <c r="AO14" s="3">
        <f>$M349</f>
        <v>0</v>
      </c>
      <c r="AP14" s="3">
        <f>$M384</f>
        <v>0</v>
      </c>
      <c r="AQ14" s="3">
        <f>$M419</f>
        <v>0</v>
      </c>
      <c r="AR14" s="3">
        <f>$M421</f>
        <v>0</v>
      </c>
      <c r="AT14" s="6" t="s">
        <v>32</v>
      </c>
      <c r="AV14">
        <f t="shared" ref="AV14:BN14" si="14">B419</f>
        <v>0.92000000000000015</v>
      </c>
      <c r="AW14">
        <f t="shared" si="14"/>
        <v>3.61</v>
      </c>
      <c r="AX14">
        <f t="shared" si="14"/>
        <v>0.55999999999999994</v>
      </c>
      <c r="AY14">
        <f t="shared" si="14"/>
        <v>2.71</v>
      </c>
      <c r="AZ14">
        <f t="shared" si="14"/>
        <v>2.35</v>
      </c>
      <c r="BA14">
        <f t="shared" si="14"/>
        <v>0.32</v>
      </c>
      <c r="BB14">
        <f t="shared" si="14"/>
        <v>0.46</v>
      </c>
      <c r="BC14">
        <f t="shared" si="14"/>
        <v>1.06</v>
      </c>
      <c r="BD14">
        <f t="shared" si="14"/>
        <v>2.3000000000000003</v>
      </c>
      <c r="BE14">
        <f t="shared" si="14"/>
        <v>0</v>
      </c>
      <c r="BF14">
        <f t="shared" si="14"/>
        <v>0</v>
      </c>
      <c r="BG14">
        <f t="shared" si="14"/>
        <v>0</v>
      </c>
      <c r="BH14">
        <f t="shared" si="14"/>
        <v>2.5299999999999998</v>
      </c>
      <c r="BI14">
        <f t="shared" si="14"/>
        <v>1.5499999999999998</v>
      </c>
      <c r="BJ14">
        <f t="shared" si="14"/>
        <v>0</v>
      </c>
      <c r="BK14">
        <f t="shared" si="14"/>
        <v>1.83</v>
      </c>
      <c r="BL14">
        <f t="shared" si="14"/>
        <v>6.75</v>
      </c>
      <c r="BM14">
        <f t="shared" si="14"/>
        <v>0</v>
      </c>
      <c r="BN14">
        <f t="shared" si="14"/>
        <v>2.6799999999999997</v>
      </c>
      <c r="BO14" s="7">
        <f t="shared" si="2"/>
        <v>1.5594736842105263</v>
      </c>
      <c r="BQ14" s="6"/>
      <c r="CK14" s="3"/>
    </row>
    <row r="15" spans="1:89" x14ac:dyDescent="0.2">
      <c r="A15">
        <v>13</v>
      </c>
      <c r="B15">
        <v>7.0000000000000007E-2</v>
      </c>
      <c r="C15">
        <v>0.08</v>
      </c>
      <c r="D15">
        <v>0.09</v>
      </c>
      <c r="E15">
        <v>0.45</v>
      </c>
      <c r="F15">
        <v>0.15</v>
      </c>
      <c r="H15">
        <v>0.35</v>
      </c>
      <c r="I15">
        <v>7.0000000000000007E-2</v>
      </c>
      <c r="J15">
        <v>0.05</v>
      </c>
      <c r="N15">
        <v>0.05</v>
      </c>
      <c r="Q15">
        <v>0.18</v>
      </c>
      <c r="R15">
        <v>7.0000000000000007E-2</v>
      </c>
      <c r="T15">
        <v>0.55000000000000004</v>
      </c>
      <c r="U15">
        <v>13</v>
      </c>
      <c r="W15" t="str">
        <f>M1</f>
        <v>Baker</v>
      </c>
      <c r="X15" s="39">
        <f>M34</f>
        <v>0</v>
      </c>
      <c r="Y15" s="40">
        <v>1.681304347826087</v>
      </c>
      <c r="Z15" s="42">
        <f t="shared" si="3"/>
        <v>0</v>
      </c>
      <c r="AA15" s="42">
        <v>1.75</v>
      </c>
      <c r="AB15" s="42">
        <f>BG$33+BG$34+BG$35+BG$36+Z15</f>
        <v>0</v>
      </c>
      <c r="AC15" s="42">
        <f>Table162638[[#This Row],[Column3]]+Average!Q487</f>
        <v>7.0326679841897244</v>
      </c>
      <c r="AE15" t="str">
        <f>N$1</f>
        <v>Landkammer</v>
      </c>
      <c r="AF15" s="3">
        <f>$N34</f>
        <v>1.24</v>
      </c>
      <c r="AG15" s="3">
        <f>$N69</f>
        <v>0.97000000000000008</v>
      </c>
      <c r="AH15" s="3">
        <f>$N104</f>
        <v>2.4000000000000004</v>
      </c>
      <c r="AI15" s="3">
        <f>$N139</f>
        <v>2.0299999999999998</v>
      </c>
      <c r="AJ15" s="3">
        <f>$N174</f>
        <v>1.1000000000000001</v>
      </c>
      <c r="AK15" s="3">
        <f>$N209</f>
        <v>0.82000000000000006</v>
      </c>
      <c r="AL15" s="3">
        <f>$N244</f>
        <v>0.70000000000000007</v>
      </c>
      <c r="AM15" s="3">
        <f>$N279</f>
        <v>0.62</v>
      </c>
      <c r="AN15" s="3">
        <f>$N314</f>
        <v>0.39</v>
      </c>
      <c r="AO15" s="3">
        <f>$N349</f>
        <v>2.2900000000000005</v>
      </c>
      <c r="AP15" s="3">
        <f>$N384</f>
        <v>0.85</v>
      </c>
      <c r="AQ15" s="3">
        <f>$N419</f>
        <v>2.5299999999999998</v>
      </c>
      <c r="AR15" s="3">
        <f>$N421</f>
        <v>10.41</v>
      </c>
      <c r="AT15" s="6"/>
      <c r="CJ15" s="3"/>
      <c r="CK15" s="3"/>
    </row>
    <row r="16" spans="1:89" x14ac:dyDescent="0.2">
      <c r="A16">
        <v>14</v>
      </c>
      <c r="G16">
        <v>0.04</v>
      </c>
      <c r="H16">
        <v>0.18</v>
      </c>
      <c r="N16">
        <v>0.02</v>
      </c>
      <c r="Q16">
        <v>0.02</v>
      </c>
      <c r="T16">
        <v>0.12</v>
      </c>
      <c r="U16">
        <v>14</v>
      </c>
      <c r="W16" t="str">
        <f>N1</f>
        <v>Landkammer</v>
      </c>
      <c r="X16" s="39">
        <f>N34</f>
        <v>1.24</v>
      </c>
      <c r="Y16" s="40">
        <v>1.6482608695652172</v>
      </c>
      <c r="Z16" s="42">
        <f t="shared" si="3"/>
        <v>1.24</v>
      </c>
      <c r="AA16" s="42">
        <v>1.61</v>
      </c>
      <c r="AB16" s="42">
        <f>BH$33+BH$34+BH$35+BH$36+Z16</f>
        <v>7.58</v>
      </c>
      <c r="AC16" s="42">
        <f>Table162638[[#This Row],[Column3]]+Average!Q488</f>
        <v>6.9496894409937884</v>
      </c>
      <c r="AE16" t="str">
        <f>O$1</f>
        <v>Travis</v>
      </c>
      <c r="AF16" s="3">
        <f>$O34</f>
        <v>1.75</v>
      </c>
      <c r="AG16" s="3">
        <f>$O69</f>
        <v>1.06</v>
      </c>
      <c r="AH16" s="3">
        <f>$O104</f>
        <v>3.11</v>
      </c>
      <c r="AI16" s="3">
        <f>$O139</f>
        <v>0.75</v>
      </c>
      <c r="AJ16" s="3">
        <f>$O174</f>
        <v>1.01</v>
      </c>
      <c r="AK16" s="3">
        <f>$O209</f>
        <v>0.27</v>
      </c>
      <c r="AL16" s="3">
        <f>$O244</f>
        <v>0</v>
      </c>
      <c r="AM16" s="3">
        <f>$O279</f>
        <v>0.06</v>
      </c>
      <c r="AN16" s="3">
        <f>$O314</f>
        <v>0.15</v>
      </c>
      <c r="AO16" s="3">
        <f>$O349</f>
        <v>2.99</v>
      </c>
      <c r="AP16" s="3">
        <f>$O384</f>
        <v>1.2300000000000002</v>
      </c>
      <c r="AQ16" s="3">
        <f>$O419</f>
        <v>1.5499999999999998</v>
      </c>
      <c r="AR16" s="3">
        <f>$O421</f>
        <v>9.06</v>
      </c>
      <c r="AT16" s="6" t="s">
        <v>34</v>
      </c>
      <c r="AV16" s="3">
        <f>SUM(AV3:AV14)</f>
        <v>12.24</v>
      </c>
      <c r="AW16" s="3">
        <f>SUM(AW3:AW14)</f>
        <v>19.89</v>
      </c>
      <c r="AX16" s="3">
        <f t="shared" ref="AX16:BN16" si="15">SUM(AX3:AX14)</f>
        <v>13.62</v>
      </c>
      <c r="AY16" s="3">
        <f t="shared" si="15"/>
        <v>23.310000000000002</v>
      </c>
      <c r="AZ16" s="3">
        <f t="shared" si="15"/>
        <v>16.280000000000005</v>
      </c>
      <c r="BA16" s="3">
        <f t="shared" si="15"/>
        <v>12.13</v>
      </c>
      <c r="BB16" s="3">
        <f t="shared" si="15"/>
        <v>17.100000000000001</v>
      </c>
      <c r="BC16" s="3">
        <f t="shared" si="15"/>
        <v>14.84</v>
      </c>
      <c r="BD16" s="3">
        <f t="shared" si="15"/>
        <v>17.38</v>
      </c>
      <c r="BE16" s="3">
        <f t="shared" si="15"/>
        <v>0</v>
      </c>
      <c r="BF16" s="3">
        <f t="shared" si="15"/>
        <v>15.98</v>
      </c>
      <c r="BG16" s="3">
        <f t="shared" si="15"/>
        <v>0</v>
      </c>
      <c r="BH16" s="3">
        <f t="shared" si="15"/>
        <v>15.94</v>
      </c>
      <c r="BI16" s="3">
        <f t="shared" si="15"/>
        <v>13.93</v>
      </c>
      <c r="BJ16" s="3">
        <f t="shared" si="15"/>
        <v>0</v>
      </c>
      <c r="BK16" s="3">
        <f t="shared" si="15"/>
        <v>21.33</v>
      </c>
      <c r="BL16" s="3">
        <f t="shared" si="15"/>
        <v>21.43</v>
      </c>
      <c r="BM16" s="3">
        <f t="shared" si="15"/>
        <v>0</v>
      </c>
      <c r="BN16" s="3">
        <f t="shared" si="15"/>
        <v>30.86</v>
      </c>
      <c r="BO16" s="3">
        <f>AVERAGE(AV16:BN16)</f>
        <v>14.013684210526316</v>
      </c>
    </row>
    <row r="17" spans="1:77" x14ac:dyDescent="0.2">
      <c r="A17">
        <v>15</v>
      </c>
      <c r="B17">
        <v>0.02</v>
      </c>
      <c r="C17">
        <v>0.13</v>
      </c>
      <c r="D17">
        <v>0.01</v>
      </c>
      <c r="E17">
        <v>0.08</v>
      </c>
      <c r="G17">
        <v>0.04</v>
      </c>
      <c r="I17">
        <v>0.04</v>
      </c>
      <c r="J17">
        <v>0.26</v>
      </c>
      <c r="N17">
        <v>0.05</v>
      </c>
      <c r="R17">
        <v>0.02</v>
      </c>
      <c r="T17">
        <v>0.11</v>
      </c>
      <c r="U17">
        <v>15</v>
      </c>
      <c r="W17" t="str">
        <f>O1</f>
        <v>Travis</v>
      </c>
      <c r="X17" s="44">
        <f>O34</f>
        <v>1.75</v>
      </c>
      <c r="Y17" s="40">
        <v>1.7142857142857146</v>
      </c>
      <c r="Z17" s="42">
        <f t="shared" si="3"/>
        <v>1.75</v>
      </c>
      <c r="AA17" s="42">
        <v>1.69</v>
      </c>
      <c r="AB17" s="42">
        <f>BI$33+BI$34+BI$35+BI$36+Z17</f>
        <v>6.41</v>
      </c>
      <c r="AC17" s="42">
        <f>Table162638[[#This Row],[Column3]]+Average!Q489</f>
        <v>6.555917785917786</v>
      </c>
      <c r="AE17" t="str">
        <f>P$1</f>
        <v>Robinson</v>
      </c>
      <c r="AF17" s="3">
        <f>$P34</f>
        <v>0</v>
      </c>
      <c r="AG17" s="3">
        <f>$P69</f>
        <v>0</v>
      </c>
      <c r="AH17" s="3">
        <f>$P104</f>
        <v>0</v>
      </c>
      <c r="AI17" s="3">
        <f>$P139</f>
        <v>0</v>
      </c>
      <c r="AJ17" s="3">
        <f>$P174</f>
        <v>0</v>
      </c>
      <c r="AK17" s="3">
        <f>$P209</f>
        <v>0</v>
      </c>
      <c r="AL17" s="3">
        <f>$P244</f>
        <v>0</v>
      </c>
      <c r="AM17" s="3">
        <f>$P279</f>
        <v>0</v>
      </c>
      <c r="AN17" s="3">
        <f>$P314</f>
        <v>0</v>
      </c>
      <c r="AO17" s="3">
        <f>$P349</f>
        <v>0</v>
      </c>
      <c r="AP17" s="3">
        <f>$P384</f>
        <v>0</v>
      </c>
      <c r="AQ17" s="3">
        <f>$P419</f>
        <v>0</v>
      </c>
      <c r="AR17" s="3">
        <f>$P421</f>
        <v>0</v>
      </c>
      <c r="BV17" s="6"/>
      <c r="BW17" s="6"/>
      <c r="BX17" s="6"/>
      <c r="BY17" s="6"/>
    </row>
    <row r="18" spans="1:77" x14ac:dyDescent="0.2">
      <c r="A18">
        <v>16</v>
      </c>
      <c r="B18">
        <v>0.12</v>
      </c>
      <c r="C18">
        <v>0.08</v>
      </c>
      <c r="D18">
        <v>0.24</v>
      </c>
      <c r="E18">
        <v>0.1</v>
      </c>
      <c r="F18">
        <v>0.12</v>
      </c>
      <c r="G18">
        <v>0.16</v>
      </c>
      <c r="H18">
        <v>0.1</v>
      </c>
      <c r="I18">
        <v>0.13</v>
      </c>
      <c r="N18">
        <v>0.14000000000000001</v>
      </c>
      <c r="Q18">
        <v>0.11</v>
      </c>
      <c r="R18">
        <v>0.1</v>
      </c>
      <c r="T18">
        <v>0.24</v>
      </c>
      <c r="U18">
        <v>16</v>
      </c>
      <c r="W18" t="str">
        <f>P1</f>
        <v>Robinson</v>
      </c>
      <c r="X18" s="44" t="s">
        <v>108</v>
      </c>
      <c r="Y18" s="40">
        <v>1.5205882352941178</v>
      </c>
      <c r="Z18" s="42">
        <f t="shared" si="3"/>
        <v>0</v>
      </c>
      <c r="AA18" s="42">
        <v>1.8</v>
      </c>
      <c r="AB18" s="42">
        <f>BJ$33+BJ$34+BJ$35+BJ$36+Z18</f>
        <v>0</v>
      </c>
      <c r="AC18" s="42">
        <f>Table162638[[#This Row],[Column3]]+Average!Q490</f>
        <v>6.9445751633986932</v>
      </c>
      <c r="AE18" t="str">
        <f>Q$1</f>
        <v>Blachly</v>
      </c>
      <c r="AF18" s="3">
        <f>$Q34</f>
        <v>2.0900000000000003</v>
      </c>
      <c r="AG18" s="3">
        <f>$Q69</f>
        <v>1.2699999999999998</v>
      </c>
      <c r="AH18" s="3">
        <f>$Q104</f>
        <v>3.6099999999999994</v>
      </c>
      <c r="AI18" s="3">
        <f>$Q139</f>
        <v>1.6199999999999999</v>
      </c>
      <c r="AJ18" s="3">
        <f>$Q174</f>
        <v>1.41</v>
      </c>
      <c r="AK18" s="3">
        <f>$Q209</f>
        <v>0.70000000000000007</v>
      </c>
      <c r="AL18" s="3">
        <f>$Q244</f>
        <v>0.7400000000000001</v>
      </c>
      <c r="AM18" s="3">
        <f>$Q279</f>
        <v>0.64</v>
      </c>
      <c r="AN18" s="3">
        <f>$Q314</f>
        <v>0.38999999999999996</v>
      </c>
      <c r="AO18" s="3">
        <f>$Q349</f>
        <v>4.919999999999999</v>
      </c>
      <c r="AP18" s="3">
        <f>$Q384</f>
        <v>2.11</v>
      </c>
      <c r="AQ18" s="3">
        <f>$Q419</f>
        <v>1.83</v>
      </c>
      <c r="AR18" s="3">
        <f>$Q421</f>
        <v>14.69</v>
      </c>
      <c r="AY18" s="6" t="s">
        <v>35</v>
      </c>
      <c r="AZ18" s="6"/>
      <c r="BA18" s="6" t="s">
        <v>36</v>
      </c>
      <c r="BB18" s="6"/>
      <c r="BV18" s="3"/>
    </row>
    <row r="19" spans="1:77" x14ac:dyDescent="0.2">
      <c r="A19">
        <v>17</v>
      </c>
      <c r="B19">
        <v>0.14000000000000001</v>
      </c>
      <c r="D19">
        <v>0.21</v>
      </c>
      <c r="E19">
        <v>0.18</v>
      </c>
      <c r="G19">
        <v>0.16</v>
      </c>
      <c r="H19">
        <v>0.15</v>
      </c>
      <c r="I19">
        <v>0.21</v>
      </c>
      <c r="J19">
        <v>0.3</v>
      </c>
      <c r="N19">
        <v>0.08</v>
      </c>
      <c r="Q19">
        <v>0.36</v>
      </c>
      <c r="R19">
        <v>0.1</v>
      </c>
      <c r="U19">
        <v>17</v>
      </c>
      <c r="W19" t="str">
        <f>Q1</f>
        <v>Blachly</v>
      </c>
      <c r="X19" s="39">
        <f>Q34</f>
        <v>2.0900000000000003</v>
      </c>
      <c r="Y19" s="40">
        <v>2.2965217391304349</v>
      </c>
      <c r="Z19" s="42">
        <f t="shared" si="3"/>
        <v>2.0900000000000003</v>
      </c>
      <c r="AA19" s="42">
        <v>1.69</v>
      </c>
      <c r="AB19" s="42">
        <f>BK$33+BK$34+BK$35+BK$36+Z19</f>
        <v>9.8500000000000014</v>
      </c>
      <c r="AC19" s="42">
        <f>Table162638[[#This Row],[Column3]]+Average!Q492</f>
        <v>8.8321810797897751</v>
      </c>
      <c r="AE19" t="str">
        <f>R$1</f>
        <v>S. Flerchinger</v>
      </c>
      <c r="AF19" s="3">
        <f>$R34</f>
        <v>1.48</v>
      </c>
      <c r="AG19" s="3">
        <f>$R69</f>
        <v>1.02</v>
      </c>
      <c r="AH19" s="3">
        <f>$R104</f>
        <v>1.79</v>
      </c>
      <c r="AI19" s="3">
        <f>$R139</f>
        <v>1.5699999999999998</v>
      </c>
      <c r="AJ19" s="3">
        <f>$R174</f>
        <v>1.7399999999999998</v>
      </c>
      <c r="AK19" s="3">
        <f>$R209</f>
        <v>1.2</v>
      </c>
      <c r="AL19" s="3">
        <f>$R244</f>
        <v>1.07</v>
      </c>
      <c r="AM19" s="3">
        <f>$R279</f>
        <v>0.74</v>
      </c>
      <c r="AN19" s="3">
        <f>$R314</f>
        <v>0.63000000000000012</v>
      </c>
      <c r="AO19" s="3">
        <f>$R349</f>
        <v>2.82</v>
      </c>
      <c r="AP19" s="3">
        <f>$R384</f>
        <v>0.62</v>
      </c>
      <c r="AQ19" s="3">
        <f>$R419</f>
        <v>6.75</v>
      </c>
      <c r="AR19" s="3">
        <f>$R421</f>
        <v>16.329999999999998</v>
      </c>
    </row>
    <row r="20" spans="1:77" x14ac:dyDescent="0.2">
      <c r="A20">
        <v>18</v>
      </c>
      <c r="B20">
        <v>0.05</v>
      </c>
      <c r="D20">
        <v>0.06</v>
      </c>
      <c r="E20">
        <v>0.2</v>
      </c>
      <c r="F20">
        <v>0.23</v>
      </c>
      <c r="H20">
        <v>0.32</v>
      </c>
      <c r="I20">
        <v>7.0000000000000007E-2</v>
      </c>
      <c r="N20">
        <v>0.1</v>
      </c>
      <c r="T20">
        <v>0.2</v>
      </c>
      <c r="U20">
        <v>18</v>
      </c>
      <c r="W20" t="str">
        <f>R1</f>
        <v>S. Flerchinger</v>
      </c>
      <c r="X20" s="39">
        <f>R34</f>
        <v>1.48</v>
      </c>
      <c r="Y20" s="40">
        <v>2.0361904761904759</v>
      </c>
      <c r="Z20" s="42">
        <f t="shared" si="3"/>
        <v>1.48</v>
      </c>
      <c r="AA20" s="42">
        <v>1.62</v>
      </c>
      <c r="AB20" s="42">
        <f>BL$33+BL$34+BL$35+BL$36+Z20</f>
        <v>7.58</v>
      </c>
      <c r="AC20" s="42">
        <f>Table162638[[#This Row],[Column3]]+Average!Q493</f>
        <v>7.6573280423280421</v>
      </c>
      <c r="AE20" t="str">
        <f>S$1</f>
        <v>B. Slaybaugh</v>
      </c>
      <c r="AF20" s="3">
        <f>$S34</f>
        <v>0</v>
      </c>
      <c r="AG20" s="3">
        <f>$S69</f>
        <v>0</v>
      </c>
      <c r="AH20" s="3">
        <f>$S104</f>
        <v>0</v>
      </c>
      <c r="AI20" s="3">
        <f>$S139</f>
        <v>0</v>
      </c>
      <c r="AJ20" s="3">
        <f>$S174</f>
        <v>0</v>
      </c>
      <c r="AK20" s="3">
        <f>$S209</f>
        <v>0</v>
      </c>
      <c r="AL20" s="3">
        <f>$S244</f>
        <v>0</v>
      </c>
      <c r="AM20" s="3">
        <f>$S279</f>
        <v>0</v>
      </c>
      <c r="AN20" s="3">
        <f>$S314</f>
        <v>0</v>
      </c>
      <c r="AO20" s="3">
        <f>$S349</f>
        <v>0</v>
      </c>
      <c r="AP20" s="3">
        <f>$S384</f>
        <v>0</v>
      </c>
      <c r="AQ20" s="3">
        <f>$S419</f>
        <v>0</v>
      </c>
      <c r="AR20" s="3">
        <f>$S421</f>
        <v>0</v>
      </c>
    </row>
    <row r="21" spans="1:77" x14ac:dyDescent="0.2">
      <c r="A21">
        <v>19</v>
      </c>
      <c r="B21">
        <v>0.09</v>
      </c>
      <c r="C21">
        <v>0.12</v>
      </c>
      <c r="D21">
        <v>7.0000000000000007E-2</v>
      </c>
      <c r="E21">
        <v>0.11</v>
      </c>
      <c r="I21">
        <v>0.1</v>
      </c>
      <c r="J21">
        <v>0.11</v>
      </c>
      <c r="Q21">
        <v>0.12</v>
      </c>
      <c r="U21">
        <v>19</v>
      </c>
      <c r="W21" t="str">
        <f>S1</f>
        <v>B. Slaybaugh</v>
      </c>
      <c r="X21" s="39">
        <f>S34</f>
        <v>0</v>
      </c>
      <c r="Y21" s="40">
        <v>2.4441666666666664</v>
      </c>
      <c r="Z21" s="42">
        <f t="shared" si="3"/>
        <v>0</v>
      </c>
      <c r="AA21" s="43">
        <v>2.44</v>
      </c>
      <c r="AB21" s="42">
        <f>BM$33+BM$34+BM$35+BM$36+Z21</f>
        <v>0</v>
      </c>
      <c r="AC21" s="42">
        <f>Table162638[[#This Row],[Column3]]+Average!Q494</f>
        <v>8.6395512820512828</v>
      </c>
      <c r="AE21" t="str">
        <f>T$1</f>
        <v>Demand</v>
      </c>
      <c r="AF21" s="3">
        <f>$T34</f>
        <v>4.42</v>
      </c>
      <c r="AG21" s="3">
        <f>$T69</f>
        <v>2.35</v>
      </c>
      <c r="AH21" s="3">
        <f>$T104</f>
        <v>5.18</v>
      </c>
      <c r="AI21" s="3">
        <f>$T139</f>
        <v>1.7200000000000002</v>
      </c>
      <c r="AJ21" s="3">
        <f>$T174</f>
        <v>2.0599999999999996</v>
      </c>
      <c r="AK21" s="3">
        <f>$T209</f>
        <v>1.46</v>
      </c>
      <c r="AL21" s="3">
        <f>$T244</f>
        <v>2.0699999999999998</v>
      </c>
      <c r="AM21" s="3">
        <f>$T279</f>
        <v>0.7</v>
      </c>
      <c r="AN21" s="3">
        <f>$T314</f>
        <v>0.88000000000000012</v>
      </c>
      <c r="AO21" s="3">
        <f>$T349</f>
        <v>5.12</v>
      </c>
      <c r="AP21" s="3">
        <f>$T384</f>
        <v>2.2199999999999998</v>
      </c>
      <c r="AQ21" s="3">
        <f>$T419</f>
        <v>2.6799999999999997</v>
      </c>
      <c r="AR21" s="3">
        <f>$T421</f>
        <v>21.9</v>
      </c>
    </row>
    <row r="22" spans="1:77" x14ac:dyDescent="0.2">
      <c r="A22">
        <v>20</v>
      </c>
      <c r="B22">
        <v>0.01</v>
      </c>
      <c r="C22">
        <v>0.02</v>
      </c>
      <c r="D22">
        <v>0.01</v>
      </c>
      <c r="G22">
        <v>0.12</v>
      </c>
      <c r="H22">
        <v>0.26</v>
      </c>
      <c r="I22">
        <v>0.02</v>
      </c>
      <c r="N22">
        <v>0.08</v>
      </c>
      <c r="R22">
        <v>0.22</v>
      </c>
      <c r="T22">
        <v>0.35</v>
      </c>
      <c r="U22">
        <v>20</v>
      </c>
      <c r="W22" t="str">
        <f>T1</f>
        <v>Demand</v>
      </c>
      <c r="X22" s="39">
        <f>T34</f>
        <v>4.42</v>
      </c>
      <c r="Y22" s="40">
        <v>3.9430769230769225</v>
      </c>
      <c r="Z22" s="42">
        <f t="shared" si="3"/>
        <v>4.42</v>
      </c>
      <c r="AA22" s="43">
        <v>3.94</v>
      </c>
      <c r="AB22" s="42">
        <f>BN$33+BN$34+BN$35+BN$36+Z22</f>
        <v>10.79</v>
      </c>
      <c r="AC22" s="42">
        <f>Table162638[[#This Row],[Column3]]+Average!Q495</f>
        <v>13.101410256410258</v>
      </c>
    </row>
    <row r="23" spans="1:77" x14ac:dyDescent="0.2">
      <c r="A23">
        <v>21</v>
      </c>
      <c r="B23">
        <v>0.02</v>
      </c>
      <c r="C23">
        <v>0.02</v>
      </c>
      <c r="D23">
        <v>0.02</v>
      </c>
      <c r="E23">
        <v>0.02</v>
      </c>
      <c r="I23">
        <v>0.01</v>
      </c>
      <c r="J23">
        <v>0.05</v>
      </c>
      <c r="N23">
        <v>0.01</v>
      </c>
      <c r="Q23">
        <v>0.02</v>
      </c>
      <c r="T23">
        <v>0.09</v>
      </c>
      <c r="U23">
        <v>21</v>
      </c>
      <c r="X23" s="39"/>
      <c r="Y23" s="39"/>
      <c r="Z23" s="8"/>
      <c r="AA23" s="8"/>
      <c r="AB23" s="42"/>
      <c r="AC23" s="42"/>
      <c r="AI23" s="34" t="s">
        <v>144</v>
      </c>
      <c r="AT23">
        <v>2014</v>
      </c>
      <c r="AV23" t="s">
        <v>1</v>
      </c>
      <c r="AW23" t="s">
        <v>88</v>
      </c>
      <c r="AX23" t="s">
        <v>113</v>
      </c>
      <c r="AY23" t="s">
        <v>4</v>
      </c>
      <c r="AZ23" t="s">
        <v>5</v>
      </c>
      <c r="BA23" t="s">
        <v>6</v>
      </c>
      <c r="BB23" t="s">
        <v>95</v>
      </c>
      <c r="BC23" t="s">
        <v>96</v>
      </c>
      <c r="BD23" t="s">
        <v>9</v>
      </c>
      <c r="BE23" s="32" t="s">
        <v>10</v>
      </c>
      <c r="BF23" t="s">
        <v>11</v>
      </c>
      <c r="BG23" t="s">
        <v>90</v>
      </c>
      <c r="BH23" t="s">
        <v>13</v>
      </c>
      <c r="BI23" t="s">
        <v>14</v>
      </c>
      <c r="BJ23" t="s">
        <v>15</v>
      </c>
      <c r="BK23" t="s">
        <v>16</v>
      </c>
      <c r="BL23" t="s">
        <v>17</v>
      </c>
      <c r="BM23" t="s">
        <v>18</v>
      </c>
      <c r="BN23" t="s">
        <v>19</v>
      </c>
      <c r="BO23" s="9" t="s">
        <v>20</v>
      </c>
    </row>
    <row r="24" spans="1:77" x14ac:dyDescent="0.2">
      <c r="A24">
        <v>22</v>
      </c>
      <c r="B24">
        <v>0.05</v>
      </c>
      <c r="C24">
        <v>0.01</v>
      </c>
      <c r="D24">
        <v>0.06</v>
      </c>
      <c r="E24">
        <v>0.05</v>
      </c>
      <c r="G24">
        <v>0.04</v>
      </c>
      <c r="H24">
        <v>7.0000000000000007E-2</v>
      </c>
      <c r="I24">
        <v>0.03</v>
      </c>
      <c r="J24">
        <v>0.09</v>
      </c>
      <c r="N24">
        <v>0.01</v>
      </c>
      <c r="Q24">
        <v>0.05</v>
      </c>
      <c r="T24">
        <v>0.12</v>
      </c>
      <c r="U24">
        <v>22</v>
      </c>
      <c r="W24" t="s">
        <v>101</v>
      </c>
      <c r="X24" s="39"/>
      <c r="Y24" s="39"/>
      <c r="Z24" s="8"/>
      <c r="AA24" s="8" t="s">
        <v>145</v>
      </c>
      <c r="AB24" s="42"/>
      <c r="AC24" s="42"/>
      <c r="AF24" s="34" t="s">
        <v>138</v>
      </c>
      <c r="AG24" s="34" t="s">
        <v>103</v>
      </c>
      <c r="AH24" s="34" t="s">
        <v>139</v>
      </c>
      <c r="AI24" s="34" t="s">
        <v>140</v>
      </c>
      <c r="AJ24" s="34" t="s">
        <v>42</v>
      </c>
      <c r="AK24" s="34" t="s">
        <v>43</v>
      </c>
      <c r="AL24" s="34" t="s">
        <v>45</v>
      </c>
      <c r="AM24" s="34" t="s">
        <v>58</v>
      </c>
      <c r="AN24" s="34" t="s">
        <v>59</v>
      </c>
      <c r="AO24" s="34" t="s">
        <v>104</v>
      </c>
      <c r="AP24" s="34" t="s">
        <v>141</v>
      </c>
      <c r="AQ24" s="34" t="s">
        <v>62</v>
      </c>
      <c r="AR24" s="34" t="s">
        <v>142</v>
      </c>
      <c r="BO24" s="9"/>
    </row>
    <row r="25" spans="1:77" x14ac:dyDescent="0.2">
      <c r="A25">
        <v>23</v>
      </c>
      <c r="B25">
        <v>0.21</v>
      </c>
      <c r="C25">
        <v>0.31</v>
      </c>
      <c r="D25">
        <v>0.25</v>
      </c>
      <c r="E25">
        <v>0.22</v>
      </c>
      <c r="F25">
        <v>0.25</v>
      </c>
      <c r="G25">
        <v>0.16</v>
      </c>
      <c r="H25">
        <v>0.14000000000000001</v>
      </c>
      <c r="I25">
        <v>0.01</v>
      </c>
      <c r="J25">
        <v>0.2</v>
      </c>
      <c r="N25">
        <v>0.23</v>
      </c>
      <c r="Q25">
        <v>0.21</v>
      </c>
      <c r="R25">
        <v>0.4</v>
      </c>
      <c r="T25">
        <v>0.54</v>
      </c>
      <c r="U25">
        <v>23</v>
      </c>
      <c r="X25" s="41" t="s">
        <v>102</v>
      </c>
      <c r="Y25" s="41"/>
      <c r="Z25" s="45"/>
      <c r="AA25" s="8"/>
      <c r="AB25" s="42"/>
      <c r="AC25" s="42"/>
      <c r="AE25" t="str">
        <f>B$1</f>
        <v>Pomeroy</v>
      </c>
      <c r="AF25" s="3">
        <f>AF3</f>
        <v>1.2300000000000002</v>
      </c>
      <c r="AG25" s="3">
        <f>AF3+AG3</f>
        <v>2.3000000000000003</v>
      </c>
      <c r="AH25" s="3">
        <f>AF3+AG3+AH3</f>
        <v>4.66</v>
      </c>
      <c r="AI25" s="3">
        <f>AF3+AG3+AH3+AI3</f>
        <v>5.42</v>
      </c>
      <c r="AJ25" s="3">
        <f>AF3+AG3+AH3+AI3+AJ3</f>
        <v>6.09</v>
      </c>
      <c r="AK25" s="3">
        <f>AF3+AG3+AH3+AI3+AJ3+AK3</f>
        <v>6.54</v>
      </c>
      <c r="AL25" s="3">
        <f>AF3+AG3+AH3+AI3+AJ3+AK3+AL3</f>
        <v>7.16</v>
      </c>
      <c r="AM25" s="3">
        <f>AF3+AG3+AH3+AI3+AJ3+AK3+AL3+AM3</f>
        <v>7.26</v>
      </c>
      <c r="AN25" s="3">
        <f>AF3+AG3+AH3+AI3+AJ3+AK3+AL3+AM3+AN3</f>
        <v>7.62</v>
      </c>
      <c r="AO25" s="3">
        <f>AF3+AG3+AH3+AI3+AJ3+AK3+AL3+AM3+AN3+AO3</f>
        <v>10.51</v>
      </c>
      <c r="AP25" s="3">
        <f>AF3+AG3+AH3+AI3+AJ3+AK3+AL3+AM3+AN3+AO3+AP3</f>
        <v>11.32</v>
      </c>
      <c r="AQ25" s="3">
        <f>AF3+AG3+AH3+AI3+AJ3+AK3+AL3+AM3+AN3+AO3+AP3+AQ3</f>
        <v>12.24</v>
      </c>
      <c r="AR25" s="3">
        <f>AQ25</f>
        <v>12.24</v>
      </c>
      <c r="AT25" s="6" t="s">
        <v>21</v>
      </c>
      <c r="AV25" s="3">
        <v>1.4200000000000002</v>
      </c>
      <c r="AW25" s="3">
        <v>2.41</v>
      </c>
      <c r="AX25" s="3">
        <v>1.07</v>
      </c>
      <c r="AY25" s="3">
        <v>2.0499999999999998</v>
      </c>
      <c r="AZ25" s="3">
        <v>1.63</v>
      </c>
      <c r="BA25" s="3">
        <v>1.31</v>
      </c>
      <c r="BB25" s="3">
        <v>1.6400000000000001</v>
      </c>
      <c r="BC25" s="3">
        <v>1.59</v>
      </c>
      <c r="BD25" s="3">
        <v>1.72</v>
      </c>
      <c r="BE25" s="3">
        <v>1.6600000000000001</v>
      </c>
      <c r="BF25" s="3">
        <v>1.9299999999999997</v>
      </c>
      <c r="BG25" s="3">
        <v>0</v>
      </c>
      <c r="BH25" s="3">
        <v>2.29</v>
      </c>
      <c r="BI25" s="3">
        <v>1.51</v>
      </c>
      <c r="BJ25" s="3">
        <v>0</v>
      </c>
      <c r="BK25" s="3">
        <v>1.65</v>
      </c>
      <c r="BL25" s="3">
        <v>1.8000000000000003</v>
      </c>
      <c r="BM25" s="3">
        <v>1.04</v>
      </c>
      <c r="BN25" s="3">
        <v>2.02</v>
      </c>
      <c r="BO25" s="7">
        <v>1.047894736842105</v>
      </c>
    </row>
    <row r="26" spans="1:77" x14ac:dyDescent="0.2">
      <c r="A26">
        <v>24</v>
      </c>
      <c r="L26">
        <v>0.75</v>
      </c>
      <c r="N26">
        <v>0.03</v>
      </c>
      <c r="U26">
        <v>24</v>
      </c>
      <c r="X26" s="39" t="s">
        <v>108</v>
      </c>
      <c r="Y26" s="39"/>
      <c r="Z26" s="8" t="s">
        <v>109</v>
      </c>
      <c r="AA26" s="8"/>
      <c r="AB26" s="42"/>
      <c r="AC26" s="42"/>
      <c r="AE26" t="str">
        <f>C$1</f>
        <v>Kuhn</v>
      </c>
      <c r="AF26" s="3">
        <f t="shared" ref="AF26:AF43" si="16">AF4</f>
        <v>1.28</v>
      </c>
      <c r="AG26" s="3">
        <f t="shared" ref="AG26:AG43" si="17">AF4+AG4</f>
        <v>2.66</v>
      </c>
      <c r="AH26" s="3">
        <f t="shared" ref="AH26:AH43" si="18">AF4+AG4+AH4</f>
        <v>5.27</v>
      </c>
      <c r="AI26" s="3">
        <f t="shared" ref="AI26:AI43" si="19">AF4+AG4+AH4+AI4</f>
        <v>6.63</v>
      </c>
      <c r="AJ26" s="3">
        <f t="shared" ref="AJ26:AJ43" si="20">AF4+AG4+AH4+AI4+AJ4</f>
        <v>8.11</v>
      </c>
      <c r="AK26" s="3">
        <f t="shared" ref="AK26:AK43" si="21">AF4+AG4+AH4+AI4+AJ4+AK4</f>
        <v>9.36</v>
      </c>
      <c r="AL26" s="3">
        <f t="shared" ref="AL26:AL43" si="22">AF4+AG4+AH4+AI4+AJ4+AK4+AL4</f>
        <v>10.68</v>
      </c>
      <c r="AM26" s="3">
        <f t="shared" ref="AM26:AM43" si="23">AF4+AG4+AH4+AI4+AJ4+AK4+AL4+AM4</f>
        <v>11.73</v>
      </c>
      <c r="AN26" s="3">
        <f t="shared" ref="AN26:AN43" si="24">AF4+AG4+AH4+AI4+AJ4+AK4+AL4+AM4+AN4</f>
        <v>12.370000000000001</v>
      </c>
      <c r="AO26" s="3">
        <f t="shared" ref="AO26:AO43" si="25">AF4+AG4+AH4+AI4+AJ4+AK4+AL4+AM4+AN4+AO4</f>
        <v>15.450000000000001</v>
      </c>
      <c r="AP26" s="3">
        <f t="shared" ref="AP26:AP43" si="26">AF4+AG4+AH4+AI4+AJ4+AK4+AL4+AM4+AN4+AO4+AP4</f>
        <v>16.28</v>
      </c>
      <c r="AQ26" s="3">
        <f t="shared" ref="AQ26:AQ43" si="27">AF4+AG4+AH4+AI4+AJ4+AK4+AL4+AM4+AN4+AO4+AP4+AQ4</f>
        <v>19.89</v>
      </c>
      <c r="AR26" s="3">
        <f t="shared" ref="AR26:AR43" si="28">AQ26</f>
        <v>19.89</v>
      </c>
      <c r="AT26" s="6" t="s">
        <v>22</v>
      </c>
      <c r="AV26">
        <v>1.1600000000000001</v>
      </c>
      <c r="AW26">
        <v>3.7499999999999996</v>
      </c>
      <c r="AX26">
        <v>0.8600000000000001</v>
      </c>
      <c r="AY26">
        <v>2.6900000000000004</v>
      </c>
      <c r="AZ26">
        <v>1.83</v>
      </c>
      <c r="BA26">
        <v>1.47</v>
      </c>
      <c r="BB26">
        <v>1.99</v>
      </c>
      <c r="BC26">
        <v>1.2000000000000002</v>
      </c>
      <c r="BD26">
        <v>2.62</v>
      </c>
      <c r="BE26">
        <v>1.58</v>
      </c>
      <c r="BF26">
        <v>3.3</v>
      </c>
      <c r="BG26">
        <v>0</v>
      </c>
      <c r="BH26">
        <v>2.3899999999999997</v>
      </c>
      <c r="BI26">
        <v>0</v>
      </c>
      <c r="BJ26">
        <v>0</v>
      </c>
      <c r="BK26">
        <v>2.15</v>
      </c>
      <c r="BL26">
        <v>2.33</v>
      </c>
      <c r="BM26">
        <v>0</v>
      </c>
      <c r="BN26">
        <v>5.48</v>
      </c>
      <c r="BO26" s="7">
        <v>0.74631578947368427</v>
      </c>
    </row>
    <row r="27" spans="1:77" x14ac:dyDescent="0.2">
      <c r="A27">
        <v>25</v>
      </c>
      <c r="U27">
        <v>25</v>
      </c>
      <c r="X27" s="39"/>
      <c r="Y27" s="39"/>
      <c r="Z27" s="8"/>
      <c r="AA27" s="8"/>
      <c r="AB27" s="42"/>
      <c r="AC27" s="42"/>
      <c r="AE27" t="str">
        <f>D$1</f>
        <v>Tom Keatts</v>
      </c>
      <c r="AF27" s="3">
        <f t="shared" si="16"/>
        <v>1.2200000000000002</v>
      </c>
      <c r="AG27" s="3">
        <f t="shared" si="17"/>
        <v>2.4000000000000004</v>
      </c>
      <c r="AH27" s="3">
        <f t="shared" si="18"/>
        <v>5.3599999999999994</v>
      </c>
      <c r="AI27" s="3">
        <f t="shared" si="19"/>
        <v>6.1</v>
      </c>
      <c r="AJ27" s="3">
        <f t="shared" si="20"/>
        <v>6.67</v>
      </c>
      <c r="AK27" s="3">
        <f t="shared" si="21"/>
        <v>7.26</v>
      </c>
      <c r="AL27" s="3">
        <f t="shared" si="22"/>
        <v>8.1199999999999992</v>
      </c>
      <c r="AM27" s="3">
        <f t="shared" si="23"/>
        <v>8.2299999999999986</v>
      </c>
      <c r="AN27" s="3">
        <f t="shared" si="24"/>
        <v>8.5799999999999983</v>
      </c>
      <c r="AO27" s="3">
        <f t="shared" si="25"/>
        <v>11.929999999999998</v>
      </c>
      <c r="AP27" s="3">
        <f t="shared" si="26"/>
        <v>13.059999999999999</v>
      </c>
      <c r="AQ27" s="3">
        <f t="shared" si="27"/>
        <v>13.62</v>
      </c>
      <c r="AR27" s="3">
        <f t="shared" si="28"/>
        <v>13.62</v>
      </c>
      <c r="AT27" s="6" t="s">
        <v>23</v>
      </c>
      <c r="AV27">
        <v>1.25</v>
      </c>
      <c r="AW27">
        <v>2.6</v>
      </c>
      <c r="AX27">
        <v>1.2300000000000002</v>
      </c>
      <c r="AY27">
        <v>2.0899999999999994</v>
      </c>
      <c r="AZ27">
        <v>1.2399999999999998</v>
      </c>
      <c r="BA27">
        <v>1.24</v>
      </c>
      <c r="BB27">
        <v>1.78</v>
      </c>
      <c r="BC27">
        <v>1.3900000000000001</v>
      </c>
      <c r="BD27">
        <v>2</v>
      </c>
      <c r="BE27">
        <v>1.9500000000000002</v>
      </c>
      <c r="BF27">
        <v>3.18</v>
      </c>
      <c r="BG27">
        <v>0</v>
      </c>
      <c r="BH27">
        <v>1.4900000000000002</v>
      </c>
      <c r="BI27">
        <v>1.98</v>
      </c>
      <c r="BJ27">
        <v>0</v>
      </c>
      <c r="BK27">
        <v>1.9800000000000002</v>
      </c>
      <c r="BL27">
        <v>1.78</v>
      </c>
      <c r="BM27">
        <v>2.5300000000000002</v>
      </c>
      <c r="BN27">
        <v>4.3900000000000006</v>
      </c>
      <c r="BO27" s="7">
        <v>0.84</v>
      </c>
    </row>
    <row r="28" spans="1:77" x14ac:dyDescent="0.2">
      <c r="A28">
        <v>26</v>
      </c>
      <c r="O28">
        <v>1.25</v>
      </c>
      <c r="T28">
        <v>0.04</v>
      </c>
      <c r="U28">
        <v>26</v>
      </c>
      <c r="X28" s="39"/>
      <c r="Y28" s="39"/>
      <c r="Z28" s="8"/>
      <c r="AA28" s="8"/>
      <c r="AB28" s="42"/>
      <c r="AC28" s="42"/>
      <c r="AE28" t="str">
        <f>E$1</f>
        <v>Victor</v>
      </c>
      <c r="AF28" s="3">
        <f t="shared" si="16"/>
        <v>2.17</v>
      </c>
      <c r="AG28" s="3">
        <f t="shared" si="17"/>
        <v>3.71</v>
      </c>
      <c r="AH28" s="3">
        <f t="shared" si="18"/>
        <v>7.7899999999999991</v>
      </c>
      <c r="AI28" s="3">
        <f t="shared" si="19"/>
        <v>9.52</v>
      </c>
      <c r="AJ28" s="3">
        <f t="shared" si="20"/>
        <v>11.09</v>
      </c>
      <c r="AK28" s="3">
        <f t="shared" si="21"/>
        <v>11.87</v>
      </c>
      <c r="AL28" s="3">
        <f t="shared" si="22"/>
        <v>12.6</v>
      </c>
      <c r="AM28" s="3">
        <f t="shared" si="23"/>
        <v>13.18</v>
      </c>
      <c r="AN28" s="3">
        <f t="shared" si="24"/>
        <v>13.53</v>
      </c>
      <c r="AO28" s="3">
        <f t="shared" si="25"/>
        <v>18.48</v>
      </c>
      <c r="AP28" s="3">
        <f t="shared" si="26"/>
        <v>20.6</v>
      </c>
      <c r="AQ28" s="3">
        <f t="shared" si="27"/>
        <v>23.310000000000002</v>
      </c>
      <c r="AR28" s="3">
        <f t="shared" si="28"/>
        <v>23.310000000000002</v>
      </c>
      <c r="AT28" s="6" t="s">
        <v>24</v>
      </c>
      <c r="AV28">
        <v>0.69000000000000006</v>
      </c>
      <c r="AW28">
        <v>1.3199999999999998</v>
      </c>
      <c r="AX28">
        <v>0.9700000000000002</v>
      </c>
      <c r="AY28">
        <v>1.71</v>
      </c>
      <c r="AZ28">
        <v>1.28</v>
      </c>
      <c r="BA28">
        <v>0.91</v>
      </c>
      <c r="BB28">
        <v>1.1599999999999999</v>
      </c>
      <c r="BC28">
        <v>0.63</v>
      </c>
      <c r="BD28">
        <v>0.91000000000000014</v>
      </c>
      <c r="BE28">
        <v>0</v>
      </c>
      <c r="BF28">
        <v>1.25</v>
      </c>
      <c r="BG28">
        <v>0</v>
      </c>
      <c r="BH28">
        <v>0.95000000000000018</v>
      </c>
      <c r="BI28">
        <v>0.17</v>
      </c>
      <c r="BJ28">
        <v>0</v>
      </c>
      <c r="BK28">
        <v>1.5</v>
      </c>
      <c r="BL28">
        <v>1.1200000000000001</v>
      </c>
      <c r="BM28">
        <v>1.03</v>
      </c>
      <c r="BN28">
        <v>2.21</v>
      </c>
      <c r="BO28" s="7">
        <v>1.5642105263157899</v>
      </c>
    </row>
    <row r="29" spans="1:77" x14ac:dyDescent="0.2">
      <c r="A29">
        <v>27</v>
      </c>
      <c r="U29">
        <v>27</v>
      </c>
      <c r="X29" s="40"/>
      <c r="Y29" s="40"/>
      <c r="Z29" s="42"/>
      <c r="AA29" s="42"/>
      <c r="AB29" s="42"/>
      <c r="AC29" s="42"/>
      <c r="AE29" t="str">
        <f>F$1</f>
        <v>Ruark</v>
      </c>
      <c r="AF29" s="3">
        <f t="shared" si="16"/>
        <v>1.27</v>
      </c>
      <c r="AG29" s="3">
        <f t="shared" si="17"/>
        <v>1.8</v>
      </c>
      <c r="AH29" s="3">
        <f t="shared" si="18"/>
        <v>4.22</v>
      </c>
      <c r="AI29" s="3">
        <f t="shared" si="19"/>
        <v>5.98</v>
      </c>
      <c r="AJ29" s="3">
        <f t="shared" si="20"/>
        <v>7.0400000000000009</v>
      </c>
      <c r="AK29" s="3">
        <f t="shared" si="21"/>
        <v>7.8200000000000012</v>
      </c>
      <c r="AL29" s="3">
        <f t="shared" si="22"/>
        <v>8.2500000000000018</v>
      </c>
      <c r="AM29" s="3">
        <f t="shared" si="23"/>
        <v>8.8100000000000023</v>
      </c>
      <c r="AN29" s="3">
        <f t="shared" si="24"/>
        <v>9.2700000000000031</v>
      </c>
      <c r="AO29" s="3">
        <f t="shared" si="25"/>
        <v>12.560000000000002</v>
      </c>
      <c r="AP29" s="3">
        <f t="shared" si="26"/>
        <v>13.930000000000003</v>
      </c>
      <c r="AQ29" s="3">
        <f t="shared" si="27"/>
        <v>16.280000000000005</v>
      </c>
      <c r="AR29" s="3">
        <f t="shared" si="28"/>
        <v>16.280000000000005</v>
      </c>
      <c r="AT29" s="6" t="s">
        <v>25</v>
      </c>
      <c r="AV29">
        <v>0.49</v>
      </c>
      <c r="AW29">
        <v>0.52</v>
      </c>
      <c r="AX29">
        <v>0.55000000000000004</v>
      </c>
      <c r="AY29">
        <v>0.82000000000000006</v>
      </c>
      <c r="AZ29">
        <v>0.66</v>
      </c>
      <c r="BA29">
        <v>0.32</v>
      </c>
      <c r="BB29">
        <v>0.69</v>
      </c>
      <c r="BC29">
        <v>0.44</v>
      </c>
      <c r="BD29">
        <v>0.64</v>
      </c>
      <c r="BE29">
        <v>0</v>
      </c>
      <c r="BF29">
        <v>0.72000000000000008</v>
      </c>
      <c r="BG29">
        <v>0</v>
      </c>
      <c r="BH29">
        <v>0.33999999999999997</v>
      </c>
      <c r="BI29">
        <v>0.64000000000000012</v>
      </c>
      <c r="BJ29">
        <v>0</v>
      </c>
      <c r="BK29">
        <v>0.79</v>
      </c>
      <c r="BL29">
        <v>0.62</v>
      </c>
      <c r="BM29">
        <v>0</v>
      </c>
      <c r="BN29">
        <v>0.93000000000000016</v>
      </c>
      <c r="BO29" s="7">
        <v>1.2078947368421054</v>
      </c>
    </row>
    <row r="30" spans="1:77" x14ac:dyDescent="0.2">
      <c r="A30">
        <v>28</v>
      </c>
      <c r="B30">
        <v>0.21</v>
      </c>
      <c r="C30">
        <v>0.35</v>
      </c>
      <c r="E30">
        <v>0.42</v>
      </c>
      <c r="F30">
        <v>0.32</v>
      </c>
      <c r="G30">
        <v>0.28000000000000003</v>
      </c>
      <c r="H30">
        <v>0.38</v>
      </c>
      <c r="I30">
        <v>0.24</v>
      </c>
      <c r="N30">
        <v>0.14000000000000001</v>
      </c>
      <c r="O30">
        <v>0.5</v>
      </c>
      <c r="Q30">
        <v>0.4</v>
      </c>
      <c r="T30">
        <v>0.68</v>
      </c>
      <c r="U30">
        <v>28</v>
      </c>
      <c r="X30" s="39"/>
      <c r="Y30" s="39"/>
      <c r="Z30" s="8"/>
      <c r="AA30" s="8"/>
      <c r="AB30" s="42"/>
      <c r="AC30" s="42"/>
      <c r="AE30" t="str">
        <f>G$1</f>
        <v>Cardwell</v>
      </c>
      <c r="AF30" s="3">
        <f t="shared" si="16"/>
        <v>1.4</v>
      </c>
      <c r="AG30" s="3">
        <f t="shared" si="17"/>
        <v>2.3199999999999998</v>
      </c>
      <c r="AH30" s="3">
        <f t="shared" si="18"/>
        <v>4.75</v>
      </c>
      <c r="AI30" s="3">
        <f t="shared" si="19"/>
        <v>5.86</v>
      </c>
      <c r="AJ30" s="3">
        <f t="shared" si="20"/>
        <v>6.7700000000000005</v>
      </c>
      <c r="AK30" s="3">
        <f t="shared" si="21"/>
        <v>7.44</v>
      </c>
      <c r="AL30" s="3">
        <f t="shared" si="22"/>
        <v>8</v>
      </c>
      <c r="AM30" s="3">
        <f t="shared" si="23"/>
        <v>8.2799999999999994</v>
      </c>
      <c r="AN30" s="3">
        <f t="shared" si="24"/>
        <v>8.4799999999999986</v>
      </c>
      <c r="AO30" s="3">
        <f t="shared" si="25"/>
        <v>11.25</v>
      </c>
      <c r="AP30" s="3">
        <f t="shared" si="26"/>
        <v>11.81</v>
      </c>
      <c r="AQ30" s="3">
        <f t="shared" si="27"/>
        <v>12.13</v>
      </c>
      <c r="AR30" s="3">
        <f t="shared" si="28"/>
        <v>12.13</v>
      </c>
      <c r="AT30" s="6" t="s">
        <v>26</v>
      </c>
      <c r="AV30">
        <v>0.6100000000000001</v>
      </c>
      <c r="AW30">
        <v>1.45</v>
      </c>
      <c r="AX30">
        <v>0.75</v>
      </c>
      <c r="AY30">
        <v>1.57</v>
      </c>
      <c r="AZ30">
        <v>1.28</v>
      </c>
      <c r="BA30">
        <v>1.07</v>
      </c>
      <c r="BB30">
        <v>0.62</v>
      </c>
      <c r="BC30">
        <v>0.76000000000000012</v>
      </c>
      <c r="BD30">
        <v>0.81</v>
      </c>
      <c r="BE30">
        <v>0</v>
      </c>
      <c r="BF30">
        <v>1.1299999999999999</v>
      </c>
      <c r="BG30">
        <v>0</v>
      </c>
      <c r="BH30">
        <v>1.4400000000000002</v>
      </c>
      <c r="BI30">
        <v>0.8</v>
      </c>
      <c r="BJ30">
        <v>0</v>
      </c>
      <c r="BK30">
        <v>1.52</v>
      </c>
      <c r="BL30">
        <v>1.1399999999999999</v>
      </c>
      <c r="BM30">
        <v>0</v>
      </c>
      <c r="BN30">
        <v>1.7499999999999998</v>
      </c>
      <c r="BO30" s="7">
        <v>2.3394736842105259</v>
      </c>
    </row>
    <row r="31" spans="1:77" x14ac:dyDescent="0.2">
      <c r="A31">
        <v>29</v>
      </c>
      <c r="B31">
        <v>0.09</v>
      </c>
      <c r="C31">
        <v>0.11</v>
      </c>
      <c r="E31">
        <v>0.15</v>
      </c>
      <c r="G31">
        <v>0.12</v>
      </c>
      <c r="I31">
        <v>0.13</v>
      </c>
      <c r="J31">
        <v>0.25</v>
      </c>
      <c r="N31">
        <v>0.16</v>
      </c>
      <c r="Q31">
        <v>0.15</v>
      </c>
      <c r="R31">
        <v>0.44</v>
      </c>
      <c r="T31">
        <v>0.22</v>
      </c>
      <c r="U31">
        <v>29</v>
      </c>
      <c r="X31" s="39"/>
      <c r="Y31" s="39"/>
      <c r="Z31" s="8"/>
      <c r="AA31" s="8"/>
      <c r="AB31" s="42"/>
      <c r="AC31" s="42"/>
      <c r="AE31" t="str">
        <f>H$1</f>
        <v>Hastings</v>
      </c>
      <c r="AF31" s="3">
        <f t="shared" si="16"/>
        <v>1.9500000000000002</v>
      </c>
      <c r="AG31" s="3">
        <f t="shared" si="17"/>
        <v>3.13</v>
      </c>
      <c r="AH31" s="3">
        <f t="shared" si="18"/>
        <v>7.17</v>
      </c>
      <c r="AI31" s="3">
        <f t="shared" si="19"/>
        <v>7.78</v>
      </c>
      <c r="AJ31" s="3">
        <f t="shared" si="20"/>
        <v>7.78</v>
      </c>
      <c r="AK31" s="3">
        <f t="shared" si="21"/>
        <v>8.24</v>
      </c>
      <c r="AL31" s="3">
        <f t="shared" si="22"/>
        <v>9.48</v>
      </c>
      <c r="AM31" s="3">
        <f t="shared" si="23"/>
        <v>10.17</v>
      </c>
      <c r="AN31" s="3">
        <f t="shared" si="24"/>
        <v>10.48</v>
      </c>
      <c r="AO31" s="3">
        <f t="shared" si="25"/>
        <v>14.93</v>
      </c>
      <c r="AP31" s="3">
        <f t="shared" si="26"/>
        <v>16.64</v>
      </c>
      <c r="AQ31" s="3">
        <f t="shared" si="27"/>
        <v>17.100000000000001</v>
      </c>
      <c r="AR31" s="3">
        <f t="shared" si="28"/>
        <v>17.100000000000001</v>
      </c>
      <c r="AT31" s="6" t="s">
        <v>27</v>
      </c>
      <c r="AV31">
        <v>0.62</v>
      </c>
      <c r="AW31">
        <v>1.1600000000000001</v>
      </c>
      <c r="AX31">
        <v>0.51</v>
      </c>
      <c r="AY31">
        <v>0.81</v>
      </c>
      <c r="AZ31">
        <v>0.8</v>
      </c>
      <c r="BA31">
        <v>0.87</v>
      </c>
      <c r="BB31">
        <v>0.16</v>
      </c>
      <c r="BC31">
        <v>0.26</v>
      </c>
      <c r="BD31">
        <v>0.87</v>
      </c>
      <c r="BE31">
        <v>0</v>
      </c>
      <c r="BF31">
        <v>2.44</v>
      </c>
      <c r="BG31">
        <v>0</v>
      </c>
      <c r="BH31">
        <v>0.9</v>
      </c>
      <c r="BI31">
        <v>0</v>
      </c>
      <c r="BJ31">
        <v>0</v>
      </c>
      <c r="BK31">
        <v>0.73</v>
      </c>
      <c r="BL31">
        <v>1.03</v>
      </c>
      <c r="BM31">
        <v>0</v>
      </c>
      <c r="BN31">
        <v>1.54</v>
      </c>
      <c r="BO31" s="7">
        <v>4.631578947368422E-2</v>
      </c>
    </row>
    <row r="32" spans="1:77" x14ac:dyDescent="0.2">
      <c r="A32">
        <v>30</v>
      </c>
      <c r="J32">
        <v>0.16</v>
      </c>
      <c r="T32">
        <v>0.05</v>
      </c>
      <c r="U32">
        <v>30</v>
      </c>
      <c r="X32" s="39"/>
      <c r="Y32" s="39"/>
      <c r="Z32" s="8"/>
      <c r="AA32" s="8"/>
      <c r="AB32" s="42"/>
      <c r="AC32" s="42"/>
      <c r="AE32" t="str">
        <f>I$1</f>
        <v>510 Pataha</v>
      </c>
      <c r="AF32" s="3">
        <f t="shared" si="16"/>
        <v>1.35</v>
      </c>
      <c r="AG32" s="3">
        <f t="shared" si="17"/>
        <v>2.4800000000000004</v>
      </c>
      <c r="AH32" s="3">
        <f t="shared" si="18"/>
        <v>6.1700000000000008</v>
      </c>
      <c r="AI32" s="3">
        <f t="shared" si="19"/>
        <v>6.9600000000000009</v>
      </c>
      <c r="AJ32" s="3">
        <f t="shared" si="20"/>
        <v>7.5700000000000012</v>
      </c>
      <c r="AK32" s="3">
        <f t="shared" si="21"/>
        <v>8.07</v>
      </c>
      <c r="AL32" s="3">
        <f t="shared" si="22"/>
        <v>9.25</v>
      </c>
      <c r="AM32" s="3">
        <f t="shared" si="23"/>
        <v>9.33</v>
      </c>
      <c r="AN32" s="3">
        <f t="shared" si="24"/>
        <v>9.77</v>
      </c>
      <c r="AO32" s="3">
        <f t="shared" si="25"/>
        <v>12.79</v>
      </c>
      <c r="AP32" s="3">
        <f t="shared" si="26"/>
        <v>13.78</v>
      </c>
      <c r="AQ32" s="3">
        <f t="shared" si="27"/>
        <v>14.84</v>
      </c>
      <c r="AR32" s="3">
        <f t="shared" si="28"/>
        <v>14.84</v>
      </c>
      <c r="AT32" s="6" t="s">
        <v>28</v>
      </c>
      <c r="AV32">
        <v>0.54999999999999993</v>
      </c>
      <c r="AW32">
        <v>0.68</v>
      </c>
      <c r="AX32">
        <v>0.46</v>
      </c>
      <c r="AY32">
        <v>0.36</v>
      </c>
      <c r="AZ32">
        <v>0.24000000000000002</v>
      </c>
      <c r="BA32">
        <v>0.56000000000000005</v>
      </c>
      <c r="BB32">
        <v>0.83</v>
      </c>
      <c r="BC32">
        <v>1.17</v>
      </c>
      <c r="BD32">
        <v>0.58000000000000007</v>
      </c>
      <c r="BE32">
        <v>0</v>
      </c>
      <c r="BF32">
        <v>1.3499999999999999</v>
      </c>
      <c r="BG32">
        <v>0</v>
      </c>
      <c r="BH32">
        <v>0.58000000000000007</v>
      </c>
      <c r="BI32">
        <v>0.17</v>
      </c>
      <c r="BJ32">
        <v>0</v>
      </c>
      <c r="BK32">
        <v>0.64</v>
      </c>
      <c r="BL32">
        <v>1.3199999999999998</v>
      </c>
      <c r="BM32">
        <v>0</v>
      </c>
      <c r="BN32">
        <v>1.26</v>
      </c>
      <c r="BO32" s="7">
        <v>0.23842105263157901</v>
      </c>
    </row>
    <row r="33" spans="1:89" x14ac:dyDescent="0.2">
      <c r="A33">
        <v>31</v>
      </c>
      <c r="U33">
        <v>31</v>
      </c>
      <c r="X33" s="39"/>
      <c r="Y33" s="39"/>
      <c r="Z33" s="8"/>
      <c r="AA33" s="8"/>
      <c r="AB33" s="42"/>
      <c r="AC33" s="42"/>
      <c r="AE33" t="str">
        <f>J$1</f>
        <v>Williams</v>
      </c>
      <c r="AF33" s="3">
        <f t="shared" si="16"/>
        <v>1.7</v>
      </c>
      <c r="AG33" s="3">
        <f t="shared" si="17"/>
        <v>3.02</v>
      </c>
      <c r="AH33" s="3">
        <f t="shared" si="18"/>
        <v>6.7399999999999993</v>
      </c>
      <c r="AI33" s="3">
        <f t="shared" si="19"/>
        <v>7.56</v>
      </c>
      <c r="AJ33" s="3">
        <f t="shared" si="20"/>
        <v>8.5399999999999991</v>
      </c>
      <c r="AK33" s="3">
        <f t="shared" si="21"/>
        <v>9.1</v>
      </c>
      <c r="AL33" s="3">
        <f t="shared" si="22"/>
        <v>10.119999999999999</v>
      </c>
      <c r="AM33" s="3">
        <f t="shared" si="23"/>
        <v>10.27</v>
      </c>
      <c r="AN33" s="3">
        <f t="shared" si="24"/>
        <v>10.719999999999999</v>
      </c>
      <c r="AO33" s="3">
        <f t="shared" si="25"/>
        <v>14.2</v>
      </c>
      <c r="AP33" s="3">
        <f t="shared" si="26"/>
        <v>15.08</v>
      </c>
      <c r="AQ33" s="3">
        <f t="shared" si="27"/>
        <v>17.38</v>
      </c>
      <c r="AR33" s="3">
        <f t="shared" si="28"/>
        <v>17.38</v>
      </c>
      <c r="AT33" s="6" t="s">
        <v>29</v>
      </c>
      <c r="AV33">
        <v>0.28999999999999998</v>
      </c>
      <c r="AW33">
        <v>0.38</v>
      </c>
      <c r="AX33">
        <v>0.14000000000000001</v>
      </c>
      <c r="AY33">
        <v>0.61</v>
      </c>
      <c r="AZ33">
        <v>0.25</v>
      </c>
      <c r="BA33">
        <v>0.28000000000000003</v>
      </c>
      <c r="BB33">
        <v>0.48</v>
      </c>
      <c r="BC33">
        <v>0.72</v>
      </c>
      <c r="BD33">
        <v>0.5</v>
      </c>
      <c r="BE33">
        <v>0</v>
      </c>
      <c r="BF33">
        <v>0.53</v>
      </c>
      <c r="BG33">
        <v>0</v>
      </c>
      <c r="BH33">
        <v>0.15</v>
      </c>
      <c r="BI33">
        <v>0.23</v>
      </c>
      <c r="BJ33">
        <v>0</v>
      </c>
      <c r="BK33">
        <v>0.55999999999999994</v>
      </c>
      <c r="BL33">
        <v>0.22000000000000003</v>
      </c>
      <c r="BM33">
        <v>0</v>
      </c>
      <c r="BN33">
        <v>0.27</v>
      </c>
      <c r="BO33" s="7">
        <v>1.665263157894737</v>
      </c>
    </row>
    <row r="34" spans="1:89" x14ac:dyDescent="0.2">
      <c r="A34" t="s">
        <v>37</v>
      </c>
      <c r="B34">
        <f t="shared" ref="B34:T34" si="29">SUM(B3:B33)</f>
        <v>1.2300000000000002</v>
      </c>
      <c r="C34">
        <f t="shared" si="29"/>
        <v>1.28</v>
      </c>
      <c r="D34">
        <f t="shared" si="29"/>
        <v>1.2200000000000002</v>
      </c>
      <c r="E34">
        <f t="shared" si="29"/>
        <v>2.17</v>
      </c>
      <c r="F34">
        <f t="shared" si="29"/>
        <v>1.27</v>
      </c>
      <c r="G34">
        <f t="shared" si="29"/>
        <v>1.4</v>
      </c>
      <c r="H34">
        <f t="shared" si="29"/>
        <v>1.9500000000000002</v>
      </c>
      <c r="I34">
        <f t="shared" si="29"/>
        <v>1.35</v>
      </c>
      <c r="J34">
        <f t="shared" si="29"/>
        <v>1.7</v>
      </c>
      <c r="K34">
        <f t="shared" si="29"/>
        <v>0</v>
      </c>
      <c r="L34">
        <f t="shared" si="29"/>
        <v>0.92999999999999994</v>
      </c>
      <c r="M34">
        <f t="shared" si="29"/>
        <v>0</v>
      </c>
      <c r="N34">
        <f t="shared" si="29"/>
        <v>1.24</v>
      </c>
      <c r="O34">
        <f t="shared" si="29"/>
        <v>1.75</v>
      </c>
      <c r="P34">
        <f t="shared" si="29"/>
        <v>0</v>
      </c>
      <c r="Q34">
        <f t="shared" si="29"/>
        <v>2.0900000000000003</v>
      </c>
      <c r="R34">
        <f t="shared" si="29"/>
        <v>1.48</v>
      </c>
      <c r="S34">
        <f t="shared" si="29"/>
        <v>0</v>
      </c>
      <c r="T34">
        <f t="shared" si="29"/>
        <v>4.42</v>
      </c>
      <c r="X34" s="39"/>
      <c r="Y34" s="39"/>
      <c r="Z34" s="8"/>
      <c r="AA34" s="8"/>
      <c r="AB34" s="42"/>
      <c r="AC34" s="42"/>
      <c r="AE34" t="str">
        <f>K$1</f>
        <v>Fitzsimmons</v>
      </c>
      <c r="AF34" s="3">
        <f t="shared" si="16"/>
        <v>0</v>
      </c>
      <c r="AG34" s="3">
        <f t="shared" si="17"/>
        <v>0</v>
      </c>
      <c r="AH34" s="3">
        <f t="shared" si="18"/>
        <v>0</v>
      </c>
      <c r="AI34" s="3">
        <f t="shared" si="19"/>
        <v>0</v>
      </c>
      <c r="AJ34" s="3">
        <f t="shared" si="20"/>
        <v>0</v>
      </c>
      <c r="AK34" s="3">
        <f t="shared" si="21"/>
        <v>0</v>
      </c>
      <c r="AL34" s="3">
        <f t="shared" si="22"/>
        <v>0</v>
      </c>
      <c r="AM34" s="3">
        <f t="shared" si="23"/>
        <v>0</v>
      </c>
      <c r="AN34" s="3">
        <f t="shared" si="24"/>
        <v>0</v>
      </c>
      <c r="AO34" s="3">
        <f t="shared" si="25"/>
        <v>0</v>
      </c>
      <c r="AP34" s="3">
        <f t="shared" si="26"/>
        <v>0</v>
      </c>
      <c r="AQ34" s="3">
        <f t="shared" si="27"/>
        <v>0</v>
      </c>
      <c r="AR34" s="3">
        <f t="shared" si="28"/>
        <v>0</v>
      </c>
      <c r="AT34" s="6" t="s">
        <v>30</v>
      </c>
      <c r="AV34">
        <v>0.68</v>
      </c>
      <c r="AW34">
        <v>1.41</v>
      </c>
      <c r="AX34">
        <v>0.62</v>
      </c>
      <c r="AY34">
        <v>0.72</v>
      </c>
      <c r="AZ34">
        <v>0.67</v>
      </c>
      <c r="BA34">
        <v>0.6</v>
      </c>
      <c r="BB34">
        <v>1.02</v>
      </c>
      <c r="BC34">
        <v>0.60000000000000009</v>
      </c>
      <c r="BD34">
        <v>0.85</v>
      </c>
      <c r="BE34">
        <v>0</v>
      </c>
      <c r="BF34">
        <v>1.4200000000000002</v>
      </c>
      <c r="BG34">
        <v>0</v>
      </c>
      <c r="BH34">
        <v>0.93000000000000016</v>
      </c>
      <c r="BI34">
        <v>1.01</v>
      </c>
      <c r="BJ34">
        <v>0</v>
      </c>
      <c r="BK34">
        <v>0.89999999999999991</v>
      </c>
      <c r="BL34">
        <v>0.96</v>
      </c>
      <c r="BM34">
        <v>0</v>
      </c>
      <c r="BN34">
        <v>1.6700000000000002</v>
      </c>
      <c r="BO34" s="7">
        <v>0.16052631578947368</v>
      </c>
    </row>
    <row r="35" spans="1:89" x14ac:dyDescent="0.2">
      <c r="X35" s="39"/>
      <c r="Y35" s="39"/>
      <c r="Z35" s="8"/>
      <c r="AA35" s="8"/>
      <c r="AB35" s="42"/>
      <c r="AC35" s="8"/>
      <c r="AE35" t="str">
        <f>L$1</f>
        <v>Houser</v>
      </c>
      <c r="AF35" s="3">
        <f t="shared" si="16"/>
        <v>0.92999999999999994</v>
      </c>
      <c r="AG35" s="3">
        <f t="shared" si="17"/>
        <v>2.46</v>
      </c>
      <c r="AH35" s="3">
        <f t="shared" si="18"/>
        <v>5.620000000000001</v>
      </c>
      <c r="AI35" s="3">
        <f t="shared" si="19"/>
        <v>6.8600000000000012</v>
      </c>
      <c r="AJ35" s="3">
        <f t="shared" si="20"/>
        <v>8.4300000000000015</v>
      </c>
      <c r="AK35" s="3">
        <f t="shared" si="21"/>
        <v>10.090000000000002</v>
      </c>
      <c r="AL35" s="3">
        <f t="shared" si="22"/>
        <v>11.430000000000001</v>
      </c>
      <c r="AM35" s="3">
        <f t="shared" si="23"/>
        <v>11.430000000000001</v>
      </c>
      <c r="AN35" s="3">
        <f t="shared" si="24"/>
        <v>12.250000000000002</v>
      </c>
      <c r="AO35" s="3">
        <f t="shared" si="25"/>
        <v>15.98</v>
      </c>
      <c r="AP35" s="3">
        <f t="shared" si="26"/>
        <v>15.98</v>
      </c>
      <c r="AQ35" s="3">
        <f t="shared" si="27"/>
        <v>15.98</v>
      </c>
      <c r="AR35" s="3">
        <f t="shared" si="28"/>
        <v>15.98</v>
      </c>
      <c r="AT35" s="6" t="s">
        <v>31</v>
      </c>
      <c r="AV35">
        <v>2.11</v>
      </c>
      <c r="AW35">
        <v>4.25</v>
      </c>
      <c r="AX35">
        <v>1.9400000000000002</v>
      </c>
      <c r="AY35">
        <v>3.3499999999999996</v>
      </c>
      <c r="AZ35">
        <v>2.73</v>
      </c>
      <c r="BA35">
        <v>2.02</v>
      </c>
      <c r="BB35">
        <v>1.71</v>
      </c>
      <c r="BC35">
        <v>2.1800000000000002</v>
      </c>
      <c r="BD35">
        <v>3.31</v>
      </c>
      <c r="BE35">
        <v>0</v>
      </c>
      <c r="BF35">
        <v>3.4299999999999997</v>
      </c>
      <c r="BG35">
        <v>0</v>
      </c>
      <c r="BH35">
        <v>2.9799999999999995</v>
      </c>
      <c r="BI35">
        <v>1.62</v>
      </c>
      <c r="BJ35">
        <v>0</v>
      </c>
      <c r="BK35">
        <v>2.8600000000000003</v>
      </c>
      <c r="BL35">
        <v>3.51</v>
      </c>
      <c r="BM35">
        <v>0</v>
      </c>
      <c r="BN35">
        <v>4.43</v>
      </c>
      <c r="BO35" s="7">
        <v>1.1089473684210527</v>
      </c>
    </row>
    <row r="36" spans="1:89" x14ac:dyDescent="0.2">
      <c r="A36" t="s">
        <v>38</v>
      </c>
      <c r="B36" t="s">
        <v>1</v>
      </c>
      <c r="C36" t="s">
        <v>2</v>
      </c>
      <c r="D36" t="s">
        <v>113</v>
      </c>
      <c r="E36" t="s">
        <v>4</v>
      </c>
      <c r="F36" t="s">
        <v>5</v>
      </c>
      <c r="G36" t="s">
        <v>6</v>
      </c>
      <c r="H36" t="s">
        <v>180</v>
      </c>
      <c r="I36" t="s">
        <v>96</v>
      </c>
      <c r="J36" t="s">
        <v>9</v>
      </c>
      <c r="K36" t="s">
        <v>10</v>
      </c>
      <c r="L36" t="s">
        <v>11</v>
      </c>
      <c r="M36" t="s">
        <v>181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39</v>
      </c>
      <c r="T36" t="s">
        <v>19</v>
      </c>
      <c r="X36" s="48"/>
      <c r="Y36" s="48"/>
      <c r="AE36" t="str">
        <f>M$1</f>
        <v>Baker</v>
      </c>
      <c r="AF36" s="3">
        <f t="shared" si="16"/>
        <v>0</v>
      </c>
      <c r="AG36" s="3">
        <f t="shared" si="17"/>
        <v>0</v>
      </c>
      <c r="AH36" s="3">
        <f t="shared" si="18"/>
        <v>0</v>
      </c>
      <c r="AI36" s="3">
        <f t="shared" si="19"/>
        <v>0</v>
      </c>
      <c r="AJ36" s="3">
        <f t="shared" si="20"/>
        <v>0</v>
      </c>
      <c r="AK36" s="3">
        <f t="shared" si="21"/>
        <v>0</v>
      </c>
      <c r="AL36" s="3">
        <f t="shared" si="22"/>
        <v>0</v>
      </c>
      <c r="AM36" s="3">
        <f t="shared" si="23"/>
        <v>0</v>
      </c>
      <c r="AN36" s="3">
        <f t="shared" si="24"/>
        <v>0</v>
      </c>
      <c r="AO36" s="3">
        <f t="shared" si="25"/>
        <v>0</v>
      </c>
      <c r="AP36" s="3">
        <f t="shared" si="26"/>
        <v>0</v>
      </c>
      <c r="AQ36" s="3">
        <f t="shared" si="27"/>
        <v>0</v>
      </c>
      <c r="AR36" s="3">
        <f t="shared" si="28"/>
        <v>0</v>
      </c>
      <c r="AT36" s="6" t="s">
        <v>32</v>
      </c>
      <c r="AV36">
        <v>2.3499999999999992</v>
      </c>
      <c r="AW36">
        <v>2.4500000000000002</v>
      </c>
      <c r="AX36">
        <v>0</v>
      </c>
      <c r="AY36">
        <v>0</v>
      </c>
      <c r="AZ36">
        <v>2.7699999999999996</v>
      </c>
      <c r="BA36">
        <v>1.55</v>
      </c>
      <c r="BB36">
        <v>3.6500000000000004</v>
      </c>
      <c r="BC36">
        <v>2.41</v>
      </c>
      <c r="BD36">
        <v>3.04</v>
      </c>
      <c r="BE36">
        <v>0</v>
      </c>
      <c r="BF36">
        <v>3.13</v>
      </c>
      <c r="BG36">
        <v>0</v>
      </c>
      <c r="BH36">
        <v>2.2799999999999998</v>
      </c>
      <c r="BI36">
        <v>1.8</v>
      </c>
      <c r="BJ36">
        <v>0</v>
      </c>
      <c r="BK36">
        <v>3.4400000000000004</v>
      </c>
      <c r="BL36">
        <v>1.4100000000000001</v>
      </c>
      <c r="BM36">
        <v>0</v>
      </c>
      <c r="BN36">
        <v>0</v>
      </c>
      <c r="BO36" s="7">
        <v>1.2310526315789474</v>
      </c>
    </row>
    <row r="37" spans="1:89" x14ac:dyDescent="0.2">
      <c r="A37">
        <v>2016</v>
      </c>
      <c r="X37" s="39"/>
      <c r="Y37" s="39"/>
      <c r="Z37" s="8"/>
      <c r="AA37" s="8"/>
      <c r="AB37" s="42"/>
      <c r="AE37" t="str">
        <f>N$1</f>
        <v>Landkammer</v>
      </c>
      <c r="AF37" s="3">
        <f t="shared" si="16"/>
        <v>1.24</v>
      </c>
      <c r="AG37" s="3">
        <f t="shared" si="17"/>
        <v>2.21</v>
      </c>
      <c r="AH37" s="3">
        <f t="shared" si="18"/>
        <v>4.6100000000000003</v>
      </c>
      <c r="AI37" s="3">
        <f t="shared" si="19"/>
        <v>6.6400000000000006</v>
      </c>
      <c r="AJ37" s="3">
        <f t="shared" si="20"/>
        <v>7.74</v>
      </c>
      <c r="AK37" s="3">
        <f t="shared" si="21"/>
        <v>8.56</v>
      </c>
      <c r="AL37" s="3">
        <f t="shared" si="22"/>
        <v>9.26</v>
      </c>
      <c r="AM37" s="3">
        <f t="shared" si="23"/>
        <v>9.879999999999999</v>
      </c>
      <c r="AN37" s="3">
        <f t="shared" si="24"/>
        <v>10.27</v>
      </c>
      <c r="AO37" s="3">
        <f t="shared" si="25"/>
        <v>12.56</v>
      </c>
      <c r="AP37" s="3">
        <f t="shared" si="26"/>
        <v>13.41</v>
      </c>
      <c r="AQ37" s="3">
        <f t="shared" si="27"/>
        <v>15.94</v>
      </c>
      <c r="AR37" s="3">
        <f t="shared" si="28"/>
        <v>15.94</v>
      </c>
      <c r="AT37" s="6"/>
    </row>
    <row r="38" spans="1:89" x14ac:dyDescent="0.2">
      <c r="A38">
        <v>1</v>
      </c>
      <c r="T38">
        <v>0.06</v>
      </c>
      <c r="U38">
        <v>1</v>
      </c>
      <c r="W38" s="82">
        <v>42416</v>
      </c>
      <c r="X38" s="49"/>
      <c r="Y38" s="49" t="s">
        <v>107</v>
      </c>
      <c r="Z38" s="50"/>
      <c r="AA38" s="50"/>
      <c r="AB38" s="50"/>
      <c r="AC38" s="75"/>
      <c r="AE38" t="str">
        <f>O$1</f>
        <v>Travis</v>
      </c>
      <c r="AF38" s="3">
        <f t="shared" si="16"/>
        <v>1.75</v>
      </c>
      <c r="AG38" s="3">
        <f t="shared" si="17"/>
        <v>2.81</v>
      </c>
      <c r="AH38" s="3">
        <f t="shared" si="18"/>
        <v>5.92</v>
      </c>
      <c r="AI38" s="3">
        <f t="shared" si="19"/>
        <v>6.67</v>
      </c>
      <c r="AJ38" s="3">
        <f t="shared" si="20"/>
        <v>7.68</v>
      </c>
      <c r="AK38" s="3">
        <f t="shared" si="21"/>
        <v>7.9499999999999993</v>
      </c>
      <c r="AL38" s="3">
        <f t="shared" si="22"/>
        <v>7.9499999999999993</v>
      </c>
      <c r="AM38" s="3">
        <f t="shared" si="23"/>
        <v>8.01</v>
      </c>
      <c r="AN38" s="3">
        <f t="shared" si="24"/>
        <v>8.16</v>
      </c>
      <c r="AO38" s="3">
        <f t="shared" si="25"/>
        <v>11.15</v>
      </c>
      <c r="AP38" s="3">
        <f t="shared" si="26"/>
        <v>12.38</v>
      </c>
      <c r="AQ38" s="3">
        <f t="shared" si="27"/>
        <v>13.93</v>
      </c>
      <c r="AR38" s="3">
        <f t="shared" si="28"/>
        <v>13.93</v>
      </c>
      <c r="AT38" s="6" t="s">
        <v>34</v>
      </c>
      <c r="AV38" s="4">
        <f>SUM(AV25:AV37)</f>
        <v>12.22</v>
      </c>
      <c r="AW38" s="4">
        <f t="shared" ref="AW38:BN38" si="30">SUM(AW25:AW37)</f>
        <v>22.38</v>
      </c>
      <c r="AX38" s="4">
        <f t="shared" si="30"/>
        <v>9.1</v>
      </c>
      <c r="AY38" s="4">
        <f t="shared" si="30"/>
        <v>16.78</v>
      </c>
      <c r="AZ38" s="4">
        <f t="shared" si="30"/>
        <v>15.38</v>
      </c>
      <c r="BA38" s="4">
        <f t="shared" si="30"/>
        <v>12.200000000000001</v>
      </c>
      <c r="BB38" s="4">
        <f t="shared" si="30"/>
        <v>15.729999999999999</v>
      </c>
      <c r="BC38" s="4">
        <f t="shared" si="30"/>
        <v>13.35</v>
      </c>
      <c r="BD38" s="4">
        <f t="shared" si="30"/>
        <v>17.849999999999998</v>
      </c>
      <c r="BE38" s="4">
        <f t="shared" si="30"/>
        <v>5.19</v>
      </c>
      <c r="BF38" s="4">
        <f t="shared" si="30"/>
        <v>23.81</v>
      </c>
      <c r="BG38" s="4">
        <f t="shared" si="30"/>
        <v>0</v>
      </c>
      <c r="BH38" s="4">
        <f t="shared" si="30"/>
        <v>16.720000000000002</v>
      </c>
      <c r="BI38" s="4">
        <f t="shared" si="30"/>
        <v>9.9300000000000015</v>
      </c>
      <c r="BJ38" s="4">
        <f t="shared" si="30"/>
        <v>0</v>
      </c>
      <c r="BK38" s="4">
        <f t="shared" si="30"/>
        <v>18.720000000000002</v>
      </c>
      <c r="BL38" s="4">
        <f t="shared" si="30"/>
        <v>17.240000000000002</v>
      </c>
      <c r="BM38" s="4">
        <f t="shared" si="30"/>
        <v>4.6000000000000005</v>
      </c>
      <c r="BN38" s="4">
        <f t="shared" si="30"/>
        <v>25.950000000000003</v>
      </c>
      <c r="BO38" s="7">
        <v>17.539999999999996</v>
      </c>
    </row>
    <row r="39" spans="1:89" x14ac:dyDescent="0.2">
      <c r="A39">
        <v>2</v>
      </c>
      <c r="N39">
        <v>0.01</v>
      </c>
      <c r="U39">
        <v>2</v>
      </c>
      <c r="W39" s="54"/>
      <c r="X39" s="49" t="s">
        <v>103</v>
      </c>
      <c r="Y39" s="49" t="s">
        <v>115</v>
      </c>
      <c r="Z39" s="50" t="s">
        <v>99</v>
      </c>
      <c r="AA39" s="50" t="s">
        <v>116</v>
      </c>
      <c r="AB39" s="52" t="s">
        <v>100</v>
      </c>
      <c r="AC39" s="74" t="s">
        <v>178</v>
      </c>
      <c r="AE39" t="str">
        <f>P$1</f>
        <v>Robinson</v>
      </c>
      <c r="AF39" s="3">
        <f t="shared" si="16"/>
        <v>0</v>
      </c>
      <c r="AG39" s="3">
        <f t="shared" si="17"/>
        <v>0</v>
      </c>
      <c r="AH39" s="3">
        <f t="shared" si="18"/>
        <v>0</v>
      </c>
      <c r="AI39" s="3">
        <f t="shared" si="19"/>
        <v>0</v>
      </c>
      <c r="AJ39" s="3">
        <f t="shared" si="20"/>
        <v>0</v>
      </c>
      <c r="AK39" s="3">
        <f t="shared" si="21"/>
        <v>0</v>
      </c>
      <c r="AL39" s="3">
        <f t="shared" si="22"/>
        <v>0</v>
      </c>
      <c r="AM39" s="3">
        <f t="shared" si="23"/>
        <v>0</v>
      </c>
      <c r="AN39" s="3">
        <f t="shared" si="24"/>
        <v>0</v>
      </c>
      <c r="AO39" s="3">
        <f t="shared" si="25"/>
        <v>0</v>
      </c>
      <c r="AP39" s="3">
        <f t="shared" si="26"/>
        <v>0</v>
      </c>
      <c r="AQ39" s="3">
        <f t="shared" si="27"/>
        <v>0</v>
      </c>
      <c r="AR39" s="3">
        <f t="shared" si="28"/>
        <v>0</v>
      </c>
      <c r="AV39">
        <f>AV33+AV34+AV35+AV36</f>
        <v>5.43</v>
      </c>
      <c r="AW39">
        <f t="shared" ref="AW39:BO39" si="31">AW33+AW34+AW35+AW36</f>
        <v>8.49</v>
      </c>
      <c r="AX39">
        <f t="shared" si="31"/>
        <v>2.7</v>
      </c>
      <c r="AY39">
        <f t="shared" si="31"/>
        <v>4.68</v>
      </c>
      <c r="AZ39">
        <f t="shared" si="31"/>
        <v>6.42</v>
      </c>
      <c r="BA39">
        <f t="shared" si="31"/>
        <v>4.45</v>
      </c>
      <c r="BB39">
        <f t="shared" si="31"/>
        <v>6.86</v>
      </c>
      <c r="BC39">
        <f t="shared" si="31"/>
        <v>5.91</v>
      </c>
      <c r="BD39">
        <f t="shared" si="31"/>
        <v>7.7</v>
      </c>
      <c r="BE39">
        <f t="shared" si="31"/>
        <v>0</v>
      </c>
      <c r="BF39">
        <f t="shared" si="31"/>
        <v>8.51</v>
      </c>
      <c r="BG39">
        <f t="shared" si="31"/>
        <v>0</v>
      </c>
      <c r="BH39">
        <f t="shared" si="31"/>
        <v>6.34</v>
      </c>
      <c r="BI39">
        <f t="shared" si="31"/>
        <v>4.66</v>
      </c>
      <c r="BJ39">
        <f t="shared" si="31"/>
        <v>0</v>
      </c>
      <c r="BK39">
        <f t="shared" si="31"/>
        <v>7.7600000000000007</v>
      </c>
      <c r="BL39">
        <f t="shared" si="31"/>
        <v>6.1</v>
      </c>
      <c r="BM39">
        <f t="shared" si="31"/>
        <v>0</v>
      </c>
      <c r="BN39">
        <f t="shared" si="31"/>
        <v>6.37</v>
      </c>
      <c r="BO39">
        <f t="shared" si="31"/>
        <v>4.1657894736842103</v>
      </c>
    </row>
    <row r="40" spans="1:89" x14ac:dyDescent="0.2">
      <c r="A40">
        <v>3</v>
      </c>
      <c r="B40">
        <v>0.02</v>
      </c>
      <c r="D40">
        <v>0.05</v>
      </c>
      <c r="G40">
        <v>0.28000000000000003</v>
      </c>
      <c r="I40">
        <v>0.09</v>
      </c>
      <c r="Q40">
        <v>0.3</v>
      </c>
      <c r="U40">
        <v>3</v>
      </c>
      <c r="W40" s="54" t="str">
        <f>B36</f>
        <v>Pomeroy</v>
      </c>
      <c r="X40" s="49">
        <f>B69</f>
        <v>1.07</v>
      </c>
      <c r="Y40" s="51">
        <v>1.0782608695652178</v>
      </c>
      <c r="Z40" s="52">
        <f t="shared" ref="Z40:Z58" si="32">AG25</f>
        <v>2.3000000000000003</v>
      </c>
      <c r="AA40" s="52">
        <f>Average!D499</f>
        <v>2.5492857142857144</v>
      </c>
      <c r="AB40" s="52">
        <f>AV$33+AV$34+AV$35+AV$36+Z40</f>
        <v>7.73</v>
      </c>
      <c r="AC40" s="76">
        <f>AC4+Table542739[[#This Row],[Column3]]</f>
        <v>7.35613555325512</v>
      </c>
      <c r="AE40" t="str">
        <f>Q$1</f>
        <v>Blachly</v>
      </c>
      <c r="AF40" s="3">
        <f t="shared" si="16"/>
        <v>2.0900000000000003</v>
      </c>
      <c r="AG40" s="3">
        <f t="shared" si="17"/>
        <v>3.3600000000000003</v>
      </c>
      <c r="AH40" s="3">
        <f t="shared" si="18"/>
        <v>6.97</v>
      </c>
      <c r="AI40" s="3">
        <f t="shared" si="19"/>
        <v>8.59</v>
      </c>
      <c r="AJ40" s="3">
        <f t="shared" si="20"/>
        <v>10</v>
      </c>
      <c r="AK40" s="3">
        <f t="shared" si="21"/>
        <v>10.7</v>
      </c>
      <c r="AL40" s="3">
        <f t="shared" si="22"/>
        <v>11.44</v>
      </c>
      <c r="AM40" s="3">
        <f t="shared" si="23"/>
        <v>12.08</v>
      </c>
      <c r="AN40" s="3">
        <f t="shared" si="24"/>
        <v>12.47</v>
      </c>
      <c r="AO40" s="3">
        <f t="shared" si="25"/>
        <v>17.39</v>
      </c>
      <c r="AP40" s="3">
        <f t="shared" si="26"/>
        <v>19.5</v>
      </c>
      <c r="AQ40" s="3">
        <f t="shared" si="27"/>
        <v>21.33</v>
      </c>
      <c r="AR40" s="3">
        <f t="shared" si="28"/>
        <v>21.33</v>
      </c>
      <c r="AY40" s="6" t="s">
        <v>35</v>
      </c>
      <c r="AZ40" s="6"/>
      <c r="BA40" s="6" t="s">
        <v>36</v>
      </c>
      <c r="BB40" s="6"/>
    </row>
    <row r="41" spans="1:89" x14ac:dyDescent="0.2">
      <c r="A41">
        <v>4</v>
      </c>
      <c r="B41">
        <v>0.16</v>
      </c>
      <c r="C41">
        <v>0.18</v>
      </c>
      <c r="D41">
        <v>0.19</v>
      </c>
      <c r="E41">
        <v>0.32</v>
      </c>
      <c r="H41">
        <v>0.35</v>
      </c>
      <c r="I41">
        <v>0.1</v>
      </c>
      <c r="J41">
        <v>0.2</v>
      </c>
      <c r="N41">
        <v>0.1</v>
      </c>
      <c r="R41">
        <v>0.03</v>
      </c>
      <c r="T41">
        <v>0.08</v>
      </c>
      <c r="U41">
        <v>4</v>
      </c>
      <c r="W41" s="54" t="str">
        <f>C36</f>
        <v>Kuhn</v>
      </c>
      <c r="X41" s="49">
        <f>C69</f>
        <v>1.3800000000000001</v>
      </c>
      <c r="Y41" s="51">
        <v>1.5099999999999998</v>
      </c>
      <c r="Z41" s="52">
        <f t="shared" si="32"/>
        <v>2.66</v>
      </c>
      <c r="AA41" s="52">
        <f>Average!D500</f>
        <v>3.5898809523809523</v>
      </c>
      <c r="AB41" s="52">
        <f>AW$33+AW$34+AW$35+AW$36+Z41</f>
        <v>11.15</v>
      </c>
      <c r="AC41" s="76">
        <f>AC5+Table542739[[#This Row],[Column3]]</f>
        <v>10.750605617741167</v>
      </c>
      <c r="AE41" t="str">
        <f>R$1</f>
        <v>S. Flerchinger</v>
      </c>
      <c r="AF41" s="3">
        <f t="shared" si="16"/>
        <v>1.48</v>
      </c>
      <c r="AG41" s="3">
        <f t="shared" si="17"/>
        <v>2.5</v>
      </c>
      <c r="AH41" s="3">
        <f t="shared" si="18"/>
        <v>4.29</v>
      </c>
      <c r="AI41" s="3">
        <f t="shared" si="19"/>
        <v>5.8599999999999994</v>
      </c>
      <c r="AJ41" s="3">
        <f t="shared" si="20"/>
        <v>7.6</v>
      </c>
      <c r="AK41" s="3">
        <f t="shared" si="21"/>
        <v>8.7999999999999989</v>
      </c>
      <c r="AL41" s="3">
        <f t="shared" si="22"/>
        <v>9.8699999999999992</v>
      </c>
      <c r="AM41" s="3">
        <f t="shared" si="23"/>
        <v>10.61</v>
      </c>
      <c r="AN41" s="3">
        <f t="shared" si="24"/>
        <v>11.24</v>
      </c>
      <c r="AO41" s="3">
        <f t="shared" si="25"/>
        <v>14.06</v>
      </c>
      <c r="AP41" s="3">
        <f t="shared" si="26"/>
        <v>14.68</v>
      </c>
      <c r="AQ41" s="3">
        <f t="shared" si="27"/>
        <v>21.43</v>
      </c>
      <c r="AR41" s="3">
        <f t="shared" si="28"/>
        <v>21.43</v>
      </c>
    </row>
    <row r="42" spans="1:89" x14ac:dyDescent="0.2">
      <c r="A42">
        <v>5</v>
      </c>
      <c r="U42">
        <v>5</v>
      </c>
      <c r="W42" s="54" t="str">
        <f>D36</f>
        <v>Tom Keatts</v>
      </c>
      <c r="X42" s="49">
        <f>D69</f>
        <v>1.1800000000000002</v>
      </c>
      <c r="Y42" s="51"/>
      <c r="Z42" s="52">
        <f t="shared" si="32"/>
        <v>2.4000000000000004</v>
      </c>
      <c r="AA42" s="52"/>
      <c r="AB42" s="52">
        <f>AX$33+AX$34+AX$35+AX$36+Z42</f>
        <v>5.1000000000000005</v>
      </c>
      <c r="AC42" s="76">
        <f>AC6+Table542739[[#This Row],[Column3]]</f>
        <v>6.3177585649644472</v>
      </c>
      <c r="AE42" t="str">
        <f>S$1</f>
        <v>B. Slaybaugh</v>
      </c>
      <c r="AF42" s="3">
        <f t="shared" si="16"/>
        <v>0</v>
      </c>
      <c r="AG42" s="3">
        <f t="shared" si="17"/>
        <v>0</v>
      </c>
      <c r="AH42" s="3">
        <f t="shared" si="18"/>
        <v>0</v>
      </c>
      <c r="AI42" s="3">
        <f t="shared" si="19"/>
        <v>0</v>
      </c>
      <c r="AJ42" s="3">
        <f t="shared" si="20"/>
        <v>0</v>
      </c>
      <c r="AK42" s="3">
        <f t="shared" si="21"/>
        <v>0</v>
      </c>
      <c r="AL42" s="3">
        <f t="shared" si="22"/>
        <v>0</v>
      </c>
      <c r="AM42" s="3">
        <f t="shared" si="23"/>
        <v>0</v>
      </c>
      <c r="AN42" s="3">
        <f t="shared" si="24"/>
        <v>0</v>
      </c>
      <c r="AO42" s="3">
        <f t="shared" si="25"/>
        <v>0</v>
      </c>
      <c r="AP42" s="3">
        <f t="shared" si="26"/>
        <v>0</v>
      </c>
      <c r="AQ42" s="3">
        <f t="shared" si="27"/>
        <v>0</v>
      </c>
      <c r="AR42" s="3">
        <f t="shared" si="28"/>
        <v>0</v>
      </c>
      <c r="AZ42" s="36" t="s">
        <v>137</v>
      </c>
      <c r="BA42" s="37"/>
      <c r="BB42" s="38"/>
    </row>
    <row r="43" spans="1:89" x14ac:dyDescent="0.2">
      <c r="A43">
        <v>6</v>
      </c>
      <c r="U43">
        <v>6</v>
      </c>
      <c r="W43" s="54" t="str">
        <f>E36</f>
        <v>Victor</v>
      </c>
      <c r="X43" s="49">
        <f>E69</f>
        <v>1.5400000000000003</v>
      </c>
      <c r="Y43" s="51">
        <v>1.6843478260869562</v>
      </c>
      <c r="Z43" s="52">
        <f t="shared" si="32"/>
        <v>3.71</v>
      </c>
      <c r="AA43" s="52">
        <f>Average!D502</f>
        <v>4.3857142857142852</v>
      </c>
      <c r="AB43" s="52">
        <f>AY$33+AY$34+AY$35+AY$36+Z43</f>
        <v>8.39</v>
      </c>
      <c r="AC43" s="76">
        <f>AC7+Table542739[[#This Row],[Column3]]</f>
        <v>12.07447204968944</v>
      </c>
      <c r="AE43" t="str">
        <f>T$1</f>
        <v>Demand</v>
      </c>
      <c r="AF43" s="3">
        <f t="shared" si="16"/>
        <v>4.42</v>
      </c>
      <c r="AG43" s="3">
        <f t="shared" si="17"/>
        <v>6.77</v>
      </c>
      <c r="AH43" s="3">
        <f t="shared" si="18"/>
        <v>11.95</v>
      </c>
      <c r="AI43" s="3">
        <f t="shared" si="19"/>
        <v>13.67</v>
      </c>
      <c r="AJ43" s="3">
        <f t="shared" si="20"/>
        <v>15.73</v>
      </c>
      <c r="AK43" s="3">
        <f t="shared" si="21"/>
        <v>17.190000000000001</v>
      </c>
      <c r="AL43" s="3">
        <f t="shared" si="22"/>
        <v>19.260000000000002</v>
      </c>
      <c r="AM43" s="3">
        <f t="shared" si="23"/>
        <v>19.96</v>
      </c>
      <c r="AN43" s="3">
        <f t="shared" si="24"/>
        <v>20.84</v>
      </c>
      <c r="AO43" s="3">
        <f t="shared" si="25"/>
        <v>25.96</v>
      </c>
      <c r="AP43" s="3">
        <f t="shared" si="26"/>
        <v>28.18</v>
      </c>
      <c r="AQ43" s="3">
        <f t="shared" si="27"/>
        <v>30.86</v>
      </c>
      <c r="AR43" s="3">
        <f t="shared" si="28"/>
        <v>30.86</v>
      </c>
      <c r="AU43" t="s">
        <v>0</v>
      </c>
      <c r="AX43" t="s">
        <v>38</v>
      </c>
      <c r="BA43" t="s">
        <v>40</v>
      </c>
      <c r="BD43" t="s">
        <v>41</v>
      </c>
      <c r="BG43" t="s">
        <v>42</v>
      </c>
      <c r="BJ43" t="s">
        <v>43</v>
      </c>
      <c r="BM43" t="s">
        <v>45</v>
      </c>
      <c r="BP43" t="s">
        <v>46</v>
      </c>
      <c r="BS43" t="s">
        <v>47</v>
      </c>
      <c r="BV43" t="s">
        <v>48</v>
      </c>
      <c r="BY43" t="s">
        <v>49</v>
      </c>
      <c r="CB43" t="s">
        <v>50</v>
      </c>
      <c r="CE43" t="s">
        <v>99</v>
      </c>
      <c r="CF43" t="s">
        <v>99</v>
      </c>
    </row>
    <row r="44" spans="1:89" x14ac:dyDescent="0.2">
      <c r="A44">
        <v>7</v>
      </c>
      <c r="U44">
        <v>7</v>
      </c>
      <c r="W44" s="54" t="str">
        <f>F36</f>
        <v>Ruark</v>
      </c>
      <c r="X44" s="49">
        <f>F69</f>
        <v>0.53</v>
      </c>
      <c r="Y44" s="51">
        <v>1.0230434782608697</v>
      </c>
      <c r="Z44" s="52">
        <f t="shared" si="32"/>
        <v>1.8</v>
      </c>
      <c r="AA44" s="52">
        <f>Average!D503</f>
        <v>2.6232142857142859</v>
      </c>
      <c r="AB44" s="52">
        <f>AZ$33+AZ$34+AZ$35+AZ$36+Z44</f>
        <v>8.2200000000000006</v>
      </c>
      <c r="AC44" s="76">
        <f>AC8+Table542739[[#This Row],[Column3]]</f>
        <v>8.4035448408274505</v>
      </c>
      <c r="AT44" t="s">
        <v>117</v>
      </c>
      <c r="AU44" t="s">
        <v>118</v>
      </c>
      <c r="AV44">
        <v>2013</v>
      </c>
      <c r="AW44" t="s">
        <v>119</v>
      </c>
      <c r="AX44" t="s">
        <v>118</v>
      </c>
      <c r="AY44">
        <v>2013</v>
      </c>
      <c r="BA44" t="s">
        <v>118</v>
      </c>
      <c r="BB44">
        <v>2013</v>
      </c>
      <c r="BD44" t="s">
        <v>118</v>
      </c>
      <c r="BE44">
        <v>2013</v>
      </c>
      <c r="BG44" t="s">
        <v>118</v>
      </c>
      <c r="BH44">
        <v>2013</v>
      </c>
      <c r="BJ44" t="s">
        <v>118</v>
      </c>
      <c r="BK44">
        <v>2013</v>
      </c>
      <c r="BM44" t="s">
        <v>118</v>
      </c>
      <c r="BN44">
        <v>2013</v>
      </c>
      <c r="BP44" t="s">
        <v>118</v>
      </c>
      <c r="BQ44">
        <v>2013</v>
      </c>
      <c r="BS44" t="s">
        <v>118</v>
      </c>
      <c r="BT44">
        <v>2013</v>
      </c>
      <c r="BV44" t="s">
        <v>118</v>
      </c>
      <c r="BW44">
        <v>2013</v>
      </c>
      <c r="BY44" t="s">
        <v>118</v>
      </c>
      <c r="BZ44">
        <v>2013</v>
      </c>
      <c r="CB44" t="s">
        <v>118</v>
      </c>
      <c r="CC44">
        <v>2013</v>
      </c>
      <c r="CE44" t="s">
        <v>120</v>
      </c>
      <c r="CF44">
        <v>2013</v>
      </c>
      <c r="CG44" t="s">
        <v>121</v>
      </c>
      <c r="CI44" t="s">
        <v>117</v>
      </c>
    </row>
    <row r="45" spans="1:89" x14ac:dyDescent="0.2">
      <c r="A45">
        <v>8</v>
      </c>
      <c r="U45">
        <v>8</v>
      </c>
      <c r="W45" s="54" t="str">
        <f>G36</f>
        <v>Cardwell</v>
      </c>
      <c r="X45" s="49">
        <f>G69</f>
        <v>0.92</v>
      </c>
      <c r="Y45" s="51">
        <v>0.99299999999999999</v>
      </c>
      <c r="Z45" s="52">
        <f t="shared" si="32"/>
        <v>2.3199999999999998</v>
      </c>
      <c r="AA45" s="52">
        <f>Average!D504</f>
        <v>2.5964999999999998</v>
      </c>
      <c r="AB45" s="52">
        <f>BA$33+BA$34+BA$35+BA$36+Z45</f>
        <v>6.77</v>
      </c>
      <c r="AC45" s="76">
        <f>AC9+Table542739[[#This Row],[Column3]]</f>
        <v>7.4717321981424156</v>
      </c>
    </row>
    <row r="46" spans="1:89" x14ac:dyDescent="0.2">
      <c r="A46">
        <v>9</v>
      </c>
      <c r="T46">
        <v>0.13</v>
      </c>
      <c r="U46">
        <v>9</v>
      </c>
      <c r="W46" s="54" t="str">
        <f>H36</f>
        <v>Hastings</v>
      </c>
      <c r="X46" s="49">
        <f>H69</f>
        <v>1.18</v>
      </c>
      <c r="Y46" s="51">
        <v>1.0708695652173912</v>
      </c>
      <c r="Z46" s="52">
        <f t="shared" si="32"/>
        <v>3.13</v>
      </c>
      <c r="AA46" s="52">
        <f>Average!D505</f>
        <v>2.9342857142857142</v>
      </c>
      <c r="AB46" s="52">
        <f>BB$33+BB$34+BB$35+BB$36+Z46</f>
        <v>9.99</v>
      </c>
      <c r="AC46" s="76">
        <f>AC10+Table542739[[#This Row],[Column3]]</f>
        <v>8.7280468846773189</v>
      </c>
      <c r="AT46" t="s">
        <v>122</v>
      </c>
      <c r="AU46" s="3">
        <f>Average!C499</f>
        <v>1.454285714285714</v>
      </c>
      <c r="AV46" s="80">
        <v>3.6000000000000005</v>
      </c>
      <c r="AW46" s="81">
        <v>2.0338983050847461</v>
      </c>
      <c r="AX46" s="80">
        <f>Average!D499</f>
        <v>2.5492857142857144</v>
      </c>
      <c r="AY46" s="80">
        <v>5.2200000000000006</v>
      </c>
      <c r="AZ46" s="81">
        <v>1.6518987341772153</v>
      </c>
      <c r="BA46" s="80">
        <f>Average!E499</f>
        <v>4.1942857142857148</v>
      </c>
      <c r="BB46" s="80">
        <v>10.32</v>
      </c>
      <c r="BC46" s="81">
        <v>2.2193548387096773</v>
      </c>
      <c r="BD46" s="80">
        <f>Average!F499</f>
        <v>5.6307142857142862</v>
      </c>
      <c r="BE46" s="80">
        <v>12.16</v>
      </c>
      <c r="BF46" s="81">
        <v>2.0334448160535117</v>
      </c>
      <c r="BG46" s="80">
        <f>Average!G499</f>
        <v>6.9767857142857155</v>
      </c>
      <c r="BH46" s="80">
        <v>13.02</v>
      </c>
      <c r="BI46" s="81">
        <v>1.7499999999999998</v>
      </c>
      <c r="BJ46" s="80">
        <f>Average!H499</f>
        <v>8.0157142857142869</v>
      </c>
      <c r="BK46" s="80">
        <v>15.219999999999999</v>
      </c>
      <c r="BL46" s="81">
        <v>1.8011834319526623</v>
      </c>
      <c r="BM46" s="80">
        <f>Average!I499</f>
        <v>8.4253571428571448</v>
      </c>
      <c r="BN46" s="80">
        <v>15.86</v>
      </c>
      <c r="BO46" s="81">
        <v>1.7602663706992228</v>
      </c>
      <c r="BP46" s="80">
        <f>Average!J499</f>
        <v>8.8689285714285742</v>
      </c>
      <c r="BQ46" s="80">
        <v>15.86</v>
      </c>
      <c r="BR46" s="81">
        <v>1.6503642039542141</v>
      </c>
      <c r="BS46" s="80">
        <f>Average!K499</f>
        <v>9.3848544973544996</v>
      </c>
      <c r="BT46" s="80">
        <v>15.86</v>
      </c>
      <c r="BU46" s="81">
        <v>1.5206136145733458</v>
      </c>
      <c r="BV46" s="80">
        <f>Average!L499</f>
        <v>10.586461640211642</v>
      </c>
      <c r="BW46" s="80">
        <v>17.899999999999999</v>
      </c>
      <c r="BX46" s="81">
        <v>1.5404475043029258</v>
      </c>
      <c r="BY46" s="80">
        <f>Average!M499</f>
        <v>12.137175925925927</v>
      </c>
      <c r="BZ46" s="80">
        <v>19.829999999999998</v>
      </c>
      <c r="CA46" s="81">
        <v>1.4865067466266864</v>
      </c>
      <c r="CB46" s="80">
        <f>Average!N499</f>
        <v>13.612890211640213</v>
      </c>
      <c r="CC46" s="80">
        <v>21.32</v>
      </c>
      <c r="CD46" s="81">
        <v>1.4395678595543551</v>
      </c>
      <c r="CE46" s="3">
        <v>14.810000000000002</v>
      </c>
      <c r="CF46" s="3">
        <v>21.32</v>
      </c>
      <c r="CG46" s="35">
        <v>1.4395678595543551</v>
      </c>
      <c r="CH46" s="3"/>
      <c r="CI46" s="3" t="s">
        <v>122</v>
      </c>
      <c r="CJ46" s="3"/>
      <c r="CK46" s="3"/>
    </row>
    <row r="47" spans="1:89" x14ac:dyDescent="0.2">
      <c r="A47">
        <v>10</v>
      </c>
      <c r="L47">
        <v>0.74</v>
      </c>
      <c r="U47">
        <v>10</v>
      </c>
      <c r="W47" s="54" t="str">
        <f>I36</f>
        <v>510 Pataha</v>
      </c>
      <c r="X47" s="49">
        <f>I69</f>
        <v>1.1300000000000001</v>
      </c>
      <c r="Y47" s="51"/>
      <c r="Z47" s="52">
        <f t="shared" si="32"/>
        <v>2.4800000000000004</v>
      </c>
      <c r="AA47" s="52"/>
      <c r="AB47" s="52">
        <f>BC$33+BC$34+BC$35+BC$36+Z47</f>
        <v>8.39</v>
      </c>
      <c r="AC47" s="76">
        <f>AC11+Table542739[[#This Row],[Column3]]</f>
        <v>4.7799999999999994</v>
      </c>
      <c r="AT47" s="34" t="s">
        <v>88</v>
      </c>
      <c r="AU47" s="3">
        <f>Average!C500</f>
        <v>1.9723809523809526</v>
      </c>
      <c r="AV47" s="80">
        <v>4.12</v>
      </c>
      <c r="AW47" s="81">
        <v>3.1212121212121211</v>
      </c>
      <c r="AX47" s="80">
        <f>Average!D500</f>
        <v>3.5898809523809523</v>
      </c>
      <c r="AY47" s="80">
        <v>6.33</v>
      </c>
      <c r="AZ47" s="81">
        <v>2.3357933579335795</v>
      </c>
      <c r="BA47" s="80">
        <f>Average!E500</f>
        <v>5.7533592132505174</v>
      </c>
      <c r="BB47" s="80">
        <v>11.75</v>
      </c>
      <c r="BC47" s="81">
        <v>2.8940886699507384</v>
      </c>
      <c r="BD47" s="80">
        <f>Average!F500</f>
        <v>7.7946635610766037</v>
      </c>
      <c r="BE47" s="80">
        <v>14.120000000000001</v>
      </c>
      <c r="BF47" s="81">
        <v>2.5441441441441439</v>
      </c>
      <c r="BG47" s="80">
        <f>Average!G500</f>
        <v>9.8429244306418209</v>
      </c>
      <c r="BH47" s="80">
        <v>15.65</v>
      </c>
      <c r="BI47" s="81">
        <v>2.1526822558459422</v>
      </c>
      <c r="BJ47" s="80">
        <f>Average!H500</f>
        <v>11.577272256728778</v>
      </c>
      <c r="BK47" s="80">
        <v>18.2</v>
      </c>
      <c r="BL47" s="81">
        <v>2.1411764705882352</v>
      </c>
      <c r="BM47" s="80">
        <f>Average!I500</f>
        <v>12.220454074910595</v>
      </c>
      <c r="BN47" s="80">
        <v>19.79</v>
      </c>
      <c r="BO47" s="81">
        <v>2.1487513572204122</v>
      </c>
      <c r="BP47" s="80">
        <f>Average!J500</f>
        <v>12.883181347637867</v>
      </c>
      <c r="BQ47" s="80">
        <v>19.809999999999999</v>
      </c>
      <c r="BR47" s="81">
        <v>2.0070921985815597</v>
      </c>
      <c r="BS47" s="80">
        <f>Average!K500</f>
        <v>13.703181347637868</v>
      </c>
      <c r="BT47" s="80">
        <v>19.809999999999999</v>
      </c>
      <c r="BU47" s="81">
        <v>1.8514018691588783</v>
      </c>
      <c r="BV47" s="80">
        <f>Average!L500</f>
        <v>15.200137869376999</v>
      </c>
      <c r="BW47" s="80">
        <v>22.849999999999998</v>
      </c>
      <c r="BX47" s="81">
        <v>1.9298986486486482</v>
      </c>
      <c r="BY47" s="80">
        <f>Average!M500</f>
        <v>17.564683323922452</v>
      </c>
      <c r="BZ47" s="80">
        <v>25</v>
      </c>
      <c r="CA47" s="81">
        <v>1.838235294117647</v>
      </c>
      <c r="CB47" s="80">
        <f>Average!N500</f>
        <v>20.038492847731977</v>
      </c>
      <c r="CC47" s="80">
        <v>27.89</v>
      </c>
      <c r="CD47" s="81">
        <v>1.8445767195767195</v>
      </c>
      <c r="CE47" s="3">
        <v>15.120000000000001</v>
      </c>
      <c r="CF47" s="3">
        <v>27.89</v>
      </c>
      <c r="CG47" s="35">
        <v>1.8445767195767195</v>
      </c>
      <c r="CH47" s="3"/>
      <c r="CI47" s="3" t="s">
        <v>88</v>
      </c>
      <c r="CJ47" s="3"/>
      <c r="CK47" s="3"/>
    </row>
    <row r="48" spans="1:89" x14ac:dyDescent="0.2">
      <c r="A48">
        <v>11</v>
      </c>
      <c r="B48">
        <v>0.02</v>
      </c>
      <c r="D48">
        <v>0.03</v>
      </c>
      <c r="F48">
        <v>0.02</v>
      </c>
      <c r="G48">
        <v>0.04</v>
      </c>
      <c r="I48">
        <v>0.01</v>
      </c>
      <c r="Q48">
        <v>0.06</v>
      </c>
      <c r="R48">
        <v>0.09</v>
      </c>
      <c r="U48">
        <v>11</v>
      </c>
      <c r="W48" s="54" t="str">
        <f>J36</f>
        <v>Williams</v>
      </c>
      <c r="X48" s="49">
        <f>J69</f>
        <v>1.32</v>
      </c>
      <c r="Y48" s="51">
        <v>1.3360869565217393</v>
      </c>
      <c r="Z48" s="52">
        <f t="shared" si="32"/>
        <v>3.02</v>
      </c>
      <c r="AA48" s="52">
        <f>Average!D507</f>
        <v>3.4539285714285715</v>
      </c>
      <c r="AB48" s="52">
        <f>BD$33+BD$34+BD$35+BD$36+Z48</f>
        <v>10.72</v>
      </c>
      <c r="AC48" s="76">
        <f>AC12+Table542739[[#This Row],[Column3]]</f>
        <v>9.9018084089823226</v>
      </c>
      <c r="AT48" t="s">
        <v>3</v>
      </c>
      <c r="AU48" s="3">
        <f>Average!C501</f>
        <v>1.8655555555555554</v>
      </c>
      <c r="AV48" s="80">
        <v>0</v>
      </c>
      <c r="AW48" s="81">
        <v>0</v>
      </c>
      <c r="AX48" s="80">
        <f>Average!D501</f>
        <v>4.4916269841269845</v>
      </c>
      <c r="AY48" s="80">
        <v>0</v>
      </c>
      <c r="AZ48" s="81">
        <v>0</v>
      </c>
      <c r="BA48" s="80">
        <f>Average!E501</f>
        <v>6.0073412698412696</v>
      </c>
      <c r="BB48" s="80">
        <v>0</v>
      </c>
      <c r="BC48" s="81">
        <v>0</v>
      </c>
      <c r="BD48" s="80">
        <f>Average!F501</f>
        <v>7.61084126984127</v>
      </c>
      <c r="BE48" s="80">
        <v>0</v>
      </c>
      <c r="BF48" s="81">
        <v>0</v>
      </c>
      <c r="BG48" s="80">
        <f>Average!G501</f>
        <v>9.3697698412698411</v>
      </c>
      <c r="BH48" s="80">
        <v>0</v>
      </c>
      <c r="BI48" s="81">
        <v>0</v>
      </c>
      <c r="BJ48" s="80">
        <f>Average!H501</f>
        <v>11.470126984126985</v>
      </c>
      <c r="BK48" s="80">
        <v>0</v>
      </c>
      <c r="BL48" s="81">
        <v>0</v>
      </c>
      <c r="BM48" s="80">
        <f>Average!I501</f>
        <v>13.418043650793651</v>
      </c>
      <c r="BN48" s="80">
        <v>0</v>
      </c>
      <c r="BO48" s="81">
        <v>0</v>
      </c>
      <c r="BP48" s="80">
        <f>Average!J501</f>
        <v>15.18054365079365</v>
      </c>
      <c r="BQ48" s="80">
        <v>0</v>
      </c>
      <c r="BR48" s="81">
        <v>0</v>
      </c>
      <c r="BS48" s="80">
        <f>Average!K501</f>
        <v>16.83554365079365</v>
      </c>
      <c r="BT48" s="80">
        <v>0</v>
      </c>
      <c r="BU48" s="81">
        <v>0</v>
      </c>
      <c r="BV48" s="80">
        <f>Average!L501</f>
        <v>18.387329365079363</v>
      </c>
      <c r="BW48" s="80">
        <v>2.19</v>
      </c>
      <c r="BX48" s="81">
        <v>0.1691119691119691</v>
      </c>
      <c r="BY48" s="80">
        <f>Average!M501</f>
        <v>19.977713980463978</v>
      </c>
      <c r="BZ48" s="80">
        <v>4.1899999999999995</v>
      </c>
      <c r="CA48" s="81">
        <v>0.2823450134770889</v>
      </c>
      <c r="CB48" s="80">
        <f>Average!N501</f>
        <v>21.498302215758095</v>
      </c>
      <c r="CC48" s="80">
        <v>5.35</v>
      </c>
      <c r="CD48" s="81">
        <v>0.32055122828040739</v>
      </c>
      <c r="CE48" s="3">
        <v>16.690000000000001</v>
      </c>
      <c r="CF48" s="3">
        <v>5.35</v>
      </c>
      <c r="CG48" s="35">
        <v>0.32055122828040739</v>
      </c>
      <c r="CH48" s="3"/>
      <c r="CI48" s="3" t="s">
        <v>3</v>
      </c>
      <c r="CJ48" s="3"/>
      <c r="CK48" s="3"/>
    </row>
    <row r="49" spans="1:89" x14ac:dyDescent="0.2">
      <c r="A49">
        <v>12</v>
      </c>
      <c r="B49">
        <v>0.14000000000000001</v>
      </c>
      <c r="C49">
        <v>0.06</v>
      </c>
      <c r="D49">
        <v>0.14000000000000001</v>
      </c>
      <c r="E49">
        <v>0.23</v>
      </c>
      <c r="G49">
        <v>0.08</v>
      </c>
      <c r="H49">
        <v>0.05</v>
      </c>
      <c r="I49">
        <v>0.2</v>
      </c>
      <c r="J49">
        <v>0.04</v>
      </c>
      <c r="N49">
        <v>0.08</v>
      </c>
      <c r="Q49">
        <v>0.17</v>
      </c>
      <c r="R49">
        <v>0.1</v>
      </c>
      <c r="U49">
        <v>12</v>
      </c>
      <c r="W49" s="54" t="str">
        <f>K36</f>
        <v>Fitzsimmons</v>
      </c>
      <c r="X49" s="49">
        <f>K69</f>
        <v>0</v>
      </c>
      <c r="Y49" s="51">
        <v>1.2847826086956524</v>
      </c>
      <c r="Z49" s="52">
        <f t="shared" si="32"/>
        <v>0</v>
      </c>
      <c r="AA49" s="52">
        <f>Average!D508</f>
        <v>3.2120833333333332</v>
      </c>
      <c r="AB49" s="52">
        <f>BE$33+BE$34+BE$35+BE$36+Z49</f>
        <v>0</v>
      </c>
      <c r="AC49" s="76">
        <f>AC13+Table542739[[#This Row],[Column3]]</f>
        <v>9.014836956521739</v>
      </c>
      <c r="AT49" t="s">
        <v>114</v>
      </c>
      <c r="AU49" s="3">
        <f>Average!C502</f>
        <v>2.6260714285714286</v>
      </c>
      <c r="AV49" s="80">
        <v>3.4499999999999997</v>
      </c>
      <c r="AW49" s="81">
        <v>1.3636363636363635</v>
      </c>
      <c r="AX49" s="80">
        <f>Average!D502</f>
        <v>4.3857142857142852</v>
      </c>
      <c r="AY49" s="80">
        <v>5.35</v>
      </c>
      <c r="AZ49" s="81">
        <v>1.1758241758241759</v>
      </c>
      <c r="BA49" s="80">
        <f>Average!E502</f>
        <v>6.77</v>
      </c>
      <c r="BB49" s="80">
        <v>10.66</v>
      </c>
      <c r="BC49" s="81">
        <v>1.5792592592592594</v>
      </c>
      <c r="BD49" s="80">
        <f>Average!F502</f>
        <v>8.7482142857142851</v>
      </c>
      <c r="BE49" s="80">
        <v>13.67</v>
      </c>
      <c r="BF49" s="81">
        <v>1.5876887340301975</v>
      </c>
      <c r="BG49" s="80">
        <f>Average!G502</f>
        <v>10.476071428571428</v>
      </c>
      <c r="BH49" s="80">
        <v>14.91</v>
      </c>
      <c r="BI49" s="81">
        <v>1.4309021113243763</v>
      </c>
      <c r="BJ49" s="80">
        <f>Average!H502</f>
        <v>11.902142857142858</v>
      </c>
      <c r="BK49" s="80">
        <v>17.54</v>
      </c>
      <c r="BL49" s="81">
        <v>1.4889643463497453</v>
      </c>
      <c r="BM49" s="80">
        <f>Average!I502</f>
        <v>12.432857142857143</v>
      </c>
      <c r="BN49" s="80">
        <v>18.54</v>
      </c>
      <c r="BO49" s="81">
        <v>1.4784688995215312</v>
      </c>
      <c r="BP49" s="80">
        <f>Average!J502</f>
        <v>13.008214285714287</v>
      </c>
      <c r="BQ49" s="80">
        <v>18.54</v>
      </c>
      <c r="BR49" s="81">
        <v>1.4003021148036254</v>
      </c>
      <c r="BS49" s="80">
        <f>Average!K502</f>
        <v>13.696428571428573</v>
      </c>
      <c r="BT49" s="80">
        <v>18.54</v>
      </c>
      <c r="BU49" s="81">
        <v>1.3083980239943545</v>
      </c>
      <c r="BV49" s="80">
        <f>Average!L502</f>
        <v>15.496071428571431</v>
      </c>
      <c r="BW49" s="80">
        <v>21.419999999999998</v>
      </c>
      <c r="BX49" s="81">
        <v>1.3514195583596216</v>
      </c>
      <c r="BY49" s="80">
        <f>Average!M502</f>
        <v>18.006785714285719</v>
      </c>
      <c r="BZ49" s="80">
        <v>23.63</v>
      </c>
      <c r="CA49" s="81">
        <v>1.2814533622559654</v>
      </c>
      <c r="CB49" s="80">
        <f>Average!N502</f>
        <v>20.679642857142863</v>
      </c>
      <c r="CC49" s="80">
        <v>25.689999999999998</v>
      </c>
      <c r="CD49" s="81">
        <v>1.2274247491638794</v>
      </c>
      <c r="CE49" s="3">
        <v>20.93</v>
      </c>
      <c r="CF49" s="3">
        <v>25.689999999999998</v>
      </c>
      <c r="CG49" s="35">
        <v>1.2274247491638794</v>
      </c>
      <c r="CH49" s="3"/>
      <c r="CI49" s="3" t="s">
        <v>114</v>
      </c>
      <c r="CJ49" s="3"/>
      <c r="CK49" s="3"/>
    </row>
    <row r="50" spans="1:89" x14ac:dyDescent="0.2">
      <c r="A50">
        <v>13</v>
      </c>
      <c r="B50">
        <v>0.14000000000000001</v>
      </c>
      <c r="C50">
        <v>0.14000000000000001</v>
      </c>
      <c r="D50">
        <v>0.18</v>
      </c>
      <c r="E50">
        <v>0.28000000000000003</v>
      </c>
      <c r="G50">
        <v>0.16</v>
      </c>
      <c r="H50">
        <v>0.2</v>
      </c>
      <c r="I50">
        <v>0.15</v>
      </c>
      <c r="L50">
        <v>0.19</v>
      </c>
      <c r="N50">
        <v>7.0000000000000007E-2</v>
      </c>
      <c r="Q50">
        <v>0.18</v>
      </c>
      <c r="T50">
        <v>0.3</v>
      </c>
      <c r="U50">
        <v>13</v>
      </c>
      <c r="W50" s="54" t="str">
        <f>L36</f>
        <v>Houser</v>
      </c>
      <c r="X50" s="49">
        <f>L69</f>
        <v>1.5299999999999998</v>
      </c>
      <c r="Y50" s="51">
        <v>1.3673913043478259</v>
      </c>
      <c r="Z50" s="52">
        <f t="shared" si="32"/>
        <v>2.46</v>
      </c>
      <c r="AA50" s="52">
        <f>Average!D509</f>
        <v>3.0803571428571423</v>
      </c>
      <c r="AB50" s="52">
        <f>BF$33+BF$34+BF$35+BF$36+Z50</f>
        <v>10.969999999999999</v>
      </c>
      <c r="AC50" s="76">
        <f>AC14+Table542739[[#This Row],[Column3]]</f>
        <v>9.4213216011042089</v>
      </c>
      <c r="AT50" s="34" t="s">
        <v>5</v>
      </c>
      <c r="AU50" s="3">
        <f>Average!C503</f>
        <v>1.5157142857142856</v>
      </c>
      <c r="AV50" s="80">
        <v>2.35</v>
      </c>
      <c r="AW50" s="81">
        <v>1.3202247191011236</v>
      </c>
      <c r="AX50" s="80">
        <f>Average!D503</f>
        <v>2.6232142857142859</v>
      </c>
      <c r="AY50" s="80">
        <v>3.2</v>
      </c>
      <c r="AZ50" s="81">
        <v>0.99688473520249232</v>
      </c>
      <c r="BA50" s="80">
        <f>Average!E503</f>
        <v>4.2292857142857141</v>
      </c>
      <c r="BB50" s="80">
        <v>6.51</v>
      </c>
      <c r="BC50" s="81">
        <v>1.3367556468172483</v>
      </c>
      <c r="BD50" s="80">
        <f>Average!F503</f>
        <v>5.9353571428571428</v>
      </c>
      <c r="BE50" s="80">
        <v>9.1499999999999986</v>
      </c>
      <c r="BF50" s="81">
        <v>1.3842662632375187</v>
      </c>
      <c r="BG50" s="80">
        <f>Average!G503</f>
        <v>7.65</v>
      </c>
      <c r="BH50" s="80">
        <v>9.8899999999999988</v>
      </c>
      <c r="BI50" s="81">
        <v>1.1635294117647057</v>
      </c>
      <c r="BJ50" s="80">
        <f>Average!H503</f>
        <v>9.0721428571428575</v>
      </c>
      <c r="BK50" s="80">
        <v>12.209999999999999</v>
      </c>
      <c r="BL50" s="81">
        <v>1.2408536585365852</v>
      </c>
      <c r="BM50" s="80">
        <f>Average!I503</f>
        <v>9.5742857142857147</v>
      </c>
      <c r="BN50" s="80">
        <v>12.629999999999999</v>
      </c>
      <c r="BO50" s="81">
        <v>1.1859154929577465</v>
      </c>
      <c r="BP50" s="80">
        <f>Average!J503</f>
        <v>10.147321428571429</v>
      </c>
      <c r="BQ50" s="80">
        <v>12.629999999999999</v>
      </c>
      <c r="BR50" s="81">
        <v>1.109841827768014</v>
      </c>
      <c r="BS50" s="80">
        <f>Average!K503</f>
        <v>10.912706043956044</v>
      </c>
      <c r="BT50" s="80">
        <v>12.629999999999999</v>
      </c>
      <c r="BU50" s="81">
        <v>1.0251623376623376</v>
      </c>
      <c r="BV50" s="80">
        <f>Average!L503</f>
        <v>12.430206043956044</v>
      </c>
      <c r="BW50" s="80">
        <v>15.509999999999998</v>
      </c>
      <c r="BX50" s="81">
        <v>1.11985559566787</v>
      </c>
      <c r="BY50" s="80">
        <f>Average!M503</f>
        <v>14.310206043956043</v>
      </c>
      <c r="BZ50" s="80">
        <v>17.119999999999997</v>
      </c>
      <c r="CA50" s="81">
        <v>1.0814908401768792</v>
      </c>
      <c r="CB50" s="80">
        <f>Average!N503</f>
        <v>15.973909747659746</v>
      </c>
      <c r="CC50" s="80">
        <v>18.209999999999997</v>
      </c>
      <c r="CD50" s="81">
        <v>1.0381984036488026</v>
      </c>
      <c r="CE50" s="3">
        <v>17.54</v>
      </c>
      <c r="CF50" s="3">
        <v>18.209999999999997</v>
      </c>
      <c r="CG50" s="35">
        <v>1.0381984036488026</v>
      </c>
      <c r="CH50" s="3"/>
      <c r="CI50" s="3" t="s">
        <v>123</v>
      </c>
      <c r="CJ50" s="3"/>
      <c r="CK50" s="3"/>
    </row>
    <row r="51" spans="1:89" x14ac:dyDescent="0.2">
      <c r="A51">
        <v>14</v>
      </c>
      <c r="B51">
        <v>0.05</v>
      </c>
      <c r="C51">
        <v>0.15</v>
      </c>
      <c r="D51">
        <v>0.05</v>
      </c>
      <c r="E51">
        <v>7.0000000000000007E-2</v>
      </c>
      <c r="G51">
        <v>0.08</v>
      </c>
      <c r="H51">
        <v>0.16</v>
      </c>
      <c r="I51">
        <v>0.04</v>
      </c>
      <c r="J51">
        <v>0.42</v>
      </c>
      <c r="N51">
        <v>0.17</v>
      </c>
      <c r="Q51">
        <v>0.09</v>
      </c>
      <c r="R51">
        <v>0.01</v>
      </c>
      <c r="T51">
        <v>0.56999999999999995</v>
      </c>
      <c r="U51">
        <v>14</v>
      </c>
      <c r="W51" s="54" t="str">
        <f>M36</f>
        <v>Baker</v>
      </c>
      <c r="X51" s="49">
        <f>M69</f>
        <v>0</v>
      </c>
      <c r="Y51" s="51">
        <v>1.0995652173913044</v>
      </c>
      <c r="Z51" s="52">
        <f t="shared" si="32"/>
        <v>0</v>
      </c>
      <c r="AA51" s="52">
        <f>Average!D510</f>
        <v>2.7420833333333334</v>
      </c>
      <c r="AB51" s="42">
        <f>BG$33+BG$34+BG$35+BG$36+Z51</f>
        <v>0</v>
      </c>
      <c r="AC51" s="76">
        <f>AC15+Table542739[[#This Row],[Column3]]</f>
        <v>8.1322332015810286</v>
      </c>
      <c r="AT51" t="s">
        <v>124</v>
      </c>
      <c r="AU51" s="3">
        <f>Average!C504</f>
        <v>1.6034999999999999</v>
      </c>
      <c r="AV51" s="80">
        <v>0</v>
      </c>
      <c r="AW51" s="81">
        <v>0</v>
      </c>
      <c r="AX51" s="80">
        <f>Average!D504</f>
        <v>2.5964999999999998</v>
      </c>
      <c r="AY51" s="80">
        <v>0</v>
      </c>
      <c r="AZ51" s="81">
        <v>0</v>
      </c>
      <c r="BA51" s="80">
        <f>Average!E504</f>
        <v>3.8704999999999998</v>
      </c>
      <c r="BB51" s="80">
        <v>0</v>
      </c>
      <c r="BC51" s="81">
        <v>0</v>
      </c>
      <c r="BD51" s="80">
        <f>Average!F504</f>
        <v>5.1844999999999999</v>
      </c>
      <c r="BE51" s="80">
        <v>0</v>
      </c>
      <c r="BF51" s="81">
        <v>0</v>
      </c>
      <c r="BG51" s="80">
        <f>Average!G504</f>
        <v>6.444</v>
      </c>
      <c r="BH51" s="80">
        <v>0</v>
      </c>
      <c r="BI51" s="81">
        <v>0</v>
      </c>
      <c r="BJ51" s="80">
        <f>Average!H504</f>
        <v>7.4166315789473689</v>
      </c>
      <c r="BK51" s="80">
        <v>0</v>
      </c>
      <c r="BL51" s="81">
        <v>0</v>
      </c>
      <c r="BM51" s="80">
        <f>Average!I504</f>
        <v>7.829964912280702</v>
      </c>
      <c r="BN51" s="80">
        <v>0</v>
      </c>
      <c r="BO51" s="81">
        <v>0</v>
      </c>
      <c r="BP51" s="80">
        <f>Average!J504</f>
        <v>8.194175438596492</v>
      </c>
      <c r="BQ51" s="80">
        <v>0</v>
      </c>
      <c r="BR51" s="81">
        <v>0</v>
      </c>
      <c r="BS51" s="80">
        <f>Average!K504</f>
        <v>8.708881320949434</v>
      </c>
      <c r="BT51" s="80">
        <v>0</v>
      </c>
      <c r="BU51" s="81">
        <v>0</v>
      </c>
      <c r="BV51" s="80">
        <f>Average!L504</f>
        <v>9.9878286893704864</v>
      </c>
      <c r="BW51" s="80">
        <v>0</v>
      </c>
      <c r="BX51" s="81">
        <v>0</v>
      </c>
      <c r="BY51" s="80">
        <f>Average!M504</f>
        <v>11.518881320949435</v>
      </c>
      <c r="BZ51" s="80">
        <v>0</v>
      </c>
      <c r="CA51" s="81">
        <v>0</v>
      </c>
      <c r="CB51" s="80">
        <f>Average!N504</f>
        <v>13.069407636738909</v>
      </c>
      <c r="CC51" s="80">
        <v>0</v>
      </c>
      <c r="CD51" s="81">
        <v>0</v>
      </c>
      <c r="CE51" s="3">
        <v>15.569999999999997</v>
      </c>
      <c r="CF51" s="3">
        <v>0</v>
      </c>
      <c r="CG51" s="35">
        <v>0</v>
      </c>
      <c r="CH51" s="3"/>
      <c r="CI51" s="3" t="s">
        <v>124</v>
      </c>
      <c r="CJ51" s="3"/>
      <c r="CK51" s="3"/>
    </row>
    <row r="52" spans="1:89" x14ac:dyDescent="0.2">
      <c r="A52">
        <v>15</v>
      </c>
      <c r="B52">
        <v>0.01</v>
      </c>
      <c r="C52">
        <v>0.11</v>
      </c>
      <c r="D52">
        <v>0.01</v>
      </c>
      <c r="E52">
        <v>0.03</v>
      </c>
      <c r="H52">
        <v>0.05</v>
      </c>
      <c r="J52">
        <v>0.05</v>
      </c>
      <c r="T52">
        <v>0.02</v>
      </c>
      <c r="U52">
        <v>15</v>
      </c>
      <c r="W52" s="54" t="str">
        <f>N36</f>
        <v>Landkammer</v>
      </c>
      <c r="X52" s="49">
        <f>N69</f>
        <v>0.97000000000000008</v>
      </c>
      <c r="Y52" s="51">
        <v>1.1756521739130437</v>
      </c>
      <c r="Z52" s="52">
        <f t="shared" si="32"/>
        <v>2.21</v>
      </c>
      <c r="AA52" s="52">
        <f>Average!D511</f>
        <v>2.74</v>
      </c>
      <c r="AB52" s="52">
        <f>BH$33+BH$34+BH$35+BH$36+Z52</f>
        <v>8.5500000000000007</v>
      </c>
      <c r="AC52" s="76">
        <f>AC16+Table542739[[#This Row],[Column3]]</f>
        <v>8.1253416149068318</v>
      </c>
      <c r="AT52" s="34" t="s">
        <v>95</v>
      </c>
      <c r="AU52" s="3">
        <f>Average!C505</f>
        <v>1.7589285714285716</v>
      </c>
      <c r="AV52" s="80">
        <v>1.71</v>
      </c>
      <c r="AW52" s="81">
        <v>0.92934782608695643</v>
      </c>
      <c r="AX52" s="80">
        <f>Average!D505</f>
        <v>2.9342857142857142</v>
      </c>
      <c r="AY52" s="80">
        <v>3.45</v>
      </c>
      <c r="AZ52" s="81">
        <v>1.0917721518987342</v>
      </c>
      <c r="BA52" s="80">
        <f>Average!E505</f>
        <v>4.6496428571428572</v>
      </c>
      <c r="BB52" s="80">
        <v>9.11</v>
      </c>
      <c r="BC52" s="81">
        <v>1.9178947368421051</v>
      </c>
      <c r="BD52" s="80">
        <f>Average!F505</f>
        <v>6.0846428571428568</v>
      </c>
      <c r="BE52" s="80">
        <v>12.2</v>
      </c>
      <c r="BF52" s="81">
        <v>1.9488817891373802</v>
      </c>
      <c r="BG52" s="80">
        <f>Average!G505</f>
        <v>7.2267857142857137</v>
      </c>
      <c r="BH52" s="80">
        <v>13.229999999999999</v>
      </c>
      <c r="BI52" s="81">
        <v>1.72490221642764</v>
      </c>
      <c r="BJ52" s="80">
        <f>Average!H505</f>
        <v>8.2089285714285705</v>
      </c>
      <c r="BK52" s="80">
        <v>15.879999999999999</v>
      </c>
      <c r="BL52" s="81">
        <v>1.8294930875576036</v>
      </c>
      <c r="BM52" s="80">
        <f>Average!I505</f>
        <v>8.6289285714285704</v>
      </c>
      <c r="BN52" s="80">
        <v>17.829999999999998</v>
      </c>
      <c r="BO52" s="81">
        <v>1.9422657952069715</v>
      </c>
      <c r="BP52" s="80">
        <f>Average!J505</f>
        <v>8.9770054945054927</v>
      </c>
      <c r="BQ52" s="80">
        <v>17.829999999999998</v>
      </c>
      <c r="BR52" s="81">
        <v>1.8572916666666666</v>
      </c>
      <c r="BS52" s="80">
        <f>Average!K505</f>
        <v>9.5304670329670316</v>
      </c>
      <c r="BT52" s="80">
        <v>17.829999999999998</v>
      </c>
      <c r="BU52" s="81">
        <v>1.7327502429543247</v>
      </c>
      <c r="BV52" s="80">
        <f>Average!L505</f>
        <v>10.963059625559625</v>
      </c>
      <c r="BW52" s="80">
        <v>20.239999999999998</v>
      </c>
      <c r="BX52" s="81">
        <v>1.7433247200689062</v>
      </c>
      <c r="BY52" s="80">
        <f>Average!M505</f>
        <v>13.009726292226292</v>
      </c>
      <c r="BZ52" s="80">
        <v>23.229999999999997</v>
      </c>
      <c r="CA52" s="81">
        <v>1.6993416239941475</v>
      </c>
      <c r="CB52" s="80">
        <f>Average!N505</f>
        <v>14.857226292226292</v>
      </c>
      <c r="CC52" s="80">
        <v>26.189999999999998</v>
      </c>
      <c r="CD52" s="81">
        <v>1.6896774193548385</v>
      </c>
      <c r="CE52" s="3">
        <v>15.5</v>
      </c>
      <c r="CF52" s="3">
        <v>26.189999999999998</v>
      </c>
      <c r="CG52" s="35">
        <v>1.6896774193548385</v>
      </c>
      <c r="CH52" s="3"/>
      <c r="CI52" s="3" t="s">
        <v>125</v>
      </c>
      <c r="CJ52" s="3"/>
      <c r="CK52" s="3"/>
    </row>
    <row r="53" spans="1:89" x14ac:dyDescent="0.2">
      <c r="A53">
        <v>16</v>
      </c>
      <c r="B53">
        <v>0.01</v>
      </c>
      <c r="D53">
        <v>0.01</v>
      </c>
      <c r="E53">
        <v>0.06</v>
      </c>
      <c r="F53">
        <v>0.02</v>
      </c>
      <c r="N53">
        <v>0.02</v>
      </c>
      <c r="Q53">
        <v>0.06</v>
      </c>
      <c r="R53">
        <v>0.02</v>
      </c>
      <c r="U53">
        <v>16</v>
      </c>
      <c r="W53" s="54" t="str">
        <f>O36</f>
        <v>Travis</v>
      </c>
      <c r="X53" s="49">
        <f>O69</f>
        <v>1.06</v>
      </c>
      <c r="Y53" s="51">
        <v>0.96999999999999986</v>
      </c>
      <c r="Z53" s="52">
        <f t="shared" si="32"/>
        <v>2.81</v>
      </c>
      <c r="AA53" s="52">
        <f>Average!D512</f>
        <v>2.6257692307692309</v>
      </c>
      <c r="AB53" s="52">
        <f>BI$33+BI$34+BI$35+BI$36+Z53</f>
        <v>7.4700000000000006</v>
      </c>
      <c r="AC53" s="76">
        <f>AC17+Table542739[[#This Row],[Column3]]</f>
        <v>7.5259177859177857</v>
      </c>
      <c r="AT53" s="34"/>
      <c r="AU53" s="3">
        <f>Average!C506</f>
        <v>1.2820000000000003</v>
      </c>
      <c r="AV53" s="80"/>
      <c r="AW53" s="81"/>
      <c r="AX53" s="80">
        <f>Average!D506</f>
        <v>2.6200000000000006</v>
      </c>
      <c r="AY53" s="80"/>
      <c r="AZ53" s="81"/>
      <c r="BA53" s="80">
        <f>Average!E506</f>
        <v>5.0280000000000005</v>
      </c>
      <c r="BB53" s="80"/>
      <c r="BC53" s="81"/>
      <c r="BD53" s="80">
        <f>Average!F506</f>
        <v>6.1960000000000006</v>
      </c>
      <c r="BE53" s="80"/>
      <c r="BF53" s="81"/>
      <c r="BG53" s="80">
        <f>Average!G506</f>
        <v>7.1480000000000006</v>
      </c>
      <c r="BH53" s="80"/>
      <c r="BI53" s="81"/>
      <c r="BJ53" s="80">
        <f>Average!H506</f>
        <v>8.3339999999999996</v>
      </c>
      <c r="BK53" s="80"/>
      <c r="BL53" s="81"/>
      <c r="BM53" s="80">
        <f>Average!I506</f>
        <v>8.5719999999999992</v>
      </c>
      <c r="BN53" s="80"/>
      <c r="BO53" s="81"/>
      <c r="BP53" s="80">
        <f>Average!J506</f>
        <v>8.7439999999999998</v>
      </c>
      <c r="BQ53" s="80"/>
      <c r="BR53" s="81"/>
      <c r="BS53" s="80">
        <f>Average!K506</f>
        <v>9.2620000000000005</v>
      </c>
      <c r="BT53" s="80"/>
      <c r="BU53" s="81"/>
      <c r="BV53" s="80">
        <f>Average!L506</f>
        <v>10.584</v>
      </c>
      <c r="BW53" s="80"/>
      <c r="BX53" s="81"/>
      <c r="BY53" s="80">
        <f>Average!M506</f>
        <v>12.084</v>
      </c>
      <c r="BZ53" s="80"/>
      <c r="CA53" s="81"/>
      <c r="CB53" s="80">
        <f>Average!N506</f>
        <v>13.523999999999999</v>
      </c>
      <c r="CC53" s="80"/>
      <c r="CD53" s="81"/>
      <c r="CE53" s="3"/>
      <c r="CF53" s="3"/>
      <c r="CG53" s="35"/>
      <c r="CH53" s="3"/>
      <c r="CI53" s="3"/>
      <c r="CJ53" s="3"/>
      <c r="CK53" s="3"/>
    </row>
    <row r="54" spans="1:89" x14ac:dyDescent="0.2">
      <c r="A54">
        <v>17</v>
      </c>
      <c r="C54">
        <v>0.27</v>
      </c>
      <c r="F54">
        <v>0.22</v>
      </c>
      <c r="L54">
        <v>0.39</v>
      </c>
      <c r="Q54">
        <v>0.18</v>
      </c>
      <c r="R54">
        <v>0.4</v>
      </c>
      <c r="T54">
        <v>0.4</v>
      </c>
      <c r="U54">
        <v>17</v>
      </c>
      <c r="W54" s="54" t="str">
        <f>P36</f>
        <v>Robinson</v>
      </c>
      <c r="X54" s="49">
        <f>P69</f>
        <v>0</v>
      </c>
      <c r="Y54" s="51">
        <v>1.1776470588235295</v>
      </c>
      <c r="Z54" s="52">
        <f t="shared" si="32"/>
        <v>0</v>
      </c>
      <c r="AA54" s="52">
        <f>Average!D513</f>
        <v>2.6982352941176471</v>
      </c>
      <c r="AB54" s="52">
        <f>BJ$33+BJ$34+BJ$35+BJ$36+Z54</f>
        <v>0</v>
      </c>
      <c r="AC54" s="76">
        <f>AC18+Table542739[[#This Row],[Column3]]</f>
        <v>8.1222222222222236</v>
      </c>
      <c r="AT54" t="s">
        <v>126</v>
      </c>
      <c r="AU54" s="3">
        <f>Average!C507</f>
        <v>2.1003571428571428</v>
      </c>
      <c r="AV54" s="80">
        <v>3.4599999999999995</v>
      </c>
      <c r="AW54" s="81">
        <v>1.5585585585585582</v>
      </c>
      <c r="AX54" s="80">
        <f>Average!D507</f>
        <v>3.4539285714285715</v>
      </c>
      <c r="AY54" s="80">
        <v>5.0599999999999996</v>
      </c>
      <c r="AZ54" s="81">
        <v>1.3315789473684208</v>
      </c>
      <c r="BA54" s="80">
        <f>Average!E507</f>
        <v>5.5778571428571428</v>
      </c>
      <c r="BB54" s="80">
        <v>10.579999999999998</v>
      </c>
      <c r="BC54" s="81">
        <v>1.8960573476702505</v>
      </c>
      <c r="BD54" s="80">
        <f>Average!F507</f>
        <v>7.3635714285714284</v>
      </c>
      <c r="BE54" s="80">
        <v>13.209999999999999</v>
      </c>
      <c r="BF54" s="81">
        <v>1.8475524475524474</v>
      </c>
      <c r="BG54" s="80">
        <f>Average!G507</f>
        <v>9.0385714285714283</v>
      </c>
      <c r="BH54" s="80">
        <v>14.389999999999999</v>
      </c>
      <c r="BI54" s="81">
        <v>1.6132286995515694</v>
      </c>
      <c r="BJ54" s="80">
        <f>Average!H507</f>
        <v>10.364642857142858</v>
      </c>
      <c r="BK54" s="80">
        <v>16.89</v>
      </c>
      <c r="BL54" s="81">
        <v>1.6805970149253731</v>
      </c>
      <c r="BM54" s="80">
        <f>Average!I507</f>
        <v>10.890357142857143</v>
      </c>
      <c r="BN54" s="80">
        <v>17.64</v>
      </c>
      <c r="BO54" s="81">
        <v>1.6532333645735708</v>
      </c>
      <c r="BP54" s="80">
        <f>Average!J507</f>
        <v>11.373214285714285</v>
      </c>
      <c r="BQ54" s="80">
        <v>17.64</v>
      </c>
      <c r="BR54" s="81">
        <v>1.5652173913043479</v>
      </c>
      <c r="BS54" s="80">
        <f>Average!K507</f>
        <v>11.917445054945054</v>
      </c>
      <c r="BT54" s="80">
        <v>17.64</v>
      </c>
      <c r="BU54" s="81">
        <v>1.4435351882160394</v>
      </c>
      <c r="BV54" s="80">
        <f>Average!L507</f>
        <v>13.43565934065934</v>
      </c>
      <c r="BW54" s="80">
        <v>20.190000000000001</v>
      </c>
      <c r="BX54" s="81">
        <v>1.4737226277372264</v>
      </c>
      <c r="BY54" s="80">
        <f>Average!M507</f>
        <v>15.596373626373627</v>
      </c>
      <c r="BZ54" s="80">
        <v>22.560000000000002</v>
      </c>
      <c r="CA54" s="81">
        <v>1.4197608558842041</v>
      </c>
      <c r="CB54" s="80">
        <f>Average!N507</f>
        <v>17.73458791208791</v>
      </c>
      <c r="CC54" s="80">
        <v>25.040000000000003</v>
      </c>
      <c r="CD54" s="81">
        <v>1.3988826815642461</v>
      </c>
      <c r="CE54" s="3">
        <v>17.899999999999999</v>
      </c>
      <c r="CF54" s="3">
        <v>25.040000000000003</v>
      </c>
      <c r="CG54" s="35">
        <v>1.3988826815642461</v>
      </c>
      <c r="CH54" s="3"/>
      <c r="CI54" s="3" t="s">
        <v>126</v>
      </c>
      <c r="CJ54" s="3"/>
      <c r="CK54" s="3"/>
    </row>
    <row r="55" spans="1:89" x14ac:dyDescent="0.2">
      <c r="A55">
        <v>18</v>
      </c>
      <c r="B55">
        <v>0.31</v>
      </c>
      <c r="C55">
        <v>0.11</v>
      </c>
      <c r="D55">
        <v>0.28999999999999998</v>
      </c>
      <c r="E55">
        <v>0.28000000000000003</v>
      </c>
      <c r="G55">
        <v>0.24</v>
      </c>
      <c r="H55">
        <v>0.12</v>
      </c>
      <c r="I55" s="34" t="s">
        <v>89</v>
      </c>
      <c r="J55">
        <v>0.24</v>
      </c>
      <c r="N55">
        <v>0.15</v>
      </c>
      <c r="Q55">
        <v>0.03</v>
      </c>
      <c r="R55">
        <v>0.12</v>
      </c>
      <c r="T55">
        <v>0.32</v>
      </c>
      <c r="U55">
        <v>18</v>
      </c>
      <c r="W55" s="54" t="str">
        <f>Q36</f>
        <v>Blachly</v>
      </c>
      <c r="X55" s="49">
        <f>Q69</f>
        <v>1.2699999999999998</v>
      </c>
      <c r="Y55" s="51">
        <v>1.3473913043478263</v>
      </c>
      <c r="Z55" s="52">
        <f t="shared" si="32"/>
        <v>3.3600000000000003</v>
      </c>
      <c r="AA55" s="52">
        <f>Average!D514</f>
        <v>3.5207142857142859</v>
      </c>
      <c r="AB55" s="52">
        <f>BK$33+BK$34+BK$35+BK$36+Z55</f>
        <v>11.120000000000001</v>
      </c>
      <c r="AC55" s="76">
        <f>AC19+Table542739[[#This Row],[Column3]]</f>
        <v>10.179572384137602</v>
      </c>
      <c r="AT55" t="s">
        <v>127</v>
      </c>
      <c r="AU55" s="3">
        <f>Average!C508</f>
        <v>1.9479166666666663</v>
      </c>
      <c r="AV55" s="80">
        <v>1.94</v>
      </c>
      <c r="AW55" s="81">
        <v>0.95566502463054193</v>
      </c>
      <c r="AX55" s="80">
        <f>Average!D508</f>
        <v>3.2120833333333332</v>
      </c>
      <c r="AY55" s="80">
        <v>3.72</v>
      </c>
      <c r="AZ55" s="81">
        <v>1.0568181818181821</v>
      </c>
      <c r="BA55" s="80">
        <f>Average!E508</f>
        <v>4.9974999999999996</v>
      </c>
      <c r="BB55" s="80">
        <v>9.09</v>
      </c>
      <c r="BC55" s="81">
        <v>1.7413793103448276</v>
      </c>
      <c r="BD55" s="80">
        <f>Average!F508</f>
        <v>6.6116666666666664</v>
      </c>
      <c r="BE55" s="80">
        <v>11.92</v>
      </c>
      <c r="BF55" s="81">
        <v>1.781763826606876</v>
      </c>
      <c r="BG55" s="80">
        <f>Average!G508</f>
        <v>8.0133333333333336</v>
      </c>
      <c r="BH55" s="80">
        <v>12.93</v>
      </c>
      <c r="BI55" s="81">
        <v>1.5787545787545789</v>
      </c>
      <c r="BJ55" s="80">
        <f>Average!H508</f>
        <v>9.1504166666666666</v>
      </c>
      <c r="BK55" s="80">
        <v>15.09</v>
      </c>
      <c r="BL55" s="81">
        <v>1.6278317152103561</v>
      </c>
      <c r="BM55" s="80">
        <f>Average!I508</f>
        <v>9.6524999999999999</v>
      </c>
      <c r="BN55" s="80">
        <v>16.36</v>
      </c>
      <c r="BO55" s="81">
        <v>1.6710929519918285</v>
      </c>
      <c r="BP55" s="80">
        <f>Average!J508</f>
        <v>10.060326086956522</v>
      </c>
      <c r="BQ55" s="80">
        <v>16.36</v>
      </c>
      <c r="BR55" s="81">
        <v>1.5883495145631068</v>
      </c>
      <c r="BS55" s="80">
        <f>Average!K508</f>
        <v>10.617717391304348</v>
      </c>
      <c r="BT55" s="80">
        <v>16.36</v>
      </c>
      <c r="BU55" s="81">
        <v>1.4805429864253394</v>
      </c>
      <c r="BV55" s="80">
        <f>Average!L508</f>
        <v>11.988134057971015</v>
      </c>
      <c r="BW55" s="80">
        <v>18.86</v>
      </c>
      <c r="BX55" s="81">
        <v>1.5197421434327156</v>
      </c>
      <c r="BY55" s="80">
        <f>Average!M508</f>
        <v>13.974800724637682</v>
      </c>
      <c r="BZ55" s="80">
        <v>21.39</v>
      </c>
      <c r="CA55" s="81">
        <v>1.4782308223911542</v>
      </c>
      <c r="CB55" s="80">
        <f>Average!N508</f>
        <v>15.806467391304349</v>
      </c>
      <c r="CC55" s="80">
        <v>23.34</v>
      </c>
      <c r="CD55" s="81">
        <v>1.4240390482001219</v>
      </c>
      <c r="CE55" s="3">
        <v>16.39</v>
      </c>
      <c r="CF55" s="3">
        <v>23.34</v>
      </c>
      <c r="CG55" s="35">
        <v>1.4240390482001219</v>
      </c>
      <c r="CH55" s="3"/>
      <c r="CI55" s="3" t="s">
        <v>127</v>
      </c>
      <c r="CJ55" s="3"/>
      <c r="CK55" s="3"/>
    </row>
    <row r="56" spans="1:89" x14ac:dyDescent="0.2">
      <c r="A56">
        <v>19</v>
      </c>
      <c r="B56">
        <v>0.04</v>
      </c>
      <c r="C56">
        <v>0.08</v>
      </c>
      <c r="D56">
        <v>0.02</v>
      </c>
      <c r="E56">
        <v>0.03</v>
      </c>
      <c r="F56">
        <v>0.01</v>
      </c>
      <c r="H56">
        <v>0.1</v>
      </c>
      <c r="I56">
        <v>0.3</v>
      </c>
      <c r="J56">
        <v>0.1</v>
      </c>
      <c r="N56">
        <v>0.22</v>
      </c>
      <c r="Q56">
        <v>0.02</v>
      </c>
      <c r="U56">
        <v>19</v>
      </c>
      <c r="W56" s="54" t="str">
        <f>R36</f>
        <v>S. Flerchinger</v>
      </c>
      <c r="X56" s="49">
        <f>R69</f>
        <v>1.02</v>
      </c>
      <c r="Y56" s="51">
        <v>1.1047619047619048</v>
      </c>
      <c r="Z56" s="52">
        <f t="shared" si="32"/>
        <v>2.5</v>
      </c>
      <c r="AA56" s="52">
        <f>Average!D515</f>
        <v>3.1003846153846149</v>
      </c>
      <c r="AB56" s="52">
        <f>BL$33+BL$34+BL$35+BL$36+Z56</f>
        <v>8.6</v>
      </c>
      <c r="AC56" s="76">
        <f>AC20+Table542739[[#This Row],[Column3]]</f>
        <v>8.7620899470899474</v>
      </c>
      <c r="AT56" t="s">
        <v>128</v>
      </c>
      <c r="AU56" s="3">
        <f>Average!C509</f>
        <v>1.7624999999999997</v>
      </c>
      <c r="AV56" s="80">
        <v>3.6199999999999997</v>
      </c>
      <c r="AW56" s="81">
        <v>2.0111111111111111</v>
      </c>
      <c r="AX56" s="80">
        <f>Average!D509</f>
        <v>3.0803571428571423</v>
      </c>
      <c r="AY56" s="80">
        <v>5.33</v>
      </c>
      <c r="AZ56" s="81">
        <v>1.5722713864306783</v>
      </c>
      <c r="BA56" s="80">
        <f>Average!E509</f>
        <v>4.796785714285714</v>
      </c>
      <c r="BB56" s="80">
        <v>10.81</v>
      </c>
      <c r="BC56" s="81">
        <v>2.1576846307385233</v>
      </c>
      <c r="BD56" s="80">
        <f>Average!F509</f>
        <v>6.7275</v>
      </c>
      <c r="BE56" s="80">
        <v>13.290000000000001</v>
      </c>
      <c r="BF56" s="81">
        <v>1.9544117647058825</v>
      </c>
      <c r="BG56" s="80">
        <f>Average!G509</f>
        <v>8.8178571428571431</v>
      </c>
      <c r="BH56" s="80">
        <v>14.030000000000001</v>
      </c>
      <c r="BI56" s="81">
        <v>1.5979498861047838</v>
      </c>
      <c r="BJ56" s="80">
        <f>Average!H509</f>
        <v>10.429642857142857</v>
      </c>
      <c r="BK56" s="80">
        <v>16.59</v>
      </c>
      <c r="BL56" s="81">
        <v>1.6474677259185699</v>
      </c>
      <c r="BM56" s="80">
        <f>Average!I509</f>
        <v>10.986785714285714</v>
      </c>
      <c r="BN56" s="80">
        <v>17.86</v>
      </c>
      <c r="BO56" s="81">
        <v>1.6598513011152416</v>
      </c>
      <c r="BP56" s="80">
        <f>Average!J509</f>
        <v>11.479285714285714</v>
      </c>
      <c r="BQ56" s="80">
        <v>17.86</v>
      </c>
      <c r="BR56" s="81">
        <v>1.569420035149385</v>
      </c>
      <c r="BS56" s="80">
        <f>Average!K509</f>
        <v>12.171507936507936</v>
      </c>
      <c r="BT56" s="80">
        <v>17.86</v>
      </c>
      <c r="BU56" s="81">
        <v>1.4591503267973858</v>
      </c>
      <c r="BV56" s="80">
        <f>Average!L509</f>
        <v>13.721507936507935</v>
      </c>
      <c r="BW56" s="80">
        <v>21.189999999999998</v>
      </c>
      <c r="BX56" s="81">
        <v>1.5535190615835777</v>
      </c>
      <c r="BY56" s="80">
        <f>Average!M509</f>
        <v>15.802579365079364</v>
      </c>
      <c r="BZ56" s="80">
        <v>23.369999999999997</v>
      </c>
      <c r="CA56" s="81">
        <v>1.4763108022741629</v>
      </c>
      <c r="CB56" s="80">
        <f>Average!N509</f>
        <v>17.623650793650793</v>
      </c>
      <c r="CC56" s="80">
        <v>25.349999999999998</v>
      </c>
      <c r="CD56" s="81">
        <v>1.4346349745331071</v>
      </c>
      <c r="CE56" s="3">
        <v>17.669999999999998</v>
      </c>
      <c r="CF56" s="3">
        <v>25.349999999999998</v>
      </c>
      <c r="CG56" s="35">
        <v>1.4346349745331071</v>
      </c>
      <c r="CH56" s="3"/>
      <c r="CI56" s="3" t="s">
        <v>128</v>
      </c>
      <c r="CJ56" s="3"/>
      <c r="CK56" s="3"/>
    </row>
    <row r="57" spans="1:89" x14ac:dyDescent="0.2">
      <c r="A57">
        <v>20</v>
      </c>
      <c r="J57">
        <v>0.02</v>
      </c>
      <c r="U57">
        <v>20</v>
      </c>
      <c r="W57" s="54" t="str">
        <f>S36</f>
        <v>B Slaybaugh</v>
      </c>
      <c r="X57" s="49">
        <f>S69</f>
        <v>0</v>
      </c>
      <c r="Y57" s="51">
        <v>0.74166666666666659</v>
      </c>
      <c r="Z57" s="52">
        <f t="shared" si="32"/>
        <v>0</v>
      </c>
      <c r="AA57" s="52">
        <f>Average!D516</f>
        <v>3.1053846153846152</v>
      </c>
      <c r="AB57" s="52">
        <f>BM$33+BM$34+BM$35+BM$36+Z57</f>
        <v>0</v>
      </c>
      <c r="AC57" s="76">
        <f>AC21+Table542739[[#This Row],[Column3]]</f>
        <v>9.3812179487179499</v>
      </c>
      <c r="AT57" t="s">
        <v>129</v>
      </c>
      <c r="AU57" s="3">
        <f>Average!C510</f>
        <v>1.655</v>
      </c>
      <c r="AV57" s="80">
        <v>2.02</v>
      </c>
      <c r="AW57" s="81">
        <v>1.1542857142857144</v>
      </c>
      <c r="AX57" s="80">
        <f>Average!D510</f>
        <v>2.7420833333333334</v>
      </c>
      <c r="AY57" s="80">
        <v>3.1500000000000004</v>
      </c>
      <c r="AZ57" s="81">
        <v>1.05</v>
      </c>
      <c r="BA57" s="80">
        <f>Average!E510</f>
        <v>4.3129166666666672</v>
      </c>
      <c r="BB57" s="80">
        <v>7.4700000000000006</v>
      </c>
      <c r="BC57" s="81">
        <v>1.6203904555314534</v>
      </c>
      <c r="BD57" s="80">
        <f>Average!F510</f>
        <v>5.828333333333334</v>
      </c>
      <c r="BE57" s="80">
        <v>10.07</v>
      </c>
      <c r="BF57" s="81">
        <v>1.6589785831960462</v>
      </c>
      <c r="BG57" s="80">
        <f>Average!G510</f>
        <v>7.2758333333333338</v>
      </c>
      <c r="BH57" s="80">
        <v>11.02</v>
      </c>
      <c r="BI57" s="81">
        <v>1.4461942257217848</v>
      </c>
      <c r="BJ57" s="80">
        <f>Average!H510</f>
        <v>8.59375</v>
      </c>
      <c r="BK57" s="80">
        <v>13.719999999999999</v>
      </c>
      <c r="BL57" s="81">
        <v>1.5502824858757061</v>
      </c>
      <c r="BM57" s="80">
        <f>Average!I510</f>
        <v>9.0474999999999994</v>
      </c>
      <c r="BN57" s="80">
        <v>14.569999999999999</v>
      </c>
      <c r="BO57" s="81">
        <v>1.5566239316239316</v>
      </c>
      <c r="BP57" s="80">
        <f>Average!J510</f>
        <v>9.473749999999999</v>
      </c>
      <c r="BQ57" s="80">
        <v>14.569999999999999</v>
      </c>
      <c r="BR57" s="81">
        <v>1.4852191641182468</v>
      </c>
      <c r="BS57" s="80">
        <f>Average!K510</f>
        <v>10.135113636363636</v>
      </c>
      <c r="BT57" s="80">
        <v>14.569999999999999</v>
      </c>
      <c r="BU57" s="81">
        <v>1.3823529411764706</v>
      </c>
      <c r="BV57" s="80">
        <f>Average!L510</f>
        <v>11.355530303030303</v>
      </c>
      <c r="BW57" s="80">
        <v>16.919999999999998</v>
      </c>
      <c r="BX57" s="81">
        <v>1.4266441821247891</v>
      </c>
      <c r="BY57" s="80">
        <f>Average!M510</f>
        <v>13.131363636363638</v>
      </c>
      <c r="BZ57" s="80">
        <v>19.339999999999996</v>
      </c>
      <c r="CA57" s="81">
        <v>1.4158125915080524</v>
      </c>
      <c r="CB57" s="80">
        <f>Average!N510</f>
        <v>14.825113636363637</v>
      </c>
      <c r="CC57" s="80">
        <v>20.849999999999998</v>
      </c>
      <c r="CD57" s="81">
        <v>1.3556566970091026</v>
      </c>
      <c r="CE57" s="3">
        <v>15.38</v>
      </c>
      <c r="CF57" s="3">
        <v>20.849999999999998</v>
      </c>
      <c r="CG57" s="35">
        <v>1.3556566970091026</v>
      </c>
      <c r="CH57" s="3"/>
      <c r="CI57" s="3" t="s">
        <v>129</v>
      </c>
      <c r="CJ57" s="3"/>
      <c r="CK57" s="3"/>
    </row>
    <row r="58" spans="1:89" x14ac:dyDescent="0.2">
      <c r="A58">
        <v>21</v>
      </c>
      <c r="U58">
        <v>21</v>
      </c>
      <c r="W58" s="54" t="str">
        <f>T36</f>
        <v>Demand</v>
      </c>
      <c r="X58" s="49">
        <f>T69</f>
        <v>2.35</v>
      </c>
      <c r="Y58" s="51">
        <v>2.3030769230769228</v>
      </c>
      <c r="Z58" s="52">
        <f t="shared" si="32"/>
        <v>6.77</v>
      </c>
      <c r="AA58" s="52">
        <f>Average!D517</f>
        <v>5.9661111111111111</v>
      </c>
      <c r="AB58" s="52">
        <f>BN$33+BN$34+BN$35+BN$36+Z58</f>
        <v>13.14</v>
      </c>
      <c r="AC58" s="76">
        <f>AC22+Table542739[[#This Row],[Column3]]</f>
        <v>15.40448717948718</v>
      </c>
      <c r="AT58" t="s">
        <v>130</v>
      </c>
      <c r="AU58" s="3">
        <f>Average!C511</f>
        <v>1.5517857142857143</v>
      </c>
      <c r="AV58" s="80">
        <v>2.69</v>
      </c>
      <c r="AW58" s="81">
        <v>1.670807453416149</v>
      </c>
      <c r="AX58" s="80">
        <f>Average!D511</f>
        <v>2.74</v>
      </c>
      <c r="AY58" s="80">
        <v>4.21</v>
      </c>
      <c r="AZ58" s="81">
        <v>1.431972789115646</v>
      </c>
      <c r="BA58" s="80">
        <f>Average!E511</f>
        <v>4.4739285714285719</v>
      </c>
      <c r="BB58" s="80">
        <v>8.8499999999999979</v>
      </c>
      <c r="BC58" s="81">
        <v>2.0251716247139582</v>
      </c>
      <c r="BD58" s="80">
        <f>Average!F511</f>
        <v>6.0232142857142863</v>
      </c>
      <c r="BE58" s="80">
        <v>10.699999999999998</v>
      </c>
      <c r="BF58" s="81">
        <v>1.8384879725085905</v>
      </c>
      <c r="BG58" s="80">
        <f>Average!G511</f>
        <v>7.5389285714285723</v>
      </c>
      <c r="BH58" s="80">
        <v>11.519999999999998</v>
      </c>
      <c r="BI58" s="81">
        <v>1.5609756097560972</v>
      </c>
      <c r="BJ58" s="80">
        <f>Average!H511</f>
        <v>8.9414285714285722</v>
      </c>
      <c r="BK58" s="80">
        <v>13.639999999999997</v>
      </c>
      <c r="BL58" s="81">
        <v>1.5953216374269001</v>
      </c>
      <c r="BM58" s="80">
        <f>Average!I511</f>
        <v>9.4157142857142873</v>
      </c>
      <c r="BN58" s="80">
        <v>14.429999999999996</v>
      </c>
      <c r="BO58" s="81">
        <v>1.5583153347732175</v>
      </c>
      <c r="BP58" s="80">
        <f>Average!J511</f>
        <v>9.9628571428571444</v>
      </c>
      <c r="BQ58" s="80">
        <v>14.509999999999996</v>
      </c>
      <c r="BR58" s="81">
        <v>1.4641775983854686</v>
      </c>
      <c r="BS58" s="80">
        <f>Average!K511</f>
        <v>10.512500000000001</v>
      </c>
      <c r="BT58" s="80">
        <v>14.509999999999996</v>
      </c>
      <c r="BU58" s="81">
        <v>1.3637218045112776</v>
      </c>
      <c r="BV58" s="80">
        <f>Average!L511</f>
        <v>11.800357142857145</v>
      </c>
      <c r="BW58" s="80">
        <v>17.099999999999994</v>
      </c>
      <c r="BX58" s="81">
        <v>1.4491525423728806</v>
      </c>
      <c r="BY58" s="80">
        <f>Average!M511</f>
        <v>13.451785714285716</v>
      </c>
      <c r="BZ58" s="80">
        <v>18.639999999999993</v>
      </c>
      <c r="CA58" s="81">
        <v>1.3756457564575639</v>
      </c>
      <c r="CB58" s="80">
        <f>Average!N511</f>
        <v>15.264285714285716</v>
      </c>
      <c r="CC58" s="80">
        <v>20.549999999999994</v>
      </c>
      <c r="CD58" s="81">
        <v>1.3537549407114617</v>
      </c>
      <c r="CE58" s="3">
        <v>15.180000000000003</v>
      </c>
      <c r="CF58" s="3">
        <v>20.549999999999994</v>
      </c>
      <c r="CG58" s="35">
        <v>1.3537549407114617</v>
      </c>
      <c r="CH58" s="3"/>
      <c r="CI58" s="3" t="s">
        <v>130</v>
      </c>
      <c r="CJ58" s="3"/>
      <c r="CK58" s="3"/>
    </row>
    <row r="59" spans="1:89" x14ac:dyDescent="0.2">
      <c r="A59">
        <v>22</v>
      </c>
      <c r="U59">
        <v>22</v>
      </c>
      <c r="W59" s="54"/>
      <c r="X59" s="49"/>
      <c r="Y59" s="49"/>
      <c r="Z59" s="50"/>
      <c r="AA59" s="50"/>
      <c r="AB59" s="52"/>
      <c r="AC59" s="74"/>
      <c r="AT59" t="s">
        <v>131</v>
      </c>
      <c r="AU59" s="3">
        <f>Average!C512</f>
        <v>1.5903846153846157</v>
      </c>
      <c r="AV59" s="80">
        <v>0</v>
      </c>
      <c r="AW59" s="81">
        <v>0</v>
      </c>
      <c r="AX59" s="80">
        <f>Average!D512</f>
        <v>2.6257692307692309</v>
      </c>
      <c r="AY59" s="80">
        <v>0.36</v>
      </c>
      <c r="AZ59" s="81">
        <v>0.11960132890365449</v>
      </c>
      <c r="BA59" s="80">
        <f>Average!E512</f>
        <v>4.222065527065527</v>
      </c>
      <c r="BB59" s="80">
        <v>4.1900000000000004</v>
      </c>
      <c r="BC59" s="81">
        <v>0.87840670859538805</v>
      </c>
      <c r="BD59" s="80">
        <f>Average!F512</f>
        <v>5.5142083842083842</v>
      </c>
      <c r="BE59" s="80">
        <v>6.3500000000000005</v>
      </c>
      <c r="BF59" s="81">
        <v>1.0127591706539076</v>
      </c>
      <c r="BG59" s="80">
        <f>Average!G512</f>
        <v>6.628494098494099</v>
      </c>
      <c r="BH59" s="80">
        <v>7.8500000000000005</v>
      </c>
      <c r="BI59" s="81">
        <v>1.0115979381443301</v>
      </c>
      <c r="BJ59" s="80">
        <f>Average!H512</f>
        <v>7.5825681725681733</v>
      </c>
      <c r="BK59" s="80">
        <v>9.870000000000001</v>
      </c>
      <c r="BL59" s="81">
        <v>1.1228668941979525</v>
      </c>
      <c r="BM59" s="80">
        <f>Average!I512</f>
        <v>7.9598758648758654</v>
      </c>
      <c r="BN59" s="80">
        <v>10.72</v>
      </c>
      <c r="BO59" s="81">
        <v>1.1477516059957173</v>
      </c>
      <c r="BP59" s="80">
        <f>Average!J512</f>
        <v>8.2990758648758653</v>
      </c>
      <c r="BQ59" s="80">
        <v>10.72</v>
      </c>
      <c r="BR59" s="81">
        <v>1.08502024291498</v>
      </c>
      <c r="BS59" s="80">
        <f>Average!K512</f>
        <v>8.7571527879527888</v>
      </c>
      <c r="BT59" s="80">
        <v>10.72</v>
      </c>
      <c r="BU59" s="81">
        <v>1.0199809705042817</v>
      </c>
      <c r="BV59" s="80">
        <f>Average!L512</f>
        <v>9.8450099308099315</v>
      </c>
      <c r="BW59" s="80">
        <v>10.72</v>
      </c>
      <c r="BX59" s="81">
        <v>0.9069373942470389</v>
      </c>
      <c r="BY59" s="80">
        <f>Average!M512</f>
        <v>11.526861782661783</v>
      </c>
      <c r="BZ59" s="80">
        <v>10.72</v>
      </c>
      <c r="CA59" s="81">
        <v>0.78248175182481761</v>
      </c>
      <c r="CB59" s="80">
        <f>Average!N512</f>
        <v>13.140707936507937</v>
      </c>
      <c r="CC59" s="80">
        <v>10.72</v>
      </c>
      <c r="CD59" s="81">
        <v>0.69700910273081929</v>
      </c>
      <c r="CE59" s="3">
        <v>15.379999999999999</v>
      </c>
      <c r="CF59" s="3">
        <v>10.72</v>
      </c>
      <c r="CG59" s="35">
        <v>0.69700910273081929</v>
      </c>
      <c r="CH59" s="3"/>
      <c r="CI59" s="3" t="s">
        <v>131</v>
      </c>
      <c r="CJ59" s="3"/>
      <c r="CK59" s="3"/>
    </row>
    <row r="60" spans="1:89" x14ac:dyDescent="0.2">
      <c r="A60">
        <v>23</v>
      </c>
      <c r="O60">
        <v>0.96</v>
      </c>
      <c r="U60">
        <v>23</v>
      </c>
      <c r="W60" s="54" t="s">
        <v>101</v>
      </c>
      <c r="X60" s="49"/>
      <c r="Y60" s="49"/>
      <c r="Z60" s="50"/>
      <c r="AA60" s="50" t="s">
        <v>145</v>
      </c>
      <c r="AB60" s="52"/>
      <c r="AC60" s="76"/>
      <c r="AT60" t="s">
        <v>132</v>
      </c>
      <c r="AU60" s="3">
        <f>Average!C513</f>
        <v>1.5205882352941178</v>
      </c>
      <c r="AV60" s="80">
        <v>0</v>
      </c>
      <c r="AW60" s="81">
        <v>0</v>
      </c>
      <c r="AX60" s="80">
        <f>Average!D513</f>
        <v>2.6982352941176471</v>
      </c>
      <c r="AY60" s="80">
        <v>0</v>
      </c>
      <c r="AZ60" s="81">
        <v>0</v>
      </c>
      <c r="BA60" s="80">
        <f>Average!E513</f>
        <v>4.0335294117647056</v>
      </c>
      <c r="BB60" s="80">
        <v>0</v>
      </c>
      <c r="BC60" s="81">
        <v>0</v>
      </c>
      <c r="BD60" s="80">
        <f>Average!F513</f>
        <v>5.5558823529411763</v>
      </c>
      <c r="BE60" s="80">
        <v>0</v>
      </c>
      <c r="BF60" s="81">
        <v>0</v>
      </c>
      <c r="BG60" s="80">
        <f>Average!G513</f>
        <v>7.0888235294117647</v>
      </c>
      <c r="BH60" s="80">
        <v>0</v>
      </c>
      <c r="BI60" s="81">
        <v>0</v>
      </c>
      <c r="BJ60" s="80">
        <f>Average!H513</f>
        <v>8.1743790849673204</v>
      </c>
      <c r="BK60" s="80">
        <v>0</v>
      </c>
      <c r="BL60" s="81">
        <v>0</v>
      </c>
      <c r="BM60" s="80">
        <f>Average!I513</f>
        <v>8.7326143790849677</v>
      </c>
      <c r="BN60" s="80">
        <v>0</v>
      </c>
      <c r="BO60" s="81">
        <v>0</v>
      </c>
      <c r="BP60" s="80">
        <f>Average!J513</f>
        <v>9.2284967320261444</v>
      </c>
      <c r="BQ60" s="80">
        <v>0</v>
      </c>
      <c r="BR60" s="81">
        <v>0</v>
      </c>
      <c r="BS60" s="80">
        <f>Average!K513</f>
        <v>9.9149673202614395</v>
      </c>
      <c r="BT60" s="80">
        <v>0</v>
      </c>
      <c r="BU60" s="81">
        <v>0</v>
      </c>
      <c r="BV60" s="80">
        <f>Average!L513</f>
        <v>11.327189542483662</v>
      </c>
      <c r="BW60" s="80">
        <v>0</v>
      </c>
      <c r="BX60" s="81">
        <v>0</v>
      </c>
      <c r="BY60" s="80">
        <f>Average!M513</f>
        <v>13.162483660130722</v>
      </c>
      <c r="BZ60" s="80">
        <v>0</v>
      </c>
      <c r="CA60" s="81">
        <v>0</v>
      </c>
      <c r="CB60" s="80">
        <f>Average!N513</f>
        <v>14.652483660130722</v>
      </c>
      <c r="CC60" s="80">
        <v>0</v>
      </c>
      <c r="CD60" s="81">
        <v>0</v>
      </c>
      <c r="CE60" s="3">
        <v>15.579999999999998</v>
      </c>
      <c r="CF60" s="3">
        <v>0</v>
      </c>
      <c r="CG60" s="35"/>
      <c r="CH60" s="3"/>
      <c r="CI60" s="3" t="s">
        <v>132</v>
      </c>
      <c r="CJ60" s="3"/>
      <c r="CK60" s="3"/>
    </row>
    <row r="61" spans="1:89" x14ac:dyDescent="0.2">
      <c r="A61">
        <v>24</v>
      </c>
      <c r="U61">
        <v>24</v>
      </c>
      <c r="W61" s="54"/>
      <c r="X61" s="49" t="s">
        <v>102</v>
      </c>
      <c r="Y61" s="49"/>
      <c r="Z61" s="50"/>
      <c r="AA61" s="50"/>
      <c r="AB61" s="52"/>
      <c r="AC61" s="74"/>
      <c r="AT61" t="s">
        <v>133</v>
      </c>
      <c r="AU61" s="3">
        <f>Average!C514</f>
        <v>2.1310714285714285</v>
      </c>
      <c r="AV61" s="80">
        <v>4.2799999999999994</v>
      </c>
      <c r="AW61" s="81">
        <v>2.5325443786982245</v>
      </c>
      <c r="AX61" s="80">
        <f>Average!D514</f>
        <v>3.5207142857142859</v>
      </c>
      <c r="AY61" s="80">
        <v>5.47</v>
      </c>
      <c r="AZ61" s="81">
        <v>1.9397163120567376</v>
      </c>
      <c r="BA61" s="80">
        <f>Average!E514</f>
        <v>5.531428571428572</v>
      </c>
      <c r="BB61" s="80">
        <v>9.6199999999999992</v>
      </c>
      <c r="BC61" s="81">
        <v>2.2796208530805688</v>
      </c>
      <c r="BD61" s="80">
        <f>Average!F514</f>
        <v>7.316071428571429</v>
      </c>
      <c r="BE61" s="80">
        <v>12.459999999999999</v>
      </c>
      <c r="BF61" s="81">
        <v>2.1975308641975309</v>
      </c>
      <c r="BG61" s="80">
        <f>Average!G514</f>
        <v>9.0135714285714297</v>
      </c>
      <c r="BH61" s="80">
        <v>13.549999999999999</v>
      </c>
      <c r="BI61" s="81">
        <v>1.8767313019390581</v>
      </c>
      <c r="BJ61" s="80">
        <f>Average!H514</f>
        <v>10.263214285714287</v>
      </c>
      <c r="BK61" s="80">
        <v>16.059999999999999</v>
      </c>
      <c r="BL61" s="81">
        <v>1.9443099273607747</v>
      </c>
      <c r="BM61" s="80">
        <f>Average!I514</f>
        <v>10.713571428571431</v>
      </c>
      <c r="BN61" s="80">
        <v>16.64</v>
      </c>
      <c r="BO61" s="81">
        <v>1.9148446490218645</v>
      </c>
      <c r="BP61" s="80">
        <f>Average!J514</f>
        <v>11.180714285714288</v>
      </c>
      <c r="BQ61" s="80">
        <v>16.64</v>
      </c>
      <c r="BR61" s="81">
        <v>1.8146128680479827</v>
      </c>
      <c r="BS61" s="80">
        <f>Average!K514</f>
        <v>11.849945054945056</v>
      </c>
      <c r="BT61" s="80">
        <v>16.64</v>
      </c>
      <c r="BU61" s="81">
        <v>1.71900826446281</v>
      </c>
      <c r="BV61" s="80">
        <f>Average!L514</f>
        <v>13.473516483516486</v>
      </c>
      <c r="BW61" s="80">
        <v>19.100000000000001</v>
      </c>
      <c r="BX61" s="81">
        <v>1.7347865576748411</v>
      </c>
      <c r="BY61" s="80">
        <f>Average!M514</f>
        <v>15.701730769230771</v>
      </c>
      <c r="BZ61" s="80">
        <v>21.46</v>
      </c>
      <c r="CA61" s="81">
        <v>1.6752537080405934</v>
      </c>
      <c r="CB61" s="80">
        <f>Average!N514</f>
        <v>17.716373626373628</v>
      </c>
      <c r="CC61" s="80">
        <v>23.37</v>
      </c>
      <c r="CD61" s="81">
        <v>1.6285714285714286</v>
      </c>
      <c r="CE61" s="3">
        <v>14.350000000000001</v>
      </c>
      <c r="CF61" s="3">
        <v>23.37</v>
      </c>
      <c r="CG61" s="35">
        <v>1.6285714285714286</v>
      </c>
      <c r="CH61" s="3"/>
      <c r="CI61" s="3" t="s">
        <v>133</v>
      </c>
      <c r="CJ61" s="3"/>
      <c r="CK61" s="3"/>
    </row>
    <row r="62" spans="1:89" x14ac:dyDescent="0.2">
      <c r="A62">
        <v>25</v>
      </c>
      <c r="U62">
        <v>25</v>
      </c>
      <c r="X62" s="39"/>
      <c r="Y62" s="39"/>
      <c r="Z62" s="8"/>
      <c r="AA62" s="8"/>
      <c r="AB62" s="42"/>
      <c r="AC62" s="74"/>
      <c r="AT62" t="s">
        <v>17</v>
      </c>
      <c r="AU62" s="3">
        <f>Average!C515</f>
        <v>1.9265384615384611</v>
      </c>
      <c r="AV62" s="80">
        <v>4.339999999999999</v>
      </c>
      <c r="AW62" s="81">
        <v>2.6790123456790114</v>
      </c>
      <c r="AX62" s="80">
        <f>Average!D515</f>
        <v>3.1003846153846149</v>
      </c>
      <c r="AY62" s="80">
        <v>5.3299999999999992</v>
      </c>
      <c r="AZ62" s="81">
        <v>2.0343511450381677</v>
      </c>
      <c r="BA62" s="80">
        <f>Average!E515</f>
        <v>4.9200142450142446</v>
      </c>
      <c r="BB62" s="80">
        <v>10.329999999999998</v>
      </c>
      <c r="BC62" s="81">
        <v>2.6284987277353684</v>
      </c>
      <c r="BD62" s="80">
        <f>Average!F515</f>
        <v>6.6355698005698009</v>
      </c>
      <c r="BE62" s="80">
        <v>12.29</v>
      </c>
      <c r="BF62" s="81">
        <v>2.3014981273408237</v>
      </c>
      <c r="BG62" s="80">
        <f>Average!G515</f>
        <v>8.465569800569801</v>
      </c>
      <c r="BH62" s="80">
        <v>13.329999999999998</v>
      </c>
      <c r="BI62" s="81">
        <v>2.0015015015015014</v>
      </c>
      <c r="BJ62" s="80">
        <f>Average!H515</f>
        <v>9.9618660968660979</v>
      </c>
      <c r="BK62" s="80">
        <v>15.709999999999997</v>
      </c>
      <c r="BL62" s="81">
        <v>2.0863213811420978</v>
      </c>
      <c r="BM62" s="80">
        <f>Average!I515</f>
        <v>10.527421652421653</v>
      </c>
      <c r="BN62" s="80">
        <v>16.939999999999998</v>
      </c>
      <c r="BO62" s="81">
        <v>2.1443037974683539</v>
      </c>
      <c r="BP62" s="80">
        <f>Average!J515</f>
        <v>11.203493080993081</v>
      </c>
      <c r="BQ62" s="80">
        <v>16.999999999999996</v>
      </c>
      <c r="BR62" s="81">
        <v>2.0262216924910601</v>
      </c>
      <c r="BS62" s="80">
        <f>Average!K515</f>
        <v>11.810530118030117</v>
      </c>
      <c r="BT62" s="80">
        <v>16.999999999999996</v>
      </c>
      <c r="BU62" s="81">
        <v>1.8952062430323295</v>
      </c>
      <c r="BV62" s="80">
        <f>Average!L515</f>
        <v>13.168030118030117</v>
      </c>
      <c r="BW62" s="80">
        <v>19.469999999999995</v>
      </c>
      <c r="BX62" s="81">
        <v>1.9163385826771648</v>
      </c>
      <c r="BY62" s="80">
        <f>Average!M515</f>
        <v>14.949815832315831</v>
      </c>
      <c r="BZ62" s="80">
        <v>20.949999999999996</v>
      </c>
      <c r="CA62" s="81">
        <v>1.8013757523645739</v>
      </c>
      <c r="CB62" s="80">
        <f>Average!N515</f>
        <v>16.824630647130647</v>
      </c>
      <c r="CC62" s="80">
        <v>23.009999999999994</v>
      </c>
      <c r="CD62" s="81">
        <v>1.7484802431610937</v>
      </c>
      <c r="CE62" s="3">
        <v>13.16</v>
      </c>
      <c r="CF62" s="3">
        <v>23.009999999999994</v>
      </c>
      <c r="CG62" s="35">
        <v>1.7484802431610937</v>
      </c>
      <c r="CH62" s="3"/>
      <c r="CI62" s="3" t="s">
        <v>17</v>
      </c>
      <c r="CJ62" s="3"/>
      <c r="CK62" s="3"/>
    </row>
    <row r="63" spans="1:89" x14ac:dyDescent="0.2">
      <c r="A63">
        <v>26</v>
      </c>
      <c r="F63">
        <v>0.19</v>
      </c>
      <c r="Q63">
        <v>0.15</v>
      </c>
      <c r="U63">
        <v>26</v>
      </c>
      <c r="X63" s="39"/>
      <c r="Y63" s="39"/>
      <c r="Z63" s="8"/>
      <c r="AA63" s="8"/>
      <c r="AB63" s="42"/>
      <c r="AC63" s="42"/>
      <c r="AT63" t="s">
        <v>134</v>
      </c>
      <c r="AU63" s="3">
        <f>Average!C516</f>
        <v>2.3707692307692305</v>
      </c>
      <c r="AV63" s="80">
        <v>3.2099999999999995</v>
      </c>
      <c r="AW63" s="81"/>
      <c r="AX63" s="80">
        <f>Average!D516</f>
        <v>3.1053846153846152</v>
      </c>
      <c r="AY63" s="80">
        <v>4.4399999999999995</v>
      </c>
      <c r="AZ63" s="81"/>
      <c r="BA63" s="80">
        <f>Average!E516</f>
        <v>5.5969230769230762</v>
      </c>
      <c r="BB63" s="80">
        <v>10.09</v>
      </c>
      <c r="BC63" s="81"/>
      <c r="BD63" s="80">
        <f>Average!F516</f>
        <v>7.4830769230769221</v>
      </c>
      <c r="BE63" s="80">
        <v>12.66</v>
      </c>
      <c r="BF63" s="81"/>
      <c r="BG63" s="80">
        <f>Average!G516</f>
        <v>9.083846153846153</v>
      </c>
      <c r="BH63" s="80">
        <v>13.47</v>
      </c>
      <c r="BI63" s="81"/>
      <c r="BJ63" s="80">
        <f>Average!H516</f>
        <v>10.579230769230769</v>
      </c>
      <c r="BK63" s="80">
        <v>15.84</v>
      </c>
      <c r="BL63" s="81"/>
      <c r="BM63" s="80">
        <f>Average!I516</f>
        <v>10.963076923076922</v>
      </c>
      <c r="BN63" s="80">
        <v>17.73</v>
      </c>
      <c r="BO63" s="81"/>
      <c r="BP63" s="80">
        <f>Average!J516</f>
        <v>11.383846153846154</v>
      </c>
      <c r="BQ63" s="80">
        <v>17.73</v>
      </c>
      <c r="BR63" s="81"/>
      <c r="BS63" s="80">
        <f>Average!K516</f>
        <v>11.871538461538462</v>
      </c>
      <c r="BT63" s="80">
        <v>17.73</v>
      </c>
      <c r="BU63" s="81"/>
      <c r="BV63" s="80">
        <f>Average!L516</f>
        <v>13.055384615384616</v>
      </c>
      <c r="BW63" s="80">
        <v>20.65</v>
      </c>
      <c r="BX63" s="81"/>
      <c r="BY63" s="80">
        <f>Average!M516</f>
        <v>15.333076923076923</v>
      </c>
      <c r="BZ63" s="80">
        <v>23.259999999999998</v>
      </c>
      <c r="CA63" s="81"/>
      <c r="CB63" s="80">
        <f>Average!N516</f>
        <v>17.579230769230769</v>
      </c>
      <c r="CC63" s="80">
        <v>25.779999999999998</v>
      </c>
      <c r="CD63" s="81"/>
      <c r="CE63" s="3">
        <v>0</v>
      </c>
      <c r="CF63" s="3">
        <v>25.779999999999998</v>
      </c>
      <c r="CG63" s="35"/>
      <c r="CH63" s="3"/>
      <c r="CI63" s="3" t="s">
        <v>134</v>
      </c>
      <c r="CJ63" s="3"/>
      <c r="CK63" s="3"/>
    </row>
    <row r="64" spans="1:89" x14ac:dyDescent="0.2">
      <c r="A64">
        <v>27</v>
      </c>
      <c r="B64">
        <v>0.16</v>
      </c>
      <c r="C64">
        <v>0.26</v>
      </c>
      <c r="D64">
        <v>0.21</v>
      </c>
      <c r="E64">
        <v>0.22</v>
      </c>
      <c r="H64">
        <v>0.15</v>
      </c>
      <c r="I64">
        <v>0.24</v>
      </c>
      <c r="J64">
        <v>0.2</v>
      </c>
      <c r="L64">
        <v>0.21</v>
      </c>
      <c r="N64">
        <v>0.13</v>
      </c>
      <c r="Q64">
        <v>0.03</v>
      </c>
      <c r="R64">
        <v>0.2</v>
      </c>
      <c r="T64">
        <v>0.42</v>
      </c>
      <c r="U64">
        <v>27</v>
      </c>
      <c r="X64" s="39"/>
      <c r="Y64" s="39"/>
      <c r="Z64" s="8"/>
      <c r="AA64" s="8"/>
      <c r="AB64" s="42"/>
      <c r="AC64" s="42"/>
      <c r="AT64" t="s">
        <v>135</v>
      </c>
      <c r="AU64" s="3">
        <f>Average!C517</f>
        <v>3.4283333333333328</v>
      </c>
      <c r="AV64" s="3">
        <v>6.4300000000000006</v>
      </c>
      <c r="AW64" s="35"/>
      <c r="AX64" s="3">
        <f>Average!D517</f>
        <v>5.9661111111111111</v>
      </c>
      <c r="AY64" s="3">
        <v>9.89</v>
      </c>
      <c r="AZ64" s="35"/>
      <c r="BA64" s="3">
        <f>Average!E517</f>
        <v>9.81</v>
      </c>
      <c r="BB64" s="3">
        <v>19.170000000000002</v>
      </c>
      <c r="BC64" s="35"/>
      <c r="BD64" s="3">
        <f>Average!F517</f>
        <v>12.321944444444444</v>
      </c>
      <c r="BE64" s="3">
        <v>22.48</v>
      </c>
      <c r="BF64" s="35"/>
      <c r="BG64" s="3">
        <f>Average!G517</f>
        <v>15.193055555555555</v>
      </c>
      <c r="BH64" s="3">
        <v>24.55</v>
      </c>
      <c r="BI64" s="35"/>
      <c r="BJ64" s="3">
        <f>Average!H517</f>
        <v>17.163611111111109</v>
      </c>
      <c r="BK64" s="3">
        <v>28.07</v>
      </c>
      <c r="BL64" s="35"/>
      <c r="BM64" s="53">
        <f>Average!I517</f>
        <v>17.796111111111109</v>
      </c>
      <c r="BN64" s="3">
        <v>29.66</v>
      </c>
      <c r="BO64" s="35"/>
      <c r="BP64" s="3">
        <f>Average!J517</f>
        <v>18.448333333333331</v>
      </c>
      <c r="BQ64" s="3">
        <v>29.66</v>
      </c>
      <c r="BR64" s="35"/>
      <c r="BS64" s="3">
        <f>Average!K517</f>
        <v>19.303055555555552</v>
      </c>
      <c r="BT64" s="3">
        <v>29.66</v>
      </c>
      <c r="BU64" s="35"/>
      <c r="BV64" s="3">
        <f>Average!L517</f>
        <v>21.304166666666664</v>
      </c>
      <c r="BW64" s="3">
        <v>33.409999999999997</v>
      </c>
      <c r="BX64" s="35"/>
      <c r="BY64" s="3">
        <f>Average!M517</f>
        <v>24.302777777777777</v>
      </c>
      <c r="BZ64" s="3">
        <v>37.409999999999997</v>
      </c>
      <c r="CA64" s="35"/>
      <c r="CB64" s="3">
        <f>Average!N517</f>
        <v>27.606666666666666</v>
      </c>
      <c r="CC64" s="3">
        <v>40.86</v>
      </c>
      <c r="CD64" s="35"/>
      <c r="CE64" s="3">
        <v>0</v>
      </c>
      <c r="CF64" s="3">
        <v>40.86</v>
      </c>
      <c r="CG64" s="35"/>
      <c r="CH64" s="3"/>
      <c r="CI64" s="3" t="s">
        <v>135</v>
      </c>
      <c r="CJ64" s="3"/>
      <c r="CK64" s="3"/>
    </row>
    <row r="65" spans="1:89" x14ac:dyDescent="0.2">
      <c r="A65">
        <v>28</v>
      </c>
      <c r="B65">
        <v>0.01</v>
      </c>
      <c r="C65">
        <v>0.02</v>
      </c>
      <c r="E65">
        <v>0.02</v>
      </c>
      <c r="J65">
        <v>0.05</v>
      </c>
      <c r="N65">
        <v>0.02</v>
      </c>
      <c r="R65">
        <v>0.05</v>
      </c>
      <c r="T65">
        <v>0.05</v>
      </c>
      <c r="U65">
        <v>28</v>
      </c>
      <c r="X65" s="39"/>
      <c r="Y65" s="39"/>
      <c r="Z65" s="8"/>
      <c r="AA65" s="8"/>
      <c r="AB65" s="42"/>
      <c r="AC65" s="42"/>
      <c r="AU65" s="3"/>
      <c r="AV65" s="3"/>
      <c r="AW65" s="35"/>
      <c r="AX65" s="3"/>
      <c r="AY65" s="3"/>
      <c r="AZ65" s="35"/>
      <c r="BA65" s="3"/>
      <c r="BB65" s="3"/>
      <c r="BC65" s="35"/>
      <c r="BD65" s="3"/>
      <c r="BE65" s="3"/>
      <c r="BF65" s="35"/>
      <c r="BG65" s="3"/>
      <c r="BH65" s="3"/>
      <c r="BI65" s="35"/>
      <c r="BJ65" s="3"/>
      <c r="BK65" s="3"/>
      <c r="BL65" s="35"/>
      <c r="BM65" s="3"/>
      <c r="BN65" s="3"/>
      <c r="BO65" s="35"/>
      <c r="BP65" s="3"/>
      <c r="BQ65" s="3"/>
      <c r="BR65" s="35"/>
      <c r="BS65" s="3"/>
      <c r="BT65" s="3"/>
      <c r="BU65" s="35"/>
      <c r="BV65" s="3"/>
      <c r="BW65" s="3"/>
      <c r="BX65" s="35"/>
      <c r="BY65" s="3"/>
      <c r="BZ65" s="3"/>
      <c r="CA65" s="35"/>
      <c r="CB65" s="3"/>
      <c r="CC65" s="3"/>
      <c r="CD65" s="35"/>
      <c r="CE65" s="3"/>
      <c r="CF65" s="3"/>
      <c r="CG65" s="35"/>
      <c r="CH65" s="3"/>
      <c r="CI65" s="3"/>
      <c r="CJ65" s="3"/>
      <c r="CK65" s="3"/>
    </row>
    <row r="66" spans="1:89" x14ac:dyDescent="0.2">
      <c r="A66">
        <v>29</v>
      </c>
      <c r="F66">
        <v>7.0000000000000007E-2</v>
      </c>
      <c r="G66">
        <v>0.04</v>
      </c>
      <c r="O66">
        <v>0.1</v>
      </c>
      <c r="U66">
        <v>29</v>
      </c>
      <c r="X66" s="39"/>
      <c r="Y66" s="39"/>
      <c r="Z66" s="8"/>
      <c r="AA66" s="8"/>
      <c r="AB66" s="42"/>
      <c r="AC66" s="42"/>
      <c r="AT66" t="s">
        <v>136</v>
      </c>
      <c r="AU66" s="3">
        <v>1.8337500000000002</v>
      </c>
      <c r="AV66" s="3">
        <v>2.6233333333333331</v>
      </c>
      <c r="AW66" s="35">
        <v>1.4305839581913198</v>
      </c>
      <c r="AX66" s="3">
        <v>3.24125</v>
      </c>
      <c r="AY66" s="3">
        <v>4.9255238095238099</v>
      </c>
      <c r="AZ66" s="35">
        <v>1.5196371182487651</v>
      </c>
      <c r="BA66" s="3">
        <v>4.8487499999999999</v>
      </c>
      <c r="BB66" s="3">
        <v>8.2527777777777782</v>
      </c>
      <c r="BC66" s="35">
        <v>1.7020423362264043</v>
      </c>
      <c r="BD66" s="3">
        <v>6.3731249999999999</v>
      </c>
      <c r="BE66" s="3">
        <v>10.373888888888887</v>
      </c>
      <c r="BF66" s="35">
        <v>1.6277554400531744</v>
      </c>
      <c r="BG66" s="3">
        <v>7.9749999999999996</v>
      </c>
      <c r="BH66" s="3">
        <v>11.296666666666667</v>
      </c>
      <c r="BI66" s="35">
        <v>1.4165099268547545</v>
      </c>
      <c r="BJ66" s="3">
        <v>9.1031249999999986</v>
      </c>
      <c r="BK66" s="3">
        <v>13.362777777777778</v>
      </c>
      <c r="BL66" s="35">
        <v>1.4679330205591794</v>
      </c>
      <c r="BM66" s="3">
        <v>9.7012500000000017</v>
      </c>
      <c r="BN66" s="3">
        <v>14.288888888888888</v>
      </c>
      <c r="BO66" s="35">
        <v>1.472891523142779</v>
      </c>
      <c r="BP66" s="3">
        <v>10.269999999999996</v>
      </c>
      <c r="BQ66" s="3">
        <v>14.297777777777775</v>
      </c>
      <c r="BR66" s="35">
        <v>1.392188683327924</v>
      </c>
      <c r="BS66" s="3">
        <v>11.0425</v>
      </c>
      <c r="BT66" s="3">
        <v>14.297777777777775</v>
      </c>
      <c r="BU66" s="35">
        <v>1.2947953613563752</v>
      </c>
      <c r="BV66" s="3">
        <v>12.378125000000001</v>
      </c>
      <c r="BW66" s="3">
        <v>16.539999999999996</v>
      </c>
      <c r="BX66" s="35">
        <v>1.3362282251956572</v>
      </c>
      <c r="BY66" s="3">
        <v>14.300624999999998</v>
      </c>
      <c r="BZ66" s="3">
        <v>18.450000000000003</v>
      </c>
      <c r="CA66" s="35">
        <v>1.2901534023862598</v>
      </c>
      <c r="CB66" s="3">
        <v>16.071874999999999</v>
      </c>
      <c r="CC66" s="3">
        <v>20.195555555555551</v>
      </c>
      <c r="CD66" s="35">
        <v>1.2565774407501025</v>
      </c>
      <c r="CE66" s="3">
        <v>16.071874999999999</v>
      </c>
      <c r="CF66" s="3">
        <v>20.195555555555551</v>
      </c>
      <c r="CG66" s="35">
        <v>1.2565774407501025</v>
      </c>
      <c r="CH66" s="3"/>
      <c r="CI66" s="3" t="s">
        <v>136</v>
      </c>
      <c r="CJ66" s="3"/>
      <c r="CK66" s="3"/>
    </row>
    <row r="67" spans="1:89" x14ac:dyDescent="0.2">
      <c r="A67">
        <v>30</v>
      </c>
      <c r="U67">
        <v>30</v>
      </c>
      <c r="X67" s="39"/>
      <c r="Y67" s="39"/>
      <c r="Z67" s="8"/>
      <c r="AA67" s="8"/>
      <c r="AB67" s="42"/>
      <c r="AC67" s="42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</row>
    <row r="68" spans="1:89" x14ac:dyDescent="0.2">
      <c r="A68">
        <v>31</v>
      </c>
      <c r="U68">
        <v>31</v>
      </c>
      <c r="X68" s="39"/>
      <c r="Y68" s="39"/>
      <c r="Z68" s="8"/>
      <c r="AA68" s="8"/>
      <c r="AB68" s="42"/>
      <c r="AC68" s="42"/>
    </row>
    <row r="69" spans="1:89" x14ac:dyDescent="0.2">
      <c r="A69" t="s">
        <v>37</v>
      </c>
      <c r="B69">
        <f t="shared" ref="B69:T69" si="33">SUM(B38:B68)</f>
        <v>1.07</v>
      </c>
      <c r="C69">
        <f t="shared" si="33"/>
        <v>1.3800000000000001</v>
      </c>
      <c r="D69">
        <f t="shared" si="33"/>
        <v>1.1800000000000002</v>
      </c>
      <c r="E69">
        <f t="shared" si="33"/>
        <v>1.5400000000000003</v>
      </c>
      <c r="F69">
        <f t="shared" si="33"/>
        <v>0.53</v>
      </c>
      <c r="G69">
        <f t="shared" si="33"/>
        <v>0.92</v>
      </c>
      <c r="H69">
        <f t="shared" si="33"/>
        <v>1.18</v>
      </c>
      <c r="I69">
        <f t="shared" si="33"/>
        <v>1.1300000000000001</v>
      </c>
      <c r="J69">
        <f t="shared" si="33"/>
        <v>1.32</v>
      </c>
      <c r="K69">
        <f t="shared" si="33"/>
        <v>0</v>
      </c>
      <c r="L69">
        <f t="shared" si="33"/>
        <v>1.5299999999999998</v>
      </c>
      <c r="M69">
        <f t="shared" si="33"/>
        <v>0</v>
      </c>
      <c r="N69">
        <f t="shared" si="33"/>
        <v>0.97000000000000008</v>
      </c>
      <c r="O69">
        <f t="shared" si="33"/>
        <v>1.06</v>
      </c>
      <c r="P69">
        <f t="shared" si="33"/>
        <v>0</v>
      </c>
      <c r="Q69">
        <f t="shared" si="33"/>
        <v>1.2699999999999998</v>
      </c>
      <c r="R69">
        <f t="shared" si="33"/>
        <v>1.02</v>
      </c>
      <c r="S69">
        <f t="shared" si="33"/>
        <v>0</v>
      </c>
      <c r="T69">
        <f t="shared" si="33"/>
        <v>2.35</v>
      </c>
      <c r="X69" s="39"/>
      <c r="Y69" s="39"/>
      <c r="Z69" s="8"/>
      <c r="AA69" s="8"/>
      <c r="AB69" s="42"/>
      <c r="AC69" s="42"/>
    </row>
    <row r="70" spans="1:89" x14ac:dyDescent="0.2">
      <c r="X70" s="39"/>
      <c r="Y70" s="39"/>
      <c r="Z70" s="8"/>
      <c r="AA70" s="8"/>
      <c r="AB70" s="42"/>
      <c r="AC70" s="42"/>
    </row>
    <row r="71" spans="1:89" x14ac:dyDescent="0.2">
      <c r="A71" t="s">
        <v>40</v>
      </c>
      <c r="B71" t="s">
        <v>1</v>
      </c>
      <c r="C71" t="s">
        <v>2</v>
      </c>
      <c r="D71" t="s">
        <v>113</v>
      </c>
      <c r="E71" t="s">
        <v>4</v>
      </c>
      <c r="F71" t="s">
        <v>5</v>
      </c>
      <c r="G71" t="s">
        <v>6</v>
      </c>
      <c r="H71" t="s">
        <v>180</v>
      </c>
      <c r="I71" t="s">
        <v>96</v>
      </c>
      <c r="J71" t="s">
        <v>9</v>
      </c>
      <c r="K71" t="s">
        <v>10</v>
      </c>
      <c r="L71" t="s">
        <v>11</v>
      </c>
      <c r="M71" t="s">
        <v>181</v>
      </c>
      <c r="N71" t="s">
        <v>13</v>
      </c>
      <c r="O71" t="s">
        <v>14</v>
      </c>
      <c r="P71" t="s">
        <v>15</v>
      </c>
      <c r="Q71" t="s">
        <v>16</v>
      </c>
      <c r="R71" t="s">
        <v>17</v>
      </c>
      <c r="S71" t="s">
        <v>18</v>
      </c>
      <c r="T71" t="s">
        <v>19</v>
      </c>
      <c r="W71" s="68">
        <v>42430</v>
      </c>
      <c r="X71" s="55"/>
      <c r="Y71" s="55" t="s">
        <v>107</v>
      </c>
      <c r="Z71" s="56"/>
      <c r="AA71" s="56"/>
      <c r="AB71" s="57"/>
      <c r="AC71" s="75"/>
    </row>
    <row r="72" spans="1:89" x14ac:dyDescent="0.2">
      <c r="A72">
        <v>2016</v>
      </c>
      <c r="X72" s="39" t="s">
        <v>40</v>
      </c>
      <c r="Y72" s="39" t="s">
        <v>115</v>
      </c>
      <c r="Z72" s="8" t="s">
        <v>99</v>
      </c>
      <c r="AA72" s="47" t="s">
        <v>116</v>
      </c>
      <c r="AB72" s="42" t="s">
        <v>100</v>
      </c>
      <c r="AC72" s="74" t="s">
        <v>178</v>
      </c>
    </row>
    <row r="73" spans="1:89" x14ac:dyDescent="0.2">
      <c r="A73">
        <v>1</v>
      </c>
      <c r="B73">
        <v>0.21</v>
      </c>
      <c r="C73">
        <v>0.09</v>
      </c>
      <c r="D73">
        <v>0.23</v>
      </c>
      <c r="E73">
        <v>0.16</v>
      </c>
      <c r="F73">
        <v>0.14000000000000001</v>
      </c>
      <c r="G73">
        <v>0.08</v>
      </c>
      <c r="I73">
        <v>0.27</v>
      </c>
      <c r="L73">
        <v>0.28000000000000003</v>
      </c>
      <c r="N73">
        <v>0.1</v>
      </c>
      <c r="Q73">
        <v>0.18</v>
      </c>
      <c r="T73">
        <v>0.4</v>
      </c>
      <c r="U73">
        <v>1</v>
      </c>
      <c r="W73" t="str">
        <f>B71</f>
        <v>Pomeroy</v>
      </c>
      <c r="X73" s="39">
        <f>B104</f>
        <v>2.36</v>
      </c>
      <c r="Y73" s="40">
        <v>1.6069565217391304</v>
      </c>
      <c r="Z73" s="42">
        <f>AH25</f>
        <v>4.66</v>
      </c>
      <c r="AA73" s="42">
        <f>Average!E499</f>
        <v>4.1942857142857148</v>
      </c>
      <c r="AB73" s="42">
        <f>AV$33+AV$34+AV$35+AV$36+Z73</f>
        <v>10.09</v>
      </c>
      <c r="AC73" s="76">
        <f>AC40+Table652840[[#This Row],[Column1]]</f>
        <v>9.7161355532551195</v>
      </c>
    </row>
    <row r="74" spans="1:89" x14ac:dyDescent="0.2">
      <c r="A74">
        <v>2</v>
      </c>
      <c r="C74">
        <v>0.09</v>
      </c>
      <c r="H74">
        <v>0.15</v>
      </c>
      <c r="J74">
        <v>0.09</v>
      </c>
      <c r="N74">
        <v>0.12</v>
      </c>
      <c r="U74">
        <v>2</v>
      </c>
      <c r="W74" t="str">
        <f>C71</f>
        <v>Kuhn</v>
      </c>
      <c r="X74" s="39">
        <f>C104</f>
        <v>2.61</v>
      </c>
      <c r="Y74" s="40">
        <v>2.0842105263157893</v>
      </c>
      <c r="Z74" s="42">
        <f t="shared" ref="Z74:Z91" si="34">AH26</f>
        <v>5.27</v>
      </c>
      <c r="AA74" s="42">
        <f>Average!E500</f>
        <v>5.7533592132505174</v>
      </c>
      <c r="AB74" s="42">
        <f>AW$33+AW$34+AW$35+AW$36+Z74</f>
        <v>13.76</v>
      </c>
      <c r="AC74" s="76">
        <f>AC41+Table652840[[#This Row],[Column1]]</f>
        <v>13.360605617741166</v>
      </c>
    </row>
    <row r="75" spans="1:89" x14ac:dyDescent="0.2">
      <c r="A75">
        <v>3</v>
      </c>
      <c r="B75">
        <v>0.01</v>
      </c>
      <c r="D75">
        <v>0.02</v>
      </c>
      <c r="E75">
        <v>0.05</v>
      </c>
      <c r="H75">
        <v>0.1</v>
      </c>
      <c r="J75">
        <v>0.2</v>
      </c>
      <c r="Q75">
        <v>0.03</v>
      </c>
      <c r="T75">
        <v>0.09</v>
      </c>
      <c r="U75">
        <v>3</v>
      </c>
      <c r="W75" t="str">
        <f>D71</f>
        <v>Tom Keatts</v>
      </c>
      <c r="X75" s="39">
        <f>D104</f>
        <v>2.9599999999999995</v>
      </c>
      <c r="Y75" s="40"/>
      <c r="Z75" s="42">
        <f t="shared" si="34"/>
        <v>5.3599999999999994</v>
      </c>
      <c r="AA75" s="42"/>
      <c r="AB75" s="42">
        <f>AX$33+AX$34+AX$35+AX$36+Z75</f>
        <v>8.0599999999999987</v>
      </c>
      <c r="AC75" s="76"/>
    </row>
    <row r="76" spans="1:89" x14ac:dyDescent="0.2">
      <c r="A76">
        <v>4</v>
      </c>
      <c r="G76">
        <v>0.16</v>
      </c>
      <c r="I76">
        <v>0.01</v>
      </c>
      <c r="J76">
        <v>0.01</v>
      </c>
      <c r="Q76">
        <v>0.03</v>
      </c>
      <c r="U76">
        <v>4</v>
      </c>
      <c r="W76" t="str">
        <f>E71</f>
        <v>Victor</v>
      </c>
      <c r="X76" s="39">
        <f>E104</f>
        <v>4.0799999999999992</v>
      </c>
      <c r="Y76" s="40">
        <v>2.2569565217391307</v>
      </c>
      <c r="Z76" s="42">
        <f t="shared" si="34"/>
        <v>7.7899999999999991</v>
      </c>
      <c r="AA76" s="42">
        <f>Average!E502</f>
        <v>6.77</v>
      </c>
      <c r="AB76" s="42">
        <f>AY$33+AY$34+AY$35+AY$36+Z76</f>
        <v>12.469999999999999</v>
      </c>
      <c r="AC76" s="76">
        <f>AC43+Table652840[[#This Row],[Column1]]</f>
        <v>16.154472049689439</v>
      </c>
    </row>
    <row r="77" spans="1:89" x14ac:dyDescent="0.2">
      <c r="A77">
        <v>5</v>
      </c>
      <c r="B77">
        <v>0.02</v>
      </c>
      <c r="C77">
        <v>0.18</v>
      </c>
      <c r="D77">
        <v>0.01</v>
      </c>
      <c r="E77">
        <v>0.06</v>
      </c>
      <c r="L77">
        <v>0.21</v>
      </c>
      <c r="N77">
        <v>0.04</v>
      </c>
      <c r="Q77">
        <v>0.27</v>
      </c>
      <c r="U77">
        <v>5</v>
      </c>
      <c r="W77" t="str">
        <f>F71</f>
        <v>Ruark</v>
      </c>
      <c r="X77" s="39">
        <f>F104</f>
        <v>2.4199999999999995</v>
      </c>
      <c r="Y77" s="40">
        <v>1.521304347826087</v>
      </c>
      <c r="Z77" s="42">
        <f t="shared" si="34"/>
        <v>4.22</v>
      </c>
      <c r="AA77" s="42">
        <f>Average!E503</f>
        <v>4.2292857142857141</v>
      </c>
      <c r="AB77" s="42">
        <f>AZ$33+AZ$34+AZ$35+AZ$36+Z77</f>
        <v>10.64</v>
      </c>
      <c r="AC77" s="76">
        <f>AC44+Table652840[[#This Row],[Column1]]</f>
        <v>10.82354484082745</v>
      </c>
    </row>
    <row r="78" spans="1:89" x14ac:dyDescent="0.2">
      <c r="A78">
        <v>6</v>
      </c>
      <c r="B78">
        <v>0.14000000000000001</v>
      </c>
      <c r="E78">
        <v>0.23</v>
      </c>
      <c r="F78">
        <v>0.08</v>
      </c>
      <c r="H78">
        <v>0.5</v>
      </c>
      <c r="I78">
        <v>0.2</v>
      </c>
      <c r="N78">
        <v>0.17</v>
      </c>
      <c r="R78">
        <v>0.3</v>
      </c>
      <c r="T78">
        <v>0.37</v>
      </c>
      <c r="U78">
        <v>6</v>
      </c>
      <c r="W78" t="str">
        <f>G71</f>
        <v>Cardwell</v>
      </c>
      <c r="X78" s="39">
        <f>G104</f>
        <v>2.4300000000000006</v>
      </c>
      <c r="Y78" s="40">
        <v>1.2739999999999998</v>
      </c>
      <c r="Z78" s="42">
        <f t="shared" si="34"/>
        <v>4.75</v>
      </c>
      <c r="AA78" s="42">
        <f>Average!E504</f>
        <v>3.8704999999999998</v>
      </c>
      <c r="AB78" s="42">
        <f>BA$33+BA$34+BA$35+BA$36+Z78</f>
        <v>9.1999999999999993</v>
      </c>
      <c r="AC78" s="76">
        <f>AC45+Table652840[[#This Row],[Column1]]</f>
        <v>9.9017321981424153</v>
      </c>
    </row>
    <row r="79" spans="1:89" x14ac:dyDescent="0.2">
      <c r="A79">
        <v>7</v>
      </c>
      <c r="B79">
        <v>0.01</v>
      </c>
      <c r="E79">
        <v>0.05</v>
      </c>
      <c r="J79">
        <v>0.2</v>
      </c>
      <c r="Q79">
        <v>0.05</v>
      </c>
      <c r="U79">
        <v>7</v>
      </c>
      <c r="W79" t="str">
        <f>H71</f>
        <v>Hastings</v>
      </c>
      <c r="X79" s="39">
        <f>H104</f>
        <v>4.04</v>
      </c>
      <c r="Y79" s="40">
        <v>1.7221739130434783</v>
      </c>
      <c r="Z79" s="42">
        <f t="shared" si="34"/>
        <v>7.17</v>
      </c>
      <c r="AA79" s="42">
        <f>Average!E505</f>
        <v>4.6496428571428572</v>
      </c>
      <c r="AB79" s="42">
        <f>BB$33+BB$34+BB$35+BB$36+Z79</f>
        <v>14.030000000000001</v>
      </c>
      <c r="AC79" s="76">
        <f>AC46+Table652840[[#This Row],[Column1]]</f>
        <v>12.768046884677318</v>
      </c>
    </row>
    <row r="80" spans="1:89" x14ac:dyDescent="0.2">
      <c r="A80">
        <v>8</v>
      </c>
      <c r="B80">
        <v>0.09</v>
      </c>
      <c r="C80">
        <v>0.06</v>
      </c>
      <c r="D80">
        <v>0.08</v>
      </c>
      <c r="F80">
        <v>0.05</v>
      </c>
      <c r="G80">
        <v>0.16</v>
      </c>
      <c r="I80">
        <v>0.1</v>
      </c>
      <c r="U80">
        <v>8</v>
      </c>
      <c r="W80" t="str">
        <f>I71</f>
        <v>510 Pataha</v>
      </c>
      <c r="X80" s="39">
        <f>I104</f>
        <v>3.6900000000000004</v>
      </c>
      <c r="Y80" s="40"/>
      <c r="Z80" s="42">
        <f t="shared" si="34"/>
        <v>6.1700000000000008</v>
      </c>
      <c r="AA80" s="42"/>
      <c r="AB80" s="42">
        <f>BC$33+BC$34+BC$35+BC$36+Z80</f>
        <v>12.080000000000002</v>
      </c>
      <c r="AC80" s="76"/>
    </row>
    <row r="81" spans="1:29" x14ac:dyDescent="0.2">
      <c r="A81">
        <v>9</v>
      </c>
      <c r="B81">
        <v>0.1</v>
      </c>
      <c r="C81">
        <v>0.11</v>
      </c>
      <c r="D81">
        <v>0.16</v>
      </c>
      <c r="E81">
        <v>0.26</v>
      </c>
      <c r="F81">
        <v>0.1</v>
      </c>
      <c r="H81">
        <v>0.12</v>
      </c>
      <c r="I81">
        <v>0.12</v>
      </c>
      <c r="N81">
        <v>0.03</v>
      </c>
      <c r="Q81">
        <v>0.23</v>
      </c>
      <c r="R81">
        <v>7.0000000000000007E-2</v>
      </c>
      <c r="U81">
        <v>9</v>
      </c>
      <c r="W81" t="str">
        <f>J71</f>
        <v>Williams</v>
      </c>
      <c r="X81" s="39">
        <f>J104</f>
        <v>3.7199999999999993</v>
      </c>
      <c r="Y81" s="40">
        <v>2.0404347826086959</v>
      </c>
      <c r="Z81" s="42">
        <f t="shared" si="34"/>
        <v>6.7399999999999993</v>
      </c>
      <c r="AA81" s="42">
        <f>Average!E507</f>
        <v>5.5778571428571428</v>
      </c>
      <c r="AB81" s="42">
        <f>BD$33+BD$34+BD$35+BD$36+Z81</f>
        <v>14.44</v>
      </c>
      <c r="AC81" s="76">
        <f>AC48+Table652840[[#This Row],[Column1]]</f>
        <v>13.621808408982321</v>
      </c>
    </row>
    <row r="82" spans="1:29" x14ac:dyDescent="0.2">
      <c r="A82">
        <v>10</v>
      </c>
      <c r="B82">
        <v>0.06</v>
      </c>
      <c r="D82">
        <v>0.08</v>
      </c>
      <c r="E82">
        <v>0.12</v>
      </c>
      <c r="G82">
        <v>0.12</v>
      </c>
      <c r="H82">
        <v>0.15</v>
      </c>
      <c r="I82">
        <v>0.06</v>
      </c>
      <c r="J82">
        <v>0.16</v>
      </c>
      <c r="L82">
        <v>0.37</v>
      </c>
      <c r="N82">
        <v>0.06</v>
      </c>
      <c r="Q82">
        <v>0.06</v>
      </c>
      <c r="R82">
        <v>0.2</v>
      </c>
      <c r="T82">
        <v>0.57999999999999996</v>
      </c>
      <c r="U82">
        <v>10</v>
      </c>
      <c r="W82" t="str">
        <f>K71</f>
        <v>Fitzsimmons</v>
      </c>
      <c r="X82" s="39">
        <f>K104</f>
        <v>0</v>
      </c>
      <c r="Y82" s="40">
        <v>1.8317391304347828</v>
      </c>
      <c r="Z82" s="42">
        <f t="shared" si="34"/>
        <v>0</v>
      </c>
      <c r="AA82" s="42">
        <f>Average!E508</f>
        <v>4.9974999999999996</v>
      </c>
      <c r="AB82" s="42">
        <f>BE$33+BE$34+BE$35+BE$36+Z82</f>
        <v>0</v>
      </c>
      <c r="AC82" s="76">
        <f>AC49+Table652840[[#This Row],[Column1]]</f>
        <v>9.014836956521739</v>
      </c>
    </row>
    <row r="83" spans="1:29" x14ac:dyDescent="0.2">
      <c r="A83">
        <v>11</v>
      </c>
      <c r="B83">
        <v>0.01</v>
      </c>
      <c r="C83">
        <v>0.06</v>
      </c>
      <c r="D83">
        <v>0.02</v>
      </c>
      <c r="E83">
        <v>0.02</v>
      </c>
      <c r="F83">
        <v>0.02</v>
      </c>
      <c r="G83">
        <v>0.04</v>
      </c>
      <c r="H83">
        <v>0.09</v>
      </c>
      <c r="J83">
        <v>0.13</v>
      </c>
      <c r="N83">
        <v>0.01</v>
      </c>
      <c r="Q83">
        <v>0.05</v>
      </c>
      <c r="U83">
        <v>11</v>
      </c>
      <c r="W83" t="str">
        <f>L71</f>
        <v>Houser</v>
      </c>
      <c r="X83" s="39">
        <f>L104</f>
        <v>3.1600000000000006</v>
      </c>
      <c r="Y83" s="40">
        <v>1.8391304347826085</v>
      </c>
      <c r="Z83" s="42">
        <f t="shared" si="34"/>
        <v>5.620000000000001</v>
      </c>
      <c r="AA83" s="42">
        <f>Average!E509</f>
        <v>4.796785714285714</v>
      </c>
      <c r="AB83" s="42">
        <f>BF$33+BF$34+BF$35+BF$36+Z83</f>
        <v>14.13</v>
      </c>
      <c r="AC83" s="76">
        <f>AC50+Table652840[[#This Row],[Column1]]</f>
        <v>12.581321601104209</v>
      </c>
    </row>
    <row r="84" spans="1:29" x14ac:dyDescent="0.2">
      <c r="A84">
        <v>12</v>
      </c>
      <c r="B84">
        <v>0.2</v>
      </c>
      <c r="C84">
        <v>0.18</v>
      </c>
      <c r="D84">
        <v>0.22</v>
      </c>
      <c r="E84">
        <v>0.26</v>
      </c>
      <c r="G84">
        <v>0.16</v>
      </c>
      <c r="H84">
        <v>0.05</v>
      </c>
      <c r="I84">
        <v>0.3</v>
      </c>
      <c r="J84">
        <v>0.05</v>
      </c>
      <c r="L84">
        <v>0.34</v>
      </c>
      <c r="N84">
        <v>0.17</v>
      </c>
      <c r="Q84">
        <v>0.18</v>
      </c>
      <c r="R84">
        <v>0.11</v>
      </c>
      <c r="U84">
        <v>12</v>
      </c>
      <c r="W84" t="str">
        <f>M71</f>
        <v>Baker</v>
      </c>
      <c r="X84" s="39">
        <f>M104</f>
        <v>0</v>
      </c>
      <c r="Y84" s="40">
        <v>1.61</v>
      </c>
      <c r="Z84" s="42">
        <f t="shared" si="34"/>
        <v>0</v>
      </c>
      <c r="AA84" s="42">
        <f>Average!E510</f>
        <v>4.3129166666666672</v>
      </c>
      <c r="AB84" s="42">
        <f>BG$33+BG$34+BG$35+BG$36+Z84</f>
        <v>0</v>
      </c>
      <c r="AC84" s="76">
        <f>AC51+Table652840[[#This Row],[Column1]]</f>
        <v>8.1322332015810286</v>
      </c>
    </row>
    <row r="85" spans="1:29" x14ac:dyDescent="0.2">
      <c r="A85">
        <v>13</v>
      </c>
      <c r="B85">
        <v>0.23</v>
      </c>
      <c r="C85">
        <v>0.24</v>
      </c>
      <c r="D85">
        <v>0.21</v>
      </c>
      <c r="E85">
        <v>0.23</v>
      </c>
      <c r="G85">
        <v>0.2</v>
      </c>
      <c r="H85">
        <v>0.28000000000000003</v>
      </c>
      <c r="I85">
        <v>0.26</v>
      </c>
      <c r="L85">
        <v>0.33</v>
      </c>
      <c r="N85">
        <v>0.23</v>
      </c>
      <c r="Q85">
        <v>0.26</v>
      </c>
      <c r="T85">
        <v>0.42</v>
      </c>
      <c r="U85">
        <v>13</v>
      </c>
      <c r="W85" t="str">
        <f>N71</f>
        <v>Landkammer</v>
      </c>
      <c r="X85" s="39">
        <f>N104</f>
        <v>2.4000000000000004</v>
      </c>
      <c r="Y85" s="40">
        <v>1.6526086956521742</v>
      </c>
      <c r="Z85" s="42">
        <f t="shared" si="34"/>
        <v>4.6100000000000003</v>
      </c>
      <c r="AA85" s="42">
        <f>Average!E511</f>
        <v>4.4739285714285719</v>
      </c>
      <c r="AB85" s="42">
        <f>BH$33+BH$34+BH$35+BH$36+Z85</f>
        <v>10.95</v>
      </c>
      <c r="AC85" s="76">
        <f>AC52+Table652840[[#This Row],[Column1]]</f>
        <v>10.525341614906832</v>
      </c>
    </row>
    <row r="86" spans="1:29" x14ac:dyDescent="0.2">
      <c r="A86">
        <v>14</v>
      </c>
      <c r="B86">
        <v>0.04</v>
      </c>
      <c r="C86">
        <v>0.05</v>
      </c>
      <c r="D86">
        <v>7.0000000000000007E-2</v>
      </c>
      <c r="E86">
        <v>0.06</v>
      </c>
      <c r="F86">
        <v>0.38</v>
      </c>
      <c r="G86">
        <v>0.04</v>
      </c>
      <c r="H86">
        <v>0.22</v>
      </c>
      <c r="I86">
        <v>0.05</v>
      </c>
      <c r="J86">
        <v>0.3</v>
      </c>
      <c r="L86">
        <v>0.02</v>
      </c>
      <c r="N86">
        <v>0.17</v>
      </c>
      <c r="T86">
        <v>0.53</v>
      </c>
      <c r="U86">
        <v>14</v>
      </c>
      <c r="W86" t="str">
        <f>O71</f>
        <v>Travis</v>
      </c>
      <c r="X86" s="39">
        <f>O104</f>
        <v>3.11</v>
      </c>
      <c r="Y86" s="40">
        <v>1.6922727272727274</v>
      </c>
      <c r="Z86" s="42">
        <f t="shared" si="34"/>
        <v>5.92</v>
      </c>
      <c r="AA86" s="42">
        <f>Average!E512</f>
        <v>4.222065527065527</v>
      </c>
      <c r="AB86" s="42">
        <f>BI$33+BI$34+BI$35+BI$36+Z86</f>
        <v>10.58</v>
      </c>
      <c r="AC86" s="76">
        <f>AC53+Table652840[[#This Row],[Column1]]</f>
        <v>10.635917785917785</v>
      </c>
    </row>
    <row r="87" spans="1:29" x14ac:dyDescent="0.2">
      <c r="A87">
        <v>15</v>
      </c>
      <c r="J87">
        <v>0.36</v>
      </c>
      <c r="T87">
        <v>0.1</v>
      </c>
      <c r="U87">
        <v>15</v>
      </c>
      <c r="W87" t="str">
        <f>P71</f>
        <v>Robinson</v>
      </c>
      <c r="X87" s="39">
        <f>P104</f>
        <v>0</v>
      </c>
      <c r="Y87" s="40">
        <v>1.3352941176470587</v>
      </c>
      <c r="Z87" s="42">
        <f t="shared" si="34"/>
        <v>0</v>
      </c>
      <c r="AA87" s="42">
        <f>Average!E513</f>
        <v>4.0335294117647056</v>
      </c>
      <c r="AB87" s="42">
        <f>BJ$33+BJ$34+BJ$35+BJ$36+Z87</f>
        <v>0</v>
      </c>
      <c r="AC87" s="76">
        <f>AC54+Table652840[[#This Row],[Column1]]</f>
        <v>8.1222222222222236</v>
      </c>
    </row>
    <row r="88" spans="1:29" x14ac:dyDescent="0.2">
      <c r="A88">
        <v>16</v>
      </c>
      <c r="U88">
        <v>16</v>
      </c>
      <c r="W88" t="str">
        <f>Q71</f>
        <v>Blachly</v>
      </c>
      <c r="X88" s="39">
        <f>Q104</f>
        <v>3.6099999999999994</v>
      </c>
      <c r="Y88" s="40">
        <v>2.046086956521739</v>
      </c>
      <c r="Z88" s="42">
        <f t="shared" si="34"/>
        <v>6.97</v>
      </c>
      <c r="AA88" s="42">
        <f>Average!E514</f>
        <v>5.531428571428572</v>
      </c>
      <c r="AB88" s="42">
        <f>BK$33+BK$34+BK$35+BK$36+Z88</f>
        <v>14.73</v>
      </c>
      <c r="AC88" s="76">
        <f>AC55+Table652840[[#This Row],[Column1]]</f>
        <v>13.789572384137601</v>
      </c>
    </row>
    <row r="89" spans="1:29" x14ac:dyDescent="0.2">
      <c r="A89">
        <v>17</v>
      </c>
      <c r="Q89">
        <v>0.02</v>
      </c>
      <c r="U89">
        <v>17</v>
      </c>
      <c r="W89" t="str">
        <f>R71</f>
        <v>S. Flerchinger</v>
      </c>
      <c r="X89" s="39">
        <f>R104</f>
        <v>1.79</v>
      </c>
      <c r="Y89" s="40">
        <v>1.7845454545454544</v>
      </c>
      <c r="Z89" s="42">
        <f t="shared" si="34"/>
        <v>4.29</v>
      </c>
      <c r="AA89" s="42">
        <f>Average!E515</f>
        <v>4.9200142450142446</v>
      </c>
      <c r="AB89" s="42">
        <f>BL$33+BL$34+BL$35+BL$36+Z89</f>
        <v>10.39</v>
      </c>
      <c r="AC89" s="76">
        <f>AC56+Table652840[[#This Row],[Column1]]</f>
        <v>10.552089947089947</v>
      </c>
    </row>
    <row r="90" spans="1:29" x14ac:dyDescent="0.2">
      <c r="A90">
        <v>18</v>
      </c>
      <c r="U90">
        <v>18</v>
      </c>
      <c r="W90" t="str">
        <f>S71</f>
        <v>B. Slaybaugh</v>
      </c>
      <c r="X90" s="39">
        <f>S104</f>
        <v>0</v>
      </c>
      <c r="Y90" s="40">
        <v>2.6150000000000002</v>
      </c>
      <c r="Z90" s="42">
        <f t="shared" si="34"/>
        <v>0</v>
      </c>
      <c r="AA90" s="42">
        <f>Average!E516</f>
        <v>5.5969230769230762</v>
      </c>
      <c r="AB90" s="42">
        <f>BM$33+BM$34+BM$35+BM$36+Z90</f>
        <v>0</v>
      </c>
      <c r="AC90" s="76">
        <f>AC57+Table652840[[#This Row],[Column1]]</f>
        <v>9.3812179487179499</v>
      </c>
    </row>
    <row r="91" spans="1:29" x14ac:dyDescent="0.2">
      <c r="A91">
        <v>19</v>
      </c>
      <c r="O91">
        <v>1.3</v>
      </c>
      <c r="U91">
        <v>19</v>
      </c>
      <c r="W91" t="str">
        <f>T71</f>
        <v>Demand</v>
      </c>
      <c r="X91" s="39">
        <f>T104</f>
        <v>5.18</v>
      </c>
      <c r="Y91" s="40">
        <v>4.0684615384615386</v>
      </c>
      <c r="Z91" s="42">
        <f t="shared" si="34"/>
        <v>11.95</v>
      </c>
      <c r="AA91" s="42">
        <f>Average!E517</f>
        <v>9.81</v>
      </c>
      <c r="AB91" s="42">
        <f>BN$33+BN$34+BN$35+BN$36+Z91</f>
        <v>18.32</v>
      </c>
      <c r="AC91" s="76">
        <f>AC58+Table652840[[#This Row],[Column1]]</f>
        <v>20.58448717948718</v>
      </c>
    </row>
    <row r="92" spans="1:29" x14ac:dyDescent="0.2">
      <c r="A92">
        <v>20</v>
      </c>
      <c r="B92">
        <v>0.17</v>
      </c>
      <c r="C92">
        <v>0.25</v>
      </c>
      <c r="D92">
        <v>0.27</v>
      </c>
      <c r="E92">
        <v>0.24</v>
      </c>
      <c r="G92">
        <v>0.08</v>
      </c>
      <c r="I92">
        <v>0.31</v>
      </c>
      <c r="Q92">
        <v>0.24</v>
      </c>
      <c r="T92">
        <v>0.43</v>
      </c>
      <c r="U92">
        <v>20</v>
      </c>
      <c r="X92" s="39"/>
      <c r="Y92" s="39"/>
      <c r="Z92" s="8"/>
      <c r="AA92" s="8"/>
      <c r="AB92" s="42"/>
      <c r="AC92" s="74"/>
    </row>
    <row r="93" spans="1:29" x14ac:dyDescent="0.2">
      <c r="A93">
        <v>21</v>
      </c>
      <c r="B93">
        <v>0.09</v>
      </c>
      <c r="D93">
        <v>0.38</v>
      </c>
      <c r="F93">
        <v>0.19</v>
      </c>
      <c r="G93">
        <v>0.2</v>
      </c>
      <c r="H93">
        <v>0.28999999999999998</v>
      </c>
      <c r="I93">
        <v>0.41</v>
      </c>
      <c r="J93">
        <v>0.35</v>
      </c>
      <c r="L93">
        <v>0.31</v>
      </c>
      <c r="N93">
        <v>0.12</v>
      </c>
      <c r="R93">
        <v>0.4</v>
      </c>
      <c r="U93">
        <v>21</v>
      </c>
      <c r="W93" t="s">
        <v>101</v>
      </c>
      <c r="X93" s="39"/>
      <c r="Y93" s="39"/>
      <c r="Z93" s="8"/>
      <c r="AA93" s="8" t="s">
        <v>145</v>
      </c>
      <c r="AB93" s="42"/>
      <c r="AC93" s="76"/>
    </row>
    <row r="94" spans="1:29" x14ac:dyDescent="0.2">
      <c r="A94">
        <v>22</v>
      </c>
      <c r="B94">
        <v>0.74</v>
      </c>
      <c r="C94">
        <v>0.52</v>
      </c>
      <c r="D94">
        <v>0.9</v>
      </c>
      <c r="E94">
        <v>2.02</v>
      </c>
      <c r="F94">
        <v>0.63</v>
      </c>
      <c r="G94">
        <v>0.91</v>
      </c>
      <c r="H94">
        <v>1.1299999999999999</v>
      </c>
      <c r="I94">
        <v>1.35</v>
      </c>
      <c r="J94">
        <v>1.07</v>
      </c>
      <c r="N94">
        <v>0.7</v>
      </c>
      <c r="Q94">
        <v>1.41</v>
      </c>
      <c r="R94">
        <v>0.32</v>
      </c>
      <c r="T94">
        <v>1.47</v>
      </c>
      <c r="U94">
        <v>22</v>
      </c>
      <c r="X94" s="41" t="s">
        <v>102</v>
      </c>
      <c r="Y94" s="41"/>
      <c r="Z94" s="8"/>
      <c r="AA94" s="8"/>
      <c r="AB94" s="42"/>
      <c r="AC94" s="74"/>
    </row>
    <row r="95" spans="1:29" x14ac:dyDescent="0.2">
      <c r="A95">
        <v>23</v>
      </c>
      <c r="B95">
        <v>0.01</v>
      </c>
      <c r="C95">
        <v>0.36</v>
      </c>
      <c r="F95">
        <v>0.37</v>
      </c>
      <c r="G95">
        <v>0.2</v>
      </c>
      <c r="H95">
        <v>0.64</v>
      </c>
      <c r="J95">
        <v>0.47</v>
      </c>
      <c r="N95">
        <v>0.14000000000000001</v>
      </c>
      <c r="Q95">
        <v>0.05</v>
      </c>
      <c r="R95">
        <v>0.17</v>
      </c>
      <c r="U95">
        <v>23</v>
      </c>
      <c r="X95" s="8"/>
      <c r="Y95" s="8"/>
      <c r="Z95" s="8"/>
      <c r="AA95" s="8"/>
      <c r="AB95" s="42"/>
      <c r="AC95" s="42"/>
    </row>
    <row r="96" spans="1:29" x14ac:dyDescent="0.2">
      <c r="A96">
        <v>24</v>
      </c>
      <c r="B96">
        <v>0.12</v>
      </c>
      <c r="C96">
        <v>0.15</v>
      </c>
      <c r="D96">
        <v>0.13</v>
      </c>
      <c r="E96">
        <v>0.11</v>
      </c>
      <c r="F96">
        <v>0.13</v>
      </c>
      <c r="H96">
        <v>0.16</v>
      </c>
      <c r="I96">
        <v>0.13</v>
      </c>
      <c r="J96">
        <v>0.15</v>
      </c>
      <c r="N96">
        <v>0.1</v>
      </c>
      <c r="Q96">
        <v>0.02</v>
      </c>
      <c r="T96">
        <v>0.35</v>
      </c>
      <c r="U96">
        <v>24</v>
      </c>
      <c r="X96" s="8"/>
      <c r="Y96" s="8"/>
      <c r="Z96" s="8"/>
      <c r="AA96" s="8"/>
      <c r="AB96" s="42"/>
      <c r="AC96" s="42"/>
    </row>
    <row r="97" spans="1:29" x14ac:dyDescent="0.2">
      <c r="A97">
        <v>25</v>
      </c>
      <c r="C97">
        <v>7.0000000000000007E-2</v>
      </c>
      <c r="D97">
        <v>0.01</v>
      </c>
      <c r="E97">
        <v>0.02</v>
      </c>
      <c r="F97">
        <v>0.09</v>
      </c>
      <c r="J97">
        <v>0.01</v>
      </c>
      <c r="L97">
        <v>1.1200000000000001</v>
      </c>
      <c r="O97">
        <v>1.64</v>
      </c>
      <c r="Q97">
        <v>0.4</v>
      </c>
      <c r="R97">
        <v>0.02</v>
      </c>
      <c r="T97">
        <v>0.12</v>
      </c>
      <c r="U97">
        <v>25</v>
      </c>
      <c r="X97" s="8"/>
      <c r="Y97" s="8"/>
      <c r="Z97" s="8"/>
      <c r="AA97" s="8"/>
      <c r="AB97" s="42"/>
      <c r="AC97" s="42"/>
    </row>
    <row r="98" spans="1:29" x14ac:dyDescent="0.2">
      <c r="A98">
        <v>26</v>
      </c>
      <c r="J98">
        <v>0.04</v>
      </c>
      <c r="U98">
        <v>26</v>
      </c>
      <c r="X98" s="8"/>
      <c r="Y98" s="8"/>
      <c r="Z98" s="8"/>
      <c r="AA98" s="8"/>
      <c r="AB98" s="42"/>
      <c r="AC98" s="42"/>
    </row>
    <row r="99" spans="1:29" x14ac:dyDescent="0.2">
      <c r="A99">
        <v>27</v>
      </c>
      <c r="B99">
        <v>0.1</v>
      </c>
      <c r="C99">
        <v>0.1</v>
      </c>
      <c r="D99">
        <v>0.14000000000000001</v>
      </c>
      <c r="E99">
        <v>0.11</v>
      </c>
      <c r="F99">
        <v>0.19</v>
      </c>
      <c r="G99">
        <v>0.08</v>
      </c>
      <c r="I99">
        <v>0.1</v>
      </c>
      <c r="N99">
        <v>0.22</v>
      </c>
      <c r="Q99">
        <v>0.05</v>
      </c>
      <c r="R99">
        <v>0.18</v>
      </c>
      <c r="U99">
        <v>27</v>
      </c>
      <c r="X99" s="8"/>
      <c r="Y99" s="8"/>
      <c r="Z99" s="8"/>
      <c r="AA99" s="8"/>
      <c r="AB99" s="42"/>
      <c r="AC99" s="42"/>
    </row>
    <row r="100" spans="1:29" x14ac:dyDescent="0.2">
      <c r="A100">
        <v>28</v>
      </c>
      <c r="B100">
        <v>0.01</v>
      </c>
      <c r="C100">
        <v>0.1</v>
      </c>
      <c r="D100">
        <v>0.03</v>
      </c>
      <c r="E100">
        <v>0.08</v>
      </c>
      <c r="F100">
        <v>0.05</v>
      </c>
      <c r="H100">
        <v>0.16</v>
      </c>
      <c r="I100">
        <v>0.02</v>
      </c>
      <c r="J100">
        <v>0.11</v>
      </c>
      <c r="L100">
        <v>0.18</v>
      </c>
      <c r="N100">
        <v>0.02</v>
      </c>
      <c r="O100">
        <v>0.17</v>
      </c>
      <c r="Q100">
        <v>0.08</v>
      </c>
      <c r="R100">
        <v>0.02</v>
      </c>
      <c r="T100">
        <v>0.32</v>
      </c>
      <c r="U100">
        <v>28</v>
      </c>
      <c r="X100" s="8"/>
      <c r="Y100" s="8"/>
      <c r="Z100" s="8"/>
      <c r="AA100" s="8"/>
      <c r="AB100" s="42"/>
      <c r="AC100" s="42"/>
    </row>
    <row r="101" spans="1:29" x14ac:dyDescent="0.2">
      <c r="A101">
        <v>29</v>
      </c>
      <c r="J101">
        <v>0.02</v>
      </c>
      <c r="U101">
        <v>29</v>
      </c>
      <c r="X101" s="8"/>
      <c r="Y101" s="8"/>
      <c r="Z101" s="8"/>
      <c r="AA101" s="8"/>
      <c r="AB101" s="42"/>
      <c r="AC101" s="42"/>
    </row>
    <row r="102" spans="1:29" x14ac:dyDescent="0.2">
      <c r="A102">
        <v>30</v>
      </c>
      <c r="J102" t="s">
        <v>89</v>
      </c>
      <c r="U102">
        <v>30</v>
      </c>
      <c r="X102" s="8"/>
      <c r="Y102" s="8"/>
      <c r="Z102" s="8"/>
      <c r="AA102" s="8"/>
      <c r="AB102" s="42"/>
      <c r="AC102" s="42"/>
    </row>
    <row r="103" spans="1:29" x14ac:dyDescent="0.2">
      <c r="A103">
        <v>31</v>
      </c>
      <c r="U103">
        <v>31</v>
      </c>
      <c r="X103" s="8"/>
      <c r="Y103" s="8"/>
      <c r="Z103" s="8"/>
      <c r="AA103" s="8"/>
      <c r="AB103" s="42"/>
      <c r="AC103" s="42"/>
    </row>
    <row r="104" spans="1:29" x14ac:dyDescent="0.2">
      <c r="A104" t="s">
        <v>37</v>
      </c>
      <c r="B104">
        <f t="shared" ref="B104:T104" si="35">SUM(B73:B103)</f>
        <v>2.36</v>
      </c>
      <c r="C104">
        <f t="shared" si="35"/>
        <v>2.61</v>
      </c>
      <c r="D104">
        <f t="shared" si="35"/>
        <v>2.9599999999999995</v>
      </c>
      <c r="E104">
        <f t="shared" si="35"/>
        <v>4.0799999999999992</v>
      </c>
      <c r="F104">
        <f t="shared" si="35"/>
        <v>2.4199999999999995</v>
      </c>
      <c r="G104">
        <f t="shared" si="35"/>
        <v>2.4300000000000006</v>
      </c>
      <c r="H104">
        <f t="shared" si="35"/>
        <v>4.04</v>
      </c>
      <c r="I104">
        <f t="shared" si="35"/>
        <v>3.6900000000000004</v>
      </c>
      <c r="J104">
        <f t="shared" si="35"/>
        <v>3.7199999999999993</v>
      </c>
      <c r="K104">
        <f t="shared" si="35"/>
        <v>0</v>
      </c>
      <c r="L104">
        <f t="shared" si="35"/>
        <v>3.1600000000000006</v>
      </c>
      <c r="M104">
        <f t="shared" si="35"/>
        <v>0</v>
      </c>
      <c r="N104">
        <f t="shared" si="35"/>
        <v>2.4000000000000004</v>
      </c>
      <c r="O104">
        <f t="shared" si="35"/>
        <v>3.11</v>
      </c>
      <c r="P104">
        <f t="shared" si="35"/>
        <v>0</v>
      </c>
      <c r="Q104">
        <f t="shared" si="35"/>
        <v>3.6099999999999994</v>
      </c>
      <c r="R104">
        <f t="shared" si="35"/>
        <v>1.79</v>
      </c>
      <c r="S104">
        <f t="shared" si="35"/>
        <v>0</v>
      </c>
      <c r="T104">
        <f t="shared" si="35"/>
        <v>5.18</v>
      </c>
      <c r="X104" s="8"/>
      <c r="Y104" s="8"/>
      <c r="Z104" s="8"/>
      <c r="AA104" s="8"/>
      <c r="AB104" s="42"/>
      <c r="AC104" s="42"/>
    </row>
    <row r="105" spans="1:29" x14ac:dyDescent="0.2">
      <c r="X105" s="8"/>
      <c r="Y105" s="8"/>
      <c r="Z105" s="8"/>
      <c r="AA105" s="8"/>
      <c r="AB105" s="42"/>
      <c r="AC105" s="42"/>
    </row>
    <row r="106" spans="1:29" x14ac:dyDescent="0.2">
      <c r="A106" t="s">
        <v>41</v>
      </c>
      <c r="B106" t="s">
        <v>1</v>
      </c>
      <c r="C106" t="s">
        <v>2</v>
      </c>
      <c r="D106" t="s">
        <v>113</v>
      </c>
      <c r="E106" t="s">
        <v>4</v>
      </c>
      <c r="F106" t="s">
        <v>5</v>
      </c>
      <c r="G106" t="s">
        <v>6</v>
      </c>
      <c r="H106" t="s">
        <v>180</v>
      </c>
      <c r="I106" t="s">
        <v>96</v>
      </c>
      <c r="J106" t="s">
        <v>9</v>
      </c>
      <c r="K106" t="s">
        <v>10</v>
      </c>
      <c r="L106" t="s">
        <v>11</v>
      </c>
      <c r="M106" t="s">
        <v>181</v>
      </c>
      <c r="N106" t="s">
        <v>13</v>
      </c>
      <c r="O106" t="s">
        <v>14</v>
      </c>
      <c r="P106" t="s">
        <v>15</v>
      </c>
      <c r="Q106" t="s">
        <v>16</v>
      </c>
      <c r="R106" t="s">
        <v>17</v>
      </c>
      <c r="S106" t="s">
        <v>18</v>
      </c>
      <c r="T106" t="s">
        <v>19</v>
      </c>
      <c r="W106" s="68">
        <v>42461</v>
      </c>
      <c r="X106" s="55"/>
      <c r="Y106" s="55" t="s">
        <v>107</v>
      </c>
      <c r="Z106" s="56"/>
      <c r="AA106" s="56"/>
      <c r="AB106" s="57"/>
      <c r="AC106" s="75"/>
    </row>
    <row r="107" spans="1:29" x14ac:dyDescent="0.2">
      <c r="A107">
        <v>2016</v>
      </c>
      <c r="X107" s="39" t="s">
        <v>41</v>
      </c>
      <c r="Y107" s="39" t="s">
        <v>115</v>
      </c>
      <c r="Z107" s="8" t="s">
        <v>99</v>
      </c>
      <c r="AA107" s="47" t="s">
        <v>116</v>
      </c>
      <c r="AB107" s="42" t="s">
        <v>100</v>
      </c>
      <c r="AC107" s="77" t="s">
        <v>178</v>
      </c>
    </row>
    <row r="108" spans="1:29" x14ac:dyDescent="0.2">
      <c r="A108">
        <v>1</v>
      </c>
      <c r="U108">
        <v>1</v>
      </c>
      <c r="W108" t="str">
        <f>B106</f>
        <v>Pomeroy</v>
      </c>
      <c r="X108" s="39">
        <f>B139</f>
        <v>0.76</v>
      </c>
      <c r="Y108" s="40">
        <v>1.5104347826086957</v>
      </c>
      <c r="Z108" s="42">
        <f>AI25</f>
        <v>5.42</v>
      </c>
      <c r="AA108" s="42">
        <f>Average!F499</f>
        <v>5.6307142857142862</v>
      </c>
      <c r="AB108" s="42">
        <f>AV$33+AV$34+AV$35+AV$36+Z108</f>
        <v>10.85</v>
      </c>
      <c r="AC108" s="76">
        <f>AC73+Table7172941[[#This Row],[Column2]]</f>
        <v>11.226570335863816</v>
      </c>
    </row>
    <row r="109" spans="1:29" x14ac:dyDescent="0.2">
      <c r="A109">
        <v>2</v>
      </c>
      <c r="U109">
        <v>2</v>
      </c>
      <c r="W109" t="str">
        <f>C106</f>
        <v>Kuhn</v>
      </c>
      <c r="X109" s="39">
        <f>C139</f>
        <v>1.36</v>
      </c>
      <c r="Y109" s="40">
        <v>2.0415789473684209</v>
      </c>
      <c r="Z109" s="42">
        <f t="shared" ref="Z109:Z126" si="36">AI26</f>
        <v>6.63</v>
      </c>
      <c r="AA109" s="42">
        <f>Average!F500</f>
        <v>7.7946635610766037</v>
      </c>
      <c r="AB109" s="42">
        <f>AW$33+AW$34+AW$35+AW$36+Z109</f>
        <v>15.120000000000001</v>
      </c>
      <c r="AC109" s="76">
        <f>AC74+Table7172941[[#This Row],[Column2]]</f>
        <v>15.402184565109588</v>
      </c>
    </row>
    <row r="110" spans="1:29" x14ac:dyDescent="0.2">
      <c r="A110">
        <v>3</v>
      </c>
      <c r="U110">
        <v>3</v>
      </c>
      <c r="W110" t="str">
        <f>D106</f>
        <v>Tom Keatts</v>
      </c>
      <c r="X110" s="39">
        <f>D139</f>
        <v>0.74</v>
      </c>
      <c r="Y110" s="40"/>
      <c r="Z110" s="42">
        <f t="shared" si="36"/>
        <v>6.1</v>
      </c>
      <c r="AA110" s="42"/>
      <c r="AB110" s="42">
        <f>AX$33+AX$34+AX$35+AX$36+Z110</f>
        <v>8.8000000000000007</v>
      </c>
      <c r="AC110" s="76"/>
    </row>
    <row r="111" spans="1:29" x14ac:dyDescent="0.2">
      <c r="A111">
        <v>4</v>
      </c>
      <c r="B111">
        <v>0.08</v>
      </c>
      <c r="C111">
        <v>0.11</v>
      </c>
      <c r="D111">
        <v>0.06</v>
      </c>
      <c r="E111">
        <v>0.12</v>
      </c>
      <c r="F111">
        <v>0.12</v>
      </c>
      <c r="G111">
        <v>0.2</v>
      </c>
      <c r="I111">
        <v>7.0000000000000007E-2</v>
      </c>
      <c r="L111">
        <v>0.06</v>
      </c>
      <c r="N111">
        <v>0.03</v>
      </c>
      <c r="Q111">
        <v>0.1</v>
      </c>
      <c r="R111">
        <v>0.1</v>
      </c>
      <c r="T111">
        <v>0.1</v>
      </c>
      <c r="U111">
        <v>4</v>
      </c>
      <c r="W111" t="str">
        <f>E106</f>
        <v>Victor</v>
      </c>
      <c r="X111" s="39">
        <f>E139</f>
        <v>1.73</v>
      </c>
      <c r="Y111" s="40">
        <v>1.9882608695652173</v>
      </c>
      <c r="Z111" s="42">
        <f t="shared" si="36"/>
        <v>9.52</v>
      </c>
      <c r="AA111" s="42">
        <f>Average!F502</f>
        <v>8.7482142857142851</v>
      </c>
      <c r="AB111" s="42">
        <f>AY$33+AY$34+AY$35+AY$36+Z111</f>
        <v>14.2</v>
      </c>
      <c r="AC111" s="76">
        <f>AC76+Table7172941[[#This Row],[Column2]]</f>
        <v>18.142732919254655</v>
      </c>
    </row>
    <row r="112" spans="1:29" x14ac:dyDescent="0.2">
      <c r="A112">
        <v>5</v>
      </c>
      <c r="F112">
        <v>0.03</v>
      </c>
      <c r="H112">
        <v>0.05</v>
      </c>
      <c r="J112">
        <v>0.08</v>
      </c>
      <c r="N112">
        <v>0.02</v>
      </c>
      <c r="U112">
        <v>5</v>
      </c>
      <c r="W112" t="str">
        <f>F106</f>
        <v>Ruark</v>
      </c>
      <c r="X112" s="39">
        <f>F139</f>
        <v>1.7600000000000002</v>
      </c>
      <c r="Y112" s="40">
        <v>1.7626086956521743</v>
      </c>
      <c r="Z112" s="42">
        <f t="shared" si="36"/>
        <v>5.98</v>
      </c>
      <c r="AA112" s="42">
        <f>Average!F503</f>
        <v>5.9353571428571428</v>
      </c>
      <c r="AB112" s="42">
        <f>AZ$33+AZ$34+AZ$35+AZ$36+Z112</f>
        <v>12.4</v>
      </c>
      <c r="AC112" s="76">
        <f>AC77+Table7172941[[#This Row],[Column2]]</f>
        <v>12.586153536479625</v>
      </c>
    </row>
    <row r="113" spans="1:29" x14ac:dyDescent="0.2">
      <c r="A113">
        <v>6</v>
      </c>
      <c r="U113">
        <v>6</v>
      </c>
      <c r="W113" t="str">
        <f>G106</f>
        <v>Cardwell</v>
      </c>
      <c r="X113" s="39">
        <f>G139</f>
        <v>1.1100000000000001</v>
      </c>
      <c r="Y113" s="40">
        <v>1.3140000000000001</v>
      </c>
      <c r="Z113" s="42">
        <f t="shared" si="36"/>
        <v>5.86</v>
      </c>
      <c r="AA113" s="42">
        <f>Average!F504</f>
        <v>5.1844999999999999</v>
      </c>
      <c r="AB113" s="42">
        <f>BA$33+BA$34+BA$35+BA$36+Z113</f>
        <v>10.31</v>
      </c>
      <c r="AC113" s="76">
        <f>AC78+Table7172941[[#This Row],[Column2]]</f>
        <v>11.215732198142415</v>
      </c>
    </row>
    <row r="114" spans="1:29" x14ac:dyDescent="0.2">
      <c r="A114">
        <v>7</v>
      </c>
      <c r="U114">
        <v>7</v>
      </c>
      <c r="W114" t="str">
        <f>H106</f>
        <v>Hastings</v>
      </c>
      <c r="X114" s="39">
        <f>H139</f>
        <v>0.61</v>
      </c>
      <c r="Y114" s="40">
        <v>1.5482608695652174</v>
      </c>
      <c r="Z114" s="42">
        <f t="shared" si="36"/>
        <v>7.78</v>
      </c>
      <c r="AA114" s="42">
        <f>Average!F505</f>
        <v>6.0846428571428568</v>
      </c>
      <c r="AB114" s="42">
        <f>BB$33+BB$34+BB$35+BB$36+Z114</f>
        <v>14.64</v>
      </c>
      <c r="AC114" s="76">
        <f>AC79+Table7172941[[#This Row],[Column2]]</f>
        <v>14.316307754242535</v>
      </c>
    </row>
    <row r="115" spans="1:29" x14ac:dyDescent="0.2">
      <c r="A115">
        <v>8</v>
      </c>
      <c r="U115">
        <v>8</v>
      </c>
      <c r="W115" t="str">
        <f>I106</f>
        <v>510 Pataha</v>
      </c>
      <c r="X115" s="39">
        <f>I139</f>
        <v>0.79</v>
      </c>
      <c r="Y115" s="40"/>
      <c r="Z115" s="42">
        <f t="shared" si="36"/>
        <v>6.9600000000000009</v>
      </c>
      <c r="AA115" s="42"/>
      <c r="AB115" s="42">
        <f>BC$33+BC$34+BC$35+BC$36+Z115</f>
        <v>12.870000000000001</v>
      </c>
      <c r="AC115" s="76"/>
    </row>
    <row r="116" spans="1:29" x14ac:dyDescent="0.2">
      <c r="A116">
        <v>9</v>
      </c>
      <c r="U116">
        <v>9</v>
      </c>
      <c r="W116" t="str">
        <f>J106</f>
        <v>Williams</v>
      </c>
      <c r="X116" s="39">
        <f>J139</f>
        <v>0.82000000000000006</v>
      </c>
      <c r="Y116" s="40">
        <v>1.8860869565217393</v>
      </c>
      <c r="Z116" s="42">
        <f t="shared" si="36"/>
        <v>7.56</v>
      </c>
      <c r="AA116" s="42">
        <f>Average!F507</f>
        <v>7.3635714285714284</v>
      </c>
      <c r="AB116" s="42">
        <f>BD$33+BD$34+BD$35+BD$36+Z116</f>
        <v>15.26</v>
      </c>
      <c r="AC116" s="76">
        <f>AC81+Table7172941[[#This Row],[Column2]]</f>
        <v>15.50789536550406</v>
      </c>
    </row>
    <row r="117" spans="1:29" x14ac:dyDescent="0.2">
      <c r="A117">
        <v>10</v>
      </c>
      <c r="U117">
        <v>10</v>
      </c>
      <c r="W117" t="str">
        <f>K106</f>
        <v>Fitzsimmons</v>
      </c>
      <c r="X117" s="39">
        <f>K139</f>
        <v>0</v>
      </c>
      <c r="Y117" s="40">
        <v>1.618260869565217</v>
      </c>
      <c r="Z117" s="42">
        <f t="shared" si="36"/>
        <v>0</v>
      </c>
      <c r="AA117" s="42">
        <f>Average!F508</f>
        <v>6.6116666666666664</v>
      </c>
      <c r="AB117" s="42">
        <f>BE$33+BE$34+BE$35+BE$36+Z117</f>
        <v>0</v>
      </c>
      <c r="AC117" s="76">
        <f>AC82+Table7172941[[#This Row],[Column2]]</f>
        <v>10.633097826086956</v>
      </c>
    </row>
    <row r="118" spans="1:29" x14ac:dyDescent="0.2">
      <c r="A118">
        <v>11</v>
      </c>
      <c r="E118">
        <v>0.03</v>
      </c>
      <c r="J118">
        <v>0.23</v>
      </c>
      <c r="U118">
        <v>11</v>
      </c>
      <c r="W118" t="str">
        <f>L106</f>
        <v>Houser</v>
      </c>
      <c r="X118" s="39">
        <f>L139</f>
        <v>1.2400000000000002</v>
      </c>
      <c r="Y118" s="40">
        <v>1.9852173913043476</v>
      </c>
      <c r="Z118" s="42">
        <f t="shared" si="36"/>
        <v>6.8600000000000012</v>
      </c>
      <c r="AA118" s="42">
        <f>Average!F509</f>
        <v>6.7275</v>
      </c>
      <c r="AB118" s="42">
        <f>BF$33+BF$34+BF$35+BF$36+Z118</f>
        <v>15.370000000000001</v>
      </c>
      <c r="AC118" s="76">
        <f>AC83+Table7172941[[#This Row],[Column2]]</f>
        <v>14.566538992408557</v>
      </c>
    </row>
    <row r="119" spans="1:29" x14ac:dyDescent="0.2">
      <c r="A119">
        <v>12</v>
      </c>
      <c r="C119">
        <v>0.02</v>
      </c>
      <c r="E119">
        <v>0.04</v>
      </c>
      <c r="F119">
        <v>0.09</v>
      </c>
      <c r="G119">
        <v>0.12</v>
      </c>
      <c r="J119">
        <v>0.1</v>
      </c>
      <c r="N119">
        <v>0.04</v>
      </c>
      <c r="Q119">
        <v>0.22</v>
      </c>
      <c r="R119">
        <v>0.02</v>
      </c>
      <c r="T119">
        <v>0.05</v>
      </c>
      <c r="U119">
        <v>12</v>
      </c>
      <c r="W119" t="str">
        <f>M106</f>
        <v>Baker</v>
      </c>
      <c r="X119" s="39">
        <f>M139</f>
        <v>0</v>
      </c>
      <c r="Y119" s="40">
        <v>1.5217391304347829</v>
      </c>
      <c r="Z119" s="42">
        <f t="shared" si="36"/>
        <v>0</v>
      </c>
      <c r="AA119" s="42">
        <f>Average!F510</f>
        <v>5.828333333333334</v>
      </c>
      <c r="AB119" s="42">
        <f>BG$33+BG$34+BG$35+BG$36+Z119</f>
        <v>0</v>
      </c>
      <c r="AC119" s="76">
        <f>AC84+Table7172941[[#This Row],[Column2]]</f>
        <v>9.6539723320158117</v>
      </c>
    </row>
    <row r="120" spans="1:29" x14ac:dyDescent="0.2">
      <c r="A120">
        <v>13</v>
      </c>
      <c r="B120">
        <v>0.09</v>
      </c>
      <c r="D120">
        <v>0.11</v>
      </c>
      <c r="E120">
        <v>0.45</v>
      </c>
      <c r="F120">
        <v>0.22</v>
      </c>
      <c r="G120">
        <v>0.08</v>
      </c>
      <c r="I120">
        <v>0.08</v>
      </c>
      <c r="N120">
        <v>0.02</v>
      </c>
      <c r="O120">
        <v>0.05</v>
      </c>
      <c r="U120">
        <v>13</v>
      </c>
      <c r="W120" t="str">
        <f>N106</f>
        <v>Landkammer</v>
      </c>
      <c r="X120" s="39">
        <f>N139</f>
        <v>2.0299999999999998</v>
      </c>
      <c r="Y120" s="40">
        <v>1.5395652173913041</v>
      </c>
      <c r="Z120" s="42">
        <f t="shared" si="36"/>
        <v>6.6400000000000006</v>
      </c>
      <c r="AA120" s="42">
        <f>Average!F511</f>
        <v>6.0232142857142863</v>
      </c>
      <c r="AB120" s="42">
        <f>BH$33+BH$34+BH$35+BH$36+Z120</f>
        <v>12.98</v>
      </c>
      <c r="AC120" s="76">
        <f>AC85+Table7172941[[#This Row],[Column2]]</f>
        <v>12.064906832298137</v>
      </c>
    </row>
    <row r="121" spans="1:29" x14ac:dyDescent="0.2">
      <c r="A121">
        <v>14</v>
      </c>
      <c r="B121">
        <v>0.19</v>
      </c>
      <c r="C121">
        <v>0.25</v>
      </c>
      <c r="D121">
        <v>0.17</v>
      </c>
      <c r="H121">
        <v>0.21</v>
      </c>
      <c r="I121">
        <v>0.18</v>
      </c>
      <c r="L121">
        <v>0.32</v>
      </c>
      <c r="N121">
        <v>0.14000000000000001</v>
      </c>
      <c r="R121">
        <v>0.3</v>
      </c>
      <c r="T121">
        <v>0.3</v>
      </c>
      <c r="U121">
        <v>14</v>
      </c>
      <c r="W121" t="str">
        <f>O106</f>
        <v>Travis</v>
      </c>
      <c r="X121" s="39">
        <f>O139</f>
        <v>0.75</v>
      </c>
      <c r="Y121" s="40">
        <v>1.4852173913043483</v>
      </c>
      <c r="Z121" s="42">
        <f t="shared" si="36"/>
        <v>6.67</v>
      </c>
      <c r="AA121" s="42">
        <f>Average!F512</f>
        <v>5.5142083842083842</v>
      </c>
      <c r="AB121" s="42">
        <f>BI$33+BI$34+BI$35+BI$36+Z121</f>
        <v>11.33</v>
      </c>
      <c r="AC121" s="76">
        <f>AC86+Table7172941[[#This Row],[Column2]]</f>
        <v>12.121135177222133</v>
      </c>
    </row>
    <row r="122" spans="1:29" x14ac:dyDescent="0.2">
      <c r="A122">
        <v>15</v>
      </c>
      <c r="C122">
        <v>7.0000000000000007E-2</v>
      </c>
      <c r="I122">
        <v>0.01</v>
      </c>
      <c r="N122">
        <v>0.05</v>
      </c>
      <c r="T122">
        <v>0.1</v>
      </c>
      <c r="U122">
        <v>15</v>
      </c>
      <c r="W122" t="str">
        <f>P106</f>
        <v>Robinson</v>
      </c>
      <c r="X122" s="39">
        <f>P139</f>
        <v>0</v>
      </c>
      <c r="Y122" s="40">
        <v>1.5223529411764705</v>
      </c>
      <c r="Z122" s="42">
        <f t="shared" si="36"/>
        <v>0</v>
      </c>
      <c r="AA122" s="42">
        <f>Average!F513</f>
        <v>5.5558823529411763</v>
      </c>
      <c r="AB122" s="42">
        <f>BJ$33+BJ$34+BJ$35+BJ$36+Z122</f>
        <v>0</v>
      </c>
      <c r="AC122" s="76">
        <f>AC87+Table7172941[[#This Row],[Column2]]</f>
        <v>9.6445751633986934</v>
      </c>
    </row>
    <row r="123" spans="1:29" x14ac:dyDescent="0.2">
      <c r="A123">
        <v>16</v>
      </c>
      <c r="U123">
        <v>16</v>
      </c>
      <c r="W123" t="str">
        <f>Q106</f>
        <v>Blachly</v>
      </c>
      <c r="X123" s="39">
        <f>Q139</f>
        <v>1.6199999999999999</v>
      </c>
      <c r="Y123" s="40">
        <v>1.9008695652173913</v>
      </c>
      <c r="Z123" s="42">
        <f t="shared" si="36"/>
        <v>8.59</v>
      </c>
      <c r="AA123" s="42">
        <f>Average!F514</f>
        <v>7.316071428571429</v>
      </c>
      <c r="AB123" s="42">
        <f>BK$33+BK$34+BK$35+BK$36+Z123</f>
        <v>16.350000000000001</v>
      </c>
      <c r="AC123" s="76">
        <f>AC88+Table7172941[[#This Row],[Column2]]</f>
        <v>15.690441949354993</v>
      </c>
    </row>
    <row r="124" spans="1:29" x14ac:dyDescent="0.2">
      <c r="A124">
        <v>17</v>
      </c>
      <c r="U124">
        <v>17</v>
      </c>
      <c r="W124" t="str">
        <f>R106</f>
        <v>S. Flerchinger</v>
      </c>
      <c r="X124" s="39">
        <f>R139</f>
        <v>1.5699999999999998</v>
      </c>
      <c r="Y124" s="40">
        <v>1.7959090909090916</v>
      </c>
      <c r="Z124" s="42">
        <f t="shared" si="36"/>
        <v>5.8599999999999994</v>
      </c>
      <c r="AA124" s="42">
        <f>Average!F515</f>
        <v>6.6355698005698009</v>
      </c>
      <c r="AB124" s="42">
        <f>BL$33+BL$34+BL$35+BL$36+Z124</f>
        <v>11.959999999999999</v>
      </c>
      <c r="AC124" s="76">
        <f>AC89+Table7172941[[#This Row],[Column2]]</f>
        <v>12.347999037999038</v>
      </c>
    </row>
    <row r="125" spans="1:29" x14ac:dyDescent="0.2">
      <c r="A125">
        <v>18</v>
      </c>
      <c r="I125">
        <v>0.02</v>
      </c>
      <c r="O125">
        <v>0.2</v>
      </c>
      <c r="U125">
        <v>18</v>
      </c>
      <c r="W125" t="str">
        <f>S106</f>
        <v>B. Slaybaugh</v>
      </c>
      <c r="X125" s="39">
        <f>S139</f>
        <v>0</v>
      </c>
      <c r="Y125" s="40">
        <v>1.8908333333333334</v>
      </c>
      <c r="Z125" s="42">
        <f t="shared" si="36"/>
        <v>0</v>
      </c>
      <c r="AA125" s="42">
        <f>Average!F516</f>
        <v>7.4830769230769221</v>
      </c>
      <c r="AB125" s="42">
        <f>BM$33+BM$34+BM$35+BM$36+Z125</f>
        <v>0</v>
      </c>
      <c r="AC125" s="76">
        <f>AC90+Table7172941[[#This Row],[Column2]]</f>
        <v>11.272051282051283</v>
      </c>
    </row>
    <row r="126" spans="1:29" x14ac:dyDescent="0.2">
      <c r="A126">
        <v>19</v>
      </c>
      <c r="U126">
        <v>19</v>
      </c>
      <c r="W126" t="str">
        <f>T106</f>
        <v>Demand</v>
      </c>
      <c r="X126" s="39">
        <f>T139</f>
        <v>1.7200000000000002</v>
      </c>
      <c r="Y126" s="40">
        <v>2.4596153846153843</v>
      </c>
      <c r="Z126" s="42">
        <f t="shared" si="36"/>
        <v>13.67</v>
      </c>
      <c r="AA126" s="42">
        <f>Average!F517</f>
        <v>12.321944444444444</v>
      </c>
      <c r="AB126" s="42">
        <f>BN$33+BN$34+BN$35+BN$36+Z126</f>
        <v>20.04</v>
      </c>
      <c r="AC126" s="76">
        <f>AC91+Table7172941[[#This Row],[Column2]]</f>
        <v>23.044102564102566</v>
      </c>
    </row>
    <row r="127" spans="1:29" x14ac:dyDescent="0.2">
      <c r="A127">
        <v>20</v>
      </c>
      <c r="U127">
        <v>20</v>
      </c>
      <c r="X127" s="39"/>
      <c r="Y127" s="39"/>
      <c r="Z127" s="8"/>
      <c r="AA127" s="8"/>
      <c r="AB127" s="42"/>
      <c r="AC127" s="77"/>
    </row>
    <row r="128" spans="1:29" x14ac:dyDescent="0.2">
      <c r="A128">
        <v>21</v>
      </c>
      <c r="U128">
        <v>21</v>
      </c>
      <c r="W128" t="s">
        <v>101</v>
      </c>
      <c r="X128" s="39"/>
      <c r="Y128" s="39"/>
      <c r="Z128" s="8"/>
      <c r="AA128" s="8" t="s">
        <v>145</v>
      </c>
      <c r="AB128" s="42"/>
      <c r="AC128" s="76"/>
    </row>
    <row r="129" spans="1:29" x14ac:dyDescent="0.2">
      <c r="A129">
        <v>22</v>
      </c>
      <c r="B129">
        <v>0.02</v>
      </c>
      <c r="C129">
        <v>0.1</v>
      </c>
      <c r="D129">
        <v>0.01</v>
      </c>
      <c r="E129">
        <v>0.02</v>
      </c>
      <c r="F129">
        <v>0.05</v>
      </c>
      <c r="N129">
        <v>0.05</v>
      </c>
      <c r="R129">
        <v>0.05</v>
      </c>
      <c r="T129">
        <v>0.3</v>
      </c>
      <c r="U129">
        <v>22</v>
      </c>
      <c r="X129" s="41" t="s">
        <v>102</v>
      </c>
      <c r="Y129" s="41"/>
      <c r="Z129" s="78" t="s">
        <v>179</v>
      </c>
      <c r="AA129" s="8"/>
      <c r="AB129" s="42"/>
      <c r="AC129" s="77"/>
    </row>
    <row r="130" spans="1:29" x14ac:dyDescent="0.2">
      <c r="A130">
        <v>23</v>
      </c>
      <c r="C130">
        <v>0.01</v>
      </c>
      <c r="E130">
        <v>0.01</v>
      </c>
      <c r="L130">
        <v>0.08</v>
      </c>
      <c r="N130">
        <v>0.1</v>
      </c>
      <c r="R130">
        <v>0.1</v>
      </c>
      <c r="U130">
        <v>23</v>
      </c>
      <c r="X130" s="8"/>
      <c r="Y130" s="8"/>
      <c r="Z130" s="8"/>
      <c r="AA130" s="8"/>
      <c r="AB130" s="42"/>
      <c r="AC130" s="42"/>
    </row>
    <row r="131" spans="1:29" x14ac:dyDescent="0.2">
      <c r="A131">
        <v>24</v>
      </c>
      <c r="E131">
        <v>0.02</v>
      </c>
      <c r="F131">
        <v>0.04</v>
      </c>
      <c r="U131">
        <v>24</v>
      </c>
      <c r="X131" s="8"/>
      <c r="Y131" s="8"/>
      <c r="Z131" s="8"/>
      <c r="AA131" s="8"/>
      <c r="AB131" s="42"/>
      <c r="AC131" s="42"/>
    </row>
    <row r="132" spans="1:29" x14ac:dyDescent="0.2">
      <c r="A132">
        <v>25</v>
      </c>
      <c r="J132">
        <v>0.41</v>
      </c>
      <c r="U132">
        <v>25</v>
      </c>
      <c r="X132" s="8"/>
      <c r="Y132" s="8"/>
      <c r="Z132" s="8"/>
      <c r="AA132" s="8"/>
      <c r="AB132" s="42"/>
      <c r="AC132" s="42"/>
    </row>
    <row r="133" spans="1:29" x14ac:dyDescent="0.2">
      <c r="A133">
        <v>26</v>
      </c>
      <c r="L133">
        <v>0.04</v>
      </c>
      <c r="U133">
        <v>26</v>
      </c>
      <c r="X133" s="8"/>
      <c r="Y133" s="8"/>
      <c r="Z133" s="8"/>
      <c r="AA133" s="8"/>
      <c r="AB133" s="42"/>
      <c r="AC133" s="42"/>
    </row>
    <row r="134" spans="1:29" x14ac:dyDescent="0.2">
      <c r="A134">
        <v>27</v>
      </c>
      <c r="R134">
        <v>0.02</v>
      </c>
      <c r="T134">
        <v>7.0000000000000007E-2</v>
      </c>
      <c r="U134">
        <v>27</v>
      </c>
      <c r="X134" s="8"/>
      <c r="Y134" s="8"/>
      <c r="Z134" s="8"/>
      <c r="AA134" s="8"/>
      <c r="AB134" s="42"/>
      <c r="AC134" s="42"/>
    </row>
    <row r="135" spans="1:29" x14ac:dyDescent="0.2">
      <c r="A135">
        <v>28</v>
      </c>
      <c r="B135">
        <v>0.06</v>
      </c>
      <c r="D135">
        <v>0.01</v>
      </c>
      <c r="F135">
        <v>0.81</v>
      </c>
      <c r="G135">
        <v>0.39</v>
      </c>
      <c r="I135">
        <v>0.06</v>
      </c>
      <c r="L135">
        <v>0.06</v>
      </c>
      <c r="Q135">
        <v>0.69</v>
      </c>
      <c r="U135">
        <v>28</v>
      </c>
      <c r="X135" s="8"/>
      <c r="Y135" s="8"/>
      <c r="Z135" s="8"/>
      <c r="AA135" s="8"/>
      <c r="AB135" s="42"/>
      <c r="AC135" s="42"/>
    </row>
    <row r="136" spans="1:29" x14ac:dyDescent="0.2">
      <c r="A136">
        <v>29</v>
      </c>
      <c r="B136">
        <v>0.31</v>
      </c>
      <c r="C136">
        <v>0.8</v>
      </c>
      <c r="D136">
        <v>0.38</v>
      </c>
      <c r="E136">
        <v>0.9</v>
      </c>
      <c r="F136">
        <v>0.4</v>
      </c>
      <c r="G136">
        <v>0.28000000000000003</v>
      </c>
      <c r="I136">
        <v>0.35</v>
      </c>
      <c r="L136">
        <v>0.66</v>
      </c>
      <c r="N136">
        <v>1.45</v>
      </c>
      <c r="Q136">
        <v>0.6</v>
      </c>
      <c r="R136">
        <v>0.98</v>
      </c>
      <c r="T136">
        <v>0.8</v>
      </c>
      <c r="U136">
        <v>29</v>
      </c>
      <c r="X136" s="8"/>
      <c r="Y136" s="8"/>
      <c r="Z136" s="8"/>
      <c r="AA136" s="8"/>
      <c r="AB136" s="42"/>
      <c r="AC136" s="42"/>
    </row>
    <row r="137" spans="1:29" x14ac:dyDescent="0.2">
      <c r="A137">
        <v>30</v>
      </c>
      <c r="B137">
        <v>0.01</v>
      </c>
      <c r="E137">
        <v>0.14000000000000001</v>
      </c>
      <c r="G137">
        <v>0.04</v>
      </c>
      <c r="H137">
        <v>0.35</v>
      </c>
      <c r="I137">
        <v>0.02</v>
      </c>
      <c r="L137">
        <v>0.02</v>
      </c>
      <c r="N137">
        <v>0.13</v>
      </c>
      <c r="O137">
        <v>0.5</v>
      </c>
      <c r="Q137">
        <v>0.01</v>
      </c>
      <c r="U137">
        <v>30</v>
      </c>
      <c r="X137" s="8"/>
      <c r="Y137" s="8"/>
      <c r="Z137" s="8"/>
      <c r="AA137" s="8"/>
      <c r="AB137" s="42"/>
      <c r="AC137" s="42"/>
    </row>
    <row r="138" spans="1:29" x14ac:dyDescent="0.2">
      <c r="A138">
        <v>31</v>
      </c>
      <c r="U138">
        <v>31</v>
      </c>
      <c r="X138" s="8"/>
      <c r="Y138" s="8"/>
      <c r="Z138" s="8"/>
      <c r="AA138" s="8"/>
      <c r="AB138" s="42"/>
      <c r="AC138" s="42"/>
    </row>
    <row r="139" spans="1:29" x14ac:dyDescent="0.2">
      <c r="A139" t="s">
        <v>37</v>
      </c>
      <c r="B139">
        <f t="shared" ref="B139:T139" si="37">SUM(B108:B138)</f>
        <v>0.76</v>
      </c>
      <c r="C139">
        <f t="shared" si="37"/>
        <v>1.36</v>
      </c>
      <c r="D139">
        <f t="shared" si="37"/>
        <v>0.74</v>
      </c>
      <c r="E139">
        <f t="shared" si="37"/>
        <v>1.73</v>
      </c>
      <c r="F139">
        <f t="shared" si="37"/>
        <v>1.7600000000000002</v>
      </c>
      <c r="G139">
        <f t="shared" si="37"/>
        <v>1.1100000000000001</v>
      </c>
      <c r="H139">
        <f t="shared" si="37"/>
        <v>0.61</v>
      </c>
      <c r="I139">
        <f t="shared" si="37"/>
        <v>0.79</v>
      </c>
      <c r="J139">
        <f t="shared" si="37"/>
        <v>0.82000000000000006</v>
      </c>
      <c r="K139">
        <f t="shared" si="37"/>
        <v>0</v>
      </c>
      <c r="L139">
        <f t="shared" si="37"/>
        <v>1.2400000000000002</v>
      </c>
      <c r="M139">
        <f t="shared" si="37"/>
        <v>0</v>
      </c>
      <c r="N139">
        <f t="shared" si="37"/>
        <v>2.0299999999999998</v>
      </c>
      <c r="O139">
        <f t="shared" si="37"/>
        <v>0.75</v>
      </c>
      <c r="P139">
        <f t="shared" si="37"/>
        <v>0</v>
      </c>
      <c r="Q139">
        <f t="shared" si="37"/>
        <v>1.6199999999999999</v>
      </c>
      <c r="R139">
        <f t="shared" si="37"/>
        <v>1.5699999999999998</v>
      </c>
      <c r="S139">
        <f t="shared" si="37"/>
        <v>0</v>
      </c>
      <c r="T139">
        <f t="shared" si="37"/>
        <v>1.7200000000000002</v>
      </c>
      <c r="X139" s="8"/>
      <c r="Y139" s="8"/>
      <c r="Z139" s="8"/>
      <c r="AA139" s="8"/>
      <c r="AB139" s="42"/>
      <c r="AC139" s="42"/>
    </row>
    <row r="141" spans="1:29" x14ac:dyDescent="0.2">
      <c r="A141" t="s">
        <v>42</v>
      </c>
      <c r="B141" t="s">
        <v>1</v>
      </c>
      <c r="C141" t="s">
        <v>2</v>
      </c>
      <c r="D141" t="s">
        <v>113</v>
      </c>
      <c r="E141" t="s">
        <v>4</v>
      </c>
      <c r="F141" t="s">
        <v>5</v>
      </c>
      <c r="G141" t="s">
        <v>6</v>
      </c>
      <c r="H141" t="s">
        <v>180</v>
      </c>
      <c r="I141" t="s">
        <v>96</v>
      </c>
      <c r="J141" t="s">
        <v>9</v>
      </c>
      <c r="K141" t="s">
        <v>10</v>
      </c>
      <c r="L141" t="s">
        <v>11</v>
      </c>
      <c r="M141" t="s">
        <v>181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18</v>
      </c>
      <c r="T141" t="s">
        <v>19</v>
      </c>
      <c r="W141" s="63"/>
      <c r="X141" s="64"/>
      <c r="Y141" s="64"/>
      <c r="Z141" s="64"/>
      <c r="AA141" s="64"/>
      <c r="AB141" s="65"/>
      <c r="AC141" s="65"/>
    </row>
    <row r="142" spans="1:29" x14ac:dyDescent="0.2">
      <c r="A142">
        <v>2016</v>
      </c>
      <c r="W142" s="67">
        <v>42491</v>
      </c>
      <c r="X142" s="58"/>
      <c r="Y142" s="59" t="s">
        <v>107</v>
      </c>
      <c r="Z142" s="58"/>
      <c r="AA142" s="58"/>
      <c r="AB142" s="60"/>
      <c r="AC142" s="75"/>
    </row>
    <row r="143" spans="1:29" x14ac:dyDescent="0.2">
      <c r="A143">
        <v>1</v>
      </c>
      <c r="U143">
        <v>1</v>
      </c>
      <c r="X143" s="39" t="s">
        <v>42</v>
      </c>
      <c r="Y143" s="39" t="s">
        <v>115</v>
      </c>
      <c r="Z143" s="8" t="s">
        <v>99</v>
      </c>
      <c r="AA143" s="47" t="s">
        <v>116</v>
      </c>
      <c r="AB143" s="42" t="s">
        <v>100</v>
      </c>
      <c r="AC143" s="42" t="s">
        <v>178</v>
      </c>
    </row>
    <row r="144" spans="1:29" x14ac:dyDescent="0.2">
      <c r="A144">
        <v>2</v>
      </c>
      <c r="U144">
        <v>2</v>
      </c>
      <c r="W144">
        <f>B161</f>
        <v>0</v>
      </c>
      <c r="X144" s="39">
        <f>B174</f>
        <v>0.67</v>
      </c>
      <c r="Y144" s="40">
        <v>1.4386956521739136</v>
      </c>
      <c r="Z144" s="42">
        <f t="shared" ref="Z144:Z162" si="38">AJ25</f>
        <v>6.09</v>
      </c>
      <c r="AA144" s="42">
        <f>Average!G499</f>
        <v>6.9767857142857155</v>
      </c>
      <c r="AB144" s="42">
        <f>AV$33+AV$34+AV$35+AV$36+Z144</f>
        <v>11.52</v>
      </c>
      <c r="AC144" s="76">
        <f>AC108+Table8183042[[#This Row],[Column3]]</f>
        <v>12.66526598803773</v>
      </c>
    </row>
    <row r="145" spans="1:29" x14ac:dyDescent="0.2">
      <c r="A145">
        <v>3</v>
      </c>
      <c r="I145">
        <v>0.03</v>
      </c>
      <c r="U145">
        <v>3</v>
      </c>
      <c r="W145">
        <f>C161</f>
        <v>0</v>
      </c>
      <c r="X145" s="39">
        <f>C174</f>
        <v>1.4800000000000002</v>
      </c>
      <c r="Y145" s="40">
        <v>2.0531578947368421</v>
      </c>
      <c r="Z145" s="42">
        <f t="shared" si="38"/>
        <v>8.11</v>
      </c>
      <c r="AA145" s="42">
        <f>Average!G500</f>
        <v>9.8429244306418209</v>
      </c>
      <c r="AB145" s="42">
        <f>AW$33+AW$34+AW$35+AW$36+Z145</f>
        <v>16.600000000000001</v>
      </c>
      <c r="AC145" s="76">
        <f>AC109+Table8183042[[#This Row],[Column3]]</f>
        <v>17.455342459846431</v>
      </c>
    </row>
    <row r="146" spans="1:29" x14ac:dyDescent="0.2">
      <c r="A146">
        <v>4</v>
      </c>
      <c r="B146">
        <v>0.02</v>
      </c>
      <c r="C146">
        <v>0.05</v>
      </c>
      <c r="G146">
        <v>0.04</v>
      </c>
      <c r="L146">
        <v>0.15</v>
      </c>
      <c r="Q146">
        <v>0.05</v>
      </c>
      <c r="R146">
        <v>0.06</v>
      </c>
      <c r="U146">
        <v>4</v>
      </c>
      <c r="W146">
        <f>D161</f>
        <v>0</v>
      </c>
      <c r="X146" s="39">
        <f>D174</f>
        <v>0.57000000000000006</v>
      </c>
      <c r="Y146" s="40"/>
      <c r="Z146" s="42">
        <f t="shared" si="38"/>
        <v>6.67</v>
      </c>
      <c r="AA146" s="42"/>
      <c r="AB146" s="42">
        <f>AX$33+AX$34+AX$35+AX$36+Z146</f>
        <v>9.370000000000001</v>
      </c>
      <c r="AC146" s="76"/>
    </row>
    <row r="147" spans="1:29" x14ac:dyDescent="0.2">
      <c r="A147">
        <v>5</v>
      </c>
      <c r="B147">
        <v>0.01</v>
      </c>
      <c r="C147">
        <v>0.02</v>
      </c>
      <c r="D147">
        <v>0.02</v>
      </c>
      <c r="E147">
        <v>0.13</v>
      </c>
      <c r="F147">
        <v>0.11</v>
      </c>
      <c r="J147">
        <v>0.02</v>
      </c>
      <c r="L147">
        <v>0.06</v>
      </c>
      <c r="N147">
        <v>0.05</v>
      </c>
      <c r="Q147">
        <v>0.02</v>
      </c>
      <c r="R147">
        <v>0.04</v>
      </c>
      <c r="T147">
        <v>0.12</v>
      </c>
      <c r="U147">
        <v>5</v>
      </c>
      <c r="W147">
        <f>E161</f>
        <v>0</v>
      </c>
      <c r="X147" s="39">
        <f>E174</f>
        <v>1.57</v>
      </c>
      <c r="Y147" s="40">
        <v>1.7382608695652173</v>
      </c>
      <c r="Z147" s="42">
        <f t="shared" si="38"/>
        <v>11.09</v>
      </c>
      <c r="AA147" s="42">
        <f>Average!G502</f>
        <v>10.476071428571428</v>
      </c>
      <c r="AB147" s="42">
        <f>AY$33+AY$34+AY$35+AY$36+Z147</f>
        <v>15.77</v>
      </c>
      <c r="AC147" s="76">
        <f>AC111+Table8183042[[#This Row],[Column3]]</f>
        <v>19.880993788819872</v>
      </c>
    </row>
    <row r="148" spans="1:29" x14ac:dyDescent="0.2">
      <c r="A148">
        <v>6</v>
      </c>
      <c r="B148">
        <v>0.01</v>
      </c>
      <c r="E148">
        <v>0.02</v>
      </c>
      <c r="F148">
        <v>0.09</v>
      </c>
      <c r="G148">
        <v>0.04</v>
      </c>
      <c r="N148">
        <v>0.1</v>
      </c>
      <c r="U148">
        <v>6</v>
      </c>
      <c r="W148">
        <f>F161</f>
        <v>0</v>
      </c>
      <c r="X148" s="39">
        <f>F174</f>
        <v>1.06</v>
      </c>
      <c r="Y148" s="40">
        <v>1.7795652173913044</v>
      </c>
      <c r="Z148" s="42">
        <f t="shared" si="38"/>
        <v>7.0400000000000009</v>
      </c>
      <c r="AA148" s="42">
        <f>Average!G503</f>
        <v>7.65</v>
      </c>
      <c r="AB148" s="42">
        <f>AZ$33+AZ$34+AZ$35+AZ$36+Z148</f>
        <v>13.46</v>
      </c>
      <c r="AC148" s="76">
        <f>AC112+Table8183042[[#This Row],[Column3]]</f>
        <v>14.365718753870929</v>
      </c>
    </row>
    <row r="149" spans="1:29" x14ac:dyDescent="0.2">
      <c r="A149">
        <v>7</v>
      </c>
      <c r="U149">
        <v>7</v>
      </c>
      <c r="W149">
        <f>G161</f>
        <v>0</v>
      </c>
      <c r="X149" s="39">
        <f>G174</f>
        <v>0.91</v>
      </c>
      <c r="Y149" s="40">
        <v>1.2595000000000001</v>
      </c>
      <c r="Z149" s="42">
        <f t="shared" si="38"/>
        <v>6.7700000000000005</v>
      </c>
      <c r="AA149" s="42">
        <f>Average!G504</f>
        <v>6.444</v>
      </c>
      <c r="AB149" s="42">
        <f>BA$33+BA$34+BA$35+BA$36+Z149</f>
        <v>11.22</v>
      </c>
      <c r="AC149" s="76">
        <f>AC113+Table8183042[[#This Row],[Column3]]</f>
        <v>12.475232198142415</v>
      </c>
    </row>
    <row r="150" spans="1:29" x14ac:dyDescent="0.2">
      <c r="A150">
        <v>8</v>
      </c>
      <c r="U150">
        <v>8</v>
      </c>
      <c r="W150">
        <f>H161</f>
        <v>0</v>
      </c>
      <c r="X150" s="39">
        <f>H174</f>
        <v>0</v>
      </c>
      <c r="Y150" s="40">
        <v>1.2569565217391305</v>
      </c>
      <c r="Z150" s="42">
        <f t="shared" si="38"/>
        <v>7.78</v>
      </c>
      <c r="AA150" s="42">
        <f>Average!G505</f>
        <v>7.2267857142857137</v>
      </c>
      <c r="AB150" s="42">
        <f>BB$33+BB$34+BB$35+BB$36+Z150</f>
        <v>14.64</v>
      </c>
      <c r="AC150" s="76">
        <f>AC114+Table8183042[[#This Row],[Column3]]</f>
        <v>15.573264275981666</v>
      </c>
    </row>
    <row r="151" spans="1:29" x14ac:dyDescent="0.2">
      <c r="A151">
        <v>9</v>
      </c>
      <c r="C151">
        <v>0.03</v>
      </c>
      <c r="G151">
        <v>0.04</v>
      </c>
      <c r="U151">
        <v>9</v>
      </c>
      <c r="W151">
        <f>I161</f>
        <v>0</v>
      </c>
      <c r="X151" s="39">
        <f>I174</f>
        <v>0.6100000000000001</v>
      </c>
      <c r="Y151" s="40"/>
      <c r="Z151" s="42">
        <f t="shared" si="38"/>
        <v>7.5700000000000012</v>
      </c>
      <c r="AA151" s="42"/>
      <c r="AB151" s="42">
        <f>BC$33+BC$34+BC$35+BC$36+Z151</f>
        <v>13.48</v>
      </c>
      <c r="AC151" s="76"/>
    </row>
    <row r="152" spans="1:29" x14ac:dyDescent="0.2">
      <c r="A152">
        <v>10</v>
      </c>
      <c r="E152">
        <v>0.08</v>
      </c>
      <c r="G152">
        <v>0.04</v>
      </c>
      <c r="Q152">
        <v>0.02</v>
      </c>
      <c r="U152">
        <v>10</v>
      </c>
      <c r="W152">
        <f>J161</f>
        <v>0</v>
      </c>
      <c r="X152" s="39">
        <f>J174</f>
        <v>0.98</v>
      </c>
      <c r="Y152" s="40">
        <v>1.8126086956521741</v>
      </c>
      <c r="Z152" s="42">
        <f t="shared" si="38"/>
        <v>8.5399999999999991</v>
      </c>
      <c r="AA152" s="42">
        <f>Average!G507</f>
        <v>9.0385714285714283</v>
      </c>
      <c r="AB152" s="42">
        <f>BD$33+BD$34+BD$35+BD$36+Z152</f>
        <v>16.239999999999998</v>
      </c>
      <c r="AC152" s="76">
        <f>AC116+Table8183042[[#This Row],[Column3]]</f>
        <v>17.320504061156235</v>
      </c>
    </row>
    <row r="153" spans="1:29" x14ac:dyDescent="0.2">
      <c r="A153">
        <v>11</v>
      </c>
      <c r="U153">
        <v>11</v>
      </c>
      <c r="W153">
        <f>K161</f>
        <v>0</v>
      </c>
      <c r="X153" s="39">
        <f>K174</f>
        <v>0</v>
      </c>
      <c r="Y153" s="40">
        <v>1.4082608695652177</v>
      </c>
      <c r="Z153" s="42">
        <f t="shared" si="38"/>
        <v>0</v>
      </c>
      <c r="AA153" s="42">
        <f>Average!G508</f>
        <v>8.0133333333333336</v>
      </c>
      <c r="AB153" s="42">
        <f>BE$33+BE$34+BE$35+BE$36+Z153</f>
        <v>0</v>
      </c>
      <c r="AC153" s="76">
        <f>AC117+Table8183042[[#This Row],[Column3]]</f>
        <v>12.041358695652175</v>
      </c>
    </row>
    <row r="154" spans="1:29" x14ac:dyDescent="0.2">
      <c r="A154">
        <v>12</v>
      </c>
      <c r="U154">
        <v>12</v>
      </c>
      <c r="W154">
        <f>L161</f>
        <v>0</v>
      </c>
      <c r="X154" s="39">
        <f>L174</f>
        <v>1.57</v>
      </c>
      <c r="Y154" s="40">
        <v>2.1213043478260873</v>
      </c>
      <c r="Z154" s="42">
        <f t="shared" si="38"/>
        <v>8.4300000000000015</v>
      </c>
      <c r="AA154" s="42">
        <f>Average!G509</f>
        <v>8.8178571428571431</v>
      </c>
      <c r="AB154" s="42">
        <f>BF$33+BF$34+BF$35+BF$36+Z154</f>
        <v>16.940000000000001</v>
      </c>
      <c r="AC154" s="76">
        <f>AC118+Table8183042[[#This Row],[Column3]]</f>
        <v>16.687843340234643</v>
      </c>
    </row>
    <row r="155" spans="1:29" x14ac:dyDescent="0.2">
      <c r="A155">
        <v>13</v>
      </c>
      <c r="U155">
        <v>13</v>
      </c>
      <c r="W155">
        <f>M161</f>
        <v>0</v>
      </c>
      <c r="X155" s="39">
        <f>M174</f>
        <v>0</v>
      </c>
      <c r="Y155" s="40">
        <v>1.4760869565217392</v>
      </c>
      <c r="Z155" s="42">
        <f t="shared" si="38"/>
        <v>0</v>
      </c>
      <c r="AA155" s="42">
        <f>Average!G510</f>
        <v>7.2758333333333338</v>
      </c>
      <c r="AB155" s="42">
        <f>BG$33+BG$34+BG$35+BG$36+Z155</f>
        <v>0</v>
      </c>
      <c r="AC155" s="76">
        <f>AC119+Table8183042[[#This Row],[Column3]]</f>
        <v>11.13005928853755</v>
      </c>
    </row>
    <row r="156" spans="1:29" x14ac:dyDescent="0.2">
      <c r="A156">
        <v>14</v>
      </c>
      <c r="B156">
        <v>0.26</v>
      </c>
      <c r="C156">
        <v>0.35</v>
      </c>
      <c r="D156">
        <v>0.35</v>
      </c>
      <c r="E156">
        <v>0.15</v>
      </c>
      <c r="F156">
        <v>0.31</v>
      </c>
      <c r="G156">
        <v>0.08</v>
      </c>
      <c r="I156">
        <v>0.24</v>
      </c>
      <c r="L156">
        <v>0.32</v>
      </c>
      <c r="N156">
        <v>0.02</v>
      </c>
      <c r="R156">
        <v>0.22</v>
      </c>
      <c r="U156">
        <v>14</v>
      </c>
      <c r="W156">
        <f>N161</f>
        <v>0</v>
      </c>
      <c r="X156" s="39">
        <f>N174</f>
        <v>1.1000000000000001</v>
      </c>
      <c r="Y156" s="40">
        <v>1.5530434782608697</v>
      </c>
      <c r="Z156" s="42">
        <f t="shared" si="38"/>
        <v>7.74</v>
      </c>
      <c r="AA156" s="42">
        <f>Average!G511</f>
        <v>7.5389285714285723</v>
      </c>
      <c r="AB156" s="42">
        <f>BH$33+BH$34+BH$35+BH$36+Z156</f>
        <v>14.08</v>
      </c>
      <c r="AC156" s="76">
        <f>AC120+Table8183042[[#This Row],[Column3]]</f>
        <v>13.617950310559007</v>
      </c>
    </row>
    <row r="157" spans="1:29" x14ac:dyDescent="0.2">
      <c r="A157">
        <v>15</v>
      </c>
      <c r="B157">
        <v>0.28999999999999998</v>
      </c>
      <c r="C157">
        <v>0.53</v>
      </c>
      <c r="D157">
        <v>0.02</v>
      </c>
      <c r="E157">
        <v>0.62</v>
      </c>
      <c r="F157">
        <v>0.35</v>
      </c>
      <c r="G157">
        <v>0.35</v>
      </c>
      <c r="I157">
        <v>0.24</v>
      </c>
      <c r="J157">
        <v>0.34</v>
      </c>
      <c r="L157">
        <v>0.52</v>
      </c>
      <c r="N157">
        <v>0.46</v>
      </c>
      <c r="O157">
        <v>0.88</v>
      </c>
      <c r="Q157">
        <v>0.89</v>
      </c>
      <c r="R157">
        <v>0.57999999999999996</v>
      </c>
      <c r="T157">
        <v>0.45</v>
      </c>
      <c r="U157">
        <v>15</v>
      </c>
      <c r="W157">
        <f>O161</f>
        <v>0</v>
      </c>
      <c r="X157" s="39">
        <f>O174</f>
        <v>1.01</v>
      </c>
      <c r="Y157" s="40">
        <v>1.2021739130434785</v>
      </c>
      <c r="Z157" s="42">
        <f t="shared" si="38"/>
        <v>7.68</v>
      </c>
      <c r="AA157" s="42">
        <f>Average!G512</f>
        <v>6.628494098494099</v>
      </c>
      <c r="AB157" s="42">
        <f>BI$33+BI$34+BI$35+BI$36+Z157</f>
        <v>12.34</v>
      </c>
      <c r="AC157" s="76">
        <f>AC121+Table8183042[[#This Row],[Column3]]</f>
        <v>13.323309090265612</v>
      </c>
    </row>
    <row r="158" spans="1:29" x14ac:dyDescent="0.2">
      <c r="A158">
        <v>16</v>
      </c>
      <c r="B158">
        <v>0.01</v>
      </c>
      <c r="C158">
        <v>0.02</v>
      </c>
      <c r="D158">
        <v>0.02</v>
      </c>
      <c r="G158">
        <v>0.16</v>
      </c>
      <c r="I158">
        <v>0.01</v>
      </c>
      <c r="J158">
        <v>0.35</v>
      </c>
      <c r="L158">
        <v>0.08</v>
      </c>
      <c r="N158">
        <v>0.14000000000000001</v>
      </c>
      <c r="T158">
        <v>0.47</v>
      </c>
      <c r="U158">
        <v>16</v>
      </c>
      <c r="W158">
        <f>P161</f>
        <v>0</v>
      </c>
      <c r="X158" s="39">
        <f>P174</f>
        <v>0</v>
      </c>
      <c r="Y158" s="40">
        <v>1.5329411764705885</v>
      </c>
      <c r="Z158" s="42">
        <f t="shared" si="38"/>
        <v>0</v>
      </c>
      <c r="AA158" s="42">
        <f>Average!G513</f>
        <v>7.0888235294117647</v>
      </c>
      <c r="AB158" s="42">
        <f>BJ$33+BJ$34+BJ$35+BJ$36+Z158</f>
        <v>0</v>
      </c>
      <c r="AC158" s="76">
        <f>AC122+Table8183042[[#This Row],[Column3]]</f>
        <v>11.177516339869282</v>
      </c>
    </row>
    <row r="159" spans="1:29" x14ac:dyDescent="0.2">
      <c r="A159">
        <v>17</v>
      </c>
      <c r="T159">
        <v>0.2</v>
      </c>
      <c r="U159">
        <v>17</v>
      </c>
      <c r="W159">
        <f>Q161</f>
        <v>0</v>
      </c>
      <c r="X159" s="39">
        <f>Q174</f>
        <v>1.41</v>
      </c>
      <c r="Y159" s="40">
        <v>1.8195652173913046</v>
      </c>
      <c r="Z159" s="42">
        <f t="shared" si="38"/>
        <v>10</v>
      </c>
      <c r="AA159" s="42">
        <f>Average!G514</f>
        <v>9.0135714285714297</v>
      </c>
      <c r="AB159" s="42">
        <f>BK$33+BK$34+BK$35+BK$36+Z159</f>
        <v>17.760000000000002</v>
      </c>
      <c r="AC159" s="76">
        <f>AC123+Table8183042[[#This Row],[Column3]]</f>
        <v>17.510007166746298</v>
      </c>
    </row>
    <row r="160" spans="1:29" x14ac:dyDescent="0.2">
      <c r="A160">
        <v>18</v>
      </c>
      <c r="B160">
        <v>0.01</v>
      </c>
      <c r="E160">
        <v>0.01</v>
      </c>
      <c r="R160">
        <v>0.06</v>
      </c>
      <c r="U160">
        <v>18</v>
      </c>
      <c r="W160">
        <f>R161</f>
        <v>0</v>
      </c>
      <c r="X160" s="39">
        <f>R174</f>
        <v>1.7399999999999998</v>
      </c>
      <c r="Y160" s="40">
        <v>1.8740909090909093</v>
      </c>
      <c r="Z160" s="42">
        <f t="shared" si="38"/>
        <v>7.6</v>
      </c>
      <c r="AA160" s="42">
        <f>Average!G515</f>
        <v>8.465569800569801</v>
      </c>
      <c r="AB160" s="42">
        <f>BL$33+BL$34+BL$35+BL$36+Z160</f>
        <v>13.7</v>
      </c>
      <c r="AC160" s="76">
        <f>AC124+Table8183042[[#This Row],[Column3]]</f>
        <v>14.222089947089948</v>
      </c>
    </row>
    <row r="161" spans="1:29" x14ac:dyDescent="0.2">
      <c r="A161">
        <v>19</v>
      </c>
      <c r="U161">
        <v>19</v>
      </c>
      <c r="W161">
        <f>S161</f>
        <v>0</v>
      </c>
      <c r="X161" s="39">
        <f>S174</f>
        <v>0</v>
      </c>
      <c r="Y161" s="40">
        <v>1.6174999999999999</v>
      </c>
      <c r="Z161" s="42">
        <f t="shared" si="38"/>
        <v>0</v>
      </c>
      <c r="AA161" s="42">
        <f>Average!G516</f>
        <v>9.083846153846153</v>
      </c>
      <c r="AB161" s="42">
        <f>BM$33+BM$34+BM$35+BM$36+Z161</f>
        <v>0</v>
      </c>
      <c r="AC161" s="76">
        <f>AC125+Table8183042[[#This Row],[Column3]]</f>
        <v>12.889551282051283</v>
      </c>
    </row>
    <row r="162" spans="1:29" x14ac:dyDescent="0.2">
      <c r="A162">
        <v>20</v>
      </c>
      <c r="B162">
        <v>0.05</v>
      </c>
      <c r="C162">
        <v>0.14000000000000001</v>
      </c>
      <c r="D162">
        <v>0.06</v>
      </c>
      <c r="E162">
        <v>0.04</v>
      </c>
      <c r="I162">
        <v>0.03</v>
      </c>
      <c r="Q162">
        <v>0.13</v>
      </c>
      <c r="R162">
        <v>0.15</v>
      </c>
      <c r="U162">
        <v>20</v>
      </c>
      <c r="W162">
        <f>T161</f>
        <v>0</v>
      </c>
      <c r="X162" s="39">
        <f>T174</f>
        <v>2.0599999999999996</v>
      </c>
      <c r="Y162" s="40">
        <v>2.9038461538461533</v>
      </c>
      <c r="Z162" s="42">
        <f t="shared" si="38"/>
        <v>15.73</v>
      </c>
      <c r="AA162" s="42">
        <f>Average!G517</f>
        <v>15.193055555555555</v>
      </c>
      <c r="AB162" s="42">
        <f>BN$33+BN$34+BN$35+BN$36+Z162</f>
        <v>22.1</v>
      </c>
      <c r="AC162" s="76">
        <f>AC126+Table8183042[[#This Row],[Column3]]</f>
        <v>25.947948717948719</v>
      </c>
    </row>
    <row r="163" spans="1:29" x14ac:dyDescent="0.2">
      <c r="A163">
        <v>21</v>
      </c>
      <c r="C163">
        <v>0.34</v>
      </c>
      <c r="D163">
        <v>0.1</v>
      </c>
      <c r="E163">
        <v>0.47</v>
      </c>
      <c r="F163">
        <v>0.13</v>
      </c>
      <c r="G163">
        <v>0.16</v>
      </c>
      <c r="I163">
        <v>0.06</v>
      </c>
      <c r="J163">
        <v>7.0000000000000007E-2</v>
      </c>
      <c r="L163">
        <v>0.44</v>
      </c>
      <c r="N163">
        <v>0.28000000000000003</v>
      </c>
      <c r="Q163">
        <v>0.3</v>
      </c>
      <c r="R163">
        <v>0.45</v>
      </c>
      <c r="T163">
        <v>0.35</v>
      </c>
      <c r="U163">
        <v>21</v>
      </c>
      <c r="X163" s="39"/>
      <c r="Y163" s="39"/>
      <c r="Z163" s="8"/>
      <c r="AA163" s="8"/>
      <c r="AB163" s="42"/>
      <c r="AC163" s="74"/>
    </row>
    <row r="164" spans="1:29" x14ac:dyDescent="0.2">
      <c r="A164">
        <v>22</v>
      </c>
      <c r="B164">
        <v>0.01</v>
      </c>
      <c r="E164">
        <v>0.05</v>
      </c>
      <c r="F164">
        <v>7.0000000000000007E-2</v>
      </c>
      <c r="J164">
        <v>0.09</v>
      </c>
      <c r="N164">
        <v>0.05</v>
      </c>
      <c r="R164">
        <v>0.15</v>
      </c>
      <c r="T164">
        <v>0.47</v>
      </c>
      <c r="U164">
        <v>22</v>
      </c>
      <c r="W164" t="s">
        <v>101</v>
      </c>
      <c r="X164" s="39"/>
      <c r="Y164" s="39"/>
      <c r="Z164" s="8"/>
      <c r="AA164" s="8" t="s">
        <v>145</v>
      </c>
      <c r="AB164" s="42"/>
      <c r="AC164" s="76"/>
    </row>
    <row r="165" spans="1:29" x14ac:dyDescent="0.2">
      <c r="A165">
        <v>23</v>
      </c>
      <c r="R165">
        <v>0.03</v>
      </c>
      <c r="U165">
        <v>23</v>
      </c>
      <c r="X165" s="41" t="s">
        <v>102</v>
      </c>
      <c r="Y165" s="41"/>
      <c r="Z165" s="8"/>
      <c r="AA165" s="8"/>
      <c r="AB165" s="42"/>
      <c r="AC165" s="74"/>
    </row>
    <row r="166" spans="1:29" x14ac:dyDescent="0.2">
      <c r="A166">
        <v>24</v>
      </c>
      <c r="J166">
        <v>0.11</v>
      </c>
      <c r="U166">
        <v>24</v>
      </c>
      <c r="X166" s="39"/>
      <c r="Y166" s="39"/>
      <c r="Z166" s="8"/>
      <c r="AA166" s="8"/>
      <c r="AB166" s="42"/>
      <c r="AC166" s="42"/>
    </row>
    <row r="167" spans="1:29" x14ac:dyDescent="0.2">
      <c r="A167">
        <v>25</v>
      </c>
      <c r="U167">
        <v>25</v>
      </c>
      <c r="X167" s="39"/>
      <c r="Y167" s="39"/>
      <c r="Z167" s="8"/>
      <c r="AA167" s="8"/>
      <c r="AB167" s="42"/>
      <c r="AC167" s="42"/>
    </row>
    <row r="168" spans="1:29" x14ac:dyDescent="0.2">
      <c r="A168">
        <v>26</v>
      </c>
      <c r="U168">
        <v>26</v>
      </c>
      <c r="X168" s="39"/>
      <c r="Y168" s="39"/>
      <c r="Z168" s="8"/>
      <c r="AA168" s="8"/>
      <c r="AB168" s="42"/>
      <c r="AC168" s="42"/>
    </row>
    <row r="169" spans="1:29" x14ac:dyDescent="0.2">
      <c r="A169">
        <v>27</v>
      </c>
      <c r="U169">
        <v>27</v>
      </c>
      <c r="X169" s="39"/>
      <c r="Y169" s="39"/>
      <c r="Z169" s="8"/>
      <c r="AA169" s="8"/>
      <c r="AB169" s="42"/>
      <c r="AC169" s="42"/>
    </row>
    <row r="170" spans="1:29" x14ac:dyDescent="0.2">
      <c r="A170">
        <v>28</v>
      </c>
      <c r="U170">
        <v>28</v>
      </c>
      <c r="X170" s="39"/>
      <c r="Y170" s="39"/>
      <c r="Z170" s="8"/>
      <c r="AA170" s="8"/>
      <c r="AB170" s="42"/>
      <c r="AC170" s="42"/>
    </row>
    <row r="171" spans="1:29" x14ac:dyDescent="0.2">
      <c r="A171">
        <v>29</v>
      </c>
      <c r="O171">
        <v>0.13</v>
      </c>
      <c r="U171">
        <v>29</v>
      </c>
      <c r="X171" s="39"/>
      <c r="Y171" s="39"/>
      <c r="Z171" s="8"/>
      <c r="AA171" s="8"/>
      <c r="AB171" s="42"/>
      <c r="AC171" s="42"/>
    </row>
    <row r="172" spans="1:29" x14ac:dyDescent="0.2">
      <c r="A172">
        <v>30</v>
      </c>
      <c r="U172">
        <v>30</v>
      </c>
      <c r="X172" s="39"/>
      <c r="Y172" s="39"/>
      <c r="Z172" s="8"/>
      <c r="AA172" s="8"/>
      <c r="AB172" s="42"/>
      <c r="AC172" s="42"/>
    </row>
    <row r="173" spans="1:29" x14ac:dyDescent="0.2">
      <c r="A173">
        <v>31</v>
      </c>
      <c r="U173">
        <v>31</v>
      </c>
      <c r="X173" s="39"/>
      <c r="Y173" s="39"/>
      <c r="Z173" s="8"/>
      <c r="AA173" s="8"/>
      <c r="AB173" s="42"/>
      <c r="AC173" s="42"/>
    </row>
    <row r="174" spans="1:29" x14ac:dyDescent="0.2">
      <c r="A174" t="s">
        <v>37</v>
      </c>
      <c r="B174">
        <f t="shared" ref="B174:T174" si="39">SUM(B143:B173)</f>
        <v>0.67</v>
      </c>
      <c r="C174">
        <f t="shared" si="39"/>
        <v>1.4800000000000002</v>
      </c>
      <c r="D174">
        <f t="shared" si="39"/>
        <v>0.57000000000000006</v>
      </c>
      <c r="E174">
        <f t="shared" si="39"/>
        <v>1.57</v>
      </c>
      <c r="F174">
        <f t="shared" si="39"/>
        <v>1.06</v>
      </c>
      <c r="G174">
        <f t="shared" si="39"/>
        <v>0.91</v>
      </c>
      <c r="H174">
        <f t="shared" si="39"/>
        <v>0</v>
      </c>
      <c r="I174">
        <f t="shared" si="39"/>
        <v>0.6100000000000001</v>
      </c>
      <c r="J174">
        <f t="shared" si="39"/>
        <v>0.98</v>
      </c>
      <c r="K174">
        <f t="shared" si="39"/>
        <v>0</v>
      </c>
      <c r="L174">
        <f t="shared" si="39"/>
        <v>1.57</v>
      </c>
      <c r="M174">
        <f t="shared" si="39"/>
        <v>0</v>
      </c>
      <c r="N174">
        <f t="shared" si="39"/>
        <v>1.1000000000000001</v>
      </c>
      <c r="O174">
        <f t="shared" si="39"/>
        <v>1.01</v>
      </c>
      <c r="P174">
        <f t="shared" si="39"/>
        <v>0</v>
      </c>
      <c r="Q174">
        <f t="shared" si="39"/>
        <v>1.41</v>
      </c>
      <c r="R174">
        <f t="shared" si="39"/>
        <v>1.7399999999999998</v>
      </c>
      <c r="S174">
        <f t="shared" si="39"/>
        <v>0</v>
      </c>
      <c r="T174">
        <f t="shared" si="39"/>
        <v>2.0599999999999996</v>
      </c>
      <c r="X174" s="39"/>
      <c r="Y174" s="39"/>
      <c r="Z174" s="8"/>
      <c r="AA174" s="8"/>
      <c r="AB174" s="42"/>
      <c r="AC174" s="42"/>
    </row>
    <row r="175" spans="1:29" x14ac:dyDescent="0.2">
      <c r="X175" s="39"/>
      <c r="Y175" s="39"/>
      <c r="Z175" s="8"/>
      <c r="AA175" s="8"/>
      <c r="AB175" s="42"/>
      <c r="AC175" s="42"/>
    </row>
    <row r="176" spans="1:29" x14ac:dyDescent="0.2">
      <c r="A176" t="s">
        <v>43</v>
      </c>
      <c r="B176" t="s">
        <v>1</v>
      </c>
      <c r="C176" t="s">
        <v>2</v>
      </c>
      <c r="D176" t="s">
        <v>113</v>
      </c>
      <c r="E176" t="s">
        <v>4</v>
      </c>
      <c r="F176" t="s">
        <v>5</v>
      </c>
      <c r="G176" t="s">
        <v>6</v>
      </c>
      <c r="H176" t="s">
        <v>180</v>
      </c>
      <c r="I176" t="s">
        <v>96</v>
      </c>
      <c r="J176" t="s">
        <v>9</v>
      </c>
      <c r="K176" t="s">
        <v>44</v>
      </c>
      <c r="L176" t="s">
        <v>11</v>
      </c>
      <c r="M176" t="s">
        <v>181</v>
      </c>
      <c r="N176" t="s">
        <v>13</v>
      </c>
      <c r="O176" t="s">
        <v>14</v>
      </c>
      <c r="P176" t="s">
        <v>15</v>
      </c>
      <c r="Q176" t="s">
        <v>16</v>
      </c>
      <c r="R176" t="s">
        <v>17</v>
      </c>
      <c r="S176" t="s">
        <v>39</v>
      </c>
      <c r="T176" t="s">
        <v>19</v>
      </c>
      <c r="W176" s="68">
        <v>42522</v>
      </c>
      <c r="X176" s="61"/>
      <c r="Y176" s="59" t="s">
        <v>107</v>
      </c>
      <c r="Z176" s="61"/>
      <c r="AA176" s="61"/>
      <c r="AB176" s="62"/>
      <c r="AC176" s="75"/>
    </row>
    <row r="177" spans="1:29" x14ac:dyDescent="0.2">
      <c r="A177">
        <v>2016</v>
      </c>
      <c r="X177" s="39" t="s">
        <v>43</v>
      </c>
      <c r="Y177" s="39" t="s">
        <v>115</v>
      </c>
      <c r="Z177" s="8" t="s">
        <v>99</v>
      </c>
      <c r="AA177" s="47" t="s">
        <v>116</v>
      </c>
      <c r="AB177" s="42" t="s">
        <v>100</v>
      </c>
      <c r="AC177" s="74" t="s">
        <v>178</v>
      </c>
    </row>
    <row r="178" spans="1:29" x14ac:dyDescent="0.2">
      <c r="A178">
        <v>1</v>
      </c>
      <c r="U178">
        <v>1</v>
      </c>
      <c r="W178" t="str">
        <f>B176</f>
        <v>Pomeroy</v>
      </c>
      <c r="X178" s="39">
        <f>B209</f>
        <v>0.45000000000000007</v>
      </c>
      <c r="Y178" s="3">
        <v>1.0782608695652174</v>
      </c>
      <c r="Z178" s="42">
        <f>AK25</f>
        <v>6.54</v>
      </c>
      <c r="AA178" s="42">
        <f>Average!H499</f>
        <v>8.0157142857142869</v>
      </c>
      <c r="AB178" s="42">
        <f>AV$33+AV$34+AV$35+AV$36+Z178</f>
        <v>11.969999999999999</v>
      </c>
      <c r="AC178" s="76">
        <f>AC144+Table9193143[[#This Row],[Column2]]</f>
        <v>13.743526857602948</v>
      </c>
    </row>
    <row r="179" spans="1:29" x14ac:dyDescent="0.2">
      <c r="A179">
        <v>2</v>
      </c>
      <c r="U179">
        <v>2</v>
      </c>
      <c r="W179" t="str">
        <f>C176</f>
        <v>Kuhn</v>
      </c>
      <c r="X179" s="39">
        <f>C209</f>
        <v>1.25</v>
      </c>
      <c r="Y179" s="3">
        <v>1.6678947368421053</v>
      </c>
      <c r="Z179" s="42">
        <f t="shared" ref="Z179:Z196" si="40">AK26</f>
        <v>9.36</v>
      </c>
      <c r="AA179" s="42">
        <f>Average!H500</f>
        <v>11.577272256728778</v>
      </c>
      <c r="AB179" s="42">
        <f>AW$33+AW$34+AW$35+AW$36+Z179</f>
        <v>17.850000000000001</v>
      </c>
      <c r="AC179" s="76">
        <f>AC145+Table9193143[[#This Row],[Column2]]</f>
        <v>19.123237196688535</v>
      </c>
    </row>
    <row r="180" spans="1:29" x14ac:dyDescent="0.2">
      <c r="A180">
        <v>3</v>
      </c>
      <c r="U180">
        <v>3</v>
      </c>
      <c r="W180" t="str">
        <f>D176</f>
        <v>Tom Keatts</v>
      </c>
      <c r="X180" s="39">
        <f>D209</f>
        <v>0.59000000000000008</v>
      </c>
      <c r="Y180" s="3"/>
      <c r="Z180" s="42">
        <f t="shared" si="40"/>
        <v>7.26</v>
      </c>
      <c r="AA180" s="42"/>
      <c r="AB180" s="42">
        <f>AX$33+AX$34+AX$35+AX$36+Z180</f>
        <v>9.9600000000000009</v>
      </c>
      <c r="AC180" s="76"/>
    </row>
    <row r="181" spans="1:29" x14ac:dyDescent="0.2">
      <c r="A181">
        <v>4</v>
      </c>
      <c r="U181">
        <v>4</v>
      </c>
      <c r="W181" t="str">
        <f>E176</f>
        <v>Victor</v>
      </c>
      <c r="X181" s="39">
        <f>E209</f>
        <v>0.78</v>
      </c>
      <c r="Y181" s="3">
        <v>1.4930434782608697</v>
      </c>
      <c r="Z181" s="42">
        <f t="shared" si="40"/>
        <v>11.87</v>
      </c>
      <c r="AA181" s="42">
        <f>Average!H502</f>
        <v>11.902142857142858</v>
      </c>
      <c r="AB181" s="42">
        <f>AY$33+AY$34+AY$35+AY$36+Z181</f>
        <v>16.549999999999997</v>
      </c>
      <c r="AC181" s="76">
        <f>AC147+Table9193143[[#This Row],[Column2]]</f>
        <v>21.374037267080741</v>
      </c>
    </row>
    <row r="182" spans="1:29" x14ac:dyDescent="0.2">
      <c r="A182">
        <v>5</v>
      </c>
      <c r="U182">
        <v>5</v>
      </c>
      <c r="W182" t="str">
        <f>F176</f>
        <v>Ruark</v>
      </c>
      <c r="X182" s="39">
        <f>F209</f>
        <v>0.78</v>
      </c>
      <c r="Y182" s="3">
        <v>1.4491304347826086</v>
      </c>
      <c r="Z182" s="42">
        <f t="shared" si="40"/>
        <v>7.8200000000000012</v>
      </c>
      <c r="AA182" s="42">
        <f>Average!H503</f>
        <v>9.0721428571428575</v>
      </c>
      <c r="AB182" s="42">
        <f>AZ$33+AZ$34+AZ$35+AZ$36+Z182</f>
        <v>14.240000000000002</v>
      </c>
      <c r="AC182" s="76">
        <f>AC148+Table9193143[[#This Row],[Column2]]</f>
        <v>15.814849188653538</v>
      </c>
    </row>
    <row r="183" spans="1:29" x14ac:dyDescent="0.2">
      <c r="A183">
        <v>6</v>
      </c>
      <c r="U183">
        <v>6</v>
      </c>
      <c r="W183" t="str">
        <f>G176</f>
        <v>Cardwell</v>
      </c>
      <c r="X183" s="39">
        <f>G209</f>
        <v>0.66999999999999993</v>
      </c>
      <c r="Y183" s="3">
        <v>0.97263157894736862</v>
      </c>
      <c r="Z183" s="42">
        <f t="shared" si="40"/>
        <v>7.44</v>
      </c>
      <c r="AA183" s="42">
        <f>Average!H504</f>
        <v>7.4166315789473689</v>
      </c>
      <c r="AB183" s="42">
        <f>BA$33+BA$34+BA$35+BA$36+Z183</f>
        <v>11.89</v>
      </c>
      <c r="AC183" s="76">
        <f>AC149+Table9193143[[#This Row],[Column2]]</f>
        <v>13.447863777089783</v>
      </c>
    </row>
    <row r="184" spans="1:29" x14ac:dyDescent="0.2">
      <c r="A184">
        <v>7</v>
      </c>
      <c r="T184">
        <v>7.0000000000000007E-2</v>
      </c>
      <c r="U184">
        <v>7</v>
      </c>
      <c r="W184" t="str">
        <f>H176</f>
        <v>Hastings</v>
      </c>
      <c r="X184" s="39">
        <f>H209</f>
        <v>0.45999999999999996</v>
      </c>
      <c r="Y184" s="3">
        <v>1.0404347826086957</v>
      </c>
      <c r="Z184" s="42">
        <f t="shared" si="40"/>
        <v>8.24</v>
      </c>
      <c r="AA184" s="42">
        <f>Average!H505</f>
        <v>8.2089285714285705</v>
      </c>
      <c r="AB184" s="42">
        <f>BB$33+BB$34+BB$35+BB$36+Z184</f>
        <v>15.100000000000001</v>
      </c>
      <c r="AC184" s="76">
        <f>AC150+Table9193143[[#This Row],[Column2]]</f>
        <v>16.613699058590363</v>
      </c>
    </row>
    <row r="185" spans="1:29" x14ac:dyDescent="0.2">
      <c r="A185">
        <v>8</v>
      </c>
      <c r="B185">
        <v>0.02</v>
      </c>
      <c r="C185">
        <v>0.06</v>
      </c>
      <c r="D185">
        <v>0.02</v>
      </c>
      <c r="E185">
        <v>0.13</v>
      </c>
      <c r="F185">
        <v>0.21</v>
      </c>
      <c r="L185">
        <v>0.31</v>
      </c>
      <c r="N185">
        <v>0.12</v>
      </c>
      <c r="Q185">
        <v>0.02</v>
      </c>
      <c r="R185">
        <v>0.14000000000000001</v>
      </c>
      <c r="U185">
        <v>8</v>
      </c>
      <c r="W185" t="str">
        <f>I176</f>
        <v>510 Pataha</v>
      </c>
      <c r="X185" s="39">
        <f>I209</f>
        <v>0.5</v>
      </c>
      <c r="Y185" s="3"/>
      <c r="Z185" s="42">
        <f t="shared" si="40"/>
        <v>8.07</v>
      </c>
      <c r="AA185" s="42"/>
      <c r="AB185" s="42">
        <f>BC$33+BC$34+BC$35+BC$36+Z185</f>
        <v>13.98</v>
      </c>
      <c r="AC185" s="76"/>
    </row>
    <row r="186" spans="1:29" x14ac:dyDescent="0.2">
      <c r="A186">
        <v>9</v>
      </c>
      <c r="N186">
        <v>0.02</v>
      </c>
      <c r="R186">
        <v>0.4</v>
      </c>
      <c r="U186">
        <v>9</v>
      </c>
      <c r="W186" t="str">
        <f>J176</f>
        <v>Williams</v>
      </c>
      <c r="X186" s="39">
        <f>J209</f>
        <v>0.55999999999999994</v>
      </c>
      <c r="Y186" s="3">
        <v>1.3513043478260871</v>
      </c>
      <c r="Z186" s="42">
        <f t="shared" si="40"/>
        <v>9.1</v>
      </c>
      <c r="AA186" s="42">
        <f>Average!H507</f>
        <v>10.364642857142858</v>
      </c>
      <c r="AB186" s="42">
        <f>BD$33+BD$34+BD$35+BD$36+Z186</f>
        <v>16.8</v>
      </c>
      <c r="AC186" s="76">
        <f>AC152+Table9193143[[#This Row],[Column2]]</f>
        <v>18.671808408982322</v>
      </c>
    </row>
    <row r="187" spans="1:29" x14ac:dyDescent="0.2">
      <c r="A187">
        <v>10</v>
      </c>
      <c r="B187">
        <v>0.23</v>
      </c>
      <c r="C187">
        <v>0.47</v>
      </c>
      <c r="D187">
        <v>0.3</v>
      </c>
      <c r="F187">
        <v>0.21</v>
      </c>
      <c r="G187">
        <v>0.2</v>
      </c>
      <c r="H187">
        <v>0.36</v>
      </c>
      <c r="I187">
        <v>0.3</v>
      </c>
      <c r="J187">
        <v>0.03</v>
      </c>
      <c r="L187">
        <v>0.44</v>
      </c>
      <c r="N187">
        <v>0.26</v>
      </c>
      <c r="Q187">
        <v>0.34</v>
      </c>
      <c r="T187">
        <v>0.46</v>
      </c>
      <c r="U187">
        <v>10</v>
      </c>
      <c r="W187" t="str">
        <f>K176</f>
        <v>Fitzsimmo</v>
      </c>
      <c r="X187" s="39">
        <f>K209</f>
        <v>0</v>
      </c>
      <c r="Y187" s="3">
        <v>1.1234782608695653</v>
      </c>
      <c r="Z187" s="42">
        <f t="shared" si="40"/>
        <v>0</v>
      </c>
      <c r="AA187" s="42">
        <f>Average!H508</f>
        <v>9.1504166666666666</v>
      </c>
      <c r="AB187" s="42">
        <f>BE$33+BE$34+BE$35+BE$36+Z187</f>
        <v>0</v>
      </c>
      <c r="AC187" s="76">
        <f>AC153+Table9193143[[#This Row],[Column2]]</f>
        <v>13.164836956521739</v>
      </c>
    </row>
    <row r="188" spans="1:29" x14ac:dyDescent="0.2">
      <c r="A188">
        <v>11</v>
      </c>
      <c r="E188">
        <v>0.32</v>
      </c>
      <c r="J188">
        <v>0.3</v>
      </c>
      <c r="N188">
        <v>0.02</v>
      </c>
      <c r="U188">
        <v>11</v>
      </c>
      <c r="W188" t="str">
        <f>L176</f>
        <v>Houser</v>
      </c>
      <c r="X188" s="39">
        <f>L209</f>
        <v>1.66</v>
      </c>
      <c r="Y188" s="3">
        <v>1.6065217391304349</v>
      </c>
      <c r="Z188" s="42">
        <f t="shared" si="40"/>
        <v>10.090000000000002</v>
      </c>
      <c r="AA188" s="42">
        <f>Average!H509</f>
        <v>10.429642857142857</v>
      </c>
      <c r="AB188" s="42">
        <f>BF$33+BF$34+BF$35+BF$36+Z188</f>
        <v>18.600000000000001</v>
      </c>
      <c r="AC188" s="76">
        <f>AC154+Table9193143[[#This Row],[Column2]]</f>
        <v>18.294365079365079</v>
      </c>
    </row>
    <row r="189" spans="1:29" x14ac:dyDescent="0.2">
      <c r="A189">
        <v>12</v>
      </c>
      <c r="U189">
        <v>12</v>
      </c>
      <c r="W189" t="str">
        <f>M176</f>
        <v>Baker</v>
      </c>
      <c r="X189" s="39">
        <f>M209</f>
        <v>0</v>
      </c>
      <c r="Y189" s="3">
        <v>1.2921739130434782</v>
      </c>
      <c r="Z189" s="42">
        <f t="shared" si="40"/>
        <v>0</v>
      </c>
      <c r="AA189" s="42">
        <f>Average!H510</f>
        <v>8.59375</v>
      </c>
      <c r="AB189" s="42">
        <f>BG$33+BG$34+BG$35+BG$36+Z189</f>
        <v>0</v>
      </c>
      <c r="AC189" s="76">
        <f>AC155+Table9193143[[#This Row],[Column2]]</f>
        <v>12.42223320158103</v>
      </c>
    </row>
    <row r="190" spans="1:29" x14ac:dyDescent="0.2">
      <c r="A190">
        <v>13</v>
      </c>
      <c r="U190">
        <v>13</v>
      </c>
      <c r="W190" t="str">
        <f>N176</f>
        <v>Landkammer</v>
      </c>
      <c r="X190" s="39">
        <f>N209</f>
        <v>0.82000000000000006</v>
      </c>
      <c r="Y190" s="3">
        <v>1.3439130434782611</v>
      </c>
      <c r="Z190" s="42">
        <f t="shared" si="40"/>
        <v>8.56</v>
      </c>
      <c r="AA190" s="42">
        <f>Average!H511</f>
        <v>8.9414285714285722</v>
      </c>
      <c r="AB190" s="42">
        <f>BH$33+BH$34+BH$35+BH$36+Z190</f>
        <v>14.9</v>
      </c>
      <c r="AC190" s="76">
        <f>AC156+Table9193143[[#This Row],[Column2]]</f>
        <v>14.961863354037268</v>
      </c>
    </row>
    <row r="191" spans="1:29" x14ac:dyDescent="0.2">
      <c r="A191">
        <v>14</v>
      </c>
      <c r="G191">
        <v>0.15</v>
      </c>
      <c r="O191">
        <v>0.27</v>
      </c>
      <c r="U191">
        <v>14</v>
      </c>
      <c r="W191" t="str">
        <f>O176</f>
        <v>Travis</v>
      </c>
      <c r="X191" s="39">
        <f>O209</f>
        <v>0.27</v>
      </c>
      <c r="Y191" s="3">
        <v>1.1009090909090911</v>
      </c>
      <c r="Z191" s="42">
        <f t="shared" si="40"/>
        <v>7.9499999999999993</v>
      </c>
      <c r="AA191" s="42">
        <f>Average!H512</f>
        <v>7.5825681725681733</v>
      </c>
      <c r="AB191" s="42">
        <f>BI$33+BI$34+BI$35+BI$36+Z191</f>
        <v>12.61</v>
      </c>
      <c r="AC191" s="76">
        <f>AC157+Table9193143[[#This Row],[Column2]]</f>
        <v>14.424218181174703</v>
      </c>
    </row>
    <row r="192" spans="1:29" x14ac:dyDescent="0.2">
      <c r="A192">
        <v>15</v>
      </c>
      <c r="C192">
        <v>0.11</v>
      </c>
      <c r="E192">
        <v>0.03</v>
      </c>
      <c r="F192">
        <v>0.03</v>
      </c>
      <c r="L192">
        <v>0.13</v>
      </c>
      <c r="R192">
        <v>0.12</v>
      </c>
      <c r="U192">
        <v>15</v>
      </c>
      <c r="W192" t="str">
        <f>P176</f>
        <v>Robinson</v>
      </c>
      <c r="X192" s="39">
        <f>P209</f>
        <v>0</v>
      </c>
      <c r="Y192" s="3">
        <v>1.0855555555555556</v>
      </c>
      <c r="Z192" s="42">
        <f t="shared" si="40"/>
        <v>0</v>
      </c>
      <c r="AA192" s="42">
        <f>Average!H513</f>
        <v>8.1743790849673204</v>
      </c>
      <c r="AB192" s="42">
        <f>BJ$33+BJ$34+BJ$35+BJ$36+Z192</f>
        <v>0</v>
      </c>
      <c r="AC192" s="76">
        <f>AC158+Table9193143[[#This Row],[Column2]]</f>
        <v>12.263071895424837</v>
      </c>
    </row>
    <row r="193" spans="1:29" x14ac:dyDescent="0.2">
      <c r="A193">
        <v>16</v>
      </c>
      <c r="B193">
        <v>0.03</v>
      </c>
      <c r="C193">
        <v>0.25</v>
      </c>
      <c r="D193">
        <v>0.05</v>
      </c>
      <c r="E193">
        <v>0.05</v>
      </c>
      <c r="F193">
        <v>0.16</v>
      </c>
      <c r="G193">
        <v>0.08</v>
      </c>
      <c r="L193">
        <v>0.41</v>
      </c>
      <c r="N193">
        <v>0.16</v>
      </c>
      <c r="R193">
        <v>0.2</v>
      </c>
      <c r="T193">
        <v>0.48</v>
      </c>
      <c r="U193">
        <v>16</v>
      </c>
      <c r="W193" t="str">
        <f>Q176</f>
        <v>Blachly</v>
      </c>
      <c r="X193" s="39">
        <f>Q209</f>
        <v>0.70000000000000007</v>
      </c>
      <c r="Y193" s="3">
        <v>1.3156521739130436</v>
      </c>
      <c r="Z193" s="42">
        <f t="shared" si="40"/>
        <v>10.7</v>
      </c>
      <c r="AA193" s="42">
        <f>Average!H514</f>
        <v>10.263214285714287</v>
      </c>
      <c r="AB193" s="42">
        <f>BK$33+BK$34+BK$35+BK$36+Z193</f>
        <v>18.46</v>
      </c>
      <c r="AC193" s="76">
        <f>AC159+Table9193143[[#This Row],[Column2]]</f>
        <v>18.825659340659342</v>
      </c>
    </row>
    <row r="194" spans="1:29" x14ac:dyDescent="0.2">
      <c r="A194">
        <v>17</v>
      </c>
      <c r="B194">
        <v>0.03</v>
      </c>
      <c r="C194">
        <v>0.34</v>
      </c>
      <c r="D194">
        <v>0.03</v>
      </c>
      <c r="E194">
        <v>0.06</v>
      </c>
      <c r="G194">
        <v>0.04</v>
      </c>
      <c r="I194">
        <v>0.02</v>
      </c>
      <c r="L194">
        <v>0.2</v>
      </c>
      <c r="Q194">
        <v>7.0000000000000007E-2</v>
      </c>
      <c r="R194">
        <v>0.15</v>
      </c>
      <c r="U194">
        <v>17</v>
      </c>
      <c r="W194" t="str">
        <f>R176</f>
        <v>S. Flerchinger</v>
      </c>
      <c r="X194" s="39">
        <f>R209</f>
        <v>1.2</v>
      </c>
      <c r="Y194" s="3">
        <v>1.4745454545454544</v>
      </c>
      <c r="Z194" s="42">
        <f t="shared" si="40"/>
        <v>8.7999999999999989</v>
      </c>
      <c r="AA194" s="42">
        <f>Average!H515</f>
        <v>9.9618660968660979</v>
      </c>
      <c r="AB194" s="42">
        <f>BL$33+BL$34+BL$35+BL$36+Z194</f>
        <v>14.899999999999999</v>
      </c>
      <c r="AC194" s="76">
        <f>AC160+Table9193143[[#This Row],[Column2]]</f>
        <v>15.696635401635403</v>
      </c>
    </row>
    <row r="195" spans="1:29" x14ac:dyDescent="0.2">
      <c r="A195">
        <v>18</v>
      </c>
      <c r="B195">
        <v>0.14000000000000001</v>
      </c>
      <c r="C195">
        <v>0.02</v>
      </c>
      <c r="D195">
        <v>0.19</v>
      </c>
      <c r="E195">
        <v>0.19</v>
      </c>
      <c r="G195">
        <v>0.2</v>
      </c>
      <c r="H195">
        <v>0.1</v>
      </c>
      <c r="I195">
        <v>0.18</v>
      </c>
      <c r="J195">
        <v>0.23</v>
      </c>
      <c r="L195">
        <v>0.17</v>
      </c>
      <c r="N195">
        <v>0.14000000000000001</v>
      </c>
      <c r="Q195">
        <v>0.27</v>
      </c>
      <c r="R195">
        <v>0.14000000000000001</v>
      </c>
      <c r="T195">
        <v>0.42</v>
      </c>
      <c r="U195">
        <v>18</v>
      </c>
      <c r="W195" t="str">
        <f>S176</f>
        <v>B Slaybaugh</v>
      </c>
      <c r="X195" s="39">
        <f>S209</f>
        <v>0</v>
      </c>
      <c r="Y195" s="3">
        <v>1.3925000000000001</v>
      </c>
      <c r="Z195" s="42">
        <f t="shared" si="40"/>
        <v>0</v>
      </c>
      <c r="AA195" s="42">
        <f>Average!H516</f>
        <v>10.579230769230769</v>
      </c>
      <c r="AB195" s="42">
        <f>BM$33+BM$34+BM$35+BM$36+Z195</f>
        <v>0</v>
      </c>
      <c r="AC195" s="76">
        <f>AC161+Table9193143[[#This Row],[Column2]]</f>
        <v>14.282051282051283</v>
      </c>
    </row>
    <row r="196" spans="1:29" x14ac:dyDescent="0.2">
      <c r="A196">
        <v>19</v>
      </c>
      <c r="U196">
        <v>19</v>
      </c>
      <c r="W196" t="str">
        <f>T176</f>
        <v>Demand</v>
      </c>
      <c r="X196" s="39">
        <f>T209</f>
        <v>1.46</v>
      </c>
      <c r="Y196" s="3">
        <v>1.9584615384615385</v>
      </c>
      <c r="Z196" s="42">
        <f t="shared" si="40"/>
        <v>17.190000000000001</v>
      </c>
      <c r="AA196" s="42">
        <f>Average!H517</f>
        <v>17.163611111111109</v>
      </c>
      <c r="AB196" s="42">
        <f>BN$33+BN$34+BN$35+BN$36+Z196</f>
        <v>23.560000000000002</v>
      </c>
      <c r="AC196" s="76">
        <f>AC162+Table9193143[[#This Row],[Column2]]</f>
        <v>27.906410256410258</v>
      </c>
    </row>
    <row r="197" spans="1:29" x14ac:dyDescent="0.2">
      <c r="A197">
        <v>20</v>
      </c>
      <c r="U197">
        <v>20</v>
      </c>
      <c r="X197" s="39"/>
      <c r="Y197" s="39"/>
      <c r="Z197" s="8"/>
      <c r="AA197" s="8"/>
      <c r="AB197" s="42"/>
      <c r="AC197" s="76"/>
    </row>
    <row r="198" spans="1:29" x14ac:dyDescent="0.2">
      <c r="A198">
        <v>21</v>
      </c>
      <c r="U198">
        <v>21</v>
      </c>
      <c r="W198" t="s">
        <v>101</v>
      </c>
      <c r="X198" s="39"/>
      <c r="Y198" s="39"/>
      <c r="Z198" s="8"/>
      <c r="AA198" s="8" t="s">
        <v>145</v>
      </c>
      <c r="AB198" s="42"/>
      <c r="AC198" s="76"/>
    </row>
    <row r="199" spans="1:29" x14ac:dyDescent="0.2">
      <c r="A199">
        <v>22</v>
      </c>
      <c r="T199">
        <v>0.03</v>
      </c>
      <c r="U199">
        <v>22</v>
      </c>
      <c r="X199" s="41" t="s">
        <v>102</v>
      </c>
      <c r="Y199" s="41"/>
      <c r="Z199" s="8"/>
      <c r="AA199" s="8"/>
      <c r="AB199" s="42"/>
      <c r="AC199" s="76"/>
    </row>
    <row r="200" spans="1:29" x14ac:dyDescent="0.2">
      <c r="A200">
        <v>23</v>
      </c>
      <c r="F200">
        <v>0.17</v>
      </c>
      <c r="U200">
        <v>23</v>
      </c>
      <c r="X200" s="39"/>
      <c r="Y200" s="39"/>
      <c r="Z200" s="8"/>
      <c r="AA200" s="8"/>
      <c r="AB200" s="42"/>
      <c r="AC200" s="74"/>
    </row>
    <row r="201" spans="1:29" x14ac:dyDescent="0.2">
      <c r="A201">
        <v>24</v>
      </c>
      <c r="N201">
        <v>0.1</v>
      </c>
      <c r="R201">
        <v>0.05</v>
      </c>
      <c r="U201">
        <v>24</v>
      </c>
      <c r="X201" s="39"/>
      <c r="Y201" s="39"/>
      <c r="Z201" s="8"/>
      <c r="AA201" s="8"/>
      <c r="AB201" s="42"/>
      <c r="AC201" s="42"/>
    </row>
    <row r="202" spans="1:29" x14ac:dyDescent="0.2">
      <c r="A202">
        <v>25</v>
      </c>
      <c r="U202">
        <v>25</v>
      </c>
      <c r="X202" s="39"/>
      <c r="Y202" s="39"/>
      <c r="Z202" s="8"/>
      <c r="AA202" s="8"/>
      <c r="AB202" s="42"/>
      <c r="AC202" s="42"/>
    </row>
    <row r="203" spans="1:29" x14ac:dyDescent="0.2">
      <c r="A203">
        <v>26</v>
      </c>
      <c r="U203">
        <v>26</v>
      </c>
      <c r="X203" s="39"/>
      <c r="Y203" s="39"/>
      <c r="Z203" s="8"/>
      <c r="AA203" s="8"/>
      <c r="AB203" s="42"/>
      <c r="AC203" s="42"/>
    </row>
    <row r="204" spans="1:29" x14ac:dyDescent="0.2">
      <c r="A204">
        <v>27</v>
      </c>
      <c r="U204">
        <v>27</v>
      </c>
      <c r="X204" s="39"/>
      <c r="Y204" s="39"/>
      <c r="Z204" s="8"/>
      <c r="AA204" s="8"/>
      <c r="AB204" s="42"/>
      <c r="AC204" s="42"/>
    </row>
    <row r="205" spans="1:29" x14ac:dyDescent="0.2">
      <c r="A205">
        <v>28</v>
      </c>
      <c r="U205">
        <v>28</v>
      </c>
      <c r="X205" s="39"/>
      <c r="Y205" s="39"/>
      <c r="Z205" s="8"/>
      <c r="AA205" s="8"/>
      <c r="AB205" s="42"/>
      <c r="AC205" s="42"/>
    </row>
    <row r="206" spans="1:29" x14ac:dyDescent="0.2">
      <c r="A206">
        <v>29</v>
      </c>
      <c r="U206">
        <v>29</v>
      </c>
      <c r="X206" s="39"/>
      <c r="Y206" s="39"/>
      <c r="Z206" s="8"/>
      <c r="AA206" s="8"/>
      <c r="AB206" s="42"/>
      <c r="AC206" s="42"/>
    </row>
    <row r="207" spans="1:29" x14ac:dyDescent="0.2">
      <c r="A207">
        <v>30</v>
      </c>
      <c r="U207">
        <v>30</v>
      </c>
      <c r="X207" s="39"/>
      <c r="Y207" s="39"/>
      <c r="Z207" s="8"/>
      <c r="AA207" s="8"/>
      <c r="AB207" s="42"/>
      <c r="AC207" s="42"/>
    </row>
    <row r="208" spans="1:29" x14ac:dyDescent="0.2">
      <c r="A208">
        <v>31</v>
      </c>
      <c r="U208">
        <v>31</v>
      </c>
      <c r="X208" s="39"/>
      <c r="Y208" s="39"/>
      <c r="Z208" s="8"/>
      <c r="AA208" s="8"/>
      <c r="AB208" s="42"/>
      <c r="AC208" s="42"/>
    </row>
    <row r="209" spans="1:29" x14ac:dyDescent="0.2">
      <c r="A209" t="s">
        <v>37</v>
      </c>
      <c r="B209">
        <f t="shared" ref="B209:T209" si="41">SUM(B178:B208)</f>
        <v>0.45000000000000007</v>
      </c>
      <c r="C209">
        <f t="shared" si="41"/>
        <v>1.25</v>
      </c>
      <c r="D209">
        <f t="shared" si="41"/>
        <v>0.59000000000000008</v>
      </c>
      <c r="E209">
        <f t="shared" si="41"/>
        <v>0.78</v>
      </c>
      <c r="F209">
        <f t="shared" si="41"/>
        <v>0.78</v>
      </c>
      <c r="G209">
        <f t="shared" si="41"/>
        <v>0.66999999999999993</v>
      </c>
      <c r="H209">
        <f t="shared" si="41"/>
        <v>0.45999999999999996</v>
      </c>
      <c r="I209">
        <f t="shared" si="41"/>
        <v>0.5</v>
      </c>
      <c r="J209">
        <f t="shared" si="41"/>
        <v>0.55999999999999994</v>
      </c>
      <c r="K209">
        <f t="shared" si="41"/>
        <v>0</v>
      </c>
      <c r="L209">
        <f t="shared" si="41"/>
        <v>1.66</v>
      </c>
      <c r="M209">
        <f t="shared" si="41"/>
        <v>0</v>
      </c>
      <c r="N209">
        <f t="shared" si="41"/>
        <v>0.82000000000000006</v>
      </c>
      <c r="O209">
        <f t="shared" si="41"/>
        <v>0.27</v>
      </c>
      <c r="P209">
        <f t="shared" si="41"/>
        <v>0</v>
      </c>
      <c r="Q209">
        <f t="shared" si="41"/>
        <v>0.70000000000000007</v>
      </c>
      <c r="R209">
        <f t="shared" si="41"/>
        <v>1.2</v>
      </c>
      <c r="S209">
        <f t="shared" si="41"/>
        <v>0</v>
      </c>
      <c r="T209">
        <f t="shared" si="41"/>
        <v>1.46</v>
      </c>
      <c r="X209" s="39"/>
      <c r="Y209" s="39"/>
      <c r="Z209" s="8"/>
      <c r="AA209" s="8"/>
      <c r="AB209" s="42"/>
      <c r="AC209" s="42"/>
    </row>
    <row r="210" spans="1:29" x14ac:dyDescent="0.2">
      <c r="X210" s="39"/>
      <c r="Y210" s="39"/>
      <c r="Z210" s="8"/>
      <c r="AA210" s="8"/>
      <c r="AB210" s="42"/>
      <c r="AC210" s="42"/>
    </row>
    <row r="211" spans="1:29" x14ac:dyDescent="0.2">
      <c r="A211" t="s">
        <v>45</v>
      </c>
      <c r="B211" t="s">
        <v>1</v>
      </c>
      <c r="C211" t="s">
        <v>2</v>
      </c>
      <c r="D211" t="s">
        <v>113</v>
      </c>
      <c r="E211" t="s">
        <v>4</v>
      </c>
      <c r="F211" t="s">
        <v>5</v>
      </c>
      <c r="G211" t="s">
        <v>6</v>
      </c>
      <c r="H211" t="s">
        <v>180</v>
      </c>
      <c r="I211" t="s">
        <v>96</v>
      </c>
      <c r="J211" t="s">
        <v>9</v>
      </c>
      <c r="K211" t="s">
        <v>10</v>
      </c>
      <c r="L211" t="s">
        <v>11</v>
      </c>
      <c r="M211" t="s">
        <v>181</v>
      </c>
      <c r="N211" t="s">
        <v>13</v>
      </c>
      <c r="O211" t="s">
        <v>14</v>
      </c>
      <c r="P211" t="s">
        <v>15</v>
      </c>
      <c r="Q211" t="s">
        <v>16</v>
      </c>
      <c r="R211" t="s">
        <v>17</v>
      </c>
      <c r="S211" t="s">
        <v>39</v>
      </c>
      <c r="T211" t="s">
        <v>19</v>
      </c>
      <c r="W211" s="68">
        <v>42552</v>
      </c>
      <c r="X211" s="61"/>
      <c r="Y211" s="59" t="s">
        <v>107</v>
      </c>
      <c r="Z211" s="61"/>
      <c r="AA211" s="61"/>
      <c r="AB211" s="62"/>
      <c r="AC211" s="75"/>
    </row>
    <row r="212" spans="1:29" x14ac:dyDescent="0.2">
      <c r="A212">
        <v>2016</v>
      </c>
      <c r="X212" s="39" t="s">
        <v>45</v>
      </c>
      <c r="Y212" s="39" t="s">
        <v>115</v>
      </c>
      <c r="Z212" s="8" t="s">
        <v>99</v>
      </c>
      <c r="AA212" s="47" t="s">
        <v>116</v>
      </c>
      <c r="AB212" s="42" t="s">
        <v>100</v>
      </c>
      <c r="AC212" s="74" t="s">
        <v>178</v>
      </c>
    </row>
    <row r="213" spans="1:29" x14ac:dyDescent="0.2">
      <c r="A213">
        <v>1</v>
      </c>
      <c r="O213">
        <v>0</v>
      </c>
      <c r="U213">
        <v>1</v>
      </c>
      <c r="W213" t="str">
        <f>B211</f>
        <v>Pomeroy</v>
      </c>
      <c r="X213" s="39">
        <f>B244</f>
        <v>0.62</v>
      </c>
      <c r="Y213" s="40">
        <v>0.47086956521739137</v>
      </c>
      <c r="Z213" s="42">
        <f>AL25</f>
        <v>7.16</v>
      </c>
      <c r="AA213" s="42">
        <f>Average!I499</f>
        <v>8.4253571428571448</v>
      </c>
      <c r="AB213" s="42">
        <f>AV$33+AV$34+AV$35+AV$36+Z213</f>
        <v>12.59</v>
      </c>
      <c r="AC213" s="76">
        <f>AC178+Table10203244[[#This Row],[Column2]]</f>
        <v>14.214396422820339</v>
      </c>
    </row>
    <row r="214" spans="1:29" x14ac:dyDescent="0.2">
      <c r="A214">
        <v>2</v>
      </c>
      <c r="U214">
        <v>2</v>
      </c>
      <c r="W214" t="str">
        <f>C211</f>
        <v>Kuhn</v>
      </c>
      <c r="X214" s="39">
        <f>C244</f>
        <v>1.32</v>
      </c>
      <c r="Y214" s="40">
        <v>0.70166666666666677</v>
      </c>
      <c r="Z214" s="42">
        <f t="shared" ref="Z214:Z231" si="42">AL26</f>
        <v>10.68</v>
      </c>
      <c r="AA214" s="42">
        <f>Average!I500</f>
        <v>12.220454074910595</v>
      </c>
      <c r="AB214" s="42">
        <f>AW$33+AW$34+AW$35+AW$36+Z214</f>
        <v>19.170000000000002</v>
      </c>
      <c r="AC214" s="76">
        <f>AC179+Table10203244[[#This Row],[Column2]]</f>
        <v>19.824903863355203</v>
      </c>
    </row>
    <row r="215" spans="1:29" x14ac:dyDescent="0.2">
      <c r="A215">
        <v>3</v>
      </c>
      <c r="U215">
        <v>3</v>
      </c>
      <c r="W215" t="str">
        <f>D211</f>
        <v>Tom Keatts</v>
      </c>
      <c r="X215" s="39">
        <f>D244</f>
        <v>0.8600000000000001</v>
      </c>
      <c r="Y215" s="40"/>
      <c r="Z215" s="42">
        <f t="shared" si="42"/>
        <v>8.1199999999999992</v>
      </c>
      <c r="AA215" s="42">
        <f>Average!I501</f>
        <v>13.418043650793651</v>
      </c>
      <c r="AB215" s="42">
        <f>AX$33+AX$34+AX$35+AX$36+Z215</f>
        <v>10.82</v>
      </c>
      <c r="AC215" s="76"/>
    </row>
    <row r="216" spans="1:29" x14ac:dyDescent="0.2">
      <c r="A216">
        <v>4</v>
      </c>
      <c r="U216">
        <v>4</v>
      </c>
      <c r="W216" t="str">
        <f>E211</f>
        <v>Victor</v>
      </c>
      <c r="X216" s="39">
        <f>E244</f>
        <v>0.7300000000000002</v>
      </c>
      <c r="Y216" s="40">
        <v>0.60565217391304349</v>
      </c>
      <c r="Z216" s="42">
        <f t="shared" si="42"/>
        <v>12.6</v>
      </c>
      <c r="AA216" s="42">
        <f>Average!I502</f>
        <v>12.432857142857143</v>
      </c>
      <c r="AB216" s="42">
        <f>AY$33+AY$34+AY$35+AY$36+Z216</f>
        <v>17.28</v>
      </c>
      <c r="AC216" s="76">
        <f>AC181+Table10203244[[#This Row],[Column2]]</f>
        <v>21.979689440993784</v>
      </c>
    </row>
    <row r="217" spans="1:29" x14ac:dyDescent="0.2">
      <c r="A217">
        <v>5</v>
      </c>
      <c r="C217">
        <v>0.01</v>
      </c>
      <c r="E217">
        <v>0.04</v>
      </c>
      <c r="L217">
        <v>0.04</v>
      </c>
      <c r="U217">
        <v>5</v>
      </c>
      <c r="W217" t="str">
        <f>F211</f>
        <v>Ruark</v>
      </c>
      <c r="X217" s="39">
        <f>F244</f>
        <v>0.43</v>
      </c>
      <c r="Y217" s="40">
        <v>0.58043478260869574</v>
      </c>
      <c r="Z217" s="42">
        <f t="shared" si="42"/>
        <v>8.2500000000000018</v>
      </c>
      <c r="AA217" s="42">
        <f>Average!I503</f>
        <v>9.5742857142857147</v>
      </c>
      <c r="AB217" s="42">
        <f>AZ$33+AZ$34+AZ$35+AZ$36+Z217</f>
        <v>14.670000000000002</v>
      </c>
      <c r="AC217" s="76">
        <f>AC182+Table10203244[[#This Row],[Column2]]</f>
        <v>16.395283971262234</v>
      </c>
    </row>
    <row r="218" spans="1:29" x14ac:dyDescent="0.2">
      <c r="A218">
        <v>6</v>
      </c>
      <c r="B218">
        <v>0.01</v>
      </c>
      <c r="D218">
        <v>0.01</v>
      </c>
      <c r="I218">
        <v>0.01</v>
      </c>
      <c r="Q218">
        <v>0.06</v>
      </c>
      <c r="U218">
        <v>6</v>
      </c>
      <c r="W218" t="str">
        <f>G211</f>
        <v>Cardwell</v>
      </c>
      <c r="X218" s="39">
        <f>G244</f>
        <v>0.56000000000000005</v>
      </c>
      <c r="Y218" s="40">
        <v>0.41333333333333339</v>
      </c>
      <c r="Z218" s="42">
        <f t="shared" si="42"/>
        <v>8</v>
      </c>
      <c r="AA218" s="42">
        <f>Average!I504</f>
        <v>7.829964912280702</v>
      </c>
      <c r="AB218" s="42">
        <f>BA$33+BA$34+BA$35+BA$36+Z218</f>
        <v>12.45</v>
      </c>
      <c r="AC218" s="76">
        <f>AC183+Table10203244[[#This Row],[Column2]]</f>
        <v>13.861197110423117</v>
      </c>
    </row>
    <row r="219" spans="1:29" x14ac:dyDescent="0.2">
      <c r="A219">
        <v>7</v>
      </c>
      <c r="C219">
        <v>0.1</v>
      </c>
      <c r="N219">
        <v>0.2</v>
      </c>
      <c r="U219">
        <v>7</v>
      </c>
      <c r="W219" t="str">
        <f>H211</f>
        <v>Hastings</v>
      </c>
      <c r="X219" s="39">
        <f>H244</f>
        <v>1.2400000000000002</v>
      </c>
      <c r="Y219" s="40">
        <v>0.45333333333333325</v>
      </c>
      <c r="Z219" s="42">
        <f t="shared" si="42"/>
        <v>9.48</v>
      </c>
      <c r="AA219" s="42">
        <f>Average!I505</f>
        <v>8.6289285714285704</v>
      </c>
      <c r="AB219" s="42">
        <f>BB$33+BB$34+BB$35+BB$36+Z219</f>
        <v>16.34</v>
      </c>
      <c r="AC219" s="76">
        <f>AC184+Table10203244[[#This Row],[Column2]]</f>
        <v>17.067032391923696</v>
      </c>
    </row>
    <row r="220" spans="1:29" x14ac:dyDescent="0.2">
      <c r="A220">
        <v>8</v>
      </c>
      <c r="B220">
        <v>0.02</v>
      </c>
      <c r="C220">
        <v>0.21</v>
      </c>
      <c r="D220">
        <v>0.21</v>
      </c>
      <c r="E220">
        <v>0.24</v>
      </c>
      <c r="F220">
        <v>0.09</v>
      </c>
      <c r="G220">
        <v>0.2</v>
      </c>
      <c r="H220">
        <v>0.18</v>
      </c>
      <c r="I220">
        <v>0.25</v>
      </c>
      <c r="L220">
        <v>0.24</v>
      </c>
      <c r="N220">
        <v>0.25</v>
      </c>
      <c r="Q220">
        <v>0.3</v>
      </c>
      <c r="R220">
        <v>0.15</v>
      </c>
      <c r="T220">
        <v>0.42</v>
      </c>
      <c r="U220">
        <v>8</v>
      </c>
      <c r="W220" t="str">
        <f>I211</f>
        <v>510 Pataha</v>
      </c>
      <c r="X220" s="39">
        <f>I244</f>
        <v>1.1800000000000002</v>
      </c>
      <c r="Y220" s="40"/>
      <c r="Z220" s="42">
        <f t="shared" si="42"/>
        <v>9.25</v>
      </c>
      <c r="AA220" s="42">
        <f>Average!I506</f>
        <v>8.5719999999999992</v>
      </c>
      <c r="AB220" s="42">
        <f>BC$33+BC$34+BC$35+BC$36+Z220</f>
        <v>15.16</v>
      </c>
      <c r="AC220" s="76"/>
    </row>
    <row r="221" spans="1:29" x14ac:dyDescent="0.2">
      <c r="A221">
        <v>9</v>
      </c>
      <c r="B221">
        <v>0.13</v>
      </c>
      <c r="C221">
        <v>0.25</v>
      </c>
      <c r="D221">
        <v>0.16</v>
      </c>
      <c r="E221">
        <v>0.28000000000000003</v>
      </c>
      <c r="F221">
        <v>0.18</v>
      </c>
      <c r="G221">
        <v>0.12</v>
      </c>
      <c r="H221">
        <v>0.32</v>
      </c>
      <c r="I221">
        <v>0.22</v>
      </c>
      <c r="J221">
        <v>0.4</v>
      </c>
      <c r="L221">
        <v>0.22</v>
      </c>
      <c r="Q221">
        <v>0.27</v>
      </c>
      <c r="R221">
        <v>0.15</v>
      </c>
      <c r="U221">
        <v>9</v>
      </c>
      <c r="W221" t="str">
        <f>J211</f>
        <v>Williams</v>
      </c>
      <c r="X221" s="39">
        <f>J244</f>
        <v>1.02</v>
      </c>
      <c r="Y221" s="40">
        <v>0.58260869565217399</v>
      </c>
      <c r="Z221" s="42">
        <f t="shared" si="42"/>
        <v>10.119999999999999</v>
      </c>
      <c r="AA221" s="42">
        <f>Average!I507</f>
        <v>10.890357142857143</v>
      </c>
      <c r="AB221" s="42">
        <f>BD$33+BD$34+BD$35+BD$36+Z221</f>
        <v>17.82</v>
      </c>
      <c r="AC221" s="76">
        <f>AC186+Table10203244[[#This Row],[Column2]]</f>
        <v>19.254417104634495</v>
      </c>
    </row>
    <row r="222" spans="1:29" x14ac:dyDescent="0.2">
      <c r="A222">
        <v>10</v>
      </c>
      <c r="B222">
        <v>0.41</v>
      </c>
      <c r="C222">
        <v>0.47</v>
      </c>
      <c r="D222">
        <v>0.44</v>
      </c>
      <c r="E222">
        <v>0.06</v>
      </c>
      <c r="F222">
        <v>0.12</v>
      </c>
      <c r="G222">
        <v>0.16</v>
      </c>
      <c r="H222">
        <v>0.68</v>
      </c>
      <c r="I222">
        <v>0.66</v>
      </c>
      <c r="L222">
        <v>0.61</v>
      </c>
      <c r="N222">
        <v>0.17</v>
      </c>
      <c r="Q222">
        <v>0.05</v>
      </c>
      <c r="R222">
        <v>0.5</v>
      </c>
      <c r="T222">
        <v>0.72</v>
      </c>
      <c r="U222">
        <v>10</v>
      </c>
      <c r="W222" t="str">
        <f>K211</f>
        <v>Fitzsimmons</v>
      </c>
      <c r="X222" s="39">
        <f>K244</f>
        <v>0</v>
      </c>
      <c r="Y222" s="40">
        <v>0.52391304347826095</v>
      </c>
      <c r="Z222" s="42">
        <f t="shared" si="42"/>
        <v>0</v>
      </c>
      <c r="AA222" s="42">
        <f>Average!I508</f>
        <v>9.6524999999999999</v>
      </c>
      <c r="AB222" s="42">
        <f>BE$33+BE$34+BE$35+BE$36+Z222</f>
        <v>0</v>
      </c>
      <c r="AC222" s="76">
        <f>AC187+Table10203244[[#This Row],[Column2]]</f>
        <v>13.688750000000001</v>
      </c>
    </row>
    <row r="223" spans="1:29" x14ac:dyDescent="0.2">
      <c r="A223">
        <v>11</v>
      </c>
      <c r="F223">
        <v>0.04</v>
      </c>
      <c r="G223">
        <v>0.04</v>
      </c>
      <c r="J223">
        <v>0.54</v>
      </c>
      <c r="T223">
        <v>0.14000000000000001</v>
      </c>
      <c r="U223">
        <v>11</v>
      </c>
      <c r="W223" t="str">
        <f>L211</f>
        <v>Houser</v>
      </c>
      <c r="X223" s="39">
        <f>L244</f>
        <v>1.34</v>
      </c>
      <c r="Y223" s="40">
        <v>0.60130434782608688</v>
      </c>
      <c r="Z223" s="42">
        <f t="shared" si="42"/>
        <v>11.430000000000001</v>
      </c>
      <c r="AA223" s="42">
        <f>Average!I509</f>
        <v>10.986785714285714</v>
      </c>
      <c r="AB223" s="42">
        <f>BF$33+BF$34+BF$35+BF$36+Z223</f>
        <v>19.940000000000001</v>
      </c>
      <c r="AC223" s="76">
        <f>AC188+Table10203244[[#This Row],[Column2]]</f>
        <v>18.895669427191166</v>
      </c>
    </row>
    <row r="224" spans="1:29" x14ac:dyDescent="0.2">
      <c r="A224">
        <v>12</v>
      </c>
      <c r="B224">
        <v>0.03</v>
      </c>
      <c r="C224">
        <v>0.08</v>
      </c>
      <c r="D224">
        <v>0.04</v>
      </c>
      <c r="E224">
        <v>0.05</v>
      </c>
      <c r="I224">
        <v>0.03</v>
      </c>
      <c r="N224">
        <v>0.03</v>
      </c>
      <c r="Q224">
        <v>0.04</v>
      </c>
      <c r="R224">
        <v>0.06</v>
      </c>
      <c r="U224">
        <v>12</v>
      </c>
      <c r="W224" t="str">
        <f>M211</f>
        <v>Baker</v>
      </c>
      <c r="X224" s="39">
        <f>M244</f>
        <v>0</v>
      </c>
      <c r="Y224" s="40">
        <v>0.47347826086956524</v>
      </c>
      <c r="Z224" s="42">
        <f t="shared" si="42"/>
        <v>0</v>
      </c>
      <c r="AA224" s="42">
        <f>Average!I510</f>
        <v>9.0474999999999994</v>
      </c>
      <c r="AB224" s="42">
        <f>BG$33+BG$34+BG$35+BG$36+Z224</f>
        <v>0</v>
      </c>
      <c r="AC224" s="76">
        <f>AC189+Table10203244[[#This Row],[Column2]]</f>
        <v>12.895711462450596</v>
      </c>
    </row>
    <row r="225" spans="1:29" x14ac:dyDescent="0.2">
      <c r="A225">
        <v>13</v>
      </c>
      <c r="J225">
        <v>0.03</v>
      </c>
      <c r="U225">
        <v>13</v>
      </c>
      <c r="W225" t="str">
        <f>N211</f>
        <v>Landkammer</v>
      </c>
      <c r="X225" s="39">
        <f>N244</f>
        <v>0.70000000000000007</v>
      </c>
      <c r="Y225" s="40">
        <v>0.54173913043478261</v>
      </c>
      <c r="Z225" s="42">
        <f t="shared" si="42"/>
        <v>9.26</v>
      </c>
      <c r="AA225" s="42">
        <f>Average!I511</f>
        <v>9.4157142857142873</v>
      </c>
      <c r="AB225" s="42">
        <f>BH$33+BH$34+BH$35+BH$36+Z225</f>
        <v>15.6</v>
      </c>
      <c r="AC225" s="76">
        <f>AC190+Table10203244[[#This Row],[Column2]]</f>
        <v>15.503602484472051</v>
      </c>
    </row>
    <row r="226" spans="1:29" x14ac:dyDescent="0.2">
      <c r="A226">
        <v>14</v>
      </c>
      <c r="U226">
        <v>14</v>
      </c>
      <c r="W226" t="str">
        <f>O211</f>
        <v>Travis</v>
      </c>
      <c r="X226" s="39">
        <f>O244</f>
        <v>0</v>
      </c>
      <c r="Y226" s="40">
        <v>0.46714285714285719</v>
      </c>
      <c r="Z226" s="42">
        <f t="shared" si="42"/>
        <v>7.9499999999999993</v>
      </c>
      <c r="AA226" s="42">
        <f>Average!I512</f>
        <v>7.9598758648758654</v>
      </c>
      <c r="AB226" s="42">
        <f>BI$33+BI$34+BI$35+BI$36+Z226</f>
        <v>12.61</v>
      </c>
      <c r="AC226" s="76">
        <f>AC191+Table10203244[[#This Row],[Column2]]</f>
        <v>14.891361038317561</v>
      </c>
    </row>
    <row r="227" spans="1:29" x14ac:dyDescent="0.2">
      <c r="A227">
        <v>15</v>
      </c>
      <c r="U227">
        <v>15</v>
      </c>
      <c r="W227" t="str">
        <f>P211</f>
        <v>Robinson</v>
      </c>
      <c r="X227" s="39">
        <f>P244</f>
        <v>0</v>
      </c>
      <c r="Y227" s="40">
        <v>0.55823529411764705</v>
      </c>
      <c r="Z227" s="42">
        <f t="shared" si="42"/>
        <v>0</v>
      </c>
      <c r="AA227" s="42">
        <f>Average!I513</f>
        <v>8.7326143790849677</v>
      </c>
      <c r="AB227" s="42">
        <f>BJ$33+BJ$34+BJ$35+BJ$36+Z227</f>
        <v>0</v>
      </c>
      <c r="AC227" s="76">
        <f>AC192+Table10203244[[#This Row],[Column2]]</f>
        <v>12.821307189542484</v>
      </c>
    </row>
    <row r="228" spans="1:29" x14ac:dyDescent="0.2">
      <c r="A228">
        <v>16</v>
      </c>
      <c r="U228">
        <v>16</v>
      </c>
      <c r="W228" t="str">
        <f>Q211</f>
        <v>Blachly</v>
      </c>
      <c r="X228" s="39">
        <f>Q244</f>
        <v>0.7400000000000001</v>
      </c>
      <c r="Y228" s="40">
        <v>0.51391304347826083</v>
      </c>
      <c r="Z228" s="42">
        <f t="shared" si="42"/>
        <v>11.44</v>
      </c>
      <c r="AA228" s="42">
        <f>Average!I514</f>
        <v>10.713571428571431</v>
      </c>
      <c r="AB228" s="42">
        <f>BK$33+BK$34+BK$35+BK$36+Z228</f>
        <v>19.2</v>
      </c>
      <c r="AC228" s="76">
        <f>AC193+Table10203244[[#This Row],[Column2]]</f>
        <v>19.339572384137604</v>
      </c>
    </row>
    <row r="229" spans="1:29" x14ac:dyDescent="0.2">
      <c r="A229">
        <v>17</v>
      </c>
      <c r="C229">
        <v>0.13</v>
      </c>
      <c r="G229">
        <v>0.04</v>
      </c>
      <c r="H229">
        <v>0.06</v>
      </c>
      <c r="L229">
        <v>0.12</v>
      </c>
      <c r="R229">
        <v>0.17</v>
      </c>
      <c r="T229">
        <v>0.57999999999999996</v>
      </c>
      <c r="U229">
        <v>17</v>
      </c>
      <c r="W229" t="str">
        <f>R211</f>
        <v>S. Flerchinger</v>
      </c>
      <c r="X229" s="39">
        <f>R244</f>
        <v>1.07</v>
      </c>
      <c r="Y229" s="40">
        <v>0.63954545454545453</v>
      </c>
      <c r="Z229" s="42">
        <f t="shared" si="42"/>
        <v>9.8699999999999992</v>
      </c>
      <c r="AA229" s="42">
        <f>Average!I515</f>
        <v>10.527421652421653</v>
      </c>
      <c r="AB229" s="42">
        <f>BL$33+BL$34+BL$35+BL$36+Z229</f>
        <v>15.969999999999999</v>
      </c>
      <c r="AC229" s="76">
        <f>AC194+Table10203244[[#This Row],[Column2]]</f>
        <v>16.336180856180857</v>
      </c>
    </row>
    <row r="230" spans="1:29" x14ac:dyDescent="0.2">
      <c r="A230">
        <v>18</v>
      </c>
      <c r="B230">
        <v>0.02</v>
      </c>
      <c r="C230">
        <v>7.0000000000000007E-2</v>
      </c>
      <c r="E230">
        <v>0.04</v>
      </c>
      <c r="I230">
        <v>0.01</v>
      </c>
      <c r="J230">
        <v>0.05</v>
      </c>
      <c r="L230">
        <v>0.11</v>
      </c>
      <c r="N230">
        <v>0.03</v>
      </c>
      <c r="Q230">
        <v>0.02</v>
      </c>
      <c r="R230">
        <v>0.04</v>
      </c>
      <c r="T230">
        <v>0.18</v>
      </c>
      <c r="U230">
        <v>18</v>
      </c>
      <c r="W230" t="str">
        <f>S211</f>
        <v>B Slaybaugh</v>
      </c>
      <c r="X230" s="39">
        <f>S244</f>
        <v>0</v>
      </c>
      <c r="Y230" s="40">
        <v>0.41583333333333333</v>
      </c>
      <c r="Z230" s="42">
        <f t="shared" si="42"/>
        <v>0</v>
      </c>
      <c r="AA230" s="42">
        <f>Average!I516</f>
        <v>10.963076923076922</v>
      </c>
      <c r="AB230" s="42">
        <f>BM$33+BM$34+BM$35+BM$36+Z230</f>
        <v>0</v>
      </c>
      <c r="AC230" s="76">
        <f>AC195+Table10203244[[#This Row],[Column2]]</f>
        <v>14.697884615384616</v>
      </c>
    </row>
    <row r="231" spans="1:29" x14ac:dyDescent="0.2">
      <c r="A231">
        <v>19</v>
      </c>
      <c r="N231">
        <v>0.02</v>
      </c>
      <c r="T231">
        <v>0.03</v>
      </c>
      <c r="U231">
        <v>19</v>
      </c>
      <c r="W231" t="str">
        <f>T211</f>
        <v>Demand</v>
      </c>
      <c r="X231" s="39">
        <f>T244</f>
        <v>2.0699999999999998</v>
      </c>
      <c r="Y231" s="40">
        <v>0.65346153846153854</v>
      </c>
      <c r="Z231" s="42">
        <f t="shared" si="42"/>
        <v>19.260000000000002</v>
      </c>
      <c r="AA231" s="42">
        <f>Average!I517</f>
        <v>17.796111111111109</v>
      </c>
      <c r="AB231" s="42">
        <f>BN$33+BN$34+BN$35+BN$36+Z231</f>
        <v>25.630000000000003</v>
      </c>
      <c r="AC231" s="76">
        <f>AC196+Table10203244[[#This Row],[Column2]]</f>
        <v>28.559871794871796</v>
      </c>
    </row>
    <row r="232" spans="1:29" x14ac:dyDescent="0.2">
      <c r="A232">
        <v>20</v>
      </c>
      <c r="U232">
        <v>20</v>
      </c>
      <c r="X232" s="39"/>
      <c r="Y232" s="39"/>
      <c r="Z232" s="8"/>
      <c r="AA232" s="8"/>
      <c r="AB232" s="42"/>
      <c r="AC232" s="76"/>
    </row>
    <row r="233" spans="1:29" x14ac:dyDescent="0.2">
      <c r="A233">
        <v>21</v>
      </c>
      <c r="U233">
        <v>21</v>
      </c>
      <c r="W233" t="s">
        <v>101</v>
      </c>
      <c r="X233" s="39"/>
      <c r="Y233" s="39"/>
      <c r="Z233" s="8"/>
      <c r="AA233" s="8" t="s">
        <v>145</v>
      </c>
      <c r="AB233" s="42"/>
      <c r="AC233" s="76"/>
    </row>
    <row r="234" spans="1:29" x14ac:dyDescent="0.2">
      <c r="A234">
        <v>22</v>
      </c>
      <c r="E234">
        <v>0.02</v>
      </c>
      <c r="U234">
        <v>22</v>
      </c>
      <c r="X234" s="41" t="s">
        <v>102</v>
      </c>
      <c r="Y234" s="41"/>
      <c r="Z234" s="8"/>
      <c r="AA234" s="8"/>
      <c r="AB234" s="42"/>
      <c r="AC234" s="76"/>
    </row>
    <row r="235" spans="1:29" x14ac:dyDescent="0.2">
      <c r="A235">
        <v>23</v>
      </c>
      <c r="U235">
        <v>23</v>
      </c>
      <c r="X235" s="39"/>
      <c r="Y235" s="39"/>
      <c r="Z235" s="8"/>
      <c r="AA235" s="8"/>
      <c r="AB235" s="42"/>
      <c r="AC235" s="74"/>
    </row>
    <row r="236" spans="1:29" x14ac:dyDescent="0.2">
      <c r="A236">
        <v>24</v>
      </c>
      <c r="U236">
        <v>24</v>
      </c>
      <c r="X236" s="39"/>
      <c r="Y236" s="39"/>
      <c r="Z236" s="8"/>
      <c r="AA236" s="8"/>
      <c r="AB236" s="42"/>
      <c r="AC236" s="42"/>
    </row>
    <row r="237" spans="1:29" x14ac:dyDescent="0.2">
      <c r="A237">
        <v>25</v>
      </c>
      <c r="U237">
        <v>25</v>
      </c>
      <c r="X237" s="39"/>
      <c r="Y237" s="39"/>
      <c r="Z237" s="8"/>
      <c r="AA237" s="8"/>
      <c r="AB237" s="42"/>
      <c r="AC237" s="42"/>
    </row>
    <row r="238" spans="1:29" x14ac:dyDescent="0.2">
      <c r="A238">
        <v>26</v>
      </c>
      <c r="U238">
        <v>26</v>
      </c>
      <c r="X238" s="39"/>
      <c r="Y238" s="39"/>
      <c r="Z238" s="8"/>
      <c r="AA238" s="8"/>
      <c r="AB238" s="42"/>
      <c r="AC238" s="42"/>
    </row>
    <row r="239" spans="1:29" x14ac:dyDescent="0.2">
      <c r="A239">
        <v>27</v>
      </c>
      <c r="U239">
        <v>27</v>
      </c>
      <c r="X239" s="39"/>
      <c r="Y239" s="39"/>
      <c r="Z239" s="8"/>
      <c r="AA239" s="8"/>
      <c r="AB239" s="42"/>
      <c r="AC239" s="42"/>
    </row>
    <row r="240" spans="1:29" x14ac:dyDescent="0.2">
      <c r="A240">
        <v>28</v>
      </c>
      <c r="U240">
        <v>28</v>
      </c>
      <c r="X240" s="39"/>
      <c r="Y240" s="39"/>
      <c r="Z240" s="8"/>
      <c r="AA240" s="8"/>
      <c r="AB240" s="42"/>
      <c r="AC240" s="42"/>
    </row>
    <row r="241" spans="1:29" x14ac:dyDescent="0.2">
      <c r="A241">
        <v>29</v>
      </c>
      <c r="U241">
        <v>29</v>
      </c>
      <c r="X241" s="39"/>
      <c r="Y241" s="39"/>
      <c r="Z241" s="8"/>
      <c r="AA241" s="8"/>
      <c r="AB241" s="42"/>
      <c r="AC241" s="42"/>
    </row>
    <row r="242" spans="1:29" x14ac:dyDescent="0.2">
      <c r="A242">
        <v>30</v>
      </c>
      <c r="U242">
        <v>30</v>
      </c>
      <c r="X242" s="39"/>
      <c r="Y242" s="39"/>
      <c r="Z242" s="8"/>
      <c r="AA242" s="8"/>
      <c r="AB242" s="42"/>
      <c r="AC242" s="42"/>
    </row>
    <row r="243" spans="1:29" x14ac:dyDescent="0.2">
      <c r="A243">
        <v>31</v>
      </c>
      <c r="U243">
        <v>31</v>
      </c>
      <c r="X243" s="39"/>
      <c r="Y243" s="39"/>
      <c r="Z243" s="8"/>
      <c r="AA243" s="8"/>
      <c r="AB243" s="42"/>
      <c r="AC243" s="42"/>
    </row>
    <row r="244" spans="1:29" x14ac:dyDescent="0.2">
      <c r="A244" t="s">
        <v>37</v>
      </c>
      <c r="B244">
        <f t="shared" ref="B244:T244" si="43">SUM(B213:B243)</f>
        <v>0.62</v>
      </c>
      <c r="C244">
        <f t="shared" si="43"/>
        <v>1.32</v>
      </c>
      <c r="D244">
        <f t="shared" si="43"/>
        <v>0.8600000000000001</v>
      </c>
      <c r="E244">
        <f t="shared" si="43"/>
        <v>0.7300000000000002</v>
      </c>
      <c r="F244">
        <f t="shared" si="43"/>
        <v>0.43</v>
      </c>
      <c r="G244">
        <f t="shared" si="43"/>
        <v>0.56000000000000005</v>
      </c>
      <c r="H244">
        <f t="shared" si="43"/>
        <v>1.2400000000000002</v>
      </c>
      <c r="I244">
        <f t="shared" si="43"/>
        <v>1.1800000000000002</v>
      </c>
      <c r="J244">
        <f t="shared" si="43"/>
        <v>1.02</v>
      </c>
      <c r="K244">
        <f t="shared" si="43"/>
        <v>0</v>
      </c>
      <c r="L244">
        <f t="shared" si="43"/>
        <v>1.34</v>
      </c>
      <c r="M244">
        <f t="shared" si="43"/>
        <v>0</v>
      </c>
      <c r="N244">
        <f t="shared" si="43"/>
        <v>0.70000000000000007</v>
      </c>
      <c r="O244">
        <f t="shared" si="43"/>
        <v>0</v>
      </c>
      <c r="P244">
        <f t="shared" si="43"/>
        <v>0</v>
      </c>
      <c r="Q244">
        <f t="shared" si="43"/>
        <v>0.7400000000000001</v>
      </c>
      <c r="R244">
        <f t="shared" si="43"/>
        <v>1.07</v>
      </c>
      <c r="S244">
        <f t="shared" si="43"/>
        <v>0</v>
      </c>
      <c r="T244">
        <f t="shared" si="43"/>
        <v>2.0699999999999998</v>
      </c>
      <c r="X244" s="39"/>
      <c r="Y244" s="39"/>
      <c r="Z244" s="8"/>
      <c r="AA244" s="8"/>
      <c r="AB244" s="42"/>
      <c r="AC244" s="42"/>
    </row>
    <row r="245" spans="1:29" x14ac:dyDescent="0.2">
      <c r="X245" s="39"/>
      <c r="Y245" s="39"/>
      <c r="Z245" s="8"/>
      <c r="AA245" s="8"/>
      <c r="AB245" s="42"/>
      <c r="AC245" s="42"/>
    </row>
    <row r="246" spans="1:29" x14ac:dyDescent="0.2">
      <c r="A246" t="s">
        <v>46</v>
      </c>
      <c r="B246" t="s">
        <v>1</v>
      </c>
      <c r="C246" t="s">
        <v>2</v>
      </c>
      <c r="D246" t="s">
        <v>113</v>
      </c>
      <c r="E246" t="s">
        <v>4</v>
      </c>
      <c r="F246" t="s">
        <v>5</v>
      </c>
      <c r="G246" t="s">
        <v>6</v>
      </c>
      <c r="H246" t="s">
        <v>180</v>
      </c>
      <c r="I246" s="34" t="s">
        <v>96</v>
      </c>
      <c r="J246" t="s">
        <v>9</v>
      </c>
      <c r="K246" t="s">
        <v>10</v>
      </c>
      <c r="L246" t="s">
        <v>11</v>
      </c>
      <c r="M246" t="s">
        <v>181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39</v>
      </c>
      <c r="T246" t="s">
        <v>19</v>
      </c>
      <c r="W246" s="68">
        <v>42583</v>
      </c>
      <c r="X246" s="61"/>
      <c r="Y246" s="59" t="s">
        <v>107</v>
      </c>
      <c r="Z246" s="61"/>
      <c r="AA246" s="61"/>
      <c r="AB246" s="62"/>
      <c r="AC246" s="75"/>
    </row>
    <row r="247" spans="1:29" x14ac:dyDescent="0.2">
      <c r="A247">
        <v>2016</v>
      </c>
      <c r="X247" s="39" t="s">
        <v>106</v>
      </c>
      <c r="Y247" s="39" t="s">
        <v>115</v>
      </c>
      <c r="Z247" s="8" t="s">
        <v>99</v>
      </c>
      <c r="AA247" s="47" t="s">
        <v>116</v>
      </c>
      <c r="AB247" s="42" t="s">
        <v>100</v>
      </c>
      <c r="AC247" s="74" t="s">
        <v>178</v>
      </c>
    </row>
    <row r="248" spans="1:29" x14ac:dyDescent="0.2">
      <c r="A248">
        <v>1</v>
      </c>
      <c r="U248">
        <v>1</v>
      </c>
      <c r="W248" t="str">
        <f>B246</f>
        <v>Pomeroy</v>
      </c>
      <c r="X248" s="39">
        <f>B279</f>
        <v>0.1</v>
      </c>
      <c r="Y248" s="40">
        <v>0.50608695652173918</v>
      </c>
      <c r="Z248" s="42">
        <f>AM25</f>
        <v>7.26</v>
      </c>
      <c r="AA248" s="42">
        <f>Average!J499</f>
        <v>8.8689285714285742</v>
      </c>
      <c r="AB248" s="42">
        <f>AV$33+AV$34+AV$35+AV$36+Z248</f>
        <v>12.69</v>
      </c>
      <c r="AC248" s="76">
        <f>AC213+Table11213345[[#This Row],[Column2]]</f>
        <v>14.720483379342079</v>
      </c>
    </row>
    <row r="249" spans="1:29" x14ac:dyDescent="0.2">
      <c r="A249">
        <v>2</v>
      </c>
      <c r="U249">
        <v>2</v>
      </c>
      <c r="W249" t="str">
        <f>C246</f>
        <v>Kuhn</v>
      </c>
      <c r="X249" s="39">
        <f>C279</f>
        <v>1.05</v>
      </c>
      <c r="Y249" s="40">
        <v>0.69111111111111123</v>
      </c>
      <c r="Z249" s="42">
        <f t="shared" ref="Z249:Z266" si="44">AM26</f>
        <v>11.73</v>
      </c>
      <c r="AA249" s="42">
        <f>Average!J500</f>
        <v>12.883181347637867</v>
      </c>
      <c r="AB249" s="42">
        <f>AW$33+AW$34+AW$35+AW$36+Z249</f>
        <v>20.22</v>
      </c>
      <c r="AC249" s="76">
        <f>AC214+Table11213345[[#This Row],[Column2]]</f>
        <v>20.516014974466316</v>
      </c>
    </row>
    <row r="250" spans="1:29" x14ac:dyDescent="0.2">
      <c r="A250">
        <v>3</v>
      </c>
      <c r="U250">
        <v>3</v>
      </c>
      <c r="W250" t="str">
        <f>D246</f>
        <v>Tom Keatts</v>
      </c>
      <c r="X250" s="39">
        <f>D279</f>
        <v>0.11</v>
      </c>
      <c r="Y250" s="40"/>
      <c r="Z250" s="42">
        <f t="shared" si="44"/>
        <v>8.2299999999999986</v>
      </c>
      <c r="AA250" s="42">
        <f>Average!J501</f>
        <v>15.18054365079365</v>
      </c>
      <c r="AB250" s="42">
        <f>AX$33+AX$34+AX$35+AX$36+Z250</f>
        <v>10.93</v>
      </c>
      <c r="AC250" s="76"/>
    </row>
    <row r="251" spans="1:29" x14ac:dyDescent="0.2">
      <c r="A251">
        <v>4</v>
      </c>
      <c r="U251">
        <v>4</v>
      </c>
      <c r="W251" t="str">
        <f>E246</f>
        <v>Victor</v>
      </c>
      <c r="X251" s="39">
        <f>E279</f>
        <v>0.58000000000000007</v>
      </c>
      <c r="Y251" s="40">
        <v>0.63000000000000012</v>
      </c>
      <c r="Z251" s="42">
        <f t="shared" si="44"/>
        <v>13.18</v>
      </c>
      <c r="AA251" s="42">
        <f>Average!J502</f>
        <v>13.008214285714287</v>
      </c>
      <c r="AB251" s="42">
        <f>AY$33+AY$34+AY$35+AY$36+Z251</f>
        <v>17.86</v>
      </c>
      <c r="AC251" s="76">
        <f>AC216+Table11213345[[#This Row],[Column2]]</f>
        <v>22.609689440993783</v>
      </c>
    </row>
    <row r="252" spans="1:29" x14ac:dyDescent="0.2">
      <c r="A252">
        <v>5</v>
      </c>
      <c r="U252">
        <v>5</v>
      </c>
      <c r="W252" t="str">
        <f>F246</f>
        <v>Ruark</v>
      </c>
      <c r="X252" s="39">
        <f>F279</f>
        <v>0.56000000000000005</v>
      </c>
      <c r="Y252" s="40">
        <v>0.63934782608695673</v>
      </c>
      <c r="Z252" s="42">
        <f t="shared" si="44"/>
        <v>8.8100000000000023</v>
      </c>
      <c r="AA252" s="42">
        <f>Average!J503</f>
        <v>10.147321428571429</v>
      </c>
      <c r="AB252" s="42">
        <f>AZ$33+AZ$34+AZ$35+AZ$36+Z252</f>
        <v>15.230000000000002</v>
      </c>
      <c r="AC252" s="76">
        <f>AC217+Table11213345[[#This Row],[Column2]]</f>
        <v>17.034631797349192</v>
      </c>
    </row>
    <row r="253" spans="1:29" x14ac:dyDescent="0.2">
      <c r="A253">
        <v>6</v>
      </c>
      <c r="U253">
        <v>6</v>
      </c>
      <c r="W253" t="str">
        <f>G246</f>
        <v>Cardwell</v>
      </c>
      <c r="X253" s="39">
        <f>G279</f>
        <v>0.28000000000000003</v>
      </c>
      <c r="Y253" s="40">
        <v>0.36421052631578948</v>
      </c>
      <c r="Z253" s="42">
        <f t="shared" si="44"/>
        <v>8.2799999999999994</v>
      </c>
      <c r="AA253" s="42">
        <f>Average!J504</f>
        <v>8.194175438596492</v>
      </c>
      <c r="AB253" s="42">
        <f>BA$33+BA$34+BA$35+BA$36+Z253</f>
        <v>12.73</v>
      </c>
      <c r="AC253" s="76">
        <f>AC218+Table11213345[[#This Row],[Column2]]</f>
        <v>14.225407636738906</v>
      </c>
    </row>
    <row r="254" spans="1:29" x14ac:dyDescent="0.2">
      <c r="A254">
        <v>7</v>
      </c>
      <c r="U254">
        <v>7</v>
      </c>
      <c r="W254" t="str">
        <f>H246</f>
        <v>Hastings</v>
      </c>
      <c r="X254" s="39">
        <f>H279</f>
        <v>0.69</v>
      </c>
      <c r="Y254" s="40">
        <v>0.38714285714285718</v>
      </c>
      <c r="Z254" s="42">
        <f t="shared" si="44"/>
        <v>10.17</v>
      </c>
      <c r="AA254" s="42">
        <f>Average!J505</f>
        <v>8.9770054945054927</v>
      </c>
      <c r="AB254" s="42">
        <f>BB$33+BB$34+BB$35+BB$36+Z254</f>
        <v>17.03</v>
      </c>
      <c r="AC254" s="76">
        <f>AC219+Table11213345[[#This Row],[Column2]]</f>
        <v>17.454175249066555</v>
      </c>
    </row>
    <row r="255" spans="1:29" x14ac:dyDescent="0.2">
      <c r="A255">
        <v>8</v>
      </c>
      <c r="B255">
        <v>0.04</v>
      </c>
      <c r="C255">
        <v>0.38</v>
      </c>
      <c r="I255">
        <v>0.01</v>
      </c>
      <c r="J255">
        <v>0.12</v>
      </c>
      <c r="O255">
        <v>0.06</v>
      </c>
      <c r="Q255">
        <v>0.31</v>
      </c>
      <c r="U255">
        <v>8</v>
      </c>
      <c r="W255" t="str">
        <f>I246</f>
        <v>510 Pataha</v>
      </c>
      <c r="X255" s="39">
        <f>I279</f>
        <v>0.08</v>
      </c>
      <c r="Y255" s="40"/>
      <c r="Z255" s="42">
        <f t="shared" si="44"/>
        <v>9.33</v>
      </c>
      <c r="AA255" s="42">
        <f>Average!J506</f>
        <v>8.7439999999999998</v>
      </c>
      <c r="AB255" s="42">
        <f>BC$33+BC$34+BC$35+BC$36+Z255</f>
        <v>15.24</v>
      </c>
      <c r="AC255" s="76"/>
    </row>
    <row r="256" spans="1:29" x14ac:dyDescent="0.2">
      <c r="A256">
        <v>9</v>
      </c>
      <c r="B256">
        <v>0.06</v>
      </c>
      <c r="C256">
        <v>0.67</v>
      </c>
      <c r="D256">
        <v>0.1</v>
      </c>
      <c r="E256">
        <v>0.44</v>
      </c>
      <c r="F256">
        <v>0.25</v>
      </c>
      <c r="G256">
        <v>0.2</v>
      </c>
      <c r="H256">
        <v>0.11</v>
      </c>
      <c r="I256">
        <v>7.0000000000000007E-2</v>
      </c>
      <c r="J256">
        <v>0.03</v>
      </c>
      <c r="N256">
        <v>0.6</v>
      </c>
      <c r="Q256">
        <v>0.33</v>
      </c>
      <c r="R256">
        <v>0.74</v>
      </c>
      <c r="T256">
        <v>0.7</v>
      </c>
      <c r="U256">
        <v>9</v>
      </c>
      <c r="W256" t="str">
        <f>J246</f>
        <v>Williams</v>
      </c>
      <c r="X256" s="39">
        <f>J279</f>
        <v>0.15</v>
      </c>
      <c r="Y256" s="40">
        <v>0.55260869565217396</v>
      </c>
      <c r="Z256" s="42">
        <f t="shared" si="44"/>
        <v>10.27</v>
      </c>
      <c r="AA256" s="42">
        <f>Average!J507</f>
        <v>11.373214285714285</v>
      </c>
      <c r="AB256" s="42">
        <f>BD$33+BD$34+BD$35+BD$36+Z256</f>
        <v>17.97</v>
      </c>
      <c r="AC256" s="76">
        <f>AC221+Table11213345[[#This Row],[Column2]]</f>
        <v>19.80702580028667</v>
      </c>
    </row>
    <row r="257" spans="1:29" x14ac:dyDescent="0.2">
      <c r="A257">
        <v>10</v>
      </c>
      <c r="D257">
        <v>0.01</v>
      </c>
      <c r="E257">
        <v>0.14000000000000001</v>
      </c>
      <c r="F257">
        <v>0.31</v>
      </c>
      <c r="G257">
        <v>0.08</v>
      </c>
      <c r="H257">
        <v>0.57999999999999996</v>
      </c>
      <c r="N257">
        <v>0.02</v>
      </c>
      <c r="U257">
        <v>10</v>
      </c>
      <c r="W257" t="str">
        <f>K246</f>
        <v>Fitzsimmons</v>
      </c>
      <c r="X257" s="39">
        <f>K279</f>
        <v>0</v>
      </c>
      <c r="Y257" s="40">
        <v>0.41500000000000004</v>
      </c>
      <c r="Z257" s="42">
        <f t="shared" si="44"/>
        <v>0</v>
      </c>
      <c r="AA257" s="42">
        <f>Average!J508</f>
        <v>10.060326086956522</v>
      </c>
      <c r="AB257" s="42">
        <f>BE$33+BE$34+BE$35+BE$36+Z257</f>
        <v>0</v>
      </c>
      <c r="AC257" s="76">
        <f>AC222+Table11213345[[#This Row],[Column2]]</f>
        <v>14.103750000000002</v>
      </c>
    </row>
    <row r="258" spans="1:29" x14ac:dyDescent="0.2">
      <c r="A258">
        <v>11</v>
      </c>
      <c r="U258">
        <v>11</v>
      </c>
      <c r="W258" t="str">
        <f>L246</f>
        <v>Houser</v>
      </c>
      <c r="X258" s="39">
        <f>L279</f>
        <v>0</v>
      </c>
      <c r="Y258" s="40">
        <v>0.56130434782608696</v>
      </c>
      <c r="Z258" s="42">
        <f t="shared" si="44"/>
        <v>11.430000000000001</v>
      </c>
      <c r="AA258" s="42">
        <f>Average!J509</f>
        <v>11.479285714285714</v>
      </c>
      <c r="AB258" s="42">
        <f>BF$33+BF$34+BF$35+BF$36+Z258</f>
        <v>19.940000000000001</v>
      </c>
      <c r="AC258" s="76">
        <f>AC223+Table11213345[[#This Row],[Column2]]</f>
        <v>19.456973775017254</v>
      </c>
    </row>
    <row r="259" spans="1:29" x14ac:dyDescent="0.2">
      <c r="A259">
        <v>12</v>
      </c>
      <c r="U259">
        <v>12</v>
      </c>
      <c r="W259" t="str">
        <f>M246</f>
        <v>Baker</v>
      </c>
      <c r="X259" s="39">
        <f>M279</f>
        <v>0</v>
      </c>
      <c r="Y259" s="40">
        <v>0.44304347826086948</v>
      </c>
      <c r="Z259" s="42">
        <f t="shared" si="44"/>
        <v>0</v>
      </c>
      <c r="AA259" s="42">
        <f>Average!J510</f>
        <v>9.473749999999999</v>
      </c>
      <c r="AB259" s="42">
        <f>BG$33+BG$34+BG$35+BG$36+Z259</f>
        <v>0</v>
      </c>
      <c r="AC259" s="76">
        <f>AC224+Table11213345[[#This Row],[Column2]]</f>
        <v>13.338754940711466</v>
      </c>
    </row>
    <row r="260" spans="1:29" x14ac:dyDescent="0.2">
      <c r="A260">
        <v>13</v>
      </c>
      <c r="U260">
        <v>13</v>
      </c>
      <c r="W260" t="str">
        <f>N246</f>
        <v>Landkammer</v>
      </c>
      <c r="X260" s="39">
        <f>N279</f>
        <v>0.62</v>
      </c>
      <c r="Y260" s="40">
        <v>0.58434782608695657</v>
      </c>
      <c r="Z260" s="42">
        <f t="shared" si="44"/>
        <v>9.879999999999999</v>
      </c>
      <c r="AA260" s="42">
        <f>Average!J511</f>
        <v>9.9628571428571444</v>
      </c>
      <c r="AB260" s="42">
        <f>BH$33+BH$34+BH$35+BH$36+Z260</f>
        <v>16.22</v>
      </c>
      <c r="AC260" s="76">
        <f>AC225+Table11213345[[#This Row],[Column2]]</f>
        <v>16.087950310559009</v>
      </c>
    </row>
    <row r="261" spans="1:29" x14ac:dyDescent="0.2">
      <c r="A261">
        <v>14</v>
      </c>
      <c r="U261">
        <v>14</v>
      </c>
      <c r="W261" t="str">
        <f>O246</f>
        <v>Travis</v>
      </c>
      <c r="X261" s="39">
        <f>O279</f>
        <v>0.06</v>
      </c>
      <c r="Y261" s="40">
        <v>0.41600000000000004</v>
      </c>
      <c r="Z261" s="42">
        <f t="shared" si="44"/>
        <v>8.01</v>
      </c>
      <c r="AA261" s="42">
        <f>Average!J512</f>
        <v>8.2990758648758653</v>
      </c>
      <c r="AB261" s="42">
        <f>BI$33+BI$34+BI$35+BI$36+Z261</f>
        <v>12.67</v>
      </c>
      <c r="AC261" s="76">
        <f>AC226+Table11213345[[#This Row],[Column2]]</f>
        <v>15.307361038317561</v>
      </c>
    </row>
    <row r="262" spans="1:29" x14ac:dyDescent="0.2">
      <c r="A262">
        <v>15</v>
      </c>
      <c r="U262">
        <v>15</v>
      </c>
      <c r="W262" t="str">
        <f>P246</f>
        <v>Robinson</v>
      </c>
      <c r="X262" s="39">
        <f>P279</f>
        <v>0</v>
      </c>
      <c r="Y262" s="40">
        <v>0.49588235294117644</v>
      </c>
      <c r="Z262" s="42">
        <f t="shared" si="44"/>
        <v>0</v>
      </c>
      <c r="AA262" s="42">
        <f>Average!J513</f>
        <v>9.2284967320261444</v>
      </c>
      <c r="AB262" s="42">
        <f>BJ$33+BJ$34+BJ$35+BJ$36+Z262</f>
        <v>0</v>
      </c>
      <c r="AC262" s="76">
        <f>AC227+Table11213345[[#This Row],[Column2]]</f>
        <v>13.317189542483661</v>
      </c>
    </row>
    <row r="263" spans="1:29" x14ac:dyDescent="0.2">
      <c r="A263">
        <v>16</v>
      </c>
      <c r="U263">
        <v>16</v>
      </c>
      <c r="W263" t="str">
        <f>Q246</f>
        <v>Blachly</v>
      </c>
      <c r="X263" s="39">
        <f>Q279</f>
        <v>0.64</v>
      </c>
      <c r="Y263" s="40">
        <v>0.52347826086956506</v>
      </c>
      <c r="Z263" s="42">
        <f t="shared" si="44"/>
        <v>12.08</v>
      </c>
      <c r="AA263" s="42">
        <f>Average!J514</f>
        <v>11.180714285714288</v>
      </c>
      <c r="AB263" s="42">
        <f>BK$33+BK$34+BK$35+BK$36+Z263</f>
        <v>19.84</v>
      </c>
      <c r="AC263" s="76">
        <f>AC228+Table11213345[[#This Row],[Column2]]</f>
        <v>19.863050645007171</v>
      </c>
    </row>
    <row r="264" spans="1:29" x14ac:dyDescent="0.2">
      <c r="A264">
        <v>17</v>
      </c>
      <c r="U264">
        <v>17</v>
      </c>
      <c r="W264" t="str">
        <f>R246</f>
        <v>S. Flerchinger</v>
      </c>
      <c r="X264" s="39">
        <f>R279</f>
        <v>0.74</v>
      </c>
      <c r="Y264" s="40">
        <v>0.7239130434782608</v>
      </c>
      <c r="Z264" s="42">
        <f t="shared" si="44"/>
        <v>10.61</v>
      </c>
      <c r="AA264" s="42">
        <f>Average!J515</f>
        <v>11.203493080993081</v>
      </c>
      <c r="AB264" s="42">
        <f>BL$33+BL$34+BL$35+BL$36+Z264</f>
        <v>16.71</v>
      </c>
      <c r="AC264" s="76">
        <f>AC229+Table11213345[[#This Row],[Column2]]</f>
        <v>17.060093899659119</v>
      </c>
    </row>
    <row r="265" spans="1:29" x14ac:dyDescent="0.2">
      <c r="A265">
        <v>18</v>
      </c>
      <c r="U265">
        <v>18</v>
      </c>
      <c r="W265" t="str">
        <f>S246</f>
        <v>B Slaybaugh</v>
      </c>
      <c r="X265" s="39">
        <f>S279</f>
        <v>0</v>
      </c>
      <c r="Y265" s="40">
        <v>0.44249999999999995</v>
      </c>
      <c r="Z265" s="42">
        <f t="shared" si="44"/>
        <v>0</v>
      </c>
      <c r="AA265" s="42">
        <f>Average!J516</f>
        <v>11.383846153846154</v>
      </c>
      <c r="AB265" s="42">
        <f>BM$33+BM$34+BM$35+BM$36+Z265</f>
        <v>0</v>
      </c>
      <c r="AC265" s="76">
        <f>AC230+Table11213345[[#This Row],[Column2]]</f>
        <v>15.140384615384617</v>
      </c>
    </row>
    <row r="266" spans="1:29" x14ac:dyDescent="0.2">
      <c r="A266">
        <v>19</v>
      </c>
      <c r="U266">
        <v>19</v>
      </c>
      <c r="W266" t="str">
        <f>T246</f>
        <v>Demand</v>
      </c>
      <c r="X266" s="39">
        <f>T279</f>
        <v>0.7</v>
      </c>
      <c r="Y266" s="40">
        <v>0.68384615384615388</v>
      </c>
      <c r="Z266" s="42">
        <f t="shared" si="44"/>
        <v>19.96</v>
      </c>
      <c r="AA266" s="42">
        <f>Average!J517</f>
        <v>18.448333333333331</v>
      </c>
      <c r="AB266" s="42">
        <f>BN$33+BN$34+BN$35+BN$36+Z266</f>
        <v>26.330000000000002</v>
      </c>
      <c r="AC266" s="76">
        <f>AC231+Table11213345[[#This Row],[Column2]]</f>
        <v>29.243717948717951</v>
      </c>
    </row>
    <row r="267" spans="1:29" x14ac:dyDescent="0.2">
      <c r="A267">
        <v>20</v>
      </c>
      <c r="U267">
        <v>20</v>
      </c>
      <c r="X267" s="39"/>
      <c r="Y267" s="39"/>
      <c r="Z267" s="8"/>
      <c r="AA267" s="8"/>
      <c r="AB267" s="42"/>
      <c r="AC267" s="76"/>
    </row>
    <row r="268" spans="1:29" x14ac:dyDescent="0.2">
      <c r="A268">
        <v>21</v>
      </c>
      <c r="U268">
        <v>21</v>
      </c>
      <c r="W268" t="s">
        <v>101</v>
      </c>
      <c r="X268" s="39"/>
      <c r="Y268" s="39"/>
      <c r="Z268" s="8"/>
      <c r="AA268" s="8" t="s">
        <v>145</v>
      </c>
      <c r="AB268" s="42"/>
      <c r="AC268" s="76"/>
    </row>
    <row r="269" spans="1:29" x14ac:dyDescent="0.2">
      <c r="A269">
        <v>22</v>
      </c>
      <c r="U269">
        <v>22</v>
      </c>
      <c r="X269" s="41" t="s">
        <v>102</v>
      </c>
      <c r="Y269" s="41"/>
      <c r="Z269" s="8"/>
      <c r="AA269" s="8"/>
      <c r="AB269" s="42"/>
      <c r="AC269" s="76"/>
    </row>
    <row r="270" spans="1:29" x14ac:dyDescent="0.2">
      <c r="A270">
        <v>23</v>
      </c>
      <c r="U270">
        <v>23</v>
      </c>
      <c r="X270" s="39"/>
      <c r="Y270" s="39"/>
      <c r="Z270" s="8"/>
      <c r="AA270" s="8"/>
      <c r="AB270" s="42"/>
      <c r="AC270" s="74"/>
    </row>
    <row r="271" spans="1:29" x14ac:dyDescent="0.2">
      <c r="A271">
        <v>24</v>
      </c>
      <c r="U271">
        <v>24</v>
      </c>
      <c r="X271" s="39"/>
      <c r="Y271" s="39"/>
      <c r="Z271" s="8"/>
      <c r="AA271" s="8"/>
      <c r="AB271" s="42"/>
      <c r="AC271" s="42"/>
    </row>
    <row r="272" spans="1:29" x14ac:dyDescent="0.2">
      <c r="A272">
        <v>25</v>
      </c>
      <c r="U272">
        <v>25</v>
      </c>
      <c r="X272" s="39"/>
      <c r="Y272" s="39"/>
      <c r="Z272" s="8"/>
      <c r="AA272" s="8"/>
      <c r="AB272" s="42"/>
      <c r="AC272" s="42"/>
    </row>
    <row r="273" spans="1:29" x14ac:dyDescent="0.2">
      <c r="A273">
        <v>26</v>
      </c>
      <c r="U273">
        <v>26</v>
      </c>
      <c r="X273" s="39"/>
      <c r="Y273" s="39"/>
      <c r="Z273" s="8"/>
      <c r="AA273" s="8"/>
      <c r="AB273" s="42"/>
      <c r="AC273" s="42"/>
    </row>
    <row r="274" spans="1:29" x14ac:dyDescent="0.2">
      <c r="A274">
        <v>27</v>
      </c>
      <c r="U274">
        <v>27</v>
      </c>
      <c r="X274" s="39"/>
      <c r="Y274" s="39"/>
      <c r="Z274" s="8"/>
      <c r="AA274" s="8"/>
      <c r="AB274" s="42"/>
      <c r="AC274" s="42"/>
    </row>
    <row r="275" spans="1:29" x14ac:dyDescent="0.2">
      <c r="A275">
        <v>28</v>
      </c>
      <c r="U275">
        <v>28</v>
      </c>
      <c r="X275" s="39"/>
      <c r="Y275" s="39"/>
      <c r="Z275" s="8"/>
      <c r="AA275" s="8"/>
      <c r="AB275" s="42"/>
      <c r="AC275" s="42"/>
    </row>
    <row r="276" spans="1:29" x14ac:dyDescent="0.2">
      <c r="A276">
        <v>29</v>
      </c>
      <c r="U276">
        <v>29</v>
      </c>
      <c r="X276" s="39"/>
      <c r="Y276" s="39"/>
      <c r="Z276" s="8"/>
      <c r="AA276" s="8"/>
      <c r="AB276" s="42"/>
      <c r="AC276" s="42"/>
    </row>
    <row r="277" spans="1:29" x14ac:dyDescent="0.2">
      <c r="A277">
        <v>30</v>
      </c>
      <c r="U277">
        <v>30</v>
      </c>
      <c r="X277" s="39"/>
      <c r="Y277" s="39"/>
      <c r="Z277" s="8"/>
      <c r="AA277" s="8"/>
      <c r="AB277" s="42"/>
      <c r="AC277" s="42"/>
    </row>
    <row r="278" spans="1:29" x14ac:dyDescent="0.2">
      <c r="A278">
        <v>31</v>
      </c>
      <c r="U278">
        <v>31</v>
      </c>
      <c r="X278" s="39"/>
      <c r="Y278" s="39"/>
      <c r="Z278" s="8"/>
      <c r="AA278" s="8"/>
      <c r="AB278" s="42"/>
      <c r="AC278" s="42"/>
    </row>
    <row r="279" spans="1:29" x14ac:dyDescent="0.2">
      <c r="A279" t="s">
        <v>37</v>
      </c>
      <c r="B279">
        <f t="shared" ref="B279:T279" si="45">SUM(B248:B278)</f>
        <v>0.1</v>
      </c>
      <c r="C279">
        <f t="shared" si="45"/>
        <v>1.05</v>
      </c>
      <c r="D279">
        <f t="shared" si="45"/>
        <v>0.11</v>
      </c>
      <c r="E279">
        <f t="shared" si="45"/>
        <v>0.58000000000000007</v>
      </c>
      <c r="F279">
        <f t="shared" si="45"/>
        <v>0.56000000000000005</v>
      </c>
      <c r="G279">
        <f t="shared" si="45"/>
        <v>0.28000000000000003</v>
      </c>
      <c r="H279">
        <f t="shared" si="45"/>
        <v>0.69</v>
      </c>
      <c r="I279">
        <f t="shared" si="45"/>
        <v>0.08</v>
      </c>
      <c r="J279">
        <f t="shared" si="45"/>
        <v>0.15</v>
      </c>
      <c r="K279">
        <f t="shared" si="45"/>
        <v>0</v>
      </c>
      <c r="L279">
        <f t="shared" si="45"/>
        <v>0</v>
      </c>
      <c r="M279">
        <f t="shared" si="45"/>
        <v>0</v>
      </c>
      <c r="N279">
        <f t="shared" si="45"/>
        <v>0.62</v>
      </c>
      <c r="O279">
        <f t="shared" si="45"/>
        <v>0.06</v>
      </c>
      <c r="P279">
        <f t="shared" si="45"/>
        <v>0</v>
      </c>
      <c r="Q279">
        <f t="shared" si="45"/>
        <v>0.64</v>
      </c>
      <c r="R279">
        <f t="shared" si="45"/>
        <v>0.74</v>
      </c>
      <c r="S279">
        <f t="shared" si="45"/>
        <v>0</v>
      </c>
      <c r="T279">
        <f t="shared" si="45"/>
        <v>0.7</v>
      </c>
      <c r="X279" s="39"/>
      <c r="Y279" s="39"/>
      <c r="Z279" s="8"/>
      <c r="AA279" s="8"/>
      <c r="AB279" s="42"/>
      <c r="AC279" s="42"/>
    </row>
    <row r="280" spans="1:29" x14ac:dyDescent="0.2">
      <c r="X280" s="39"/>
      <c r="Y280" s="39"/>
      <c r="Z280" s="8"/>
      <c r="AA280" s="8"/>
      <c r="AB280" s="42"/>
      <c r="AC280" s="42"/>
    </row>
    <row r="281" spans="1:29" x14ac:dyDescent="0.2">
      <c r="A281" t="s">
        <v>47</v>
      </c>
      <c r="B281" t="s">
        <v>1</v>
      </c>
      <c r="C281" t="s">
        <v>2</v>
      </c>
      <c r="D281" t="s">
        <v>113</v>
      </c>
      <c r="E281" t="s">
        <v>4</v>
      </c>
      <c r="F281" t="s">
        <v>5</v>
      </c>
      <c r="G281" t="s">
        <v>6</v>
      </c>
      <c r="H281" t="s">
        <v>180</v>
      </c>
      <c r="I281" t="s">
        <v>96</v>
      </c>
      <c r="J281" t="s">
        <v>9</v>
      </c>
      <c r="K281" t="s">
        <v>10</v>
      </c>
      <c r="L281" t="s">
        <v>11</v>
      </c>
      <c r="M281" t="s">
        <v>181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39</v>
      </c>
      <c r="T281" t="s">
        <v>19</v>
      </c>
      <c r="W281" s="68">
        <v>42614</v>
      </c>
      <c r="X281" s="61"/>
      <c r="Y281" s="59" t="s">
        <v>107</v>
      </c>
      <c r="Z281" s="61"/>
      <c r="AA281" s="61"/>
      <c r="AB281" s="62"/>
      <c r="AC281" s="75"/>
    </row>
    <row r="282" spans="1:29" x14ac:dyDescent="0.2">
      <c r="A282">
        <v>2016</v>
      </c>
      <c r="X282" s="39" t="s">
        <v>105</v>
      </c>
      <c r="Y282" s="39" t="s">
        <v>115</v>
      </c>
      <c r="Z282" s="8" t="s">
        <v>99</v>
      </c>
      <c r="AA282" s="47" t="s">
        <v>116</v>
      </c>
      <c r="AB282" s="42" t="s">
        <v>100</v>
      </c>
      <c r="AC282" s="74" t="s">
        <v>178</v>
      </c>
    </row>
    <row r="283" spans="1:29" x14ac:dyDescent="0.2">
      <c r="A283">
        <v>1</v>
      </c>
      <c r="D283">
        <v>0.01</v>
      </c>
      <c r="U283">
        <v>1</v>
      </c>
      <c r="W283" t="str">
        <f>B281</f>
        <v>Pomeroy</v>
      </c>
      <c r="X283" s="39">
        <f>B314</f>
        <v>0.36000000000000004</v>
      </c>
      <c r="Y283" s="40">
        <v>0.51363636363636356</v>
      </c>
      <c r="Z283" s="42">
        <f t="shared" ref="Z283:Z301" si="46">AN25</f>
        <v>7.62</v>
      </c>
      <c r="AA283" s="42">
        <f>Average!K499</f>
        <v>9.3848544973544996</v>
      </c>
      <c r="AB283" s="42">
        <f>Table12223446[[#This Row],[Column1]]</f>
        <v>0.36000000000000004</v>
      </c>
      <c r="AC283" s="76">
        <f>Table12223446[[#This Row],[Column2]]</f>
        <v>0.51363636363636356</v>
      </c>
    </row>
    <row r="284" spans="1:29" x14ac:dyDescent="0.2">
      <c r="A284">
        <v>2</v>
      </c>
      <c r="B284">
        <v>0.01</v>
      </c>
      <c r="D284">
        <v>0.01</v>
      </c>
      <c r="E284">
        <v>0.04</v>
      </c>
      <c r="F284">
        <v>0.05</v>
      </c>
      <c r="I284">
        <v>0.01</v>
      </c>
      <c r="L284">
        <v>0.04</v>
      </c>
      <c r="N284">
        <v>0.03</v>
      </c>
      <c r="Q284">
        <v>0.03</v>
      </c>
      <c r="R284">
        <v>0.03</v>
      </c>
      <c r="T284">
        <v>0.05</v>
      </c>
      <c r="U284">
        <v>2</v>
      </c>
      <c r="W284" t="str">
        <f>C281</f>
        <v>Kuhn</v>
      </c>
      <c r="X284" s="39">
        <f>C314</f>
        <v>0.64000000000000012</v>
      </c>
      <c r="Y284" s="40">
        <v>0.79176470588235282</v>
      </c>
      <c r="Z284" s="42">
        <f t="shared" si="46"/>
        <v>12.370000000000001</v>
      </c>
      <c r="AA284" s="42">
        <f>Average!K500</f>
        <v>13.703181347637868</v>
      </c>
      <c r="AB284" s="42">
        <f>Table12223446[[#This Row],[Column1]]</f>
        <v>0.64000000000000012</v>
      </c>
      <c r="AC284" s="76">
        <f>Table12223446[[#This Row],[Column2]]</f>
        <v>0.79176470588235282</v>
      </c>
    </row>
    <row r="285" spans="1:29" x14ac:dyDescent="0.2">
      <c r="A285">
        <v>3</v>
      </c>
      <c r="U285">
        <v>3</v>
      </c>
      <c r="W285" t="str">
        <f>D281</f>
        <v>Tom Keatts</v>
      </c>
      <c r="X285" s="39">
        <f>D314</f>
        <v>0.35000000000000003</v>
      </c>
      <c r="Y285" s="40"/>
      <c r="Z285" s="42">
        <f t="shared" si="46"/>
        <v>8.5799999999999983</v>
      </c>
      <c r="AA285" s="42">
        <f>Average!K501</f>
        <v>16.83554365079365</v>
      </c>
      <c r="AB285" s="42">
        <f>Table12223446[[#This Row],[Column1]]</f>
        <v>0.35000000000000003</v>
      </c>
      <c r="AC285" s="76"/>
    </row>
    <row r="286" spans="1:29" x14ac:dyDescent="0.2">
      <c r="A286">
        <v>4</v>
      </c>
      <c r="U286">
        <v>4</v>
      </c>
      <c r="W286" t="str">
        <f>E281</f>
        <v>Victor</v>
      </c>
      <c r="X286" s="39">
        <f>E314</f>
        <v>0.35</v>
      </c>
      <c r="Y286" s="40">
        <v>0.63260869565217381</v>
      </c>
      <c r="Z286" s="42">
        <f t="shared" si="46"/>
        <v>13.53</v>
      </c>
      <c r="AA286" s="42">
        <f>Average!K502</f>
        <v>13.696428571428573</v>
      </c>
      <c r="AB286" s="42">
        <f>Table12223446[[#This Row],[Column1]]</f>
        <v>0.35</v>
      </c>
      <c r="AC286" s="76">
        <f>Table12223446[[#This Row],[Column2]]</f>
        <v>0.63260869565217381</v>
      </c>
    </row>
    <row r="287" spans="1:29" x14ac:dyDescent="0.2">
      <c r="A287">
        <v>5</v>
      </c>
      <c r="G287">
        <v>0.12</v>
      </c>
      <c r="R287">
        <v>0.01</v>
      </c>
      <c r="U287">
        <v>5</v>
      </c>
      <c r="W287" t="str">
        <f>F281</f>
        <v>Ruark</v>
      </c>
      <c r="X287" s="39">
        <f>F314</f>
        <v>0.45999999999999996</v>
      </c>
      <c r="Y287" s="40">
        <v>0.7404761904761904</v>
      </c>
      <c r="Z287" s="42">
        <f t="shared" si="46"/>
        <v>9.2700000000000031</v>
      </c>
      <c r="AA287" s="42">
        <f>Average!K503</f>
        <v>10.912706043956044</v>
      </c>
      <c r="AB287" s="42">
        <f>Table12223446[[#This Row],[Column1]]</f>
        <v>0.45999999999999996</v>
      </c>
      <c r="AC287" s="76">
        <f>Table12223446[[#This Row],[Column2]]</f>
        <v>0.7404761904761904</v>
      </c>
    </row>
    <row r="288" spans="1:29" x14ac:dyDescent="0.2">
      <c r="A288">
        <v>6</v>
      </c>
      <c r="B288">
        <v>0.27</v>
      </c>
      <c r="C288">
        <v>0.53</v>
      </c>
      <c r="D288">
        <v>0.25</v>
      </c>
      <c r="E288">
        <v>0.21</v>
      </c>
      <c r="F288">
        <v>0.18</v>
      </c>
      <c r="G288">
        <v>0.04</v>
      </c>
      <c r="H288">
        <v>0.18</v>
      </c>
      <c r="I288">
        <v>0.34</v>
      </c>
      <c r="L288">
        <v>0.68</v>
      </c>
      <c r="N288">
        <v>0.26</v>
      </c>
      <c r="O288">
        <v>0.15</v>
      </c>
      <c r="Q288">
        <v>0.28999999999999998</v>
      </c>
      <c r="R288">
        <v>0.5</v>
      </c>
      <c r="T288">
        <v>0.65</v>
      </c>
      <c r="U288">
        <v>6</v>
      </c>
      <c r="W288" t="str">
        <f>G281</f>
        <v>Cardwell</v>
      </c>
      <c r="X288" s="39">
        <f>G314</f>
        <v>0.2</v>
      </c>
      <c r="Y288" s="40">
        <v>0.51470588235294112</v>
      </c>
      <c r="Z288" s="42">
        <f t="shared" si="46"/>
        <v>8.4799999999999986</v>
      </c>
      <c r="AA288" s="42">
        <f>Average!K504</f>
        <v>8.708881320949434</v>
      </c>
      <c r="AB288" s="42">
        <f>Table12223446[[#This Row],[Column1]]</f>
        <v>0.2</v>
      </c>
      <c r="AC288" s="76">
        <f>Table12223446[[#This Row],[Column2]]</f>
        <v>0.51470588235294112</v>
      </c>
    </row>
    <row r="289" spans="1:29" x14ac:dyDescent="0.2">
      <c r="A289">
        <v>7</v>
      </c>
      <c r="F289">
        <v>0.2</v>
      </c>
      <c r="I289">
        <v>0.01</v>
      </c>
      <c r="J289">
        <v>0.35</v>
      </c>
      <c r="N289">
        <v>0.04</v>
      </c>
      <c r="R289">
        <v>0.03</v>
      </c>
      <c r="U289">
        <v>7</v>
      </c>
      <c r="W289" t="str">
        <f>H281</f>
        <v>Hastings</v>
      </c>
      <c r="X289" s="39">
        <f>H314</f>
        <v>0.31</v>
      </c>
      <c r="Y289" s="40">
        <v>0.51714285714285702</v>
      </c>
      <c r="Z289" s="42">
        <f t="shared" si="46"/>
        <v>10.48</v>
      </c>
      <c r="AA289" s="42">
        <f>Average!K505</f>
        <v>9.5304670329670316</v>
      </c>
      <c r="AB289" s="42">
        <f>Table12223446[[#This Row],[Column1]]</f>
        <v>0.31</v>
      </c>
      <c r="AC289" s="76">
        <f>Table12223446[[#This Row],[Column2]]</f>
        <v>0.51714285714285702</v>
      </c>
    </row>
    <row r="290" spans="1:29" x14ac:dyDescent="0.2">
      <c r="A290">
        <v>8</v>
      </c>
      <c r="U290">
        <v>8</v>
      </c>
      <c r="W290" t="str">
        <f>I281</f>
        <v>510 Pataha</v>
      </c>
      <c r="X290" s="39">
        <f>I314</f>
        <v>0.44000000000000006</v>
      </c>
      <c r="Y290" s="40"/>
      <c r="Z290" s="42">
        <f t="shared" si="46"/>
        <v>9.77</v>
      </c>
      <c r="AA290" s="42">
        <f>Average!K506</f>
        <v>9.2620000000000005</v>
      </c>
      <c r="AB290" s="42">
        <f>Table12223446[[#This Row],[Column1]]</f>
        <v>0.44000000000000006</v>
      </c>
      <c r="AC290" s="76"/>
    </row>
    <row r="291" spans="1:29" x14ac:dyDescent="0.2">
      <c r="A291">
        <v>9</v>
      </c>
      <c r="U291">
        <v>9</v>
      </c>
      <c r="W291" t="str">
        <f>J281</f>
        <v>Williams</v>
      </c>
      <c r="X291" s="39">
        <f>J314</f>
        <v>0.44999999999999996</v>
      </c>
      <c r="Y291" s="40">
        <v>0.60523809523809524</v>
      </c>
      <c r="Z291" s="42">
        <f t="shared" si="46"/>
        <v>10.719999999999999</v>
      </c>
      <c r="AA291" s="42">
        <f>Average!K507</f>
        <v>11.917445054945054</v>
      </c>
      <c r="AB291" s="42">
        <f>Table12223446[[#This Row],[Column1]]</f>
        <v>0.44999999999999996</v>
      </c>
      <c r="AC291" s="76">
        <f>Table12223446[[#This Row],[Column2]]</f>
        <v>0.60523809523809524</v>
      </c>
    </row>
    <row r="292" spans="1:29" x14ac:dyDescent="0.2">
      <c r="A292">
        <v>10</v>
      </c>
      <c r="U292">
        <v>10</v>
      </c>
      <c r="W292" t="str">
        <f>K281</f>
        <v>Fitzsimmons</v>
      </c>
      <c r="X292" s="39">
        <f>K314</f>
        <v>0</v>
      </c>
      <c r="Y292" s="40">
        <v>0.49590909090909085</v>
      </c>
      <c r="Z292" s="42">
        <f t="shared" si="46"/>
        <v>0</v>
      </c>
      <c r="AA292" s="42">
        <f>Average!K508</f>
        <v>10.617717391304348</v>
      </c>
      <c r="AB292" s="42">
        <f>Table12223446[[#This Row],[Column1]]</f>
        <v>0</v>
      </c>
      <c r="AC292" s="76">
        <f>Table12223446[[#This Row],[Column2]]</f>
        <v>0.49590909090909085</v>
      </c>
    </row>
    <row r="293" spans="1:29" x14ac:dyDescent="0.2">
      <c r="A293">
        <v>11</v>
      </c>
      <c r="U293">
        <v>11</v>
      </c>
      <c r="W293" t="str">
        <f>L281</f>
        <v>Houser</v>
      </c>
      <c r="X293" s="39">
        <f>L314</f>
        <v>0.82000000000000006</v>
      </c>
      <c r="Y293" s="40">
        <v>0.67681818181818199</v>
      </c>
      <c r="Z293" s="42">
        <f t="shared" si="46"/>
        <v>12.250000000000002</v>
      </c>
      <c r="AA293" s="42">
        <f>Average!K509</f>
        <v>12.171507936507936</v>
      </c>
      <c r="AB293" s="42">
        <f>Table12223446[[#This Row],[Column1]]</f>
        <v>0.82000000000000006</v>
      </c>
      <c r="AC293" s="76">
        <f>Table12223446[[#This Row],[Column2]]</f>
        <v>0.67681818181818199</v>
      </c>
    </row>
    <row r="294" spans="1:29" x14ac:dyDescent="0.2">
      <c r="A294">
        <v>12</v>
      </c>
      <c r="U294">
        <v>12</v>
      </c>
      <c r="W294" t="str">
        <f>M281</f>
        <v>Baker</v>
      </c>
      <c r="X294" s="39">
        <f>M314</f>
        <v>0</v>
      </c>
      <c r="Y294" s="40">
        <v>0.61238095238095236</v>
      </c>
      <c r="Z294" s="42">
        <f t="shared" si="46"/>
        <v>0</v>
      </c>
      <c r="AA294" s="42">
        <f>Average!K510</f>
        <v>10.135113636363636</v>
      </c>
      <c r="AB294" s="42">
        <f>Table12223446[[#This Row],[Column1]]</f>
        <v>0</v>
      </c>
      <c r="AC294" s="76">
        <f>Table12223446[[#This Row],[Column2]]</f>
        <v>0.61238095238095236</v>
      </c>
    </row>
    <row r="295" spans="1:29" x14ac:dyDescent="0.2">
      <c r="A295">
        <v>13</v>
      </c>
      <c r="U295">
        <v>13</v>
      </c>
      <c r="W295" t="str">
        <f>N281</f>
        <v>Landkammer</v>
      </c>
      <c r="X295" s="39">
        <f>N314</f>
        <v>0.39</v>
      </c>
      <c r="Y295" s="40">
        <v>0.51956521739130423</v>
      </c>
      <c r="Z295" s="42">
        <f t="shared" si="46"/>
        <v>10.27</v>
      </c>
      <c r="AA295" s="42">
        <f>Average!K511</f>
        <v>10.512500000000001</v>
      </c>
      <c r="AB295" s="42">
        <f>Table12223446[[#This Row],[Column1]]</f>
        <v>0.39</v>
      </c>
      <c r="AC295" s="76">
        <f>Table12223446[[#This Row],[Column2]]</f>
        <v>0.51956521739130423</v>
      </c>
    </row>
    <row r="296" spans="1:29" x14ac:dyDescent="0.2">
      <c r="A296">
        <v>14</v>
      </c>
      <c r="U296">
        <v>14</v>
      </c>
      <c r="W296" t="str">
        <f>O281</f>
        <v>Travis</v>
      </c>
      <c r="X296" s="39">
        <f>O314</f>
        <v>0.15</v>
      </c>
      <c r="Y296" s="40">
        <v>0.43095238095238092</v>
      </c>
      <c r="Z296" s="42">
        <f t="shared" si="46"/>
        <v>8.16</v>
      </c>
      <c r="AA296" s="42">
        <f>Average!K512</f>
        <v>8.7571527879527888</v>
      </c>
      <c r="AB296" s="42">
        <f>Table12223446[[#This Row],[Column1]]</f>
        <v>0.15</v>
      </c>
      <c r="AC296" s="76">
        <f>Table12223446[[#This Row],[Column2]]</f>
        <v>0.43095238095238092</v>
      </c>
    </row>
    <row r="297" spans="1:29" x14ac:dyDescent="0.2">
      <c r="A297">
        <v>15</v>
      </c>
      <c r="U297">
        <v>15</v>
      </c>
      <c r="W297" t="str">
        <f>P281</f>
        <v>Robinson</v>
      </c>
      <c r="X297" s="39">
        <f>P314</f>
        <v>0</v>
      </c>
      <c r="Y297" s="40">
        <v>0.68647058823529417</v>
      </c>
      <c r="Z297" s="42">
        <f t="shared" si="46"/>
        <v>0</v>
      </c>
      <c r="AA297" s="42">
        <f>Average!K513</f>
        <v>9.9149673202614395</v>
      </c>
      <c r="AB297" s="42">
        <f>Table12223446[[#This Row],[Column1]]</f>
        <v>0</v>
      </c>
      <c r="AC297" s="76">
        <f>Table12223446[[#This Row],[Column2]]</f>
        <v>0.68647058823529417</v>
      </c>
    </row>
    <row r="298" spans="1:29" x14ac:dyDescent="0.2">
      <c r="A298">
        <v>16</v>
      </c>
      <c r="U298">
        <v>16</v>
      </c>
      <c r="W298" t="str">
        <f>Q281</f>
        <v>Blachly</v>
      </c>
      <c r="X298" s="39">
        <f>Q314</f>
        <v>0.38999999999999996</v>
      </c>
      <c r="Y298" s="40">
        <v>0.62095238095238103</v>
      </c>
      <c r="Z298" s="42">
        <f t="shared" si="46"/>
        <v>12.47</v>
      </c>
      <c r="AA298" s="42">
        <f>Average!K514</f>
        <v>11.849945054945056</v>
      </c>
      <c r="AB298" s="42">
        <f>Table12223446[[#This Row],[Column1]]</f>
        <v>0.38999999999999996</v>
      </c>
      <c r="AC298" s="76">
        <f>Table12223446[[#This Row],[Column2]]</f>
        <v>0.62095238095238103</v>
      </c>
    </row>
    <row r="299" spans="1:29" x14ac:dyDescent="0.2">
      <c r="A299">
        <v>17</v>
      </c>
      <c r="B299">
        <v>0.08</v>
      </c>
      <c r="C299">
        <v>7.0000000000000007E-2</v>
      </c>
      <c r="D299">
        <v>0.08</v>
      </c>
      <c r="E299">
        <v>7.0000000000000007E-2</v>
      </c>
      <c r="G299">
        <v>0.04</v>
      </c>
      <c r="H299">
        <v>0.13</v>
      </c>
      <c r="I299">
        <v>0.08</v>
      </c>
      <c r="J299">
        <v>0.1</v>
      </c>
      <c r="Q299">
        <v>0.06</v>
      </c>
      <c r="R299">
        <v>0.03</v>
      </c>
      <c r="T299">
        <v>0.1</v>
      </c>
      <c r="U299">
        <v>17</v>
      </c>
      <c r="W299" t="str">
        <f>R281</f>
        <v>S. Flerchinger</v>
      </c>
      <c r="X299" s="39">
        <f>R314</f>
        <v>0.63000000000000012</v>
      </c>
      <c r="Y299" s="40">
        <v>0.58772727272727276</v>
      </c>
      <c r="Z299" s="42">
        <f t="shared" si="46"/>
        <v>11.24</v>
      </c>
      <c r="AA299" s="42">
        <f>Average!K515</f>
        <v>11.810530118030117</v>
      </c>
      <c r="AB299" s="42">
        <f>Table12223446[[#This Row],[Column1]]</f>
        <v>0.63000000000000012</v>
      </c>
      <c r="AC299" s="76">
        <f>Table12223446[[#This Row],[Column2]]</f>
        <v>0.58772727272727276</v>
      </c>
    </row>
    <row r="300" spans="1:29" x14ac:dyDescent="0.2">
      <c r="A300">
        <v>18</v>
      </c>
      <c r="L300">
        <v>0.04</v>
      </c>
      <c r="U300">
        <v>18</v>
      </c>
      <c r="W300" t="str">
        <f>S281</f>
        <v>B Slaybaugh</v>
      </c>
      <c r="X300" s="39">
        <f>S314</f>
        <v>0</v>
      </c>
      <c r="Y300" s="40">
        <v>0.36250000000000004</v>
      </c>
      <c r="Z300" s="42">
        <f t="shared" si="46"/>
        <v>0</v>
      </c>
      <c r="AA300" s="42">
        <f>Average!K516</f>
        <v>11.871538461538462</v>
      </c>
      <c r="AB300" s="42">
        <f>Table12223446[[#This Row],[Column1]]</f>
        <v>0</v>
      </c>
      <c r="AC300" s="76">
        <f>Table12223446[[#This Row],[Column2]]</f>
        <v>0.36250000000000004</v>
      </c>
    </row>
    <row r="301" spans="1:29" x14ac:dyDescent="0.2">
      <c r="A301">
        <v>19</v>
      </c>
      <c r="U301">
        <v>19</v>
      </c>
      <c r="W301" t="str">
        <f>T281</f>
        <v>Demand</v>
      </c>
      <c r="X301" s="39">
        <f>T314</f>
        <v>0.88000000000000012</v>
      </c>
      <c r="Y301" s="40">
        <v>0.78576923076923078</v>
      </c>
      <c r="Z301" s="42">
        <f t="shared" si="46"/>
        <v>20.84</v>
      </c>
      <c r="AA301" s="42">
        <f>Average!K517</f>
        <v>19.303055555555552</v>
      </c>
      <c r="AB301" s="42">
        <f>Table12223446[[#This Row],[Column1]]</f>
        <v>0.88000000000000012</v>
      </c>
      <c r="AC301" s="76">
        <f>Table12223446[[#This Row],[Column2]]</f>
        <v>0.78576923076923078</v>
      </c>
    </row>
    <row r="302" spans="1:29" x14ac:dyDescent="0.2">
      <c r="A302">
        <v>20</v>
      </c>
      <c r="U302">
        <v>20</v>
      </c>
      <c r="X302" s="39"/>
      <c r="Y302" s="39"/>
      <c r="Z302" s="8"/>
      <c r="AA302" s="8"/>
      <c r="AB302" s="42"/>
      <c r="AC302" s="76"/>
    </row>
    <row r="303" spans="1:29" x14ac:dyDescent="0.2">
      <c r="A303">
        <v>21</v>
      </c>
      <c r="U303">
        <v>21</v>
      </c>
      <c r="W303" t="s">
        <v>101</v>
      </c>
      <c r="X303" s="39"/>
      <c r="Y303" s="39"/>
      <c r="Z303" s="8"/>
      <c r="AA303" s="8" t="s">
        <v>145</v>
      </c>
      <c r="AB303" s="42"/>
      <c r="AC303" s="76"/>
    </row>
    <row r="304" spans="1:29" x14ac:dyDescent="0.2">
      <c r="A304">
        <v>22</v>
      </c>
      <c r="T304">
        <v>0.05</v>
      </c>
      <c r="U304">
        <v>22</v>
      </c>
      <c r="X304" s="41" t="s">
        <v>102</v>
      </c>
      <c r="Y304" s="41"/>
      <c r="Z304" s="8"/>
      <c r="AA304" s="8"/>
      <c r="AB304" s="42"/>
      <c r="AC304" s="76"/>
    </row>
    <row r="305" spans="1:29" x14ac:dyDescent="0.2">
      <c r="A305">
        <v>23</v>
      </c>
      <c r="E305">
        <v>0.03</v>
      </c>
      <c r="Q305">
        <v>0.01</v>
      </c>
      <c r="T305">
        <v>0.01</v>
      </c>
      <c r="U305">
        <v>23</v>
      </c>
      <c r="X305" s="39"/>
      <c r="Y305" s="39"/>
      <c r="Z305" s="8"/>
      <c r="AA305" s="8"/>
      <c r="AB305" s="42"/>
      <c r="AC305" s="74"/>
    </row>
    <row r="306" spans="1:29" x14ac:dyDescent="0.2">
      <c r="A306">
        <v>24</v>
      </c>
      <c r="U306">
        <v>24</v>
      </c>
      <c r="X306" s="39"/>
      <c r="Y306" s="39"/>
      <c r="Z306" s="8"/>
      <c r="AA306" s="8"/>
      <c r="AB306" s="42"/>
      <c r="AC306" s="42"/>
    </row>
    <row r="307" spans="1:29" x14ac:dyDescent="0.2">
      <c r="A307">
        <v>25</v>
      </c>
      <c r="U307">
        <v>25</v>
      </c>
      <c r="X307" s="39"/>
      <c r="Y307" s="39"/>
      <c r="Z307" s="8"/>
      <c r="AA307" s="8"/>
      <c r="AB307" s="42"/>
      <c r="AC307" s="42"/>
    </row>
    <row r="308" spans="1:29" x14ac:dyDescent="0.2">
      <c r="A308">
        <v>26</v>
      </c>
      <c r="U308">
        <v>26</v>
      </c>
      <c r="X308" s="39"/>
      <c r="Y308" s="39"/>
      <c r="Z308" s="8"/>
      <c r="AA308" s="8"/>
      <c r="AB308" s="42"/>
      <c r="AC308" s="42"/>
    </row>
    <row r="309" spans="1:29" x14ac:dyDescent="0.2">
      <c r="A309">
        <v>27</v>
      </c>
      <c r="U309">
        <v>27</v>
      </c>
      <c r="X309" s="39"/>
      <c r="Y309" s="39"/>
      <c r="Z309" s="8"/>
      <c r="AA309" s="8"/>
      <c r="AB309" s="42"/>
      <c r="AC309" s="42"/>
    </row>
    <row r="310" spans="1:29" x14ac:dyDescent="0.2">
      <c r="A310">
        <v>28</v>
      </c>
      <c r="U310">
        <v>28</v>
      </c>
      <c r="X310" s="39"/>
      <c r="Y310" s="39"/>
      <c r="Z310" s="8"/>
      <c r="AA310" s="8"/>
      <c r="AB310" s="42"/>
      <c r="AC310" s="42"/>
    </row>
    <row r="311" spans="1:29" x14ac:dyDescent="0.2">
      <c r="A311">
        <v>29</v>
      </c>
      <c r="T311">
        <v>0.02</v>
      </c>
      <c r="U311">
        <v>29</v>
      </c>
      <c r="X311" s="39"/>
      <c r="Y311" s="39"/>
      <c r="Z311" s="8"/>
      <c r="AA311" s="8"/>
      <c r="AB311" s="42"/>
      <c r="AC311" s="42"/>
    </row>
    <row r="312" spans="1:29" x14ac:dyDescent="0.2">
      <c r="A312">
        <v>30</v>
      </c>
      <c r="C312">
        <v>0.04</v>
      </c>
      <c r="F312">
        <v>0.03</v>
      </c>
      <c r="L312">
        <v>0.06</v>
      </c>
      <c r="N312">
        <v>0.06</v>
      </c>
      <c r="R312">
        <v>0.03</v>
      </c>
      <c r="U312">
        <v>30</v>
      </c>
      <c r="X312" s="39"/>
      <c r="Y312" s="39"/>
      <c r="Z312" s="8"/>
      <c r="AA312" s="8"/>
      <c r="AB312" s="42"/>
      <c r="AC312" s="42"/>
    </row>
    <row r="313" spans="1:29" x14ac:dyDescent="0.2">
      <c r="A313">
        <v>31</v>
      </c>
      <c r="U313">
        <v>31</v>
      </c>
      <c r="X313" s="39"/>
      <c r="Y313" s="39"/>
      <c r="Z313" s="8"/>
      <c r="AA313" s="8"/>
      <c r="AB313" s="42"/>
      <c r="AC313" s="42"/>
    </row>
    <row r="314" spans="1:29" x14ac:dyDescent="0.2">
      <c r="A314" t="s">
        <v>37</v>
      </c>
      <c r="B314">
        <f t="shared" ref="B314:T314" si="47">SUM(B283:B313)</f>
        <v>0.36000000000000004</v>
      </c>
      <c r="C314">
        <f t="shared" si="47"/>
        <v>0.64000000000000012</v>
      </c>
      <c r="D314">
        <f t="shared" si="47"/>
        <v>0.35000000000000003</v>
      </c>
      <c r="E314">
        <f t="shared" si="47"/>
        <v>0.35</v>
      </c>
      <c r="F314">
        <f t="shared" si="47"/>
        <v>0.45999999999999996</v>
      </c>
      <c r="G314">
        <f t="shared" si="47"/>
        <v>0.2</v>
      </c>
      <c r="H314">
        <f t="shared" si="47"/>
        <v>0.31</v>
      </c>
      <c r="I314">
        <f t="shared" si="47"/>
        <v>0.44000000000000006</v>
      </c>
      <c r="J314">
        <f t="shared" si="47"/>
        <v>0.44999999999999996</v>
      </c>
      <c r="K314">
        <f t="shared" si="47"/>
        <v>0</v>
      </c>
      <c r="L314">
        <f t="shared" si="47"/>
        <v>0.82000000000000006</v>
      </c>
      <c r="M314">
        <f t="shared" si="47"/>
        <v>0</v>
      </c>
      <c r="N314">
        <f t="shared" si="47"/>
        <v>0.39</v>
      </c>
      <c r="O314">
        <f t="shared" si="47"/>
        <v>0.15</v>
      </c>
      <c r="P314">
        <f t="shared" si="47"/>
        <v>0</v>
      </c>
      <c r="Q314">
        <f t="shared" si="47"/>
        <v>0.38999999999999996</v>
      </c>
      <c r="R314">
        <f t="shared" si="47"/>
        <v>0.63000000000000012</v>
      </c>
      <c r="S314">
        <f t="shared" si="47"/>
        <v>0</v>
      </c>
      <c r="T314">
        <f t="shared" si="47"/>
        <v>0.88000000000000012</v>
      </c>
      <c r="X314" s="39"/>
      <c r="Y314" s="39"/>
      <c r="Z314" s="8"/>
      <c r="AA314" s="8"/>
      <c r="AB314" s="42"/>
      <c r="AC314" s="42"/>
    </row>
    <row r="315" spans="1:29" x14ac:dyDescent="0.2">
      <c r="X315" s="39"/>
      <c r="Y315" s="39"/>
      <c r="Z315" s="8"/>
      <c r="AA315" s="8"/>
      <c r="AB315" s="42"/>
      <c r="AC315" s="42"/>
    </row>
    <row r="316" spans="1:29" x14ac:dyDescent="0.2">
      <c r="A316" t="s">
        <v>48</v>
      </c>
      <c r="B316" t="s">
        <v>1</v>
      </c>
      <c r="C316" t="s">
        <v>2</v>
      </c>
      <c r="D316" t="s">
        <v>113</v>
      </c>
      <c r="E316" t="s">
        <v>4</v>
      </c>
      <c r="F316" t="s">
        <v>5</v>
      </c>
      <c r="G316" t="s">
        <v>6</v>
      </c>
      <c r="H316" t="s">
        <v>180</v>
      </c>
      <c r="I316" t="s">
        <v>96</v>
      </c>
      <c r="J316" t="s">
        <v>9</v>
      </c>
      <c r="K316" t="s">
        <v>10</v>
      </c>
      <c r="L316" t="s">
        <v>11</v>
      </c>
      <c r="M316" t="s">
        <v>181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39</v>
      </c>
      <c r="T316" t="s">
        <v>19</v>
      </c>
      <c r="W316" s="68">
        <v>42644</v>
      </c>
      <c r="X316" s="61"/>
      <c r="Y316" s="59" t="s">
        <v>107</v>
      </c>
      <c r="Z316" s="61"/>
      <c r="AA316" s="61"/>
      <c r="AB316" s="62"/>
      <c r="AC316" s="75"/>
    </row>
    <row r="317" spans="1:29" x14ac:dyDescent="0.2">
      <c r="A317">
        <v>2016</v>
      </c>
      <c r="X317" s="39" t="s">
        <v>104</v>
      </c>
      <c r="Y317" s="39" t="s">
        <v>115</v>
      </c>
      <c r="Z317" s="8" t="s">
        <v>99</v>
      </c>
      <c r="AA317" s="47" t="s">
        <v>116</v>
      </c>
      <c r="AB317" s="42" t="s">
        <v>100</v>
      </c>
      <c r="AC317" s="74" t="s">
        <v>178</v>
      </c>
    </row>
    <row r="318" spans="1:29" x14ac:dyDescent="0.2">
      <c r="A318">
        <v>1</v>
      </c>
      <c r="B318">
        <v>0.01</v>
      </c>
      <c r="D318">
        <v>0.03</v>
      </c>
      <c r="E318">
        <v>0.04</v>
      </c>
      <c r="Q318">
        <v>0.04</v>
      </c>
      <c r="T318">
        <v>0.12</v>
      </c>
      <c r="U318">
        <v>1</v>
      </c>
      <c r="W318" t="str">
        <f>B316</f>
        <v>Pomeroy</v>
      </c>
      <c r="X318" s="39">
        <f>B349</f>
        <v>2.8899999999999997</v>
      </c>
      <c r="Y318" s="40">
        <v>1.2258695652173914</v>
      </c>
      <c r="Z318" s="42">
        <f>AO25</f>
        <v>10.51</v>
      </c>
      <c r="AA318" s="42">
        <f>Average!L499</f>
        <v>10.586461640211642</v>
      </c>
      <c r="AB318" s="42">
        <f>AB283+Table13233547[[#This Row],[Column1]]</f>
        <v>3.2499999999999996</v>
      </c>
      <c r="AC318" s="76">
        <f>AC283+Table13233547[[#This Row],[Column2]]</f>
        <v>1.7395059288537551</v>
      </c>
    </row>
    <row r="319" spans="1:29" x14ac:dyDescent="0.2">
      <c r="A319">
        <v>2</v>
      </c>
      <c r="U319">
        <v>2</v>
      </c>
      <c r="W319" t="str">
        <f>C316</f>
        <v>Kuhn</v>
      </c>
      <c r="X319" s="39">
        <f>C349</f>
        <v>3.0799999999999996</v>
      </c>
      <c r="Y319" s="40">
        <v>1.5057894736842108</v>
      </c>
      <c r="Z319" s="42">
        <f t="shared" ref="Z319:Z336" si="48">AO26</f>
        <v>15.450000000000001</v>
      </c>
      <c r="AA319" s="42">
        <f>Average!L500</f>
        <v>15.200137869376999</v>
      </c>
      <c r="AB319" s="42">
        <f>AB284+Table13233547[[#This Row],[Column1]]</f>
        <v>3.7199999999999998</v>
      </c>
      <c r="AC319" s="76">
        <f>AC284+Table13233547[[#This Row],[Column2]]</f>
        <v>2.2975541795665637</v>
      </c>
    </row>
    <row r="320" spans="1:29" x14ac:dyDescent="0.2">
      <c r="A320">
        <v>3</v>
      </c>
      <c r="R320">
        <v>0.03</v>
      </c>
      <c r="U320">
        <v>3</v>
      </c>
      <c r="W320" t="str">
        <f>D316</f>
        <v>Tom Keatts</v>
      </c>
      <c r="X320" s="39">
        <f>D349</f>
        <v>3.3499999999999996</v>
      </c>
      <c r="Y320" s="40"/>
      <c r="Z320" s="42">
        <f t="shared" si="48"/>
        <v>11.929999999999998</v>
      </c>
      <c r="AA320" s="42">
        <f>Average!L501</f>
        <v>18.387329365079363</v>
      </c>
      <c r="AB320" s="42">
        <f>AB285+Table13233547[[#This Row],[Column1]]</f>
        <v>3.6999999999999997</v>
      </c>
      <c r="AC320" s="76"/>
    </row>
    <row r="321" spans="1:29" x14ac:dyDescent="0.2">
      <c r="A321">
        <v>4</v>
      </c>
      <c r="B321">
        <v>0.14000000000000001</v>
      </c>
      <c r="C321">
        <v>0.35</v>
      </c>
      <c r="D321">
        <v>0.16</v>
      </c>
      <c r="E321">
        <v>0.06</v>
      </c>
      <c r="F321">
        <v>0.03</v>
      </c>
      <c r="G321">
        <v>0.08</v>
      </c>
      <c r="J321">
        <v>0.13</v>
      </c>
      <c r="L321">
        <v>0.19</v>
      </c>
      <c r="N321">
        <v>0.06</v>
      </c>
      <c r="O321">
        <v>0.13</v>
      </c>
      <c r="Q321">
        <v>7.0000000000000007E-2</v>
      </c>
      <c r="R321">
        <v>0.1</v>
      </c>
      <c r="T321">
        <v>0.35</v>
      </c>
      <c r="U321">
        <v>4</v>
      </c>
      <c r="W321" t="str">
        <f>E316</f>
        <v>Victor</v>
      </c>
      <c r="X321" s="39">
        <f>E349</f>
        <v>4.95</v>
      </c>
      <c r="Y321" s="40">
        <v>1.7965217391304351</v>
      </c>
      <c r="Z321" s="42">
        <f t="shared" si="48"/>
        <v>18.48</v>
      </c>
      <c r="AA321" s="42">
        <f>Average!L502</f>
        <v>15.496071428571431</v>
      </c>
      <c r="AB321" s="42">
        <f>AB286+Table13233547[[#This Row],[Column1]]</f>
        <v>5.3</v>
      </c>
      <c r="AC321" s="76">
        <f>AC286+Table13233547[[#This Row],[Column2]]</f>
        <v>2.4291304347826088</v>
      </c>
    </row>
    <row r="322" spans="1:29" x14ac:dyDescent="0.2">
      <c r="A322">
        <v>5</v>
      </c>
      <c r="B322">
        <v>0.02</v>
      </c>
      <c r="C322">
        <v>0.05</v>
      </c>
      <c r="D322">
        <v>0.01</v>
      </c>
      <c r="H322">
        <v>0.1</v>
      </c>
      <c r="J322">
        <v>0.02</v>
      </c>
      <c r="L322">
        <v>0.08</v>
      </c>
      <c r="N322">
        <v>0.16</v>
      </c>
      <c r="Q322">
        <v>0.13</v>
      </c>
      <c r="R322">
        <v>0.13</v>
      </c>
      <c r="U322">
        <v>5</v>
      </c>
      <c r="W322" t="str">
        <f>F316</f>
        <v>Ruark</v>
      </c>
      <c r="X322" s="39">
        <f>F349</f>
        <v>3.29</v>
      </c>
      <c r="Y322" s="40">
        <v>1.6126086956521744</v>
      </c>
      <c r="Z322" s="42">
        <f t="shared" si="48"/>
        <v>12.560000000000002</v>
      </c>
      <c r="AA322" s="42">
        <f>Average!L503</f>
        <v>12.430206043956044</v>
      </c>
      <c r="AB322" s="42">
        <f>AB287+Table13233547[[#This Row],[Column1]]</f>
        <v>3.75</v>
      </c>
      <c r="AC322" s="76">
        <f>AC287+Table13233547[[#This Row],[Column2]]</f>
        <v>2.3530848861283649</v>
      </c>
    </row>
    <row r="323" spans="1:29" x14ac:dyDescent="0.2">
      <c r="A323">
        <v>6</v>
      </c>
      <c r="B323">
        <v>0.01</v>
      </c>
      <c r="C323">
        <v>0.1</v>
      </c>
      <c r="E323">
        <v>0.09</v>
      </c>
      <c r="F323">
        <v>0.05</v>
      </c>
      <c r="H323">
        <v>0.05</v>
      </c>
      <c r="N323">
        <v>0.01</v>
      </c>
      <c r="Q323">
        <v>0.01</v>
      </c>
      <c r="U323">
        <v>6</v>
      </c>
      <c r="W323" t="str">
        <f>G316</f>
        <v>Cardwell</v>
      </c>
      <c r="X323" s="39">
        <f>G349</f>
        <v>2.7700000000000005</v>
      </c>
      <c r="Y323" s="40">
        <v>1.2789473684210528</v>
      </c>
      <c r="Z323" s="42">
        <f t="shared" si="48"/>
        <v>11.25</v>
      </c>
      <c r="AA323" s="42">
        <f>Average!L504</f>
        <v>9.9878286893704864</v>
      </c>
      <c r="AB323" s="42">
        <f>AB288+Table13233547[[#This Row],[Column1]]</f>
        <v>2.9700000000000006</v>
      </c>
      <c r="AC323" s="76">
        <f>AC288+Table13233547[[#This Row],[Column2]]</f>
        <v>1.793653250773994</v>
      </c>
    </row>
    <row r="324" spans="1:29" x14ac:dyDescent="0.2">
      <c r="A324">
        <v>7</v>
      </c>
      <c r="B324">
        <v>0.11</v>
      </c>
      <c r="C324">
        <v>0.18</v>
      </c>
      <c r="D324">
        <v>0.16</v>
      </c>
      <c r="E324">
        <v>0.2</v>
      </c>
      <c r="F324">
        <v>0.18</v>
      </c>
      <c r="G324">
        <v>0.12</v>
      </c>
      <c r="H324">
        <v>0.16</v>
      </c>
      <c r="J324">
        <v>0.11</v>
      </c>
      <c r="L324">
        <v>0.33</v>
      </c>
      <c r="N324">
        <v>0.15</v>
      </c>
      <c r="Q324">
        <v>0.2</v>
      </c>
      <c r="R324">
        <v>0.24</v>
      </c>
      <c r="T324">
        <v>0.48</v>
      </c>
      <c r="U324">
        <v>7</v>
      </c>
      <c r="W324" t="str">
        <f>H316</f>
        <v>Hastings</v>
      </c>
      <c r="X324" s="39">
        <f>H349</f>
        <v>4.4499999999999993</v>
      </c>
      <c r="Y324" s="40">
        <v>1.394090909090909</v>
      </c>
      <c r="Z324" s="42">
        <f t="shared" si="48"/>
        <v>14.93</v>
      </c>
      <c r="AA324" s="42">
        <f>Average!L505</f>
        <v>10.963059625559625</v>
      </c>
      <c r="AB324" s="42">
        <f>AB289+Table13233547[[#This Row],[Column1]]</f>
        <v>4.7599999999999989</v>
      </c>
      <c r="AC324" s="76">
        <f>AC289+Table13233547[[#This Row],[Column2]]</f>
        <v>1.911233766233766</v>
      </c>
    </row>
    <row r="325" spans="1:29" x14ac:dyDescent="0.2">
      <c r="A325">
        <v>8</v>
      </c>
      <c r="B325">
        <v>0.01</v>
      </c>
      <c r="D325">
        <v>0.02</v>
      </c>
      <c r="E325">
        <v>0.05</v>
      </c>
      <c r="F325">
        <v>7.0000000000000007E-2</v>
      </c>
      <c r="G325">
        <v>0.31</v>
      </c>
      <c r="J325">
        <v>0.04</v>
      </c>
      <c r="N325">
        <v>0.04</v>
      </c>
      <c r="Q325">
        <v>0.04</v>
      </c>
      <c r="U325">
        <v>8</v>
      </c>
      <c r="W325" t="str">
        <f>I316</f>
        <v>510 Pataha</v>
      </c>
      <c r="X325" s="39">
        <f>I349</f>
        <v>3.0200000000000005</v>
      </c>
      <c r="Y325" s="40"/>
      <c r="Z325" s="42">
        <f t="shared" si="48"/>
        <v>12.79</v>
      </c>
      <c r="AA325" s="42">
        <f>Average!L506</f>
        <v>10.584</v>
      </c>
      <c r="AB325" s="42">
        <f>AB290+Table13233547[[#This Row],[Column1]]</f>
        <v>3.4600000000000004</v>
      </c>
      <c r="AC325" s="76"/>
    </row>
    <row r="326" spans="1:29" x14ac:dyDescent="0.2">
      <c r="A326">
        <v>9</v>
      </c>
      <c r="B326">
        <v>0.5</v>
      </c>
      <c r="C326">
        <v>0.75</v>
      </c>
      <c r="D326">
        <v>0.69</v>
      </c>
      <c r="E326">
        <v>0.75</v>
      </c>
      <c r="F326">
        <v>0.21</v>
      </c>
      <c r="G326">
        <v>0.63</v>
      </c>
      <c r="H326">
        <v>1.21</v>
      </c>
      <c r="I326">
        <v>0.21</v>
      </c>
      <c r="L326">
        <v>0.82</v>
      </c>
      <c r="N326">
        <v>0.08</v>
      </c>
      <c r="Q326">
        <v>1.1100000000000001</v>
      </c>
      <c r="R326">
        <v>0.45</v>
      </c>
      <c r="T326">
        <v>0.86</v>
      </c>
      <c r="U326">
        <v>9</v>
      </c>
      <c r="W326" t="str">
        <f>J316</f>
        <v>Williams</v>
      </c>
      <c r="X326" s="39">
        <f>J349</f>
        <v>3.4799999999999995</v>
      </c>
      <c r="Y326" s="40">
        <v>1.5986956521739129</v>
      </c>
      <c r="Z326" s="42">
        <f t="shared" si="48"/>
        <v>14.2</v>
      </c>
      <c r="AA326" s="42">
        <f>Average!L507</f>
        <v>13.43565934065934</v>
      </c>
      <c r="AB326" s="42">
        <f>AB291+Table13233547[[#This Row],[Column1]]</f>
        <v>3.9299999999999997</v>
      </c>
      <c r="AC326" s="76">
        <f>AC291+Table13233547[[#This Row],[Column2]]</f>
        <v>2.203933747412008</v>
      </c>
    </row>
    <row r="327" spans="1:29" x14ac:dyDescent="0.2">
      <c r="A327">
        <v>10</v>
      </c>
      <c r="B327">
        <v>0.35</v>
      </c>
      <c r="C327">
        <v>0.02</v>
      </c>
      <c r="D327">
        <v>0.45</v>
      </c>
      <c r="E327">
        <v>0.4</v>
      </c>
      <c r="F327">
        <v>0.56999999999999995</v>
      </c>
      <c r="I327">
        <v>0.61</v>
      </c>
      <c r="J327">
        <v>1.1499999999999999</v>
      </c>
      <c r="N327">
        <v>0.4</v>
      </c>
      <c r="U327">
        <v>10</v>
      </c>
      <c r="W327" t="str">
        <f>K316</f>
        <v>Fitzsimmons</v>
      </c>
      <c r="X327" s="39">
        <f>K349</f>
        <v>0</v>
      </c>
      <c r="Y327" s="40">
        <v>1.4221739130434785</v>
      </c>
      <c r="Z327" s="42">
        <f t="shared" si="48"/>
        <v>0</v>
      </c>
      <c r="AA327" s="42">
        <f>Average!L508</f>
        <v>11.988134057971015</v>
      </c>
      <c r="AB327" s="42">
        <f>AB292+Table13233547[[#This Row],[Column1]]</f>
        <v>0</v>
      </c>
      <c r="AC327" s="76">
        <f>AC292+Table13233547[[#This Row],[Column2]]</f>
        <v>1.9180830039525694</v>
      </c>
    </row>
    <row r="328" spans="1:29" x14ac:dyDescent="0.2">
      <c r="A328">
        <v>11</v>
      </c>
      <c r="U328">
        <v>11</v>
      </c>
      <c r="W328" t="str">
        <f>L316</f>
        <v>Houser</v>
      </c>
      <c r="X328" s="39">
        <f>L349</f>
        <v>3.7299999999999995</v>
      </c>
      <c r="Y328" s="40">
        <v>1.4830434782608695</v>
      </c>
      <c r="Z328" s="42">
        <f t="shared" si="48"/>
        <v>15.98</v>
      </c>
      <c r="AA328" s="42">
        <f>Average!L509</f>
        <v>13.721507936507935</v>
      </c>
      <c r="AB328" s="42">
        <f>AB293+Table13233547[[#This Row],[Column1]]</f>
        <v>4.55</v>
      </c>
      <c r="AC328" s="76">
        <f>AC293+Table13233547[[#This Row],[Column2]]</f>
        <v>2.1598616600790512</v>
      </c>
    </row>
    <row r="329" spans="1:29" x14ac:dyDescent="0.2">
      <c r="A329">
        <v>12</v>
      </c>
      <c r="G329">
        <v>0.04</v>
      </c>
      <c r="U329">
        <v>12</v>
      </c>
      <c r="W329" t="str">
        <f>M316</f>
        <v>Baker</v>
      </c>
      <c r="X329" s="39">
        <f>M349</f>
        <v>0</v>
      </c>
      <c r="Y329" s="40">
        <v>1.2734782608695654</v>
      </c>
      <c r="Z329" s="42">
        <f t="shared" si="48"/>
        <v>0</v>
      </c>
      <c r="AA329" s="42">
        <f>Average!L510</f>
        <v>11.355530303030303</v>
      </c>
      <c r="AB329" s="42">
        <f>AB294+Table13233547[[#This Row],[Column1]]</f>
        <v>0</v>
      </c>
      <c r="AC329" s="76">
        <f>AC294+Table13233547[[#This Row],[Column2]]</f>
        <v>1.8858592132505176</v>
      </c>
    </row>
    <row r="330" spans="1:29" x14ac:dyDescent="0.2">
      <c r="A330">
        <v>13</v>
      </c>
      <c r="B330">
        <v>0.13</v>
      </c>
      <c r="C330">
        <v>0.17</v>
      </c>
      <c r="D330">
        <v>0.17</v>
      </c>
      <c r="E330">
        <v>0.45</v>
      </c>
      <c r="G330">
        <v>0.28000000000000003</v>
      </c>
      <c r="H330">
        <v>0.61</v>
      </c>
      <c r="I330">
        <v>0.17</v>
      </c>
      <c r="J330">
        <v>0.23</v>
      </c>
      <c r="N330">
        <v>0.08</v>
      </c>
      <c r="Q330">
        <v>0.4</v>
      </c>
      <c r="R330">
        <v>0.15</v>
      </c>
      <c r="U330">
        <v>13</v>
      </c>
      <c r="W330" t="str">
        <f>N316</f>
        <v>Landkammer</v>
      </c>
      <c r="X330" s="39">
        <f>N349</f>
        <v>2.2900000000000005</v>
      </c>
      <c r="Y330" s="40">
        <v>1.3221739130434784</v>
      </c>
      <c r="Z330" s="42">
        <f t="shared" si="48"/>
        <v>12.56</v>
      </c>
      <c r="AA330" s="42">
        <f>Average!L511</f>
        <v>11.800357142857145</v>
      </c>
      <c r="AB330" s="42">
        <f>AB295+Table13233547[[#This Row],[Column1]]</f>
        <v>2.6800000000000006</v>
      </c>
      <c r="AC330" s="76">
        <f>AC295+Table13233547[[#This Row],[Column2]]</f>
        <v>1.8417391304347825</v>
      </c>
    </row>
    <row r="331" spans="1:29" x14ac:dyDescent="0.2">
      <c r="A331">
        <v>14</v>
      </c>
      <c r="B331">
        <v>0.11</v>
      </c>
      <c r="C331">
        <v>0.03</v>
      </c>
      <c r="D331">
        <v>0.11</v>
      </c>
      <c r="I331">
        <v>0.13</v>
      </c>
      <c r="J331">
        <v>0.05</v>
      </c>
      <c r="L331">
        <v>0.21</v>
      </c>
      <c r="N331">
        <v>0.04</v>
      </c>
      <c r="O331">
        <v>1.76</v>
      </c>
      <c r="Q331">
        <v>0.02</v>
      </c>
      <c r="R331">
        <v>0.08</v>
      </c>
      <c r="U331">
        <v>14</v>
      </c>
      <c r="W331" t="str">
        <f>O316</f>
        <v>Travis</v>
      </c>
      <c r="X331" s="39">
        <f>O349</f>
        <v>2.99</v>
      </c>
      <c r="Y331" s="40">
        <v>1.1434782608695655</v>
      </c>
      <c r="Z331" s="42">
        <f t="shared" si="48"/>
        <v>11.15</v>
      </c>
      <c r="AA331" s="42">
        <f>Average!L512</f>
        <v>9.8450099308099315</v>
      </c>
      <c r="AB331" s="42">
        <f>AB296+Table13233547[[#This Row],[Column1]]</f>
        <v>3.14</v>
      </c>
      <c r="AC331" s="76">
        <f>AC296+Table13233547[[#This Row],[Column2]]</f>
        <v>1.5744306418219465</v>
      </c>
    </row>
    <row r="332" spans="1:29" x14ac:dyDescent="0.2">
      <c r="A332">
        <v>15</v>
      </c>
      <c r="B332">
        <v>0.16</v>
      </c>
      <c r="C332">
        <v>0.11</v>
      </c>
      <c r="D332">
        <v>0.14000000000000001</v>
      </c>
      <c r="E332">
        <v>0.33</v>
      </c>
      <c r="H332">
        <v>0.23</v>
      </c>
      <c r="I332">
        <v>0.18</v>
      </c>
      <c r="L332">
        <v>0.23</v>
      </c>
      <c r="N332">
        <v>0.02</v>
      </c>
      <c r="Q332">
        <v>0.03</v>
      </c>
      <c r="R332">
        <v>0.2</v>
      </c>
      <c r="U332">
        <v>15</v>
      </c>
      <c r="W332" t="str">
        <f>P316</f>
        <v>Robinson</v>
      </c>
      <c r="X332" s="39">
        <f>P349</f>
        <v>0</v>
      </c>
      <c r="Y332" s="40">
        <v>1.4122222222222223</v>
      </c>
      <c r="Z332" s="42">
        <f t="shared" si="48"/>
        <v>0</v>
      </c>
      <c r="AA332" s="42">
        <f>Average!L513</f>
        <v>11.327189542483662</v>
      </c>
      <c r="AB332" s="42">
        <f>AB297+Table13233547[[#This Row],[Column1]]</f>
        <v>0</v>
      </c>
      <c r="AC332" s="76">
        <f>AC297+Table13233547[[#This Row],[Column2]]</f>
        <v>2.0986928104575164</v>
      </c>
    </row>
    <row r="333" spans="1:29" x14ac:dyDescent="0.2">
      <c r="A333">
        <v>16</v>
      </c>
      <c r="B333">
        <v>0.02</v>
      </c>
      <c r="C333">
        <v>0.06</v>
      </c>
      <c r="D333">
        <v>0.01</v>
      </c>
      <c r="F333">
        <v>0.48</v>
      </c>
      <c r="G333">
        <v>0.12</v>
      </c>
      <c r="I333">
        <v>0.03</v>
      </c>
      <c r="J333">
        <v>0.2</v>
      </c>
      <c r="L333">
        <v>0.11</v>
      </c>
      <c r="N333">
        <v>0.1</v>
      </c>
      <c r="Q333">
        <v>0.34</v>
      </c>
      <c r="U333">
        <v>16</v>
      </c>
      <c r="W333" t="str">
        <f>Q316</f>
        <v>Blachly</v>
      </c>
      <c r="X333" s="39">
        <f>Q349</f>
        <v>4.919999999999999</v>
      </c>
      <c r="Y333" s="40">
        <v>1.6195652173913044</v>
      </c>
      <c r="Z333" s="42">
        <f t="shared" si="48"/>
        <v>17.39</v>
      </c>
      <c r="AA333" s="42">
        <f>Average!L514</f>
        <v>13.473516483516486</v>
      </c>
      <c r="AB333" s="42">
        <f>AB298+Table13233547[[#This Row],[Column1]]</f>
        <v>5.3099999999999987</v>
      </c>
      <c r="AC333" s="76">
        <f>AC298+Table13233547[[#This Row],[Column2]]</f>
        <v>2.2405175983436854</v>
      </c>
    </row>
    <row r="334" spans="1:29" x14ac:dyDescent="0.2">
      <c r="A334">
        <v>17</v>
      </c>
      <c r="B334">
        <v>0.06</v>
      </c>
      <c r="C334">
        <v>0.03</v>
      </c>
      <c r="D334">
        <v>7.0000000000000007E-2</v>
      </c>
      <c r="E334">
        <v>0.54</v>
      </c>
      <c r="F334">
        <v>0.28999999999999998</v>
      </c>
      <c r="G334">
        <v>0.08</v>
      </c>
      <c r="H334">
        <v>0.18</v>
      </c>
      <c r="I334">
        <v>0.06</v>
      </c>
      <c r="J334">
        <v>0.05</v>
      </c>
      <c r="N334">
        <v>0.05</v>
      </c>
      <c r="O334">
        <v>0.56999999999999995</v>
      </c>
      <c r="Q334">
        <v>0.01</v>
      </c>
      <c r="R334">
        <v>0.09</v>
      </c>
      <c r="U334">
        <v>17</v>
      </c>
      <c r="W334" t="str">
        <f>R316</f>
        <v>S. Flerchinger</v>
      </c>
      <c r="X334" s="39">
        <f>R349</f>
        <v>2.82</v>
      </c>
      <c r="Y334" s="40">
        <v>1.4286956521739129</v>
      </c>
      <c r="Z334" s="42">
        <f t="shared" si="48"/>
        <v>14.06</v>
      </c>
      <c r="AA334" s="42">
        <f>Average!L515</f>
        <v>13.168030118030117</v>
      </c>
      <c r="AB334" s="42">
        <f>AB299+Table13233547[[#This Row],[Column1]]</f>
        <v>3.45</v>
      </c>
      <c r="AC334" s="76">
        <f>AC299+Table13233547[[#This Row],[Column2]]</f>
        <v>2.0164229249011858</v>
      </c>
    </row>
    <row r="335" spans="1:29" x14ac:dyDescent="0.2">
      <c r="A335">
        <v>18</v>
      </c>
      <c r="B335">
        <v>0.04</v>
      </c>
      <c r="D335">
        <v>0.03</v>
      </c>
      <c r="G335">
        <v>0.04</v>
      </c>
      <c r="I335">
        <v>0.02</v>
      </c>
      <c r="J335">
        <v>0.03</v>
      </c>
      <c r="L335">
        <v>0.14000000000000001</v>
      </c>
      <c r="N335">
        <v>0.01</v>
      </c>
      <c r="Q335">
        <v>0.03</v>
      </c>
      <c r="U335">
        <v>18</v>
      </c>
      <c r="W335" t="str">
        <f>S316</f>
        <v>B Slaybaugh</v>
      </c>
      <c r="X335" s="39">
        <f>S349</f>
        <v>0</v>
      </c>
      <c r="Y335" s="40">
        <v>1.26</v>
      </c>
      <c r="Z335" s="42">
        <f t="shared" si="48"/>
        <v>0</v>
      </c>
      <c r="AA335" s="42">
        <f>Average!L516</f>
        <v>13.055384615384616</v>
      </c>
      <c r="AB335" s="42">
        <f>AB300+Table13233547[[#This Row],[Column1]]</f>
        <v>0</v>
      </c>
      <c r="AC335" s="76">
        <f>AC300+Table13233547[[#This Row],[Column2]]</f>
        <v>1.6225000000000001</v>
      </c>
    </row>
    <row r="336" spans="1:29" x14ac:dyDescent="0.2">
      <c r="A336">
        <v>19</v>
      </c>
      <c r="U336">
        <v>19</v>
      </c>
      <c r="W336" t="str">
        <f>T316</f>
        <v>Demand</v>
      </c>
      <c r="X336" s="39">
        <f>T349</f>
        <v>5.12</v>
      </c>
      <c r="Y336" s="40">
        <v>1.9115384615384616</v>
      </c>
      <c r="Z336" s="42">
        <f t="shared" si="48"/>
        <v>25.96</v>
      </c>
      <c r="AA336" s="42">
        <f>Average!L517</f>
        <v>21.304166666666664</v>
      </c>
      <c r="AB336" s="42">
        <f>AB301+Table13233547[[#This Row],[Column1]]</f>
        <v>6</v>
      </c>
      <c r="AC336" s="76">
        <f>AC301+Table13233547[[#This Row],[Column2]]</f>
        <v>2.6973076923076924</v>
      </c>
    </row>
    <row r="337" spans="1:29" x14ac:dyDescent="0.2">
      <c r="A337">
        <v>20</v>
      </c>
      <c r="B337">
        <v>0.03</v>
      </c>
      <c r="D337">
        <v>0.02</v>
      </c>
      <c r="E337">
        <v>0.08</v>
      </c>
      <c r="F337">
        <v>0.04</v>
      </c>
      <c r="G337">
        <v>0.08</v>
      </c>
      <c r="H337">
        <v>0.09</v>
      </c>
      <c r="I337">
        <v>0.03</v>
      </c>
      <c r="J337">
        <v>0.05</v>
      </c>
      <c r="Q337">
        <v>0.05</v>
      </c>
      <c r="U337">
        <v>20</v>
      </c>
      <c r="X337" s="39"/>
      <c r="Y337" s="39"/>
      <c r="Z337" s="8"/>
      <c r="AA337" s="8"/>
      <c r="AB337" s="42"/>
      <c r="AC337" s="76"/>
    </row>
    <row r="338" spans="1:29" x14ac:dyDescent="0.2">
      <c r="A338">
        <v>21</v>
      </c>
      <c r="B338">
        <v>0.27</v>
      </c>
      <c r="C338">
        <v>0.23</v>
      </c>
      <c r="D338">
        <v>0.31</v>
      </c>
      <c r="E338">
        <v>0.48</v>
      </c>
      <c r="F338">
        <v>0.24</v>
      </c>
      <c r="G338">
        <v>0.16</v>
      </c>
      <c r="H338">
        <v>0.56999999999999995</v>
      </c>
      <c r="I338">
        <v>0.38</v>
      </c>
      <c r="J338">
        <v>0.32</v>
      </c>
      <c r="L338">
        <v>0.38</v>
      </c>
      <c r="N338">
        <v>0.11</v>
      </c>
      <c r="Q338">
        <v>0.48</v>
      </c>
      <c r="R338">
        <v>0.12</v>
      </c>
      <c r="U338">
        <v>21</v>
      </c>
      <c r="W338" t="s">
        <v>101</v>
      </c>
      <c r="X338" s="39"/>
      <c r="Y338" s="39"/>
      <c r="Z338" s="8"/>
      <c r="AA338" s="8" t="s">
        <v>145</v>
      </c>
      <c r="AB338" s="42"/>
      <c r="AC338" s="76"/>
    </row>
    <row r="339" spans="1:29" x14ac:dyDescent="0.2">
      <c r="A339">
        <v>22</v>
      </c>
      <c r="B339">
        <v>0.01</v>
      </c>
      <c r="N339">
        <v>0.09</v>
      </c>
      <c r="R339">
        <v>0.2</v>
      </c>
      <c r="U339">
        <v>22</v>
      </c>
      <c r="X339" s="41" t="s">
        <v>102</v>
      </c>
      <c r="Y339" s="41"/>
      <c r="Z339" s="8"/>
      <c r="AA339" s="8"/>
      <c r="AB339" s="42"/>
      <c r="AC339" s="76"/>
    </row>
    <row r="340" spans="1:29" x14ac:dyDescent="0.2">
      <c r="A340">
        <v>23</v>
      </c>
      <c r="U340">
        <v>23</v>
      </c>
      <c r="X340" s="39"/>
      <c r="Y340" s="39"/>
      <c r="Z340" s="8"/>
      <c r="AA340" s="8"/>
      <c r="AB340" s="42"/>
      <c r="AC340" s="74"/>
    </row>
    <row r="341" spans="1:29" x14ac:dyDescent="0.2">
      <c r="A341">
        <v>24</v>
      </c>
      <c r="F341">
        <v>7.0000000000000007E-2</v>
      </c>
      <c r="G341">
        <v>0.08</v>
      </c>
      <c r="L341">
        <v>0.1</v>
      </c>
      <c r="Q341">
        <v>0.14000000000000001</v>
      </c>
      <c r="R341">
        <v>7.0000000000000007E-2</v>
      </c>
      <c r="T341">
        <v>1.82</v>
      </c>
      <c r="U341">
        <v>24</v>
      </c>
      <c r="X341" s="39"/>
      <c r="Y341" s="39"/>
      <c r="Z341" s="8"/>
      <c r="AA341" s="8"/>
      <c r="AB341" s="42"/>
      <c r="AC341" s="42"/>
    </row>
    <row r="342" spans="1:29" x14ac:dyDescent="0.2">
      <c r="A342">
        <v>25</v>
      </c>
      <c r="B342">
        <v>0.14000000000000001</v>
      </c>
      <c r="C342">
        <v>0.3</v>
      </c>
      <c r="D342">
        <v>0.14000000000000001</v>
      </c>
      <c r="E342">
        <v>0.1</v>
      </c>
      <c r="H342">
        <v>0.12</v>
      </c>
      <c r="I342">
        <v>0.2</v>
      </c>
      <c r="J342">
        <v>7.0000000000000007E-2</v>
      </c>
      <c r="L342">
        <v>0.25</v>
      </c>
      <c r="N342">
        <v>0.12</v>
      </c>
      <c r="R342">
        <v>0.3</v>
      </c>
      <c r="U342">
        <v>25</v>
      </c>
      <c r="X342" s="39"/>
      <c r="Y342" s="39"/>
      <c r="Z342" s="8"/>
      <c r="AA342" s="8"/>
      <c r="AB342" s="42"/>
      <c r="AC342" s="42"/>
    </row>
    <row r="343" spans="1:29" x14ac:dyDescent="0.2">
      <c r="A343">
        <v>26</v>
      </c>
      <c r="B343">
        <v>7.0000000000000007E-2</v>
      </c>
      <c r="C343">
        <v>0.03</v>
      </c>
      <c r="D343">
        <v>0.09</v>
      </c>
      <c r="E343">
        <v>0.2</v>
      </c>
      <c r="H343">
        <v>0.16</v>
      </c>
      <c r="I343">
        <v>0.08</v>
      </c>
      <c r="J343">
        <v>0.17</v>
      </c>
      <c r="N343">
        <v>0.22</v>
      </c>
      <c r="Q343">
        <v>0.21</v>
      </c>
      <c r="T343">
        <v>0.42</v>
      </c>
      <c r="U343">
        <v>26</v>
      </c>
      <c r="X343" s="39"/>
      <c r="Y343" s="39"/>
      <c r="Z343" s="8"/>
      <c r="AA343" s="8"/>
      <c r="AB343" s="42"/>
      <c r="AC343" s="42"/>
    </row>
    <row r="344" spans="1:29" x14ac:dyDescent="0.2">
      <c r="A344">
        <v>27</v>
      </c>
      <c r="B344">
        <v>0.11</v>
      </c>
      <c r="C344">
        <v>0.13</v>
      </c>
      <c r="D344">
        <v>0.13</v>
      </c>
      <c r="E344">
        <v>0.15</v>
      </c>
      <c r="F344">
        <v>0.21</v>
      </c>
      <c r="G344">
        <v>0.12</v>
      </c>
      <c r="H344">
        <v>0.13</v>
      </c>
      <c r="I344">
        <v>0.13</v>
      </c>
      <c r="L344">
        <v>0.17</v>
      </c>
      <c r="N344">
        <v>0.15</v>
      </c>
      <c r="Q344">
        <v>0.15</v>
      </c>
      <c r="R344">
        <v>0.18</v>
      </c>
      <c r="T344">
        <v>0.16</v>
      </c>
      <c r="U344">
        <v>27</v>
      </c>
      <c r="X344" s="39"/>
      <c r="Y344" s="39"/>
      <c r="Z344" s="8"/>
      <c r="AA344" s="8"/>
      <c r="AB344" s="42"/>
      <c r="AC344" s="42"/>
    </row>
    <row r="345" spans="1:29" x14ac:dyDescent="0.2">
      <c r="A345">
        <v>28</v>
      </c>
      <c r="F345">
        <v>0.15</v>
      </c>
      <c r="J345">
        <v>0.14000000000000001</v>
      </c>
      <c r="N345">
        <v>0.03</v>
      </c>
      <c r="U345">
        <v>28</v>
      </c>
      <c r="X345" s="39"/>
      <c r="Y345" s="39"/>
      <c r="Z345" s="8"/>
      <c r="AA345" s="8"/>
      <c r="AB345" s="42"/>
      <c r="AC345" s="42"/>
    </row>
    <row r="346" spans="1:29" x14ac:dyDescent="0.2">
      <c r="A346">
        <v>29</v>
      </c>
      <c r="B346">
        <v>0.21</v>
      </c>
      <c r="C346">
        <v>0.14000000000000001</v>
      </c>
      <c r="D346">
        <v>0.23</v>
      </c>
      <c r="E346">
        <v>0.26</v>
      </c>
      <c r="F346">
        <v>0.18</v>
      </c>
      <c r="G346">
        <v>0.08</v>
      </c>
      <c r="I346">
        <v>0.28999999999999998</v>
      </c>
      <c r="J346">
        <v>0.27</v>
      </c>
      <c r="N346">
        <v>0.06</v>
      </c>
      <c r="Q346">
        <v>0.23</v>
      </c>
      <c r="R346">
        <v>0.12</v>
      </c>
      <c r="T346">
        <v>0.27</v>
      </c>
      <c r="U346">
        <v>29</v>
      </c>
      <c r="X346" s="39"/>
      <c r="Y346" s="39"/>
      <c r="Z346" s="8"/>
      <c r="AA346" s="8"/>
      <c r="AB346" s="42"/>
      <c r="AC346" s="42"/>
    </row>
    <row r="347" spans="1:29" x14ac:dyDescent="0.2">
      <c r="A347">
        <v>30</v>
      </c>
      <c r="B347">
        <v>0.32</v>
      </c>
      <c r="C347">
        <v>0.35</v>
      </c>
      <c r="D347">
        <v>0.38</v>
      </c>
      <c r="E347">
        <v>0.6</v>
      </c>
      <c r="F347">
        <v>0.52</v>
      </c>
      <c r="G347">
        <v>0.12</v>
      </c>
      <c r="H347">
        <v>0.24</v>
      </c>
      <c r="I347">
        <v>0.43</v>
      </c>
      <c r="J347">
        <v>0.45</v>
      </c>
      <c r="N347">
        <v>0.04</v>
      </c>
      <c r="O347">
        <v>0.53</v>
      </c>
      <c r="Q347">
        <v>0.73</v>
      </c>
      <c r="U347">
        <v>30</v>
      </c>
      <c r="X347" s="39"/>
      <c r="Y347" s="39"/>
      <c r="Z347" s="8"/>
      <c r="AA347" s="8"/>
      <c r="AB347" s="42"/>
      <c r="AC347" s="42"/>
    </row>
    <row r="348" spans="1:29" x14ac:dyDescent="0.2">
      <c r="A348">
        <v>31</v>
      </c>
      <c r="B348">
        <v>0.06</v>
      </c>
      <c r="C348">
        <v>0.05</v>
      </c>
      <c r="E348">
        <v>0.17</v>
      </c>
      <c r="G348">
        <v>0.43</v>
      </c>
      <c r="H348">
        <v>0.6</v>
      </c>
      <c r="I348">
        <v>7.0000000000000007E-2</v>
      </c>
      <c r="L348">
        <v>0.72</v>
      </c>
      <c r="N348">
        <v>0.27</v>
      </c>
      <c r="Q348">
        <v>0.5</v>
      </c>
      <c r="R348">
        <v>0.36</v>
      </c>
      <c r="T348">
        <v>0.64</v>
      </c>
      <c r="U348">
        <v>31</v>
      </c>
      <c r="X348" s="39"/>
      <c r="Y348" s="39"/>
      <c r="Z348" s="8"/>
      <c r="AA348" s="8"/>
      <c r="AB348" s="42"/>
      <c r="AC348" s="42"/>
    </row>
    <row r="349" spans="1:29" x14ac:dyDescent="0.2">
      <c r="A349" t="s">
        <v>37</v>
      </c>
      <c r="B349">
        <f>SUM(B318:B348)</f>
        <v>2.8899999999999997</v>
      </c>
      <c r="C349">
        <f t="shared" ref="C349:T349" si="49">SUM(C318:C348)</f>
        <v>3.0799999999999996</v>
      </c>
      <c r="D349">
        <f t="shared" si="49"/>
        <v>3.3499999999999996</v>
      </c>
      <c r="E349">
        <f t="shared" si="49"/>
        <v>4.95</v>
      </c>
      <c r="F349">
        <f t="shared" si="49"/>
        <v>3.29</v>
      </c>
      <c r="G349">
        <f t="shared" si="49"/>
        <v>2.7700000000000005</v>
      </c>
      <c r="H349">
        <f t="shared" si="49"/>
        <v>4.4499999999999993</v>
      </c>
      <c r="I349">
        <f t="shared" si="49"/>
        <v>3.0200000000000005</v>
      </c>
      <c r="J349">
        <f t="shared" si="49"/>
        <v>3.4799999999999995</v>
      </c>
      <c r="K349">
        <f t="shared" si="49"/>
        <v>0</v>
      </c>
      <c r="L349">
        <f t="shared" si="49"/>
        <v>3.7299999999999995</v>
      </c>
      <c r="M349">
        <f t="shared" si="49"/>
        <v>0</v>
      </c>
      <c r="N349">
        <f t="shared" si="49"/>
        <v>2.2900000000000005</v>
      </c>
      <c r="O349">
        <f t="shared" si="49"/>
        <v>2.99</v>
      </c>
      <c r="P349">
        <f t="shared" si="49"/>
        <v>0</v>
      </c>
      <c r="Q349">
        <f t="shared" si="49"/>
        <v>4.919999999999999</v>
      </c>
      <c r="R349">
        <f t="shared" si="49"/>
        <v>2.82</v>
      </c>
      <c r="S349">
        <f t="shared" si="49"/>
        <v>0</v>
      </c>
      <c r="T349">
        <f t="shared" si="49"/>
        <v>5.12</v>
      </c>
      <c r="X349" s="39"/>
      <c r="Y349" s="39"/>
      <c r="Z349" s="8"/>
      <c r="AA349" s="8"/>
      <c r="AB349" s="42"/>
      <c r="AC349" s="42"/>
    </row>
    <row r="350" spans="1:29" x14ac:dyDescent="0.2">
      <c r="X350" s="39"/>
      <c r="Y350" s="39"/>
      <c r="Z350" s="8"/>
      <c r="AA350" s="8"/>
      <c r="AB350" s="42"/>
      <c r="AC350" s="42"/>
    </row>
    <row r="351" spans="1:29" x14ac:dyDescent="0.2">
      <c r="A351" t="s">
        <v>49</v>
      </c>
      <c r="B351" t="s">
        <v>1</v>
      </c>
      <c r="C351" t="s">
        <v>2</v>
      </c>
      <c r="D351" t="s">
        <v>113</v>
      </c>
      <c r="E351" t="s">
        <v>4</v>
      </c>
      <c r="F351" t="s">
        <v>5</v>
      </c>
      <c r="G351" t="s">
        <v>6</v>
      </c>
      <c r="H351" t="s">
        <v>180</v>
      </c>
      <c r="I351" t="s">
        <v>96</v>
      </c>
      <c r="J351" t="s">
        <v>9</v>
      </c>
      <c r="K351" t="s">
        <v>10</v>
      </c>
      <c r="L351" t="s">
        <v>11</v>
      </c>
      <c r="M351" t="s">
        <v>181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39</v>
      </c>
      <c r="T351" t="s">
        <v>19</v>
      </c>
      <c r="W351" s="68">
        <v>42675</v>
      </c>
      <c r="X351" s="61"/>
      <c r="Y351" s="59" t="s">
        <v>107</v>
      </c>
      <c r="Z351" s="61"/>
      <c r="AA351" s="61"/>
      <c r="AB351" s="62"/>
      <c r="AC351" s="75"/>
    </row>
    <row r="352" spans="1:29" x14ac:dyDescent="0.2">
      <c r="A352">
        <v>2016</v>
      </c>
      <c r="X352" s="39" t="s">
        <v>61</v>
      </c>
      <c r="Y352" s="39" t="s">
        <v>115</v>
      </c>
      <c r="Z352" s="8" t="s">
        <v>99</v>
      </c>
      <c r="AA352" s="47" t="s">
        <v>116</v>
      </c>
      <c r="AB352" s="42" t="s">
        <v>100</v>
      </c>
      <c r="AC352" s="74" t="s">
        <v>178</v>
      </c>
    </row>
    <row r="353" spans="1:29" x14ac:dyDescent="0.2">
      <c r="A353">
        <v>1</v>
      </c>
      <c r="H353">
        <v>0.05</v>
      </c>
      <c r="R353">
        <v>7.0000000000000007E-2</v>
      </c>
      <c r="U353">
        <v>1</v>
      </c>
      <c r="W353" t="str">
        <f>B351</f>
        <v>Pomeroy</v>
      </c>
      <c r="X353" s="39">
        <f>B384</f>
        <v>0.81000000000000016</v>
      </c>
      <c r="Y353" s="40">
        <v>1.6221739130434785</v>
      </c>
      <c r="Z353" s="42">
        <f>AP25</f>
        <v>11.32</v>
      </c>
      <c r="AA353" s="42">
        <v>13.340000000000002</v>
      </c>
      <c r="AB353" s="42">
        <f>AB318+Table14243648[[#This Row],[Column1]]</f>
        <v>4.0599999999999996</v>
      </c>
      <c r="AC353" s="76">
        <f>AC318+Table14243648[[#This Row],[Column2]]</f>
        <v>3.3616798418972333</v>
      </c>
    </row>
    <row r="354" spans="1:29" x14ac:dyDescent="0.2">
      <c r="A354">
        <v>2</v>
      </c>
      <c r="N354">
        <v>0.01</v>
      </c>
      <c r="U354">
        <v>2</v>
      </c>
      <c r="W354" t="str">
        <f>C351</f>
        <v>Kuhn</v>
      </c>
      <c r="X354" s="39">
        <f>C384</f>
        <v>0.83000000000000007</v>
      </c>
      <c r="Y354" s="40">
        <v>2.4516666666666662</v>
      </c>
      <c r="Z354" s="42">
        <f t="shared" ref="Z354:Z371" si="50">AP26</f>
        <v>16.28</v>
      </c>
      <c r="AA354" s="42">
        <v>13.600000000000001</v>
      </c>
      <c r="AB354" s="42">
        <f>AB319+Table14243648[[#This Row],[Column1]]</f>
        <v>4.55</v>
      </c>
      <c r="AC354" s="76">
        <f>AC319+Table14243648[[#This Row],[Column2]]</f>
        <v>4.7492208462332304</v>
      </c>
    </row>
    <row r="355" spans="1:29" x14ac:dyDescent="0.2">
      <c r="A355">
        <v>3</v>
      </c>
      <c r="U355">
        <v>3</v>
      </c>
      <c r="W355" t="str">
        <f>D351</f>
        <v>Tom Keatts</v>
      </c>
      <c r="X355" s="39">
        <f>D384</f>
        <v>1.1300000000000001</v>
      </c>
      <c r="Y355" s="40"/>
      <c r="Z355" s="42">
        <f t="shared" si="50"/>
        <v>13.059999999999999</v>
      </c>
      <c r="AA355" s="42">
        <v>14.840000000000002</v>
      </c>
      <c r="AB355" s="42">
        <f>AB320+Table14243648[[#This Row],[Column1]]</f>
        <v>4.83</v>
      </c>
      <c r="AC355" s="76"/>
    </row>
    <row r="356" spans="1:29" x14ac:dyDescent="0.2">
      <c r="A356">
        <v>4</v>
      </c>
      <c r="U356">
        <v>4</v>
      </c>
      <c r="W356" t="str">
        <f>E351</f>
        <v>Victor</v>
      </c>
      <c r="X356" s="39">
        <f>E384</f>
        <v>2.12</v>
      </c>
      <c r="Y356" s="40">
        <v>2.58</v>
      </c>
      <c r="Z356" s="42">
        <f t="shared" si="50"/>
        <v>20.6</v>
      </c>
      <c r="AA356" s="42">
        <v>18.439999999999998</v>
      </c>
      <c r="AB356" s="42">
        <f>AB321+Table14243648[[#This Row],[Column1]]</f>
        <v>7.42</v>
      </c>
      <c r="AC356" s="76">
        <f>AC321+Table14243648[[#This Row],[Column2]]</f>
        <v>5.0091304347826089</v>
      </c>
    </row>
    <row r="357" spans="1:29" x14ac:dyDescent="0.2">
      <c r="A357">
        <v>5</v>
      </c>
      <c r="C357">
        <v>0.09</v>
      </c>
      <c r="O357">
        <v>0.12</v>
      </c>
      <c r="U357">
        <v>5</v>
      </c>
      <c r="W357" t="str">
        <f>F351</f>
        <v>Ruark</v>
      </c>
      <c r="X357" s="39">
        <f>F384</f>
        <v>1.37</v>
      </c>
      <c r="Y357" s="40">
        <v>1.9513043478260867</v>
      </c>
      <c r="Z357" s="42">
        <f t="shared" si="50"/>
        <v>13.930000000000003</v>
      </c>
      <c r="AA357" s="42">
        <v>15.83</v>
      </c>
      <c r="AB357" s="42">
        <f>AB322+Table14243648[[#This Row],[Column1]]</f>
        <v>5.12</v>
      </c>
      <c r="AC357" s="76">
        <f>AC322+Table14243648[[#This Row],[Column2]]</f>
        <v>4.3043892339544518</v>
      </c>
    </row>
    <row r="358" spans="1:29" x14ac:dyDescent="0.2">
      <c r="A358">
        <v>6</v>
      </c>
      <c r="B358">
        <v>0.14000000000000001</v>
      </c>
      <c r="D358" s="34">
        <v>0.14000000000000001</v>
      </c>
      <c r="E358">
        <v>0.21</v>
      </c>
      <c r="F358">
        <v>0.11</v>
      </c>
      <c r="G358">
        <v>0.12</v>
      </c>
      <c r="H358">
        <v>0.23</v>
      </c>
      <c r="I358">
        <v>0.14000000000000001</v>
      </c>
      <c r="J358">
        <v>0.17</v>
      </c>
      <c r="N358">
        <v>0.05</v>
      </c>
      <c r="Q358">
        <v>0.22</v>
      </c>
      <c r="R358">
        <v>0.08</v>
      </c>
      <c r="T358">
        <v>0.25</v>
      </c>
      <c r="U358">
        <v>6</v>
      </c>
      <c r="W358" t="str">
        <f>G351</f>
        <v>Cardwell</v>
      </c>
      <c r="X358" s="39">
        <f>G384</f>
        <v>0.56000000000000005</v>
      </c>
      <c r="Y358" s="40">
        <v>1.5310526315789474</v>
      </c>
      <c r="Z358" s="42">
        <f t="shared" si="50"/>
        <v>11.81</v>
      </c>
      <c r="AA358" s="42">
        <v>13.789999999999997</v>
      </c>
      <c r="AB358" s="42">
        <f>AB323+Table14243648[[#This Row],[Column1]]</f>
        <v>3.5300000000000007</v>
      </c>
      <c r="AC358" s="76">
        <f>AC323+Table14243648[[#This Row],[Column2]]</f>
        <v>3.3247058823529416</v>
      </c>
    </row>
    <row r="359" spans="1:29" x14ac:dyDescent="0.2">
      <c r="A359">
        <v>7</v>
      </c>
      <c r="U359">
        <v>7</v>
      </c>
      <c r="W359" t="str">
        <f>H351</f>
        <v>Hastings</v>
      </c>
      <c r="X359" s="39">
        <f>H384</f>
        <v>1.71</v>
      </c>
      <c r="Y359" s="40">
        <v>2.1104545454545454</v>
      </c>
      <c r="Z359" s="42">
        <f t="shared" si="50"/>
        <v>16.64</v>
      </c>
      <c r="AA359" s="42">
        <v>13.67</v>
      </c>
      <c r="AB359" s="42">
        <f>AB324+Table14243648[[#This Row],[Column1]]</f>
        <v>6.4699999999999989</v>
      </c>
      <c r="AC359" s="76">
        <f>AC324+Table14243648[[#This Row],[Column2]]</f>
        <v>4.0216883116883118</v>
      </c>
    </row>
    <row r="360" spans="1:29" x14ac:dyDescent="0.2">
      <c r="A360">
        <v>8</v>
      </c>
      <c r="U360">
        <v>8</v>
      </c>
      <c r="W360" t="str">
        <f>I351</f>
        <v>510 Pataha</v>
      </c>
      <c r="X360" s="39">
        <f>I384</f>
        <v>0.99</v>
      </c>
      <c r="Y360" s="40"/>
      <c r="Z360" s="42">
        <f t="shared" si="50"/>
        <v>13.78</v>
      </c>
      <c r="AA360" s="42"/>
      <c r="AB360" s="42">
        <f>AB325+Table14243648[[#This Row],[Column1]]</f>
        <v>4.45</v>
      </c>
      <c r="AC360" s="76"/>
    </row>
    <row r="361" spans="1:29" x14ac:dyDescent="0.2">
      <c r="A361">
        <v>9</v>
      </c>
      <c r="U361">
        <v>9</v>
      </c>
      <c r="W361" t="str">
        <f>J351</f>
        <v>Williams</v>
      </c>
      <c r="X361" s="39">
        <f>J384</f>
        <v>0.88000000000000012</v>
      </c>
      <c r="Y361" s="40">
        <v>2.2826086956521738</v>
      </c>
      <c r="Z361" s="42">
        <f t="shared" si="50"/>
        <v>15.08</v>
      </c>
      <c r="AA361" s="42">
        <v>15.889999999999999</v>
      </c>
      <c r="AB361" s="42">
        <f>AB326+Table14243648[[#This Row],[Column1]]</f>
        <v>4.8099999999999996</v>
      </c>
      <c r="AC361" s="76">
        <f>AC326+Table14243648[[#This Row],[Column2]]</f>
        <v>4.4865424430641818</v>
      </c>
    </row>
    <row r="362" spans="1:29" x14ac:dyDescent="0.2">
      <c r="A362">
        <v>10</v>
      </c>
      <c r="U362">
        <v>10</v>
      </c>
      <c r="W362" t="str">
        <f>K351</f>
        <v>Fitzsimmons</v>
      </c>
      <c r="X362" s="39">
        <f>K384</f>
        <v>0</v>
      </c>
      <c r="Y362" s="40">
        <v>2.0730434782608698</v>
      </c>
      <c r="Z362" s="42">
        <f t="shared" si="50"/>
        <v>0</v>
      </c>
      <c r="AA362" s="42">
        <v>14.469999999999999</v>
      </c>
      <c r="AB362" s="42">
        <f>AB327+Table14243648[[#This Row],[Column1]]</f>
        <v>0</v>
      </c>
      <c r="AC362" s="76">
        <f>AC327+Table14243648[[#This Row],[Column2]]</f>
        <v>3.9911264822134394</v>
      </c>
    </row>
    <row r="363" spans="1:29" x14ac:dyDescent="0.2">
      <c r="A363">
        <v>11</v>
      </c>
      <c r="R363">
        <v>0.01</v>
      </c>
      <c r="U363">
        <v>11</v>
      </c>
      <c r="W363" t="str">
        <f>L351</f>
        <v>Houser</v>
      </c>
      <c r="X363" s="39">
        <f>L384</f>
        <v>0</v>
      </c>
      <c r="Y363" s="40">
        <v>2.2026086956521742</v>
      </c>
      <c r="Z363" s="42">
        <f t="shared" si="50"/>
        <v>15.98</v>
      </c>
      <c r="AA363" s="42">
        <v>15.829999999999998</v>
      </c>
      <c r="AB363" s="42">
        <f>AB328+Table14243648[[#This Row],[Column1]]</f>
        <v>4.55</v>
      </c>
      <c r="AC363" s="76">
        <f>AC328+Table14243648[[#This Row],[Column2]]</f>
        <v>4.3624703557312259</v>
      </c>
    </row>
    <row r="364" spans="1:29" x14ac:dyDescent="0.2">
      <c r="A364">
        <v>12</v>
      </c>
      <c r="B364">
        <v>0.01</v>
      </c>
      <c r="D364">
        <v>0.01</v>
      </c>
      <c r="E364">
        <v>0.02</v>
      </c>
      <c r="Q364">
        <v>0.01</v>
      </c>
      <c r="R364">
        <v>0.05</v>
      </c>
      <c r="U364">
        <v>12</v>
      </c>
      <c r="W364" t="str">
        <f>M351</f>
        <v>Baker</v>
      </c>
      <c r="X364" s="39">
        <f>M384</f>
        <v>0</v>
      </c>
      <c r="Y364" s="40">
        <v>1.85304347826087</v>
      </c>
      <c r="Z364" s="42">
        <f t="shared" si="50"/>
        <v>0</v>
      </c>
      <c r="AA364" s="42">
        <v>13.66</v>
      </c>
      <c r="AB364" s="42">
        <f>AB329+Table14243648[[#This Row],[Column1]]</f>
        <v>0</v>
      </c>
      <c r="AC364" s="76">
        <f>AC329+Table14243648[[#This Row],[Column2]]</f>
        <v>3.7389026915113877</v>
      </c>
    </row>
    <row r="365" spans="1:29" x14ac:dyDescent="0.2">
      <c r="A365">
        <v>13</v>
      </c>
      <c r="B365">
        <v>0.01</v>
      </c>
      <c r="C365">
        <v>0.05</v>
      </c>
      <c r="D365">
        <v>0.01</v>
      </c>
      <c r="E365">
        <v>0.05</v>
      </c>
      <c r="N365">
        <v>0.02</v>
      </c>
      <c r="Q365">
        <v>0.02</v>
      </c>
      <c r="R365">
        <v>0.05</v>
      </c>
      <c r="T365">
        <v>0.11</v>
      </c>
      <c r="U365">
        <v>13</v>
      </c>
      <c r="W365" t="str">
        <f>N351</f>
        <v>Landkammer</v>
      </c>
      <c r="X365" s="39">
        <f>N384</f>
        <v>0.85</v>
      </c>
      <c r="Y365" s="40">
        <v>1.6813043478260867</v>
      </c>
      <c r="Z365" s="42">
        <f t="shared" si="50"/>
        <v>13.41</v>
      </c>
      <c r="AA365" s="42">
        <v>13.550000000000002</v>
      </c>
      <c r="AB365" s="42">
        <f>AB330+Table14243648[[#This Row],[Column1]]</f>
        <v>3.5300000000000007</v>
      </c>
      <c r="AC365" s="76">
        <f>AC330+Table14243648[[#This Row],[Column2]]</f>
        <v>3.5230434782608695</v>
      </c>
    </row>
    <row r="366" spans="1:29" x14ac:dyDescent="0.2">
      <c r="A366">
        <v>14</v>
      </c>
      <c r="B366">
        <v>0.17</v>
      </c>
      <c r="C366">
        <v>0.2</v>
      </c>
      <c r="D366">
        <v>0.27</v>
      </c>
      <c r="E366">
        <v>0.36</v>
      </c>
      <c r="F366">
        <v>7.0000000000000007E-2</v>
      </c>
      <c r="G366">
        <v>0.08</v>
      </c>
      <c r="H366">
        <v>0.1</v>
      </c>
      <c r="I366">
        <v>0.25</v>
      </c>
      <c r="N366">
        <v>0.01</v>
      </c>
      <c r="O366">
        <v>0.15</v>
      </c>
      <c r="Q366">
        <v>0.5</v>
      </c>
      <c r="R366">
        <v>0.1</v>
      </c>
      <c r="U366">
        <v>14</v>
      </c>
      <c r="W366" t="str">
        <f>O351</f>
        <v>Travis</v>
      </c>
      <c r="X366" s="39">
        <f>O384</f>
        <v>1.2300000000000002</v>
      </c>
      <c r="Y366" s="40">
        <v>1.8831818181818181</v>
      </c>
      <c r="Z366" s="42">
        <f t="shared" si="50"/>
        <v>12.38</v>
      </c>
      <c r="AA366" s="42">
        <v>13.7</v>
      </c>
      <c r="AB366" s="42">
        <f>AB331+Table14243648[[#This Row],[Column1]]</f>
        <v>4.37</v>
      </c>
      <c r="AC366" s="76">
        <f>AC331+Table14243648[[#This Row],[Column2]]</f>
        <v>3.4576124600037645</v>
      </c>
    </row>
    <row r="367" spans="1:29" x14ac:dyDescent="0.2">
      <c r="A367">
        <v>15</v>
      </c>
      <c r="B367">
        <v>0.17</v>
      </c>
      <c r="C367">
        <v>0.23</v>
      </c>
      <c r="D367">
        <v>0.22</v>
      </c>
      <c r="E367">
        <v>0.26</v>
      </c>
      <c r="F367">
        <v>0.24</v>
      </c>
      <c r="G367">
        <v>0.28000000000000003</v>
      </c>
      <c r="H367">
        <v>0.48</v>
      </c>
      <c r="I367">
        <v>0.25</v>
      </c>
      <c r="J367">
        <v>0.25</v>
      </c>
      <c r="N367">
        <v>0.26</v>
      </c>
      <c r="O367">
        <v>0.56000000000000005</v>
      </c>
      <c r="Q367">
        <v>0.24</v>
      </c>
      <c r="T367">
        <v>0.63</v>
      </c>
      <c r="U367">
        <v>15</v>
      </c>
      <c r="W367" t="str">
        <f>P351</f>
        <v>Robinson</v>
      </c>
      <c r="X367" s="39">
        <f>P384</f>
        <v>0</v>
      </c>
      <c r="Y367" s="40">
        <v>1.8352941176470587</v>
      </c>
      <c r="Z367" s="42">
        <f t="shared" si="50"/>
        <v>0</v>
      </c>
      <c r="AA367" s="42">
        <v>13.759999999999998</v>
      </c>
      <c r="AB367" s="42">
        <f>AB332+Table14243648[[#This Row],[Column1]]</f>
        <v>0</v>
      </c>
      <c r="AC367" s="76">
        <f>AC332+Table14243648[[#This Row],[Column2]]</f>
        <v>3.9339869281045754</v>
      </c>
    </row>
    <row r="368" spans="1:29" x14ac:dyDescent="0.2">
      <c r="A368">
        <v>16</v>
      </c>
      <c r="F368">
        <v>0.08</v>
      </c>
      <c r="H368">
        <v>0.28000000000000003</v>
      </c>
      <c r="J368">
        <v>0.16</v>
      </c>
      <c r="U368">
        <v>16</v>
      </c>
      <c r="W368" t="str">
        <f>Q351</f>
        <v>Blachly</v>
      </c>
      <c r="X368" s="39">
        <f>Q384</f>
        <v>2.11</v>
      </c>
      <c r="Y368" s="40">
        <v>2.3126086956521741</v>
      </c>
      <c r="Z368" s="42">
        <f t="shared" si="50"/>
        <v>19.5</v>
      </c>
      <c r="AA368" s="42">
        <v>12.81</v>
      </c>
      <c r="AB368" s="42">
        <f>AB333+Table14243648[[#This Row],[Column1]]</f>
        <v>7.4199999999999982</v>
      </c>
      <c r="AC368" s="76">
        <f>AC333+Table14243648[[#This Row],[Column2]]</f>
        <v>4.5531262939958594</v>
      </c>
    </row>
    <row r="369" spans="1:29" x14ac:dyDescent="0.2">
      <c r="A369">
        <v>17</v>
      </c>
      <c r="H369">
        <v>0.13</v>
      </c>
      <c r="U369">
        <v>17</v>
      </c>
      <c r="W369" t="str">
        <f>R351</f>
        <v>S. Flerchinger</v>
      </c>
      <c r="X369" s="39">
        <f>R384</f>
        <v>0.62</v>
      </c>
      <c r="Y369" s="40">
        <v>1.8652173913043482</v>
      </c>
      <c r="Z369" s="42">
        <f t="shared" si="50"/>
        <v>14.68</v>
      </c>
      <c r="AA369" s="42">
        <v>11.63</v>
      </c>
      <c r="AB369" s="42">
        <f>AB334+Table14243648[[#This Row],[Column1]]</f>
        <v>4.07</v>
      </c>
      <c r="AC369" s="76">
        <f>AC334+Table14243648[[#This Row],[Column2]]</f>
        <v>3.8816403162055337</v>
      </c>
    </row>
    <row r="370" spans="1:29" x14ac:dyDescent="0.2">
      <c r="A370">
        <v>18</v>
      </c>
      <c r="U370">
        <v>18</v>
      </c>
      <c r="W370" t="str">
        <f>S351</f>
        <v>B Slaybaugh</v>
      </c>
      <c r="X370" s="39">
        <f>S384</f>
        <v>0</v>
      </c>
      <c r="Y370" s="40">
        <v>2.2850000000000001</v>
      </c>
      <c r="Z370" s="42">
        <f t="shared" si="50"/>
        <v>0</v>
      </c>
      <c r="AA370" s="42"/>
      <c r="AB370" s="42">
        <f>AB335+Table14243648[[#This Row],[Column1]]</f>
        <v>0</v>
      </c>
      <c r="AC370" s="76">
        <f>AC335+Table14243648[[#This Row],[Column2]]</f>
        <v>3.9075000000000002</v>
      </c>
    </row>
    <row r="371" spans="1:29" x14ac:dyDescent="0.2">
      <c r="A371">
        <v>19</v>
      </c>
      <c r="B371">
        <v>0.06</v>
      </c>
      <c r="D371">
        <v>0.15</v>
      </c>
      <c r="E371">
        <v>0.09</v>
      </c>
      <c r="H371">
        <v>0.1</v>
      </c>
      <c r="I371">
        <v>0.08</v>
      </c>
      <c r="N371">
        <v>0.04</v>
      </c>
      <c r="O371">
        <v>0.15</v>
      </c>
      <c r="Q371">
        <v>0.13</v>
      </c>
      <c r="U371">
        <v>19</v>
      </c>
      <c r="W371" t="str">
        <f>T351</f>
        <v>Demand</v>
      </c>
      <c r="X371" s="39">
        <f>T384</f>
        <v>2.2199999999999998</v>
      </c>
      <c r="Y371" s="40">
        <v>3.1050000000000009</v>
      </c>
      <c r="Z371" s="42">
        <f t="shared" si="50"/>
        <v>28.18</v>
      </c>
      <c r="AA371" s="42"/>
      <c r="AB371" s="42">
        <f>AB336+Table14243648[[#This Row],[Column1]]</f>
        <v>8.2199999999999989</v>
      </c>
      <c r="AC371" s="76">
        <f>AC336+Table14243648[[#This Row],[Column2]]</f>
        <v>5.8023076923076928</v>
      </c>
    </row>
    <row r="372" spans="1:29" x14ac:dyDescent="0.2">
      <c r="A372">
        <v>20</v>
      </c>
      <c r="B372">
        <v>0.12</v>
      </c>
      <c r="C372">
        <v>0.08</v>
      </c>
      <c r="D372">
        <v>0.09</v>
      </c>
      <c r="E372">
        <v>0.23</v>
      </c>
      <c r="I372">
        <v>0.11</v>
      </c>
      <c r="J372">
        <v>0.15</v>
      </c>
      <c r="N372">
        <v>0.26</v>
      </c>
      <c r="O372">
        <v>0.2</v>
      </c>
      <c r="Q372">
        <v>0.21</v>
      </c>
      <c r="R372">
        <v>0.26</v>
      </c>
      <c r="T372">
        <v>0.57999999999999996</v>
      </c>
      <c r="U372">
        <v>20</v>
      </c>
      <c r="X372" s="39"/>
      <c r="Y372" s="39"/>
      <c r="Z372" s="8"/>
      <c r="AA372" s="8"/>
      <c r="AB372" s="42"/>
      <c r="AC372" s="76"/>
    </row>
    <row r="373" spans="1:29" x14ac:dyDescent="0.2">
      <c r="A373">
        <v>21</v>
      </c>
      <c r="F373">
        <v>0.43</v>
      </c>
      <c r="G373">
        <v>0.04</v>
      </c>
      <c r="N373">
        <v>0.03</v>
      </c>
      <c r="U373">
        <v>21</v>
      </c>
      <c r="W373" t="s">
        <v>101</v>
      </c>
      <c r="X373" s="39"/>
      <c r="Y373" s="39"/>
      <c r="Z373" s="8"/>
      <c r="AA373" s="8" t="s">
        <v>145</v>
      </c>
      <c r="AB373" s="42"/>
      <c r="AC373" s="76"/>
    </row>
    <row r="374" spans="1:29" x14ac:dyDescent="0.2">
      <c r="A374">
        <v>22</v>
      </c>
      <c r="F374">
        <v>0.09</v>
      </c>
      <c r="H374">
        <v>0.17</v>
      </c>
      <c r="U374">
        <v>22</v>
      </c>
      <c r="X374" s="41" t="s">
        <v>102</v>
      </c>
      <c r="Y374" s="41"/>
      <c r="Z374" s="8"/>
      <c r="AA374" s="8"/>
      <c r="AB374" s="42"/>
      <c r="AC374" s="76"/>
    </row>
    <row r="375" spans="1:29" x14ac:dyDescent="0.2">
      <c r="A375">
        <v>23</v>
      </c>
      <c r="B375">
        <v>0.04</v>
      </c>
      <c r="C375">
        <v>0.03</v>
      </c>
      <c r="D375">
        <v>0.04</v>
      </c>
      <c r="E375">
        <v>0.22</v>
      </c>
      <c r="I375">
        <v>0.06</v>
      </c>
      <c r="J375">
        <v>0.05</v>
      </c>
      <c r="N375">
        <v>0.01</v>
      </c>
      <c r="Q375">
        <v>0.17</v>
      </c>
      <c r="T375">
        <v>0.22</v>
      </c>
      <c r="U375">
        <v>23</v>
      </c>
      <c r="X375" s="39"/>
      <c r="Y375" s="39"/>
      <c r="Z375" s="8"/>
      <c r="AA375" s="8"/>
      <c r="AB375" s="42"/>
      <c r="AC375" s="74"/>
    </row>
    <row r="376" spans="1:29" x14ac:dyDescent="0.2">
      <c r="A376">
        <v>24</v>
      </c>
      <c r="U376">
        <v>24</v>
      </c>
      <c r="X376" s="39"/>
      <c r="Y376" s="39"/>
      <c r="Z376" s="8"/>
      <c r="AA376" s="8"/>
      <c r="AB376" s="42"/>
      <c r="AC376" s="42"/>
    </row>
    <row r="377" spans="1:29" x14ac:dyDescent="0.2">
      <c r="A377">
        <v>25</v>
      </c>
      <c r="E377">
        <v>0.12</v>
      </c>
      <c r="Q377">
        <v>0.13</v>
      </c>
      <c r="U377">
        <v>25</v>
      </c>
      <c r="X377" s="39"/>
      <c r="Y377" s="39"/>
      <c r="Z377" s="8"/>
      <c r="AA377" s="8"/>
      <c r="AB377" s="42"/>
      <c r="AC377" s="42"/>
    </row>
    <row r="378" spans="1:29" x14ac:dyDescent="0.2">
      <c r="A378">
        <v>26</v>
      </c>
      <c r="U378">
        <v>26</v>
      </c>
      <c r="X378" s="39"/>
      <c r="Y378" s="39"/>
      <c r="Z378" s="8"/>
      <c r="AA378" s="8"/>
      <c r="AB378" s="42"/>
      <c r="AC378" s="42"/>
    </row>
    <row r="379" spans="1:29" x14ac:dyDescent="0.2">
      <c r="A379">
        <v>27</v>
      </c>
      <c r="B379">
        <v>0.05</v>
      </c>
      <c r="C379">
        <v>0.1</v>
      </c>
      <c r="D379">
        <v>0.14000000000000001</v>
      </c>
      <c r="G379">
        <v>0.04</v>
      </c>
      <c r="H379">
        <v>0.17</v>
      </c>
      <c r="I379">
        <v>7.0000000000000007E-2</v>
      </c>
      <c r="Q379">
        <v>0.33</v>
      </c>
      <c r="U379">
        <v>27</v>
      </c>
      <c r="X379" s="39"/>
      <c r="Y379" s="39"/>
      <c r="Z379" s="8"/>
      <c r="AA379" s="8"/>
      <c r="AB379" s="42"/>
      <c r="AC379" s="42"/>
    </row>
    <row r="380" spans="1:29" x14ac:dyDescent="0.2">
      <c r="A380">
        <v>28</v>
      </c>
      <c r="B380">
        <v>0.04</v>
      </c>
      <c r="C380">
        <v>0.03</v>
      </c>
      <c r="D380">
        <v>0.06</v>
      </c>
      <c r="E380">
        <v>0.43</v>
      </c>
      <c r="F380">
        <v>0.33</v>
      </c>
      <c r="I380">
        <v>0.03</v>
      </c>
      <c r="N380">
        <v>0.15</v>
      </c>
      <c r="O380">
        <v>0.05</v>
      </c>
      <c r="Q380">
        <v>0.1</v>
      </c>
      <c r="T380">
        <v>0.09</v>
      </c>
      <c r="U380">
        <v>28</v>
      </c>
      <c r="X380" s="39"/>
      <c r="Y380" s="39"/>
      <c r="Z380" s="8"/>
      <c r="AA380" s="8"/>
      <c r="AB380" s="42"/>
      <c r="AC380" s="42"/>
    </row>
    <row r="381" spans="1:29" x14ac:dyDescent="0.2">
      <c r="A381">
        <v>29</v>
      </c>
      <c r="J381">
        <v>0.1</v>
      </c>
      <c r="Q381">
        <v>0.05</v>
      </c>
      <c r="T381">
        <v>0.21</v>
      </c>
      <c r="U381">
        <v>29</v>
      </c>
      <c r="X381" s="39"/>
      <c r="Y381" s="39"/>
      <c r="Z381" s="8"/>
      <c r="AA381" s="8"/>
      <c r="AB381" s="42"/>
      <c r="AC381" s="42"/>
    </row>
    <row r="382" spans="1:29" x14ac:dyDescent="0.2">
      <c r="A382">
        <v>30</v>
      </c>
      <c r="C382">
        <v>0.02</v>
      </c>
      <c r="E382">
        <v>0.13</v>
      </c>
      <c r="F382">
        <v>0.02</v>
      </c>
      <c r="N382">
        <v>0.01</v>
      </c>
      <c r="T382">
        <v>0.13</v>
      </c>
      <c r="U382">
        <v>30</v>
      </c>
      <c r="X382" s="39"/>
      <c r="Y382" s="39"/>
      <c r="Z382" s="8"/>
      <c r="AA382" s="8"/>
      <c r="AB382" s="42"/>
      <c r="AC382" s="42"/>
    </row>
    <row r="383" spans="1:29" x14ac:dyDescent="0.2">
      <c r="A383">
        <v>31</v>
      </c>
      <c r="U383">
        <v>31</v>
      </c>
      <c r="X383" s="39"/>
      <c r="Y383" s="39"/>
      <c r="Z383" s="8"/>
      <c r="AA383" s="8"/>
      <c r="AB383" s="42"/>
      <c r="AC383" s="42"/>
    </row>
    <row r="384" spans="1:29" x14ac:dyDescent="0.2">
      <c r="A384" t="s">
        <v>37</v>
      </c>
      <c r="B384">
        <f t="shared" ref="B384:T384" si="51">SUM(B353:B383)</f>
        <v>0.81000000000000016</v>
      </c>
      <c r="C384">
        <f t="shared" si="51"/>
        <v>0.83000000000000007</v>
      </c>
      <c r="D384">
        <f t="shared" si="51"/>
        <v>1.1300000000000001</v>
      </c>
      <c r="E384">
        <f t="shared" si="51"/>
        <v>2.12</v>
      </c>
      <c r="F384">
        <f t="shared" si="51"/>
        <v>1.37</v>
      </c>
      <c r="G384">
        <f t="shared" si="51"/>
        <v>0.56000000000000005</v>
      </c>
      <c r="H384">
        <f t="shared" si="51"/>
        <v>1.71</v>
      </c>
      <c r="I384">
        <f t="shared" si="51"/>
        <v>0.99</v>
      </c>
      <c r="J384">
        <f t="shared" si="51"/>
        <v>0.88000000000000012</v>
      </c>
      <c r="K384">
        <f t="shared" si="51"/>
        <v>0</v>
      </c>
      <c r="L384">
        <f t="shared" si="51"/>
        <v>0</v>
      </c>
      <c r="M384">
        <f t="shared" si="51"/>
        <v>0</v>
      </c>
      <c r="N384">
        <f t="shared" si="51"/>
        <v>0.85</v>
      </c>
      <c r="O384">
        <f t="shared" si="51"/>
        <v>1.2300000000000002</v>
      </c>
      <c r="P384">
        <f t="shared" si="51"/>
        <v>0</v>
      </c>
      <c r="Q384">
        <f t="shared" si="51"/>
        <v>2.11</v>
      </c>
      <c r="R384">
        <f t="shared" si="51"/>
        <v>0.62</v>
      </c>
      <c r="S384">
        <f t="shared" si="51"/>
        <v>0</v>
      </c>
      <c r="T384">
        <f t="shared" si="51"/>
        <v>2.2199999999999998</v>
      </c>
      <c r="X384" s="39"/>
      <c r="Y384" s="39"/>
      <c r="Z384" s="8"/>
      <c r="AA384" s="8"/>
      <c r="AB384" s="42"/>
      <c r="AC384" s="42"/>
    </row>
    <row r="385" spans="1:29" x14ac:dyDescent="0.2">
      <c r="X385" s="39"/>
      <c r="Y385" s="39"/>
      <c r="Z385" s="8"/>
      <c r="AA385" s="8"/>
      <c r="AB385" s="42"/>
      <c r="AC385" s="42"/>
    </row>
    <row r="386" spans="1:29" x14ac:dyDescent="0.2">
      <c r="A386" t="s">
        <v>50</v>
      </c>
      <c r="B386" t="s">
        <v>1</v>
      </c>
      <c r="C386" t="s">
        <v>2</v>
      </c>
      <c r="D386" t="s">
        <v>113</v>
      </c>
      <c r="E386" t="s">
        <v>4</v>
      </c>
      <c r="F386" t="s">
        <v>5</v>
      </c>
      <c r="G386" t="s">
        <v>6</v>
      </c>
      <c r="H386" t="s">
        <v>180</v>
      </c>
      <c r="I386" t="s">
        <v>96</v>
      </c>
      <c r="J386" t="s">
        <v>9</v>
      </c>
      <c r="K386" t="s">
        <v>10</v>
      </c>
      <c r="L386" t="s">
        <v>11</v>
      </c>
      <c r="M386" t="s">
        <v>181</v>
      </c>
      <c r="N386" t="s">
        <v>13</v>
      </c>
      <c r="O386" t="s">
        <v>14</v>
      </c>
      <c r="P386" t="s">
        <v>15</v>
      </c>
      <c r="Q386" t="s">
        <v>16</v>
      </c>
      <c r="R386" t="s">
        <v>17</v>
      </c>
      <c r="S386" t="s">
        <v>39</v>
      </c>
      <c r="T386" t="s">
        <v>19</v>
      </c>
      <c r="W386" s="70">
        <v>42705</v>
      </c>
      <c r="X386" s="61"/>
      <c r="Y386" s="59" t="s">
        <v>107</v>
      </c>
      <c r="Z386" s="61"/>
      <c r="AA386" s="61"/>
      <c r="AB386" s="62"/>
      <c r="AC386" s="75"/>
    </row>
    <row r="387" spans="1:29" x14ac:dyDescent="0.2">
      <c r="A387">
        <v>2016</v>
      </c>
      <c r="X387" s="39" t="s">
        <v>62</v>
      </c>
      <c r="Y387" s="39" t="s">
        <v>115</v>
      </c>
      <c r="Z387" s="8" t="s">
        <v>99</v>
      </c>
      <c r="AA387" s="47" t="s">
        <v>116</v>
      </c>
      <c r="AB387" s="42" t="s">
        <v>100</v>
      </c>
      <c r="AC387" s="74" t="s">
        <v>178</v>
      </c>
    </row>
    <row r="388" spans="1:29" x14ac:dyDescent="0.2">
      <c r="A388">
        <v>1</v>
      </c>
      <c r="U388">
        <v>1</v>
      </c>
      <c r="W388" t="str">
        <f>B386</f>
        <v>Pomeroy</v>
      </c>
      <c r="X388" s="39">
        <f>B419</f>
        <v>0.92000000000000015</v>
      </c>
      <c r="Y388" s="40">
        <v>1.4739130434782608</v>
      </c>
      <c r="Z388" s="42">
        <f>AQ25</f>
        <v>12.24</v>
      </c>
      <c r="AA388" s="42">
        <v>14.810000000000002</v>
      </c>
      <c r="AB388" s="42">
        <f>AB353+Table15253749[[#This Row],[Column1]]</f>
        <v>4.9799999999999995</v>
      </c>
      <c r="AC388" s="76">
        <f>AC353+Table15253749[[#This Row],[Column2]]</f>
        <v>4.8355928853754939</v>
      </c>
    </row>
    <row r="389" spans="1:29" x14ac:dyDescent="0.2">
      <c r="A389">
        <v>2</v>
      </c>
      <c r="B389">
        <v>0.01</v>
      </c>
      <c r="C389">
        <v>0.1</v>
      </c>
      <c r="D389">
        <v>0.05</v>
      </c>
      <c r="E389">
        <v>7.0000000000000007E-2</v>
      </c>
      <c r="T389">
        <v>0.03</v>
      </c>
      <c r="U389">
        <v>2</v>
      </c>
      <c r="W389" t="str">
        <f>C386</f>
        <v>Kuhn</v>
      </c>
      <c r="X389" s="39">
        <f>C419</f>
        <v>3.61</v>
      </c>
      <c r="Y389" s="40">
        <v>2.3158823529411769</v>
      </c>
      <c r="Z389" s="42">
        <f t="shared" ref="Z389:Z406" si="52">AQ26</f>
        <v>19.89</v>
      </c>
      <c r="AA389" s="42">
        <v>15.120000000000001</v>
      </c>
      <c r="AB389" s="42">
        <f>AB354+Table15253749[[#This Row],[Column1]]</f>
        <v>8.16</v>
      </c>
      <c r="AC389" s="76">
        <f>AC354+Table15253749[[#This Row],[Column2]]</f>
        <v>7.0651031991744073</v>
      </c>
    </row>
    <row r="390" spans="1:29" x14ac:dyDescent="0.2">
      <c r="A390">
        <v>3</v>
      </c>
      <c r="C390">
        <v>0.13</v>
      </c>
      <c r="N390">
        <v>0.06</v>
      </c>
      <c r="U390">
        <v>3</v>
      </c>
      <c r="W390" t="str">
        <f>D386</f>
        <v>Tom Keatts</v>
      </c>
      <c r="X390" s="39">
        <f>D419</f>
        <v>0.55999999999999994</v>
      </c>
      <c r="Y390" s="40"/>
      <c r="Z390" s="42">
        <f t="shared" si="52"/>
        <v>13.62</v>
      </c>
      <c r="AA390" s="42">
        <v>16.690000000000001</v>
      </c>
      <c r="AB390" s="42">
        <f>AB355+Table15253749[[#This Row],[Column1]]</f>
        <v>5.39</v>
      </c>
      <c r="AC390" s="76"/>
    </row>
    <row r="391" spans="1:29" x14ac:dyDescent="0.2">
      <c r="A391">
        <v>4</v>
      </c>
      <c r="B391">
        <v>0.15</v>
      </c>
      <c r="C391">
        <v>0.22</v>
      </c>
      <c r="D391">
        <v>0.14000000000000001</v>
      </c>
      <c r="F391">
        <v>0.18</v>
      </c>
      <c r="G391">
        <v>0.04</v>
      </c>
      <c r="I391">
        <v>0.01</v>
      </c>
      <c r="N391">
        <v>0.44</v>
      </c>
      <c r="U391">
        <v>4</v>
      </c>
      <c r="W391" t="str">
        <f>E386</f>
        <v>Victor</v>
      </c>
      <c r="X391" s="39">
        <f>E419</f>
        <v>2.71</v>
      </c>
      <c r="Y391" s="40">
        <v>2.5139130434782611</v>
      </c>
      <c r="Z391" s="42">
        <f t="shared" si="52"/>
        <v>23.310000000000002</v>
      </c>
      <c r="AA391" s="42">
        <v>20.93</v>
      </c>
      <c r="AB391" s="42">
        <f>AB356+Table15253749[[#This Row],[Column1]]</f>
        <v>10.129999999999999</v>
      </c>
      <c r="AC391" s="76">
        <f>AC356+Table15253749[[#This Row],[Column2]]</f>
        <v>7.5230434782608704</v>
      </c>
    </row>
    <row r="392" spans="1:29" x14ac:dyDescent="0.2">
      <c r="A392">
        <v>5</v>
      </c>
      <c r="C392">
        <v>0.3</v>
      </c>
      <c r="J392">
        <v>0.2</v>
      </c>
      <c r="N392">
        <v>0.02</v>
      </c>
      <c r="U392">
        <v>5</v>
      </c>
      <c r="W392" t="str">
        <f>F386</f>
        <v>Ruark</v>
      </c>
      <c r="X392" s="39">
        <f>F419</f>
        <v>2.35</v>
      </c>
      <c r="Y392" s="40">
        <v>1.5</v>
      </c>
      <c r="Z392" s="42">
        <f t="shared" si="52"/>
        <v>16.280000000000005</v>
      </c>
      <c r="AA392" s="42">
        <v>17.54</v>
      </c>
      <c r="AB392" s="42">
        <f>AB357+Table15253749[[#This Row],[Column1]]</f>
        <v>7.4700000000000006</v>
      </c>
      <c r="AC392" s="76">
        <f>AC357+Table15253749[[#This Row],[Column2]]</f>
        <v>5.8043892339544518</v>
      </c>
    </row>
    <row r="393" spans="1:29" x14ac:dyDescent="0.2">
      <c r="A393">
        <v>6</v>
      </c>
      <c r="C393">
        <v>7.0000000000000007E-2</v>
      </c>
      <c r="E393">
        <v>0.27</v>
      </c>
      <c r="F393">
        <v>0.33</v>
      </c>
      <c r="N393">
        <v>0.32</v>
      </c>
      <c r="U393">
        <v>6</v>
      </c>
      <c r="W393" t="str">
        <f>G386</f>
        <v>Cardwell</v>
      </c>
      <c r="X393" s="39">
        <f>G419</f>
        <v>0.32</v>
      </c>
      <c r="Y393" s="40">
        <v>1.5505263157894735</v>
      </c>
      <c r="Z393" s="42">
        <f t="shared" si="52"/>
        <v>12.13</v>
      </c>
      <c r="AA393" s="42">
        <v>15.569999999999997</v>
      </c>
      <c r="AB393" s="42">
        <f>AB358+Table15253749[[#This Row],[Column1]]</f>
        <v>3.8500000000000005</v>
      </c>
      <c r="AC393" s="76">
        <f>AC358+Table15253749[[#This Row],[Column2]]</f>
        <v>4.8752321981424149</v>
      </c>
    </row>
    <row r="394" spans="1:29" x14ac:dyDescent="0.2">
      <c r="A394">
        <v>7</v>
      </c>
      <c r="B394">
        <v>0.04</v>
      </c>
      <c r="J394">
        <v>0.3</v>
      </c>
      <c r="N394">
        <v>0.01</v>
      </c>
      <c r="T394">
        <v>0.45</v>
      </c>
      <c r="U394">
        <v>7</v>
      </c>
      <c r="W394" t="str">
        <f>H386</f>
        <v>Hastings</v>
      </c>
      <c r="X394" s="39">
        <f>H419</f>
        <v>0.46</v>
      </c>
      <c r="Y394" s="40">
        <v>1.7908695652173916</v>
      </c>
      <c r="Z394" s="42">
        <f t="shared" si="52"/>
        <v>17.100000000000001</v>
      </c>
      <c r="AA394" s="42">
        <v>15.5</v>
      </c>
      <c r="AB394" s="42">
        <f>AB359+Table15253749[[#This Row],[Column1]]</f>
        <v>6.9299999999999988</v>
      </c>
      <c r="AC394" s="76">
        <f>AC359+Table15253749[[#This Row],[Column2]]</f>
        <v>5.8125578769057036</v>
      </c>
    </row>
    <row r="395" spans="1:29" x14ac:dyDescent="0.2">
      <c r="A395">
        <v>8</v>
      </c>
      <c r="C395">
        <v>0.1</v>
      </c>
      <c r="U395">
        <v>8</v>
      </c>
      <c r="W395" t="str">
        <f>I386</f>
        <v>510 Pataha</v>
      </c>
      <c r="X395" s="39">
        <f>I419</f>
        <v>1.06</v>
      </c>
      <c r="Y395" s="40"/>
      <c r="Z395" s="42">
        <f t="shared" si="52"/>
        <v>14.84</v>
      </c>
      <c r="AA395" s="42"/>
      <c r="AB395" s="42">
        <f>AB360+Table15253749[[#This Row],[Column1]]</f>
        <v>5.51</v>
      </c>
      <c r="AC395" s="76"/>
    </row>
    <row r="396" spans="1:29" x14ac:dyDescent="0.2">
      <c r="A396">
        <v>9</v>
      </c>
      <c r="C396">
        <v>0.27</v>
      </c>
      <c r="N396">
        <v>0.26</v>
      </c>
      <c r="T396">
        <v>0.23</v>
      </c>
      <c r="U396">
        <v>9</v>
      </c>
      <c r="W396" t="str">
        <f>J386</f>
        <v>Williams</v>
      </c>
      <c r="X396" s="39">
        <f>J419</f>
        <v>2.3000000000000003</v>
      </c>
      <c r="Y396" s="40">
        <v>2.0100000000000002</v>
      </c>
      <c r="Z396" s="42">
        <f t="shared" si="52"/>
        <v>17.38</v>
      </c>
      <c r="AA396" s="42">
        <v>17.899999999999999</v>
      </c>
      <c r="AB396" s="42">
        <f>AB361+Table15253749[[#This Row],[Column1]]</f>
        <v>7.1099999999999994</v>
      </c>
      <c r="AC396" s="76">
        <f>AC361+Table15253749[[#This Row],[Column2]]</f>
        <v>6.4965424430641825</v>
      </c>
    </row>
    <row r="397" spans="1:29" x14ac:dyDescent="0.2">
      <c r="A397">
        <v>10</v>
      </c>
      <c r="B397">
        <v>0.1</v>
      </c>
      <c r="C397">
        <v>0.1</v>
      </c>
      <c r="D397">
        <v>0.02</v>
      </c>
      <c r="E397">
        <v>0.3</v>
      </c>
      <c r="F397">
        <v>0.3</v>
      </c>
      <c r="I397">
        <v>0.11</v>
      </c>
      <c r="J397">
        <v>0.3</v>
      </c>
      <c r="R397">
        <v>6.25</v>
      </c>
      <c r="U397">
        <v>10</v>
      </c>
      <c r="W397" t="str">
        <f>K386</f>
        <v>Fitzsimmons</v>
      </c>
      <c r="X397" s="39">
        <f>K419</f>
        <v>0</v>
      </c>
      <c r="Y397" s="40">
        <v>1.8673913043478259</v>
      </c>
      <c r="Z397" s="42">
        <f t="shared" si="52"/>
        <v>0</v>
      </c>
      <c r="AA397" s="42">
        <v>16.39</v>
      </c>
      <c r="AB397" s="42">
        <f>AB362+Table15253749[[#This Row],[Column1]]</f>
        <v>0</v>
      </c>
      <c r="AC397" s="76">
        <f>AC362+Table15253749[[#This Row],[Column2]]</f>
        <v>5.858517786561265</v>
      </c>
    </row>
    <row r="398" spans="1:29" x14ac:dyDescent="0.2">
      <c r="A398">
        <v>11</v>
      </c>
      <c r="B398">
        <v>0.05</v>
      </c>
      <c r="C398">
        <v>0.12</v>
      </c>
      <c r="D398">
        <v>0.08</v>
      </c>
      <c r="E398">
        <v>0.16</v>
      </c>
      <c r="G398">
        <v>0.12</v>
      </c>
      <c r="I398">
        <v>0.02</v>
      </c>
      <c r="N398">
        <v>0.05</v>
      </c>
      <c r="Q398">
        <v>0.54</v>
      </c>
      <c r="U398">
        <v>11</v>
      </c>
      <c r="W398" t="str">
        <f>L386</f>
        <v>Houser</v>
      </c>
      <c r="X398" s="39">
        <f>L419</f>
        <v>0</v>
      </c>
      <c r="Y398" s="40">
        <v>1.7295652173913041</v>
      </c>
      <c r="Z398" s="42">
        <f t="shared" si="52"/>
        <v>15.98</v>
      </c>
      <c r="AA398" s="42">
        <v>17.669999999999998</v>
      </c>
      <c r="AB398" s="42">
        <f>AB363+Table15253749[[#This Row],[Column1]]</f>
        <v>4.55</v>
      </c>
      <c r="AC398" s="76">
        <f>AC363+Table15253749[[#This Row],[Column2]]</f>
        <v>6.09203557312253</v>
      </c>
    </row>
    <row r="399" spans="1:29" x14ac:dyDescent="0.2">
      <c r="A399">
        <v>12</v>
      </c>
      <c r="C399">
        <v>0.06</v>
      </c>
      <c r="E399">
        <v>0.1</v>
      </c>
      <c r="F399">
        <v>0.16</v>
      </c>
      <c r="J399">
        <v>0.16</v>
      </c>
      <c r="N399">
        <v>0.06</v>
      </c>
      <c r="T399">
        <v>0.37</v>
      </c>
      <c r="U399">
        <v>12</v>
      </c>
      <c r="W399" t="str">
        <f>M386</f>
        <v>Baker</v>
      </c>
      <c r="X399" s="39">
        <f>M419</f>
        <v>0</v>
      </c>
      <c r="Y399" s="40">
        <v>1.735217391304348</v>
      </c>
      <c r="Z399" s="42">
        <f t="shared" si="52"/>
        <v>0</v>
      </c>
      <c r="AA399" s="42">
        <v>15.38</v>
      </c>
      <c r="AB399" s="42">
        <f>AB364+Table15253749[[#This Row],[Column1]]</f>
        <v>0</v>
      </c>
      <c r="AC399" s="76">
        <f>AC364+Table15253749[[#This Row],[Column2]]</f>
        <v>5.4741200828157357</v>
      </c>
    </row>
    <row r="400" spans="1:29" x14ac:dyDescent="0.2">
      <c r="A400">
        <v>13</v>
      </c>
      <c r="N400">
        <v>0.02</v>
      </c>
      <c r="T400">
        <v>0.18</v>
      </c>
      <c r="U400">
        <v>13</v>
      </c>
      <c r="W400" t="str">
        <f>N386</f>
        <v>Landkammer</v>
      </c>
      <c r="X400" s="39">
        <f>N419</f>
        <v>2.5299999999999998</v>
      </c>
      <c r="Y400" s="40">
        <v>1.6473913043478261</v>
      </c>
      <c r="Z400" s="42">
        <f t="shared" si="52"/>
        <v>15.94</v>
      </c>
      <c r="AA400" s="42">
        <v>15.180000000000003</v>
      </c>
      <c r="AB400" s="42">
        <f>AB365+Table15253749[[#This Row],[Column1]]</f>
        <v>6.0600000000000005</v>
      </c>
      <c r="AC400" s="76">
        <f>AC365+Table15253749[[#This Row],[Column2]]</f>
        <v>5.1704347826086954</v>
      </c>
    </row>
    <row r="401" spans="1:29" x14ac:dyDescent="0.2">
      <c r="A401">
        <v>14</v>
      </c>
      <c r="C401">
        <v>1.2</v>
      </c>
      <c r="U401">
        <v>14</v>
      </c>
      <c r="W401" t="str">
        <f>O386</f>
        <v>Travis</v>
      </c>
      <c r="X401" s="39">
        <f>O419</f>
        <v>1.5499999999999998</v>
      </c>
      <c r="Y401" s="40">
        <v>1.6790476190476189</v>
      </c>
      <c r="Z401" s="42">
        <f t="shared" si="52"/>
        <v>13.93</v>
      </c>
      <c r="AA401" s="42">
        <v>15.379999999999999</v>
      </c>
      <c r="AB401" s="42">
        <f>AB366+Table15253749[[#This Row],[Column1]]</f>
        <v>5.92</v>
      </c>
      <c r="AC401" s="76">
        <f>AC366+Table15253749[[#This Row],[Column2]]</f>
        <v>5.1366600790513832</v>
      </c>
    </row>
    <row r="402" spans="1:29" x14ac:dyDescent="0.2">
      <c r="A402">
        <v>15</v>
      </c>
      <c r="F402">
        <v>0.32</v>
      </c>
      <c r="J402">
        <v>0.3</v>
      </c>
      <c r="N402">
        <v>0.3</v>
      </c>
      <c r="U402">
        <v>15</v>
      </c>
      <c r="W402" t="str">
        <f>P386</f>
        <v>Robinson</v>
      </c>
      <c r="X402" s="39">
        <f>P419</f>
        <v>0</v>
      </c>
      <c r="Y402" s="40">
        <v>1.4900000000000002</v>
      </c>
      <c r="Z402" s="42">
        <f t="shared" si="52"/>
        <v>0</v>
      </c>
      <c r="AA402" s="42">
        <v>15.579999999999998</v>
      </c>
      <c r="AB402" s="42">
        <f>AB367+Table15253749[[#This Row],[Column1]]</f>
        <v>0</v>
      </c>
      <c r="AC402" s="76">
        <f>AC367+Table15253749[[#This Row],[Column2]]</f>
        <v>5.4239869281045756</v>
      </c>
    </row>
    <row r="403" spans="1:29" x14ac:dyDescent="0.2">
      <c r="A403">
        <v>16</v>
      </c>
      <c r="C403">
        <v>0.03</v>
      </c>
      <c r="E403">
        <v>0.3</v>
      </c>
      <c r="N403">
        <v>0.01</v>
      </c>
      <c r="O403">
        <v>0.56999999999999995</v>
      </c>
      <c r="U403">
        <v>16</v>
      </c>
      <c r="W403" t="str">
        <f>Q386</f>
        <v>Blachly</v>
      </c>
      <c r="X403" s="39">
        <f>Q419</f>
        <v>1.83</v>
      </c>
      <c r="Y403" s="40">
        <v>2.0334782608695652</v>
      </c>
      <c r="Z403" s="42">
        <f t="shared" si="52"/>
        <v>21.33</v>
      </c>
      <c r="AA403" s="42">
        <v>14.350000000000001</v>
      </c>
      <c r="AB403" s="42">
        <f>AB368+Table15253749[[#This Row],[Column1]]</f>
        <v>9.2499999999999982</v>
      </c>
      <c r="AC403" s="76">
        <f>AC368+Table15253749[[#This Row],[Column2]]</f>
        <v>6.5866045548654242</v>
      </c>
    </row>
    <row r="404" spans="1:29" x14ac:dyDescent="0.2">
      <c r="A404">
        <v>17</v>
      </c>
      <c r="U404">
        <v>17</v>
      </c>
      <c r="W404" t="str">
        <f>R386</f>
        <v>S. Flerchinger</v>
      </c>
      <c r="X404" s="39">
        <f>R419</f>
        <v>6.75</v>
      </c>
      <c r="Y404" s="40">
        <v>1.5850000000000002</v>
      </c>
      <c r="Z404" s="42">
        <f t="shared" si="52"/>
        <v>21.43</v>
      </c>
      <c r="AA404" s="42">
        <v>13.16</v>
      </c>
      <c r="AB404" s="42">
        <f>AB369+Table15253749[[#This Row],[Column1]]</f>
        <v>10.82</v>
      </c>
      <c r="AC404" s="76">
        <f>AC369+Table15253749[[#This Row],[Column2]]</f>
        <v>5.4666403162055337</v>
      </c>
    </row>
    <row r="405" spans="1:29" x14ac:dyDescent="0.2">
      <c r="A405">
        <v>18</v>
      </c>
      <c r="U405">
        <v>18</v>
      </c>
      <c r="W405" t="str">
        <f>S386</f>
        <v>B Slaybaugh</v>
      </c>
      <c r="X405" s="39">
        <f>S419</f>
        <v>0</v>
      </c>
      <c r="Y405" s="40">
        <v>2.3391666666666668</v>
      </c>
      <c r="Z405" s="42">
        <f t="shared" si="52"/>
        <v>0</v>
      </c>
      <c r="AA405" s="42"/>
      <c r="AB405" s="42">
        <f>AB370+Table15253749[[#This Row],[Column1]]</f>
        <v>0</v>
      </c>
      <c r="AC405" s="76">
        <f>AC370+Table15253749[[#This Row],[Column2]]</f>
        <v>6.246666666666667</v>
      </c>
    </row>
    <row r="406" spans="1:29" x14ac:dyDescent="0.2">
      <c r="A406">
        <v>19</v>
      </c>
      <c r="B406">
        <v>0.08</v>
      </c>
      <c r="C406">
        <v>0.23</v>
      </c>
      <c r="E406">
        <v>0.71</v>
      </c>
      <c r="G406">
        <v>0.04</v>
      </c>
      <c r="I406">
        <v>0.1</v>
      </c>
      <c r="N406">
        <v>0.01</v>
      </c>
      <c r="T406">
        <v>0.76</v>
      </c>
      <c r="U406">
        <v>19</v>
      </c>
      <c r="W406" t="str">
        <f>T386</f>
        <v>Demand</v>
      </c>
      <c r="X406" s="39">
        <f>T419</f>
        <v>2.6799999999999997</v>
      </c>
      <c r="Y406" s="40">
        <v>3.2076923076923078</v>
      </c>
      <c r="Z406" s="42">
        <f t="shared" si="52"/>
        <v>30.86</v>
      </c>
      <c r="AA406" s="42"/>
      <c r="AB406" s="42">
        <f>AB371+Table15253749[[#This Row],[Column1]]</f>
        <v>10.899999999999999</v>
      </c>
      <c r="AC406" s="76">
        <f>AC371+Table15253749[[#This Row],[Column2]]</f>
        <v>9.0100000000000016</v>
      </c>
    </row>
    <row r="407" spans="1:29" x14ac:dyDescent="0.2">
      <c r="A407">
        <v>20</v>
      </c>
      <c r="B407">
        <v>0.26</v>
      </c>
      <c r="D407">
        <v>0.02</v>
      </c>
      <c r="F407">
        <v>0.4</v>
      </c>
      <c r="G407">
        <v>0.04</v>
      </c>
      <c r="H407">
        <v>0.46</v>
      </c>
      <c r="I407">
        <v>0.04</v>
      </c>
      <c r="J407">
        <v>0.3</v>
      </c>
      <c r="N407">
        <v>0.16</v>
      </c>
      <c r="R407">
        <v>0.2</v>
      </c>
      <c r="T407">
        <v>0.3</v>
      </c>
      <c r="U407">
        <v>20</v>
      </c>
      <c r="X407" s="39"/>
      <c r="Y407" s="39"/>
      <c r="Z407" s="8"/>
      <c r="AA407" s="8"/>
      <c r="AB407" s="42"/>
      <c r="AC407" s="76"/>
    </row>
    <row r="408" spans="1:29" x14ac:dyDescent="0.2">
      <c r="A408">
        <v>21</v>
      </c>
      <c r="U408">
        <v>21</v>
      </c>
      <c r="W408" t="s">
        <v>101</v>
      </c>
      <c r="X408" s="39"/>
      <c r="Y408" s="39"/>
      <c r="Z408" s="8"/>
      <c r="AA408" s="8" t="s">
        <v>145</v>
      </c>
      <c r="AB408" s="42"/>
      <c r="AC408" s="76"/>
    </row>
    <row r="409" spans="1:29" x14ac:dyDescent="0.2">
      <c r="A409">
        <v>22</v>
      </c>
      <c r="U409">
        <v>22</v>
      </c>
      <c r="X409" s="41" t="s">
        <v>102</v>
      </c>
      <c r="Y409" s="41"/>
      <c r="Z409" s="8"/>
      <c r="AA409" s="8"/>
      <c r="AB409" s="42"/>
      <c r="AC409" s="76"/>
    </row>
    <row r="410" spans="1:29" x14ac:dyDescent="0.2">
      <c r="A410">
        <v>23</v>
      </c>
      <c r="C410">
        <v>0.2</v>
      </c>
      <c r="N410">
        <v>0.01</v>
      </c>
      <c r="U410">
        <v>23</v>
      </c>
      <c r="X410" s="39"/>
      <c r="Y410" s="39"/>
      <c r="Z410" s="8"/>
      <c r="AA410" s="8"/>
      <c r="AB410" s="42"/>
      <c r="AC410" s="74"/>
    </row>
    <row r="411" spans="1:29" x14ac:dyDescent="0.2">
      <c r="A411">
        <v>24</v>
      </c>
      <c r="E411">
        <v>0.43</v>
      </c>
      <c r="F411">
        <v>0.22</v>
      </c>
      <c r="J411">
        <v>0.32</v>
      </c>
      <c r="N411">
        <v>0.31</v>
      </c>
      <c r="T411">
        <v>0.11</v>
      </c>
      <c r="U411">
        <v>24</v>
      </c>
      <c r="X411" s="39"/>
      <c r="Y411" s="39"/>
      <c r="Z411" s="8"/>
      <c r="AA411" s="8"/>
      <c r="AB411" s="42"/>
      <c r="AC411" s="42"/>
    </row>
    <row r="412" spans="1:29" x14ac:dyDescent="0.2">
      <c r="A412">
        <v>25</v>
      </c>
      <c r="B412">
        <v>0.03</v>
      </c>
      <c r="I412">
        <v>0.03</v>
      </c>
      <c r="U412">
        <v>25</v>
      </c>
      <c r="X412" s="39"/>
      <c r="Y412" s="39"/>
      <c r="Z412" s="8"/>
      <c r="AA412" s="8"/>
      <c r="AB412" s="42"/>
      <c r="AC412" s="42"/>
    </row>
    <row r="413" spans="1:29" x14ac:dyDescent="0.2">
      <c r="A413">
        <v>26</v>
      </c>
      <c r="C413">
        <v>0.16</v>
      </c>
      <c r="F413">
        <v>0.19</v>
      </c>
      <c r="G413">
        <v>0.04</v>
      </c>
      <c r="T413">
        <v>0.09</v>
      </c>
      <c r="U413">
        <v>26</v>
      </c>
      <c r="X413" s="39"/>
      <c r="Y413" s="39"/>
      <c r="Z413" s="8"/>
      <c r="AA413" s="8"/>
      <c r="AB413" s="42"/>
      <c r="AC413" s="42"/>
    </row>
    <row r="414" spans="1:29" x14ac:dyDescent="0.2">
      <c r="A414">
        <v>27</v>
      </c>
      <c r="B414">
        <v>0.01</v>
      </c>
      <c r="D414">
        <v>0.03</v>
      </c>
      <c r="E414">
        <v>0.23</v>
      </c>
      <c r="I414">
        <v>0.47</v>
      </c>
      <c r="J414">
        <v>0.15</v>
      </c>
      <c r="N414">
        <v>0.09</v>
      </c>
      <c r="R414">
        <v>0.3</v>
      </c>
      <c r="U414">
        <v>27</v>
      </c>
      <c r="X414" s="39"/>
      <c r="Y414" s="39"/>
      <c r="Z414" s="8"/>
      <c r="AA414" s="8"/>
      <c r="AB414" s="42"/>
      <c r="AC414" s="42"/>
    </row>
    <row r="415" spans="1:29" x14ac:dyDescent="0.2">
      <c r="A415">
        <v>28</v>
      </c>
      <c r="U415">
        <v>28</v>
      </c>
      <c r="X415" s="39"/>
      <c r="Y415" s="39"/>
      <c r="Z415" s="8"/>
      <c r="AA415" s="8"/>
      <c r="AB415" s="42"/>
      <c r="AC415" s="42"/>
    </row>
    <row r="416" spans="1:29" x14ac:dyDescent="0.2">
      <c r="A416">
        <v>29</v>
      </c>
      <c r="C416">
        <v>0.32</v>
      </c>
      <c r="U416">
        <v>29</v>
      </c>
      <c r="X416" s="39"/>
      <c r="Y416" s="39"/>
      <c r="Z416" s="8"/>
      <c r="AA416" s="8"/>
      <c r="AB416" s="42"/>
      <c r="AC416" s="42"/>
    </row>
    <row r="417" spans="1:29" x14ac:dyDescent="0.2">
      <c r="A417">
        <v>30</v>
      </c>
      <c r="B417">
        <v>0.19</v>
      </c>
      <c r="D417">
        <v>0.22</v>
      </c>
      <c r="E417">
        <v>0.14000000000000001</v>
      </c>
      <c r="G417">
        <v>0.04</v>
      </c>
      <c r="I417">
        <v>0.28000000000000003</v>
      </c>
      <c r="J417">
        <v>0.27</v>
      </c>
      <c r="N417">
        <v>0.4</v>
      </c>
      <c r="O417">
        <v>0.98</v>
      </c>
      <c r="Q417">
        <v>1.29</v>
      </c>
      <c r="T417">
        <v>0.16</v>
      </c>
      <c r="U417">
        <v>30</v>
      </c>
      <c r="X417" s="39"/>
      <c r="Y417" s="39"/>
      <c r="Z417" s="8"/>
      <c r="AA417" s="8"/>
      <c r="AB417" s="42"/>
      <c r="AC417" s="42"/>
    </row>
    <row r="418" spans="1:29" x14ac:dyDescent="0.2">
      <c r="A418">
        <v>31</v>
      </c>
      <c r="F418">
        <v>0.25</v>
      </c>
      <c r="U418">
        <v>31</v>
      </c>
      <c r="X418" s="39"/>
      <c r="Y418" s="39"/>
      <c r="Z418" s="8"/>
      <c r="AA418" s="8"/>
      <c r="AB418" s="42"/>
      <c r="AC418" s="42"/>
    </row>
    <row r="419" spans="1:29" x14ac:dyDescent="0.2">
      <c r="A419" t="s">
        <v>37</v>
      </c>
      <c r="B419">
        <f t="shared" ref="B419:T419" si="53">SUM(B388:B418)</f>
        <v>0.92000000000000015</v>
      </c>
      <c r="C419">
        <f t="shared" si="53"/>
        <v>3.61</v>
      </c>
      <c r="D419">
        <f t="shared" si="53"/>
        <v>0.55999999999999994</v>
      </c>
      <c r="E419">
        <f t="shared" si="53"/>
        <v>2.71</v>
      </c>
      <c r="F419">
        <f t="shared" si="53"/>
        <v>2.35</v>
      </c>
      <c r="G419">
        <f t="shared" si="53"/>
        <v>0.32</v>
      </c>
      <c r="H419">
        <f t="shared" si="53"/>
        <v>0.46</v>
      </c>
      <c r="I419">
        <f t="shared" si="53"/>
        <v>1.06</v>
      </c>
      <c r="J419">
        <f t="shared" si="53"/>
        <v>2.3000000000000003</v>
      </c>
      <c r="K419">
        <f t="shared" si="53"/>
        <v>0</v>
      </c>
      <c r="L419">
        <f t="shared" si="53"/>
        <v>0</v>
      </c>
      <c r="M419">
        <f t="shared" si="53"/>
        <v>0</v>
      </c>
      <c r="N419">
        <f t="shared" si="53"/>
        <v>2.5299999999999998</v>
      </c>
      <c r="O419">
        <f t="shared" si="53"/>
        <v>1.5499999999999998</v>
      </c>
      <c r="P419">
        <f t="shared" si="53"/>
        <v>0</v>
      </c>
      <c r="Q419">
        <f t="shared" si="53"/>
        <v>1.83</v>
      </c>
      <c r="R419">
        <f t="shared" si="53"/>
        <v>6.75</v>
      </c>
      <c r="S419">
        <f t="shared" si="53"/>
        <v>0</v>
      </c>
      <c r="T419">
        <f t="shared" si="53"/>
        <v>2.6799999999999997</v>
      </c>
      <c r="X419" s="39"/>
      <c r="Y419" s="39"/>
      <c r="Z419" s="8"/>
      <c r="AA419" s="8"/>
      <c r="AB419" s="42"/>
      <c r="AC419" s="42"/>
    </row>
    <row r="420" spans="1:29" x14ac:dyDescent="0.2">
      <c r="X420" s="39"/>
      <c r="Y420" s="39"/>
      <c r="Z420" s="8"/>
      <c r="AA420" s="8"/>
      <c r="AB420" s="42"/>
      <c r="AC420" s="42"/>
    </row>
    <row r="421" spans="1:29" x14ac:dyDescent="0.2">
      <c r="A421" t="s">
        <v>87</v>
      </c>
      <c r="B421">
        <f>SUM(+B34+B69+B104+B139+B174+B209+B244+B279+B314+B349+B384+B419)</f>
        <v>12.24</v>
      </c>
      <c r="C421">
        <f t="shared" ref="C421:T421" si="54">SUM(C34+C69+C107+C209+C244+C279+C314+C349+C384+C419)</f>
        <v>14.44</v>
      </c>
      <c r="D421">
        <f t="shared" si="54"/>
        <v>9.3500000000000014</v>
      </c>
      <c r="E421">
        <f t="shared" si="54"/>
        <v>15.930000000000003</v>
      </c>
      <c r="F421">
        <f t="shared" si="54"/>
        <v>11.040000000000001</v>
      </c>
      <c r="G421">
        <f t="shared" si="54"/>
        <v>7.6800000000000015</v>
      </c>
      <c r="H421">
        <f t="shared" si="54"/>
        <v>12.45</v>
      </c>
      <c r="I421">
        <f t="shared" si="54"/>
        <v>9.7500000000000018</v>
      </c>
      <c r="J421">
        <f t="shared" si="54"/>
        <v>11.860000000000001</v>
      </c>
      <c r="K421">
        <f t="shared" si="54"/>
        <v>0</v>
      </c>
      <c r="L421">
        <f t="shared" si="54"/>
        <v>10.01</v>
      </c>
      <c r="M421">
        <f t="shared" si="54"/>
        <v>0</v>
      </c>
      <c r="N421">
        <f t="shared" si="54"/>
        <v>10.41</v>
      </c>
      <c r="O421">
        <f t="shared" si="54"/>
        <v>9.06</v>
      </c>
      <c r="P421">
        <f t="shared" si="54"/>
        <v>0</v>
      </c>
      <c r="Q421">
        <f t="shared" si="54"/>
        <v>14.69</v>
      </c>
      <c r="R421">
        <f t="shared" si="54"/>
        <v>16.329999999999998</v>
      </c>
      <c r="S421">
        <f t="shared" si="54"/>
        <v>0</v>
      </c>
      <c r="T421">
        <f t="shared" si="54"/>
        <v>21.9</v>
      </c>
      <c r="X421" s="39"/>
      <c r="Y421" s="39"/>
      <c r="Z421" s="8"/>
      <c r="AA421" s="8"/>
      <c r="AB421" s="42"/>
      <c r="AC421" s="42"/>
    </row>
  </sheetData>
  <pageMargins left="0.7" right="0.7" top="0.75" bottom="0.75" header="0.3" footer="0.3"/>
  <pageSetup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K428"/>
  <sheetViews>
    <sheetView topLeftCell="A325" workbookViewId="0">
      <selection activeCell="P69" sqref="P69"/>
    </sheetView>
  </sheetViews>
  <sheetFormatPr defaultRowHeight="12.75" x14ac:dyDescent="0.2"/>
  <cols>
    <col min="1" max="8" width="9.140625" style="84"/>
    <col min="9" max="9" width="10.28515625" style="84" customWidth="1"/>
    <col min="10" max="13" width="9.140625" style="84"/>
    <col min="14" max="14" width="11.42578125" style="84" customWidth="1"/>
    <col min="15" max="22" width="9.140625" style="84"/>
    <col min="23" max="23" width="14.5703125" style="84" customWidth="1"/>
    <col min="24" max="16384" width="9.140625" style="84"/>
  </cols>
  <sheetData>
    <row r="1" spans="1:89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84" t="s">
        <v>6</v>
      </c>
      <c r="H1" s="84" t="s">
        <v>180</v>
      </c>
      <c r="I1" s="84" t="s">
        <v>96</v>
      </c>
      <c r="J1" s="84" t="s">
        <v>9</v>
      </c>
      <c r="K1" s="84" t="s">
        <v>10</v>
      </c>
      <c r="L1" s="84" t="s">
        <v>11</v>
      </c>
      <c r="M1" s="85" t="s">
        <v>185</v>
      </c>
      <c r="N1" s="84" t="s">
        <v>13</v>
      </c>
      <c r="O1" s="84" t="s">
        <v>14</v>
      </c>
      <c r="P1" s="84" t="s">
        <v>15</v>
      </c>
      <c r="Q1" s="84" t="s">
        <v>16</v>
      </c>
      <c r="R1" s="84" t="s">
        <v>17</v>
      </c>
      <c r="S1" s="84" t="s">
        <v>18</v>
      </c>
      <c r="T1" s="84" t="s">
        <v>19</v>
      </c>
      <c r="X1" s="86"/>
      <c r="Y1" s="86"/>
      <c r="AI1" s="87" t="s">
        <v>143</v>
      </c>
      <c r="AT1" s="84">
        <v>2017</v>
      </c>
      <c r="AV1" s="84" t="str">
        <f t="shared" ref="AV1:BN1" si="0">B1</f>
        <v>Pomeroy</v>
      </c>
      <c r="AW1" s="84" t="str">
        <f t="shared" si="0"/>
        <v>Kuhn</v>
      </c>
      <c r="AX1" s="84" t="str">
        <f t="shared" si="0"/>
        <v>Tom Keatts</v>
      </c>
      <c r="AY1" s="84" t="str">
        <f t="shared" si="0"/>
        <v>Victor</v>
      </c>
      <c r="AZ1" s="84" t="str">
        <f t="shared" si="0"/>
        <v>Ruark</v>
      </c>
      <c r="BA1" s="84" t="str">
        <f t="shared" si="0"/>
        <v>Cardwell</v>
      </c>
      <c r="BB1" s="84" t="str">
        <f t="shared" si="0"/>
        <v>Hastings</v>
      </c>
      <c r="BC1" s="84" t="str">
        <f t="shared" si="0"/>
        <v>510 Pataha</v>
      </c>
      <c r="BD1" s="84" t="str">
        <f t="shared" si="0"/>
        <v>Williams</v>
      </c>
      <c r="BE1" s="84" t="str">
        <f t="shared" si="0"/>
        <v>Fitzsimmons</v>
      </c>
      <c r="BF1" s="84" t="str">
        <f t="shared" si="0"/>
        <v>Houser</v>
      </c>
      <c r="BG1" s="84" t="str">
        <f t="shared" si="0"/>
        <v>Villard</v>
      </c>
      <c r="BH1" s="84" t="str">
        <f t="shared" si="0"/>
        <v>Landkammer</v>
      </c>
      <c r="BI1" s="84" t="str">
        <f t="shared" si="0"/>
        <v>Travis</v>
      </c>
      <c r="BJ1" s="84" t="str">
        <f t="shared" si="0"/>
        <v>Robinson</v>
      </c>
      <c r="BK1" s="84" t="str">
        <f t="shared" si="0"/>
        <v>Blachly</v>
      </c>
      <c r="BL1" s="84" t="str">
        <f t="shared" si="0"/>
        <v>S. Flerchinger</v>
      </c>
      <c r="BM1" s="84" t="str">
        <f t="shared" si="0"/>
        <v>B. Slaybaugh</v>
      </c>
      <c r="BN1" s="84" t="str">
        <f t="shared" si="0"/>
        <v>Demand</v>
      </c>
      <c r="BO1" s="88" t="s">
        <v>20</v>
      </c>
    </row>
    <row r="2" spans="1:89" ht="15" x14ac:dyDescent="0.2">
      <c r="A2" s="84">
        <v>2017</v>
      </c>
      <c r="W2" s="89">
        <v>42736</v>
      </c>
      <c r="X2" s="90"/>
      <c r="Y2" s="91" t="s">
        <v>107</v>
      </c>
      <c r="Z2" s="92"/>
      <c r="AA2" s="92"/>
      <c r="AB2" s="92"/>
      <c r="AC2" s="92"/>
      <c r="AF2" s="87" t="s">
        <v>138</v>
      </c>
      <c r="AG2" s="87" t="s">
        <v>103</v>
      </c>
      <c r="AH2" s="87" t="s">
        <v>139</v>
      </c>
      <c r="AI2" s="87" t="s">
        <v>140</v>
      </c>
      <c r="AJ2" s="87" t="s">
        <v>42</v>
      </c>
      <c r="AK2" s="87" t="s">
        <v>43</v>
      </c>
      <c r="AL2" s="87" t="s">
        <v>45</v>
      </c>
      <c r="AM2" s="87" t="s">
        <v>58</v>
      </c>
      <c r="AN2" s="87" t="s">
        <v>59</v>
      </c>
      <c r="AO2" s="87" t="s">
        <v>104</v>
      </c>
      <c r="AP2" s="87" t="s">
        <v>141</v>
      </c>
      <c r="AQ2" s="87" t="s">
        <v>62</v>
      </c>
      <c r="AR2" s="87" t="s">
        <v>142</v>
      </c>
      <c r="BO2" s="88"/>
    </row>
    <row r="3" spans="1:89" x14ac:dyDescent="0.2">
      <c r="A3" s="84">
        <v>1</v>
      </c>
      <c r="C3" s="84">
        <v>0.53</v>
      </c>
      <c r="E3" s="84">
        <v>0.15</v>
      </c>
      <c r="N3" s="84">
        <v>0.05</v>
      </c>
      <c r="Q3" s="84">
        <v>0.02</v>
      </c>
      <c r="U3" s="84">
        <v>1</v>
      </c>
      <c r="X3" s="90" t="s">
        <v>98</v>
      </c>
      <c r="Y3" s="91" t="s">
        <v>115</v>
      </c>
      <c r="Z3" s="92" t="s">
        <v>99</v>
      </c>
      <c r="AA3" s="92" t="s">
        <v>116</v>
      </c>
      <c r="AB3" s="93" t="s">
        <v>100</v>
      </c>
      <c r="AC3" s="93" t="s">
        <v>178</v>
      </c>
      <c r="AE3" s="84" t="str">
        <f>B$1</f>
        <v>Pomeroy</v>
      </c>
      <c r="AF3" s="94">
        <f>$B34</f>
        <v>0.68</v>
      </c>
      <c r="AG3" s="94">
        <f>$B69</f>
        <v>2.3399999999999994</v>
      </c>
      <c r="AH3" s="94">
        <f>$B104</f>
        <v>3.5999999999999996</v>
      </c>
      <c r="AI3" s="94">
        <f>$B140</f>
        <v>1.3100000000000003</v>
      </c>
      <c r="AJ3" s="94">
        <f>$B175</f>
        <v>1.06</v>
      </c>
      <c r="AK3" s="94">
        <f>$B211</f>
        <v>0.60000000000000009</v>
      </c>
      <c r="AL3" s="94">
        <f>$B246</f>
        <v>0.01</v>
      </c>
      <c r="AM3" s="94">
        <f>$B282</f>
        <v>0.13</v>
      </c>
      <c r="AN3" s="94">
        <f>$B318</f>
        <v>0.44</v>
      </c>
      <c r="AO3" s="94">
        <f>$B354</f>
        <v>1.22</v>
      </c>
      <c r="AP3" s="94">
        <f>$B390</f>
        <v>2.2000000000000002</v>
      </c>
      <c r="AQ3" s="94">
        <f>$B426</f>
        <v>1.5899999999999999</v>
      </c>
      <c r="AR3" s="94">
        <f>$B428</f>
        <v>15.18</v>
      </c>
      <c r="AT3" s="95" t="s">
        <v>21</v>
      </c>
      <c r="AV3" s="84">
        <f t="shared" ref="AV3:BN3" si="1">B34</f>
        <v>0.68</v>
      </c>
      <c r="AW3" s="84">
        <f t="shared" si="1"/>
        <v>1.5300000000000002</v>
      </c>
      <c r="AX3" s="84">
        <f t="shared" si="1"/>
        <v>0.35000000000000003</v>
      </c>
      <c r="AY3" s="84">
        <f t="shared" si="1"/>
        <v>2.0500000000000003</v>
      </c>
      <c r="AZ3" s="84">
        <f t="shared" si="1"/>
        <v>1.4</v>
      </c>
      <c r="BA3" s="84">
        <f t="shared" si="1"/>
        <v>0.6</v>
      </c>
      <c r="BB3" s="84">
        <f t="shared" si="1"/>
        <v>0.05</v>
      </c>
      <c r="BC3" s="84">
        <f t="shared" si="1"/>
        <v>1.1000000000000001</v>
      </c>
      <c r="BD3" s="84">
        <f t="shared" si="1"/>
        <v>1.5399999999999998</v>
      </c>
      <c r="BE3" s="84">
        <f t="shared" si="1"/>
        <v>0</v>
      </c>
      <c r="BF3" s="84">
        <f t="shared" si="1"/>
        <v>0</v>
      </c>
      <c r="BG3" s="84">
        <f t="shared" si="1"/>
        <v>0.9</v>
      </c>
      <c r="BH3" s="84">
        <f t="shared" si="1"/>
        <v>0.99</v>
      </c>
      <c r="BI3" s="84">
        <f t="shared" si="1"/>
        <v>1.65</v>
      </c>
      <c r="BJ3" s="84">
        <f t="shared" si="1"/>
        <v>0</v>
      </c>
      <c r="BK3" s="84">
        <f t="shared" si="1"/>
        <v>1.7100000000000002</v>
      </c>
      <c r="BL3" s="84">
        <f t="shared" si="1"/>
        <v>1.5</v>
      </c>
      <c r="BM3" s="84">
        <f t="shared" si="1"/>
        <v>0</v>
      </c>
      <c r="BN3" s="84">
        <f t="shared" si="1"/>
        <v>1.69</v>
      </c>
      <c r="BO3" s="96">
        <f t="shared" ref="BO3:BO14" si="2">AVERAGE(AV3:BN3)</f>
        <v>0.93368421052631612</v>
      </c>
      <c r="BQ3" s="95"/>
      <c r="CK3" s="94"/>
    </row>
    <row r="4" spans="1:89" x14ac:dyDescent="0.2">
      <c r="A4" s="84">
        <v>2</v>
      </c>
      <c r="C4" s="84">
        <v>0.02</v>
      </c>
      <c r="U4" s="84">
        <v>2</v>
      </c>
      <c r="W4" s="84" t="str">
        <f>B1</f>
        <v>Pomeroy</v>
      </c>
      <c r="X4" s="90">
        <f>B34</f>
        <v>0.68</v>
      </c>
      <c r="Y4" s="97">
        <v>1.5339130434782606</v>
      </c>
      <c r="Z4" s="93">
        <f t="shared" ref="Z4:Z22" si="3">AF25</f>
        <v>0.68</v>
      </c>
      <c r="AA4" s="93">
        <v>1.77</v>
      </c>
      <c r="AB4" s="93">
        <f>AV$33+AV$34+AV$35+AV$36+Z4</f>
        <v>6.1099999999999994</v>
      </c>
      <c r="AC4" s="93">
        <f>Table16263851[[#This Row],[Column3]]+Average!Q475</f>
        <v>6.2778746836899018</v>
      </c>
      <c r="AE4" s="84" t="str">
        <f>C$1</f>
        <v>Kuhn</v>
      </c>
      <c r="AF4" s="94">
        <f>$C34</f>
        <v>1.5300000000000002</v>
      </c>
      <c r="AG4" s="94">
        <f>$C69</f>
        <v>3.4099999999999997</v>
      </c>
      <c r="AH4" s="94">
        <f>$C104</f>
        <v>4.5299999999999994</v>
      </c>
      <c r="AI4" s="94">
        <f>$C140</f>
        <v>1.54</v>
      </c>
      <c r="AJ4" s="94">
        <f>$C175</f>
        <v>2.8299999999999996</v>
      </c>
      <c r="AK4" s="94">
        <f>$C211</f>
        <v>1.3599999999999999</v>
      </c>
      <c r="AL4" s="94">
        <f>$C246</f>
        <v>0.09</v>
      </c>
      <c r="AM4" s="94">
        <f>$C282</f>
        <v>0.15</v>
      </c>
      <c r="AN4" s="94">
        <f>$C318</f>
        <v>0.49</v>
      </c>
      <c r="AO4" s="94">
        <f>$C354</f>
        <v>1.42</v>
      </c>
      <c r="AP4" s="94">
        <f>$C390</f>
        <v>3.5700000000000003</v>
      </c>
      <c r="AQ4" s="94">
        <f>$C426</f>
        <v>4.3</v>
      </c>
      <c r="AR4" s="94">
        <f>$C428</f>
        <v>25.22</v>
      </c>
      <c r="AT4" s="95" t="s">
        <v>22</v>
      </c>
      <c r="AV4" s="84">
        <f t="shared" ref="AV4:BN4" si="4">B69</f>
        <v>2.3399999999999994</v>
      </c>
      <c r="AW4" s="84">
        <f t="shared" si="4"/>
        <v>3.4099999999999997</v>
      </c>
      <c r="AX4" s="84">
        <f t="shared" si="4"/>
        <v>2.1200000000000006</v>
      </c>
      <c r="AY4" s="84">
        <f t="shared" si="4"/>
        <v>3.3000000000000003</v>
      </c>
      <c r="AZ4" s="84">
        <f t="shared" si="4"/>
        <v>2.7</v>
      </c>
      <c r="BA4" s="84">
        <f t="shared" si="4"/>
        <v>2.08</v>
      </c>
      <c r="BB4" s="84">
        <f t="shared" si="4"/>
        <v>3.6899999999999995</v>
      </c>
      <c r="BC4" s="84">
        <f t="shared" si="4"/>
        <v>2.99</v>
      </c>
      <c r="BD4" s="84">
        <f t="shared" si="4"/>
        <v>2.93</v>
      </c>
      <c r="BE4" s="84">
        <f t="shared" si="4"/>
        <v>0</v>
      </c>
      <c r="BF4" s="84">
        <f t="shared" si="4"/>
        <v>1.45</v>
      </c>
      <c r="BG4" s="84">
        <f t="shared" si="4"/>
        <v>2.7600000000000002</v>
      </c>
      <c r="BH4" s="84">
        <f t="shared" si="4"/>
        <v>2.0700000000000003</v>
      </c>
      <c r="BI4" s="84">
        <f t="shared" si="4"/>
        <v>3.3499999999999996</v>
      </c>
      <c r="BJ4" s="84">
        <f t="shared" si="4"/>
        <v>3.17</v>
      </c>
      <c r="BK4" s="84">
        <f t="shared" si="4"/>
        <v>2.4600000000000004</v>
      </c>
      <c r="BL4" s="84">
        <f t="shared" si="4"/>
        <v>2.8499999999999996</v>
      </c>
      <c r="BM4" s="84">
        <f t="shared" si="4"/>
        <v>0</v>
      </c>
      <c r="BN4" s="84">
        <f t="shared" si="4"/>
        <v>6.41</v>
      </c>
      <c r="BO4" s="96">
        <f t="shared" si="2"/>
        <v>2.6357894736842113</v>
      </c>
      <c r="BQ4" s="95"/>
      <c r="CK4" s="94"/>
    </row>
    <row r="5" spans="1:89" x14ac:dyDescent="0.2">
      <c r="A5" s="84">
        <v>3</v>
      </c>
      <c r="U5" s="84">
        <v>3</v>
      </c>
      <c r="W5" s="84" t="str">
        <f>C1</f>
        <v>Kuhn</v>
      </c>
      <c r="X5" s="90">
        <f>C34</f>
        <v>1.5300000000000002</v>
      </c>
      <c r="Y5" s="97">
        <v>2.0852941176470585</v>
      </c>
      <c r="Z5" s="93">
        <f t="shared" si="3"/>
        <v>1.5300000000000002</v>
      </c>
      <c r="AA5" s="93">
        <v>1.32</v>
      </c>
      <c r="AB5" s="93">
        <f>AW$33+AW$34+AW$35+AW$36+Z5</f>
        <v>10.02</v>
      </c>
      <c r="AC5" s="93">
        <f>Table16263851[[#This Row],[Column3]]+Average!Q476</f>
        <v>9.2406056177411671</v>
      </c>
      <c r="AE5" s="84" t="str">
        <f>D$1</f>
        <v>Tom Keatts</v>
      </c>
      <c r="AF5" s="94">
        <f>$D34</f>
        <v>0.35000000000000003</v>
      </c>
      <c r="AG5" s="94">
        <f>$D69</f>
        <v>2.1200000000000006</v>
      </c>
      <c r="AH5" s="94">
        <f>$D104</f>
        <v>4.5099999999999989</v>
      </c>
      <c r="AI5" s="94">
        <f>$D140</f>
        <v>1.5000000000000004</v>
      </c>
      <c r="AJ5" s="94">
        <f>$D175</f>
        <v>1.1400000000000001</v>
      </c>
      <c r="AK5" s="94">
        <f>$D211</f>
        <v>1</v>
      </c>
      <c r="AL5" s="94">
        <f>$D246</f>
        <v>0.02</v>
      </c>
      <c r="AM5" s="94">
        <f>$D282</f>
        <v>0.03</v>
      </c>
      <c r="AN5" s="94">
        <f>$D318</f>
        <v>0.48</v>
      </c>
      <c r="AO5" s="94">
        <f>$D354</f>
        <v>1.56</v>
      </c>
      <c r="AP5" s="94">
        <f>$D390</f>
        <v>3.02</v>
      </c>
      <c r="AQ5" s="94">
        <f>$D426</f>
        <v>0</v>
      </c>
      <c r="AR5" s="94">
        <f>$D428</f>
        <v>15.73</v>
      </c>
      <c r="AT5" s="95" t="s">
        <v>23</v>
      </c>
      <c r="AV5" s="84">
        <f t="shared" ref="AV5:BN5" si="5">B104</f>
        <v>3.5999999999999996</v>
      </c>
      <c r="AW5" s="84">
        <f t="shared" si="5"/>
        <v>4.5299999999999994</v>
      </c>
      <c r="AX5" s="84">
        <f t="shared" si="5"/>
        <v>4.5099999999999989</v>
      </c>
      <c r="AY5" s="84">
        <f t="shared" si="5"/>
        <v>5.379999999999999</v>
      </c>
      <c r="AZ5" s="84">
        <f t="shared" si="5"/>
        <v>4.1899999999999995</v>
      </c>
      <c r="BA5" s="84">
        <f t="shared" si="5"/>
        <v>3.3200000000000007</v>
      </c>
      <c r="BB5" s="84">
        <f t="shared" si="5"/>
        <v>0</v>
      </c>
      <c r="BC5" s="84">
        <f t="shared" si="5"/>
        <v>4.9200000000000017</v>
      </c>
      <c r="BD5" s="84">
        <f t="shared" si="5"/>
        <v>4.63</v>
      </c>
      <c r="BE5" s="84">
        <f t="shared" si="5"/>
        <v>0</v>
      </c>
      <c r="BF5" s="84">
        <f t="shared" si="5"/>
        <v>0</v>
      </c>
      <c r="BG5" s="84">
        <f t="shared" si="5"/>
        <v>5.03</v>
      </c>
      <c r="BH5" s="84">
        <f t="shared" si="5"/>
        <v>4.3599999999999994</v>
      </c>
      <c r="BI5" s="84">
        <f t="shared" si="5"/>
        <v>0</v>
      </c>
      <c r="BJ5" s="84">
        <f t="shared" si="5"/>
        <v>3.2500000000000004</v>
      </c>
      <c r="BK5" s="84">
        <f t="shared" si="5"/>
        <v>4.2</v>
      </c>
      <c r="BL5" s="84">
        <f t="shared" si="5"/>
        <v>4.75</v>
      </c>
      <c r="BM5" s="84">
        <f t="shared" si="5"/>
        <v>0</v>
      </c>
      <c r="BN5" s="84">
        <f t="shared" si="5"/>
        <v>5.0200000000000005</v>
      </c>
      <c r="BO5" s="96">
        <f t="shared" si="2"/>
        <v>3.2468421052631582</v>
      </c>
      <c r="BQ5" s="95"/>
      <c r="CK5" s="94"/>
    </row>
    <row r="6" spans="1:89" x14ac:dyDescent="0.2">
      <c r="A6" s="84">
        <v>4</v>
      </c>
      <c r="U6" s="84">
        <v>4</v>
      </c>
      <c r="W6" s="84" t="str">
        <f>D1</f>
        <v>Tom Keatts</v>
      </c>
      <c r="X6" s="90">
        <f>D34</f>
        <v>0.35000000000000003</v>
      </c>
      <c r="Y6" s="97"/>
      <c r="Z6" s="93">
        <f t="shared" si="3"/>
        <v>0.35000000000000003</v>
      </c>
      <c r="AA6" s="98"/>
      <c r="AB6" s="93">
        <f>AX$33+AX$34+AX$35+AX$36+Z6</f>
        <v>3.0500000000000003</v>
      </c>
      <c r="AC6" s="93">
        <f>Table16263851[[#This Row],[Column3]]+Average!Q477</f>
        <v>6.3177585649644472</v>
      </c>
      <c r="AE6" s="84" t="str">
        <f>E$1</f>
        <v>Victor</v>
      </c>
      <c r="AF6" s="94">
        <f>$E34</f>
        <v>2.0500000000000003</v>
      </c>
      <c r="AG6" s="94">
        <f>$E69</f>
        <v>3.3000000000000003</v>
      </c>
      <c r="AH6" s="94">
        <f>$E104</f>
        <v>5.379999999999999</v>
      </c>
      <c r="AI6" s="94">
        <f>$E140</f>
        <v>1.9300000000000004</v>
      </c>
      <c r="AJ6" s="94">
        <f>$E175</f>
        <v>1.95</v>
      </c>
      <c r="AK6" s="94">
        <f>$E211</f>
        <v>1.02</v>
      </c>
      <c r="AL6" s="94">
        <f>$E246</f>
        <v>0.03</v>
      </c>
      <c r="AM6" s="94">
        <f>$E282</f>
        <v>0.2</v>
      </c>
      <c r="AN6" s="94">
        <f>$E318</f>
        <v>0.45000000000000007</v>
      </c>
      <c r="AO6" s="94">
        <f>$E354</f>
        <v>1.9500000000000002</v>
      </c>
      <c r="AP6" s="94">
        <f>$E390</f>
        <v>3.4</v>
      </c>
      <c r="AQ6" s="94">
        <f>$E426</f>
        <v>4.66</v>
      </c>
      <c r="AR6" s="94">
        <f>$E428</f>
        <v>26.319999999999997</v>
      </c>
      <c r="AT6" s="95" t="s">
        <v>24</v>
      </c>
      <c r="AV6" s="84">
        <f>B140</f>
        <v>1.3100000000000003</v>
      </c>
      <c r="AW6" s="84">
        <f t="shared" ref="AW6:BN6" si="6">C140</f>
        <v>1.54</v>
      </c>
      <c r="AX6" s="84">
        <f t="shared" si="6"/>
        <v>1.5000000000000004</v>
      </c>
      <c r="AY6" s="84">
        <f t="shared" si="6"/>
        <v>1.9300000000000004</v>
      </c>
      <c r="AZ6" s="84">
        <f t="shared" si="6"/>
        <v>0.95</v>
      </c>
      <c r="BA6" s="84">
        <f t="shared" si="6"/>
        <v>1.2</v>
      </c>
      <c r="BB6" s="84">
        <f t="shared" si="6"/>
        <v>0</v>
      </c>
      <c r="BC6" s="84">
        <f t="shared" si="6"/>
        <v>1.4200000000000004</v>
      </c>
      <c r="BD6" s="84">
        <f t="shared" si="6"/>
        <v>1.4000000000000001</v>
      </c>
      <c r="BE6" s="84">
        <f t="shared" si="6"/>
        <v>0</v>
      </c>
      <c r="BF6" s="84">
        <f t="shared" si="6"/>
        <v>0.56000000000000005</v>
      </c>
      <c r="BG6" s="84">
        <f t="shared" si="6"/>
        <v>1.02</v>
      </c>
      <c r="BH6" s="84">
        <f t="shared" si="6"/>
        <v>1.56</v>
      </c>
      <c r="BI6" s="84">
        <f t="shared" si="6"/>
        <v>0</v>
      </c>
      <c r="BJ6" s="84">
        <f t="shared" si="6"/>
        <v>0</v>
      </c>
      <c r="BK6" s="84">
        <f t="shared" si="6"/>
        <v>1.4900000000000002</v>
      </c>
      <c r="BL6" s="84">
        <f t="shared" si="6"/>
        <v>1.5199999999999998</v>
      </c>
      <c r="BM6" s="84">
        <f t="shared" si="6"/>
        <v>0</v>
      </c>
      <c r="BN6" s="84">
        <f t="shared" si="6"/>
        <v>2.5900000000000003</v>
      </c>
      <c r="BO6" s="96">
        <f t="shared" si="2"/>
        <v>1.0521052631578949</v>
      </c>
      <c r="BQ6" s="95"/>
      <c r="CK6" s="94"/>
    </row>
    <row r="7" spans="1:89" x14ac:dyDescent="0.2">
      <c r="A7" s="84">
        <v>5</v>
      </c>
      <c r="R7" s="84">
        <v>1</v>
      </c>
      <c r="U7" s="84">
        <v>5</v>
      </c>
      <c r="W7" s="84" t="str">
        <f>E1</f>
        <v>Victor</v>
      </c>
      <c r="X7" s="90">
        <f>E34</f>
        <v>2.0500000000000003</v>
      </c>
      <c r="Y7" s="97">
        <v>2.7186956521739134</v>
      </c>
      <c r="Z7" s="93">
        <f t="shared" si="3"/>
        <v>2.0500000000000003</v>
      </c>
      <c r="AA7" s="93">
        <v>2.5299999999999998</v>
      </c>
      <c r="AB7" s="93">
        <f>AY$33+AY$34+AY$35+AY$36+Z7</f>
        <v>6.73</v>
      </c>
      <c r="AC7" s="93">
        <f>Table16263851[[#This Row],[Column3]]+Average!Q478</f>
        <v>10.390124223602484</v>
      </c>
      <c r="AE7" s="84" t="str">
        <f>F$1</f>
        <v>Ruark</v>
      </c>
      <c r="AF7" s="94">
        <f>$F34</f>
        <v>1.4</v>
      </c>
      <c r="AG7" s="94">
        <f>$F69</f>
        <v>2.7</v>
      </c>
      <c r="AH7" s="94">
        <f>$F104</f>
        <v>4.1899999999999995</v>
      </c>
      <c r="AI7" s="94">
        <f>$F140</f>
        <v>0.95</v>
      </c>
      <c r="AJ7" s="94">
        <f>$F175</f>
        <v>2.15</v>
      </c>
      <c r="AK7" s="94">
        <f>$F211</f>
        <v>0.57999999999999996</v>
      </c>
      <c r="AL7" s="94">
        <f>$F246</f>
        <v>0</v>
      </c>
      <c r="AM7" s="94">
        <f>$F282</f>
        <v>0.02</v>
      </c>
      <c r="AN7" s="94">
        <f>$F318</f>
        <v>0.64</v>
      </c>
      <c r="AO7" s="94">
        <f>$F354</f>
        <v>1.4000000000000001</v>
      </c>
      <c r="AP7" s="94">
        <f>$F390</f>
        <v>2.84</v>
      </c>
      <c r="AQ7" s="94">
        <f>$F426</f>
        <v>3.7800000000000002</v>
      </c>
      <c r="AR7" s="94">
        <f>$F428</f>
        <v>20.65</v>
      </c>
      <c r="AT7" s="95" t="s">
        <v>25</v>
      </c>
      <c r="AV7" s="84">
        <f>B175</f>
        <v>1.06</v>
      </c>
      <c r="AW7" s="84">
        <f t="shared" ref="AW7:BN7" si="7">C175</f>
        <v>2.8299999999999996</v>
      </c>
      <c r="AX7" s="84">
        <f t="shared" si="7"/>
        <v>1.1400000000000001</v>
      </c>
      <c r="AY7" s="84">
        <f t="shared" si="7"/>
        <v>1.95</v>
      </c>
      <c r="AZ7" s="84">
        <f t="shared" si="7"/>
        <v>2.15</v>
      </c>
      <c r="BA7" s="84">
        <f t="shared" si="7"/>
        <v>1</v>
      </c>
      <c r="BB7" s="84">
        <f t="shared" si="7"/>
        <v>0</v>
      </c>
      <c r="BC7" s="84">
        <f t="shared" si="7"/>
        <v>1.17</v>
      </c>
      <c r="BD7" s="84">
        <f t="shared" si="7"/>
        <v>0.72</v>
      </c>
      <c r="BE7" s="84">
        <f t="shared" si="7"/>
        <v>0</v>
      </c>
      <c r="BF7" s="84">
        <f t="shared" si="7"/>
        <v>2.6</v>
      </c>
      <c r="BG7" s="84">
        <f t="shared" si="7"/>
        <v>1.28</v>
      </c>
      <c r="BH7" s="84">
        <f t="shared" si="7"/>
        <v>2.08</v>
      </c>
      <c r="BI7" s="84">
        <f t="shared" si="7"/>
        <v>0</v>
      </c>
      <c r="BJ7" s="84">
        <f t="shared" si="7"/>
        <v>0</v>
      </c>
      <c r="BK7" s="84">
        <f t="shared" si="7"/>
        <v>1.3699999999999999</v>
      </c>
      <c r="BL7" s="84">
        <f t="shared" si="7"/>
        <v>2.1100000000000003</v>
      </c>
      <c r="BM7" s="84">
        <f t="shared" si="7"/>
        <v>0</v>
      </c>
      <c r="BN7" s="84">
        <f t="shared" si="7"/>
        <v>3.7499999999999991</v>
      </c>
      <c r="BO7" s="96">
        <f t="shared" si="2"/>
        <v>1.3268421052631578</v>
      </c>
      <c r="BQ7" s="95"/>
      <c r="CK7" s="94"/>
    </row>
    <row r="8" spans="1:89" x14ac:dyDescent="0.2">
      <c r="A8" s="84">
        <v>6</v>
      </c>
      <c r="U8" s="84">
        <v>6</v>
      </c>
      <c r="W8" s="84" t="str">
        <f>F1</f>
        <v>Ruark</v>
      </c>
      <c r="X8" s="90">
        <f>F34</f>
        <v>1.4</v>
      </c>
      <c r="Y8" s="97">
        <v>1.5539130434782606</v>
      </c>
      <c r="Z8" s="93">
        <f t="shared" si="3"/>
        <v>1.4</v>
      </c>
      <c r="AA8" s="93">
        <v>1.78</v>
      </c>
      <c r="AB8" s="93">
        <f>AZ$33+AZ$34+AZ$35+AZ$36+Z8</f>
        <v>7.82</v>
      </c>
      <c r="AC8" s="93">
        <f>Table16263851[[#This Row],[Column3]]+Average!Q479</f>
        <v>7.3805013625665801</v>
      </c>
      <c r="AE8" s="84" t="str">
        <f>G$1</f>
        <v>Cardwell</v>
      </c>
      <c r="AF8" s="94">
        <f>$G34</f>
        <v>0.6</v>
      </c>
      <c r="AG8" s="94">
        <f>$G69</f>
        <v>2.08</v>
      </c>
      <c r="AH8" s="94">
        <f>$G104</f>
        <v>3.3200000000000007</v>
      </c>
      <c r="AI8" s="94">
        <f>$G140</f>
        <v>1.2</v>
      </c>
      <c r="AJ8" s="94">
        <f>$G175</f>
        <v>1</v>
      </c>
      <c r="AK8" s="94">
        <f>$G211</f>
        <v>0.92999999999999994</v>
      </c>
      <c r="AL8" s="94">
        <f>$G246</f>
        <v>0.05</v>
      </c>
      <c r="AM8" s="94">
        <f>$G282</f>
        <v>0.02</v>
      </c>
      <c r="AN8" s="94">
        <f>$G318</f>
        <v>0.62</v>
      </c>
      <c r="AO8" s="94">
        <f>$G354</f>
        <v>1.79</v>
      </c>
      <c r="AP8" s="94">
        <f>$G38490</f>
        <v>0</v>
      </c>
      <c r="AQ8" s="94">
        <f>$G426</f>
        <v>3.4299999999999997</v>
      </c>
      <c r="AR8" s="94">
        <f>$G428</f>
        <v>17.77</v>
      </c>
      <c r="AS8" s="99"/>
      <c r="AT8" s="95" t="s">
        <v>26</v>
      </c>
      <c r="AV8" s="84">
        <f>B211</f>
        <v>0.60000000000000009</v>
      </c>
      <c r="AW8" s="84">
        <f t="shared" ref="AW8:BN8" si="8">C211</f>
        <v>1.3599999999999999</v>
      </c>
      <c r="AX8" s="84">
        <f t="shared" si="8"/>
        <v>1</v>
      </c>
      <c r="AY8" s="84">
        <f t="shared" si="8"/>
        <v>1.02</v>
      </c>
      <c r="AZ8" s="84">
        <f t="shared" si="8"/>
        <v>0.57999999999999996</v>
      </c>
      <c r="BA8" s="84">
        <f t="shared" si="8"/>
        <v>0.92999999999999994</v>
      </c>
      <c r="BB8" s="84">
        <f t="shared" si="8"/>
        <v>0</v>
      </c>
      <c r="BC8" s="84">
        <f t="shared" si="8"/>
        <v>1.2</v>
      </c>
      <c r="BD8" s="84">
        <f t="shared" si="8"/>
        <v>1.02</v>
      </c>
      <c r="BE8" s="84">
        <f t="shared" si="8"/>
        <v>0</v>
      </c>
      <c r="BF8" s="84">
        <f t="shared" si="8"/>
        <v>1.2</v>
      </c>
      <c r="BG8" s="84">
        <f t="shared" si="8"/>
        <v>1.24</v>
      </c>
      <c r="BH8" s="84">
        <f t="shared" si="8"/>
        <v>1.19</v>
      </c>
      <c r="BI8" s="84">
        <f t="shared" si="8"/>
        <v>0</v>
      </c>
      <c r="BJ8" s="84">
        <f t="shared" si="8"/>
        <v>0</v>
      </c>
      <c r="BK8" s="84">
        <f t="shared" si="8"/>
        <v>1.04</v>
      </c>
      <c r="BL8" s="84">
        <f t="shared" si="8"/>
        <v>0.93</v>
      </c>
      <c r="BM8" s="84">
        <f t="shared" si="8"/>
        <v>0</v>
      </c>
      <c r="BN8" s="84">
        <f t="shared" si="8"/>
        <v>1.69</v>
      </c>
      <c r="BO8" s="96">
        <f t="shared" si="2"/>
        <v>0.78947368421052622</v>
      </c>
      <c r="BQ8" s="95"/>
      <c r="CK8" s="94"/>
    </row>
    <row r="9" spans="1:89" x14ac:dyDescent="0.2">
      <c r="A9" s="84">
        <v>7</v>
      </c>
      <c r="U9" s="84">
        <v>7</v>
      </c>
      <c r="W9" s="84" t="str">
        <f>G1</f>
        <v>Cardwell</v>
      </c>
      <c r="X9" s="91">
        <f>G34</f>
        <v>0.6</v>
      </c>
      <c r="Y9" s="97">
        <v>1.6034999999999999</v>
      </c>
      <c r="Z9" s="93">
        <f t="shared" si="3"/>
        <v>0.6</v>
      </c>
      <c r="AA9" s="93">
        <v>1.93</v>
      </c>
      <c r="AB9" s="93">
        <f>BA$33+BA$34+BA$35+BA$36+Z9</f>
        <v>5.05</v>
      </c>
      <c r="AC9" s="93">
        <f>Table16263851[[#This Row],[Column3]]+Average!Q480</f>
        <v>6.4787321981424153</v>
      </c>
      <c r="AE9" s="84" t="str">
        <f>H$1</f>
        <v>Hastings</v>
      </c>
      <c r="AF9" s="94">
        <f>$H34</f>
        <v>0.05</v>
      </c>
      <c r="AG9" s="94">
        <f>$H69</f>
        <v>3.6899999999999995</v>
      </c>
      <c r="AH9" s="94">
        <f>$H104</f>
        <v>0</v>
      </c>
      <c r="AI9" s="94">
        <f>$H140</f>
        <v>0</v>
      </c>
      <c r="AJ9" s="94">
        <f>$H175</f>
        <v>0</v>
      </c>
      <c r="AK9" s="94">
        <f>$H211</f>
        <v>0</v>
      </c>
      <c r="AL9" s="94">
        <f>$H246</f>
        <v>0</v>
      </c>
      <c r="AM9" s="94">
        <f>$H282</f>
        <v>0</v>
      </c>
      <c r="AN9" s="94">
        <f>$H318</f>
        <v>0.59000000000000008</v>
      </c>
      <c r="AO9" s="94">
        <f>$H354</f>
        <v>1.77</v>
      </c>
      <c r="AP9" s="94">
        <f>$H390</f>
        <v>3.7499999999999996</v>
      </c>
      <c r="AQ9" s="94">
        <f>$H426</f>
        <v>4.58</v>
      </c>
      <c r="AR9" s="94">
        <f>$H428</f>
        <v>14.43</v>
      </c>
      <c r="AS9" s="99"/>
      <c r="AT9" s="95" t="s">
        <v>27</v>
      </c>
      <c r="AV9" s="84">
        <f>B246</f>
        <v>0.01</v>
      </c>
      <c r="AW9" s="84">
        <f t="shared" ref="AW9:BN9" si="9">C246</f>
        <v>0.09</v>
      </c>
      <c r="AX9" s="84">
        <f t="shared" si="9"/>
        <v>0.02</v>
      </c>
      <c r="AY9" s="84">
        <f t="shared" si="9"/>
        <v>0.03</v>
      </c>
      <c r="AZ9" s="84">
        <f t="shared" si="9"/>
        <v>0</v>
      </c>
      <c r="BA9" s="84">
        <f t="shared" si="9"/>
        <v>0.05</v>
      </c>
      <c r="BB9" s="84">
        <f t="shared" si="9"/>
        <v>0</v>
      </c>
      <c r="BC9" s="84">
        <f t="shared" si="9"/>
        <v>0</v>
      </c>
      <c r="BD9" s="84">
        <f t="shared" si="9"/>
        <v>0.28000000000000003</v>
      </c>
      <c r="BE9" s="84">
        <f t="shared" si="9"/>
        <v>0</v>
      </c>
      <c r="BF9" s="84">
        <f t="shared" si="9"/>
        <v>0.12</v>
      </c>
      <c r="BG9" s="84">
        <f t="shared" si="9"/>
        <v>0.03</v>
      </c>
      <c r="BH9" s="84">
        <f t="shared" si="9"/>
        <v>0</v>
      </c>
      <c r="BI9" s="84">
        <f t="shared" si="9"/>
        <v>0</v>
      </c>
      <c r="BJ9" s="84">
        <f t="shared" si="9"/>
        <v>0</v>
      </c>
      <c r="BK9" s="84">
        <f t="shared" si="9"/>
        <v>0.04</v>
      </c>
      <c r="BL9" s="84">
        <f t="shared" si="9"/>
        <v>0</v>
      </c>
      <c r="BM9" s="84">
        <f t="shared" si="9"/>
        <v>0</v>
      </c>
      <c r="BN9" s="84">
        <f t="shared" si="9"/>
        <v>0.16</v>
      </c>
      <c r="BO9" s="96">
        <f t="shared" si="2"/>
        <v>4.3684210526315798E-2</v>
      </c>
      <c r="BQ9" s="95"/>
      <c r="CK9" s="94"/>
    </row>
    <row r="10" spans="1:89" x14ac:dyDescent="0.2">
      <c r="A10" s="84">
        <v>8</v>
      </c>
      <c r="B10" s="84">
        <v>0.1</v>
      </c>
      <c r="C10" s="84">
        <v>0.12</v>
      </c>
      <c r="D10" s="84">
        <v>0.09</v>
      </c>
      <c r="G10" s="84">
        <v>0.08</v>
      </c>
      <c r="I10" s="84">
        <v>0.06</v>
      </c>
      <c r="U10" s="84">
        <v>8</v>
      </c>
      <c r="W10" s="84" t="str">
        <f>H1</f>
        <v>Hastings</v>
      </c>
      <c r="X10" s="90">
        <f>H34</f>
        <v>0.05</v>
      </c>
      <c r="Y10" s="97">
        <v>1.776956521739131</v>
      </c>
      <c r="Z10" s="93">
        <f t="shared" si="3"/>
        <v>0.05</v>
      </c>
      <c r="AA10" s="93">
        <v>1.84</v>
      </c>
      <c r="AB10" s="93">
        <f>BB$33+BB$34+BB$35+BB$36+Z10</f>
        <v>6.91</v>
      </c>
      <c r="AC10" s="93">
        <f>Table16263851[[#This Row],[Column3]]+Average!Q481</f>
        <v>7.6571773194599286</v>
      </c>
      <c r="AE10" s="84" t="str">
        <f>I$1</f>
        <v>510 Pataha</v>
      </c>
      <c r="AF10" s="94">
        <f>$I34</f>
        <v>1.1000000000000001</v>
      </c>
      <c r="AG10" s="94">
        <f>$I69</f>
        <v>2.99</v>
      </c>
      <c r="AH10" s="94">
        <f>$I104</f>
        <v>4.9200000000000017</v>
      </c>
      <c r="AI10" s="94">
        <f>$I140</f>
        <v>1.4200000000000004</v>
      </c>
      <c r="AJ10" s="94">
        <f>$I175</f>
        <v>1.17</v>
      </c>
      <c r="AK10" s="94">
        <f>$I211</f>
        <v>1.2</v>
      </c>
      <c r="AL10" s="94">
        <f>$I246</f>
        <v>0</v>
      </c>
      <c r="AM10" s="94">
        <f>$I282</f>
        <v>0.13</v>
      </c>
      <c r="AN10" s="94">
        <f>$I318</f>
        <v>0.51</v>
      </c>
      <c r="AO10" s="94">
        <f>$I354</f>
        <v>1.63</v>
      </c>
      <c r="AP10" s="94">
        <f>$I390</f>
        <v>3.1900000000000004</v>
      </c>
      <c r="AQ10" s="94">
        <f>$I426</f>
        <v>0</v>
      </c>
      <c r="AR10" s="94">
        <f>$I428</f>
        <v>18.260000000000002</v>
      </c>
      <c r="AT10" s="95" t="s">
        <v>28</v>
      </c>
      <c r="AV10" s="84">
        <f>B282</f>
        <v>0.13</v>
      </c>
      <c r="AW10" s="84">
        <f t="shared" ref="AW10:BN10" si="10">C282</f>
        <v>0.15</v>
      </c>
      <c r="AX10" s="84">
        <f t="shared" si="10"/>
        <v>0.03</v>
      </c>
      <c r="AY10" s="84">
        <f t="shared" si="10"/>
        <v>0.2</v>
      </c>
      <c r="AZ10" s="84">
        <f t="shared" si="10"/>
        <v>0.02</v>
      </c>
      <c r="BA10" s="84">
        <f t="shared" si="10"/>
        <v>0.02</v>
      </c>
      <c r="BB10" s="84">
        <f t="shared" si="10"/>
        <v>0</v>
      </c>
      <c r="BC10" s="84">
        <f t="shared" si="10"/>
        <v>0.13</v>
      </c>
      <c r="BD10" s="84">
        <f t="shared" si="10"/>
        <v>0.06</v>
      </c>
      <c r="BE10" s="84">
        <f t="shared" si="10"/>
        <v>0</v>
      </c>
      <c r="BF10" s="84">
        <f t="shared" si="10"/>
        <v>0</v>
      </c>
      <c r="BG10" s="84">
        <f t="shared" si="10"/>
        <v>9.9999999999999992E-2</v>
      </c>
      <c r="BH10" s="84">
        <f t="shared" si="10"/>
        <v>0.16</v>
      </c>
      <c r="BI10" s="84">
        <f t="shared" si="10"/>
        <v>0</v>
      </c>
      <c r="BJ10" s="84">
        <f t="shared" si="10"/>
        <v>7.9999999999999988E-2</v>
      </c>
      <c r="BK10" s="84">
        <f t="shared" si="10"/>
        <v>0.18</v>
      </c>
      <c r="BL10" s="84">
        <f t="shared" si="10"/>
        <v>0.27</v>
      </c>
      <c r="BM10" s="84">
        <f t="shared" si="10"/>
        <v>0</v>
      </c>
      <c r="BN10" s="84">
        <f t="shared" si="10"/>
        <v>0.24</v>
      </c>
      <c r="BO10" s="96">
        <f t="shared" si="2"/>
        <v>9.3157894736842106E-2</v>
      </c>
      <c r="BQ10" s="95"/>
      <c r="CK10" s="94"/>
    </row>
    <row r="11" spans="1:89" x14ac:dyDescent="0.2">
      <c r="A11" s="84">
        <v>9</v>
      </c>
      <c r="B11" s="84">
        <v>0.24</v>
      </c>
      <c r="C11" s="84">
        <v>0.02</v>
      </c>
      <c r="E11" s="84">
        <v>0.64</v>
      </c>
      <c r="G11" s="100">
        <v>0.2</v>
      </c>
      <c r="I11" s="84">
        <v>0.08</v>
      </c>
      <c r="J11" s="84">
        <v>0.42</v>
      </c>
      <c r="M11" s="84">
        <v>0.13</v>
      </c>
      <c r="N11" s="84">
        <v>0.22</v>
      </c>
      <c r="T11" s="84">
        <v>0.68</v>
      </c>
      <c r="U11" s="84">
        <v>9</v>
      </c>
      <c r="W11" s="84" t="str">
        <f>I1</f>
        <v>510 Pataha</v>
      </c>
      <c r="X11" s="90">
        <f>I34</f>
        <v>1.1000000000000001</v>
      </c>
      <c r="Y11" s="97"/>
      <c r="Z11" s="93">
        <f t="shared" si="3"/>
        <v>1.1000000000000001</v>
      </c>
      <c r="AA11" s="98"/>
      <c r="AB11" s="93">
        <f>BC$33+BC$34+BC$35+BC$36+Z11</f>
        <v>7.01</v>
      </c>
      <c r="AC11" s="93">
        <f>Table16263851[[#This Row],[Column3]]+Average!Q482</f>
        <v>4.7799999999999994</v>
      </c>
      <c r="AE11" s="84" t="str">
        <f>J$1</f>
        <v>Williams</v>
      </c>
      <c r="AF11" s="94">
        <f>$J34</f>
        <v>1.5399999999999998</v>
      </c>
      <c r="AG11" s="94">
        <f>$J69</f>
        <v>2.93</v>
      </c>
      <c r="AH11" s="94">
        <f>$J104</f>
        <v>4.63</v>
      </c>
      <c r="AI11" s="94">
        <f>$J140</f>
        <v>1.4000000000000001</v>
      </c>
      <c r="AJ11" s="94">
        <f>$J175</f>
        <v>0.72</v>
      </c>
      <c r="AK11" s="94">
        <f>$J211</f>
        <v>1.02</v>
      </c>
      <c r="AL11" s="94">
        <f>$J246</f>
        <v>0.28000000000000003</v>
      </c>
      <c r="AM11" s="94">
        <f>$J282</f>
        <v>0.06</v>
      </c>
      <c r="AN11" s="94">
        <f>$J318</f>
        <v>0.55000000000000004</v>
      </c>
      <c r="AO11" s="94">
        <f>$J354</f>
        <v>0</v>
      </c>
      <c r="AP11" s="94">
        <f>$J390</f>
        <v>2.8600000000000003</v>
      </c>
      <c r="AQ11" s="94">
        <f>$J426</f>
        <v>3.9899999999999998</v>
      </c>
      <c r="AR11" s="94">
        <f>$J428</f>
        <v>19.98</v>
      </c>
      <c r="AT11" s="95" t="s">
        <v>29</v>
      </c>
      <c r="AV11" s="84">
        <f>B318</f>
        <v>0.44</v>
      </c>
      <c r="AW11" s="84">
        <f t="shared" ref="AW11:BN11" si="11">C318</f>
        <v>0.49</v>
      </c>
      <c r="AX11" s="84">
        <f t="shared" si="11"/>
        <v>0.48</v>
      </c>
      <c r="AY11" s="84">
        <f t="shared" si="11"/>
        <v>0.45000000000000007</v>
      </c>
      <c r="AZ11" s="84">
        <f t="shared" si="11"/>
        <v>0.64</v>
      </c>
      <c r="BA11" s="84">
        <f t="shared" si="11"/>
        <v>0.62</v>
      </c>
      <c r="BB11" s="84">
        <f t="shared" si="11"/>
        <v>0.59000000000000008</v>
      </c>
      <c r="BC11" s="84">
        <f t="shared" si="11"/>
        <v>0.51</v>
      </c>
      <c r="BD11" s="84">
        <f t="shared" si="11"/>
        <v>0.55000000000000004</v>
      </c>
      <c r="BE11" s="84">
        <f t="shared" si="11"/>
        <v>0</v>
      </c>
      <c r="BF11" s="84">
        <f t="shared" si="11"/>
        <v>0.65000000000000013</v>
      </c>
      <c r="BG11" s="84">
        <f t="shared" si="11"/>
        <v>0.58000000000000007</v>
      </c>
      <c r="BH11" s="84">
        <f t="shared" si="11"/>
        <v>0.41</v>
      </c>
      <c r="BI11" s="84">
        <f t="shared" si="11"/>
        <v>0</v>
      </c>
      <c r="BJ11" s="84">
        <f t="shared" si="11"/>
        <v>0.47</v>
      </c>
      <c r="BK11" s="84">
        <f t="shared" si="11"/>
        <v>0.36</v>
      </c>
      <c r="BL11" s="84">
        <f t="shared" si="11"/>
        <v>0.49</v>
      </c>
      <c r="BM11" s="84">
        <f t="shared" si="11"/>
        <v>0</v>
      </c>
      <c r="BN11" s="84">
        <f t="shared" si="11"/>
        <v>1.03</v>
      </c>
      <c r="BO11" s="96">
        <f t="shared" si="2"/>
        <v>0.46105263157894738</v>
      </c>
      <c r="BQ11" s="95"/>
      <c r="CK11" s="94"/>
    </row>
    <row r="12" spans="1:89" x14ac:dyDescent="0.2">
      <c r="A12" s="84">
        <v>10</v>
      </c>
      <c r="B12" s="84">
        <v>0.06</v>
      </c>
      <c r="C12" s="84">
        <v>0.41</v>
      </c>
      <c r="G12" s="84">
        <v>0.08</v>
      </c>
      <c r="M12" s="84">
        <v>0.01</v>
      </c>
      <c r="N12" s="84">
        <v>0.13</v>
      </c>
      <c r="T12" s="84">
        <v>0.28000000000000003</v>
      </c>
      <c r="U12" s="84">
        <v>10</v>
      </c>
      <c r="W12" s="84" t="str">
        <f>J1</f>
        <v>Williams</v>
      </c>
      <c r="X12" s="90">
        <f>J34</f>
        <v>1.5399999999999998</v>
      </c>
      <c r="Y12" s="97">
        <v>2.2043478260869565</v>
      </c>
      <c r="Z12" s="93">
        <f t="shared" si="3"/>
        <v>1.5399999999999998</v>
      </c>
      <c r="AA12" s="93">
        <v>2.2200000000000002</v>
      </c>
      <c r="AB12" s="93">
        <f>BD$33+BD$34+BD$35+BD$36+Z12</f>
        <v>9.24</v>
      </c>
      <c r="AC12" s="93">
        <f>Table16263851[[#This Row],[Column3]]+Average!Q483</f>
        <v>8.5657214524605827</v>
      </c>
      <c r="AE12" s="84" t="str">
        <f>K$1</f>
        <v>Fitzsimmons</v>
      </c>
      <c r="AF12" s="94">
        <f>$K34</f>
        <v>0</v>
      </c>
      <c r="AG12" s="94">
        <f>$K69</f>
        <v>0</v>
      </c>
      <c r="AH12" s="94">
        <f>$K104</f>
        <v>0</v>
      </c>
      <c r="AI12" s="94">
        <f>$K140</f>
        <v>0</v>
      </c>
      <c r="AJ12" s="94">
        <f>$K175</f>
        <v>0</v>
      </c>
      <c r="AK12" s="94">
        <f>$K211</f>
        <v>0</v>
      </c>
      <c r="AL12" s="94">
        <f>$K246</f>
        <v>0</v>
      </c>
      <c r="AM12" s="94">
        <f>$K282</f>
        <v>0</v>
      </c>
      <c r="AN12" s="94">
        <f>$K318</f>
        <v>0</v>
      </c>
      <c r="AO12" s="94">
        <f>$K354</f>
        <v>0</v>
      </c>
      <c r="AP12" s="94">
        <f>$K390</f>
        <v>0</v>
      </c>
      <c r="AQ12" s="94">
        <f>$K426</f>
        <v>0</v>
      </c>
      <c r="AR12" s="94">
        <f>$K428</f>
        <v>0</v>
      </c>
      <c r="AS12" s="99"/>
      <c r="AT12" s="95" t="s">
        <v>30</v>
      </c>
      <c r="AV12" s="84">
        <f>B354</f>
        <v>1.22</v>
      </c>
      <c r="AW12" s="84">
        <f t="shared" ref="AW12:BN12" si="12">C354</f>
        <v>1.42</v>
      </c>
      <c r="AX12" s="84">
        <f t="shared" si="12"/>
        <v>1.56</v>
      </c>
      <c r="AY12" s="84">
        <f t="shared" si="12"/>
        <v>1.9500000000000002</v>
      </c>
      <c r="AZ12" s="84">
        <f t="shared" si="12"/>
        <v>1.4000000000000001</v>
      </c>
      <c r="BA12" s="84">
        <f t="shared" si="12"/>
        <v>1.79</v>
      </c>
      <c r="BB12" s="84">
        <f t="shared" si="12"/>
        <v>1.77</v>
      </c>
      <c r="BC12" s="84">
        <f t="shared" si="12"/>
        <v>1.63</v>
      </c>
      <c r="BD12" s="84">
        <f t="shared" si="12"/>
        <v>0</v>
      </c>
      <c r="BE12" s="84">
        <f t="shared" si="12"/>
        <v>0</v>
      </c>
      <c r="BF12" s="84">
        <f t="shared" si="12"/>
        <v>1.58</v>
      </c>
      <c r="BG12" s="84">
        <f t="shared" si="12"/>
        <v>2.0699999999999998</v>
      </c>
      <c r="BH12" s="84">
        <f t="shared" si="12"/>
        <v>1.0900000000000001</v>
      </c>
      <c r="BI12" s="84">
        <f t="shared" si="12"/>
        <v>0</v>
      </c>
      <c r="BJ12" s="84">
        <f t="shared" si="12"/>
        <v>1.6500000000000004</v>
      </c>
      <c r="BK12" s="84">
        <f t="shared" si="12"/>
        <v>2.6199999999999997</v>
      </c>
      <c r="BL12" s="84">
        <f t="shared" si="12"/>
        <v>1.2600000000000002</v>
      </c>
      <c r="BM12" s="84">
        <f t="shared" si="12"/>
        <v>0</v>
      </c>
      <c r="BN12" s="84">
        <f t="shared" si="12"/>
        <v>2.0499999999999998</v>
      </c>
      <c r="BO12" s="96">
        <f t="shared" si="2"/>
        <v>1.3189473684210526</v>
      </c>
      <c r="BQ12" s="95"/>
      <c r="CK12" s="94"/>
    </row>
    <row r="13" spans="1:89" x14ac:dyDescent="0.2">
      <c r="A13" s="84">
        <v>11</v>
      </c>
      <c r="C13" s="84">
        <v>0.06</v>
      </c>
      <c r="N13" s="84">
        <v>0.15</v>
      </c>
      <c r="T13" s="84">
        <v>0.16</v>
      </c>
      <c r="U13" s="84">
        <v>11</v>
      </c>
      <c r="W13" s="84" t="str">
        <f>K1</f>
        <v>Fitzsimmons</v>
      </c>
      <c r="X13" s="90">
        <f>K34</f>
        <v>0</v>
      </c>
      <c r="Y13" s="97">
        <v>1.9839130434782606</v>
      </c>
      <c r="Z13" s="93">
        <f t="shared" si="3"/>
        <v>0</v>
      </c>
      <c r="AA13" s="93">
        <v>2.0299999999999998</v>
      </c>
      <c r="AB13" s="93">
        <f>BE$33+BE$34+BE$35+BE$36+Z13</f>
        <v>0</v>
      </c>
      <c r="AC13" s="93">
        <f>Table16263851[[#This Row],[Column3]]+Average!Q484</f>
        <v>7.730054347826087</v>
      </c>
      <c r="AE13" s="84" t="str">
        <f>L$1</f>
        <v>Houser</v>
      </c>
      <c r="AF13" s="94">
        <f>$L34</f>
        <v>0</v>
      </c>
      <c r="AG13" s="94">
        <f>$L69</f>
        <v>1.45</v>
      </c>
      <c r="AH13" s="94">
        <f>$L104</f>
        <v>0</v>
      </c>
      <c r="AI13" s="94">
        <f>$L140</f>
        <v>0.56000000000000005</v>
      </c>
      <c r="AJ13" s="94">
        <f>$L175</f>
        <v>2.6</v>
      </c>
      <c r="AK13" s="94">
        <f>$L211</f>
        <v>1.2</v>
      </c>
      <c r="AL13" s="94">
        <f>$L246</f>
        <v>0.12</v>
      </c>
      <c r="AM13" s="94">
        <f>$L282</f>
        <v>0</v>
      </c>
      <c r="AN13" s="94">
        <f>$L318</f>
        <v>0.65000000000000013</v>
      </c>
      <c r="AO13" s="94">
        <f>$L354</f>
        <v>1.58</v>
      </c>
      <c r="AP13" s="94">
        <f>$L390</f>
        <v>3.74</v>
      </c>
      <c r="AQ13" s="94">
        <f>$L426</f>
        <v>4.22</v>
      </c>
      <c r="AR13" s="94">
        <f>$L428</f>
        <v>16.12</v>
      </c>
      <c r="AS13" s="99"/>
      <c r="AT13" s="95" t="s">
        <v>31</v>
      </c>
      <c r="AV13" s="84">
        <f>B390</f>
        <v>2.2000000000000002</v>
      </c>
      <c r="AW13" s="84">
        <f t="shared" ref="AW13:BN13" si="13">C390</f>
        <v>3.5700000000000003</v>
      </c>
      <c r="AX13" s="84">
        <f t="shared" si="13"/>
        <v>3.02</v>
      </c>
      <c r="AY13" s="84">
        <f t="shared" si="13"/>
        <v>3.4</v>
      </c>
      <c r="AZ13" s="84">
        <f t="shared" si="13"/>
        <v>2.84</v>
      </c>
      <c r="BA13" s="84">
        <f t="shared" si="13"/>
        <v>2.7299999999999995</v>
      </c>
      <c r="BB13" s="84">
        <f t="shared" si="13"/>
        <v>3.7499999999999996</v>
      </c>
      <c r="BC13" s="84">
        <f t="shared" si="13"/>
        <v>3.1900000000000004</v>
      </c>
      <c r="BD13" s="84">
        <f t="shared" si="13"/>
        <v>2.8600000000000003</v>
      </c>
      <c r="BE13" s="84">
        <f t="shared" si="13"/>
        <v>0</v>
      </c>
      <c r="BF13" s="84">
        <f t="shared" si="13"/>
        <v>3.74</v>
      </c>
      <c r="BG13" s="84">
        <f t="shared" si="13"/>
        <v>3.1500000000000004</v>
      </c>
      <c r="BH13" s="84">
        <f t="shared" si="13"/>
        <v>2.2799999999999994</v>
      </c>
      <c r="BI13" s="84">
        <f t="shared" si="13"/>
        <v>0</v>
      </c>
      <c r="BJ13" s="84">
        <f t="shared" si="13"/>
        <v>2.74</v>
      </c>
      <c r="BK13" s="84">
        <f t="shared" si="13"/>
        <v>4.76</v>
      </c>
      <c r="BL13" s="84">
        <f t="shared" si="13"/>
        <v>2.6799999999999997</v>
      </c>
      <c r="BM13" s="84">
        <f t="shared" si="13"/>
        <v>0</v>
      </c>
      <c r="BN13" s="84">
        <f t="shared" si="13"/>
        <v>4.9700000000000006</v>
      </c>
      <c r="BO13" s="96">
        <f t="shared" si="2"/>
        <v>2.7305263157894739</v>
      </c>
      <c r="BQ13" s="95"/>
      <c r="CK13" s="94"/>
    </row>
    <row r="14" spans="1:89" x14ac:dyDescent="0.2">
      <c r="A14" s="84">
        <v>12</v>
      </c>
      <c r="B14" s="84">
        <v>0.04</v>
      </c>
      <c r="E14" s="84">
        <v>0.38</v>
      </c>
      <c r="J14" s="84">
        <v>0.5</v>
      </c>
      <c r="U14" s="84">
        <v>12</v>
      </c>
      <c r="W14" s="84" t="str">
        <f>L1</f>
        <v>Houser</v>
      </c>
      <c r="X14" s="90">
        <f>L34</f>
        <v>0</v>
      </c>
      <c r="Y14" s="97">
        <v>1.909565217391304</v>
      </c>
      <c r="Z14" s="93">
        <f t="shared" si="3"/>
        <v>0</v>
      </c>
      <c r="AA14" s="93">
        <v>1.8</v>
      </c>
      <c r="AB14" s="93">
        <f>BF$33+BF$34+BF$35+BF$36+Z14</f>
        <v>8.51</v>
      </c>
      <c r="AC14" s="93">
        <f>Table16263851[[#This Row],[Column3]]+Average!Q486</f>
        <v>8.0539302967563824</v>
      </c>
      <c r="AE14" s="84" t="str">
        <f>M$1</f>
        <v>Villard</v>
      </c>
      <c r="AF14" s="94">
        <f>$M34</f>
        <v>0.9</v>
      </c>
      <c r="AG14" s="94">
        <f>$M69</f>
        <v>2.7600000000000002</v>
      </c>
      <c r="AH14" s="94">
        <f>$M104</f>
        <v>5.03</v>
      </c>
      <c r="AI14" s="94">
        <f>$M140</f>
        <v>1.02</v>
      </c>
      <c r="AJ14" s="94">
        <f>$M175</f>
        <v>1.28</v>
      </c>
      <c r="AK14" s="94">
        <f>$M211</f>
        <v>1.24</v>
      </c>
      <c r="AL14" s="94">
        <f>$M246</f>
        <v>0.03</v>
      </c>
      <c r="AM14" s="94">
        <f>$M282</f>
        <v>9.9999999999999992E-2</v>
      </c>
      <c r="AN14" s="94">
        <f>$M318</f>
        <v>0.58000000000000007</v>
      </c>
      <c r="AO14" s="94">
        <f>$M354</f>
        <v>2.0699999999999998</v>
      </c>
      <c r="AP14" s="94">
        <f>$M390</f>
        <v>3.1500000000000004</v>
      </c>
      <c r="AQ14" s="94">
        <f>$M426</f>
        <v>0</v>
      </c>
      <c r="AR14" s="94">
        <f>$M428</f>
        <v>18.16</v>
      </c>
      <c r="AT14" s="95" t="s">
        <v>32</v>
      </c>
      <c r="AV14" s="84">
        <f>B426</f>
        <v>1.5899999999999999</v>
      </c>
      <c r="AW14" s="84">
        <f t="shared" ref="AW14:BN14" si="14">C426</f>
        <v>4.3</v>
      </c>
      <c r="AX14" s="84">
        <f t="shared" si="14"/>
        <v>0</v>
      </c>
      <c r="AY14" s="84">
        <f t="shared" si="14"/>
        <v>4.66</v>
      </c>
      <c r="AZ14" s="84">
        <f t="shared" si="14"/>
        <v>3.7800000000000002</v>
      </c>
      <c r="BA14" s="84">
        <f t="shared" si="14"/>
        <v>3.4299999999999997</v>
      </c>
      <c r="BB14" s="84">
        <f t="shared" si="14"/>
        <v>4.58</v>
      </c>
      <c r="BC14" s="84">
        <f t="shared" si="14"/>
        <v>0</v>
      </c>
      <c r="BD14" s="84">
        <f t="shared" si="14"/>
        <v>3.9899999999999998</v>
      </c>
      <c r="BE14" s="84">
        <f t="shared" si="14"/>
        <v>0</v>
      </c>
      <c r="BF14" s="84">
        <f t="shared" si="14"/>
        <v>4.22</v>
      </c>
      <c r="BG14" s="84">
        <f t="shared" si="14"/>
        <v>0</v>
      </c>
      <c r="BH14" s="84">
        <f t="shared" si="14"/>
        <v>3.64</v>
      </c>
      <c r="BI14" s="84">
        <f t="shared" si="14"/>
        <v>0</v>
      </c>
      <c r="BJ14" s="84">
        <f t="shared" si="14"/>
        <v>0</v>
      </c>
      <c r="BK14" s="84">
        <f t="shared" si="14"/>
        <v>5.1599999999999993</v>
      </c>
      <c r="BL14" s="84">
        <f t="shared" si="14"/>
        <v>3.2</v>
      </c>
      <c r="BM14" s="84">
        <f t="shared" si="14"/>
        <v>0</v>
      </c>
      <c r="BN14" s="84">
        <f t="shared" si="14"/>
        <v>5.07</v>
      </c>
      <c r="BO14" s="96">
        <f t="shared" si="2"/>
        <v>2.5063157894736841</v>
      </c>
      <c r="BQ14" s="95"/>
      <c r="CK14" s="94"/>
    </row>
    <row r="15" spans="1:89" x14ac:dyDescent="0.2">
      <c r="A15" s="84">
        <v>13</v>
      </c>
      <c r="B15" s="84">
        <v>0.01</v>
      </c>
      <c r="F15" s="84">
        <v>0.61</v>
      </c>
      <c r="U15" s="84">
        <v>13</v>
      </c>
      <c r="W15" s="84" t="str">
        <f>M1</f>
        <v>Villard</v>
      </c>
      <c r="X15" s="90">
        <f>M34</f>
        <v>0.9</v>
      </c>
      <c r="Y15" s="97">
        <v>1.681304347826087</v>
      </c>
      <c r="Z15" s="93">
        <f t="shared" si="3"/>
        <v>0.9</v>
      </c>
      <c r="AA15" s="93">
        <v>1.75</v>
      </c>
      <c r="AB15" s="93">
        <f>BG$33+BG$34+BG$35+BG$36+Z15</f>
        <v>0.9</v>
      </c>
      <c r="AC15" s="93">
        <f>Table16263851[[#This Row],[Column3]]+Average!Q487</f>
        <v>7.0326679841897244</v>
      </c>
      <c r="AE15" s="84" t="str">
        <f>N$1</f>
        <v>Landkammer</v>
      </c>
      <c r="AF15" s="94">
        <f>$N34</f>
        <v>0.99</v>
      </c>
      <c r="AG15" s="94">
        <f>$N69</f>
        <v>2.0700000000000003</v>
      </c>
      <c r="AH15" s="94">
        <f>$N104</f>
        <v>4.3599999999999994</v>
      </c>
      <c r="AI15" s="94">
        <f>$N140</f>
        <v>1.56</v>
      </c>
      <c r="AJ15" s="94">
        <f>$N175</f>
        <v>2.08</v>
      </c>
      <c r="AK15" s="94">
        <f>$N211</f>
        <v>1.19</v>
      </c>
      <c r="AL15" s="94">
        <f>$N246</f>
        <v>0</v>
      </c>
      <c r="AM15" s="94">
        <f>$N282</f>
        <v>0.16</v>
      </c>
      <c r="AN15" s="94">
        <f>$N318</f>
        <v>0.41</v>
      </c>
      <c r="AO15" s="94">
        <f>$N354</f>
        <v>1.0900000000000001</v>
      </c>
      <c r="AP15" s="94">
        <f>$N390</f>
        <v>2.2799999999999994</v>
      </c>
      <c r="AQ15" s="94">
        <f>$N426</f>
        <v>3.64</v>
      </c>
      <c r="AR15" s="94">
        <f>$N428</f>
        <v>19.829999999999998</v>
      </c>
      <c r="AT15" s="95"/>
      <c r="CJ15" s="94"/>
      <c r="CK15" s="94"/>
    </row>
    <row r="16" spans="1:89" x14ac:dyDescent="0.2">
      <c r="A16" s="84">
        <v>14</v>
      </c>
      <c r="N16" s="84">
        <v>0.01</v>
      </c>
      <c r="U16" s="84">
        <v>14</v>
      </c>
      <c r="W16" s="84" t="str">
        <f>N1</f>
        <v>Landkammer</v>
      </c>
      <c r="X16" s="90">
        <f>N34</f>
        <v>0.99</v>
      </c>
      <c r="Y16" s="97">
        <v>1.6482608695652172</v>
      </c>
      <c r="Z16" s="93">
        <f t="shared" si="3"/>
        <v>0.99</v>
      </c>
      <c r="AA16" s="93">
        <v>1.61</v>
      </c>
      <c r="AB16" s="93">
        <f>BH$33+BH$34+BH$35+BH$36+Z16</f>
        <v>7.33</v>
      </c>
      <c r="AC16" s="93">
        <f>Table16263851[[#This Row],[Column3]]+Average!Q488</f>
        <v>6.9496894409937884</v>
      </c>
      <c r="AE16" s="84" t="str">
        <f>O$1</f>
        <v>Travis</v>
      </c>
      <c r="AF16" s="94">
        <f>$O34</f>
        <v>1.65</v>
      </c>
      <c r="AG16" s="94">
        <f>$O69</f>
        <v>3.3499999999999996</v>
      </c>
      <c r="AH16" s="94">
        <f>$O104</f>
        <v>0</v>
      </c>
      <c r="AI16" s="94">
        <f>$O140</f>
        <v>0</v>
      </c>
      <c r="AJ16" s="94">
        <f>$O175</f>
        <v>0</v>
      </c>
      <c r="AK16" s="94">
        <f>$O211</f>
        <v>0</v>
      </c>
      <c r="AL16" s="94">
        <f>$O246</f>
        <v>0</v>
      </c>
      <c r="AM16" s="94">
        <f>$O282</f>
        <v>0</v>
      </c>
      <c r="AN16" s="94">
        <f>$O318</f>
        <v>0</v>
      </c>
      <c r="AO16" s="94">
        <f>$O354</f>
        <v>0</v>
      </c>
      <c r="AP16" s="94">
        <f>$O390</f>
        <v>0</v>
      </c>
      <c r="AQ16" s="94">
        <f>$O426</f>
        <v>0</v>
      </c>
      <c r="AR16" s="94">
        <f>$O428</f>
        <v>5</v>
      </c>
      <c r="AS16" s="99"/>
      <c r="AT16" s="95" t="s">
        <v>34</v>
      </c>
      <c r="AV16" s="94">
        <f>SUM(AV3:AV14)</f>
        <v>15.18</v>
      </c>
      <c r="AW16" s="94">
        <f>SUM(AW3:AW14)</f>
        <v>25.22</v>
      </c>
      <c r="AX16" s="94">
        <f t="shared" ref="AX16:BN16" si="15">SUM(AX3:AX14)</f>
        <v>15.73</v>
      </c>
      <c r="AY16" s="94">
        <f t="shared" si="15"/>
        <v>26.319999999999997</v>
      </c>
      <c r="AZ16" s="94">
        <f t="shared" si="15"/>
        <v>20.65</v>
      </c>
      <c r="BA16" s="94">
        <f t="shared" si="15"/>
        <v>17.77</v>
      </c>
      <c r="BB16" s="94">
        <f t="shared" si="15"/>
        <v>14.43</v>
      </c>
      <c r="BC16" s="94">
        <f t="shared" si="15"/>
        <v>18.260000000000002</v>
      </c>
      <c r="BD16" s="94">
        <f t="shared" si="15"/>
        <v>19.98</v>
      </c>
      <c r="BE16" s="94">
        <f t="shared" si="15"/>
        <v>0</v>
      </c>
      <c r="BF16" s="94">
        <f t="shared" si="15"/>
        <v>16.12</v>
      </c>
      <c r="BG16" s="94">
        <f t="shared" si="15"/>
        <v>18.16</v>
      </c>
      <c r="BH16" s="94">
        <f t="shared" si="15"/>
        <v>19.829999999999998</v>
      </c>
      <c r="BI16" s="94">
        <f t="shared" si="15"/>
        <v>5</v>
      </c>
      <c r="BJ16" s="94">
        <f t="shared" si="15"/>
        <v>11.360000000000001</v>
      </c>
      <c r="BK16" s="94">
        <f t="shared" si="15"/>
        <v>25.389999999999997</v>
      </c>
      <c r="BL16" s="94">
        <f t="shared" si="15"/>
        <v>21.56</v>
      </c>
      <c r="BM16" s="94">
        <f t="shared" si="15"/>
        <v>0</v>
      </c>
      <c r="BN16" s="94">
        <f t="shared" si="15"/>
        <v>34.67</v>
      </c>
      <c r="BO16" s="94">
        <f>AVERAGE(AV16:BN16)</f>
        <v>17.138421052631578</v>
      </c>
    </row>
    <row r="17" spans="1:77" x14ac:dyDescent="0.2">
      <c r="A17" s="84">
        <v>15</v>
      </c>
      <c r="F17" s="84">
        <v>0.15</v>
      </c>
      <c r="U17" s="84">
        <v>15</v>
      </c>
      <c r="W17" s="84" t="str">
        <f>O1</f>
        <v>Travis</v>
      </c>
      <c r="X17" s="91">
        <f>O34</f>
        <v>1.65</v>
      </c>
      <c r="Y17" s="97">
        <v>1.7142857142857146</v>
      </c>
      <c r="Z17" s="93">
        <f t="shared" si="3"/>
        <v>1.65</v>
      </c>
      <c r="AA17" s="93">
        <v>1.69</v>
      </c>
      <c r="AB17" s="93">
        <f>BI$33+BI$34+BI$35+BI$36+Z17</f>
        <v>6.3100000000000005</v>
      </c>
      <c r="AC17" s="93">
        <f>Table16263851[[#This Row],[Column3]]+Average!Q489</f>
        <v>6.555917785917786</v>
      </c>
      <c r="AE17" s="84" t="str">
        <f>P$1</f>
        <v>Robinson</v>
      </c>
      <c r="AF17" s="94">
        <f>$P34</f>
        <v>0</v>
      </c>
      <c r="AG17" s="94">
        <f>$P69</f>
        <v>3.17</v>
      </c>
      <c r="AH17" s="94">
        <f>$P104</f>
        <v>3.2500000000000004</v>
      </c>
      <c r="AI17" s="94">
        <f>$P140</f>
        <v>0</v>
      </c>
      <c r="AJ17" s="94">
        <f>$P175</f>
        <v>0</v>
      </c>
      <c r="AK17" s="94">
        <f>$P211</f>
        <v>0</v>
      </c>
      <c r="AL17" s="94">
        <f>$P246</f>
        <v>0</v>
      </c>
      <c r="AM17" s="94">
        <f>$P282</f>
        <v>7.9999999999999988E-2</v>
      </c>
      <c r="AN17" s="94">
        <f>$P318</f>
        <v>0.47</v>
      </c>
      <c r="AO17" s="94">
        <f>$P354</f>
        <v>1.6500000000000004</v>
      </c>
      <c r="AP17" s="94">
        <f>$P390</f>
        <v>2.74</v>
      </c>
      <c r="AQ17" s="94">
        <f>$P426</f>
        <v>0</v>
      </c>
      <c r="AR17" s="94">
        <f>$P428</f>
        <v>11.360000000000001</v>
      </c>
      <c r="AS17" s="99"/>
      <c r="BV17" s="95"/>
      <c r="BW17" s="95"/>
      <c r="BX17" s="95"/>
      <c r="BY17" s="95"/>
    </row>
    <row r="18" spans="1:77" x14ac:dyDescent="0.2">
      <c r="A18" s="84">
        <v>16</v>
      </c>
      <c r="F18" s="84">
        <v>0.11</v>
      </c>
      <c r="Q18" s="84">
        <v>0.91</v>
      </c>
      <c r="U18" s="84">
        <v>16</v>
      </c>
      <c r="W18" s="84" t="str">
        <f>P1</f>
        <v>Robinson</v>
      </c>
      <c r="X18" s="91">
        <f>P34</f>
        <v>0</v>
      </c>
      <c r="Y18" s="97">
        <v>1.5205882352941178</v>
      </c>
      <c r="Z18" s="93">
        <f t="shared" si="3"/>
        <v>0</v>
      </c>
      <c r="AA18" s="93">
        <v>1.8</v>
      </c>
      <c r="AB18" s="93">
        <f>BJ$33+BJ$34+BJ$35+BJ$36+Z18</f>
        <v>0</v>
      </c>
      <c r="AC18" s="93">
        <f>Table16263851[[#This Row],[Column3]]+Average!Q490</f>
        <v>6.9445751633986932</v>
      </c>
      <c r="AE18" s="84" t="str">
        <f>Q$1</f>
        <v>Blachly</v>
      </c>
      <c r="AF18" s="94">
        <f>$Q34</f>
        <v>1.7100000000000002</v>
      </c>
      <c r="AG18" s="94">
        <f>$Q69</f>
        <v>2.4600000000000004</v>
      </c>
      <c r="AH18" s="94">
        <f>$Q104</f>
        <v>4.2</v>
      </c>
      <c r="AI18" s="94">
        <f>$Q140</f>
        <v>1.4900000000000002</v>
      </c>
      <c r="AJ18" s="94">
        <f>$Q175</f>
        <v>1.3699999999999999</v>
      </c>
      <c r="AK18" s="94">
        <f>$Q211</f>
        <v>1.04</v>
      </c>
      <c r="AL18" s="94">
        <f>$Q246</f>
        <v>0.04</v>
      </c>
      <c r="AM18" s="94">
        <f>$Q282</f>
        <v>0.18</v>
      </c>
      <c r="AN18" s="94">
        <f>$Q318</f>
        <v>0.36</v>
      </c>
      <c r="AO18" s="94">
        <f>$Q354</f>
        <v>2.6199999999999997</v>
      </c>
      <c r="AP18" s="94">
        <f>$Q390</f>
        <v>4.76</v>
      </c>
      <c r="AQ18" s="94">
        <f>$Q426</f>
        <v>5.1599999999999993</v>
      </c>
      <c r="AR18" s="94">
        <f>$Q428</f>
        <v>25.389999999999997</v>
      </c>
      <c r="AS18" s="99"/>
      <c r="AY18" s="95" t="s">
        <v>35</v>
      </c>
      <c r="AZ18" s="95"/>
      <c r="BA18" s="95" t="s">
        <v>36</v>
      </c>
      <c r="BB18" s="95"/>
      <c r="BV18" s="94"/>
    </row>
    <row r="19" spans="1:77" x14ac:dyDescent="0.2">
      <c r="A19" s="84">
        <v>17</v>
      </c>
      <c r="M19" s="84">
        <v>0.01</v>
      </c>
      <c r="U19" s="84">
        <v>17</v>
      </c>
      <c r="W19" s="84" t="str">
        <f>Q1</f>
        <v>Blachly</v>
      </c>
      <c r="X19" s="90">
        <f>Q34</f>
        <v>1.7100000000000002</v>
      </c>
      <c r="Y19" s="97">
        <v>2.2965217391304349</v>
      </c>
      <c r="Z19" s="93">
        <f t="shared" si="3"/>
        <v>1.7100000000000002</v>
      </c>
      <c r="AA19" s="93">
        <v>1.69</v>
      </c>
      <c r="AB19" s="93">
        <f>BK$33+BK$34+BK$35+BK$36+Z19</f>
        <v>9.4700000000000006</v>
      </c>
      <c r="AC19" s="93">
        <f>Table16263851[[#This Row],[Column3]]+Average!Q492</f>
        <v>8.8321810797897751</v>
      </c>
      <c r="AE19" s="84" t="str">
        <f>R$1</f>
        <v>S. Flerchinger</v>
      </c>
      <c r="AF19" s="94">
        <f>$R34</f>
        <v>1.5</v>
      </c>
      <c r="AG19" s="94">
        <f>$R69</f>
        <v>2.8499999999999996</v>
      </c>
      <c r="AH19" s="94">
        <f>$R104</f>
        <v>4.75</v>
      </c>
      <c r="AI19" s="94">
        <f>$R140</f>
        <v>1.5199999999999998</v>
      </c>
      <c r="AJ19" s="94">
        <f>$R175</f>
        <v>2.1100000000000003</v>
      </c>
      <c r="AK19" s="94">
        <f>$R211</f>
        <v>0.93</v>
      </c>
      <c r="AL19" s="94">
        <f>$R246</f>
        <v>0</v>
      </c>
      <c r="AM19" s="94">
        <f>$R282</f>
        <v>0.27</v>
      </c>
      <c r="AN19" s="94">
        <f>$R318</f>
        <v>0.49</v>
      </c>
      <c r="AO19" s="94">
        <f>$R354</f>
        <v>1.2600000000000002</v>
      </c>
      <c r="AP19" s="94">
        <f>$R390</f>
        <v>2.6799999999999997</v>
      </c>
      <c r="AQ19" s="94">
        <f>$R426</f>
        <v>3.2</v>
      </c>
      <c r="AR19" s="94">
        <f>$R428</f>
        <v>21.56</v>
      </c>
      <c r="AU19" s="99" t="s">
        <v>192</v>
      </c>
    </row>
    <row r="20" spans="1:77" x14ac:dyDescent="0.2">
      <c r="A20" s="84">
        <v>18</v>
      </c>
      <c r="B20" s="84">
        <v>7.0000000000000007E-2</v>
      </c>
      <c r="D20" s="84">
        <v>0.16</v>
      </c>
      <c r="E20" s="84">
        <v>0.32</v>
      </c>
      <c r="I20" s="84">
        <v>0.83</v>
      </c>
      <c r="J20" s="84">
        <v>0.22</v>
      </c>
      <c r="M20" s="84">
        <v>0.62</v>
      </c>
      <c r="N20" s="84">
        <v>0.09</v>
      </c>
      <c r="R20" s="84">
        <v>0.5</v>
      </c>
      <c r="U20" s="84">
        <v>18</v>
      </c>
      <c r="W20" s="84" t="str">
        <f>R1</f>
        <v>S. Flerchinger</v>
      </c>
      <c r="X20" s="90">
        <f>R34</f>
        <v>1.5</v>
      </c>
      <c r="Y20" s="97">
        <v>2.0361904761904759</v>
      </c>
      <c r="Z20" s="93">
        <f t="shared" si="3"/>
        <v>1.5</v>
      </c>
      <c r="AA20" s="93">
        <v>1.62</v>
      </c>
      <c r="AB20" s="93">
        <f>BL$33+BL$34+BL$35+BL$36+Z20</f>
        <v>7.6</v>
      </c>
      <c r="AC20" s="93">
        <f>Table16263851[[#This Row],[Column3]]+Average!Q493</f>
        <v>7.6573280423280421</v>
      </c>
      <c r="AE20" s="84" t="str">
        <f>S$1</f>
        <v>B. Slaybaugh</v>
      </c>
      <c r="AF20" s="94">
        <f>$S34</f>
        <v>0</v>
      </c>
      <c r="AG20" s="94">
        <f>$S69</f>
        <v>0</v>
      </c>
      <c r="AH20" s="94">
        <f>$S104</f>
        <v>0</v>
      </c>
      <c r="AI20" s="94">
        <f>$S140</f>
        <v>0</v>
      </c>
      <c r="AJ20" s="94">
        <f>$S175</f>
        <v>0</v>
      </c>
      <c r="AK20" s="94">
        <f>$S211</f>
        <v>0</v>
      </c>
      <c r="AL20" s="94">
        <f>$S246</f>
        <v>0</v>
      </c>
      <c r="AM20" s="94">
        <f>$S282</f>
        <v>0</v>
      </c>
      <c r="AN20" s="94">
        <f>$S318</f>
        <v>0</v>
      </c>
      <c r="AO20" s="94">
        <f>$S354</f>
        <v>0</v>
      </c>
      <c r="AP20" s="94">
        <f>$S390</f>
        <v>0</v>
      </c>
      <c r="AQ20" s="94">
        <f>$S426</f>
        <v>0</v>
      </c>
      <c r="AR20" s="94">
        <f>$S428</f>
        <v>0</v>
      </c>
      <c r="AS20" s="99"/>
    </row>
    <row r="21" spans="1:77" x14ac:dyDescent="0.2">
      <c r="A21" s="84">
        <v>19</v>
      </c>
      <c r="B21" s="84">
        <v>0.02</v>
      </c>
      <c r="D21" s="84">
        <v>0.02</v>
      </c>
      <c r="E21" s="84">
        <v>0.03</v>
      </c>
      <c r="G21" s="84">
        <v>0.08</v>
      </c>
      <c r="H21" s="84">
        <v>0.05</v>
      </c>
      <c r="I21" s="84">
        <v>0.01</v>
      </c>
      <c r="J21" s="84">
        <v>0.05</v>
      </c>
      <c r="M21" s="84">
        <v>0.01</v>
      </c>
      <c r="N21" s="84">
        <v>0.14000000000000001</v>
      </c>
      <c r="U21" s="84">
        <v>19</v>
      </c>
      <c r="W21" s="84" t="str">
        <f>S1</f>
        <v>B. Slaybaugh</v>
      </c>
      <c r="X21" s="90">
        <f>S34</f>
        <v>0</v>
      </c>
      <c r="Y21" s="97">
        <v>2.4441666666666664</v>
      </c>
      <c r="Z21" s="93">
        <f t="shared" si="3"/>
        <v>0</v>
      </c>
      <c r="AA21" s="98">
        <v>2.44</v>
      </c>
      <c r="AB21" s="93">
        <f>BM$33+BM$34+BM$35+BM$36+Z21</f>
        <v>0</v>
      </c>
      <c r="AC21" s="93">
        <f>Table16263851[[#This Row],[Column3]]+Average!Q494</f>
        <v>8.6395512820512828</v>
      </c>
      <c r="AE21" s="84" t="str">
        <f>T$1</f>
        <v>Demand</v>
      </c>
      <c r="AF21" s="94">
        <f>$T34</f>
        <v>1.69</v>
      </c>
      <c r="AG21" s="94">
        <f>$T69</f>
        <v>6.41</v>
      </c>
      <c r="AH21" s="94">
        <f>$T104</f>
        <v>5.0200000000000005</v>
      </c>
      <c r="AI21" s="94">
        <f>$T140</f>
        <v>2.5900000000000003</v>
      </c>
      <c r="AJ21" s="94">
        <f>$T175</f>
        <v>3.7499999999999991</v>
      </c>
      <c r="AK21" s="94">
        <f>$T211</f>
        <v>1.69</v>
      </c>
      <c r="AL21" s="94">
        <f>$T246</f>
        <v>0.16</v>
      </c>
      <c r="AM21" s="94">
        <f>$T282</f>
        <v>0.24</v>
      </c>
      <c r="AN21" s="94">
        <f>$T318</f>
        <v>1.03</v>
      </c>
      <c r="AO21" s="94">
        <f>$T354</f>
        <v>2.0499999999999998</v>
      </c>
      <c r="AP21" s="94">
        <f>$T39+0</f>
        <v>0</v>
      </c>
      <c r="AQ21" s="94">
        <f>$T426</f>
        <v>5.07</v>
      </c>
      <c r="AR21" s="94">
        <f>$T428</f>
        <v>34.67</v>
      </c>
      <c r="AS21" s="99"/>
    </row>
    <row r="22" spans="1:77" x14ac:dyDescent="0.2">
      <c r="A22" s="84">
        <v>20</v>
      </c>
      <c r="G22" s="84">
        <v>0.08</v>
      </c>
      <c r="M22" s="84">
        <v>0.01</v>
      </c>
      <c r="Q22" s="84">
        <v>0.21</v>
      </c>
      <c r="U22" s="84">
        <v>20</v>
      </c>
      <c r="W22" s="84" t="str">
        <f>T1</f>
        <v>Demand</v>
      </c>
      <c r="X22" s="90">
        <f>T34</f>
        <v>1.69</v>
      </c>
      <c r="Y22" s="97">
        <v>3.9430769230769225</v>
      </c>
      <c r="Z22" s="93">
        <f t="shared" si="3"/>
        <v>1.69</v>
      </c>
      <c r="AA22" s="98">
        <v>3.94</v>
      </c>
      <c r="AB22" s="93">
        <f>BN$33+BN$34+BN$35+BN$36+Z22</f>
        <v>8.06</v>
      </c>
      <c r="AC22" s="93">
        <f>Table16263851[[#This Row],[Column3]]+Average!Q495</f>
        <v>13.101410256410258</v>
      </c>
    </row>
    <row r="23" spans="1:77" x14ac:dyDescent="0.2">
      <c r="A23" s="84">
        <v>21</v>
      </c>
      <c r="O23" s="84">
        <v>1.07</v>
      </c>
      <c r="Q23" s="84">
        <v>0.02</v>
      </c>
      <c r="U23" s="84">
        <v>21</v>
      </c>
      <c r="X23" s="90"/>
      <c r="Y23" s="90"/>
      <c r="Z23" s="92"/>
      <c r="AA23" s="92"/>
      <c r="AB23" s="93"/>
      <c r="AC23" s="93"/>
      <c r="AI23" s="87" t="s">
        <v>144</v>
      </c>
      <c r="AT23" s="84">
        <v>2014</v>
      </c>
      <c r="AV23" s="84" t="s">
        <v>1</v>
      </c>
      <c r="AW23" s="84" t="s">
        <v>88</v>
      </c>
      <c r="AX23" s="84" t="s">
        <v>113</v>
      </c>
      <c r="AY23" s="84" t="s">
        <v>4</v>
      </c>
      <c r="AZ23" s="84" t="s">
        <v>5</v>
      </c>
      <c r="BA23" s="84" t="s">
        <v>6</v>
      </c>
      <c r="BB23" s="84" t="s">
        <v>95</v>
      </c>
      <c r="BC23" s="84" t="s">
        <v>96</v>
      </c>
      <c r="BD23" s="84" t="s">
        <v>9</v>
      </c>
      <c r="BE23" s="87" t="s">
        <v>10</v>
      </c>
      <c r="BF23" s="84" t="s">
        <v>11</v>
      </c>
      <c r="BG23" s="84" t="s">
        <v>90</v>
      </c>
      <c r="BH23" s="84" t="s">
        <v>13</v>
      </c>
      <c r="BI23" s="84" t="s">
        <v>14</v>
      </c>
      <c r="BJ23" s="84" t="s">
        <v>15</v>
      </c>
      <c r="BK23" s="84" t="s">
        <v>16</v>
      </c>
      <c r="BL23" s="84" t="s">
        <v>17</v>
      </c>
      <c r="BM23" s="84" t="s">
        <v>18</v>
      </c>
      <c r="BN23" s="84" t="s">
        <v>19</v>
      </c>
      <c r="BO23" s="88" t="s">
        <v>20</v>
      </c>
    </row>
    <row r="24" spans="1:77" x14ac:dyDescent="0.2">
      <c r="A24" s="84">
        <v>22</v>
      </c>
      <c r="B24" s="84">
        <v>0.11</v>
      </c>
      <c r="C24" s="84">
        <v>0.21</v>
      </c>
      <c r="D24" s="84">
        <v>7.0000000000000007E-2</v>
      </c>
      <c r="E24" s="84">
        <v>0.23</v>
      </c>
      <c r="G24" s="84">
        <v>0.08</v>
      </c>
      <c r="I24" s="84">
        <v>0.12</v>
      </c>
      <c r="J24" s="84">
        <v>0.15</v>
      </c>
      <c r="M24" s="84">
        <v>0.1</v>
      </c>
      <c r="N24" s="84">
        <v>0.01</v>
      </c>
      <c r="Q24" s="84">
        <v>0.26</v>
      </c>
      <c r="U24" s="84">
        <v>22</v>
      </c>
      <c r="W24" s="84" t="s">
        <v>101</v>
      </c>
      <c r="X24" s="90"/>
      <c r="Y24" s="90"/>
      <c r="Z24" s="92"/>
      <c r="AA24" s="92" t="s">
        <v>145</v>
      </c>
      <c r="AB24" s="93"/>
      <c r="AC24" s="93"/>
      <c r="AF24" s="87" t="s">
        <v>138</v>
      </c>
      <c r="AG24" s="87" t="s">
        <v>103</v>
      </c>
      <c r="AH24" s="87" t="s">
        <v>139</v>
      </c>
      <c r="AI24" s="87" t="s">
        <v>140</v>
      </c>
      <c r="AJ24" s="87" t="s">
        <v>42</v>
      </c>
      <c r="AK24" s="87" t="s">
        <v>43</v>
      </c>
      <c r="AL24" s="87" t="s">
        <v>45</v>
      </c>
      <c r="AM24" s="87" t="s">
        <v>58</v>
      </c>
      <c r="AN24" s="87" t="s">
        <v>59</v>
      </c>
      <c r="AO24" s="87" t="s">
        <v>104</v>
      </c>
      <c r="AP24" s="87" t="s">
        <v>141</v>
      </c>
      <c r="AQ24" s="87" t="s">
        <v>62</v>
      </c>
      <c r="AR24" s="87" t="s">
        <v>142</v>
      </c>
      <c r="BO24" s="88"/>
    </row>
    <row r="25" spans="1:77" x14ac:dyDescent="0.2">
      <c r="A25" s="84">
        <v>23</v>
      </c>
      <c r="N25" s="84">
        <v>0.08</v>
      </c>
      <c r="T25" s="84">
        <v>0.22</v>
      </c>
      <c r="U25" s="84">
        <v>23</v>
      </c>
      <c r="X25" s="91" t="s">
        <v>102</v>
      </c>
      <c r="Y25" s="91"/>
      <c r="Z25" s="101"/>
      <c r="AA25" s="92"/>
      <c r="AB25" s="93"/>
      <c r="AC25" s="93"/>
      <c r="AE25" s="84" t="str">
        <f>B$1</f>
        <v>Pomeroy</v>
      </c>
      <c r="AF25" s="94">
        <f>AF3</f>
        <v>0.68</v>
      </c>
      <c r="AG25" s="94">
        <f>AF3+AG3</f>
        <v>3.0199999999999996</v>
      </c>
      <c r="AH25" s="94">
        <f>AF3+AG3+AH3</f>
        <v>6.6199999999999992</v>
      </c>
      <c r="AI25" s="94">
        <f>AF3+AG3+AH3+AI3</f>
        <v>7.93</v>
      </c>
      <c r="AJ25" s="94">
        <f>AF3+AG3+AH3+AI3+AJ3</f>
        <v>8.99</v>
      </c>
      <c r="AK25" s="94">
        <f>AF3+AG3+AH3+AI3+AJ3+AK3</f>
        <v>9.59</v>
      </c>
      <c r="AL25" s="94">
        <f>AF3+AG3+AH3+AI3+AJ3+AK3+AL3</f>
        <v>9.6</v>
      </c>
      <c r="AM25" s="94">
        <f>AF3+AG3+AH3+AI3+AJ3+AK3+AL3+AM3</f>
        <v>9.73</v>
      </c>
      <c r="AN25" s="94">
        <f>AF3+AG3+AH3+AI3+AJ3+AK3+AL3+AM3+AN3</f>
        <v>10.17</v>
      </c>
      <c r="AO25" s="94">
        <f>AF3+AG3+AH3+AI3+AJ3+AK3+AL3+AM3+AN3+AO3</f>
        <v>11.39</v>
      </c>
      <c r="AP25" s="94">
        <f>AF3+AG3+AH3+AI3+AJ3+AK3+AL3+AM3+AN3+AO3+AP3</f>
        <v>13.59</v>
      </c>
      <c r="AQ25" s="94">
        <f>AF3+AG3+AH3+AI3+AJ3+AK3+AL3+AM3+AN3+AO3+AP3+AQ3</f>
        <v>15.18</v>
      </c>
      <c r="AR25" s="94">
        <f>AQ25</f>
        <v>15.18</v>
      </c>
      <c r="AT25" s="95" t="s">
        <v>21</v>
      </c>
      <c r="AV25" s="94">
        <v>1.4200000000000002</v>
      </c>
      <c r="AW25" s="94">
        <v>2.41</v>
      </c>
      <c r="AX25" s="94">
        <v>1.07</v>
      </c>
      <c r="AY25" s="94">
        <v>2.0499999999999998</v>
      </c>
      <c r="AZ25" s="94">
        <v>1.63</v>
      </c>
      <c r="BA25" s="94">
        <v>1.31</v>
      </c>
      <c r="BB25" s="94">
        <v>1.6400000000000001</v>
      </c>
      <c r="BC25" s="94">
        <v>1.59</v>
      </c>
      <c r="BD25" s="94">
        <v>1.72</v>
      </c>
      <c r="BE25" s="94">
        <v>1.6600000000000001</v>
      </c>
      <c r="BF25" s="94">
        <v>1.9299999999999997</v>
      </c>
      <c r="BG25" s="94">
        <v>0</v>
      </c>
      <c r="BH25" s="94">
        <v>2.29</v>
      </c>
      <c r="BI25" s="94">
        <v>1.51</v>
      </c>
      <c r="BJ25" s="94">
        <v>0</v>
      </c>
      <c r="BK25" s="94">
        <v>1.65</v>
      </c>
      <c r="BL25" s="94">
        <v>1.8000000000000003</v>
      </c>
      <c r="BM25" s="94">
        <v>1.04</v>
      </c>
      <c r="BN25" s="94">
        <v>2.02</v>
      </c>
      <c r="BO25" s="96">
        <v>1.047894736842105</v>
      </c>
    </row>
    <row r="26" spans="1:77" x14ac:dyDescent="0.2">
      <c r="A26" s="84">
        <v>24</v>
      </c>
      <c r="C26" s="84">
        <v>0.06</v>
      </c>
      <c r="E26" s="84">
        <v>0.05</v>
      </c>
      <c r="Q26" s="84">
        <v>0.05</v>
      </c>
      <c r="U26" s="84">
        <v>24</v>
      </c>
      <c r="X26" s="90" t="s">
        <v>108</v>
      </c>
      <c r="Y26" s="90"/>
      <c r="Z26" s="92" t="s">
        <v>109</v>
      </c>
      <c r="AA26" s="92"/>
      <c r="AB26" s="93"/>
      <c r="AC26" s="93"/>
      <c r="AE26" s="84" t="str">
        <f>C$1</f>
        <v>Kuhn</v>
      </c>
      <c r="AF26" s="94">
        <f t="shared" ref="AF26:AF43" si="16">AF4</f>
        <v>1.5300000000000002</v>
      </c>
      <c r="AG26" s="94">
        <f t="shared" ref="AG26:AG43" si="17">AF4+AG4</f>
        <v>4.9399999999999995</v>
      </c>
      <c r="AH26" s="94">
        <f t="shared" ref="AH26:AH43" si="18">AF4+AG4+AH4</f>
        <v>9.4699999999999989</v>
      </c>
      <c r="AI26" s="94">
        <f t="shared" ref="AI26:AI43" si="19">AF4+AG4+AH4+AI4</f>
        <v>11.009999999999998</v>
      </c>
      <c r="AJ26" s="94">
        <f t="shared" ref="AJ26:AJ43" si="20">AF4+AG4+AH4+AI4+AJ4</f>
        <v>13.839999999999998</v>
      </c>
      <c r="AK26" s="94">
        <f t="shared" ref="AK26:AK43" si="21">AF4+AG4+AH4+AI4+AJ4+AK4</f>
        <v>15.199999999999998</v>
      </c>
      <c r="AL26" s="94">
        <f t="shared" ref="AL26:AL43" si="22">AF4+AG4+AH4+AI4+AJ4+AK4+AL4</f>
        <v>15.289999999999997</v>
      </c>
      <c r="AM26" s="94">
        <f t="shared" ref="AM26:AM43" si="23">AF4+AG4+AH4+AI4+AJ4+AK4+AL4+AM4</f>
        <v>15.439999999999998</v>
      </c>
      <c r="AN26" s="94">
        <f t="shared" ref="AN26:AN43" si="24">AF4+AG4+AH4+AI4+AJ4+AK4+AL4+AM4+AN4</f>
        <v>15.929999999999998</v>
      </c>
      <c r="AO26" s="94">
        <f t="shared" ref="AO26:AO43" si="25">AF4+AG4+AH4+AI4+AJ4+AK4+AL4+AM4+AN4+AO4</f>
        <v>17.349999999999998</v>
      </c>
      <c r="AP26" s="94">
        <f t="shared" ref="AP26:AP43" si="26">AF4+AG4+AH4+AI4+AJ4+AK4+AL4+AM4+AN4+AO4+AP4</f>
        <v>20.919999999999998</v>
      </c>
      <c r="AQ26" s="94">
        <f t="shared" ref="AQ26:AQ43" si="27">AF4+AG4+AH4+AI4+AJ4+AK4+AL4+AM4+AN4+AO4+AP4+AQ4</f>
        <v>25.22</v>
      </c>
      <c r="AR26" s="94">
        <f t="shared" ref="AR26:AR43" si="28">AQ26</f>
        <v>25.22</v>
      </c>
      <c r="AT26" s="95" t="s">
        <v>22</v>
      </c>
      <c r="AV26" s="84">
        <v>1.1600000000000001</v>
      </c>
      <c r="AW26" s="84">
        <v>3.7499999999999996</v>
      </c>
      <c r="AX26" s="84">
        <v>0.8600000000000001</v>
      </c>
      <c r="AY26" s="84">
        <v>2.6900000000000004</v>
      </c>
      <c r="AZ26" s="84">
        <v>1.83</v>
      </c>
      <c r="BA26" s="84">
        <v>1.47</v>
      </c>
      <c r="BB26" s="84">
        <v>1.99</v>
      </c>
      <c r="BC26" s="84">
        <v>1.2000000000000002</v>
      </c>
      <c r="BD26" s="84">
        <v>2.62</v>
      </c>
      <c r="BE26" s="84">
        <v>1.58</v>
      </c>
      <c r="BF26" s="84">
        <v>3.3</v>
      </c>
      <c r="BG26" s="84">
        <v>0</v>
      </c>
      <c r="BH26" s="84">
        <v>2.3899999999999997</v>
      </c>
      <c r="BI26" s="84">
        <v>0</v>
      </c>
      <c r="BJ26" s="84">
        <v>0</v>
      </c>
      <c r="BK26" s="84">
        <v>2.15</v>
      </c>
      <c r="BL26" s="84">
        <v>2.33</v>
      </c>
      <c r="BM26" s="84">
        <v>0</v>
      </c>
      <c r="BN26" s="84">
        <v>5.48</v>
      </c>
      <c r="BO26" s="96">
        <v>0.74631578947368427</v>
      </c>
    </row>
    <row r="27" spans="1:77" x14ac:dyDescent="0.2">
      <c r="A27" s="84">
        <v>25</v>
      </c>
      <c r="E27" s="84">
        <v>0.02</v>
      </c>
      <c r="F27" s="84">
        <v>0.53</v>
      </c>
      <c r="N27" s="84">
        <v>0.06</v>
      </c>
      <c r="U27" s="84">
        <v>25</v>
      </c>
      <c r="X27" s="90"/>
      <c r="Y27" s="90"/>
      <c r="Z27" s="92"/>
      <c r="AA27" s="92"/>
      <c r="AB27" s="93"/>
      <c r="AC27" s="93"/>
      <c r="AE27" s="84" t="str">
        <f>D$1</f>
        <v>Tom Keatts</v>
      </c>
      <c r="AF27" s="94">
        <f t="shared" si="16"/>
        <v>0.35000000000000003</v>
      </c>
      <c r="AG27" s="94">
        <f t="shared" si="17"/>
        <v>2.4700000000000006</v>
      </c>
      <c r="AH27" s="94">
        <f t="shared" si="18"/>
        <v>6.9799999999999995</v>
      </c>
      <c r="AI27" s="94">
        <f t="shared" si="19"/>
        <v>8.48</v>
      </c>
      <c r="AJ27" s="94">
        <f t="shared" si="20"/>
        <v>9.620000000000001</v>
      </c>
      <c r="AK27" s="94">
        <f t="shared" si="21"/>
        <v>10.620000000000001</v>
      </c>
      <c r="AL27" s="94">
        <f t="shared" si="22"/>
        <v>10.64</v>
      </c>
      <c r="AM27" s="94">
        <f t="shared" si="23"/>
        <v>10.67</v>
      </c>
      <c r="AN27" s="94">
        <f t="shared" si="24"/>
        <v>11.15</v>
      </c>
      <c r="AO27" s="94">
        <f t="shared" si="25"/>
        <v>12.71</v>
      </c>
      <c r="AP27" s="94">
        <f t="shared" si="26"/>
        <v>15.73</v>
      </c>
      <c r="AQ27" s="94">
        <f t="shared" si="27"/>
        <v>15.73</v>
      </c>
      <c r="AR27" s="94">
        <f t="shared" si="28"/>
        <v>15.73</v>
      </c>
      <c r="AT27" s="95" t="s">
        <v>23</v>
      </c>
      <c r="AV27" s="84">
        <v>1.25</v>
      </c>
      <c r="AW27" s="84">
        <v>2.6</v>
      </c>
      <c r="AX27" s="84">
        <v>1.2300000000000002</v>
      </c>
      <c r="AY27" s="84">
        <v>2.0899999999999994</v>
      </c>
      <c r="AZ27" s="84">
        <v>1.2399999999999998</v>
      </c>
      <c r="BA27" s="84">
        <v>1.24</v>
      </c>
      <c r="BB27" s="84">
        <v>1.78</v>
      </c>
      <c r="BC27" s="84">
        <v>1.3900000000000001</v>
      </c>
      <c r="BD27" s="84">
        <v>2</v>
      </c>
      <c r="BE27" s="84">
        <v>1.9500000000000002</v>
      </c>
      <c r="BF27" s="84">
        <v>3.18</v>
      </c>
      <c r="BG27" s="84">
        <v>0</v>
      </c>
      <c r="BH27" s="84">
        <v>1.4900000000000002</v>
      </c>
      <c r="BI27" s="84">
        <v>1.98</v>
      </c>
      <c r="BJ27" s="84">
        <v>0</v>
      </c>
      <c r="BK27" s="84">
        <v>1.9800000000000002</v>
      </c>
      <c r="BL27" s="84">
        <v>1.78</v>
      </c>
      <c r="BM27" s="84">
        <v>2.5300000000000002</v>
      </c>
      <c r="BN27" s="84">
        <v>4.3900000000000006</v>
      </c>
      <c r="BO27" s="96">
        <v>0.84</v>
      </c>
    </row>
    <row r="28" spans="1:77" x14ac:dyDescent="0.2">
      <c r="A28" s="84">
        <v>26</v>
      </c>
      <c r="M28" s="84">
        <v>0.01</v>
      </c>
      <c r="U28" s="84">
        <v>26</v>
      </c>
      <c r="X28" s="90"/>
      <c r="Y28" s="90"/>
      <c r="Z28" s="92"/>
      <c r="AA28" s="92"/>
      <c r="AB28" s="93"/>
      <c r="AC28" s="93"/>
      <c r="AE28" s="84" t="str">
        <f>E$1</f>
        <v>Victor</v>
      </c>
      <c r="AF28" s="94">
        <f t="shared" si="16"/>
        <v>2.0500000000000003</v>
      </c>
      <c r="AG28" s="94">
        <f t="shared" si="17"/>
        <v>5.3500000000000005</v>
      </c>
      <c r="AH28" s="94">
        <f t="shared" si="18"/>
        <v>10.73</v>
      </c>
      <c r="AI28" s="94">
        <f t="shared" si="19"/>
        <v>12.66</v>
      </c>
      <c r="AJ28" s="94">
        <f t="shared" si="20"/>
        <v>14.61</v>
      </c>
      <c r="AK28" s="94">
        <f t="shared" si="21"/>
        <v>15.629999999999999</v>
      </c>
      <c r="AL28" s="94">
        <f t="shared" si="22"/>
        <v>15.659999999999998</v>
      </c>
      <c r="AM28" s="94">
        <f t="shared" si="23"/>
        <v>15.859999999999998</v>
      </c>
      <c r="AN28" s="94">
        <f t="shared" si="24"/>
        <v>16.309999999999999</v>
      </c>
      <c r="AO28" s="94">
        <f t="shared" si="25"/>
        <v>18.259999999999998</v>
      </c>
      <c r="AP28" s="94">
        <f t="shared" si="26"/>
        <v>21.659999999999997</v>
      </c>
      <c r="AQ28" s="94">
        <f t="shared" si="27"/>
        <v>26.319999999999997</v>
      </c>
      <c r="AR28" s="94">
        <f t="shared" si="28"/>
        <v>26.319999999999997</v>
      </c>
      <c r="AT28" s="95" t="s">
        <v>24</v>
      </c>
      <c r="AV28" s="84">
        <v>0.69000000000000006</v>
      </c>
      <c r="AW28" s="84">
        <v>1.3199999999999998</v>
      </c>
      <c r="AX28" s="84">
        <v>0.9700000000000002</v>
      </c>
      <c r="AY28" s="84">
        <v>1.71</v>
      </c>
      <c r="AZ28" s="84">
        <v>1.28</v>
      </c>
      <c r="BA28" s="84">
        <v>0.91</v>
      </c>
      <c r="BB28" s="84">
        <v>1.1599999999999999</v>
      </c>
      <c r="BC28" s="84">
        <v>0.63</v>
      </c>
      <c r="BD28" s="84">
        <v>0.91000000000000014</v>
      </c>
      <c r="BE28" s="84">
        <v>0</v>
      </c>
      <c r="BF28" s="84">
        <v>1.25</v>
      </c>
      <c r="BG28" s="84">
        <v>0</v>
      </c>
      <c r="BH28" s="84">
        <v>0.95000000000000018</v>
      </c>
      <c r="BI28" s="84">
        <v>0.17</v>
      </c>
      <c r="BJ28" s="84">
        <v>0</v>
      </c>
      <c r="BK28" s="84">
        <v>1.5</v>
      </c>
      <c r="BL28" s="84">
        <v>1.1200000000000001</v>
      </c>
      <c r="BM28" s="84">
        <v>1.03</v>
      </c>
      <c r="BN28" s="84">
        <v>2.21</v>
      </c>
      <c r="BO28" s="96">
        <v>1.5642105263157899</v>
      </c>
    </row>
    <row r="29" spans="1:77" x14ac:dyDescent="0.2">
      <c r="A29" s="84">
        <v>27</v>
      </c>
      <c r="U29" s="84">
        <v>27</v>
      </c>
      <c r="X29" s="97"/>
      <c r="Y29" s="97"/>
      <c r="Z29" s="93"/>
      <c r="AA29" s="93"/>
      <c r="AB29" s="93"/>
      <c r="AC29" s="93"/>
      <c r="AE29" s="84" t="str">
        <f>F$1</f>
        <v>Ruark</v>
      </c>
      <c r="AF29" s="94">
        <f t="shared" si="16"/>
        <v>1.4</v>
      </c>
      <c r="AG29" s="94">
        <f t="shared" si="17"/>
        <v>4.0999999999999996</v>
      </c>
      <c r="AH29" s="94">
        <f t="shared" si="18"/>
        <v>8.2899999999999991</v>
      </c>
      <c r="AI29" s="94">
        <f t="shared" si="19"/>
        <v>9.2399999999999984</v>
      </c>
      <c r="AJ29" s="94">
        <f t="shared" si="20"/>
        <v>11.389999999999999</v>
      </c>
      <c r="AK29" s="94">
        <f t="shared" si="21"/>
        <v>11.969999999999999</v>
      </c>
      <c r="AL29" s="94">
        <f t="shared" si="22"/>
        <v>11.969999999999999</v>
      </c>
      <c r="AM29" s="94">
        <f t="shared" si="23"/>
        <v>11.989999999999998</v>
      </c>
      <c r="AN29" s="94">
        <f t="shared" si="24"/>
        <v>12.629999999999999</v>
      </c>
      <c r="AO29" s="94">
        <f t="shared" si="25"/>
        <v>14.03</v>
      </c>
      <c r="AP29" s="94">
        <f t="shared" si="26"/>
        <v>16.869999999999997</v>
      </c>
      <c r="AQ29" s="94">
        <f t="shared" si="27"/>
        <v>20.65</v>
      </c>
      <c r="AR29" s="94">
        <f t="shared" si="28"/>
        <v>20.65</v>
      </c>
      <c r="AT29" s="95" t="s">
        <v>25</v>
      </c>
      <c r="AV29" s="84">
        <v>0.49</v>
      </c>
      <c r="AW29" s="84">
        <v>0.52</v>
      </c>
      <c r="AX29" s="84">
        <v>0.55000000000000004</v>
      </c>
      <c r="AY29" s="84">
        <v>0.82000000000000006</v>
      </c>
      <c r="AZ29" s="84">
        <v>0.66</v>
      </c>
      <c r="BA29" s="84">
        <v>0.32</v>
      </c>
      <c r="BB29" s="84">
        <v>0.69</v>
      </c>
      <c r="BC29" s="84">
        <v>0.44</v>
      </c>
      <c r="BD29" s="84">
        <v>0.64</v>
      </c>
      <c r="BE29" s="84">
        <v>0</v>
      </c>
      <c r="BF29" s="84">
        <v>0.72000000000000008</v>
      </c>
      <c r="BG29" s="84">
        <v>0</v>
      </c>
      <c r="BH29" s="84">
        <v>0.33999999999999997</v>
      </c>
      <c r="BI29" s="84">
        <v>0.64000000000000012</v>
      </c>
      <c r="BJ29" s="84">
        <v>0</v>
      </c>
      <c r="BK29" s="84">
        <v>0.79</v>
      </c>
      <c r="BL29" s="84">
        <v>0.62</v>
      </c>
      <c r="BM29" s="84">
        <v>0</v>
      </c>
      <c r="BN29" s="84">
        <v>0.93000000000000016</v>
      </c>
      <c r="BO29" s="96">
        <v>1.2078947368421054</v>
      </c>
    </row>
    <row r="30" spans="1:77" x14ac:dyDescent="0.2">
      <c r="A30" s="84">
        <v>28</v>
      </c>
      <c r="D30" s="84">
        <v>0.01</v>
      </c>
      <c r="U30" s="84">
        <v>28</v>
      </c>
      <c r="X30" s="90"/>
      <c r="Y30" s="90"/>
      <c r="Z30" s="92"/>
      <c r="AA30" s="92"/>
      <c r="AB30" s="93"/>
      <c r="AC30" s="93"/>
      <c r="AE30" s="84" t="str">
        <f>G$1</f>
        <v>Cardwell</v>
      </c>
      <c r="AF30" s="94">
        <f t="shared" si="16"/>
        <v>0.6</v>
      </c>
      <c r="AG30" s="94">
        <f t="shared" si="17"/>
        <v>2.68</v>
      </c>
      <c r="AH30" s="94">
        <f t="shared" si="18"/>
        <v>6.0000000000000009</v>
      </c>
      <c r="AI30" s="94">
        <f t="shared" si="19"/>
        <v>7.2000000000000011</v>
      </c>
      <c r="AJ30" s="94">
        <f t="shared" si="20"/>
        <v>8.2000000000000011</v>
      </c>
      <c r="AK30" s="94">
        <f t="shared" si="21"/>
        <v>9.1300000000000008</v>
      </c>
      <c r="AL30" s="94">
        <f t="shared" si="22"/>
        <v>9.1800000000000015</v>
      </c>
      <c r="AM30" s="94">
        <f t="shared" si="23"/>
        <v>9.2000000000000011</v>
      </c>
      <c r="AN30" s="94">
        <f t="shared" si="24"/>
        <v>9.82</v>
      </c>
      <c r="AO30" s="94">
        <f t="shared" si="25"/>
        <v>11.61</v>
      </c>
      <c r="AP30" s="94">
        <f t="shared" si="26"/>
        <v>11.61</v>
      </c>
      <c r="AQ30" s="94">
        <f t="shared" si="27"/>
        <v>15.04</v>
      </c>
      <c r="AR30" s="94">
        <f t="shared" si="28"/>
        <v>15.04</v>
      </c>
      <c r="AT30" s="95" t="s">
        <v>26</v>
      </c>
      <c r="AV30" s="84">
        <v>0.6100000000000001</v>
      </c>
      <c r="AW30" s="84">
        <v>1.45</v>
      </c>
      <c r="AX30" s="84">
        <v>0.75</v>
      </c>
      <c r="AY30" s="84">
        <v>1.57</v>
      </c>
      <c r="AZ30" s="84">
        <v>1.28</v>
      </c>
      <c r="BA30" s="84">
        <v>1.07</v>
      </c>
      <c r="BB30" s="84">
        <v>0.62</v>
      </c>
      <c r="BC30" s="84">
        <v>0.76000000000000012</v>
      </c>
      <c r="BD30" s="84">
        <v>0.81</v>
      </c>
      <c r="BE30" s="84">
        <v>0</v>
      </c>
      <c r="BF30" s="84">
        <v>1.1299999999999999</v>
      </c>
      <c r="BG30" s="84">
        <v>0</v>
      </c>
      <c r="BH30" s="84">
        <v>1.4400000000000002</v>
      </c>
      <c r="BI30" s="84">
        <v>0.8</v>
      </c>
      <c r="BJ30" s="84">
        <v>0</v>
      </c>
      <c r="BK30" s="84">
        <v>1.52</v>
      </c>
      <c r="BL30" s="84">
        <v>1.1399999999999999</v>
      </c>
      <c r="BM30" s="84">
        <v>0</v>
      </c>
      <c r="BN30" s="84">
        <v>1.7499999999999998</v>
      </c>
      <c r="BO30" s="96">
        <v>2.3394736842105259</v>
      </c>
    </row>
    <row r="31" spans="1:77" x14ac:dyDescent="0.2">
      <c r="A31" s="84">
        <v>29</v>
      </c>
      <c r="B31" s="84">
        <v>0.01</v>
      </c>
      <c r="U31" s="84">
        <v>29</v>
      </c>
      <c r="X31" s="90"/>
      <c r="Y31" s="90"/>
      <c r="Z31" s="92"/>
      <c r="AA31" s="92"/>
      <c r="AB31" s="93"/>
      <c r="AC31" s="93"/>
      <c r="AE31" s="84" t="str">
        <f>H$1</f>
        <v>Hastings</v>
      </c>
      <c r="AF31" s="94">
        <f t="shared" si="16"/>
        <v>0.05</v>
      </c>
      <c r="AG31" s="94">
        <f t="shared" si="17"/>
        <v>3.7399999999999993</v>
      </c>
      <c r="AH31" s="94">
        <f t="shared" si="18"/>
        <v>3.7399999999999993</v>
      </c>
      <c r="AI31" s="94">
        <f t="shared" si="19"/>
        <v>3.7399999999999993</v>
      </c>
      <c r="AJ31" s="94">
        <f t="shared" si="20"/>
        <v>3.7399999999999993</v>
      </c>
      <c r="AK31" s="94">
        <f t="shared" si="21"/>
        <v>3.7399999999999993</v>
      </c>
      <c r="AL31" s="94">
        <f t="shared" si="22"/>
        <v>3.7399999999999993</v>
      </c>
      <c r="AM31" s="94">
        <f t="shared" si="23"/>
        <v>3.7399999999999993</v>
      </c>
      <c r="AN31" s="94">
        <f t="shared" si="24"/>
        <v>4.3299999999999992</v>
      </c>
      <c r="AO31" s="94">
        <f t="shared" si="25"/>
        <v>6.1</v>
      </c>
      <c r="AP31" s="94">
        <f t="shared" si="26"/>
        <v>9.85</v>
      </c>
      <c r="AQ31" s="94">
        <f t="shared" si="27"/>
        <v>14.43</v>
      </c>
      <c r="AR31" s="94">
        <f t="shared" si="28"/>
        <v>14.43</v>
      </c>
      <c r="AT31" s="95" t="s">
        <v>27</v>
      </c>
      <c r="AV31" s="84">
        <v>0.62</v>
      </c>
      <c r="AW31" s="84">
        <v>1.1600000000000001</v>
      </c>
      <c r="AX31" s="84">
        <v>0.51</v>
      </c>
      <c r="AY31" s="84">
        <v>0.81</v>
      </c>
      <c r="AZ31" s="84">
        <v>0.8</v>
      </c>
      <c r="BA31" s="84">
        <v>0.87</v>
      </c>
      <c r="BB31" s="84">
        <v>0.16</v>
      </c>
      <c r="BC31" s="84">
        <v>0.26</v>
      </c>
      <c r="BD31" s="84">
        <v>0.87</v>
      </c>
      <c r="BE31" s="84">
        <v>0</v>
      </c>
      <c r="BF31" s="84">
        <v>2.44</v>
      </c>
      <c r="BG31" s="84">
        <v>0</v>
      </c>
      <c r="BH31" s="84">
        <v>0.9</v>
      </c>
      <c r="BI31" s="84">
        <v>0</v>
      </c>
      <c r="BJ31" s="84">
        <v>0</v>
      </c>
      <c r="BK31" s="84">
        <v>0.73</v>
      </c>
      <c r="BL31" s="84">
        <v>1.03</v>
      </c>
      <c r="BM31" s="84">
        <v>0</v>
      </c>
      <c r="BN31" s="84">
        <v>1.54</v>
      </c>
      <c r="BO31" s="96">
        <v>4.631578947368422E-2</v>
      </c>
    </row>
    <row r="32" spans="1:77" x14ac:dyDescent="0.2">
      <c r="A32" s="84">
        <v>30</v>
      </c>
      <c r="U32" s="84">
        <v>30</v>
      </c>
      <c r="X32" s="90"/>
      <c r="Y32" s="90"/>
      <c r="Z32" s="92"/>
      <c r="AA32" s="92"/>
      <c r="AB32" s="93"/>
      <c r="AC32" s="93"/>
      <c r="AE32" s="84" t="str">
        <f>I$1</f>
        <v>510 Pataha</v>
      </c>
      <c r="AF32" s="94">
        <f t="shared" si="16"/>
        <v>1.1000000000000001</v>
      </c>
      <c r="AG32" s="94">
        <f t="shared" si="17"/>
        <v>4.09</v>
      </c>
      <c r="AH32" s="94">
        <f t="shared" si="18"/>
        <v>9.0100000000000016</v>
      </c>
      <c r="AI32" s="94">
        <f t="shared" si="19"/>
        <v>10.430000000000001</v>
      </c>
      <c r="AJ32" s="94">
        <f t="shared" si="20"/>
        <v>11.600000000000001</v>
      </c>
      <c r="AK32" s="94">
        <f t="shared" si="21"/>
        <v>12.8</v>
      </c>
      <c r="AL32" s="94">
        <f t="shared" si="22"/>
        <v>12.8</v>
      </c>
      <c r="AM32" s="94">
        <f t="shared" si="23"/>
        <v>12.930000000000001</v>
      </c>
      <c r="AN32" s="94">
        <f t="shared" si="24"/>
        <v>13.440000000000001</v>
      </c>
      <c r="AO32" s="94">
        <f t="shared" si="25"/>
        <v>15.07</v>
      </c>
      <c r="AP32" s="94">
        <f t="shared" si="26"/>
        <v>18.260000000000002</v>
      </c>
      <c r="AQ32" s="94">
        <f t="shared" si="27"/>
        <v>18.260000000000002</v>
      </c>
      <c r="AR32" s="94">
        <f t="shared" si="28"/>
        <v>18.260000000000002</v>
      </c>
      <c r="AT32" s="95" t="s">
        <v>28</v>
      </c>
      <c r="AV32" s="84">
        <v>0.54999999999999993</v>
      </c>
      <c r="AW32" s="84">
        <v>0.68</v>
      </c>
      <c r="AX32" s="84">
        <v>0.46</v>
      </c>
      <c r="AY32" s="84">
        <v>0.36</v>
      </c>
      <c r="AZ32" s="84">
        <v>0.24000000000000002</v>
      </c>
      <c r="BA32" s="84">
        <v>0.56000000000000005</v>
      </c>
      <c r="BB32" s="84">
        <v>0.83</v>
      </c>
      <c r="BC32" s="84">
        <v>1.17</v>
      </c>
      <c r="BD32" s="84">
        <v>0.58000000000000007</v>
      </c>
      <c r="BE32" s="84">
        <v>0</v>
      </c>
      <c r="BF32" s="84">
        <v>1.3499999999999999</v>
      </c>
      <c r="BG32" s="84">
        <v>0</v>
      </c>
      <c r="BH32" s="84">
        <v>0.58000000000000007</v>
      </c>
      <c r="BI32" s="84">
        <v>0.17</v>
      </c>
      <c r="BJ32" s="84">
        <v>0</v>
      </c>
      <c r="BK32" s="84">
        <v>0.64</v>
      </c>
      <c r="BL32" s="84">
        <v>1.3199999999999998</v>
      </c>
      <c r="BM32" s="84">
        <v>0</v>
      </c>
      <c r="BN32" s="84">
        <v>1.26</v>
      </c>
      <c r="BO32" s="96">
        <v>0.23842105263157901</v>
      </c>
    </row>
    <row r="33" spans="1:67" x14ac:dyDescent="0.2">
      <c r="A33" s="84">
        <v>31</v>
      </c>
      <c r="B33" s="84">
        <v>0.02</v>
      </c>
      <c r="C33" s="84">
        <v>0.1</v>
      </c>
      <c r="E33" s="84">
        <v>0.23</v>
      </c>
      <c r="J33" s="84">
        <v>0.2</v>
      </c>
      <c r="N33" s="84">
        <v>0.05</v>
      </c>
      <c r="O33" s="84">
        <v>0.57999999999999996</v>
      </c>
      <c r="Q33" s="84">
        <v>0.24</v>
      </c>
      <c r="T33" s="84">
        <v>0.35</v>
      </c>
      <c r="U33" s="84">
        <v>31</v>
      </c>
      <c r="X33" s="90"/>
      <c r="Y33" s="90"/>
      <c r="Z33" s="92"/>
      <c r="AA33" s="92"/>
      <c r="AB33" s="93"/>
      <c r="AC33" s="93"/>
      <c r="AE33" s="84" t="str">
        <f>J$1</f>
        <v>Williams</v>
      </c>
      <c r="AF33" s="94">
        <f t="shared" si="16"/>
        <v>1.5399999999999998</v>
      </c>
      <c r="AG33" s="94">
        <f t="shared" si="17"/>
        <v>4.47</v>
      </c>
      <c r="AH33" s="94">
        <f t="shared" si="18"/>
        <v>9.1</v>
      </c>
      <c r="AI33" s="94">
        <f t="shared" si="19"/>
        <v>10.5</v>
      </c>
      <c r="AJ33" s="94">
        <f t="shared" si="20"/>
        <v>11.22</v>
      </c>
      <c r="AK33" s="94">
        <f t="shared" si="21"/>
        <v>12.24</v>
      </c>
      <c r="AL33" s="94">
        <f t="shared" si="22"/>
        <v>12.52</v>
      </c>
      <c r="AM33" s="94">
        <f t="shared" si="23"/>
        <v>12.58</v>
      </c>
      <c r="AN33" s="94">
        <f t="shared" si="24"/>
        <v>13.13</v>
      </c>
      <c r="AO33" s="94">
        <f t="shared" si="25"/>
        <v>13.13</v>
      </c>
      <c r="AP33" s="94">
        <f t="shared" si="26"/>
        <v>15.990000000000002</v>
      </c>
      <c r="AQ33" s="94">
        <f t="shared" si="27"/>
        <v>19.98</v>
      </c>
      <c r="AR33" s="94">
        <f t="shared" si="28"/>
        <v>19.98</v>
      </c>
      <c r="AT33" s="95" t="s">
        <v>29</v>
      </c>
      <c r="AV33" s="84">
        <v>0.28999999999999998</v>
      </c>
      <c r="AW33" s="84">
        <v>0.38</v>
      </c>
      <c r="AX33" s="84">
        <v>0.14000000000000001</v>
      </c>
      <c r="AY33" s="84">
        <v>0.61</v>
      </c>
      <c r="AZ33" s="84">
        <v>0.25</v>
      </c>
      <c r="BA33" s="84">
        <v>0.28000000000000003</v>
      </c>
      <c r="BB33" s="84">
        <v>0.48</v>
      </c>
      <c r="BC33" s="84">
        <v>0.72</v>
      </c>
      <c r="BD33" s="84">
        <v>0.5</v>
      </c>
      <c r="BE33" s="84">
        <v>0</v>
      </c>
      <c r="BF33" s="84">
        <v>0.53</v>
      </c>
      <c r="BG33" s="84">
        <v>0</v>
      </c>
      <c r="BH33" s="84">
        <v>0.15</v>
      </c>
      <c r="BI33" s="84">
        <v>0.23</v>
      </c>
      <c r="BJ33" s="84">
        <v>0</v>
      </c>
      <c r="BK33" s="84">
        <v>0.55999999999999994</v>
      </c>
      <c r="BL33" s="84">
        <v>0.22000000000000003</v>
      </c>
      <c r="BM33" s="84">
        <v>0</v>
      </c>
      <c r="BN33" s="84">
        <v>0.27</v>
      </c>
      <c r="BO33" s="96">
        <v>1.665263157894737</v>
      </c>
    </row>
    <row r="34" spans="1:67" x14ac:dyDescent="0.2">
      <c r="A34" s="102" t="s">
        <v>37</v>
      </c>
      <c r="B34" s="102">
        <f t="shared" ref="B34:T34" si="29">SUM(B3:B33)</f>
        <v>0.68</v>
      </c>
      <c r="C34" s="102">
        <f t="shared" si="29"/>
        <v>1.5300000000000002</v>
      </c>
      <c r="D34" s="102">
        <f t="shared" si="29"/>
        <v>0.35000000000000003</v>
      </c>
      <c r="E34" s="102">
        <f t="shared" si="29"/>
        <v>2.0500000000000003</v>
      </c>
      <c r="F34" s="102">
        <f t="shared" si="29"/>
        <v>1.4</v>
      </c>
      <c r="G34" s="102">
        <f t="shared" si="29"/>
        <v>0.6</v>
      </c>
      <c r="H34" s="102">
        <f t="shared" si="29"/>
        <v>0.05</v>
      </c>
      <c r="I34" s="102">
        <f t="shared" si="29"/>
        <v>1.1000000000000001</v>
      </c>
      <c r="J34" s="102">
        <f t="shared" si="29"/>
        <v>1.5399999999999998</v>
      </c>
      <c r="K34" s="102">
        <f t="shared" si="29"/>
        <v>0</v>
      </c>
      <c r="L34" s="102">
        <f t="shared" si="29"/>
        <v>0</v>
      </c>
      <c r="M34" s="102">
        <f t="shared" si="29"/>
        <v>0.9</v>
      </c>
      <c r="N34" s="102">
        <f t="shared" si="29"/>
        <v>0.99</v>
      </c>
      <c r="O34" s="102">
        <f t="shared" si="29"/>
        <v>1.65</v>
      </c>
      <c r="P34" s="102">
        <f t="shared" si="29"/>
        <v>0</v>
      </c>
      <c r="Q34" s="102">
        <f t="shared" si="29"/>
        <v>1.7100000000000002</v>
      </c>
      <c r="R34" s="102">
        <f t="shared" si="29"/>
        <v>1.5</v>
      </c>
      <c r="S34" s="102">
        <f t="shared" si="29"/>
        <v>0</v>
      </c>
      <c r="T34" s="102">
        <f t="shared" si="29"/>
        <v>1.69</v>
      </c>
      <c r="X34" s="90"/>
      <c r="Y34" s="90"/>
      <c r="Z34" s="92"/>
      <c r="AA34" s="92"/>
      <c r="AB34" s="93"/>
      <c r="AC34" s="93"/>
      <c r="AE34" s="84" t="str">
        <f>K$1</f>
        <v>Fitzsimmons</v>
      </c>
      <c r="AF34" s="94">
        <f t="shared" si="16"/>
        <v>0</v>
      </c>
      <c r="AG34" s="94">
        <f t="shared" si="17"/>
        <v>0</v>
      </c>
      <c r="AH34" s="94">
        <f t="shared" si="18"/>
        <v>0</v>
      </c>
      <c r="AI34" s="94">
        <f t="shared" si="19"/>
        <v>0</v>
      </c>
      <c r="AJ34" s="94">
        <f t="shared" si="20"/>
        <v>0</v>
      </c>
      <c r="AK34" s="94">
        <f t="shared" si="21"/>
        <v>0</v>
      </c>
      <c r="AL34" s="94">
        <f t="shared" si="22"/>
        <v>0</v>
      </c>
      <c r="AM34" s="94">
        <f t="shared" si="23"/>
        <v>0</v>
      </c>
      <c r="AN34" s="94">
        <f t="shared" si="24"/>
        <v>0</v>
      </c>
      <c r="AO34" s="94">
        <f t="shared" si="25"/>
        <v>0</v>
      </c>
      <c r="AP34" s="94">
        <f t="shared" si="26"/>
        <v>0</v>
      </c>
      <c r="AQ34" s="94">
        <f t="shared" si="27"/>
        <v>0</v>
      </c>
      <c r="AR34" s="94">
        <f t="shared" si="28"/>
        <v>0</v>
      </c>
      <c r="AT34" s="95" t="s">
        <v>30</v>
      </c>
      <c r="AV34" s="84">
        <v>0.68</v>
      </c>
      <c r="AW34" s="84">
        <v>1.41</v>
      </c>
      <c r="AX34" s="84">
        <v>0.62</v>
      </c>
      <c r="AY34" s="84">
        <v>0.72</v>
      </c>
      <c r="AZ34" s="84">
        <v>0.67</v>
      </c>
      <c r="BA34" s="84">
        <v>0.6</v>
      </c>
      <c r="BB34" s="84">
        <v>1.02</v>
      </c>
      <c r="BC34" s="84">
        <v>0.60000000000000009</v>
      </c>
      <c r="BD34" s="84">
        <v>0.85</v>
      </c>
      <c r="BE34" s="84">
        <v>0</v>
      </c>
      <c r="BF34" s="84">
        <v>1.4200000000000002</v>
      </c>
      <c r="BG34" s="84">
        <v>0</v>
      </c>
      <c r="BH34" s="84">
        <v>0.93000000000000016</v>
      </c>
      <c r="BI34" s="84">
        <v>1.01</v>
      </c>
      <c r="BJ34" s="84">
        <v>0</v>
      </c>
      <c r="BK34" s="84">
        <v>0.89999999999999991</v>
      </c>
      <c r="BL34" s="84">
        <v>0.96</v>
      </c>
      <c r="BM34" s="84">
        <v>0</v>
      </c>
      <c r="BN34" s="84">
        <v>1.6700000000000002</v>
      </c>
      <c r="BO34" s="96">
        <v>0.16052631578947368</v>
      </c>
    </row>
    <row r="35" spans="1:67" x14ac:dyDescent="0.2">
      <c r="M35" s="85" t="s">
        <v>186</v>
      </c>
      <c r="P35" s="99" t="s">
        <v>186</v>
      </c>
      <c r="X35" s="90"/>
      <c r="Y35" s="90"/>
      <c r="Z35" s="92"/>
      <c r="AA35" s="92"/>
      <c r="AB35" s="93"/>
      <c r="AC35" s="92"/>
      <c r="AE35" s="84" t="str">
        <f>L$1</f>
        <v>Houser</v>
      </c>
      <c r="AF35" s="94">
        <f t="shared" si="16"/>
        <v>0</v>
      </c>
      <c r="AG35" s="94">
        <f t="shared" si="17"/>
        <v>1.45</v>
      </c>
      <c r="AH35" s="94">
        <f t="shared" si="18"/>
        <v>1.45</v>
      </c>
      <c r="AI35" s="94">
        <f t="shared" si="19"/>
        <v>2.0099999999999998</v>
      </c>
      <c r="AJ35" s="94">
        <f t="shared" si="20"/>
        <v>4.6099999999999994</v>
      </c>
      <c r="AK35" s="94">
        <f t="shared" si="21"/>
        <v>5.81</v>
      </c>
      <c r="AL35" s="94">
        <f t="shared" si="22"/>
        <v>5.93</v>
      </c>
      <c r="AM35" s="94">
        <f t="shared" si="23"/>
        <v>5.93</v>
      </c>
      <c r="AN35" s="94">
        <f t="shared" si="24"/>
        <v>6.58</v>
      </c>
      <c r="AO35" s="94">
        <f t="shared" si="25"/>
        <v>8.16</v>
      </c>
      <c r="AP35" s="94">
        <f t="shared" si="26"/>
        <v>11.9</v>
      </c>
      <c r="AQ35" s="94">
        <f t="shared" si="27"/>
        <v>16.12</v>
      </c>
      <c r="AR35" s="94">
        <f t="shared" si="28"/>
        <v>16.12</v>
      </c>
      <c r="AT35" s="95" t="s">
        <v>31</v>
      </c>
      <c r="AV35" s="84">
        <v>2.11</v>
      </c>
      <c r="AW35" s="84">
        <v>4.25</v>
      </c>
      <c r="AX35" s="84">
        <v>1.9400000000000002</v>
      </c>
      <c r="AY35" s="84">
        <v>3.3499999999999996</v>
      </c>
      <c r="AZ35" s="84">
        <v>2.73</v>
      </c>
      <c r="BA35" s="84">
        <v>2.02</v>
      </c>
      <c r="BB35" s="84">
        <v>1.71</v>
      </c>
      <c r="BC35" s="84">
        <v>2.1800000000000002</v>
      </c>
      <c r="BD35" s="84">
        <v>3.31</v>
      </c>
      <c r="BE35" s="84">
        <v>0</v>
      </c>
      <c r="BF35" s="84">
        <v>3.4299999999999997</v>
      </c>
      <c r="BG35" s="84">
        <v>0</v>
      </c>
      <c r="BH35" s="84">
        <v>2.9799999999999995</v>
      </c>
      <c r="BI35" s="84">
        <v>1.62</v>
      </c>
      <c r="BJ35" s="84">
        <v>0</v>
      </c>
      <c r="BK35" s="84">
        <v>2.8600000000000003</v>
      </c>
      <c r="BL35" s="84">
        <v>3.51</v>
      </c>
      <c r="BM35" s="84">
        <v>0</v>
      </c>
      <c r="BN35" s="84">
        <v>4.43</v>
      </c>
      <c r="BO35" s="96">
        <v>1.1089473684210527</v>
      </c>
    </row>
    <row r="36" spans="1:67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84" t="s">
        <v>4</v>
      </c>
      <c r="F36" s="84" t="s">
        <v>5</v>
      </c>
      <c r="G36" s="84" t="s">
        <v>6</v>
      </c>
      <c r="H36" s="84" t="s">
        <v>180</v>
      </c>
      <c r="I36" s="84" t="s">
        <v>96</v>
      </c>
      <c r="J36" s="84" t="s">
        <v>9</v>
      </c>
      <c r="K36" s="84" t="s">
        <v>10</v>
      </c>
      <c r="L36" s="84" t="s">
        <v>11</v>
      </c>
      <c r="M36" s="85" t="s">
        <v>185</v>
      </c>
      <c r="N36" s="84" t="s">
        <v>13</v>
      </c>
      <c r="O36" s="84" t="s">
        <v>14</v>
      </c>
      <c r="P36" s="99" t="s">
        <v>189</v>
      </c>
      <c r="Q36" s="84" t="s">
        <v>16</v>
      </c>
      <c r="R36" s="84" t="s">
        <v>17</v>
      </c>
      <c r="S36" s="84" t="s">
        <v>18</v>
      </c>
      <c r="T36" s="84" t="s">
        <v>19</v>
      </c>
      <c r="X36" s="86"/>
      <c r="Y36" s="86"/>
      <c r="AE36" s="84" t="str">
        <f>M$1</f>
        <v>Villard</v>
      </c>
      <c r="AF36" s="94">
        <f t="shared" si="16"/>
        <v>0.9</v>
      </c>
      <c r="AG36" s="94">
        <f t="shared" si="17"/>
        <v>3.66</v>
      </c>
      <c r="AH36" s="94">
        <f t="shared" si="18"/>
        <v>8.6900000000000013</v>
      </c>
      <c r="AI36" s="94">
        <f t="shared" si="19"/>
        <v>9.7100000000000009</v>
      </c>
      <c r="AJ36" s="94">
        <f t="shared" si="20"/>
        <v>10.99</v>
      </c>
      <c r="AK36" s="94">
        <f t="shared" si="21"/>
        <v>12.23</v>
      </c>
      <c r="AL36" s="94">
        <f t="shared" si="22"/>
        <v>12.26</v>
      </c>
      <c r="AM36" s="94">
        <f t="shared" si="23"/>
        <v>12.36</v>
      </c>
      <c r="AN36" s="94">
        <f t="shared" si="24"/>
        <v>12.94</v>
      </c>
      <c r="AO36" s="94">
        <f t="shared" si="25"/>
        <v>15.01</v>
      </c>
      <c r="AP36" s="94">
        <f t="shared" si="26"/>
        <v>18.16</v>
      </c>
      <c r="AQ36" s="94">
        <f t="shared" si="27"/>
        <v>18.16</v>
      </c>
      <c r="AR36" s="94">
        <f t="shared" si="28"/>
        <v>18.16</v>
      </c>
      <c r="AT36" s="95" t="s">
        <v>32</v>
      </c>
      <c r="AV36" s="84">
        <v>2.3499999999999992</v>
      </c>
      <c r="AW36" s="84">
        <v>2.4500000000000002</v>
      </c>
      <c r="AX36" s="84">
        <v>0</v>
      </c>
      <c r="AY36" s="84">
        <v>0</v>
      </c>
      <c r="AZ36" s="84">
        <v>2.7699999999999996</v>
      </c>
      <c r="BA36" s="84">
        <v>1.55</v>
      </c>
      <c r="BB36" s="84">
        <v>3.6500000000000004</v>
      </c>
      <c r="BC36" s="84">
        <v>2.41</v>
      </c>
      <c r="BD36" s="84">
        <v>3.04</v>
      </c>
      <c r="BE36" s="84">
        <v>0</v>
      </c>
      <c r="BF36" s="84">
        <v>3.13</v>
      </c>
      <c r="BG36" s="84">
        <v>0</v>
      </c>
      <c r="BH36" s="84">
        <v>2.2799999999999998</v>
      </c>
      <c r="BI36" s="84">
        <v>1.8</v>
      </c>
      <c r="BJ36" s="84">
        <v>0</v>
      </c>
      <c r="BK36" s="84">
        <v>3.4400000000000004</v>
      </c>
      <c r="BL36" s="84">
        <v>1.4100000000000001</v>
      </c>
      <c r="BM36" s="84">
        <v>0</v>
      </c>
      <c r="BN36" s="84">
        <v>0</v>
      </c>
      <c r="BO36" s="96">
        <v>1.2310526315789474</v>
      </c>
    </row>
    <row r="37" spans="1:67" x14ac:dyDescent="0.2">
      <c r="A37" s="84">
        <v>2017</v>
      </c>
      <c r="X37" s="90"/>
      <c r="Y37" s="90"/>
      <c r="Z37" s="92"/>
      <c r="AA37" s="92"/>
      <c r="AB37" s="93"/>
      <c r="AE37" s="84" t="str">
        <f>N$1</f>
        <v>Landkammer</v>
      </c>
      <c r="AF37" s="94">
        <f t="shared" si="16"/>
        <v>0.99</v>
      </c>
      <c r="AG37" s="94">
        <f t="shared" si="17"/>
        <v>3.0600000000000005</v>
      </c>
      <c r="AH37" s="94">
        <f t="shared" si="18"/>
        <v>7.42</v>
      </c>
      <c r="AI37" s="94">
        <f t="shared" si="19"/>
        <v>8.98</v>
      </c>
      <c r="AJ37" s="94">
        <f t="shared" si="20"/>
        <v>11.06</v>
      </c>
      <c r="AK37" s="94">
        <f t="shared" si="21"/>
        <v>12.25</v>
      </c>
      <c r="AL37" s="94">
        <f t="shared" si="22"/>
        <v>12.25</v>
      </c>
      <c r="AM37" s="94">
        <f t="shared" si="23"/>
        <v>12.41</v>
      </c>
      <c r="AN37" s="94">
        <f t="shared" si="24"/>
        <v>12.82</v>
      </c>
      <c r="AO37" s="94">
        <f t="shared" si="25"/>
        <v>13.91</v>
      </c>
      <c r="AP37" s="94">
        <f t="shared" si="26"/>
        <v>16.189999999999998</v>
      </c>
      <c r="AQ37" s="94">
        <f t="shared" si="27"/>
        <v>19.829999999999998</v>
      </c>
      <c r="AR37" s="94">
        <f t="shared" si="28"/>
        <v>19.829999999999998</v>
      </c>
      <c r="AT37" s="95"/>
    </row>
    <row r="38" spans="1:67" ht="15" x14ac:dyDescent="0.2">
      <c r="A38" s="84">
        <v>1</v>
      </c>
      <c r="B38" s="84">
        <v>0.01</v>
      </c>
      <c r="H38" s="84">
        <v>1</v>
      </c>
      <c r="U38" s="84">
        <v>1</v>
      </c>
      <c r="W38" s="89">
        <v>42767</v>
      </c>
      <c r="X38" s="103"/>
      <c r="Y38" s="103" t="s">
        <v>107</v>
      </c>
      <c r="Z38" s="104"/>
      <c r="AA38" s="104"/>
      <c r="AB38" s="104"/>
      <c r="AC38" s="105"/>
      <c r="AE38" s="84" t="str">
        <f>O$1</f>
        <v>Travis</v>
      </c>
      <c r="AF38" s="94">
        <f t="shared" si="16"/>
        <v>1.65</v>
      </c>
      <c r="AG38" s="94">
        <f t="shared" si="17"/>
        <v>5</v>
      </c>
      <c r="AH38" s="94">
        <f t="shared" si="18"/>
        <v>5</v>
      </c>
      <c r="AI38" s="94">
        <f t="shared" si="19"/>
        <v>5</v>
      </c>
      <c r="AJ38" s="94">
        <f t="shared" si="20"/>
        <v>5</v>
      </c>
      <c r="AK38" s="94">
        <f t="shared" si="21"/>
        <v>5</v>
      </c>
      <c r="AL38" s="94">
        <f t="shared" si="22"/>
        <v>5</v>
      </c>
      <c r="AM38" s="94">
        <f t="shared" si="23"/>
        <v>5</v>
      </c>
      <c r="AN38" s="94">
        <f t="shared" si="24"/>
        <v>5</v>
      </c>
      <c r="AO38" s="94">
        <f t="shared" si="25"/>
        <v>5</v>
      </c>
      <c r="AP38" s="94">
        <f t="shared" si="26"/>
        <v>5</v>
      </c>
      <c r="AQ38" s="94">
        <f t="shared" si="27"/>
        <v>5</v>
      </c>
      <c r="AR38" s="94">
        <f t="shared" si="28"/>
        <v>5</v>
      </c>
      <c r="AT38" s="95" t="s">
        <v>34</v>
      </c>
      <c r="AV38" s="106">
        <f>SUM(AV25:AV37)</f>
        <v>12.22</v>
      </c>
      <c r="AW38" s="106">
        <f t="shared" ref="AW38:BN38" si="30">SUM(AW25:AW37)</f>
        <v>22.38</v>
      </c>
      <c r="AX38" s="106">
        <f t="shared" si="30"/>
        <v>9.1</v>
      </c>
      <c r="AY38" s="106">
        <f t="shared" si="30"/>
        <v>16.78</v>
      </c>
      <c r="AZ38" s="106">
        <f t="shared" si="30"/>
        <v>15.38</v>
      </c>
      <c r="BA38" s="106">
        <f t="shared" si="30"/>
        <v>12.200000000000001</v>
      </c>
      <c r="BB38" s="106">
        <f t="shared" si="30"/>
        <v>15.729999999999999</v>
      </c>
      <c r="BC38" s="106">
        <f t="shared" si="30"/>
        <v>13.35</v>
      </c>
      <c r="BD38" s="106">
        <f t="shared" si="30"/>
        <v>17.849999999999998</v>
      </c>
      <c r="BE38" s="106">
        <f t="shared" si="30"/>
        <v>5.19</v>
      </c>
      <c r="BF38" s="106">
        <f t="shared" si="30"/>
        <v>23.81</v>
      </c>
      <c r="BG38" s="106">
        <f t="shared" si="30"/>
        <v>0</v>
      </c>
      <c r="BH38" s="106">
        <f t="shared" si="30"/>
        <v>16.720000000000002</v>
      </c>
      <c r="BI38" s="106">
        <f t="shared" si="30"/>
        <v>9.9300000000000015</v>
      </c>
      <c r="BJ38" s="106">
        <f t="shared" si="30"/>
        <v>0</v>
      </c>
      <c r="BK38" s="106">
        <f t="shared" si="30"/>
        <v>18.720000000000002</v>
      </c>
      <c r="BL38" s="106">
        <f t="shared" si="30"/>
        <v>17.240000000000002</v>
      </c>
      <c r="BM38" s="106">
        <f t="shared" si="30"/>
        <v>4.6000000000000005</v>
      </c>
      <c r="BN38" s="106">
        <f t="shared" si="30"/>
        <v>25.950000000000003</v>
      </c>
      <c r="BO38" s="96">
        <v>17.539999999999996</v>
      </c>
    </row>
    <row r="39" spans="1:67" x14ac:dyDescent="0.2">
      <c r="A39" s="84">
        <v>2</v>
      </c>
      <c r="U39" s="84">
        <v>2</v>
      </c>
      <c r="W39" s="107"/>
      <c r="X39" s="103" t="s">
        <v>103</v>
      </c>
      <c r="Y39" s="103" t="s">
        <v>115</v>
      </c>
      <c r="Z39" s="104" t="s">
        <v>99</v>
      </c>
      <c r="AA39" s="104" t="s">
        <v>116</v>
      </c>
      <c r="AB39" s="108" t="s">
        <v>100</v>
      </c>
      <c r="AC39" s="109" t="s">
        <v>178</v>
      </c>
      <c r="AE39" s="84" t="str">
        <f>P$1</f>
        <v>Robinson</v>
      </c>
      <c r="AF39" s="94">
        <f t="shared" si="16"/>
        <v>0</v>
      </c>
      <c r="AG39" s="94">
        <f t="shared" si="17"/>
        <v>3.17</v>
      </c>
      <c r="AH39" s="94">
        <f t="shared" si="18"/>
        <v>6.42</v>
      </c>
      <c r="AI39" s="94">
        <f t="shared" si="19"/>
        <v>6.42</v>
      </c>
      <c r="AJ39" s="94">
        <f t="shared" si="20"/>
        <v>6.42</v>
      </c>
      <c r="AK39" s="94">
        <f t="shared" si="21"/>
        <v>6.42</v>
      </c>
      <c r="AL39" s="94">
        <f t="shared" si="22"/>
        <v>6.42</v>
      </c>
      <c r="AM39" s="94">
        <f t="shared" si="23"/>
        <v>6.5</v>
      </c>
      <c r="AN39" s="94">
        <f t="shared" si="24"/>
        <v>6.97</v>
      </c>
      <c r="AO39" s="94">
        <f t="shared" si="25"/>
        <v>8.620000000000001</v>
      </c>
      <c r="AP39" s="94">
        <f t="shared" si="26"/>
        <v>11.360000000000001</v>
      </c>
      <c r="AQ39" s="94">
        <f t="shared" si="27"/>
        <v>11.360000000000001</v>
      </c>
      <c r="AR39" s="94">
        <f t="shared" si="28"/>
        <v>11.360000000000001</v>
      </c>
      <c r="AV39" s="84">
        <f>AV33+AV34+AV35+AV36</f>
        <v>5.43</v>
      </c>
      <c r="AW39" s="84">
        <f t="shared" ref="AW39:BO39" si="31">AW33+AW34+AW35+AW36</f>
        <v>8.49</v>
      </c>
      <c r="AX39" s="84">
        <f t="shared" si="31"/>
        <v>2.7</v>
      </c>
      <c r="AY39" s="84">
        <f t="shared" si="31"/>
        <v>4.68</v>
      </c>
      <c r="AZ39" s="84">
        <f t="shared" si="31"/>
        <v>6.42</v>
      </c>
      <c r="BA39" s="84">
        <f t="shared" si="31"/>
        <v>4.45</v>
      </c>
      <c r="BB39" s="84">
        <f t="shared" si="31"/>
        <v>6.86</v>
      </c>
      <c r="BC39" s="84">
        <f t="shared" si="31"/>
        <v>5.91</v>
      </c>
      <c r="BD39" s="84">
        <f t="shared" si="31"/>
        <v>7.7</v>
      </c>
      <c r="BE39" s="84">
        <f t="shared" si="31"/>
        <v>0</v>
      </c>
      <c r="BF39" s="84">
        <f t="shared" si="31"/>
        <v>8.51</v>
      </c>
      <c r="BG39" s="84">
        <f t="shared" si="31"/>
        <v>0</v>
      </c>
      <c r="BH39" s="84">
        <f t="shared" si="31"/>
        <v>6.34</v>
      </c>
      <c r="BI39" s="84">
        <f t="shared" si="31"/>
        <v>4.66</v>
      </c>
      <c r="BJ39" s="84">
        <f t="shared" si="31"/>
        <v>0</v>
      </c>
      <c r="BK39" s="84">
        <f t="shared" si="31"/>
        <v>7.7600000000000007</v>
      </c>
      <c r="BL39" s="84">
        <f t="shared" si="31"/>
        <v>6.1</v>
      </c>
      <c r="BM39" s="84">
        <f t="shared" si="31"/>
        <v>0</v>
      </c>
      <c r="BN39" s="84">
        <f t="shared" si="31"/>
        <v>6.37</v>
      </c>
      <c r="BO39" s="84">
        <f t="shared" si="31"/>
        <v>4.1657894736842103</v>
      </c>
    </row>
    <row r="40" spans="1:67" x14ac:dyDescent="0.2">
      <c r="A40" s="84">
        <v>3</v>
      </c>
      <c r="E40" s="84">
        <v>0.05</v>
      </c>
      <c r="Q40" s="84">
        <v>0.02</v>
      </c>
      <c r="R40" s="84">
        <v>0.1</v>
      </c>
      <c r="T40" s="84">
        <v>0.3</v>
      </c>
      <c r="U40" s="84">
        <v>3</v>
      </c>
      <c r="W40" s="107" t="str">
        <f>B36</f>
        <v>Pomeroy</v>
      </c>
      <c r="X40" s="103">
        <f>B69</f>
        <v>2.3399999999999994</v>
      </c>
      <c r="Y40" s="110">
        <v>1.0782608695652178</v>
      </c>
      <c r="Z40" s="108">
        <f t="shared" ref="Z40:Z58" si="32">AG25</f>
        <v>3.0199999999999996</v>
      </c>
      <c r="AA40" s="108">
        <f>Average!D499</f>
        <v>2.5492857142857144</v>
      </c>
      <c r="AB40" s="108">
        <f>AV$33+AV$34+AV$35+AV$36+Z40</f>
        <v>8.4499999999999993</v>
      </c>
      <c r="AC40" s="111">
        <f>AC4+Table54273952[[#This Row],[Column3]]</f>
        <v>7.35613555325512</v>
      </c>
      <c r="AE40" s="84" t="str">
        <f>Q$1</f>
        <v>Blachly</v>
      </c>
      <c r="AF40" s="94">
        <f t="shared" si="16"/>
        <v>1.7100000000000002</v>
      </c>
      <c r="AG40" s="94">
        <f t="shared" si="17"/>
        <v>4.1700000000000008</v>
      </c>
      <c r="AH40" s="94">
        <f t="shared" si="18"/>
        <v>8.370000000000001</v>
      </c>
      <c r="AI40" s="94">
        <f t="shared" si="19"/>
        <v>9.8600000000000012</v>
      </c>
      <c r="AJ40" s="94">
        <f t="shared" si="20"/>
        <v>11.23</v>
      </c>
      <c r="AK40" s="94">
        <f t="shared" si="21"/>
        <v>12.27</v>
      </c>
      <c r="AL40" s="94">
        <f t="shared" si="22"/>
        <v>12.309999999999999</v>
      </c>
      <c r="AM40" s="94">
        <f t="shared" si="23"/>
        <v>12.489999999999998</v>
      </c>
      <c r="AN40" s="94">
        <f t="shared" si="24"/>
        <v>12.849999999999998</v>
      </c>
      <c r="AO40" s="94">
        <f t="shared" si="25"/>
        <v>15.469999999999997</v>
      </c>
      <c r="AP40" s="94">
        <f t="shared" si="26"/>
        <v>20.229999999999997</v>
      </c>
      <c r="AQ40" s="94">
        <f t="shared" si="27"/>
        <v>25.389999999999997</v>
      </c>
      <c r="AR40" s="94">
        <f t="shared" si="28"/>
        <v>25.389999999999997</v>
      </c>
      <c r="AY40" s="95" t="s">
        <v>35</v>
      </c>
      <c r="AZ40" s="95"/>
      <c r="BA40" s="95" t="s">
        <v>36</v>
      </c>
      <c r="BB40" s="95"/>
    </row>
    <row r="41" spans="1:67" x14ac:dyDescent="0.2">
      <c r="A41" s="84">
        <v>4</v>
      </c>
      <c r="B41" s="84">
        <v>7.0000000000000007E-2</v>
      </c>
      <c r="C41" s="84">
        <v>0.2</v>
      </c>
      <c r="D41" s="84">
        <v>0.19</v>
      </c>
      <c r="E41" s="84">
        <v>0.16</v>
      </c>
      <c r="G41" s="100">
        <v>0.12</v>
      </c>
      <c r="I41" s="84">
        <v>0.27</v>
      </c>
      <c r="M41" s="84">
        <v>0.28999999999999998</v>
      </c>
      <c r="N41" s="84">
        <v>0.05</v>
      </c>
      <c r="Q41" s="84">
        <v>0.17</v>
      </c>
      <c r="R41" s="84">
        <v>0.12</v>
      </c>
      <c r="U41" s="84">
        <v>4</v>
      </c>
      <c r="W41" s="107" t="str">
        <f>C36</f>
        <v>Kuhn</v>
      </c>
      <c r="X41" s="103">
        <f>C69</f>
        <v>3.4099999999999997</v>
      </c>
      <c r="Y41" s="110">
        <v>1.5099999999999998</v>
      </c>
      <c r="Z41" s="108">
        <f t="shared" si="32"/>
        <v>4.9399999999999995</v>
      </c>
      <c r="AA41" s="108">
        <f>Average!D500</f>
        <v>3.5898809523809523</v>
      </c>
      <c r="AB41" s="108">
        <f>AW$33+AW$34+AW$35+AW$36+Z41</f>
        <v>13.43</v>
      </c>
      <c r="AC41" s="111">
        <f>AC5+Table54273952[[#This Row],[Column3]]</f>
        <v>10.750605617741167</v>
      </c>
      <c r="AE41" s="84" t="str">
        <f>R$1</f>
        <v>S. Flerchinger</v>
      </c>
      <c r="AF41" s="94">
        <f t="shared" si="16"/>
        <v>1.5</v>
      </c>
      <c r="AG41" s="94">
        <f t="shared" si="17"/>
        <v>4.3499999999999996</v>
      </c>
      <c r="AH41" s="94">
        <f t="shared" si="18"/>
        <v>9.1</v>
      </c>
      <c r="AI41" s="94">
        <f t="shared" si="19"/>
        <v>10.62</v>
      </c>
      <c r="AJ41" s="94">
        <f t="shared" si="20"/>
        <v>12.73</v>
      </c>
      <c r="AK41" s="94">
        <f t="shared" si="21"/>
        <v>13.66</v>
      </c>
      <c r="AL41" s="94">
        <f t="shared" si="22"/>
        <v>13.66</v>
      </c>
      <c r="AM41" s="94">
        <f t="shared" si="23"/>
        <v>13.93</v>
      </c>
      <c r="AN41" s="94">
        <f t="shared" si="24"/>
        <v>14.42</v>
      </c>
      <c r="AO41" s="94">
        <f t="shared" si="25"/>
        <v>15.68</v>
      </c>
      <c r="AP41" s="94">
        <f t="shared" si="26"/>
        <v>18.36</v>
      </c>
      <c r="AQ41" s="94">
        <f t="shared" si="27"/>
        <v>21.56</v>
      </c>
      <c r="AR41" s="94">
        <f t="shared" si="28"/>
        <v>21.56</v>
      </c>
    </row>
    <row r="42" spans="1:67" x14ac:dyDescent="0.2">
      <c r="A42" s="84">
        <v>5</v>
      </c>
      <c r="B42" s="84">
        <v>0.06</v>
      </c>
      <c r="C42" s="84">
        <v>0.08</v>
      </c>
      <c r="D42" s="84">
        <v>0.06</v>
      </c>
      <c r="E42" s="84">
        <v>7.0000000000000007E-2</v>
      </c>
      <c r="I42" s="84">
        <v>7.0000000000000007E-2</v>
      </c>
      <c r="M42" s="84">
        <v>0.06</v>
      </c>
      <c r="T42" s="84">
        <v>0.45</v>
      </c>
      <c r="U42" s="84">
        <v>5</v>
      </c>
      <c r="W42" s="107" t="str">
        <f>D36</f>
        <v>Tom Keatts</v>
      </c>
      <c r="X42" s="103">
        <f>D69</f>
        <v>2.1200000000000006</v>
      </c>
      <c r="Y42" s="110"/>
      <c r="Z42" s="108">
        <f t="shared" si="32"/>
        <v>2.4700000000000006</v>
      </c>
      <c r="AA42" s="108"/>
      <c r="AB42" s="108">
        <f>AX$33+AX$34+AX$35+AX$36+Z42</f>
        <v>5.1700000000000008</v>
      </c>
      <c r="AC42" s="111">
        <f>AC6+Table54273952[[#This Row],[Column3]]</f>
        <v>6.3177585649644472</v>
      </c>
      <c r="AE42" s="84" t="str">
        <f>S$1</f>
        <v>B. Slaybaugh</v>
      </c>
      <c r="AF42" s="94">
        <f t="shared" si="16"/>
        <v>0</v>
      </c>
      <c r="AG42" s="94">
        <f t="shared" si="17"/>
        <v>0</v>
      </c>
      <c r="AH42" s="94">
        <f t="shared" si="18"/>
        <v>0</v>
      </c>
      <c r="AI42" s="94">
        <f t="shared" si="19"/>
        <v>0</v>
      </c>
      <c r="AJ42" s="94">
        <f t="shared" si="20"/>
        <v>0</v>
      </c>
      <c r="AK42" s="94">
        <f t="shared" si="21"/>
        <v>0</v>
      </c>
      <c r="AL42" s="94">
        <f t="shared" si="22"/>
        <v>0</v>
      </c>
      <c r="AM42" s="94">
        <f t="shared" si="23"/>
        <v>0</v>
      </c>
      <c r="AN42" s="94">
        <f t="shared" si="24"/>
        <v>0</v>
      </c>
      <c r="AO42" s="94">
        <f t="shared" si="25"/>
        <v>0</v>
      </c>
      <c r="AP42" s="94">
        <f t="shared" si="26"/>
        <v>0</v>
      </c>
      <c r="AQ42" s="94">
        <f t="shared" si="27"/>
        <v>0</v>
      </c>
      <c r="AR42" s="94">
        <f t="shared" si="28"/>
        <v>0</v>
      </c>
      <c r="AZ42" s="112" t="s">
        <v>137</v>
      </c>
      <c r="BA42" s="113"/>
      <c r="BB42" s="114"/>
    </row>
    <row r="43" spans="1:67" x14ac:dyDescent="0.2">
      <c r="A43" s="84">
        <v>6</v>
      </c>
      <c r="B43" s="84">
        <v>0.01</v>
      </c>
      <c r="C43" s="84">
        <v>0.06</v>
      </c>
      <c r="J43" s="84">
        <v>0.3</v>
      </c>
      <c r="M43" s="84">
        <v>0.11</v>
      </c>
      <c r="N43" s="84">
        <v>0.1</v>
      </c>
      <c r="T43" s="84">
        <v>0.42</v>
      </c>
      <c r="U43" s="84">
        <v>6</v>
      </c>
      <c r="W43" s="107" t="str">
        <f>E36</f>
        <v>Victor</v>
      </c>
      <c r="X43" s="103">
        <f>E69</f>
        <v>3.3000000000000003</v>
      </c>
      <c r="Y43" s="110">
        <v>1.6843478260869562</v>
      </c>
      <c r="Z43" s="108">
        <f t="shared" si="32"/>
        <v>5.3500000000000005</v>
      </c>
      <c r="AA43" s="108">
        <f>Average!D502</f>
        <v>4.3857142857142852</v>
      </c>
      <c r="AB43" s="108">
        <f>AY$33+AY$34+AY$35+AY$36+Z43</f>
        <v>10.030000000000001</v>
      </c>
      <c r="AC43" s="111">
        <f>AC7+Table54273952[[#This Row],[Column3]]</f>
        <v>12.07447204968944</v>
      </c>
      <c r="AE43" s="84" t="str">
        <f>T$1</f>
        <v>Demand</v>
      </c>
      <c r="AF43" s="94">
        <f t="shared" si="16"/>
        <v>1.69</v>
      </c>
      <c r="AG43" s="94">
        <f t="shared" si="17"/>
        <v>8.1</v>
      </c>
      <c r="AH43" s="94">
        <f t="shared" si="18"/>
        <v>13.120000000000001</v>
      </c>
      <c r="AI43" s="94">
        <f t="shared" si="19"/>
        <v>15.71</v>
      </c>
      <c r="AJ43" s="94">
        <f t="shared" si="20"/>
        <v>19.46</v>
      </c>
      <c r="AK43" s="94">
        <f t="shared" si="21"/>
        <v>21.150000000000002</v>
      </c>
      <c r="AL43" s="94">
        <f t="shared" si="22"/>
        <v>21.310000000000002</v>
      </c>
      <c r="AM43" s="94">
        <f t="shared" si="23"/>
        <v>21.55</v>
      </c>
      <c r="AN43" s="94">
        <f t="shared" si="24"/>
        <v>22.580000000000002</v>
      </c>
      <c r="AO43" s="94">
        <f t="shared" si="25"/>
        <v>24.630000000000003</v>
      </c>
      <c r="AP43" s="94">
        <f t="shared" si="26"/>
        <v>24.630000000000003</v>
      </c>
      <c r="AQ43" s="94">
        <f t="shared" si="27"/>
        <v>29.700000000000003</v>
      </c>
      <c r="AR43" s="94">
        <f t="shared" si="28"/>
        <v>29.700000000000003</v>
      </c>
      <c r="AU43" s="84" t="s">
        <v>0</v>
      </c>
      <c r="AX43" s="84" t="s">
        <v>38</v>
      </c>
      <c r="BA43" s="84" t="s">
        <v>40</v>
      </c>
      <c r="BD43" s="84" t="s">
        <v>41</v>
      </c>
      <c r="BG43" s="84" t="s">
        <v>42</v>
      </c>
      <c r="BJ43" s="84" t="s">
        <v>43</v>
      </c>
      <c r="BM43" s="84" t="s">
        <v>45</v>
      </c>
    </row>
    <row r="44" spans="1:67" x14ac:dyDescent="0.2">
      <c r="A44" s="84">
        <v>7</v>
      </c>
      <c r="B44" s="84">
        <v>0.01</v>
      </c>
      <c r="C44" s="84">
        <v>0.17</v>
      </c>
      <c r="E44" s="84">
        <v>0.05</v>
      </c>
      <c r="R44" s="84">
        <v>0.4</v>
      </c>
      <c r="U44" s="84">
        <v>7</v>
      </c>
      <c r="W44" s="107" t="str">
        <f>F36</f>
        <v>Ruark</v>
      </c>
      <c r="X44" s="103">
        <f>F69</f>
        <v>2.7</v>
      </c>
      <c r="Y44" s="110">
        <v>1.0230434782608697</v>
      </c>
      <c r="Z44" s="108">
        <f t="shared" si="32"/>
        <v>4.0999999999999996</v>
      </c>
      <c r="AA44" s="108">
        <f>Average!D503</f>
        <v>2.6232142857142859</v>
      </c>
      <c r="AB44" s="108">
        <f>AZ$33+AZ$34+AZ$35+AZ$36+Z44</f>
        <v>10.52</v>
      </c>
      <c r="AC44" s="111">
        <f>AC8+Table54273952[[#This Row],[Column3]]</f>
        <v>8.4035448408274505</v>
      </c>
      <c r="AT44" s="84" t="s">
        <v>117</v>
      </c>
      <c r="AU44" s="84" t="s">
        <v>118</v>
      </c>
      <c r="AV44" s="84">
        <v>2013</v>
      </c>
      <c r="AW44" s="84" t="s">
        <v>119</v>
      </c>
      <c r="AX44" s="84" t="s">
        <v>118</v>
      </c>
      <c r="AY44" s="84">
        <v>2013</v>
      </c>
      <c r="BA44" s="84" t="s">
        <v>118</v>
      </c>
      <c r="BB44" s="84">
        <v>2013</v>
      </c>
      <c r="BD44" s="84" t="s">
        <v>118</v>
      </c>
      <c r="BE44" s="84">
        <v>2013</v>
      </c>
      <c r="BG44" s="84" t="s">
        <v>118</v>
      </c>
      <c r="BH44" s="84">
        <v>2013</v>
      </c>
      <c r="BJ44" s="84" t="s">
        <v>118</v>
      </c>
      <c r="BK44" s="84">
        <v>2013</v>
      </c>
      <c r="BM44" s="84" t="s">
        <v>118</v>
      </c>
      <c r="BN44" s="84">
        <v>2013</v>
      </c>
    </row>
    <row r="45" spans="1:67" x14ac:dyDescent="0.2">
      <c r="A45" s="84">
        <v>8</v>
      </c>
      <c r="B45" s="84">
        <v>0.23</v>
      </c>
      <c r="C45" s="84">
        <v>0.24</v>
      </c>
      <c r="E45" s="84">
        <v>0.23</v>
      </c>
      <c r="F45" s="84">
        <v>0.31</v>
      </c>
      <c r="G45" s="100">
        <v>0.2</v>
      </c>
      <c r="I45" s="84">
        <v>0.25</v>
      </c>
      <c r="M45" s="84">
        <v>0.03</v>
      </c>
      <c r="N45" s="84">
        <v>0.1</v>
      </c>
      <c r="P45" s="84">
        <v>0.09</v>
      </c>
      <c r="Q45" s="84">
        <v>0.3</v>
      </c>
      <c r="U45" s="84">
        <v>8</v>
      </c>
      <c r="W45" s="107" t="str">
        <f>G36</f>
        <v>Cardwell</v>
      </c>
      <c r="X45" s="103">
        <f>G69</f>
        <v>2.08</v>
      </c>
      <c r="Y45" s="110">
        <v>0.99299999999999999</v>
      </c>
      <c r="Z45" s="108">
        <f t="shared" si="32"/>
        <v>2.68</v>
      </c>
      <c r="AA45" s="108">
        <f>Average!D504</f>
        <v>2.5964999999999998</v>
      </c>
      <c r="AB45" s="108">
        <f>BA$33+BA$34+BA$35+BA$36+Z45</f>
        <v>7.1300000000000008</v>
      </c>
      <c r="AC45" s="111">
        <f>AC9+Table54273952[[#This Row],[Column3]]</f>
        <v>7.4717321981424156</v>
      </c>
    </row>
    <row r="46" spans="1:67" x14ac:dyDescent="0.2">
      <c r="A46" s="84">
        <v>9</v>
      </c>
      <c r="B46" s="84">
        <v>0.39</v>
      </c>
      <c r="C46" s="84">
        <v>0.3</v>
      </c>
      <c r="D46" s="84">
        <v>0.28999999999999998</v>
      </c>
      <c r="E46" s="84">
        <v>0.22</v>
      </c>
      <c r="F46" s="84">
        <v>0.68</v>
      </c>
      <c r="G46" s="84">
        <v>0.36</v>
      </c>
      <c r="I46" s="84">
        <v>0.46</v>
      </c>
      <c r="J46" s="84">
        <v>0.35</v>
      </c>
      <c r="L46">
        <v>0.42</v>
      </c>
      <c r="M46" s="84">
        <v>0.05</v>
      </c>
      <c r="N46" s="84">
        <v>0.32</v>
      </c>
      <c r="O46" s="84">
        <v>0.94</v>
      </c>
      <c r="P46" s="84">
        <v>1.4</v>
      </c>
      <c r="Q46" s="84">
        <v>0.23</v>
      </c>
      <c r="T46" s="84">
        <v>0.75</v>
      </c>
      <c r="U46" s="84">
        <v>9</v>
      </c>
      <c r="W46" s="107" t="str">
        <f>H36</f>
        <v>Hastings</v>
      </c>
      <c r="X46" s="103">
        <f>H69</f>
        <v>3.6899999999999995</v>
      </c>
      <c r="Y46" s="110">
        <v>1.0708695652173912</v>
      </c>
      <c r="Z46" s="108">
        <f t="shared" si="32"/>
        <v>3.7399999999999993</v>
      </c>
      <c r="AA46" s="108">
        <f>Average!D505</f>
        <v>2.9342857142857142</v>
      </c>
      <c r="AB46" s="108">
        <f>BB$33+BB$34+BB$35+BB$36+Z46</f>
        <v>10.6</v>
      </c>
      <c r="AC46" s="111">
        <f>AC10+Table54273952[[#This Row],[Column3]]</f>
        <v>8.7280468846773189</v>
      </c>
      <c r="AT46" s="84" t="s">
        <v>122</v>
      </c>
      <c r="AU46" s="94">
        <f>Average!C499</f>
        <v>1.454285714285714</v>
      </c>
      <c r="AV46" s="115">
        <v>3.6000000000000005</v>
      </c>
      <c r="AW46" s="116">
        <v>2.0338983050847461</v>
      </c>
      <c r="AX46" s="115">
        <f>Average!D499</f>
        <v>2.5492857142857144</v>
      </c>
      <c r="AY46" s="115">
        <v>5.2200000000000006</v>
      </c>
      <c r="AZ46" s="116">
        <v>1.6518987341772153</v>
      </c>
      <c r="BA46" s="115">
        <f>Average!E499</f>
        <v>4.1942857142857148</v>
      </c>
      <c r="BB46" s="115">
        <v>10.32</v>
      </c>
      <c r="BC46" s="116">
        <v>2.2193548387096773</v>
      </c>
      <c r="BD46" s="115">
        <f>Average!F499</f>
        <v>5.6307142857142862</v>
      </c>
      <c r="BE46" s="115">
        <v>12.16</v>
      </c>
      <c r="BF46" s="116">
        <v>2.0334448160535117</v>
      </c>
      <c r="BG46" s="115">
        <f>Average!G499</f>
        <v>6.9767857142857155</v>
      </c>
      <c r="BH46" s="115">
        <v>13.02</v>
      </c>
      <c r="BI46" s="116">
        <v>1.7499999999999998</v>
      </c>
      <c r="BJ46" s="115">
        <f>Average!H499</f>
        <v>8.0157142857142869</v>
      </c>
      <c r="BK46" s="115">
        <v>15.219999999999999</v>
      </c>
      <c r="BL46" s="116">
        <v>1.8011834319526623</v>
      </c>
      <c r="BM46" s="115">
        <f>Average!I499</f>
        <v>8.4253571428571448</v>
      </c>
      <c r="BN46" s="115">
        <v>15.86</v>
      </c>
      <c r="BO46" s="116">
        <v>1.7602663706992228</v>
      </c>
    </row>
    <row r="47" spans="1:67" x14ac:dyDescent="0.2">
      <c r="A47" s="84">
        <v>10</v>
      </c>
      <c r="B47" s="84">
        <v>0.01</v>
      </c>
      <c r="F47" s="84">
        <v>0.03</v>
      </c>
      <c r="H47" s="84">
        <v>0.45</v>
      </c>
      <c r="J47" s="84">
        <v>0.35</v>
      </c>
      <c r="M47" s="84">
        <v>0.05</v>
      </c>
      <c r="N47" s="84">
        <v>0.03</v>
      </c>
      <c r="P47" s="84">
        <v>0.01</v>
      </c>
      <c r="R47" s="84">
        <v>0.3</v>
      </c>
      <c r="U47" s="84">
        <v>10</v>
      </c>
      <c r="W47" s="107" t="str">
        <f>I36</f>
        <v>510 Pataha</v>
      </c>
      <c r="X47" s="103">
        <f>I69</f>
        <v>2.99</v>
      </c>
      <c r="Y47" s="110"/>
      <c r="Z47" s="108">
        <f t="shared" si="32"/>
        <v>4.09</v>
      </c>
      <c r="AA47" s="108"/>
      <c r="AB47" s="108">
        <f>BC$33+BC$34+BC$35+BC$36+Z47</f>
        <v>10</v>
      </c>
      <c r="AC47" s="111">
        <f>AC11+Table54273952[[#This Row],[Column3]]</f>
        <v>4.7799999999999994</v>
      </c>
      <c r="AT47" s="87" t="s">
        <v>88</v>
      </c>
      <c r="AU47" s="94">
        <f>Average!C500</f>
        <v>1.9723809523809526</v>
      </c>
      <c r="AV47" s="115">
        <v>4.12</v>
      </c>
      <c r="AW47" s="116">
        <v>3.1212121212121211</v>
      </c>
      <c r="AX47" s="115">
        <f>Average!D500</f>
        <v>3.5898809523809523</v>
      </c>
      <c r="AY47" s="115">
        <v>6.33</v>
      </c>
      <c r="AZ47" s="116">
        <v>2.3357933579335795</v>
      </c>
      <c r="BA47" s="115">
        <f>Average!E500</f>
        <v>5.7533592132505174</v>
      </c>
      <c r="BB47" s="115">
        <v>11.75</v>
      </c>
      <c r="BC47" s="116">
        <v>2.8940886699507384</v>
      </c>
      <c r="BD47" s="115">
        <f>Average!F500</f>
        <v>7.7946635610766037</v>
      </c>
      <c r="BE47" s="115">
        <v>14.120000000000001</v>
      </c>
      <c r="BF47" s="116">
        <v>2.5441441441441439</v>
      </c>
      <c r="BG47" s="115">
        <f>Average!G500</f>
        <v>9.8429244306418209</v>
      </c>
      <c r="BH47" s="115">
        <v>15.65</v>
      </c>
      <c r="BI47" s="116">
        <v>2.1526822558459422</v>
      </c>
      <c r="BJ47" s="115">
        <f>Average!H500</f>
        <v>11.577272256728778</v>
      </c>
      <c r="BK47" s="115">
        <v>18.2</v>
      </c>
      <c r="BL47" s="116">
        <v>2.1411764705882352</v>
      </c>
      <c r="BM47" s="115">
        <f>Average!I500</f>
        <v>12.220454074910595</v>
      </c>
      <c r="BN47" s="115">
        <v>19.79</v>
      </c>
      <c r="BO47" s="116">
        <v>2.1487513572204122</v>
      </c>
    </row>
    <row r="48" spans="1:67" x14ac:dyDescent="0.2">
      <c r="A48" s="84">
        <v>11</v>
      </c>
      <c r="M48" s="84">
        <v>0.02</v>
      </c>
      <c r="N48" s="84">
        <v>0.01</v>
      </c>
      <c r="T48" s="84">
        <v>0.06</v>
      </c>
      <c r="U48" s="84">
        <v>11</v>
      </c>
      <c r="W48" s="107" t="str">
        <f>J36</f>
        <v>Williams</v>
      </c>
      <c r="X48" s="103">
        <f>J69</f>
        <v>2.93</v>
      </c>
      <c r="Y48" s="110">
        <v>1.3360869565217393</v>
      </c>
      <c r="Z48" s="108">
        <f t="shared" si="32"/>
        <v>4.47</v>
      </c>
      <c r="AA48" s="108">
        <f>Average!D507</f>
        <v>3.4539285714285715</v>
      </c>
      <c r="AB48" s="108">
        <f>BD$33+BD$34+BD$35+BD$36+Z48</f>
        <v>12.17</v>
      </c>
      <c r="AC48" s="111">
        <f>AC12+Table54273952[[#This Row],[Column3]]</f>
        <v>9.9018084089823226</v>
      </c>
      <c r="AT48" s="84" t="s">
        <v>3</v>
      </c>
      <c r="AU48" s="94">
        <f>Average!C501</f>
        <v>1.8655555555555554</v>
      </c>
      <c r="AV48" s="115">
        <v>0</v>
      </c>
      <c r="AW48" s="116">
        <v>0</v>
      </c>
      <c r="AX48" s="115">
        <f>Average!D501</f>
        <v>4.4916269841269845</v>
      </c>
      <c r="AY48" s="115">
        <v>0</v>
      </c>
      <c r="AZ48" s="116">
        <v>0</v>
      </c>
      <c r="BA48" s="115">
        <f>Average!E501</f>
        <v>6.0073412698412696</v>
      </c>
      <c r="BB48" s="115">
        <v>0</v>
      </c>
      <c r="BC48" s="116">
        <v>0</v>
      </c>
      <c r="BD48" s="115">
        <f>Average!F501</f>
        <v>7.61084126984127</v>
      </c>
      <c r="BE48" s="115">
        <v>0</v>
      </c>
      <c r="BF48" s="116">
        <v>0</v>
      </c>
      <c r="BG48" s="115">
        <f>Average!G501</f>
        <v>9.3697698412698411</v>
      </c>
      <c r="BH48" s="115">
        <v>0</v>
      </c>
      <c r="BI48" s="116">
        <v>0</v>
      </c>
      <c r="BJ48" s="115">
        <f>Average!H501</f>
        <v>11.470126984126985</v>
      </c>
      <c r="BK48" s="115">
        <v>0</v>
      </c>
      <c r="BL48" s="116">
        <v>0</v>
      </c>
      <c r="BM48" s="115">
        <f>Average!I501</f>
        <v>13.418043650793651</v>
      </c>
      <c r="BN48" s="115">
        <v>0</v>
      </c>
      <c r="BO48" s="116">
        <v>0</v>
      </c>
    </row>
    <row r="49" spans="1:67" x14ac:dyDescent="0.2">
      <c r="A49" s="84">
        <v>12</v>
      </c>
      <c r="U49" s="84">
        <v>12</v>
      </c>
      <c r="W49" s="107" t="str">
        <f>K36</f>
        <v>Fitzsimmons</v>
      </c>
      <c r="X49" s="103">
        <f>K69</f>
        <v>0</v>
      </c>
      <c r="Y49" s="110">
        <v>1.2847826086956524</v>
      </c>
      <c r="Z49" s="108">
        <f t="shared" si="32"/>
        <v>0</v>
      </c>
      <c r="AA49" s="108">
        <f>Average!D508</f>
        <v>3.2120833333333332</v>
      </c>
      <c r="AB49" s="108">
        <f>BE$33+BE$34+BE$35+BE$36+Z49</f>
        <v>0</v>
      </c>
      <c r="AC49" s="111">
        <f>AC13+Table54273952[[#This Row],[Column3]]</f>
        <v>9.014836956521739</v>
      </c>
      <c r="AT49" s="84" t="s">
        <v>114</v>
      </c>
      <c r="AU49" s="94">
        <f>Average!C502</f>
        <v>2.6260714285714286</v>
      </c>
      <c r="AV49" s="115">
        <v>3.4499999999999997</v>
      </c>
      <c r="AW49" s="116">
        <v>1.3636363636363635</v>
      </c>
      <c r="AX49" s="115">
        <f>Average!D502</f>
        <v>4.3857142857142852</v>
      </c>
      <c r="AY49" s="115">
        <v>5.35</v>
      </c>
      <c r="AZ49" s="116">
        <v>1.1758241758241759</v>
      </c>
      <c r="BA49" s="115">
        <f>Average!E502</f>
        <v>6.77</v>
      </c>
      <c r="BB49" s="115">
        <v>10.66</v>
      </c>
      <c r="BC49" s="116">
        <v>1.5792592592592594</v>
      </c>
      <c r="BD49" s="115">
        <f>Average!F502</f>
        <v>8.7482142857142851</v>
      </c>
      <c r="BE49" s="115">
        <v>13.67</v>
      </c>
      <c r="BF49" s="116">
        <v>1.5876887340301975</v>
      </c>
      <c r="BG49" s="115">
        <f>Average!G502</f>
        <v>10.476071428571428</v>
      </c>
      <c r="BH49" s="115">
        <v>14.91</v>
      </c>
      <c r="BI49" s="116">
        <v>1.4309021113243763</v>
      </c>
      <c r="BJ49" s="115">
        <f>Average!H502</f>
        <v>11.902142857142858</v>
      </c>
      <c r="BK49" s="115">
        <v>17.54</v>
      </c>
      <c r="BL49" s="116">
        <v>1.4889643463497453</v>
      </c>
      <c r="BM49" s="115">
        <f>Average!I502</f>
        <v>12.432857142857143</v>
      </c>
      <c r="BN49" s="115">
        <v>18.54</v>
      </c>
      <c r="BO49" s="116">
        <v>1.4784688995215312</v>
      </c>
    </row>
    <row r="50" spans="1:67" x14ac:dyDescent="0.2">
      <c r="A50" s="84">
        <v>13</v>
      </c>
      <c r="U50" s="84">
        <v>13</v>
      </c>
      <c r="W50" s="107" t="str">
        <f>L36</f>
        <v>Houser</v>
      </c>
      <c r="X50" s="103">
        <f>L69</f>
        <v>1.45</v>
      </c>
      <c r="Y50" s="110">
        <v>1.3673913043478259</v>
      </c>
      <c r="Z50" s="108">
        <f t="shared" si="32"/>
        <v>1.45</v>
      </c>
      <c r="AA50" s="108">
        <f>Average!D509</f>
        <v>3.0803571428571423</v>
      </c>
      <c r="AB50" s="108">
        <f>BF$33+BF$34+BF$35+BF$36+Z50</f>
        <v>9.9599999999999991</v>
      </c>
      <c r="AC50" s="111">
        <f>AC14+Table54273952[[#This Row],[Column3]]</f>
        <v>9.4213216011042089</v>
      </c>
      <c r="AT50" s="87" t="s">
        <v>5</v>
      </c>
      <c r="AU50" s="94">
        <f>Average!C503</f>
        <v>1.5157142857142856</v>
      </c>
      <c r="AV50" s="115">
        <v>2.35</v>
      </c>
      <c r="AW50" s="116">
        <v>1.3202247191011236</v>
      </c>
      <c r="AX50" s="115">
        <f>Average!D503</f>
        <v>2.6232142857142859</v>
      </c>
      <c r="AY50" s="115">
        <v>3.2</v>
      </c>
      <c r="AZ50" s="116">
        <v>0.99688473520249232</v>
      </c>
      <c r="BA50" s="115">
        <f>Average!E503</f>
        <v>4.2292857142857141</v>
      </c>
      <c r="BB50" s="115">
        <v>6.51</v>
      </c>
      <c r="BC50" s="116">
        <v>1.3367556468172483</v>
      </c>
      <c r="BD50" s="115">
        <f>Average!F503</f>
        <v>5.9353571428571428</v>
      </c>
      <c r="BE50" s="115">
        <v>9.1499999999999986</v>
      </c>
      <c r="BF50" s="116">
        <v>1.3842662632375187</v>
      </c>
      <c r="BG50" s="115">
        <f>Average!G503</f>
        <v>7.65</v>
      </c>
      <c r="BH50" s="115">
        <v>9.8899999999999988</v>
      </c>
      <c r="BI50" s="116">
        <v>1.1635294117647057</v>
      </c>
      <c r="BJ50" s="115">
        <f>Average!H503</f>
        <v>9.0721428571428575</v>
      </c>
      <c r="BK50" s="115">
        <v>12.209999999999999</v>
      </c>
      <c r="BL50" s="116">
        <v>1.2408536585365852</v>
      </c>
      <c r="BM50" s="115">
        <f>Average!I503</f>
        <v>9.5742857142857147</v>
      </c>
      <c r="BN50" s="115">
        <v>12.629999999999999</v>
      </c>
      <c r="BO50" s="116">
        <v>1.1859154929577465</v>
      </c>
    </row>
    <row r="51" spans="1:67" x14ac:dyDescent="0.2">
      <c r="A51" s="84">
        <v>14</v>
      </c>
      <c r="U51" s="84">
        <v>14</v>
      </c>
      <c r="W51" s="107" t="str">
        <f>M36</f>
        <v>Villard</v>
      </c>
      <c r="X51" s="103">
        <f>M69</f>
        <v>2.7600000000000002</v>
      </c>
      <c r="Y51" s="110">
        <v>1.0995652173913044</v>
      </c>
      <c r="Z51" s="108">
        <f t="shared" si="32"/>
        <v>3.66</v>
      </c>
      <c r="AA51" s="108">
        <f>Average!D510</f>
        <v>2.7420833333333334</v>
      </c>
      <c r="AB51" s="93">
        <f>BG$33+BG$34+BG$35+BG$36+Z51</f>
        <v>3.66</v>
      </c>
      <c r="AC51" s="111">
        <f>AC15+Table54273952[[#This Row],[Column3]]</f>
        <v>8.1322332015810286</v>
      </c>
      <c r="AT51" s="84" t="s">
        <v>124</v>
      </c>
      <c r="AU51" s="94">
        <f>Average!C504</f>
        <v>1.6034999999999999</v>
      </c>
      <c r="AV51" s="115">
        <v>0</v>
      </c>
      <c r="AW51" s="116">
        <v>0</v>
      </c>
      <c r="AX51" s="115">
        <f>Average!D504</f>
        <v>2.5964999999999998</v>
      </c>
      <c r="AY51" s="115">
        <v>0</v>
      </c>
      <c r="AZ51" s="116">
        <v>0</v>
      </c>
      <c r="BA51" s="115">
        <f>Average!E504</f>
        <v>3.8704999999999998</v>
      </c>
      <c r="BB51" s="115">
        <v>0</v>
      </c>
      <c r="BC51" s="116">
        <v>0</v>
      </c>
      <c r="BD51" s="115">
        <f>Average!F504</f>
        <v>5.1844999999999999</v>
      </c>
      <c r="BE51" s="115">
        <v>0</v>
      </c>
      <c r="BF51" s="116">
        <v>0</v>
      </c>
      <c r="BG51" s="115">
        <f>Average!G504</f>
        <v>6.444</v>
      </c>
      <c r="BH51" s="115">
        <v>0</v>
      </c>
      <c r="BI51" s="116">
        <v>0</v>
      </c>
      <c r="BJ51" s="115">
        <f>Average!H504</f>
        <v>7.4166315789473689</v>
      </c>
      <c r="BK51" s="115">
        <v>0</v>
      </c>
      <c r="BL51" s="116">
        <v>0</v>
      </c>
      <c r="BM51" s="115">
        <f>Average!I504</f>
        <v>7.829964912280702</v>
      </c>
      <c r="BN51" s="115">
        <v>0</v>
      </c>
      <c r="BO51" s="116">
        <v>0</v>
      </c>
    </row>
    <row r="52" spans="1:67" x14ac:dyDescent="0.2">
      <c r="A52" s="84">
        <v>15</v>
      </c>
      <c r="B52" s="87">
        <v>0.14000000000000001</v>
      </c>
      <c r="C52" s="84">
        <v>0.06</v>
      </c>
      <c r="D52" s="84">
        <v>0.16</v>
      </c>
      <c r="E52" s="84">
        <v>0.21</v>
      </c>
      <c r="I52" s="84">
        <v>0.17</v>
      </c>
      <c r="M52" s="84">
        <v>0.15</v>
      </c>
      <c r="N52" s="84">
        <v>0.02</v>
      </c>
      <c r="P52" s="84">
        <v>0.14000000000000001</v>
      </c>
      <c r="U52" s="84">
        <v>15</v>
      </c>
      <c r="W52" s="107" t="str">
        <f>N36</f>
        <v>Landkammer</v>
      </c>
      <c r="X52" s="103">
        <f>N69</f>
        <v>2.0700000000000003</v>
      </c>
      <c r="Y52" s="110">
        <v>1.1756521739130437</v>
      </c>
      <c r="Z52" s="108">
        <f t="shared" si="32"/>
        <v>3.0600000000000005</v>
      </c>
      <c r="AA52" s="108">
        <f>Average!D511</f>
        <v>2.74</v>
      </c>
      <c r="AB52" s="108">
        <f>BH$33+BH$34+BH$35+BH$36+Z52</f>
        <v>9.4</v>
      </c>
      <c r="AC52" s="111">
        <f>AC16+Table54273952[[#This Row],[Column3]]</f>
        <v>8.1253416149068318</v>
      </c>
      <c r="AT52" s="87" t="s">
        <v>95</v>
      </c>
      <c r="AU52" s="94">
        <f>Average!C505</f>
        <v>1.7589285714285716</v>
      </c>
      <c r="AV52" s="115">
        <v>1.71</v>
      </c>
      <c r="AW52" s="116">
        <v>0.92934782608695643</v>
      </c>
      <c r="AX52" s="115">
        <f>Average!D505</f>
        <v>2.9342857142857142</v>
      </c>
      <c r="AY52" s="115">
        <v>3.45</v>
      </c>
      <c r="AZ52" s="116">
        <v>1.0917721518987342</v>
      </c>
      <c r="BA52" s="115">
        <f>Average!E505</f>
        <v>4.6496428571428572</v>
      </c>
      <c r="BB52" s="115">
        <v>9.11</v>
      </c>
      <c r="BC52" s="116">
        <v>1.9178947368421051</v>
      </c>
      <c r="BD52" s="115">
        <f>Average!F505</f>
        <v>6.0846428571428568</v>
      </c>
      <c r="BE52" s="115">
        <v>12.2</v>
      </c>
      <c r="BF52" s="116">
        <v>1.9488817891373802</v>
      </c>
      <c r="BG52" s="115">
        <f>Average!G505</f>
        <v>7.2267857142857137</v>
      </c>
      <c r="BH52" s="115">
        <v>13.229999999999999</v>
      </c>
      <c r="BI52" s="116">
        <v>1.72490221642764</v>
      </c>
      <c r="BJ52" s="115">
        <f>Average!H505</f>
        <v>8.2089285714285705</v>
      </c>
      <c r="BK52" s="115">
        <v>15.879999999999999</v>
      </c>
      <c r="BL52" s="116">
        <v>1.8294930875576036</v>
      </c>
      <c r="BM52" s="115">
        <f>Average!I505</f>
        <v>8.6289285714285704</v>
      </c>
      <c r="BN52" s="115">
        <v>17.829999999999998</v>
      </c>
      <c r="BO52" s="116">
        <v>1.9422657952069715</v>
      </c>
    </row>
    <row r="53" spans="1:67" x14ac:dyDescent="0.2">
      <c r="A53" s="84">
        <v>16</v>
      </c>
      <c r="B53" s="84">
        <v>0.55000000000000004</v>
      </c>
      <c r="C53" s="84">
        <v>0.6</v>
      </c>
      <c r="D53" s="84">
        <v>0.43</v>
      </c>
      <c r="E53" s="84">
        <v>0.55000000000000004</v>
      </c>
      <c r="F53" s="84">
        <v>0.18</v>
      </c>
      <c r="G53" s="100">
        <v>0.4</v>
      </c>
      <c r="H53" s="84">
        <v>0.33</v>
      </c>
      <c r="I53" s="84">
        <v>0.6</v>
      </c>
      <c r="J53" s="84">
        <v>0.2</v>
      </c>
      <c r="L53">
        <v>0.81</v>
      </c>
      <c r="M53" s="84">
        <v>0.65</v>
      </c>
      <c r="N53" s="84">
        <v>0.22</v>
      </c>
      <c r="O53" s="84">
        <v>0.97</v>
      </c>
      <c r="P53" s="84">
        <v>0.28000000000000003</v>
      </c>
      <c r="T53" s="84">
        <v>1.1000000000000001</v>
      </c>
      <c r="U53" s="84">
        <v>16</v>
      </c>
      <c r="W53" s="107" t="str">
        <f>O36</f>
        <v>Travis</v>
      </c>
      <c r="X53" s="103">
        <f>O69</f>
        <v>3.3499999999999996</v>
      </c>
      <c r="Y53" s="110">
        <v>0.96999999999999986</v>
      </c>
      <c r="Z53" s="108">
        <f t="shared" si="32"/>
        <v>5</v>
      </c>
      <c r="AA53" s="108">
        <f>Average!D512</f>
        <v>2.6257692307692309</v>
      </c>
      <c r="AB53" s="108">
        <f>BI$33+BI$34+BI$35+BI$36+Z53</f>
        <v>9.66</v>
      </c>
      <c r="AC53" s="111">
        <f>AC17+Table54273952[[#This Row],[Column3]]</f>
        <v>7.5259177859177857</v>
      </c>
      <c r="AT53" s="87"/>
      <c r="AU53" s="94">
        <f>Average!C506</f>
        <v>1.2820000000000003</v>
      </c>
      <c r="AV53" s="115"/>
      <c r="AW53" s="116"/>
      <c r="AX53" s="115">
        <f>Average!D506</f>
        <v>2.6200000000000006</v>
      </c>
      <c r="AY53" s="115"/>
      <c r="AZ53" s="116"/>
      <c r="BA53" s="115">
        <f>Average!E506</f>
        <v>5.0280000000000005</v>
      </c>
      <c r="BB53" s="115"/>
      <c r="BC53" s="116"/>
      <c r="BD53" s="115">
        <f>Average!F506</f>
        <v>6.1960000000000006</v>
      </c>
      <c r="BE53" s="115"/>
      <c r="BF53" s="116"/>
      <c r="BG53" s="115">
        <f>Average!G506</f>
        <v>7.1480000000000006</v>
      </c>
      <c r="BH53" s="115"/>
      <c r="BI53" s="116"/>
      <c r="BJ53" s="115">
        <f>Average!H506</f>
        <v>8.3339999999999996</v>
      </c>
      <c r="BK53" s="115"/>
      <c r="BL53" s="116"/>
      <c r="BM53" s="115">
        <f>Average!I506</f>
        <v>8.5719999999999992</v>
      </c>
      <c r="BN53" s="115"/>
      <c r="BO53" s="116"/>
    </row>
    <row r="54" spans="1:67" x14ac:dyDescent="0.2">
      <c r="A54" s="84">
        <v>17</v>
      </c>
      <c r="B54" s="87">
        <v>0.03</v>
      </c>
      <c r="D54" s="84">
        <v>0.03</v>
      </c>
      <c r="G54" s="84">
        <v>0.16</v>
      </c>
      <c r="H54" s="84">
        <v>0.48</v>
      </c>
      <c r="I54" s="84">
        <v>0.03</v>
      </c>
      <c r="J54" s="84">
        <v>0.61</v>
      </c>
      <c r="M54" s="84">
        <v>7.0000000000000007E-2</v>
      </c>
      <c r="N54" s="84">
        <v>0.01</v>
      </c>
      <c r="P54" s="84">
        <v>0.02</v>
      </c>
      <c r="U54" s="84">
        <v>17</v>
      </c>
      <c r="W54" s="107" t="str">
        <f>P36</f>
        <v>Mayview</v>
      </c>
      <c r="X54" s="103">
        <f>P69</f>
        <v>3.17</v>
      </c>
      <c r="Y54" s="110">
        <v>1.1776470588235295</v>
      </c>
      <c r="Z54" s="108">
        <f t="shared" si="32"/>
        <v>3.17</v>
      </c>
      <c r="AA54" s="108">
        <f>Average!D513</f>
        <v>2.6982352941176471</v>
      </c>
      <c r="AB54" s="108">
        <f>BJ$33+BJ$34+BJ$35+BJ$36+Z54</f>
        <v>3.17</v>
      </c>
      <c r="AC54" s="111">
        <f>AC18+Table54273952[[#This Row],[Column3]]</f>
        <v>8.1222222222222236</v>
      </c>
      <c r="AT54" s="84" t="s">
        <v>126</v>
      </c>
      <c r="AU54" s="94">
        <f>Average!C507</f>
        <v>2.1003571428571428</v>
      </c>
      <c r="AV54" s="115">
        <v>3.4599999999999995</v>
      </c>
      <c r="AW54" s="116">
        <v>1.5585585585585582</v>
      </c>
      <c r="AX54" s="115">
        <f>Average!D507</f>
        <v>3.4539285714285715</v>
      </c>
      <c r="AY54" s="115">
        <v>5.0599999999999996</v>
      </c>
      <c r="AZ54" s="116">
        <v>1.3315789473684208</v>
      </c>
      <c r="BA54" s="115">
        <f>Average!E507</f>
        <v>5.5778571428571428</v>
      </c>
      <c r="BB54" s="115">
        <v>10.579999999999998</v>
      </c>
      <c r="BC54" s="116">
        <v>1.8960573476702505</v>
      </c>
      <c r="BD54" s="115">
        <f>Average!F507</f>
        <v>7.3635714285714284</v>
      </c>
      <c r="BE54" s="115">
        <v>13.209999999999999</v>
      </c>
      <c r="BF54" s="116">
        <v>1.8475524475524474</v>
      </c>
      <c r="BG54" s="115">
        <f>Average!G507</f>
        <v>9.0385714285714283</v>
      </c>
      <c r="BH54" s="115">
        <v>14.389999999999999</v>
      </c>
      <c r="BI54" s="116">
        <v>1.6132286995515694</v>
      </c>
      <c r="BJ54" s="115">
        <f>Average!H507</f>
        <v>10.364642857142858</v>
      </c>
      <c r="BK54" s="115">
        <v>16.89</v>
      </c>
      <c r="BL54" s="116">
        <v>1.6805970149253731</v>
      </c>
      <c r="BM54" s="115">
        <f>Average!I507</f>
        <v>10.890357142857143</v>
      </c>
      <c r="BN54" s="115">
        <v>17.64</v>
      </c>
      <c r="BO54" s="116">
        <v>1.6532333645735708</v>
      </c>
    </row>
    <row r="55" spans="1:67" x14ac:dyDescent="0.2">
      <c r="A55" s="84">
        <v>18</v>
      </c>
      <c r="B55" s="87">
        <v>0.08</v>
      </c>
      <c r="C55" s="84">
        <v>0.1</v>
      </c>
      <c r="D55" s="84">
        <v>0.1</v>
      </c>
      <c r="E55" s="84">
        <v>0.15</v>
      </c>
      <c r="F55" s="84">
        <v>0.57999999999999996</v>
      </c>
      <c r="G55" s="84">
        <v>0.08</v>
      </c>
      <c r="I55" s="84">
        <v>0.08</v>
      </c>
      <c r="L55" s="84">
        <v>0.22</v>
      </c>
      <c r="M55" s="84">
        <v>0.12</v>
      </c>
      <c r="N55" s="84">
        <v>0.03</v>
      </c>
      <c r="P55" s="84">
        <v>0.11</v>
      </c>
      <c r="R55" s="84">
        <v>0.53</v>
      </c>
      <c r="U55" s="84">
        <v>18</v>
      </c>
      <c r="W55" s="107" t="str">
        <f>Q36</f>
        <v>Blachly</v>
      </c>
      <c r="X55" s="103">
        <f>Q69</f>
        <v>2.4600000000000004</v>
      </c>
      <c r="Y55" s="110">
        <v>1.3473913043478263</v>
      </c>
      <c r="Z55" s="108">
        <f t="shared" si="32"/>
        <v>4.1700000000000008</v>
      </c>
      <c r="AA55" s="108">
        <f>Average!D514</f>
        <v>3.5207142857142859</v>
      </c>
      <c r="AB55" s="108">
        <f>BK$33+BK$34+BK$35+BK$36+Z55</f>
        <v>11.930000000000001</v>
      </c>
      <c r="AC55" s="111">
        <f>AC19+Table54273952[[#This Row],[Column3]]</f>
        <v>10.179572384137602</v>
      </c>
      <c r="AT55" s="84" t="s">
        <v>127</v>
      </c>
      <c r="AU55" s="94">
        <f>Average!C508</f>
        <v>1.9479166666666663</v>
      </c>
      <c r="AV55" s="115">
        <v>1.94</v>
      </c>
      <c r="AW55" s="116">
        <v>0.95566502463054193</v>
      </c>
      <c r="AX55" s="115">
        <f>Average!D508</f>
        <v>3.2120833333333332</v>
      </c>
      <c r="AY55" s="115">
        <v>3.72</v>
      </c>
      <c r="AZ55" s="116">
        <v>1.0568181818181821</v>
      </c>
      <c r="BA55" s="115">
        <f>Average!E508</f>
        <v>4.9974999999999996</v>
      </c>
      <c r="BB55" s="115">
        <v>9.09</v>
      </c>
      <c r="BC55" s="116">
        <v>1.7413793103448276</v>
      </c>
      <c r="BD55" s="115">
        <f>Average!F508</f>
        <v>6.6116666666666664</v>
      </c>
      <c r="BE55" s="115">
        <v>11.92</v>
      </c>
      <c r="BF55" s="116">
        <v>1.781763826606876</v>
      </c>
      <c r="BG55" s="115">
        <f>Average!G508</f>
        <v>8.0133333333333336</v>
      </c>
      <c r="BH55" s="115">
        <v>12.93</v>
      </c>
      <c r="BI55" s="116">
        <v>1.5787545787545789</v>
      </c>
      <c r="BJ55" s="115">
        <f>Average!H508</f>
        <v>9.1504166666666666</v>
      </c>
      <c r="BK55" s="115">
        <v>15.09</v>
      </c>
      <c r="BL55" s="116">
        <v>1.6278317152103561</v>
      </c>
      <c r="BM55" s="115">
        <f>Average!I508</f>
        <v>9.6524999999999999</v>
      </c>
      <c r="BN55" s="115">
        <v>16.36</v>
      </c>
      <c r="BO55" s="116">
        <v>1.6710929519918285</v>
      </c>
    </row>
    <row r="56" spans="1:67" x14ac:dyDescent="0.2">
      <c r="A56" s="84">
        <v>19</v>
      </c>
      <c r="B56" s="87">
        <v>0.11</v>
      </c>
      <c r="C56" s="84">
        <v>0.13</v>
      </c>
      <c r="D56" s="84">
        <v>0.1</v>
      </c>
      <c r="E56" s="84">
        <v>0.12</v>
      </c>
      <c r="G56" s="100">
        <v>0.12</v>
      </c>
      <c r="H56" s="84">
        <v>0.32</v>
      </c>
      <c r="I56" s="84">
        <v>0.11</v>
      </c>
      <c r="J56" s="84">
        <v>0.24</v>
      </c>
      <c r="M56" s="84">
        <v>0.12</v>
      </c>
      <c r="N56" s="84">
        <v>0.06</v>
      </c>
      <c r="O56" s="84">
        <v>0.55000000000000004</v>
      </c>
      <c r="P56" s="84">
        <v>0.11</v>
      </c>
      <c r="U56" s="84">
        <v>19</v>
      </c>
      <c r="W56" s="107" t="str">
        <f>R36</f>
        <v>S. Flerchinger</v>
      </c>
      <c r="X56" s="103">
        <f>R69</f>
        <v>2.8499999999999996</v>
      </c>
      <c r="Y56" s="110">
        <v>1.1047619047619048</v>
      </c>
      <c r="Z56" s="108">
        <f t="shared" si="32"/>
        <v>4.3499999999999996</v>
      </c>
      <c r="AA56" s="108">
        <f>Average!D515</f>
        <v>3.1003846153846149</v>
      </c>
      <c r="AB56" s="108">
        <f>BL$33+BL$34+BL$35+BL$36+Z56</f>
        <v>10.45</v>
      </c>
      <c r="AC56" s="111">
        <f>AC20+Table54273952[[#This Row],[Column3]]</f>
        <v>8.7620899470899474</v>
      </c>
      <c r="AT56" s="84" t="s">
        <v>128</v>
      </c>
      <c r="AU56" s="94">
        <f>Average!C509</f>
        <v>1.7624999999999997</v>
      </c>
      <c r="AV56" s="115">
        <v>3.6199999999999997</v>
      </c>
      <c r="AW56" s="116">
        <v>2.0111111111111111</v>
      </c>
      <c r="AX56" s="115">
        <f>Average!D509</f>
        <v>3.0803571428571423</v>
      </c>
      <c r="AY56" s="115">
        <v>5.33</v>
      </c>
      <c r="AZ56" s="116">
        <v>1.5722713864306783</v>
      </c>
      <c r="BA56" s="115">
        <f>Average!E509</f>
        <v>4.796785714285714</v>
      </c>
      <c r="BB56" s="115">
        <v>10.81</v>
      </c>
      <c r="BC56" s="116">
        <v>2.1576846307385233</v>
      </c>
      <c r="BD56" s="115">
        <f>Average!F509</f>
        <v>6.7275</v>
      </c>
      <c r="BE56" s="115">
        <v>13.290000000000001</v>
      </c>
      <c r="BF56" s="116">
        <v>1.9544117647058825</v>
      </c>
      <c r="BG56" s="115">
        <f>Average!G509</f>
        <v>8.8178571428571431</v>
      </c>
      <c r="BH56" s="115">
        <v>14.030000000000001</v>
      </c>
      <c r="BI56" s="116">
        <v>1.5979498861047838</v>
      </c>
      <c r="BJ56" s="115">
        <f>Average!H509</f>
        <v>10.429642857142857</v>
      </c>
      <c r="BK56" s="115">
        <v>16.59</v>
      </c>
      <c r="BL56" s="116">
        <v>1.6474677259185699</v>
      </c>
      <c r="BM56" s="115">
        <f>Average!I509</f>
        <v>10.986785714285714</v>
      </c>
      <c r="BN56" s="115">
        <v>17.86</v>
      </c>
      <c r="BO56" s="116">
        <v>1.6598513011152416</v>
      </c>
    </row>
    <row r="57" spans="1:67" x14ac:dyDescent="0.2">
      <c r="A57" s="84">
        <v>20</v>
      </c>
      <c r="B57" s="87">
        <v>0.15</v>
      </c>
      <c r="C57" s="84">
        <v>0.26</v>
      </c>
      <c r="D57" s="84">
        <v>0.14000000000000001</v>
      </c>
      <c r="E57" s="84">
        <v>0.17</v>
      </c>
      <c r="F57" s="84">
        <v>0.46</v>
      </c>
      <c r="G57" s="84">
        <v>0.16</v>
      </c>
      <c r="I57" s="84">
        <v>0.15</v>
      </c>
      <c r="J57" s="84">
        <v>0.08</v>
      </c>
      <c r="M57" s="84">
        <v>0.13</v>
      </c>
      <c r="N57" s="84">
        <v>0.22</v>
      </c>
      <c r="P57" s="84">
        <v>0.14000000000000001</v>
      </c>
      <c r="R57" s="84">
        <v>0.6</v>
      </c>
      <c r="U57" s="84">
        <v>20</v>
      </c>
      <c r="W57" s="107" t="str">
        <f>S36</f>
        <v>B. Slaybaugh</v>
      </c>
      <c r="X57" s="103">
        <f>S69</f>
        <v>0</v>
      </c>
      <c r="Y57" s="110">
        <v>0.74166666666666659</v>
      </c>
      <c r="Z57" s="108">
        <f t="shared" si="32"/>
        <v>0</v>
      </c>
      <c r="AA57" s="108">
        <f>Average!D516</f>
        <v>3.1053846153846152</v>
      </c>
      <c r="AB57" s="108">
        <f>BM$33+BM$34+BM$35+BM$36+Z57</f>
        <v>0</v>
      </c>
      <c r="AC57" s="111">
        <f>AC21+Table54273952[[#This Row],[Column3]]</f>
        <v>9.3812179487179499</v>
      </c>
      <c r="AT57" s="84" t="s">
        <v>129</v>
      </c>
      <c r="AU57" s="94">
        <f>Average!C510</f>
        <v>1.655</v>
      </c>
      <c r="AV57" s="115">
        <v>2.02</v>
      </c>
      <c r="AW57" s="116">
        <v>1.1542857142857144</v>
      </c>
      <c r="AX57" s="115">
        <f>Average!D510</f>
        <v>2.7420833333333334</v>
      </c>
      <c r="AY57" s="115">
        <v>3.1500000000000004</v>
      </c>
      <c r="AZ57" s="116">
        <v>1.05</v>
      </c>
      <c r="BA57" s="115">
        <f>Average!E510</f>
        <v>4.3129166666666672</v>
      </c>
      <c r="BB57" s="115">
        <v>7.4700000000000006</v>
      </c>
      <c r="BC57" s="116">
        <v>1.6203904555314534</v>
      </c>
      <c r="BD57" s="115">
        <f>Average!F510</f>
        <v>5.828333333333334</v>
      </c>
      <c r="BE57" s="115">
        <v>10.07</v>
      </c>
      <c r="BF57" s="116">
        <v>1.6589785831960462</v>
      </c>
      <c r="BG57" s="115">
        <f>Average!G510</f>
        <v>7.2758333333333338</v>
      </c>
      <c r="BH57" s="115">
        <v>11.02</v>
      </c>
      <c r="BI57" s="116">
        <v>1.4461942257217848</v>
      </c>
      <c r="BJ57" s="115">
        <f>Average!H510</f>
        <v>8.59375</v>
      </c>
      <c r="BK57" s="115">
        <v>13.719999999999999</v>
      </c>
      <c r="BL57" s="116">
        <v>1.5502824858757061</v>
      </c>
      <c r="BM57" s="115">
        <f>Average!I510</f>
        <v>9.0474999999999994</v>
      </c>
      <c r="BN57" s="115">
        <v>14.569999999999999</v>
      </c>
      <c r="BO57" s="116">
        <v>1.5566239316239316</v>
      </c>
    </row>
    <row r="58" spans="1:67" x14ac:dyDescent="0.2">
      <c r="A58" s="84">
        <v>21</v>
      </c>
      <c r="B58" s="87">
        <v>0.4</v>
      </c>
      <c r="C58" s="84">
        <v>0.36</v>
      </c>
      <c r="D58" s="84">
        <v>0.62</v>
      </c>
      <c r="E58" s="84">
        <v>1.01</v>
      </c>
      <c r="G58" s="100">
        <v>0.4</v>
      </c>
      <c r="H58" s="84">
        <v>0.36</v>
      </c>
      <c r="I58" s="84">
        <v>0.62</v>
      </c>
      <c r="M58" s="84">
        <v>0.76</v>
      </c>
      <c r="N58" s="84">
        <v>0.4</v>
      </c>
      <c r="O58" s="84">
        <v>0.72</v>
      </c>
      <c r="P58" s="84">
        <v>0.74</v>
      </c>
      <c r="Q58" s="84">
        <v>1.56</v>
      </c>
      <c r="U58" s="84">
        <v>21</v>
      </c>
      <c r="W58" s="107" t="str">
        <f>T36</f>
        <v>Demand</v>
      </c>
      <c r="X58" s="103">
        <f>T69</f>
        <v>6.41</v>
      </c>
      <c r="Y58" s="110">
        <v>2.3030769230769228</v>
      </c>
      <c r="Z58" s="108">
        <f t="shared" si="32"/>
        <v>8.1</v>
      </c>
      <c r="AA58" s="108">
        <f>Average!D517</f>
        <v>5.9661111111111111</v>
      </c>
      <c r="AB58" s="108">
        <f>BN$33+BN$34+BN$35+BN$36+Z58</f>
        <v>14.469999999999999</v>
      </c>
      <c r="AC58" s="111">
        <f>AC22+Table54273952[[#This Row],[Column3]]</f>
        <v>15.40448717948718</v>
      </c>
      <c r="AT58" s="84" t="s">
        <v>130</v>
      </c>
      <c r="AU58" s="94">
        <f>Average!C511</f>
        <v>1.5517857142857143</v>
      </c>
      <c r="AV58" s="115">
        <v>2.69</v>
      </c>
      <c r="AW58" s="116">
        <v>1.670807453416149</v>
      </c>
      <c r="AX58" s="115">
        <f>Average!D511</f>
        <v>2.74</v>
      </c>
      <c r="AY58" s="115">
        <v>4.21</v>
      </c>
      <c r="AZ58" s="116">
        <v>1.431972789115646</v>
      </c>
      <c r="BA58" s="115">
        <f>Average!E511</f>
        <v>4.4739285714285719</v>
      </c>
      <c r="BB58" s="115">
        <v>8.8499999999999979</v>
      </c>
      <c r="BC58" s="116">
        <v>2.0251716247139582</v>
      </c>
      <c r="BD58" s="115">
        <f>Average!F511</f>
        <v>6.0232142857142863</v>
      </c>
      <c r="BE58" s="115">
        <v>10.699999999999998</v>
      </c>
      <c r="BF58" s="116">
        <v>1.8384879725085905</v>
      </c>
      <c r="BG58" s="115">
        <f>Average!G511</f>
        <v>7.5389285714285723</v>
      </c>
      <c r="BH58" s="115">
        <v>11.519999999999998</v>
      </c>
      <c r="BI58" s="116">
        <v>1.5609756097560972</v>
      </c>
      <c r="BJ58" s="115">
        <f>Average!H511</f>
        <v>8.9414285714285722</v>
      </c>
      <c r="BK58" s="115">
        <v>13.639999999999997</v>
      </c>
      <c r="BL58" s="116">
        <v>1.5953216374269001</v>
      </c>
      <c r="BM58" s="115">
        <f>Average!I511</f>
        <v>9.4157142857142873</v>
      </c>
      <c r="BN58" s="115">
        <v>14.429999999999996</v>
      </c>
      <c r="BO58" s="116">
        <v>1.5583153347732175</v>
      </c>
    </row>
    <row r="59" spans="1:67" x14ac:dyDescent="0.2">
      <c r="A59" s="84">
        <v>22</v>
      </c>
      <c r="H59" s="84">
        <v>0.75</v>
      </c>
      <c r="J59" s="84">
        <v>0.6</v>
      </c>
      <c r="N59" s="84">
        <v>0.04</v>
      </c>
      <c r="T59" s="84">
        <v>1</v>
      </c>
      <c r="U59" s="84">
        <v>22</v>
      </c>
      <c r="W59" s="107"/>
      <c r="X59" s="103"/>
      <c r="Y59" s="103"/>
      <c r="Z59" s="104"/>
      <c r="AA59" s="104"/>
      <c r="AB59" s="108"/>
      <c r="AC59" s="109"/>
      <c r="AT59" s="84" t="s">
        <v>131</v>
      </c>
      <c r="AU59" s="94">
        <f>Average!C512</f>
        <v>1.5903846153846157</v>
      </c>
      <c r="AV59" s="115">
        <v>0</v>
      </c>
      <c r="AW59" s="116">
        <v>0</v>
      </c>
      <c r="AX59" s="115">
        <f>Average!D512</f>
        <v>2.6257692307692309</v>
      </c>
      <c r="AY59" s="115">
        <v>0.36</v>
      </c>
      <c r="AZ59" s="116">
        <v>0.11960132890365449</v>
      </c>
      <c r="BA59" s="115">
        <f>Average!E512</f>
        <v>4.222065527065527</v>
      </c>
      <c r="BB59" s="115">
        <v>4.1900000000000004</v>
      </c>
      <c r="BC59" s="116">
        <v>0.87840670859538805</v>
      </c>
      <c r="BD59" s="115">
        <f>Average!F512</f>
        <v>5.5142083842083842</v>
      </c>
      <c r="BE59" s="115">
        <v>6.3500000000000005</v>
      </c>
      <c r="BF59" s="116">
        <v>1.0127591706539076</v>
      </c>
      <c r="BG59" s="115">
        <f>Average!G512</f>
        <v>6.628494098494099</v>
      </c>
      <c r="BH59" s="115">
        <v>7.8500000000000005</v>
      </c>
      <c r="BI59" s="116">
        <v>1.0115979381443301</v>
      </c>
      <c r="BJ59" s="115">
        <f>Average!H512</f>
        <v>7.5825681725681733</v>
      </c>
      <c r="BK59" s="115">
        <v>9.870000000000001</v>
      </c>
      <c r="BL59" s="116">
        <v>1.1228668941979525</v>
      </c>
      <c r="BM59" s="115">
        <f>Average!I512</f>
        <v>7.9598758648758654</v>
      </c>
      <c r="BN59" s="115">
        <v>10.72</v>
      </c>
      <c r="BO59" s="116">
        <v>1.1477516059957173</v>
      </c>
    </row>
    <row r="60" spans="1:67" x14ac:dyDescent="0.2">
      <c r="A60" s="84">
        <v>23</v>
      </c>
      <c r="F60" s="84">
        <v>0.26</v>
      </c>
      <c r="T60" s="84">
        <v>0.75</v>
      </c>
      <c r="U60" s="84">
        <v>23</v>
      </c>
      <c r="W60" s="107" t="s">
        <v>101</v>
      </c>
      <c r="X60" s="103"/>
      <c r="Y60" s="103"/>
      <c r="Z60" s="104"/>
      <c r="AA60" s="104" t="s">
        <v>145</v>
      </c>
      <c r="AB60" s="108"/>
      <c r="AC60" s="111"/>
      <c r="AT60" s="84" t="s">
        <v>132</v>
      </c>
      <c r="AU60" s="94">
        <f>Average!C513</f>
        <v>1.5205882352941178</v>
      </c>
      <c r="AV60" s="115">
        <v>0</v>
      </c>
      <c r="AW60" s="116">
        <v>0</v>
      </c>
      <c r="AX60" s="115">
        <f>Average!D513</f>
        <v>2.6982352941176471</v>
      </c>
      <c r="AY60" s="115">
        <v>0</v>
      </c>
      <c r="AZ60" s="116">
        <v>0</v>
      </c>
      <c r="BA60" s="115">
        <f>Average!E513</f>
        <v>4.0335294117647056</v>
      </c>
      <c r="BB60" s="115">
        <v>0</v>
      </c>
      <c r="BC60" s="116">
        <v>0</v>
      </c>
      <c r="BD60" s="115">
        <f>Average!F513</f>
        <v>5.5558823529411763</v>
      </c>
      <c r="BE60" s="115">
        <v>0</v>
      </c>
      <c r="BF60" s="116">
        <v>0</v>
      </c>
      <c r="BG60" s="115">
        <f>Average!G513</f>
        <v>7.0888235294117647</v>
      </c>
      <c r="BH60" s="115">
        <v>0</v>
      </c>
      <c r="BI60" s="116">
        <v>0</v>
      </c>
      <c r="BJ60" s="115">
        <f>Average!H513</f>
        <v>8.1743790849673204</v>
      </c>
      <c r="BK60" s="115">
        <v>0</v>
      </c>
      <c r="BL60" s="116">
        <v>0</v>
      </c>
      <c r="BM60" s="115">
        <f>Average!I513</f>
        <v>8.7326143790849677</v>
      </c>
      <c r="BN60" s="115">
        <v>0</v>
      </c>
      <c r="BO60" s="116">
        <v>0</v>
      </c>
    </row>
    <row r="61" spans="1:67" x14ac:dyDescent="0.2">
      <c r="A61" s="84">
        <v>24</v>
      </c>
      <c r="U61" s="84">
        <v>24</v>
      </c>
      <c r="W61" s="107"/>
      <c r="X61" s="103" t="s">
        <v>102</v>
      </c>
      <c r="Y61" s="103"/>
      <c r="Z61" s="104"/>
      <c r="AA61" s="104"/>
      <c r="AB61" s="108"/>
      <c r="AC61" s="109"/>
      <c r="AT61" s="84" t="s">
        <v>133</v>
      </c>
      <c r="AU61" s="94">
        <f>Average!C514</f>
        <v>2.1310714285714285</v>
      </c>
      <c r="AV61" s="115">
        <v>4.2799999999999994</v>
      </c>
      <c r="AW61" s="116">
        <v>2.5325443786982245</v>
      </c>
      <c r="AX61" s="115">
        <f>Average!D514</f>
        <v>3.5207142857142859</v>
      </c>
      <c r="AY61" s="115">
        <v>5.47</v>
      </c>
      <c r="AZ61" s="116">
        <v>1.9397163120567376</v>
      </c>
      <c r="BA61" s="115">
        <f>Average!E514</f>
        <v>5.531428571428572</v>
      </c>
      <c r="BB61" s="115">
        <v>9.6199999999999992</v>
      </c>
      <c r="BC61" s="116">
        <v>2.2796208530805688</v>
      </c>
      <c r="BD61" s="115">
        <f>Average!F514</f>
        <v>7.316071428571429</v>
      </c>
      <c r="BE61" s="115">
        <v>12.459999999999999</v>
      </c>
      <c r="BF61" s="116">
        <v>2.1975308641975309</v>
      </c>
      <c r="BG61" s="115">
        <f>Average!G514</f>
        <v>9.0135714285714297</v>
      </c>
      <c r="BH61" s="115">
        <v>13.549999999999999</v>
      </c>
      <c r="BI61" s="116">
        <v>1.8767313019390581</v>
      </c>
      <c r="BJ61" s="115">
        <f>Average!H514</f>
        <v>10.263214285714287</v>
      </c>
      <c r="BK61" s="115">
        <v>16.059999999999999</v>
      </c>
      <c r="BL61" s="116">
        <v>1.9443099273607747</v>
      </c>
      <c r="BM61" s="115">
        <f>Average!I514</f>
        <v>10.713571428571431</v>
      </c>
      <c r="BN61" s="115">
        <v>16.64</v>
      </c>
      <c r="BO61" s="116">
        <v>1.9148446490218645</v>
      </c>
    </row>
    <row r="62" spans="1:67" x14ac:dyDescent="0.2">
      <c r="A62" s="84">
        <v>25</v>
      </c>
      <c r="M62" s="84">
        <v>0.03</v>
      </c>
      <c r="U62" s="84">
        <v>25</v>
      </c>
      <c r="X62" s="90"/>
      <c r="Y62" s="90"/>
      <c r="Z62" s="92"/>
      <c r="AA62" s="92"/>
      <c r="AB62" s="93"/>
      <c r="AC62" s="109"/>
      <c r="AT62" s="84" t="s">
        <v>17</v>
      </c>
      <c r="AU62" s="94">
        <f>Average!C515</f>
        <v>1.9265384615384611</v>
      </c>
      <c r="AV62" s="115">
        <v>4.339999999999999</v>
      </c>
      <c r="AW62" s="116">
        <v>2.6790123456790114</v>
      </c>
      <c r="AX62" s="115">
        <f>Average!D515</f>
        <v>3.1003846153846149</v>
      </c>
      <c r="AY62" s="115">
        <v>5.3299999999999992</v>
      </c>
      <c r="AZ62" s="116">
        <v>2.0343511450381677</v>
      </c>
      <c r="BA62" s="115">
        <f>Average!E515</f>
        <v>4.9200142450142446</v>
      </c>
      <c r="BB62" s="115">
        <v>10.329999999999998</v>
      </c>
      <c r="BC62" s="116">
        <v>2.6284987277353684</v>
      </c>
      <c r="BD62" s="115">
        <f>Average!F515</f>
        <v>6.6355698005698009</v>
      </c>
      <c r="BE62" s="115">
        <v>12.29</v>
      </c>
      <c r="BF62" s="116">
        <v>2.3014981273408237</v>
      </c>
      <c r="BG62" s="115">
        <f>Average!G515</f>
        <v>8.465569800569801</v>
      </c>
      <c r="BH62" s="115">
        <v>13.329999999999998</v>
      </c>
      <c r="BI62" s="116">
        <v>2.0015015015015014</v>
      </c>
      <c r="BJ62" s="115">
        <f>Average!H515</f>
        <v>9.9618660968660979</v>
      </c>
      <c r="BK62" s="115">
        <v>15.709999999999997</v>
      </c>
      <c r="BL62" s="116">
        <v>2.0863213811420978</v>
      </c>
      <c r="BM62" s="115">
        <f>Average!I515</f>
        <v>10.527421652421653</v>
      </c>
      <c r="BN62" s="115">
        <v>16.939999999999998</v>
      </c>
      <c r="BO62" s="116">
        <v>2.1443037974683539</v>
      </c>
    </row>
    <row r="63" spans="1:67" x14ac:dyDescent="0.2">
      <c r="A63" s="84">
        <v>26</v>
      </c>
      <c r="B63" s="84">
        <v>7.0000000000000007E-2</v>
      </c>
      <c r="C63" s="84">
        <v>0.28000000000000003</v>
      </c>
      <c r="E63" s="84">
        <v>0.27</v>
      </c>
      <c r="G63" s="84">
        <v>0.08</v>
      </c>
      <c r="I63" s="84">
        <v>0.12</v>
      </c>
      <c r="N63" s="84">
        <v>0.28000000000000003</v>
      </c>
      <c r="P63" s="84">
        <v>0.11</v>
      </c>
      <c r="Q63" s="84">
        <v>0.18</v>
      </c>
      <c r="R63" s="84">
        <v>0.8</v>
      </c>
      <c r="U63" s="84">
        <v>26</v>
      </c>
      <c r="X63" s="90"/>
      <c r="Y63" s="90"/>
      <c r="Z63" s="92"/>
      <c r="AA63" s="92"/>
      <c r="AB63" s="93"/>
      <c r="AC63" s="93"/>
      <c r="AT63" s="84" t="s">
        <v>134</v>
      </c>
      <c r="AU63" s="94">
        <f>Average!C516</f>
        <v>2.3707692307692305</v>
      </c>
      <c r="AV63" s="115">
        <v>3.2099999999999995</v>
      </c>
      <c r="AW63" s="116"/>
      <c r="AX63" s="115">
        <f>Average!D516</f>
        <v>3.1053846153846152</v>
      </c>
      <c r="AY63" s="115">
        <v>4.4399999999999995</v>
      </c>
      <c r="AZ63" s="116"/>
      <c r="BA63" s="115">
        <f>Average!E516</f>
        <v>5.5969230769230762</v>
      </c>
      <c r="BB63" s="115">
        <v>10.09</v>
      </c>
      <c r="BC63" s="116"/>
      <c r="BD63" s="115">
        <f>Average!F516</f>
        <v>7.4830769230769221</v>
      </c>
      <c r="BE63" s="115">
        <v>12.66</v>
      </c>
      <c r="BF63" s="116"/>
      <c r="BG63" s="115">
        <f>Average!G516</f>
        <v>9.083846153846153</v>
      </c>
      <c r="BH63" s="115">
        <v>13.47</v>
      </c>
      <c r="BI63" s="116"/>
      <c r="BJ63" s="115">
        <f>Average!H516</f>
        <v>10.579230769230769</v>
      </c>
      <c r="BK63" s="115">
        <v>15.84</v>
      </c>
      <c r="BL63" s="116"/>
      <c r="BM63" s="115">
        <f>Average!I516</f>
        <v>10.963076923076922</v>
      </c>
      <c r="BN63" s="115">
        <v>17.73</v>
      </c>
      <c r="BO63" s="116"/>
    </row>
    <row r="64" spans="1:67" x14ac:dyDescent="0.2">
      <c r="A64" s="84">
        <v>27</v>
      </c>
      <c r="B64" s="84">
        <v>0.01</v>
      </c>
      <c r="C64" s="84">
        <v>0.56999999999999995</v>
      </c>
      <c r="E64" s="84">
        <v>0.04</v>
      </c>
      <c r="F64" s="84">
        <v>0.2</v>
      </c>
      <c r="I64" s="84">
        <v>0.04</v>
      </c>
      <c r="J64" s="84">
        <v>0.2</v>
      </c>
      <c r="M64" s="84">
        <v>0.06</v>
      </c>
      <c r="N64" s="84">
        <v>0.06</v>
      </c>
      <c r="P64" s="84">
        <v>0.02</v>
      </c>
      <c r="T64" s="84">
        <v>1.2</v>
      </c>
      <c r="U64" s="84">
        <v>27</v>
      </c>
      <c r="X64" s="90"/>
      <c r="Y64" s="90"/>
      <c r="Z64" s="92"/>
      <c r="AA64" s="92"/>
      <c r="AB64" s="93"/>
      <c r="AC64" s="93"/>
      <c r="AT64" s="84" t="s">
        <v>135</v>
      </c>
      <c r="AU64" s="94">
        <f>Average!C517</f>
        <v>3.4283333333333328</v>
      </c>
      <c r="AV64" s="94">
        <v>6.4300000000000006</v>
      </c>
      <c r="AW64" s="117"/>
      <c r="AX64" s="94">
        <f>Average!D517</f>
        <v>5.9661111111111111</v>
      </c>
      <c r="AY64" s="94">
        <v>9.89</v>
      </c>
      <c r="AZ64" s="117"/>
      <c r="BA64" s="94">
        <f>Average!E517</f>
        <v>9.81</v>
      </c>
      <c r="BB64" s="94">
        <v>19.170000000000002</v>
      </c>
      <c r="BC64" s="117"/>
      <c r="BD64" s="94">
        <f>Average!F517</f>
        <v>12.321944444444444</v>
      </c>
      <c r="BE64" s="94">
        <v>22.48</v>
      </c>
      <c r="BF64" s="117"/>
      <c r="BG64" s="94">
        <f>Average!G517</f>
        <v>15.193055555555555</v>
      </c>
      <c r="BH64" s="94">
        <v>24.55</v>
      </c>
      <c r="BI64" s="117"/>
      <c r="BJ64" s="94">
        <f>Average!H517</f>
        <v>17.163611111111109</v>
      </c>
      <c r="BK64" s="94">
        <v>28.07</v>
      </c>
      <c r="BL64" s="117"/>
      <c r="BM64" s="118">
        <f>Average!I517</f>
        <v>17.796111111111109</v>
      </c>
      <c r="BN64" s="94">
        <v>29.66</v>
      </c>
      <c r="BO64" s="117"/>
    </row>
    <row r="65" spans="1:67" x14ac:dyDescent="0.2">
      <c r="A65" s="84">
        <v>28</v>
      </c>
      <c r="B65" s="84">
        <v>0.01</v>
      </c>
      <c r="I65" s="84">
        <v>0.02</v>
      </c>
      <c r="M65" s="84">
        <v>0.06</v>
      </c>
      <c r="N65" s="84">
        <v>0.12</v>
      </c>
      <c r="O65" s="84">
        <v>0.17</v>
      </c>
      <c r="T65" s="84">
        <v>0.38</v>
      </c>
      <c r="U65" s="84">
        <v>28</v>
      </c>
      <c r="X65" s="90"/>
      <c r="Y65" s="90"/>
      <c r="Z65" s="92"/>
      <c r="AA65" s="92"/>
      <c r="AB65" s="93"/>
      <c r="AC65" s="93"/>
      <c r="AU65" s="94"/>
      <c r="AV65" s="94"/>
      <c r="AW65" s="117"/>
      <c r="AX65" s="94"/>
      <c r="AY65" s="94"/>
      <c r="AZ65" s="117"/>
      <c r="BA65" s="94"/>
      <c r="BB65" s="94"/>
      <c r="BC65" s="117"/>
      <c r="BD65" s="94"/>
      <c r="BE65" s="94"/>
      <c r="BF65" s="117"/>
      <c r="BG65" s="94"/>
      <c r="BH65" s="94"/>
      <c r="BI65" s="117"/>
      <c r="BJ65" s="94"/>
      <c r="BK65" s="94"/>
      <c r="BL65" s="117"/>
      <c r="BM65" s="94"/>
      <c r="BN65" s="94"/>
      <c r="BO65" s="117"/>
    </row>
    <row r="66" spans="1:67" x14ac:dyDescent="0.2">
      <c r="A66" s="84">
        <v>29</v>
      </c>
      <c r="U66" s="84">
        <v>29</v>
      </c>
      <c r="X66" s="90"/>
      <c r="Y66" s="90"/>
      <c r="Z66" s="92"/>
      <c r="AA66" s="92"/>
      <c r="AB66" s="93"/>
      <c r="AC66" s="93"/>
      <c r="AT66" s="84" t="s">
        <v>136</v>
      </c>
      <c r="AU66" s="94">
        <v>1.8337500000000002</v>
      </c>
      <c r="AV66" s="94">
        <v>2.6233333333333331</v>
      </c>
      <c r="AW66" s="117">
        <v>1.4305839581913198</v>
      </c>
      <c r="AX66" s="94">
        <v>3.24125</v>
      </c>
      <c r="AY66" s="94">
        <v>4.9255238095238099</v>
      </c>
      <c r="AZ66" s="117">
        <v>1.5196371182487651</v>
      </c>
      <c r="BA66" s="94">
        <v>4.8487499999999999</v>
      </c>
      <c r="BB66" s="94">
        <v>8.2527777777777782</v>
      </c>
      <c r="BC66" s="117">
        <v>1.7020423362264043</v>
      </c>
      <c r="BD66" s="94">
        <v>6.3731249999999999</v>
      </c>
      <c r="BE66" s="94">
        <v>10.373888888888887</v>
      </c>
      <c r="BF66" s="117">
        <v>1.6277554400531744</v>
      </c>
      <c r="BG66" s="94">
        <v>7.9749999999999996</v>
      </c>
      <c r="BH66" s="94">
        <v>11.296666666666667</v>
      </c>
      <c r="BI66" s="117">
        <v>1.4165099268547545</v>
      </c>
      <c r="BJ66" s="94">
        <v>9.1031249999999986</v>
      </c>
      <c r="BK66" s="94">
        <v>13.362777777777778</v>
      </c>
      <c r="BL66" s="117">
        <v>1.4679330205591794</v>
      </c>
      <c r="BM66" s="94">
        <v>9.7012500000000017</v>
      </c>
      <c r="BN66" s="94">
        <v>14.288888888888888</v>
      </c>
      <c r="BO66" s="117">
        <v>1.472891523142779</v>
      </c>
    </row>
    <row r="67" spans="1:67" x14ac:dyDescent="0.2">
      <c r="A67" s="84">
        <v>30</v>
      </c>
      <c r="U67" s="84">
        <v>30</v>
      </c>
      <c r="X67" s="90"/>
      <c r="Y67" s="90"/>
      <c r="Z67" s="92"/>
      <c r="AA67" s="92"/>
      <c r="AB67" s="93"/>
      <c r="AC67" s="93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</row>
    <row r="68" spans="1:67" x14ac:dyDescent="0.2">
      <c r="A68" s="84">
        <v>31</v>
      </c>
      <c r="U68" s="84">
        <v>31</v>
      </c>
      <c r="X68" s="90"/>
      <c r="Y68" s="90"/>
      <c r="Z68" s="92"/>
      <c r="AA68" s="92"/>
      <c r="AB68" s="93"/>
      <c r="AC68" s="93"/>
    </row>
    <row r="69" spans="1:67" x14ac:dyDescent="0.2">
      <c r="A69" s="102" t="s">
        <v>37</v>
      </c>
      <c r="B69" s="102">
        <f t="shared" ref="B69:T69" si="33">SUM(B38:B68)</f>
        <v>2.3399999999999994</v>
      </c>
      <c r="C69" s="102">
        <f t="shared" si="33"/>
        <v>3.4099999999999997</v>
      </c>
      <c r="D69" s="102">
        <f t="shared" si="33"/>
        <v>2.1200000000000006</v>
      </c>
      <c r="E69" s="102">
        <f t="shared" si="33"/>
        <v>3.3000000000000003</v>
      </c>
      <c r="F69" s="102">
        <f t="shared" si="33"/>
        <v>2.7</v>
      </c>
      <c r="G69" s="102">
        <f t="shared" si="33"/>
        <v>2.08</v>
      </c>
      <c r="H69" s="102">
        <f t="shared" si="33"/>
        <v>3.6899999999999995</v>
      </c>
      <c r="I69" s="102">
        <f t="shared" si="33"/>
        <v>2.99</v>
      </c>
      <c r="J69" s="102">
        <f t="shared" si="33"/>
        <v>2.93</v>
      </c>
      <c r="K69" s="102">
        <f t="shared" si="33"/>
        <v>0</v>
      </c>
      <c r="L69" s="102">
        <f t="shared" si="33"/>
        <v>1.45</v>
      </c>
      <c r="M69" s="102">
        <f t="shared" si="33"/>
        <v>2.7600000000000002</v>
      </c>
      <c r="N69" s="102">
        <f t="shared" si="33"/>
        <v>2.0700000000000003</v>
      </c>
      <c r="O69" s="102">
        <f t="shared" si="33"/>
        <v>3.3499999999999996</v>
      </c>
      <c r="P69" s="102">
        <f t="shared" si="33"/>
        <v>3.17</v>
      </c>
      <c r="Q69" s="102">
        <f t="shared" si="33"/>
        <v>2.4600000000000004</v>
      </c>
      <c r="R69" s="102">
        <f t="shared" si="33"/>
        <v>2.8499999999999996</v>
      </c>
      <c r="S69" s="102">
        <f t="shared" si="33"/>
        <v>0</v>
      </c>
      <c r="T69" s="102">
        <f t="shared" si="33"/>
        <v>6.41</v>
      </c>
      <c r="X69" s="90"/>
      <c r="Y69" s="90"/>
      <c r="Z69" s="92"/>
      <c r="AA69" s="92"/>
      <c r="AB69" s="93"/>
      <c r="AC69" s="93"/>
    </row>
    <row r="70" spans="1:67" x14ac:dyDescent="0.2">
      <c r="K70" s="119" t="s">
        <v>187</v>
      </c>
      <c r="M70" s="85" t="s">
        <v>186</v>
      </c>
      <c r="P70" s="99" t="s">
        <v>186</v>
      </c>
      <c r="X70" s="90"/>
      <c r="Y70" s="90"/>
      <c r="Z70" s="92"/>
      <c r="AA70" s="92"/>
      <c r="AB70" s="93"/>
      <c r="AC70" s="93"/>
    </row>
    <row r="71" spans="1:67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84" t="s">
        <v>4</v>
      </c>
      <c r="F71" s="84" t="s">
        <v>5</v>
      </c>
      <c r="G71" s="84" t="s">
        <v>6</v>
      </c>
      <c r="H71" s="84" t="s">
        <v>180</v>
      </c>
      <c r="I71" s="84" t="s">
        <v>96</v>
      </c>
      <c r="J71" s="84" t="s">
        <v>9</v>
      </c>
      <c r="K71" s="84" t="s">
        <v>10</v>
      </c>
      <c r="L71" s="84" t="s">
        <v>11</v>
      </c>
      <c r="M71" s="85" t="s">
        <v>185</v>
      </c>
      <c r="N71" s="84" t="s">
        <v>13</v>
      </c>
      <c r="O71" s="84" t="s">
        <v>14</v>
      </c>
      <c r="P71" s="99" t="s">
        <v>189</v>
      </c>
      <c r="Q71" s="84" t="s">
        <v>16</v>
      </c>
      <c r="R71" s="84" t="s">
        <v>17</v>
      </c>
      <c r="S71" s="84" t="s">
        <v>18</v>
      </c>
      <c r="T71" s="84" t="s">
        <v>19</v>
      </c>
      <c r="W71" s="120">
        <v>42795</v>
      </c>
      <c r="X71" s="121"/>
      <c r="Y71" s="121" t="s">
        <v>107</v>
      </c>
      <c r="Z71" s="122"/>
      <c r="AA71" s="122"/>
      <c r="AB71" s="123"/>
      <c r="AC71" s="105"/>
    </row>
    <row r="72" spans="1:67" x14ac:dyDescent="0.2">
      <c r="A72" s="84">
        <v>2017</v>
      </c>
      <c r="X72" s="90" t="s">
        <v>40</v>
      </c>
      <c r="Y72" s="90" t="s">
        <v>115</v>
      </c>
      <c r="Z72" s="92" t="s">
        <v>99</v>
      </c>
      <c r="AA72" s="124" t="s">
        <v>116</v>
      </c>
      <c r="AB72" s="93" t="s">
        <v>100</v>
      </c>
      <c r="AC72" s="109" t="s">
        <v>178</v>
      </c>
    </row>
    <row r="73" spans="1:67" x14ac:dyDescent="0.2">
      <c r="A73" s="84">
        <v>1</v>
      </c>
      <c r="B73" s="84">
        <v>0.01</v>
      </c>
      <c r="F73" s="84">
        <v>0.05</v>
      </c>
      <c r="I73" s="84">
        <v>0.01</v>
      </c>
      <c r="J73" s="84">
        <v>7.0000000000000007E-2</v>
      </c>
      <c r="M73" s="125" t="s">
        <v>188</v>
      </c>
      <c r="N73" s="84">
        <v>0.03</v>
      </c>
      <c r="U73" s="84">
        <v>1</v>
      </c>
      <c r="W73" s="84" t="str">
        <f>B71</f>
        <v>Pomeroy</v>
      </c>
      <c r="X73" s="90">
        <f>B104</f>
        <v>3.5999999999999996</v>
      </c>
      <c r="Y73" s="97">
        <v>1.6069565217391304</v>
      </c>
      <c r="Z73" s="93">
        <f>AH25</f>
        <v>6.6199999999999992</v>
      </c>
      <c r="AA73" s="93">
        <f>Average!E499</f>
        <v>4.1942857142857148</v>
      </c>
      <c r="AB73" s="93">
        <f>AV$33+AV$34+AV$35+AV$36+Z73</f>
        <v>12.049999999999999</v>
      </c>
      <c r="AC73" s="111">
        <f>AC40+Table65284053[[#This Row],[Column1]]</f>
        <v>10.95613555325512</v>
      </c>
    </row>
    <row r="74" spans="1:67" x14ac:dyDescent="0.2">
      <c r="A74" s="84">
        <v>2</v>
      </c>
      <c r="U74" s="84">
        <v>2</v>
      </c>
      <c r="W74" s="84" t="str">
        <f>C71</f>
        <v>Kuhn</v>
      </c>
      <c r="X74" s="90">
        <f>C104</f>
        <v>4.5299999999999994</v>
      </c>
      <c r="Y74" s="97">
        <v>2.0842105263157893</v>
      </c>
      <c r="Z74" s="93">
        <f t="shared" ref="Z74:Z91" si="34">AH26</f>
        <v>9.4699999999999989</v>
      </c>
      <c r="AA74" s="93">
        <f>Average!E500</f>
        <v>5.7533592132505174</v>
      </c>
      <c r="AB74" s="93">
        <f>AW$33+AW$34+AW$35+AW$36+Z74</f>
        <v>17.96</v>
      </c>
      <c r="AC74" s="111">
        <f>AC41+Table65284053[[#This Row],[Column1]]</f>
        <v>15.280605617741166</v>
      </c>
    </row>
    <row r="75" spans="1:67" x14ac:dyDescent="0.2">
      <c r="A75" s="84">
        <v>3</v>
      </c>
      <c r="E75" s="84">
        <v>0.02</v>
      </c>
      <c r="I75" s="84">
        <v>0.01</v>
      </c>
      <c r="U75" s="84">
        <v>3</v>
      </c>
      <c r="W75" s="84" t="str">
        <f>D71</f>
        <v>Tom Keatts</v>
      </c>
      <c r="X75" s="90">
        <f>D104</f>
        <v>4.5099999999999989</v>
      </c>
      <c r="Y75" s="97"/>
      <c r="Z75" s="93">
        <f t="shared" si="34"/>
        <v>6.9799999999999995</v>
      </c>
      <c r="AA75" s="93"/>
      <c r="AB75" s="93">
        <f>AX$33+AX$34+AX$35+AX$36+Z75</f>
        <v>9.68</v>
      </c>
      <c r="AC75" s="111"/>
    </row>
    <row r="76" spans="1:67" x14ac:dyDescent="0.2">
      <c r="A76" s="84">
        <v>4</v>
      </c>
      <c r="B76" s="84">
        <v>0.05</v>
      </c>
      <c r="C76" s="84">
        <v>0.53</v>
      </c>
      <c r="D76" s="84">
        <v>0.08</v>
      </c>
      <c r="E76" s="84">
        <v>0.23</v>
      </c>
      <c r="G76" s="100"/>
      <c r="I76" s="84">
        <v>0.15</v>
      </c>
      <c r="M76" s="125">
        <v>0.26</v>
      </c>
      <c r="N76" s="84">
        <v>0.3</v>
      </c>
      <c r="P76" s="84">
        <v>7.0000000000000007E-2</v>
      </c>
      <c r="Q76" s="84">
        <v>0.2</v>
      </c>
      <c r="R76" s="84">
        <v>1.6</v>
      </c>
      <c r="U76" s="84">
        <v>4</v>
      </c>
      <c r="W76" s="84" t="str">
        <f>E71</f>
        <v>Victor</v>
      </c>
      <c r="X76" s="90">
        <f>E104</f>
        <v>5.379999999999999</v>
      </c>
      <c r="Y76" s="97">
        <v>2.2569565217391307</v>
      </c>
      <c r="Z76" s="93">
        <f t="shared" si="34"/>
        <v>10.73</v>
      </c>
      <c r="AA76" s="93">
        <f>Average!E502</f>
        <v>6.77</v>
      </c>
      <c r="AB76" s="93">
        <f>AY$33+AY$34+AY$35+AY$36+Z76</f>
        <v>15.41</v>
      </c>
      <c r="AC76" s="111">
        <f>AC43+Table65284053[[#This Row],[Column1]]</f>
        <v>17.454472049689439</v>
      </c>
    </row>
    <row r="77" spans="1:67" x14ac:dyDescent="0.2">
      <c r="A77" s="84">
        <v>5</v>
      </c>
      <c r="B77" s="84">
        <v>0.02</v>
      </c>
      <c r="D77" s="84">
        <v>0.02</v>
      </c>
      <c r="G77" s="100">
        <v>0.08</v>
      </c>
      <c r="I77" s="84">
        <v>0.11</v>
      </c>
      <c r="J77" s="84">
        <v>0.28000000000000003</v>
      </c>
      <c r="M77" s="84">
        <v>0.11</v>
      </c>
      <c r="N77" s="84">
        <v>0.36</v>
      </c>
      <c r="P77" s="84">
        <v>0.08</v>
      </c>
      <c r="T77" s="84">
        <v>0.43</v>
      </c>
      <c r="U77" s="84">
        <v>5</v>
      </c>
      <c r="W77" s="84" t="str">
        <f>F71</f>
        <v>Ruark</v>
      </c>
      <c r="X77" s="90">
        <f>F104</f>
        <v>4.1899999999999995</v>
      </c>
      <c r="Y77" s="97">
        <v>1.521304347826087</v>
      </c>
      <c r="Z77" s="93">
        <f t="shared" si="34"/>
        <v>8.2899999999999991</v>
      </c>
      <c r="AA77" s="93">
        <f>Average!E503</f>
        <v>4.2292857142857141</v>
      </c>
      <c r="AB77" s="93">
        <f>AZ$33+AZ$34+AZ$35+AZ$36+Z77</f>
        <v>14.709999999999999</v>
      </c>
      <c r="AC77" s="111">
        <f>AC44+Table65284053[[#This Row],[Column1]]</f>
        <v>12.59354484082745</v>
      </c>
    </row>
    <row r="78" spans="1:67" x14ac:dyDescent="0.2">
      <c r="A78" s="84">
        <v>6</v>
      </c>
      <c r="C78" s="84">
        <v>0.1</v>
      </c>
      <c r="G78" s="100"/>
      <c r="J78" s="84">
        <v>0.02</v>
      </c>
      <c r="M78" s="84">
        <v>0.01</v>
      </c>
      <c r="N78" s="84">
        <v>0.04</v>
      </c>
      <c r="U78" s="84">
        <v>6</v>
      </c>
      <c r="W78" s="84" t="str">
        <f>G71</f>
        <v>Cardwell</v>
      </c>
      <c r="X78" s="90">
        <f>G104</f>
        <v>3.3200000000000007</v>
      </c>
      <c r="Y78" s="97">
        <v>1.2739999999999998</v>
      </c>
      <c r="Z78" s="93">
        <f t="shared" si="34"/>
        <v>6.0000000000000009</v>
      </c>
      <c r="AA78" s="93">
        <f>Average!E504</f>
        <v>3.8704999999999998</v>
      </c>
      <c r="AB78" s="93">
        <f>BA$33+BA$34+BA$35+BA$36+Z78</f>
        <v>10.450000000000001</v>
      </c>
      <c r="AC78" s="111">
        <f>AC45+Table65284053[[#This Row],[Column1]]</f>
        <v>10.791732198142416</v>
      </c>
    </row>
    <row r="79" spans="1:67" x14ac:dyDescent="0.2">
      <c r="A79" s="84">
        <v>7</v>
      </c>
      <c r="B79" s="84">
        <v>0.09</v>
      </c>
      <c r="C79" s="84">
        <v>0.31</v>
      </c>
      <c r="D79" s="84">
        <v>0.17</v>
      </c>
      <c r="E79" s="84">
        <v>0.33</v>
      </c>
      <c r="G79" s="100">
        <v>0.08</v>
      </c>
      <c r="I79" s="84">
        <v>0.14000000000000001</v>
      </c>
      <c r="M79" s="84">
        <v>0.18</v>
      </c>
      <c r="N79" s="84">
        <v>0.02</v>
      </c>
      <c r="P79" s="84">
        <v>0.18</v>
      </c>
      <c r="Q79" s="84">
        <v>0.39</v>
      </c>
      <c r="U79" s="84">
        <v>7</v>
      </c>
      <c r="W79" s="84" t="str">
        <f>H71</f>
        <v>Hastings</v>
      </c>
      <c r="X79" s="90">
        <f>H104</f>
        <v>0</v>
      </c>
      <c r="Y79" s="97">
        <v>1.7221739130434783</v>
      </c>
      <c r="Z79" s="93">
        <f t="shared" si="34"/>
        <v>3.7399999999999993</v>
      </c>
      <c r="AA79" s="93">
        <f>Average!E505</f>
        <v>4.6496428571428572</v>
      </c>
      <c r="AB79" s="93">
        <f>BB$33+BB$34+BB$35+BB$36+Z79</f>
        <v>10.6</v>
      </c>
      <c r="AC79" s="111">
        <f>AC46+Table65284053[[#This Row],[Column1]]</f>
        <v>8.7280468846773189</v>
      </c>
    </row>
    <row r="80" spans="1:67" x14ac:dyDescent="0.2">
      <c r="A80" s="84">
        <v>8</v>
      </c>
      <c r="B80" s="84">
        <v>0.72</v>
      </c>
      <c r="C80" s="84">
        <v>0.9</v>
      </c>
      <c r="D80" s="84">
        <v>1.06</v>
      </c>
      <c r="E80" s="84">
        <v>1.1399999999999999</v>
      </c>
      <c r="F80" s="84">
        <v>0.89</v>
      </c>
      <c r="G80" s="100">
        <v>0.8</v>
      </c>
      <c r="I80" s="84">
        <v>1.0900000000000001</v>
      </c>
      <c r="J80" s="84">
        <v>0.24</v>
      </c>
      <c r="M80" s="84">
        <v>1.07</v>
      </c>
      <c r="N80" s="84">
        <v>0.38</v>
      </c>
      <c r="P80" s="84">
        <v>0.69</v>
      </c>
      <c r="Q80" s="84">
        <v>0.84</v>
      </c>
      <c r="U80" s="84">
        <v>8</v>
      </c>
      <c r="W80" s="84" t="str">
        <f>I71</f>
        <v>510 Pataha</v>
      </c>
      <c r="X80" s="90">
        <f>I104</f>
        <v>4.9200000000000017</v>
      </c>
      <c r="Y80" s="97"/>
      <c r="Z80" s="93">
        <f t="shared" si="34"/>
        <v>9.0100000000000016</v>
      </c>
      <c r="AA80" s="93"/>
      <c r="AB80" s="93">
        <f>BC$33+BC$34+BC$35+BC$36+Z80</f>
        <v>14.920000000000002</v>
      </c>
      <c r="AC80" s="111"/>
    </row>
    <row r="81" spans="1:29" x14ac:dyDescent="0.2">
      <c r="A81" s="84">
        <v>9</v>
      </c>
      <c r="B81" s="84">
        <v>0.42</v>
      </c>
      <c r="C81" s="84">
        <v>0.28000000000000003</v>
      </c>
      <c r="D81" s="84">
        <v>0.59</v>
      </c>
      <c r="E81" s="84">
        <v>0.46</v>
      </c>
      <c r="F81" s="84">
        <v>0.99</v>
      </c>
      <c r="G81" s="100">
        <v>0.4</v>
      </c>
      <c r="I81" s="84">
        <v>0.64</v>
      </c>
      <c r="J81" s="84">
        <v>1.05</v>
      </c>
      <c r="M81" s="84">
        <v>0.64</v>
      </c>
      <c r="N81" s="84">
        <v>1.1499999999999999</v>
      </c>
      <c r="P81" s="84">
        <v>0.53</v>
      </c>
      <c r="Q81" s="84">
        <v>0.43</v>
      </c>
      <c r="R81" s="84">
        <v>1.03</v>
      </c>
      <c r="T81" s="84">
        <v>1</v>
      </c>
      <c r="U81" s="84">
        <v>9</v>
      </c>
      <c r="W81" s="84" t="str">
        <f>J71</f>
        <v>Williams</v>
      </c>
      <c r="X81" s="90">
        <f>J104</f>
        <v>4.63</v>
      </c>
      <c r="Y81" s="97">
        <v>2.0404347826086959</v>
      </c>
      <c r="Z81" s="93">
        <f t="shared" si="34"/>
        <v>9.1</v>
      </c>
      <c r="AA81" s="93">
        <f>Average!E507</f>
        <v>5.5778571428571428</v>
      </c>
      <c r="AB81" s="93">
        <f>BD$33+BD$34+BD$35+BD$36+Z81</f>
        <v>16.8</v>
      </c>
      <c r="AC81" s="111">
        <f>AC48+Table65284053[[#This Row],[Column1]]</f>
        <v>14.531808408982322</v>
      </c>
    </row>
    <row r="82" spans="1:29" x14ac:dyDescent="0.2">
      <c r="A82" s="84">
        <v>10</v>
      </c>
      <c r="D82" s="84">
        <v>0.01</v>
      </c>
      <c r="F82" s="84">
        <v>0.19</v>
      </c>
      <c r="G82" s="100"/>
      <c r="J82" s="84">
        <v>0.4</v>
      </c>
      <c r="M82" s="84">
        <v>0.04</v>
      </c>
      <c r="N82" s="84">
        <v>0.12</v>
      </c>
      <c r="P82" s="84">
        <v>0.01</v>
      </c>
      <c r="U82" s="84">
        <v>10</v>
      </c>
      <c r="W82" s="84" t="str">
        <f>K71</f>
        <v>Fitzsimmons</v>
      </c>
      <c r="X82" s="90">
        <f>K104</f>
        <v>0</v>
      </c>
      <c r="Y82" s="97">
        <v>1.8317391304347828</v>
      </c>
      <c r="Z82" s="93">
        <f t="shared" si="34"/>
        <v>0</v>
      </c>
      <c r="AA82" s="93">
        <f>Average!E508</f>
        <v>4.9974999999999996</v>
      </c>
      <c r="AB82" s="93">
        <f>BE$33+BE$34+BE$35+BE$36+Z82</f>
        <v>0</v>
      </c>
      <c r="AC82" s="111">
        <f>AC49+Table65284053[[#This Row],[Column1]]</f>
        <v>9.014836956521739</v>
      </c>
    </row>
    <row r="83" spans="1:29" x14ac:dyDescent="0.2">
      <c r="A83" s="84">
        <v>11</v>
      </c>
      <c r="B83" s="84">
        <v>0.09</v>
      </c>
      <c r="C83" s="84">
        <v>0.08</v>
      </c>
      <c r="D83" s="84">
        <v>0.09</v>
      </c>
      <c r="E83" s="84">
        <v>0.16</v>
      </c>
      <c r="G83" s="100">
        <v>0.08</v>
      </c>
      <c r="I83" s="84">
        <v>0.11</v>
      </c>
      <c r="J83" s="84">
        <v>0.1</v>
      </c>
      <c r="M83" s="84">
        <v>0.11</v>
      </c>
      <c r="Q83" s="84">
        <v>0.13</v>
      </c>
      <c r="R83" s="84">
        <v>0.03</v>
      </c>
      <c r="U83" s="84">
        <v>11</v>
      </c>
      <c r="W83" s="84" t="str">
        <f>L71</f>
        <v>Houser</v>
      </c>
      <c r="X83" s="90">
        <f>L104</f>
        <v>0</v>
      </c>
      <c r="Y83" s="97">
        <v>1.8391304347826085</v>
      </c>
      <c r="Z83" s="93">
        <f t="shared" si="34"/>
        <v>1.45</v>
      </c>
      <c r="AA83" s="93">
        <f>Average!E509</f>
        <v>4.796785714285714</v>
      </c>
      <c r="AB83" s="93">
        <f>BF$33+BF$34+BF$35+BF$36+Z83</f>
        <v>9.9599999999999991</v>
      </c>
      <c r="AC83" s="111">
        <f>AC50+Table65284053[[#This Row],[Column1]]</f>
        <v>9.4213216011042089</v>
      </c>
    </row>
    <row r="84" spans="1:29" x14ac:dyDescent="0.2">
      <c r="A84" s="84">
        <v>12</v>
      </c>
      <c r="F84" s="84">
        <v>0.03</v>
      </c>
      <c r="G84" s="100"/>
      <c r="U84" s="84">
        <v>12</v>
      </c>
      <c r="W84" s="84" t="str">
        <f>M71</f>
        <v>Villard</v>
      </c>
      <c r="X84" s="90">
        <f>M104</f>
        <v>5.03</v>
      </c>
      <c r="Y84" s="97">
        <v>1.61</v>
      </c>
      <c r="Z84" s="93">
        <f t="shared" si="34"/>
        <v>8.6900000000000013</v>
      </c>
      <c r="AA84" s="93">
        <f>Average!E510</f>
        <v>4.3129166666666672</v>
      </c>
      <c r="AB84" s="93">
        <f>BG$33+BG$34+BG$35+BG$36+Z84</f>
        <v>8.6900000000000013</v>
      </c>
      <c r="AC84" s="111">
        <f>AC51+Table65284053[[#This Row],[Column1]]</f>
        <v>13.162233201581028</v>
      </c>
    </row>
    <row r="85" spans="1:29" x14ac:dyDescent="0.2">
      <c r="A85" s="84">
        <v>13</v>
      </c>
      <c r="B85" s="84">
        <v>0.32</v>
      </c>
      <c r="C85" s="84">
        <v>0.57999999999999996</v>
      </c>
      <c r="D85" s="84">
        <v>0.37</v>
      </c>
      <c r="E85" s="84">
        <v>0.43</v>
      </c>
      <c r="G85" s="100">
        <v>0.4</v>
      </c>
      <c r="I85" s="84">
        <v>0.41</v>
      </c>
      <c r="M85" s="84">
        <v>0.39</v>
      </c>
      <c r="P85" s="84">
        <v>0.28999999999999998</v>
      </c>
      <c r="R85" s="84">
        <v>0.53</v>
      </c>
      <c r="T85" s="84">
        <v>0.75</v>
      </c>
      <c r="U85" s="84">
        <v>13</v>
      </c>
      <c r="W85" s="84" t="str">
        <f>N71</f>
        <v>Landkammer</v>
      </c>
      <c r="X85" s="90">
        <f>N104</f>
        <v>4.3599999999999994</v>
      </c>
      <c r="Y85" s="97">
        <v>1.6526086956521742</v>
      </c>
      <c r="Z85" s="93">
        <f t="shared" si="34"/>
        <v>7.42</v>
      </c>
      <c r="AA85" s="93">
        <f>Average!E511</f>
        <v>4.4739285714285719</v>
      </c>
      <c r="AB85" s="93">
        <f>BH$33+BH$34+BH$35+BH$36+Z85</f>
        <v>13.76</v>
      </c>
      <c r="AC85" s="111">
        <f>AC52+Table65284053[[#This Row],[Column1]]</f>
        <v>12.485341614906831</v>
      </c>
    </row>
    <row r="86" spans="1:29" x14ac:dyDescent="0.2">
      <c r="A86" s="84">
        <v>14</v>
      </c>
      <c r="B86" s="84">
        <v>0.21</v>
      </c>
      <c r="C86" s="84">
        <v>0.06</v>
      </c>
      <c r="D86" s="84">
        <v>0.23</v>
      </c>
      <c r="E86" s="84">
        <v>0.28999999999999998</v>
      </c>
      <c r="F86" s="84">
        <v>0.53</v>
      </c>
      <c r="G86" s="100">
        <v>0.2</v>
      </c>
      <c r="I86" s="84">
        <v>0.25</v>
      </c>
      <c r="J86" s="84">
        <v>0.5</v>
      </c>
      <c r="M86" s="84">
        <v>0.24</v>
      </c>
      <c r="N86" s="84">
        <v>0.52</v>
      </c>
      <c r="P86" s="84">
        <v>0.16</v>
      </c>
      <c r="Q86" s="84">
        <v>0.16</v>
      </c>
      <c r="R86" s="84">
        <v>0.04</v>
      </c>
      <c r="U86" s="84">
        <v>14</v>
      </c>
      <c r="W86" s="84" t="str">
        <f>O71</f>
        <v>Travis</v>
      </c>
      <c r="X86" s="90">
        <f>O104</f>
        <v>0</v>
      </c>
      <c r="Y86" s="97">
        <v>1.6922727272727274</v>
      </c>
      <c r="Z86" s="93">
        <f t="shared" si="34"/>
        <v>5</v>
      </c>
      <c r="AA86" s="93">
        <f>Average!E512</f>
        <v>4.222065527065527</v>
      </c>
      <c r="AB86" s="93">
        <f>BI$33+BI$34+BI$35+BI$36+Z86</f>
        <v>9.66</v>
      </c>
      <c r="AC86" s="111">
        <f>AC53+Table65284053[[#This Row],[Column1]]</f>
        <v>7.5259177859177857</v>
      </c>
    </row>
    <row r="87" spans="1:29" x14ac:dyDescent="0.2">
      <c r="A87" s="84">
        <v>15</v>
      </c>
      <c r="B87" s="84">
        <v>0.43</v>
      </c>
      <c r="C87" s="84">
        <v>0.3</v>
      </c>
      <c r="D87" s="84">
        <v>0.51</v>
      </c>
      <c r="E87" s="84">
        <v>0.59</v>
      </c>
      <c r="G87" s="100">
        <v>0.4</v>
      </c>
      <c r="I87" s="84">
        <v>0.53</v>
      </c>
      <c r="J87" s="84">
        <v>0.11</v>
      </c>
      <c r="M87" s="84">
        <v>0.51</v>
      </c>
      <c r="N87" s="84">
        <v>0.03</v>
      </c>
      <c r="P87" s="84">
        <v>0.14000000000000001</v>
      </c>
      <c r="Q87" s="84">
        <v>0.54</v>
      </c>
      <c r="R87" s="84">
        <v>0.2</v>
      </c>
      <c r="T87" s="84">
        <v>0.55000000000000004</v>
      </c>
      <c r="U87" s="84">
        <v>15</v>
      </c>
      <c r="W87" s="84" t="str">
        <f>P71</f>
        <v>Mayview</v>
      </c>
      <c r="X87" s="90">
        <f>P104</f>
        <v>3.2500000000000004</v>
      </c>
      <c r="Y87" s="97">
        <v>1.3352941176470587</v>
      </c>
      <c r="Z87" s="93">
        <f t="shared" si="34"/>
        <v>6.42</v>
      </c>
      <c r="AA87" s="93">
        <f>Average!E513</f>
        <v>4.0335294117647056</v>
      </c>
      <c r="AB87" s="93">
        <f>BJ$33+BJ$34+BJ$35+BJ$36+Z87</f>
        <v>6.42</v>
      </c>
      <c r="AC87" s="111">
        <f>AC54+Table65284053[[#This Row],[Column1]]</f>
        <v>11.372222222222224</v>
      </c>
    </row>
    <row r="88" spans="1:29" x14ac:dyDescent="0.2">
      <c r="A88" s="84">
        <v>16</v>
      </c>
      <c r="D88" s="84">
        <v>0.01</v>
      </c>
      <c r="G88" s="100">
        <v>0.08</v>
      </c>
      <c r="J88" s="84">
        <v>0.46</v>
      </c>
      <c r="N88" s="84">
        <v>0.13</v>
      </c>
      <c r="U88" s="84">
        <v>16</v>
      </c>
      <c r="W88" s="84" t="str">
        <f>Q71</f>
        <v>Blachly</v>
      </c>
      <c r="X88" s="90">
        <f>Q104</f>
        <v>4.2</v>
      </c>
      <c r="Y88" s="97">
        <v>2.046086956521739</v>
      </c>
      <c r="Z88" s="93">
        <f t="shared" si="34"/>
        <v>8.370000000000001</v>
      </c>
      <c r="AA88" s="93">
        <f>Average!E514</f>
        <v>5.531428571428572</v>
      </c>
      <c r="AB88" s="93">
        <f>BK$33+BK$34+BK$35+BK$36+Z88</f>
        <v>16.130000000000003</v>
      </c>
      <c r="AC88" s="111">
        <f>AC55+Table65284053[[#This Row],[Column1]]</f>
        <v>14.379572384137603</v>
      </c>
    </row>
    <row r="89" spans="1:29" x14ac:dyDescent="0.2">
      <c r="A89" s="84">
        <v>17</v>
      </c>
      <c r="B89" s="84">
        <v>0.09</v>
      </c>
      <c r="C89" s="84">
        <v>0.13</v>
      </c>
      <c r="D89" s="84">
        <v>0.14000000000000001</v>
      </c>
      <c r="E89" s="84">
        <v>0.05</v>
      </c>
      <c r="F89" s="84">
        <v>0.26</v>
      </c>
      <c r="G89" s="100">
        <v>0.08</v>
      </c>
      <c r="I89" s="84">
        <v>0.14000000000000001</v>
      </c>
      <c r="M89" s="84">
        <v>0.12</v>
      </c>
      <c r="P89" s="84">
        <v>0.01</v>
      </c>
      <c r="Q89" s="84">
        <v>0.47</v>
      </c>
      <c r="R89" s="84">
        <v>0.13</v>
      </c>
      <c r="U89" s="84">
        <v>17</v>
      </c>
      <c r="W89" s="84" t="str">
        <f>R71</f>
        <v>S. Flerchinger</v>
      </c>
      <c r="X89" s="90">
        <f>R104</f>
        <v>4.75</v>
      </c>
      <c r="Y89" s="97">
        <v>1.7845454545454544</v>
      </c>
      <c r="Z89" s="93">
        <f t="shared" si="34"/>
        <v>9.1</v>
      </c>
      <c r="AA89" s="93">
        <f>Average!E515</f>
        <v>4.9200142450142446</v>
      </c>
      <c r="AB89" s="93">
        <f>BL$33+BL$34+BL$35+BL$36+Z89</f>
        <v>15.2</v>
      </c>
      <c r="AC89" s="111">
        <f>AC56+Table65284053[[#This Row],[Column1]]</f>
        <v>13.512089947089947</v>
      </c>
    </row>
    <row r="90" spans="1:29" x14ac:dyDescent="0.2">
      <c r="A90" s="84">
        <v>18</v>
      </c>
      <c r="B90" s="84">
        <v>0.31</v>
      </c>
      <c r="C90" s="84">
        <v>0.39</v>
      </c>
      <c r="D90" s="84">
        <v>0.33</v>
      </c>
      <c r="E90" s="84">
        <v>0.49</v>
      </c>
      <c r="F90" s="84">
        <v>0.21</v>
      </c>
      <c r="G90" s="100">
        <v>0.32</v>
      </c>
      <c r="I90" s="84">
        <v>0.37</v>
      </c>
      <c r="J90" s="84">
        <v>0.19</v>
      </c>
      <c r="M90" s="84">
        <v>0.4</v>
      </c>
      <c r="N90" s="84">
        <v>0.41</v>
      </c>
      <c r="P90" s="84">
        <v>0.22</v>
      </c>
      <c r="R90" s="84">
        <v>0.4</v>
      </c>
      <c r="T90" s="84">
        <v>1</v>
      </c>
      <c r="U90" s="84">
        <v>18</v>
      </c>
      <c r="W90" s="84" t="str">
        <f>S71</f>
        <v>B. Slaybaugh</v>
      </c>
      <c r="X90" s="90">
        <f>S104</f>
        <v>0</v>
      </c>
      <c r="Y90" s="97">
        <v>2.6150000000000002</v>
      </c>
      <c r="Z90" s="93">
        <f t="shared" si="34"/>
        <v>0</v>
      </c>
      <c r="AA90" s="93">
        <f>Average!E516</f>
        <v>5.5969230769230762</v>
      </c>
      <c r="AB90" s="93">
        <f>BM$33+BM$34+BM$35+BM$36+Z90</f>
        <v>0</v>
      </c>
      <c r="AC90" s="111">
        <f>AC57+Table65284053[[#This Row],[Column1]]</f>
        <v>9.3812179487179499</v>
      </c>
    </row>
    <row r="91" spans="1:29" x14ac:dyDescent="0.2">
      <c r="A91" s="84">
        <v>19</v>
      </c>
      <c r="F91" s="84">
        <v>0.23</v>
      </c>
      <c r="G91" s="100"/>
      <c r="J91" s="84">
        <v>0.28999999999999998</v>
      </c>
      <c r="N91" s="84">
        <v>0.02</v>
      </c>
      <c r="U91" s="84">
        <v>19</v>
      </c>
      <c r="W91" s="84" t="str">
        <f>T71</f>
        <v>Demand</v>
      </c>
      <c r="X91" s="90">
        <f>T104</f>
        <v>5.0200000000000005</v>
      </c>
      <c r="Y91" s="97">
        <v>4.0684615384615386</v>
      </c>
      <c r="Z91" s="93">
        <f t="shared" si="34"/>
        <v>13.120000000000001</v>
      </c>
      <c r="AA91" s="93">
        <f>Average!E517</f>
        <v>9.81</v>
      </c>
      <c r="AB91" s="93">
        <f>BN$33+BN$34+BN$35+BN$36+Z91</f>
        <v>19.490000000000002</v>
      </c>
      <c r="AC91" s="111">
        <f>AC58+Table65284053[[#This Row],[Column1]]</f>
        <v>20.42448717948718</v>
      </c>
    </row>
    <row r="92" spans="1:29" x14ac:dyDescent="0.2">
      <c r="A92" s="84">
        <v>20</v>
      </c>
      <c r="D92" s="84">
        <v>0.02</v>
      </c>
      <c r="G92" s="100"/>
      <c r="M92" s="84">
        <v>0.02</v>
      </c>
      <c r="U92" s="84">
        <v>20</v>
      </c>
      <c r="X92" s="90"/>
      <c r="Y92" s="90"/>
      <c r="Z92" s="92"/>
      <c r="AA92" s="92"/>
      <c r="AB92" s="93"/>
      <c r="AC92" s="109"/>
    </row>
    <row r="93" spans="1:29" x14ac:dyDescent="0.2">
      <c r="A93" s="84">
        <v>21</v>
      </c>
      <c r="B93" s="84">
        <v>0.12</v>
      </c>
      <c r="C93" s="84">
        <v>0.23</v>
      </c>
      <c r="D93" s="84">
        <v>0.16</v>
      </c>
      <c r="E93" s="84">
        <v>0.04</v>
      </c>
      <c r="G93" s="100">
        <v>0.08</v>
      </c>
      <c r="I93" s="84">
        <v>0.13</v>
      </c>
      <c r="M93" s="84">
        <v>0.15</v>
      </c>
      <c r="N93" s="84">
        <v>0.02</v>
      </c>
      <c r="P93" s="84">
        <v>0.16</v>
      </c>
      <c r="Q93" s="84">
        <v>0.2</v>
      </c>
      <c r="T93" s="84">
        <v>0.22</v>
      </c>
      <c r="U93" s="84">
        <v>21</v>
      </c>
      <c r="W93" s="84" t="s">
        <v>101</v>
      </c>
      <c r="X93" s="90"/>
      <c r="Y93" s="90"/>
      <c r="Z93" s="92"/>
      <c r="AA93" s="92" t="s">
        <v>145</v>
      </c>
      <c r="AB93" s="93"/>
      <c r="AC93" s="111"/>
    </row>
    <row r="94" spans="1:29" x14ac:dyDescent="0.2">
      <c r="A94" s="84">
        <v>22</v>
      </c>
      <c r="E94" s="84">
        <v>0.23</v>
      </c>
      <c r="F94" s="84">
        <v>0.22</v>
      </c>
      <c r="G94" s="100">
        <v>0.08</v>
      </c>
      <c r="J94" s="84">
        <v>0.14000000000000001</v>
      </c>
      <c r="M94" s="84">
        <v>0.01</v>
      </c>
      <c r="N94" s="84">
        <v>0.26</v>
      </c>
      <c r="R94" s="84">
        <v>7.0000000000000007E-2</v>
      </c>
      <c r="U94" s="84">
        <v>22</v>
      </c>
      <c r="X94" s="91" t="s">
        <v>102</v>
      </c>
      <c r="Y94" s="91"/>
      <c r="Z94" s="92"/>
      <c r="AA94" s="92"/>
      <c r="AB94" s="93"/>
      <c r="AC94" s="109"/>
    </row>
    <row r="95" spans="1:29" x14ac:dyDescent="0.2">
      <c r="A95" s="84">
        <v>23</v>
      </c>
      <c r="F95" s="84">
        <v>0.08</v>
      </c>
      <c r="G95" s="100"/>
      <c r="J95" s="84">
        <v>0.28000000000000003</v>
      </c>
      <c r="N95" s="84">
        <v>0.02</v>
      </c>
      <c r="R95" s="84">
        <v>0.2</v>
      </c>
      <c r="U95" s="84">
        <v>23</v>
      </c>
      <c r="X95" s="92"/>
      <c r="Y95" s="92"/>
      <c r="Z95" s="92"/>
      <c r="AA95" s="92"/>
      <c r="AB95" s="93"/>
      <c r="AC95" s="93"/>
    </row>
    <row r="96" spans="1:29" x14ac:dyDescent="0.2">
      <c r="A96" s="84">
        <v>24</v>
      </c>
      <c r="B96" s="84">
        <v>0.18</v>
      </c>
      <c r="C96" s="84">
        <v>0.1</v>
      </c>
      <c r="D96" s="84">
        <v>0.16</v>
      </c>
      <c r="E96" s="84">
        <v>0.22</v>
      </c>
      <c r="F96" s="84">
        <v>0.08</v>
      </c>
      <c r="G96" s="100"/>
      <c r="I96" s="84">
        <v>0.2</v>
      </c>
      <c r="M96" s="84">
        <v>0.2</v>
      </c>
      <c r="N96" s="84">
        <v>0.02</v>
      </c>
      <c r="P96" s="84">
        <v>0.14000000000000001</v>
      </c>
      <c r="Q96" s="84">
        <v>0.21</v>
      </c>
      <c r="R96" s="84">
        <v>0.09</v>
      </c>
      <c r="T96" s="84">
        <v>0.17</v>
      </c>
      <c r="U96" s="84">
        <v>24</v>
      </c>
      <c r="X96" s="92"/>
      <c r="Y96" s="92"/>
      <c r="Z96" s="92"/>
      <c r="AA96" s="92"/>
      <c r="AB96" s="93"/>
      <c r="AC96" s="93"/>
    </row>
    <row r="97" spans="1:29" x14ac:dyDescent="0.2">
      <c r="A97" s="84">
        <v>25</v>
      </c>
      <c r="B97" s="84">
        <v>0.05</v>
      </c>
      <c r="C97" s="84">
        <v>0.01</v>
      </c>
      <c r="D97" s="84">
        <v>0.05</v>
      </c>
      <c r="E97" s="84">
        <v>0.06</v>
      </c>
      <c r="G97" s="100">
        <v>0.08</v>
      </c>
      <c r="I97" s="84">
        <v>0.05</v>
      </c>
      <c r="M97" s="84">
        <v>0.06</v>
      </c>
      <c r="N97" s="84">
        <v>0.05</v>
      </c>
      <c r="P97" s="84">
        <v>7.0000000000000007E-2</v>
      </c>
      <c r="Q97" s="84">
        <v>0.03</v>
      </c>
      <c r="U97" s="84">
        <v>25</v>
      </c>
      <c r="X97" s="92"/>
      <c r="Y97" s="92"/>
      <c r="Z97" s="92"/>
      <c r="AA97" s="92"/>
      <c r="AB97" s="93"/>
      <c r="AC97" s="93"/>
    </row>
    <row r="98" spans="1:29" x14ac:dyDescent="0.2">
      <c r="A98" s="84">
        <v>26</v>
      </c>
      <c r="B98" s="84">
        <v>0.06</v>
      </c>
      <c r="C98" s="84">
        <v>0.04</v>
      </c>
      <c r="D98" s="84">
        <v>0.06</v>
      </c>
      <c r="E98" s="84">
        <v>0.05</v>
      </c>
      <c r="G98" s="100"/>
      <c r="I98" s="84">
        <v>7.0000000000000007E-2</v>
      </c>
      <c r="M98" s="84">
        <v>0.04</v>
      </c>
      <c r="N98" s="84">
        <v>0.02</v>
      </c>
      <c r="P98" s="84">
        <v>0.06</v>
      </c>
      <c r="Q98" s="84">
        <v>0.16</v>
      </c>
      <c r="T98" s="84">
        <v>0.15</v>
      </c>
      <c r="U98" s="84">
        <v>26</v>
      </c>
      <c r="X98" s="92"/>
      <c r="Y98" s="92"/>
      <c r="Z98" s="92"/>
      <c r="AA98" s="92"/>
      <c r="AB98" s="93"/>
      <c r="AC98" s="93"/>
    </row>
    <row r="99" spans="1:29" x14ac:dyDescent="0.2">
      <c r="A99" s="84">
        <v>27</v>
      </c>
      <c r="B99" s="84">
        <v>7.0000000000000007E-2</v>
      </c>
      <c r="C99" s="84">
        <v>0.02</v>
      </c>
      <c r="D99" s="84">
        <v>0.06</v>
      </c>
      <c r="E99" s="84">
        <v>0.13</v>
      </c>
      <c r="F99" s="84">
        <v>0.08</v>
      </c>
      <c r="G99" s="100">
        <v>0.12</v>
      </c>
      <c r="I99" s="84">
        <v>7.0000000000000007E-2</v>
      </c>
      <c r="J99" s="84">
        <v>0.14000000000000001</v>
      </c>
      <c r="M99" s="84">
        <v>7.0000000000000007E-2</v>
      </c>
      <c r="P99" s="84">
        <v>0.08</v>
      </c>
      <c r="T99" s="84">
        <v>0.08</v>
      </c>
      <c r="U99" s="84">
        <v>27</v>
      </c>
      <c r="X99" s="92"/>
      <c r="Y99" s="92"/>
      <c r="Z99" s="92"/>
      <c r="AA99" s="92"/>
      <c r="AB99" s="93"/>
      <c r="AC99" s="93"/>
    </row>
    <row r="100" spans="1:29" x14ac:dyDescent="0.2">
      <c r="A100" s="84">
        <v>28</v>
      </c>
      <c r="C100" s="84">
        <v>0.17</v>
      </c>
      <c r="E100" s="84">
        <v>0.05</v>
      </c>
      <c r="F100" s="84">
        <v>0.35</v>
      </c>
      <c r="G100" s="100"/>
      <c r="N100" s="84">
        <v>0.04</v>
      </c>
      <c r="T100" s="84">
        <v>7.0000000000000007E-2</v>
      </c>
      <c r="U100" s="84">
        <v>28</v>
      </c>
      <c r="X100" s="92"/>
      <c r="Y100" s="92"/>
      <c r="Z100" s="92"/>
      <c r="AA100" s="92"/>
      <c r="AB100" s="93"/>
      <c r="AC100" s="93"/>
    </row>
    <row r="101" spans="1:29" x14ac:dyDescent="0.2">
      <c r="A101" s="84">
        <v>29</v>
      </c>
      <c r="B101" s="84">
        <v>0.36</v>
      </c>
      <c r="C101" s="84">
        <v>0.3</v>
      </c>
      <c r="D101" s="84">
        <v>0.39</v>
      </c>
      <c r="E101" s="84">
        <v>0.39</v>
      </c>
      <c r="G101" s="100">
        <v>0.04</v>
      </c>
      <c r="I101" s="84">
        <v>0.44</v>
      </c>
      <c r="M101" s="84">
        <v>0.4</v>
      </c>
      <c r="N101" s="84">
        <v>0.4</v>
      </c>
      <c r="P101" s="84">
        <v>0.36</v>
      </c>
      <c r="Q101" s="84">
        <v>0.44</v>
      </c>
      <c r="R101" s="84">
        <v>0.28000000000000003</v>
      </c>
      <c r="T101" s="84">
        <v>0.6</v>
      </c>
      <c r="U101" s="84">
        <v>29</v>
      </c>
      <c r="W101" s="84" t="s">
        <v>190</v>
      </c>
      <c r="X101" s="92"/>
      <c r="Y101" s="92"/>
      <c r="Z101" s="92"/>
      <c r="AA101" s="92"/>
      <c r="AB101" s="93"/>
      <c r="AC101" s="93"/>
    </row>
    <row r="102" spans="1:29" x14ac:dyDescent="0.2">
      <c r="A102" s="84">
        <v>30</v>
      </c>
      <c r="E102" s="84">
        <v>0.02</v>
      </c>
      <c r="G102" s="100"/>
      <c r="J102" s="84">
        <v>0.36</v>
      </c>
      <c r="N102" s="84">
        <v>0.02</v>
      </c>
      <c r="R102" s="84">
        <v>0.15</v>
      </c>
      <c r="U102" s="84">
        <v>30</v>
      </c>
      <c r="X102" s="92"/>
      <c r="Y102" s="92"/>
      <c r="Z102" s="92"/>
      <c r="AA102" s="92"/>
      <c r="AB102" s="93"/>
      <c r="AC102" s="93"/>
    </row>
    <row r="103" spans="1:29" x14ac:dyDescent="0.2">
      <c r="A103" s="84">
        <v>31</v>
      </c>
      <c r="U103" s="84">
        <v>31</v>
      </c>
      <c r="X103" s="92"/>
      <c r="Y103" s="92"/>
      <c r="Z103" s="92"/>
      <c r="AA103" s="92"/>
      <c r="AB103" s="93"/>
      <c r="AC103" s="93"/>
    </row>
    <row r="104" spans="1:29" x14ac:dyDescent="0.2">
      <c r="A104" s="102" t="s">
        <v>37</v>
      </c>
      <c r="B104" s="102">
        <f t="shared" ref="B104:T104" si="35">SUM(B73:B103)</f>
        <v>3.5999999999999996</v>
      </c>
      <c r="C104" s="102">
        <f t="shared" si="35"/>
        <v>4.5299999999999994</v>
      </c>
      <c r="D104" s="102">
        <f t="shared" si="35"/>
        <v>4.5099999999999989</v>
      </c>
      <c r="E104" s="102">
        <f t="shared" si="35"/>
        <v>5.379999999999999</v>
      </c>
      <c r="F104" s="102">
        <f t="shared" si="35"/>
        <v>4.1899999999999995</v>
      </c>
      <c r="G104" s="102">
        <f t="shared" si="35"/>
        <v>3.3200000000000007</v>
      </c>
      <c r="H104" s="102">
        <f t="shared" si="35"/>
        <v>0</v>
      </c>
      <c r="I104" s="102">
        <f t="shared" si="35"/>
        <v>4.9200000000000017</v>
      </c>
      <c r="J104" s="102">
        <f t="shared" si="35"/>
        <v>4.63</v>
      </c>
      <c r="K104" s="102">
        <f t="shared" si="35"/>
        <v>0</v>
      </c>
      <c r="L104" s="102">
        <f t="shared" si="35"/>
        <v>0</v>
      </c>
      <c r="M104" s="102">
        <f t="shared" si="35"/>
        <v>5.03</v>
      </c>
      <c r="N104" s="102">
        <f t="shared" si="35"/>
        <v>4.3599999999999994</v>
      </c>
      <c r="O104" s="102">
        <f t="shared" si="35"/>
        <v>0</v>
      </c>
      <c r="P104" s="102">
        <f t="shared" si="35"/>
        <v>3.2500000000000004</v>
      </c>
      <c r="Q104" s="102">
        <f t="shared" si="35"/>
        <v>4.2</v>
      </c>
      <c r="R104" s="102">
        <f t="shared" si="35"/>
        <v>4.75</v>
      </c>
      <c r="S104" s="102">
        <f t="shared" si="35"/>
        <v>0</v>
      </c>
      <c r="T104" s="102">
        <f t="shared" si="35"/>
        <v>5.0200000000000005</v>
      </c>
      <c r="X104" s="92"/>
      <c r="Y104" s="92"/>
      <c r="Z104" s="92"/>
      <c r="AA104" s="92"/>
      <c r="AB104" s="93"/>
      <c r="AC104" s="93"/>
    </row>
    <row r="105" spans="1:29" x14ac:dyDescent="0.2">
      <c r="X105" s="92"/>
      <c r="Y105" s="92"/>
      <c r="Z105" s="92"/>
      <c r="AA105" s="92"/>
      <c r="AB105" s="93"/>
      <c r="AC105" s="93"/>
    </row>
    <row r="106" spans="1:29" x14ac:dyDescent="0.2">
      <c r="M106" s="99" t="s">
        <v>186</v>
      </c>
      <c r="P106" s="99" t="s">
        <v>186</v>
      </c>
      <c r="W106" s="120">
        <v>42826</v>
      </c>
      <c r="X106" s="121"/>
      <c r="Y106" s="121" t="s">
        <v>107</v>
      </c>
      <c r="Z106" s="122"/>
      <c r="AA106" s="122"/>
      <c r="AB106" s="123"/>
      <c r="AC106" s="105"/>
    </row>
    <row r="107" spans="1:29" x14ac:dyDescent="0.2">
      <c r="A107" s="84" t="s">
        <v>41</v>
      </c>
      <c r="B107" s="84" t="s">
        <v>1</v>
      </c>
      <c r="C107" s="84" t="s">
        <v>2</v>
      </c>
      <c r="D107" s="84" t="s">
        <v>113</v>
      </c>
      <c r="E107" s="84" t="s">
        <v>4</v>
      </c>
      <c r="F107" s="84" t="s">
        <v>5</v>
      </c>
      <c r="G107" s="84" t="s">
        <v>6</v>
      </c>
      <c r="H107" s="84" t="s">
        <v>180</v>
      </c>
      <c r="I107" s="84" t="s">
        <v>96</v>
      </c>
      <c r="J107" s="84" t="s">
        <v>9</v>
      </c>
      <c r="K107" s="84" t="s">
        <v>10</v>
      </c>
      <c r="L107" s="84" t="s">
        <v>11</v>
      </c>
      <c r="M107" s="99" t="s">
        <v>185</v>
      </c>
      <c r="N107" s="84" t="s">
        <v>13</v>
      </c>
      <c r="O107" s="84" t="s">
        <v>14</v>
      </c>
      <c r="P107" s="99" t="s">
        <v>189</v>
      </c>
      <c r="Q107" s="84" t="s">
        <v>16</v>
      </c>
      <c r="R107" s="84" t="s">
        <v>17</v>
      </c>
      <c r="S107" s="84" t="s">
        <v>18</v>
      </c>
      <c r="T107" s="84" t="s">
        <v>19</v>
      </c>
      <c r="Y107" s="90" t="s">
        <v>115</v>
      </c>
      <c r="Z107" s="92" t="s">
        <v>99</v>
      </c>
      <c r="AA107" s="124" t="s">
        <v>116</v>
      </c>
      <c r="AB107" s="93" t="s">
        <v>100</v>
      </c>
      <c r="AC107" s="126" t="s">
        <v>178</v>
      </c>
    </row>
    <row r="108" spans="1:29" x14ac:dyDescent="0.2">
      <c r="A108" s="84">
        <v>2017</v>
      </c>
      <c r="W108" s="84" t="s">
        <v>1</v>
      </c>
      <c r="X108" s="84">
        <f>B140</f>
        <v>1.3100000000000003</v>
      </c>
      <c r="Y108" s="97">
        <v>1.5104347826086957</v>
      </c>
      <c r="Z108" s="93">
        <f>AI25</f>
        <v>7.93</v>
      </c>
      <c r="AA108" s="93">
        <f>Average!F499</f>
        <v>5.6307142857142862</v>
      </c>
      <c r="AB108" s="93">
        <f>AV$33+AV$34+AV$35+AV$36+Z108</f>
        <v>13.36</v>
      </c>
      <c r="AC108" s="111">
        <f>AC73+Table717294154[[#This Row],[Column2]]</f>
        <v>12.466570335863816</v>
      </c>
    </row>
    <row r="109" spans="1:29" x14ac:dyDescent="0.2">
      <c r="A109" s="84">
        <v>1</v>
      </c>
      <c r="U109" s="84">
        <v>1</v>
      </c>
      <c r="W109" s="84" t="s">
        <v>2</v>
      </c>
      <c r="X109" s="84">
        <f>C140</f>
        <v>1.54</v>
      </c>
      <c r="Y109" s="97">
        <v>2.0415789473684209</v>
      </c>
      <c r="Z109" s="93">
        <f t="shared" ref="Z109:Z126" si="36">AI26</f>
        <v>11.009999999999998</v>
      </c>
      <c r="AA109" s="93">
        <f>Average!F500</f>
        <v>7.7946635610766037</v>
      </c>
      <c r="AB109" s="93">
        <f>AW$33+AW$34+AW$35+AW$36+Z109</f>
        <v>19.5</v>
      </c>
      <c r="AC109" s="111">
        <f>AC74+Table717294154[[#This Row],[Column2]]</f>
        <v>17.322184565109588</v>
      </c>
    </row>
    <row r="110" spans="1:29" x14ac:dyDescent="0.2">
      <c r="A110" s="84">
        <v>2</v>
      </c>
      <c r="C110" s="84">
        <v>0.02</v>
      </c>
      <c r="U110" s="84">
        <v>2</v>
      </c>
      <c r="W110" s="84" t="s">
        <v>113</v>
      </c>
      <c r="X110" s="84">
        <f>D140</f>
        <v>1.5000000000000004</v>
      </c>
      <c r="Y110" s="97"/>
      <c r="Z110" s="93">
        <f t="shared" si="36"/>
        <v>8.48</v>
      </c>
      <c r="AA110" s="93"/>
      <c r="AB110" s="93">
        <f>AX$33+AX$34+AX$35+AX$36+Z110</f>
        <v>11.18</v>
      </c>
      <c r="AC110" s="111"/>
    </row>
    <row r="111" spans="1:29" x14ac:dyDescent="0.2">
      <c r="A111" s="84">
        <v>3</v>
      </c>
      <c r="M111" s="84">
        <v>0.01</v>
      </c>
      <c r="U111" s="84">
        <v>3</v>
      </c>
      <c r="W111" s="84" t="s">
        <v>4</v>
      </c>
      <c r="X111" s="84">
        <f>E140</f>
        <v>1.9300000000000004</v>
      </c>
      <c r="Y111" s="97">
        <v>1.9882608695652173</v>
      </c>
      <c r="Z111" s="93">
        <f t="shared" si="36"/>
        <v>12.66</v>
      </c>
      <c r="AA111" s="93">
        <f>Average!F502</f>
        <v>8.7482142857142851</v>
      </c>
      <c r="AB111" s="93">
        <f>AY$33+AY$34+AY$35+AY$36+Z111</f>
        <v>17.34</v>
      </c>
      <c r="AC111" s="111">
        <f>AC76+Table717294154[[#This Row],[Column2]]</f>
        <v>19.442732919254656</v>
      </c>
    </row>
    <row r="112" spans="1:29" x14ac:dyDescent="0.2">
      <c r="A112" s="84">
        <v>4</v>
      </c>
      <c r="U112" s="84">
        <v>4</v>
      </c>
      <c r="W112" s="84" t="s">
        <v>5</v>
      </c>
      <c r="X112" s="84">
        <f>F140</f>
        <v>0.95</v>
      </c>
      <c r="Y112" s="97">
        <v>1.7626086956521743</v>
      </c>
      <c r="Z112" s="93">
        <f t="shared" si="36"/>
        <v>9.2399999999999984</v>
      </c>
      <c r="AA112" s="93">
        <f>Average!F503</f>
        <v>5.9353571428571428</v>
      </c>
      <c r="AB112" s="93">
        <f>AZ$33+AZ$34+AZ$35+AZ$36+Z112</f>
        <v>15.659999999999998</v>
      </c>
      <c r="AC112" s="111">
        <f>AC77+Table717294154[[#This Row],[Column2]]</f>
        <v>14.356153536479624</v>
      </c>
    </row>
    <row r="113" spans="1:29" x14ac:dyDescent="0.2">
      <c r="A113" s="84">
        <v>5</v>
      </c>
      <c r="R113" s="84">
        <v>0.02</v>
      </c>
      <c r="U113" s="84">
        <v>5</v>
      </c>
      <c r="W113" s="84" t="s">
        <v>6</v>
      </c>
      <c r="X113" s="84">
        <f>G140</f>
        <v>1.2</v>
      </c>
      <c r="Y113" s="97">
        <v>1.3140000000000001</v>
      </c>
      <c r="Z113" s="93">
        <f t="shared" si="36"/>
        <v>7.2000000000000011</v>
      </c>
      <c r="AA113" s="93">
        <f>Average!F504</f>
        <v>5.1844999999999999</v>
      </c>
      <c r="AB113" s="93">
        <f>BA$33+BA$34+BA$35+BA$36+Z113</f>
        <v>11.650000000000002</v>
      </c>
      <c r="AC113" s="111">
        <f>AC78+Table717294154[[#This Row],[Column2]]</f>
        <v>12.105732198142416</v>
      </c>
    </row>
    <row r="114" spans="1:29" x14ac:dyDescent="0.2">
      <c r="A114" s="84">
        <v>6</v>
      </c>
      <c r="C114" s="84">
        <v>0.03</v>
      </c>
      <c r="G114" s="100">
        <v>0.04</v>
      </c>
      <c r="U114" s="84">
        <v>6</v>
      </c>
      <c r="W114" s="84" t="s">
        <v>180</v>
      </c>
      <c r="X114" s="84">
        <f>H140</f>
        <v>0</v>
      </c>
      <c r="Y114" s="97">
        <v>1.5482608695652174</v>
      </c>
      <c r="Z114" s="93">
        <f t="shared" si="36"/>
        <v>3.7399999999999993</v>
      </c>
      <c r="AA114" s="93">
        <f>Average!F505</f>
        <v>6.0846428571428568</v>
      </c>
      <c r="AB114" s="93">
        <f>BB$33+BB$34+BB$35+BB$36+Z114</f>
        <v>10.6</v>
      </c>
      <c r="AC114" s="111">
        <f>AC79+Table717294154[[#This Row],[Column2]]</f>
        <v>10.276307754242536</v>
      </c>
    </row>
    <row r="115" spans="1:29" x14ac:dyDescent="0.2">
      <c r="A115" s="84">
        <v>7</v>
      </c>
      <c r="B115" s="84">
        <v>0.16</v>
      </c>
      <c r="D115" s="84">
        <v>0.11</v>
      </c>
      <c r="E115" s="84">
        <v>0.13</v>
      </c>
      <c r="G115" s="100">
        <v>0.08</v>
      </c>
      <c r="I115" s="84">
        <v>0.13</v>
      </c>
      <c r="J115" s="84">
        <v>0.1</v>
      </c>
      <c r="M115" s="84">
        <v>0.18</v>
      </c>
      <c r="Q115" s="84">
        <v>0.13</v>
      </c>
      <c r="T115" s="84">
        <v>0.09</v>
      </c>
      <c r="U115" s="84">
        <v>7</v>
      </c>
      <c r="W115" s="84" t="s">
        <v>96</v>
      </c>
      <c r="X115" s="84">
        <f>I140</f>
        <v>1.4200000000000004</v>
      </c>
      <c r="Y115" s="97"/>
      <c r="Z115" s="93">
        <f t="shared" si="36"/>
        <v>10.430000000000001</v>
      </c>
      <c r="AA115" s="93"/>
      <c r="AB115" s="93">
        <f>BC$33+BC$34+BC$35+BC$36+Z115</f>
        <v>16.340000000000003</v>
      </c>
      <c r="AC115" s="111"/>
    </row>
    <row r="116" spans="1:29" x14ac:dyDescent="0.2">
      <c r="A116" s="84">
        <v>8</v>
      </c>
      <c r="B116" s="84">
        <v>0.04</v>
      </c>
      <c r="C116" s="84">
        <v>0.13</v>
      </c>
      <c r="D116" s="84">
        <v>0.06</v>
      </c>
      <c r="E116" s="84">
        <v>0.14000000000000001</v>
      </c>
      <c r="G116" s="100"/>
      <c r="I116" s="84">
        <v>0.05</v>
      </c>
      <c r="J116" s="84">
        <v>0.1</v>
      </c>
      <c r="M116" s="84">
        <v>0.06</v>
      </c>
      <c r="N116" s="84">
        <v>0.1</v>
      </c>
      <c r="R116" s="84">
        <v>0.12</v>
      </c>
      <c r="T116" s="84">
        <v>0.35</v>
      </c>
      <c r="U116" s="84">
        <v>8</v>
      </c>
      <c r="W116" s="84" t="s">
        <v>9</v>
      </c>
      <c r="X116" s="84">
        <f>J140</f>
        <v>1.4000000000000001</v>
      </c>
      <c r="Y116" s="97">
        <v>1.8860869565217393</v>
      </c>
      <c r="Z116" s="93">
        <f t="shared" si="36"/>
        <v>10.5</v>
      </c>
      <c r="AA116" s="93">
        <f>Average!F507</f>
        <v>7.3635714285714284</v>
      </c>
      <c r="AB116" s="93">
        <f>BD$33+BD$34+BD$35+BD$36+Z116</f>
        <v>18.2</v>
      </c>
      <c r="AC116" s="111">
        <f>AC81+Table717294154[[#This Row],[Column2]]</f>
        <v>16.417895365504062</v>
      </c>
    </row>
    <row r="117" spans="1:29" x14ac:dyDescent="0.2">
      <c r="A117" s="84">
        <v>9</v>
      </c>
      <c r="G117" s="100">
        <v>0.04</v>
      </c>
      <c r="J117" s="84">
        <v>0.05</v>
      </c>
      <c r="L117" s="84">
        <v>0.03</v>
      </c>
      <c r="Q117" s="84">
        <v>0.06</v>
      </c>
      <c r="U117" s="84">
        <v>9</v>
      </c>
      <c r="W117" s="84" t="s">
        <v>10</v>
      </c>
      <c r="X117" s="84">
        <f>K140</f>
        <v>0</v>
      </c>
      <c r="Y117" s="97">
        <v>1.618260869565217</v>
      </c>
      <c r="Z117" s="93">
        <f t="shared" si="36"/>
        <v>0</v>
      </c>
      <c r="AA117" s="93">
        <f>Average!F508</f>
        <v>6.6116666666666664</v>
      </c>
      <c r="AB117" s="93">
        <f>BE$33+BE$34+BE$35+BE$36+Z117</f>
        <v>0</v>
      </c>
      <c r="AC117" s="111">
        <f>AC82+Table717294154[[#This Row],[Column2]]</f>
        <v>10.633097826086956</v>
      </c>
    </row>
    <row r="118" spans="1:29" x14ac:dyDescent="0.2">
      <c r="A118" s="84">
        <v>10</v>
      </c>
      <c r="B118" s="84">
        <v>0.08</v>
      </c>
      <c r="C118" s="84">
        <v>7.0000000000000007E-2</v>
      </c>
      <c r="D118" s="84">
        <v>0.1</v>
      </c>
      <c r="E118" s="84">
        <v>0.23</v>
      </c>
      <c r="F118" s="84">
        <v>0.13</v>
      </c>
      <c r="G118" s="100">
        <v>0.08</v>
      </c>
      <c r="I118" s="84">
        <v>0.11</v>
      </c>
      <c r="M118" s="84">
        <v>0.11</v>
      </c>
      <c r="N118" s="84">
        <v>0.08</v>
      </c>
      <c r="T118" s="84">
        <v>0.16</v>
      </c>
      <c r="U118" s="84">
        <v>10</v>
      </c>
      <c r="W118" s="84" t="s">
        <v>11</v>
      </c>
      <c r="X118" s="84">
        <f>L140</f>
        <v>0.56000000000000005</v>
      </c>
      <c r="Y118" s="97">
        <v>1.9852173913043476</v>
      </c>
      <c r="Z118" s="93">
        <f t="shared" si="36"/>
        <v>2.0099999999999998</v>
      </c>
      <c r="AA118" s="93">
        <f>Average!F509</f>
        <v>6.7275</v>
      </c>
      <c r="AB118" s="93">
        <f>BF$33+BF$34+BF$35+BF$36+Z118</f>
        <v>10.52</v>
      </c>
      <c r="AC118" s="111">
        <f>AC83+Table717294154[[#This Row],[Column2]]</f>
        <v>11.406538992408557</v>
      </c>
    </row>
    <row r="119" spans="1:29" x14ac:dyDescent="0.2">
      <c r="A119" s="84">
        <v>11</v>
      </c>
      <c r="G119" s="100"/>
      <c r="Q119" s="84">
        <v>0.13</v>
      </c>
      <c r="U119" s="84">
        <v>11</v>
      </c>
      <c r="W119" s="84" t="str">
        <f>M107</f>
        <v>Villard</v>
      </c>
      <c r="X119" s="84">
        <f>M140</f>
        <v>1.02</v>
      </c>
      <c r="Y119" s="97">
        <v>1.5217391304347829</v>
      </c>
      <c r="Z119" s="93">
        <f t="shared" si="36"/>
        <v>9.7100000000000009</v>
      </c>
      <c r="AA119" s="93">
        <f>Average!F510</f>
        <v>5.828333333333334</v>
      </c>
      <c r="AB119" s="93">
        <f>BG$33+BG$34+BG$35+BG$36+Z119</f>
        <v>9.7100000000000009</v>
      </c>
      <c r="AC119" s="111">
        <f>AC84+Table717294154[[#This Row],[Column2]]</f>
        <v>14.683972332015811</v>
      </c>
    </row>
    <row r="120" spans="1:29" x14ac:dyDescent="0.2">
      <c r="A120" s="84">
        <v>12</v>
      </c>
      <c r="B120" s="84">
        <v>0.15</v>
      </c>
      <c r="C120" s="84">
        <v>0.22</v>
      </c>
      <c r="D120" s="84">
        <v>0.23</v>
      </c>
      <c r="G120" s="100">
        <v>0.16</v>
      </c>
      <c r="I120" s="84">
        <v>0.3</v>
      </c>
      <c r="M120" s="84">
        <v>0.21</v>
      </c>
      <c r="Q120" s="84">
        <v>0.01</v>
      </c>
      <c r="R120" s="84">
        <v>0.02</v>
      </c>
      <c r="U120" s="84">
        <v>12</v>
      </c>
      <c r="W120" s="84" t="s">
        <v>13</v>
      </c>
      <c r="X120" s="84">
        <f>N140</f>
        <v>1.56</v>
      </c>
      <c r="Y120" s="97">
        <v>1.5395652173913041</v>
      </c>
      <c r="Z120" s="93">
        <f t="shared" si="36"/>
        <v>8.98</v>
      </c>
      <c r="AA120" s="93">
        <f>Average!F511</f>
        <v>6.0232142857142863</v>
      </c>
      <c r="AB120" s="93">
        <f>BH$33+BH$34+BH$35+BH$36+Z120</f>
        <v>15.32</v>
      </c>
      <c r="AC120" s="111">
        <f>AC85+Table717294154[[#This Row],[Column2]]</f>
        <v>14.024906832298136</v>
      </c>
    </row>
    <row r="121" spans="1:29" x14ac:dyDescent="0.2">
      <c r="A121" s="84">
        <v>13</v>
      </c>
      <c r="B121" s="84">
        <v>0.04</v>
      </c>
      <c r="C121" s="84">
        <v>0.02</v>
      </c>
      <c r="D121" s="84">
        <v>0.03</v>
      </c>
      <c r="E121" s="84">
        <v>0.36</v>
      </c>
      <c r="F121" s="84">
        <v>0.23</v>
      </c>
      <c r="G121" s="100">
        <v>0.04</v>
      </c>
      <c r="I121" s="84">
        <v>0.04</v>
      </c>
      <c r="J121" s="84">
        <v>0.28999999999999998</v>
      </c>
      <c r="M121" s="84">
        <v>0.02</v>
      </c>
      <c r="N121" s="84">
        <v>0.15</v>
      </c>
      <c r="Q121" s="84">
        <v>0.38</v>
      </c>
      <c r="R121" s="84">
        <v>0.2</v>
      </c>
      <c r="T121" s="84">
        <v>0.3</v>
      </c>
      <c r="U121" s="84">
        <v>13</v>
      </c>
      <c r="W121" s="84" t="s">
        <v>14</v>
      </c>
      <c r="X121" s="84">
        <f>O140</f>
        <v>0</v>
      </c>
      <c r="Y121" s="97">
        <v>1.4852173913043483</v>
      </c>
      <c r="Z121" s="93">
        <f t="shared" si="36"/>
        <v>5</v>
      </c>
      <c r="AA121" s="93">
        <f>Average!F512</f>
        <v>5.5142083842083842</v>
      </c>
      <c r="AB121" s="93">
        <f>BI$33+BI$34+BI$35+BI$36+Z121</f>
        <v>9.66</v>
      </c>
      <c r="AC121" s="111">
        <f>AC86+Table717294154[[#This Row],[Column2]]</f>
        <v>9.0111351772221333</v>
      </c>
    </row>
    <row r="122" spans="1:29" x14ac:dyDescent="0.2">
      <c r="A122" s="84">
        <v>14</v>
      </c>
      <c r="E122" s="84">
        <v>0.05</v>
      </c>
      <c r="G122" s="100"/>
      <c r="U122" s="84">
        <v>14</v>
      </c>
      <c r="W122" s="84" t="str">
        <f>P107</f>
        <v>Mayview</v>
      </c>
      <c r="X122" s="84">
        <f>P140</f>
        <v>0</v>
      </c>
      <c r="Y122" s="97">
        <v>1.5223529411764705</v>
      </c>
      <c r="Z122" s="93">
        <f t="shared" si="36"/>
        <v>6.42</v>
      </c>
      <c r="AA122" s="93">
        <f>Average!F513</f>
        <v>5.5558823529411763</v>
      </c>
      <c r="AB122" s="93">
        <f>BJ$33+BJ$34+BJ$35+BJ$36+Z122</f>
        <v>6.42</v>
      </c>
      <c r="AC122" s="111">
        <f>AC87+Table717294154[[#This Row],[Column2]]</f>
        <v>12.894575163398693</v>
      </c>
    </row>
    <row r="123" spans="1:29" x14ac:dyDescent="0.2">
      <c r="A123" s="84">
        <v>15</v>
      </c>
      <c r="G123" s="100"/>
      <c r="Q123" s="84">
        <v>7.0000000000000007E-2</v>
      </c>
      <c r="R123" s="84">
        <v>0.12</v>
      </c>
      <c r="U123" s="84">
        <v>15</v>
      </c>
      <c r="W123" s="84" t="s">
        <v>16</v>
      </c>
      <c r="X123" s="84">
        <f>Q140</f>
        <v>1.4900000000000002</v>
      </c>
      <c r="Y123" s="97">
        <v>1.9008695652173913</v>
      </c>
      <c r="Z123" s="93">
        <f t="shared" si="36"/>
        <v>9.8600000000000012</v>
      </c>
      <c r="AA123" s="93">
        <f>Average!F514</f>
        <v>7.316071428571429</v>
      </c>
      <c r="AB123" s="93">
        <f>BK$33+BK$34+BK$35+BK$36+Z123</f>
        <v>17.62</v>
      </c>
      <c r="AC123" s="111">
        <f>AC88+Table717294154[[#This Row],[Column2]]</f>
        <v>16.280441949354994</v>
      </c>
    </row>
    <row r="124" spans="1:29" x14ac:dyDescent="0.2">
      <c r="A124" s="84">
        <v>16</v>
      </c>
      <c r="G124" s="100"/>
      <c r="U124" s="84">
        <v>16</v>
      </c>
      <c r="W124" s="84" t="s">
        <v>17</v>
      </c>
      <c r="X124" s="84">
        <f>R140</f>
        <v>1.5199999999999998</v>
      </c>
      <c r="Y124" s="97">
        <v>1.7959090909090916</v>
      </c>
      <c r="Z124" s="93">
        <f t="shared" si="36"/>
        <v>10.62</v>
      </c>
      <c r="AA124" s="93">
        <f>Average!F515</f>
        <v>6.6355698005698009</v>
      </c>
      <c r="AB124" s="93">
        <f>BL$33+BL$34+BL$35+BL$36+Z124</f>
        <v>16.72</v>
      </c>
      <c r="AC124" s="111">
        <f>AC89+Table717294154[[#This Row],[Column2]]</f>
        <v>15.307999037999039</v>
      </c>
    </row>
    <row r="125" spans="1:29" x14ac:dyDescent="0.2">
      <c r="A125" s="84">
        <v>17</v>
      </c>
      <c r="B125" s="84">
        <v>0.05</v>
      </c>
      <c r="D125" s="84">
        <v>0.05</v>
      </c>
      <c r="E125" s="84">
        <v>0.13</v>
      </c>
      <c r="G125" s="100">
        <v>0.04</v>
      </c>
      <c r="I125" s="84">
        <v>0.05</v>
      </c>
      <c r="L125" s="84">
        <v>0.05</v>
      </c>
      <c r="M125" s="84">
        <v>0.1</v>
      </c>
      <c r="Q125" s="84">
        <v>0.05</v>
      </c>
      <c r="U125" s="84">
        <v>17</v>
      </c>
      <c r="W125" s="84" t="s">
        <v>18</v>
      </c>
      <c r="X125" s="84">
        <f>S140</f>
        <v>0</v>
      </c>
      <c r="Y125" s="97">
        <v>1.8908333333333334</v>
      </c>
      <c r="Z125" s="93">
        <f t="shared" si="36"/>
        <v>0</v>
      </c>
      <c r="AA125" s="93">
        <f>Average!F516</f>
        <v>7.4830769230769221</v>
      </c>
      <c r="AB125" s="93">
        <f>BM$33+BM$34+BM$35+BM$36+Z125</f>
        <v>0</v>
      </c>
      <c r="AC125" s="111">
        <f>AC90+Table717294154[[#This Row],[Column2]]</f>
        <v>11.272051282051283</v>
      </c>
    </row>
    <row r="126" spans="1:29" x14ac:dyDescent="0.2">
      <c r="A126" s="84">
        <v>18</v>
      </c>
      <c r="B126" s="84">
        <v>0.01</v>
      </c>
      <c r="G126" s="100"/>
      <c r="N126" s="84">
        <v>0.02</v>
      </c>
      <c r="U126" s="84">
        <v>18</v>
      </c>
      <c r="W126" s="84" t="s">
        <v>19</v>
      </c>
      <c r="X126" s="84">
        <f>T140</f>
        <v>2.5900000000000003</v>
      </c>
      <c r="Y126" s="97">
        <v>2.4596153846153843</v>
      </c>
      <c r="Z126" s="93">
        <f t="shared" si="36"/>
        <v>15.71</v>
      </c>
      <c r="AA126" s="93">
        <f>Average!F517</f>
        <v>12.321944444444444</v>
      </c>
      <c r="AB126" s="93">
        <f>BN$33+BN$34+BN$35+BN$36+Z126</f>
        <v>22.080000000000002</v>
      </c>
      <c r="AC126" s="111">
        <f>AC91+Table717294154[[#This Row],[Column2]]</f>
        <v>22.884102564102562</v>
      </c>
    </row>
    <row r="127" spans="1:29" x14ac:dyDescent="0.2">
      <c r="A127" s="84">
        <v>19</v>
      </c>
      <c r="B127" s="84">
        <v>0.21</v>
      </c>
      <c r="C127" s="84">
        <v>0.04</v>
      </c>
      <c r="D127" s="84">
        <v>0.33</v>
      </c>
      <c r="E127" s="84">
        <v>0.1</v>
      </c>
      <c r="G127" s="100">
        <v>0.16</v>
      </c>
      <c r="I127" s="84">
        <v>0.13</v>
      </c>
      <c r="J127" s="84">
        <v>0.34</v>
      </c>
      <c r="L127">
        <v>0.14000000000000001</v>
      </c>
      <c r="M127" s="84">
        <v>0.21</v>
      </c>
      <c r="N127" s="84">
        <v>0.03</v>
      </c>
      <c r="Q127" s="84">
        <v>0.11</v>
      </c>
      <c r="R127" s="84">
        <v>0.1</v>
      </c>
      <c r="U127" s="84">
        <v>19</v>
      </c>
      <c r="Y127" s="90"/>
      <c r="Z127" s="92"/>
      <c r="AA127" s="92"/>
      <c r="AB127" s="93"/>
      <c r="AC127" s="126"/>
    </row>
    <row r="128" spans="1:29" x14ac:dyDescent="0.2">
      <c r="A128" s="84">
        <v>20</v>
      </c>
      <c r="B128" s="84">
        <v>0.05</v>
      </c>
      <c r="C128" s="84">
        <v>0.01</v>
      </c>
      <c r="D128" s="84">
        <v>0.05</v>
      </c>
      <c r="E128" s="84">
        <v>0.11</v>
      </c>
      <c r="G128" s="100">
        <v>0.04</v>
      </c>
      <c r="I128" s="84">
        <v>0.05</v>
      </c>
      <c r="M128" s="84">
        <v>7.0000000000000007E-2</v>
      </c>
      <c r="N128" s="84">
        <v>0.02</v>
      </c>
      <c r="Q128" s="84">
        <v>0.02</v>
      </c>
      <c r="U128" s="84">
        <v>20</v>
      </c>
      <c r="W128" s="84" t="s">
        <v>101</v>
      </c>
      <c r="X128" s="90"/>
      <c r="Y128" s="90"/>
      <c r="Z128" s="92"/>
      <c r="AA128" s="92" t="s">
        <v>145</v>
      </c>
      <c r="AB128" s="93"/>
      <c r="AC128" s="111"/>
    </row>
    <row r="129" spans="1:29" x14ac:dyDescent="0.2">
      <c r="A129" s="84">
        <v>21</v>
      </c>
      <c r="G129" s="100"/>
      <c r="U129" s="84">
        <v>21</v>
      </c>
      <c r="X129" s="91" t="s">
        <v>102</v>
      </c>
      <c r="Y129" s="91"/>
      <c r="Z129" s="127" t="s">
        <v>179</v>
      </c>
      <c r="AA129" s="92"/>
      <c r="AB129" s="93"/>
      <c r="AC129" s="126"/>
    </row>
    <row r="130" spans="1:29" x14ac:dyDescent="0.2">
      <c r="A130" s="84">
        <v>22</v>
      </c>
      <c r="F130" s="84">
        <v>0.05</v>
      </c>
      <c r="G130" s="100"/>
      <c r="R130" s="84">
        <v>0.08</v>
      </c>
      <c r="U130" s="84">
        <v>22</v>
      </c>
      <c r="X130" s="92"/>
      <c r="Y130" s="92"/>
      <c r="Z130" s="92"/>
      <c r="AA130" s="92"/>
      <c r="AB130" s="93"/>
      <c r="AC130" s="93"/>
    </row>
    <row r="131" spans="1:29" x14ac:dyDescent="0.2">
      <c r="A131" s="84">
        <v>23</v>
      </c>
      <c r="B131" s="84">
        <v>7.0000000000000007E-2</v>
      </c>
      <c r="C131" s="84">
        <v>0.12</v>
      </c>
      <c r="D131" s="84">
        <v>7.0000000000000007E-2</v>
      </c>
      <c r="E131" s="84">
        <v>0.08</v>
      </c>
      <c r="G131" s="100">
        <v>0.08</v>
      </c>
      <c r="I131" s="84">
        <v>0.06</v>
      </c>
      <c r="L131" s="84">
        <v>0.09</v>
      </c>
      <c r="M131" s="84">
        <v>0.05</v>
      </c>
      <c r="N131" s="84">
        <v>0.17</v>
      </c>
      <c r="Q131" s="84">
        <v>7.0000000000000007E-2</v>
      </c>
      <c r="R131" s="84">
        <v>0.12</v>
      </c>
      <c r="T131" s="84">
        <v>0.12</v>
      </c>
      <c r="U131" s="84">
        <v>23</v>
      </c>
      <c r="X131" s="92"/>
      <c r="Y131" s="92"/>
      <c r="Z131" s="92"/>
      <c r="AA131" s="92"/>
      <c r="AB131" s="93"/>
      <c r="AC131" s="93"/>
    </row>
    <row r="132" spans="1:29" x14ac:dyDescent="0.2">
      <c r="A132" s="84">
        <v>24</v>
      </c>
      <c r="B132" s="84">
        <v>0.03</v>
      </c>
      <c r="C132" s="84">
        <v>0.2</v>
      </c>
      <c r="D132" s="84">
        <v>0.12</v>
      </c>
      <c r="E132" s="84">
        <v>0.15</v>
      </c>
      <c r="F132" s="84">
        <v>0.06</v>
      </c>
      <c r="G132" s="100">
        <v>0.04</v>
      </c>
      <c r="I132" s="84">
        <v>0.01</v>
      </c>
      <c r="J132" s="84">
        <v>7.0000000000000007E-2</v>
      </c>
      <c r="L132">
        <v>0.25</v>
      </c>
      <c r="N132" s="84">
        <v>0.34</v>
      </c>
      <c r="Q132" s="84">
        <v>0.13</v>
      </c>
      <c r="R132" s="84">
        <v>0.3</v>
      </c>
      <c r="U132" s="84">
        <v>24</v>
      </c>
      <c r="X132" s="92"/>
      <c r="Y132" s="92"/>
      <c r="Z132" s="92"/>
      <c r="AA132" s="92"/>
      <c r="AB132" s="93"/>
      <c r="AC132" s="93"/>
    </row>
    <row r="133" spans="1:29" x14ac:dyDescent="0.2">
      <c r="A133" s="84">
        <v>25</v>
      </c>
      <c r="B133" s="84">
        <v>7.0000000000000007E-2</v>
      </c>
      <c r="C133" s="84">
        <v>0.09</v>
      </c>
      <c r="D133" s="84">
        <v>7.0000000000000007E-2</v>
      </c>
      <c r="E133" s="84">
        <v>0.06</v>
      </c>
      <c r="F133" s="84">
        <v>0.12</v>
      </c>
      <c r="G133" s="100">
        <v>0.08</v>
      </c>
      <c r="I133" s="84">
        <v>0.1</v>
      </c>
      <c r="J133" s="84">
        <v>0.15</v>
      </c>
      <c r="N133" s="84">
        <v>0.11</v>
      </c>
      <c r="Q133" s="84">
        <v>0.22</v>
      </c>
      <c r="R133" s="84">
        <v>0.12</v>
      </c>
      <c r="T133" s="84">
        <v>0.6</v>
      </c>
      <c r="U133" s="84">
        <v>25</v>
      </c>
      <c r="X133" s="92"/>
      <c r="Y133" s="92"/>
      <c r="Z133" s="92"/>
      <c r="AA133" s="92"/>
      <c r="AB133" s="93"/>
      <c r="AC133" s="93"/>
    </row>
    <row r="134" spans="1:29" x14ac:dyDescent="0.2">
      <c r="A134" s="84">
        <v>26</v>
      </c>
      <c r="B134" s="84">
        <v>0.34</v>
      </c>
      <c r="C134" s="84">
        <v>0.19</v>
      </c>
      <c r="D134" s="84">
        <v>0.26</v>
      </c>
      <c r="E134" s="84">
        <v>0.34</v>
      </c>
      <c r="F134" s="84">
        <v>0.25</v>
      </c>
      <c r="G134" s="100">
        <v>0.32</v>
      </c>
      <c r="I134" s="84">
        <v>0.39</v>
      </c>
      <c r="J134" s="84">
        <v>0.3</v>
      </c>
      <c r="N134" s="84">
        <v>0.16</v>
      </c>
      <c r="Q134" s="84">
        <v>0.09</v>
      </c>
      <c r="R134" s="84">
        <v>0.32</v>
      </c>
      <c r="T134" s="84">
        <v>0.35</v>
      </c>
      <c r="U134" s="84">
        <v>26</v>
      </c>
      <c r="X134" s="92"/>
      <c r="Y134" s="92"/>
      <c r="Z134" s="92"/>
      <c r="AA134" s="92"/>
      <c r="AB134" s="93"/>
      <c r="AC134" s="93"/>
    </row>
    <row r="135" spans="1:29" x14ac:dyDescent="0.2">
      <c r="A135" s="84">
        <v>27</v>
      </c>
      <c r="C135" s="84">
        <v>0.4</v>
      </c>
      <c r="F135" s="84">
        <v>0.11</v>
      </c>
      <c r="N135" s="84">
        <v>0.36</v>
      </c>
      <c r="T135" s="84">
        <v>0.62</v>
      </c>
      <c r="U135" s="84">
        <v>27</v>
      </c>
      <c r="X135" s="92"/>
      <c r="Y135" s="92"/>
      <c r="Z135" s="92"/>
      <c r="AA135" s="92"/>
      <c r="AB135" s="93"/>
      <c r="AC135" s="93"/>
    </row>
    <row r="136" spans="1:29" x14ac:dyDescent="0.2">
      <c r="A136" s="84">
        <v>28</v>
      </c>
      <c r="N136" s="84">
        <v>0.02</v>
      </c>
      <c r="U136" s="84">
        <v>28</v>
      </c>
      <c r="X136" s="92"/>
      <c r="Y136" s="92"/>
      <c r="Z136" s="92"/>
      <c r="AA136" s="92"/>
      <c r="AB136" s="93"/>
      <c r="AC136" s="93"/>
    </row>
    <row r="137" spans="1:29" x14ac:dyDescent="0.2">
      <c r="A137" s="84">
        <v>29</v>
      </c>
      <c r="U137" s="84">
        <v>29</v>
      </c>
      <c r="X137" s="92"/>
      <c r="Y137" s="92"/>
      <c r="Z137" s="92"/>
      <c r="AA137" s="92"/>
      <c r="AB137" s="93"/>
      <c r="AC137" s="93"/>
    </row>
    <row r="138" spans="1:29" x14ac:dyDescent="0.2">
      <c r="A138" s="84">
        <v>30</v>
      </c>
      <c r="B138" s="84">
        <v>0.01</v>
      </c>
      <c r="D138" s="84">
        <v>0.02</v>
      </c>
      <c r="E138" s="84">
        <v>0.05</v>
      </c>
      <c r="Q138" s="84">
        <v>0.02</v>
      </c>
      <c r="U138" s="84">
        <v>30</v>
      </c>
      <c r="X138" s="92"/>
      <c r="Y138" s="92"/>
      <c r="Z138" s="92"/>
      <c r="AA138" s="92"/>
      <c r="AB138" s="93"/>
      <c r="AC138" s="93"/>
    </row>
    <row r="139" spans="1:29" x14ac:dyDescent="0.2">
      <c r="A139" s="84">
        <v>31</v>
      </c>
      <c r="U139" s="84">
        <v>31</v>
      </c>
      <c r="X139" s="92"/>
      <c r="Y139" s="92"/>
      <c r="Z139" s="92"/>
      <c r="AA139" s="92"/>
      <c r="AB139" s="93"/>
      <c r="AC139" s="93"/>
    </row>
    <row r="140" spans="1:29" x14ac:dyDescent="0.2">
      <c r="A140" s="102" t="s">
        <v>37</v>
      </c>
      <c r="B140" s="102">
        <f t="shared" ref="B140:T140" si="37">SUM(B109:B139)</f>
        <v>1.3100000000000003</v>
      </c>
      <c r="C140" s="102">
        <f t="shared" si="37"/>
        <v>1.54</v>
      </c>
      <c r="D140" s="102">
        <f t="shared" si="37"/>
        <v>1.5000000000000004</v>
      </c>
      <c r="E140" s="102">
        <f t="shared" si="37"/>
        <v>1.9300000000000004</v>
      </c>
      <c r="F140" s="102">
        <f t="shared" si="37"/>
        <v>0.95</v>
      </c>
      <c r="G140" s="102">
        <f t="shared" si="37"/>
        <v>1.2</v>
      </c>
      <c r="H140" s="102">
        <f t="shared" si="37"/>
        <v>0</v>
      </c>
      <c r="I140" s="102">
        <f t="shared" si="37"/>
        <v>1.4200000000000004</v>
      </c>
      <c r="J140" s="102">
        <f t="shared" si="37"/>
        <v>1.4000000000000001</v>
      </c>
      <c r="K140" s="102">
        <f t="shared" si="37"/>
        <v>0</v>
      </c>
      <c r="L140" s="102">
        <f t="shared" si="37"/>
        <v>0.56000000000000005</v>
      </c>
      <c r="M140" s="102">
        <f t="shared" si="37"/>
        <v>1.02</v>
      </c>
      <c r="N140" s="102">
        <f t="shared" si="37"/>
        <v>1.56</v>
      </c>
      <c r="O140" s="102">
        <f t="shared" si="37"/>
        <v>0</v>
      </c>
      <c r="P140" s="102">
        <f t="shared" si="37"/>
        <v>0</v>
      </c>
      <c r="Q140" s="102">
        <f t="shared" si="37"/>
        <v>1.4900000000000002</v>
      </c>
      <c r="R140" s="102">
        <f t="shared" si="37"/>
        <v>1.5199999999999998</v>
      </c>
      <c r="S140" s="102">
        <f t="shared" si="37"/>
        <v>0</v>
      </c>
      <c r="T140" s="102">
        <f t="shared" si="37"/>
        <v>2.5900000000000003</v>
      </c>
    </row>
    <row r="141" spans="1:29" x14ac:dyDescent="0.2">
      <c r="M141" s="99" t="s">
        <v>186</v>
      </c>
      <c r="P141" s="99" t="s">
        <v>186</v>
      </c>
      <c r="W141" s="128"/>
      <c r="X141" s="129"/>
      <c r="Y141" s="129"/>
      <c r="Z141" s="129"/>
      <c r="AA141" s="129"/>
      <c r="AB141" s="130"/>
      <c r="AC141" s="130"/>
    </row>
    <row r="142" spans="1:29" x14ac:dyDescent="0.2">
      <c r="A142" s="84" t="s">
        <v>42</v>
      </c>
      <c r="B142" s="84" t="s">
        <v>1</v>
      </c>
      <c r="C142" s="84" t="s">
        <v>2</v>
      </c>
      <c r="D142" s="84" t="s">
        <v>113</v>
      </c>
      <c r="E142" s="84" t="s">
        <v>4</v>
      </c>
      <c r="F142" s="84" t="s">
        <v>5</v>
      </c>
      <c r="G142" s="84" t="s">
        <v>6</v>
      </c>
      <c r="H142" s="84" t="s">
        <v>180</v>
      </c>
      <c r="I142" s="84" t="s">
        <v>96</v>
      </c>
      <c r="J142" s="84" t="s">
        <v>9</v>
      </c>
      <c r="K142" s="84" t="s">
        <v>10</v>
      </c>
      <c r="L142" s="84" t="s">
        <v>11</v>
      </c>
      <c r="M142" s="99" t="s">
        <v>185</v>
      </c>
      <c r="N142" s="84" t="s">
        <v>13</v>
      </c>
      <c r="O142" s="84" t="s">
        <v>14</v>
      </c>
      <c r="P142" s="99" t="s">
        <v>191</v>
      </c>
      <c r="Q142" s="84" t="s">
        <v>16</v>
      </c>
      <c r="R142" s="84" t="s">
        <v>17</v>
      </c>
      <c r="S142" s="84" t="s">
        <v>18</v>
      </c>
      <c r="T142" s="84" t="s">
        <v>19</v>
      </c>
      <c r="W142" s="131">
        <v>42856</v>
      </c>
      <c r="X142" s="132"/>
      <c r="Y142" s="133" t="s">
        <v>107</v>
      </c>
      <c r="Z142" s="132"/>
      <c r="AA142" s="132"/>
      <c r="AB142" s="134"/>
      <c r="AC142" s="105"/>
    </row>
    <row r="143" spans="1:29" x14ac:dyDescent="0.2">
      <c r="A143" s="84">
        <v>2017</v>
      </c>
      <c r="X143" s="90" t="s">
        <v>42</v>
      </c>
      <c r="Y143" s="90" t="s">
        <v>115</v>
      </c>
      <c r="Z143" s="92" t="s">
        <v>99</v>
      </c>
      <c r="AA143" s="124" t="s">
        <v>116</v>
      </c>
      <c r="AB143" s="93" t="s">
        <v>100</v>
      </c>
      <c r="AC143" s="93" t="s">
        <v>178</v>
      </c>
    </row>
    <row r="144" spans="1:29" x14ac:dyDescent="0.2">
      <c r="A144" s="84">
        <v>1</v>
      </c>
      <c r="B144" s="84">
        <v>0.03</v>
      </c>
      <c r="C144" s="84">
        <v>0.15</v>
      </c>
      <c r="D144" s="84">
        <v>0.03</v>
      </c>
      <c r="E144" s="84">
        <v>0.09</v>
      </c>
      <c r="I144" s="84">
        <v>0.03</v>
      </c>
      <c r="L144" s="84">
        <v>0.47</v>
      </c>
      <c r="N144" s="84">
        <v>0.12</v>
      </c>
      <c r="Q144" s="84">
        <v>0.09</v>
      </c>
      <c r="R144" s="84">
        <v>0.15</v>
      </c>
      <c r="T144" s="84">
        <v>0.27</v>
      </c>
      <c r="U144" s="84">
        <v>1</v>
      </c>
      <c r="W144" s="84" t="s">
        <v>1</v>
      </c>
      <c r="X144" s="90">
        <f>B175</f>
        <v>1.06</v>
      </c>
      <c r="Y144" s="97">
        <v>1.4386956521739136</v>
      </c>
      <c r="Z144" s="93">
        <f t="shared" ref="Z144:Z162" si="38">AJ25</f>
        <v>8.99</v>
      </c>
      <c r="AA144" s="93">
        <f>Average!G499</f>
        <v>6.9767857142857155</v>
      </c>
      <c r="AB144" s="93">
        <f>AV$33+AV$34+AV$35+AV$36+Z144</f>
        <v>14.42</v>
      </c>
      <c r="AC144" s="111">
        <f>AC108+Table818304255[[#This Row],[Column3]]</f>
        <v>13.90526598803773</v>
      </c>
    </row>
    <row r="145" spans="1:29" x14ac:dyDescent="0.2">
      <c r="A145" s="84">
        <v>2</v>
      </c>
      <c r="E145" s="84">
        <v>0.05</v>
      </c>
      <c r="L145" s="84">
        <v>0.33</v>
      </c>
      <c r="N145" s="84">
        <v>0.03</v>
      </c>
      <c r="R145" s="84">
        <v>0.02</v>
      </c>
      <c r="U145" s="84">
        <v>2</v>
      </c>
      <c r="W145" s="84" t="s">
        <v>2</v>
      </c>
      <c r="X145" s="90">
        <f>C175</f>
        <v>2.8299999999999996</v>
      </c>
      <c r="Y145" s="97">
        <v>2.0531578947368421</v>
      </c>
      <c r="Z145" s="93">
        <f t="shared" si="38"/>
        <v>13.839999999999998</v>
      </c>
      <c r="AA145" s="93">
        <f>Average!G500</f>
        <v>9.8429244306418209</v>
      </c>
      <c r="AB145" s="93">
        <f>AW$33+AW$34+AW$35+AW$36+Z145</f>
        <v>22.33</v>
      </c>
      <c r="AC145" s="111">
        <f>AC109+Table818304255[[#This Row],[Column3]]</f>
        <v>19.375342459846429</v>
      </c>
    </row>
    <row r="146" spans="1:29" x14ac:dyDescent="0.2">
      <c r="A146" s="84">
        <v>3</v>
      </c>
      <c r="F146" s="84">
        <v>7.0000000000000007E-2</v>
      </c>
      <c r="U146" s="84">
        <v>3</v>
      </c>
      <c r="W146" s="84" t="s">
        <v>113</v>
      </c>
      <c r="X146" s="90">
        <f>D175</f>
        <v>1.1400000000000001</v>
      </c>
      <c r="Y146" s="97"/>
      <c r="Z146" s="93">
        <f t="shared" si="38"/>
        <v>9.620000000000001</v>
      </c>
      <c r="AA146" s="93"/>
      <c r="AB146" s="93">
        <f>AX$33+AX$34+AX$35+AX$36+Z146</f>
        <v>12.32</v>
      </c>
      <c r="AC146" s="111"/>
    </row>
    <row r="147" spans="1:29" x14ac:dyDescent="0.2">
      <c r="A147" s="84">
        <v>4</v>
      </c>
      <c r="U147" s="84">
        <v>4</v>
      </c>
      <c r="W147" s="84" t="s">
        <v>4</v>
      </c>
      <c r="X147" s="90">
        <f>E175</f>
        <v>1.95</v>
      </c>
      <c r="Y147" s="97">
        <v>1.7382608695652173</v>
      </c>
      <c r="Z147" s="93">
        <f t="shared" si="38"/>
        <v>14.61</v>
      </c>
      <c r="AA147" s="93">
        <f>Average!G502</f>
        <v>10.476071428571428</v>
      </c>
      <c r="AB147" s="93">
        <f>AY$33+AY$34+AY$35+AY$36+Z147</f>
        <v>19.29</v>
      </c>
      <c r="AC147" s="111">
        <f>AC111+Table818304255[[#This Row],[Column3]]</f>
        <v>21.180993788819872</v>
      </c>
    </row>
    <row r="148" spans="1:29" x14ac:dyDescent="0.2">
      <c r="A148" s="84">
        <v>5</v>
      </c>
      <c r="B148" s="84">
        <v>0.1</v>
      </c>
      <c r="C148" s="84">
        <v>1</v>
      </c>
      <c r="D148" s="84">
        <v>0.12</v>
      </c>
      <c r="E148" s="84">
        <v>0.14000000000000001</v>
      </c>
      <c r="G148" s="100">
        <v>0.12</v>
      </c>
      <c r="I148" s="84">
        <v>0.11</v>
      </c>
      <c r="M148" s="84">
        <v>0.14000000000000001</v>
      </c>
      <c r="N148" s="84">
        <v>0.5</v>
      </c>
      <c r="Q148" s="84">
        <v>0.12</v>
      </c>
      <c r="T148" s="84">
        <v>0.7</v>
      </c>
      <c r="U148" s="84">
        <v>5</v>
      </c>
      <c r="W148" s="84" t="s">
        <v>5</v>
      </c>
      <c r="X148" s="90">
        <f>F175</f>
        <v>2.15</v>
      </c>
      <c r="Y148" s="97">
        <v>1.7795652173913044</v>
      </c>
      <c r="Z148" s="93">
        <f t="shared" si="38"/>
        <v>11.389999999999999</v>
      </c>
      <c r="AA148" s="93">
        <f>Average!G503</f>
        <v>7.65</v>
      </c>
      <c r="AB148" s="93">
        <f>AZ$33+AZ$34+AZ$35+AZ$36+Z148</f>
        <v>17.809999999999999</v>
      </c>
      <c r="AC148" s="111">
        <f>AC112+Table818304255[[#This Row],[Column3]]</f>
        <v>16.135718753870929</v>
      </c>
    </row>
    <row r="149" spans="1:29" x14ac:dyDescent="0.2">
      <c r="A149" s="84">
        <v>6</v>
      </c>
      <c r="B149" s="84">
        <v>0.16</v>
      </c>
      <c r="D149" s="84">
        <v>0.15</v>
      </c>
      <c r="E149" s="84">
        <v>0.3</v>
      </c>
      <c r="F149" s="84">
        <v>0.65</v>
      </c>
      <c r="G149" s="100">
        <v>0.16</v>
      </c>
      <c r="I149" s="84">
        <v>0.19</v>
      </c>
      <c r="J149" s="84">
        <v>0.3</v>
      </c>
      <c r="M149" s="84">
        <v>0.19</v>
      </c>
      <c r="N149" s="84">
        <v>0.22</v>
      </c>
      <c r="Q149" s="84">
        <v>0.18</v>
      </c>
      <c r="R149" s="84">
        <v>0.89</v>
      </c>
      <c r="U149" s="84">
        <v>6</v>
      </c>
      <c r="W149" s="84" t="s">
        <v>6</v>
      </c>
      <c r="X149" s="90">
        <f>G175</f>
        <v>1</v>
      </c>
      <c r="Y149" s="97">
        <v>1.2595000000000001</v>
      </c>
      <c r="Z149" s="93">
        <f t="shared" si="38"/>
        <v>8.2000000000000011</v>
      </c>
      <c r="AA149" s="93">
        <f>Average!G504</f>
        <v>6.444</v>
      </c>
      <c r="AB149" s="93">
        <f>BA$33+BA$34+BA$35+BA$36+Z149</f>
        <v>12.650000000000002</v>
      </c>
      <c r="AC149" s="111">
        <f>AC113+Table818304255[[#This Row],[Column3]]</f>
        <v>13.365232198142415</v>
      </c>
    </row>
    <row r="150" spans="1:29" x14ac:dyDescent="0.2">
      <c r="A150" s="84">
        <v>7</v>
      </c>
      <c r="N150" s="84">
        <v>0.03</v>
      </c>
      <c r="T150" s="84">
        <v>0.1</v>
      </c>
      <c r="U150" s="84">
        <v>7</v>
      </c>
      <c r="W150" s="84" t="s">
        <v>180</v>
      </c>
      <c r="X150" s="90">
        <f>H175</f>
        <v>0</v>
      </c>
      <c r="Y150" s="97">
        <v>1.2569565217391305</v>
      </c>
      <c r="Z150" s="93">
        <f t="shared" si="38"/>
        <v>3.7399999999999993</v>
      </c>
      <c r="AA150" s="93">
        <f>Average!G505</f>
        <v>7.2267857142857137</v>
      </c>
      <c r="AB150" s="93">
        <f>BB$33+BB$34+BB$35+BB$36+Z150</f>
        <v>10.6</v>
      </c>
      <c r="AC150" s="111">
        <f>AC114+Table818304255[[#This Row],[Column3]]</f>
        <v>11.533264275981667</v>
      </c>
    </row>
    <row r="151" spans="1:29" x14ac:dyDescent="0.2">
      <c r="A151" s="84">
        <v>8</v>
      </c>
      <c r="U151" s="84">
        <v>8</v>
      </c>
      <c r="W151" s="84" t="s">
        <v>96</v>
      </c>
      <c r="X151" s="90">
        <f>I175</f>
        <v>1.17</v>
      </c>
      <c r="Y151" s="97"/>
      <c r="Z151" s="93">
        <f t="shared" si="38"/>
        <v>11.600000000000001</v>
      </c>
      <c r="AA151" s="93"/>
      <c r="AB151" s="93">
        <f>BC$33+BC$34+BC$35+BC$36+Z151</f>
        <v>17.510000000000002</v>
      </c>
      <c r="AC151" s="111"/>
    </row>
    <row r="152" spans="1:29" x14ac:dyDescent="0.2">
      <c r="A152" s="84">
        <v>9</v>
      </c>
      <c r="U152" s="84">
        <v>9</v>
      </c>
      <c r="W152" s="84" t="s">
        <v>9</v>
      </c>
      <c r="X152" s="90">
        <f>J175</f>
        <v>0.72</v>
      </c>
      <c r="Y152" s="97">
        <v>1.8126086956521741</v>
      </c>
      <c r="Z152" s="93">
        <f t="shared" si="38"/>
        <v>11.22</v>
      </c>
      <c r="AA152" s="93">
        <f>Average!G507</f>
        <v>9.0385714285714283</v>
      </c>
      <c r="AB152" s="93">
        <f>BD$33+BD$34+BD$35+BD$36+Z152</f>
        <v>18.920000000000002</v>
      </c>
      <c r="AC152" s="111">
        <f>AC116+Table818304255[[#This Row],[Column3]]</f>
        <v>18.230504061156235</v>
      </c>
    </row>
    <row r="153" spans="1:29" x14ac:dyDescent="0.2">
      <c r="A153" s="84">
        <v>10</v>
      </c>
      <c r="U153" s="84">
        <v>10</v>
      </c>
      <c r="W153" s="84" t="s">
        <v>10</v>
      </c>
      <c r="X153" s="90">
        <f>K175</f>
        <v>0</v>
      </c>
      <c r="Y153" s="97">
        <v>1.4082608695652177</v>
      </c>
      <c r="Z153" s="93">
        <f t="shared" si="38"/>
        <v>0</v>
      </c>
      <c r="AA153" s="93">
        <f>Average!G508</f>
        <v>8.0133333333333336</v>
      </c>
      <c r="AB153" s="93">
        <f>BE$33+BE$34+BE$35+BE$36+Z153</f>
        <v>0</v>
      </c>
      <c r="AC153" s="111">
        <f>AC117+Table818304255[[#This Row],[Column3]]</f>
        <v>12.041358695652175</v>
      </c>
    </row>
    <row r="154" spans="1:29" x14ac:dyDescent="0.2">
      <c r="A154" s="84">
        <v>11</v>
      </c>
      <c r="B154" s="84">
        <v>0.03</v>
      </c>
      <c r="C154" s="84">
        <v>0.13</v>
      </c>
      <c r="D154" s="84">
        <v>0.05</v>
      </c>
      <c r="I154" s="84">
        <v>0.01</v>
      </c>
      <c r="M154" s="84">
        <v>0.04</v>
      </c>
      <c r="Q154" s="84">
        <v>0.12</v>
      </c>
      <c r="R154" s="84">
        <v>0.2</v>
      </c>
      <c r="U154" s="84">
        <v>11</v>
      </c>
      <c r="W154" s="84" t="s">
        <v>11</v>
      </c>
      <c r="X154" s="90">
        <f>L175</f>
        <v>2.6</v>
      </c>
      <c r="Y154" s="97">
        <v>2.1213043478260873</v>
      </c>
      <c r="Z154" s="93">
        <f t="shared" si="38"/>
        <v>4.6099999999999994</v>
      </c>
      <c r="AA154" s="93">
        <f>Average!G509</f>
        <v>8.8178571428571431</v>
      </c>
      <c r="AB154" s="93">
        <f>BF$33+BF$34+BF$35+BF$36+Z154</f>
        <v>13.12</v>
      </c>
      <c r="AC154" s="111">
        <f>AC118+Table818304255[[#This Row],[Column3]]</f>
        <v>13.527843340234643</v>
      </c>
    </row>
    <row r="155" spans="1:29" x14ac:dyDescent="0.2">
      <c r="A155" s="84">
        <v>12</v>
      </c>
      <c r="B155" s="84">
        <v>0.03</v>
      </c>
      <c r="C155" s="84">
        <v>0.08</v>
      </c>
      <c r="D155" s="84">
        <v>0.02</v>
      </c>
      <c r="E155" s="84">
        <v>0.22</v>
      </c>
      <c r="F155" s="84">
        <v>0.18</v>
      </c>
      <c r="G155" s="100">
        <v>0.04</v>
      </c>
      <c r="I155" s="84">
        <v>0.04</v>
      </c>
      <c r="J155" s="84">
        <v>7.0000000000000007E-2</v>
      </c>
      <c r="L155" s="84">
        <v>0.6</v>
      </c>
      <c r="M155" s="84">
        <v>0.04</v>
      </c>
      <c r="N155" s="84">
        <v>0.18</v>
      </c>
      <c r="Q155" s="84">
        <v>0.03</v>
      </c>
      <c r="U155" s="84">
        <v>12</v>
      </c>
      <c r="W155" s="84" t="str">
        <f>M142</f>
        <v>Villard</v>
      </c>
      <c r="X155" s="90">
        <f>M175</f>
        <v>1.28</v>
      </c>
      <c r="Y155" s="97">
        <v>1.4760869565217392</v>
      </c>
      <c r="Z155" s="93">
        <f t="shared" si="38"/>
        <v>10.99</v>
      </c>
      <c r="AA155" s="93">
        <f>Average!G510</f>
        <v>7.2758333333333338</v>
      </c>
      <c r="AB155" s="93">
        <f>BG$33+BG$34+BG$35+BG$36+Z155</f>
        <v>10.99</v>
      </c>
      <c r="AC155" s="111">
        <f>AC119+Table818304255[[#This Row],[Column3]]</f>
        <v>16.16005928853755</v>
      </c>
    </row>
    <row r="156" spans="1:29" x14ac:dyDescent="0.2">
      <c r="A156" s="84">
        <v>13</v>
      </c>
      <c r="C156" s="84">
        <v>0.13</v>
      </c>
      <c r="F156" s="84">
        <v>0.06</v>
      </c>
      <c r="L156" s="84">
        <v>0.11</v>
      </c>
      <c r="N156" s="84">
        <v>0.28000000000000003</v>
      </c>
      <c r="Q156" s="84">
        <v>0.01</v>
      </c>
      <c r="R156" s="84">
        <v>0.3</v>
      </c>
      <c r="T156" s="84">
        <v>0.35</v>
      </c>
      <c r="U156" s="84">
        <v>13</v>
      </c>
      <c r="W156" s="84" t="s">
        <v>13</v>
      </c>
      <c r="X156" s="90">
        <f>N175</f>
        <v>2.08</v>
      </c>
      <c r="Y156" s="97">
        <v>1.5530434782608697</v>
      </c>
      <c r="Z156" s="93">
        <f t="shared" si="38"/>
        <v>11.06</v>
      </c>
      <c r="AA156" s="93">
        <f>Average!G511</f>
        <v>7.5389285714285723</v>
      </c>
      <c r="AB156" s="93">
        <f>BH$33+BH$34+BH$35+BH$36+Z156</f>
        <v>17.399999999999999</v>
      </c>
      <c r="AC156" s="111">
        <f>AC120+Table818304255[[#This Row],[Column3]]</f>
        <v>15.577950310559006</v>
      </c>
    </row>
    <row r="157" spans="1:29" x14ac:dyDescent="0.2">
      <c r="A157" s="84">
        <v>14</v>
      </c>
      <c r="C157" s="84">
        <v>7.0000000000000007E-2</v>
      </c>
      <c r="D157" s="84">
        <v>0.01</v>
      </c>
      <c r="F157" s="84">
        <v>0.06</v>
      </c>
      <c r="N157" s="84">
        <v>0.02</v>
      </c>
      <c r="T157" s="84">
        <v>0.2</v>
      </c>
      <c r="U157" s="84">
        <v>14</v>
      </c>
      <c r="W157" s="84" t="s">
        <v>14</v>
      </c>
      <c r="X157" s="90">
        <f>O175</f>
        <v>0</v>
      </c>
      <c r="Y157" s="97">
        <v>1.2021739130434785</v>
      </c>
      <c r="Z157" s="93">
        <f t="shared" si="38"/>
        <v>5</v>
      </c>
      <c r="AA157" s="93">
        <f>Average!G512</f>
        <v>6.628494098494099</v>
      </c>
      <c r="AB157" s="93">
        <f>BI$33+BI$34+BI$35+BI$36+Z157</f>
        <v>9.66</v>
      </c>
      <c r="AC157" s="111">
        <f>AC121+Table818304255[[#This Row],[Column3]]</f>
        <v>10.213309090265613</v>
      </c>
    </row>
    <row r="158" spans="1:29" x14ac:dyDescent="0.2">
      <c r="A158" s="84">
        <v>15</v>
      </c>
      <c r="C158" s="84">
        <v>0.19</v>
      </c>
      <c r="F158" s="84">
        <v>0.02</v>
      </c>
      <c r="L158" s="84">
        <v>0.14000000000000001</v>
      </c>
      <c r="T158" s="84">
        <v>0.15</v>
      </c>
      <c r="U158" s="84">
        <v>15</v>
      </c>
      <c r="W158" s="84" t="str">
        <f>P142</f>
        <v>Mayveiw</v>
      </c>
      <c r="X158" s="90">
        <f>P175</f>
        <v>0</v>
      </c>
      <c r="Y158" s="97">
        <v>1.5329411764705885</v>
      </c>
      <c r="Z158" s="93">
        <f t="shared" si="38"/>
        <v>6.42</v>
      </c>
      <c r="AA158" s="93">
        <f>Average!G513</f>
        <v>7.0888235294117647</v>
      </c>
      <c r="AB158" s="93">
        <f>BJ$33+BJ$34+BJ$35+BJ$36+Z158</f>
        <v>6.42</v>
      </c>
      <c r="AC158" s="111">
        <f>AC122+Table818304255[[#This Row],[Column3]]</f>
        <v>14.427516339869282</v>
      </c>
    </row>
    <row r="159" spans="1:29" x14ac:dyDescent="0.2">
      <c r="A159" s="84">
        <v>16</v>
      </c>
      <c r="B159" s="84">
        <v>0.41</v>
      </c>
      <c r="C159" s="84">
        <v>0.35</v>
      </c>
      <c r="D159" s="84">
        <v>0.43</v>
      </c>
      <c r="E159" s="84">
        <v>0.75</v>
      </c>
      <c r="F159" s="84">
        <v>0.34</v>
      </c>
      <c r="G159" s="100">
        <v>0.4</v>
      </c>
      <c r="I159" s="84">
        <v>0.47</v>
      </c>
      <c r="J159" s="84">
        <v>0.13</v>
      </c>
      <c r="L159" s="84">
        <v>0.09</v>
      </c>
      <c r="M159" s="84">
        <v>0.53</v>
      </c>
      <c r="N159" s="84">
        <v>0.47</v>
      </c>
      <c r="Q159" s="84">
        <v>0.62</v>
      </c>
      <c r="R159" s="84">
        <v>0.3</v>
      </c>
      <c r="T159" s="84">
        <v>0.6</v>
      </c>
      <c r="U159" s="84">
        <v>16</v>
      </c>
      <c r="W159" s="84" t="s">
        <v>16</v>
      </c>
      <c r="X159" s="90">
        <f>Q175</f>
        <v>1.3699999999999999</v>
      </c>
      <c r="Y159" s="97">
        <v>1.8195652173913046</v>
      </c>
      <c r="Z159" s="93">
        <f t="shared" si="38"/>
        <v>11.23</v>
      </c>
      <c r="AA159" s="93">
        <f>Average!G514</f>
        <v>9.0135714285714297</v>
      </c>
      <c r="AB159" s="93">
        <f>BK$33+BK$34+BK$35+BK$36+Z159</f>
        <v>18.990000000000002</v>
      </c>
      <c r="AC159" s="111">
        <f>AC123+Table818304255[[#This Row],[Column3]]</f>
        <v>18.100007166746298</v>
      </c>
    </row>
    <row r="160" spans="1:29" x14ac:dyDescent="0.2">
      <c r="A160" s="84">
        <v>17</v>
      </c>
      <c r="B160" s="84">
        <v>0.09</v>
      </c>
      <c r="C160" s="84">
        <v>0.08</v>
      </c>
      <c r="D160" s="84">
        <v>0.09</v>
      </c>
      <c r="E160" s="84">
        <v>0.17</v>
      </c>
      <c r="F160" s="84">
        <v>0.68</v>
      </c>
      <c r="G160" s="100">
        <v>0.12</v>
      </c>
      <c r="I160" s="84">
        <v>0.08</v>
      </c>
      <c r="M160" s="84">
        <v>7.0000000000000007E-2</v>
      </c>
      <c r="N160" s="84">
        <v>0.08</v>
      </c>
      <c r="T160" s="84">
        <v>0.3</v>
      </c>
      <c r="U160" s="84">
        <v>17</v>
      </c>
      <c r="W160" s="84" t="s">
        <v>17</v>
      </c>
      <c r="X160" s="90">
        <f>R175</f>
        <v>2.1100000000000003</v>
      </c>
      <c r="Y160" s="97">
        <v>1.8740909090909093</v>
      </c>
      <c r="Z160" s="93">
        <f t="shared" si="38"/>
        <v>12.73</v>
      </c>
      <c r="AA160" s="93">
        <f>Average!G515</f>
        <v>8.465569800569801</v>
      </c>
      <c r="AB160" s="93">
        <f>BL$33+BL$34+BL$35+BL$36+Z160</f>
        <v>18.829999999999998</v>
      </c>
      <c r="AC160" s="111">
        <f>AC124+Table818304255[[#This Row],[Column3]]</f>
        <v>17.182089947089949</v>
      </c>
    </row>
    <row r="161" spans="1:29" x14ac:dyDescent="0.2">
      <c r="A161" s="84">
        <v>18</v>
      </c>
      <c r="C161" s="84">
        <v>0.01</v>
      </c>
      <c r="L161" s="84">
        <v>0.4</v>
      </c>
      <c r="U161" s="84">
        <v>18</v>
      </c>
      <c r="W161" s="84" t="s">
        <v>18</v>
      </c>
      <c r="X161" s="90">
        <f>S175</f>
        <v>0</v>
      </c>
      <c r="Y161" s="97">
        <v>1.6174999999999999</v>
      </c>
      <c r="Z161" s="93">
        <f t="shared" si="38"/>
        <v>0</v>
      </c>
      <c r="AA161" s="93">
        <f>Average!G516</f>
        <v>9.083846153846153</v>
      </c>
      <c r="AB161" s="93">
        <f>BM$33+BM$34+BM$35+BM$36+Z161</f>
        <v>0</v>
      </c>
      <c r="AC161" s="111">
        <f>AC125+Table818304255[[#This Row],[Column3]]</f>
        <v>12.889551282051283</v>
      </c>
    </row>
    <row r="162" spans="1:29" x14ac:dyDescent="0.2">
      <c r="A162" s="84">
        <v>19</v>
      </c>
      <c r="U162" s="84">
        <v>19</v>
      </c>
      <c r="W162" s="84" t="s">
        <v>19</v>
      </c>
      <c r="X162" s="90">
        <f>T175</f>
        <v>3.7499999999999991</v>
      </c>
      <c r="Y162" s="97">
        <v>2.9038461538461533</v>
      </c>
      <c r="Z162" s="93">
        <f t="shared" si="38"/>
        <v>19.46</v>
      </c>
      <c r="AA162" s="93">
        <f>Average!G517</f>
        <v>15.193055555555555</v>
      </c>
      <c r="AB162" s="93">
        <f>BN$33+BN$34+BN$35+BN$36+Z162</f>
        <v>25.830000000000002</v>
      </c>
      <c r="AC162" s="111">
        <f>AC126+Table818304255[[#This Row],[Column3]]</f>
        <v>25.787948717948716</v>
      </c>
    </row>
    <row r="163" spans="1:29" x14ac:dyDescent="0.2">
      <c r="A163" s="84">
        <v>20</v>
      </c>
      <c r="B163" s="84">
        <v>0.18</v>
      </c>
      <c r="C163" s="84">
        <v>0.34</v>
      </c>
      <c r="D163" s="84">
        <v>0.2</v>
      </c>
      <c r="E163" s="84">
        <v>0.2</v>
      </c>
      <c r="G163" s="100">
        <v>0.16</v>
      </c>
      <c r="I163" s="84">
        <v>0.22</v>
      </c>
      <c r="J163" s="84">
        <v>0.22</v>
      </c>
      <c r="M163" s="84">
        <v>0.23</v>
      </c>
      <c r="N163" s="84">
        <v>0.15</v>
      </c>
      <c r="Q163" s="84">
        <v>0.2</v>
      </c>
      <c r="R163" s="84">
        <v>0.13</v>
      </c>
      <c r="U163" s="84">
        <v>20</v>
      </c>
      <c r="X163" s="90"/>
      <c r="Y163" s="90"/>
      <c r="Z163" s="92"/>
      <c r="AA163" s="92"/>
      <c r="AB163" s="93"/>
      <c r="AC163" s="109"/>
    </row>
    <row r="164" spans="1:29" x14ac:dyDescent="0.2">
      <c r="A164" s="84">
        <v>21</v>
      </c>
      <c r="F164" s="84">
        <v>0.09</v>
      </c>
      <c r="L164" s="84">
        <v>0.25</v>
      </c>
      <c r="T164" s="84">
        <v>0.13</v>
      </c>
      <c r="U164" s="84">
        <v>21</v>
      </c>
      <c r="W164" s="84" t="s">
        <v>101</v>
      </c>
      <c r="X164" s="90"/>
      <c r="Y164" s="90"/>
      <c r="Z164" s="92"/>
      <c r="AA164" s="92" t="s">
        <v>145</v>
      </c>
      <c r="AB164" s="93"/>
      <c r="AC164" s="111"/>
    </row>
    <row r="165" spans="1:29" x14ac:dyDescent="0.2">
      <c r="A165" s="84">
        <v>22</v>
      </c>
      <c r="U165" s="84">
        <v>22</v>
      </c>
      <c r="X165" s="91" t="s">
        <v>102</v>
      </c>
      <c r="Y165" s="91"/>
      <c r="Z165" s="92"/>
      <c r="AA165" s="92"/>
      <c r="AB165" s="93"/>
      <c r="AC165" s="109"/>
    </row>
    <row r="166" spans="1:29" x14ac:dyDescent="0.2">
      <c r="A166" s="84">
        <v>23</v>
      </c>
      <c r="U166" s="84">
        <v>23</v>
      </c>
      <c r="X166" s="90"/>
      <c r="Y166" s="90"/>
      <c r="Z166" s="92"/>
      <c r="AA166" s="92"/>
      <c r="AB166" s="93"/>
      <c r="AC166" s="93"/>
    </row>
    <row r="167" spans="1:29" x14ac:dyDescent="0.2">
      <c r="A167" s="84">
        <v>24</v>
      </c>
      <c r="M167" s="84">
        <v>0.01</v>
      </c>
      <c r="U167" s="84">
        <v>24</v>
      </c>
      <c r="X167" s="90"/>
      <c r="Y167" s="90"/>
      <c r="Z167" s="92"/>
      <c r="AA167" s="92"/>
      <c r="AB167" s="93"/>
      <c r="AC167" s="93"/>
    </row>
    <row r="168" spans="1:29" x14ac:dyDescent="0.2">
      <c r="A168" s="84">
        <v>25</v>
      </c>
      <c r="C168" s="84">
        <v>0.02</v>
      </c>
      <c r="U168" s="84">
        <v>25</v>
      </c>
      <c r="X168" s="90"/>
      <c r="Y168" s="90"/>
      <c r="Z168" s="92"/>
      <c r="AA168" s="92"/>
      <c r="AB168" s="93"/>
      <c r="AC168" s="93"/>
    </row>
    <row r="169" spans="1:29" x14ac:dyDescent="0.2">
      <c r="A169" s="84">
        <v>26</v>
      </c>
      <c r="U169" s="84">
        <v>26</v>
      </c>
      <c r="X169" s="90"/>
      <c r="Y169" s="90"/>
      <c r="Z169" s="92"/>
      <c r="AA169" s="92"/>
      <c r="AB169" s="93"/>
      <c r="AC169" s="93"/>
    </row>
    <row r="170" spans="1:29" x14ac:dyDescent="0.2">
      <c r="A170" s="84">
        <v>27</v>
      </c>
      <c r="U170" s="84">
        <v>27</v>
      </c>
      <c r="X170" s="90"/>
      <c r="Y170" s="90"/>
      <c r="Z170" s="92"/>
      <c r="AA170" s="92"/>
      <c r="AB170" s="93"/>
      <c r="AC170" s="93"/>
    </row>
    <row r="171" spans="1:29" x14ac:dyDescent="0.2">
      <c r="A171" s="84">
        <v>28</v>
      </c>
      <c r="U171" s="84">
        <v>28</v>
      </c>
      <c r="X171" s="90"/>
      <c r="Y171" s="90"/>
      <c r="Z171" s="92"/>
      <c r="AA171" s="92"/>
      <c r="AB171" s="93"/>
      <c r="AC171" s="93"/>
    </row>
    <row r="172" spans="1:29" x14ac:dyDescent="0.2">
      <c r="A172" s="84">
        <v>29</v>
      </c>
      <c r="U172" s="84">
        <v>29</v>
      </c>
      <c r="X172" s="90"/>
      <c r="Y172" s="90"/>
      <c r="Z172" s="92"/>
      <c r="AA172" s="92"/>
      <c r="AB172" s="93"/>
      <c r="AC172" s="93"/>
    </row>
    <row r="173" spans="1:29" x14ac:dyDescent="0.2">
      <c r="A173" s="84">
        <v>30</v>
      </c>
      <c r="C173" s="84">
        <v>0.22</v>
      </c>
      <c r="L173" s="84">
        <v>0.21</v>
      </c>
      <c r="R173" s="84">
        <v>0.02</v>
      </c>
      <c r="T173" s="84">
        <v>0.95</v>
      </c>
      <c r="U173" s="84">
        <v>30</v>
      </c>
      <c r="X173" s="90"/>
      <c r="Y173" s="90"/>
      <c r="Z173" s="92"/>
      <c r="AA173" s="92"/>
      <c r="AB173" s="93"/>
      <c r="AC173" s="93"/>
    </row>
    <row r="174" spans="1:29" x14ac:dyDescent="0.2">
      <c r="A174" s="84">
        <v>31</v>
      </c>
      <c r="B174" s="84">
        <v>0.03</v>
      </c>
      <c r="C174" s="84">
        <v>0.06</v>
      </c>
      <c r="D174" s="84">
        <v>0.04</v>
      </c>
      <c r="E174" s="84">
        <v>0.03</v>
      </c>
      <c r="I174" s="84">
        <v>0.02</v>
      </c>
      <c r="M174" s="84">
        <v>0.03</v>
      </c>
      <c r="R174" s="84">
        <v>0.1</v>
      </c>
      <c r="U174" s="84">
        <v>31</v>
      </c>
      <c r="X174" s="90"/>
      <c r="Y174" s="90"/>
      <c r="Z174" s="92"/>
      <c r="AA174" s="92"/>
      <c r="AB174" s="93"/>
      <c r="AC174" s="93"/>
    </row>
    <row r="175" spans="1:29" x14ac:dyDescent="0.2">
      <c r="A175" s="102" t="s">
        <v>37</v>
      </c>
      <c r="B175" s="102">
        <f t="shared" ref="B175:T175" si="39">SUM(B144:B174)</f>
        <v>1.06</v>
      </c>
      <c r="C175" s="102">
        <f t="shared" si="39"/>
        <v>2.8299999999999996</v>
      </c>
      <c r="D175" s="102">
        <f t="shared" si="39"/>
        <v>1.1400000000000001</v>
      </c>
      <c r="E175" s="102">
        <f t="shared" si="39"/>
        <v>1.95</v>
      </c>
      <c r="F175" s="102">
        <f t="shared" si="39"/>
        <v>2.15</v>
      </c>
      <c r="G175" s="102">
        <f t="shared" si="39"/>
        <v>1</v>
      </c>
      <c r="H175" s="102">
        <f t="shared" si="39"/>
        <v>0</v>
      </c>
      <c r="I175" s="102">
        <f t="shared" si="39"/>
        <v>1.17</v>
      </c>
      <c r="J175" s="102">
        <f t="shared" si="39"/>
        <v>0.72</v>
      </c>
      <c r="K175" s="102">
        <f t="shared" si="39"/>
        <v>0</v>
      </c>
      <c r="L175" s="102">
        <f t="shared" si="39"/>
        <v>2.6</v>
      </c>
      <c r="M175" s="102">
        <f t="shared" si="39"/>
        <v>1.28</v>
      </c>
      <c r="N175" s="102">
        <f t="shared" si="39"/>
        <v>2.08</v>
      </c>
      <c r="O175" s="102">
        <f t="shared" si="39"/>
        <v>0</v>
      </c>
      <c r="P175" s="102">
        <f t="shared" si="39"/>
        <v>0</v>
      </c>
      <c r="Q175" s="102">
        <f t="shared" si="39"/>
        <v>1.3699999999999999</v>
      </c>
      <c r="R175" s="102">
        <f t="shared" si="39"/>
        <v>2.1100000000000003</v>
      </c>
      <c r="S175" s="102">
        <f t="shared" si="39"/>
        <v>0</v>
      </c>
      <c r="T175" s="102">
        <f t="shared" si="39"/>
        <v>3.7499999999999991</v>
      </c>
      <c r="X175" s="90"/>
      <c r="Y175" s="90"/>
      <c r="Z175" s="92"/>
      <c r="AA175" s="92"/>
      <c r="AB175" s="93"/>
      <c r="AC175" s="93"/>
    </row>
    <row r="176" spans="1:29" x14ac:dyDescent="0.2">
      <c r="W176" s="120">
        <v>42887</v>
      </c>
      <c r="X176" s="135"/>
      <c r="Y176" s="133" t="s">
        <v>107</v>
      </c>
      <c r="Z176" s="135"/>
      <c r="AA176" s="135"/>
      <c r="AB176" s="126"/>
      <c r="AC176" s="105"/>
    </row>
    <row r="177" spans="1:29" x14ac:dyDescent="0.2">
      <c r="M177" s="99" t="s">
        <v>186</v>
      </c>
      <c r="P177" s="99" t="s">
        <v>186</v>
      </c>
      <c r="X177" s="90" t="s">
        <v>43</v>
      </c>
      <c r="Y177" s="90" t="s">
        <v>115</v>
      </c>
      <c r="Z177" s="92" t="s">
        <v>99</v>
      </c>
      <c r="AA177" s="124" t="s">
        <v>116</v>
      </c>
      <c r="AB177" s="93" t="s">
        <v>100</v>
      </c>
      <c r="AC177" s="109" t="s">
        <v>178</v>
      </c>
    </row>
    <row r="178" spans="1:29" x14ac:dyDescent="0.2">
      <c r="A178" s="84" t="s">
        <v>43</v>
      </c>
      <c r="B178" s="84" t="s">
        <v>1</v>
      </c>
      <c r="C178" s="84" t="s">
        <v>2</v>
      </c>
      <c r="D178" s="84" t="s">
        <v>113</v>
      </c>
      <c r="E178" s="84" t="s">
        <v>4</v>
      </c>
      <c r="F178" s="84" t="s">
        <v>5</v>
      </c>
      <c r="G178" s="84" t="s">
        <v>6</v>
      </c>
      <c r="H178" s="84" t="s">
        <v>180</v>
      </c>
      <c r="I178" s="84" t="s">
        <v>96</v>
      </c>
      <c r="J178" s="84" t="s">
        <v>9</v>
      </c>
      <c r="K178" s="84" t="s">
        <v>10</v>
      </c>
      <c r="L178" s="84" t="s">
        <v>11</v>
      </c>
      <c r="M178" s="99" t="s">
        <v>185</v>
      </c>
      <c r="N178" s="84" t="s">
        <v>13</v>
      </c>
      <c r="O178" s="84" t="s">
        <v>14</v>
      </c>
      <c r="P178" s="99" t="s">
        <v>191</v>
      </c>
      <c r="Q178" s="84" t="s">
        <v>16</v>
      </c>
      <c r="R178" s="84" t="s">
        <v>17</v>
      </c>
      <c r="S178" s="84" t="s">
        <v>18</v>
      </c>
      <c r="T178" s="84" t="s">
        <v>19</v>
      </c>
      <c r="W178" s="84" t="s">
        <v>1</v>
      </c>
      <c r="X178" s="90">
        <f>B211</f>
        <v>0.60000000000000009</v>
      </c>
      <c r="Y178" s="94">
        <v>1.0782608695652174</v>
      </c>
      <c r="Z178" s="93">
        <f>AK25</f>
        <v>9.59</v>
      </c>
      <c r="AA178" s="93">
        <f>Average!H499</f>
        <v>8.0157142857142869</v>
      </c>
      <c r="AB178" s="93">
        <f>AV$33+AV$34+AV$35+AV$36+Z178</f>
        <v>15.02</v>
      </c>
      <c r="AC178" s="111">
        <f>AC144+Table919314356[[#This Row],[Column2]]</f>
        <v>14.983526857602946</v>
      </c>
    </row>
    <row r="179" spans="1:29" x14ac:dyDescent="0.2">
      <c r="A179" s="84">
        <v>2017</v>
      </c>
      <c r="W179" s="84" t="s">
        <v>2</v>
      </c>
      <c r="X179" s="90">
        <f>C211</f>
        <v>1.3599999999999999</v>
      </c>
      <c r="Y179" s="94">
        <v>1.6678947368421053</v>
      </c>
      <c r="Z179" s="93">
        <f t="shared" ref="Z179:Z196" si="40">AK26</f>
        <v>15.199999999999998</v>
      </c>
      <c r="AA179" s="93">
        <f>Average!H500</f>
        <v>11.577272256728778</v>
      </c>
      <c r="AB179" s="93">
        <f>AW$33+AW$34+AW$35+AW$36+Z179</f>
        <v>23.689999999999998</v>
      </c>
      <c r="AC179" s="111">
        <f>AC145+Table919314356[[#This Row],[Column2]]</f>
        <v>21.043237196688533</v>
      </c>
    </row>
    <row r="180" spans="1:29" x14ac:dyDescent="0.2">
      <c r="A180" s="84">
        <v>1</v>
      </c>
      <c r="B180" s="84">
        <v>0.02</v>
      </c>
      <c r="D180" s="84">
        <v>0.02</v>
      </c>
      <c r="E180" s="84">
        <v>0.03</v>
      </c>
      <c r="F180" s="84">
        <v>0.02</v>
      </c>
      <c r="G180" s="100">
        <v>0.02</v>
      </c>
      <c r="I180" s="84">
        <v>0.06</v>
      </c>
      <c r="L180" s="84">
        <v>0.11</v>
      </c>
      <c r="M180" s="84">
        <v>0.02</v>
      </c>
      <c r="N180" s="84">
        <v>0.03</v>
      </c>
      <c r="Q180">
        <v>0.03</v>
      </c>
      <c r="U180" s="84">
        <v>1</v>
      </c>
      <c r="W180" s="84" t="s">
        <v>113</v>
      </c>
      <c r="X180" s="90">
        <f>D211</f>
        <v>1</v>
      </c>
      <c r="Y180" s="94"/>
      <c r="Z180" s="93">
        <f t="shared" si="40"/>
        <v>10.620000000000001</v>
      </c>
      <c r="AA180" s="93"/>
      <c r="AB180" s="93">
        <f>AX$33+AX$34+AX$35+AX$36+Z180</f>
        <v>13.32</v>
      </c>
      <c r="AC180" s="111"/>
    </row>
    <row r="181" spans="1:29" x14ac:dyDescent="0.2">
      <c r="A181" s="84">
        <v>2</v>
      </c>
      <c r="U181" s="84">
        <v>2</v>
      </c>
      <c r="W181" s="84" t="s">
        <v>4</v>
      </c>
      <c r="X181" s="90">
        <f>E211</f>
        <v>1.02</v>
      </c>
      <c r="Y181" s="94">
        <v>1.4930434782608697</v>
      </c>
      <c r="Z181" s="93">
        <f t="shared" si="40"/>
        <v>15.629999999999999</v>
      </c>
      <c r="AA181" s="93">
        <f>Average!H502</f>
        <v>11.902142857142858</v>
      </c>
      <c r="AB181" s="93">
        <f>AY$33+AY$34+AY$35+AY$36+Z181</f>
        <v>20.309999999999999</v>
      </c>
      <c r="AC181" s="111">
        <f>AC147+Table919314356[[#This Row],[Column2]]</f>
        <v>22.674037267080742</v>
      </c>
    </row>
    <row r="182" spans="1:29" x14ac:dyDescent="0.2">
      <c r="A182" s="84">
        <v>3</v>
      </c>
      <c r="C182" s="84">
        <v>0.15</v>
      </c>
      <c r="D182" s="84">
        <v>0.14000000000000001</v>
      </c>
      <c r="G182" s="100">
        <v>0.12</v>
      </c>
      <c r="I182" s="84">
        <v>0.06</v>
      </c>
      <c r="L182" s="84">
        <v>0.21</v>
      </c>
      <c r="M182" s="84">
        <v>0.12</v>
      </c>
      <c r="N182" s="84">
        <v>7.0000000000000007E-2</v>
      </c>
      <c r="R182" s="84">
        <v>7.0000000000000007E-2</v>
      </c>
      <c r="T182" s="84">
        <v>0.15</v>
      </c>
      <c r="U182" s="84">
        <v>3</v>
      </c>
      <c r="W182" s="84" t="s">
        <v>5</v>
      </c>
      <c r="X182" s="90">
        <f>F211</f>
        <v>0.57999999999999996</v>
      </c>
      <c r="Y182" s="94">
        <v>1.4491304347826086</v>
      </c>
      <c r="Z182" s="93">
        <f t="shared" si="40"/>
        <v>11.969999999999999</v>
      </c>
      <c r="AA182" s="93">
        <f>Average!H503</f>
        <v>9.0721428571428575</v>
      </c>
      <c r="AB182" s="93">
        <f>AZ$33+AZ$34+AZ$35+AZ$36+Z182</f>
        <v>18.39</v>
      </c>
      <c r="AC182" s="111">
        <f>AC148+Table919314356[[#This Row],[Column2]]</f>
        <v>17.584849188653539</v>
      </c>
    </row>
    <row r="183" spans="1:29" x14ac:dyDescent="0.2">
      <c r="A183" s="84">
        <v>4</v>
      </c>
      <c r="B183" s="84">
        <v>0.22</v>
      </c>
      <c r="C183" s="84">
        <v>0.14000000000000001</v>
      </c>
      <c r="D183" s="84">
        <v>0.21</v>
      </c>
      <c r="E183" s="84">
        <v>0.33</v>
      </c>
      <c r="F183" s="84">
        <v>0.08</v>
      </c>
      <c r="G183" s="100">
        <v>0.2</v>
      </c>
      <c r="I183" s="84">
        <v>0.38</v>
      </c>
      <c r="J183" s="84">
        <v>0.25</v>
      </c>
      <c r="M183" s="84">
        <v>0.21</v>
      </c>
      <c r="N183" s="84">
        <v>0.09</v>
      </c>
      <c r="Q183" s="84">
        <v>0.38</v>
      </c>
      <c r="R183" s="84">
        <v>0.1</v>
      </c>
      <c r="T183" s="84">
        <v>0.25</v>
      </c>
      <c r="U183" s="84">
        <v>4</v>
      </c>
      <c r="W183" s="84" t="s">
        <v>6</v>
      </c>
      <c r="X183" s="90">
        <f>G211</f>
        <v>0.92999999999999994</v>
      </c>
      <c r="Y183" s="94">
        <v>0.97263157894736862</v>
      </c>
      <c r="Z183" s="93">
        <f t="shared" si="40"/>
        <v>9.1300000000000008</v>
      </c>
      <c r="AA183" s="93">
        <f>Average!H504</f>
        <v>7.4166315789473689</v>
      </c>
      <c r="AB183" s="93">
        <f>BA$33+BA$34+BA$35+BA$36+Z183</f>
        <v>13.580000000000002</v>
      </c>
      <c r="AC183" s="111">
        <f>AC149+Table919314356[[#This Row],[Column2]]</f>
        <v>14.337863777089783</v>
      </c>
    </row>
    <row r="184" spans="1:29" x14ac:dyDescent="0.2">
      <c r="A184" s="84">
        <v>5</v>
      </c>
      <c r="J184" s="84">
        <v>0.12</v>
      </c>
      <c r="U184" s="84">
        <v>5</v>
      </c>
      <c r="W184" s="84" t="s">
        <v>180</v>
      </c>
      <c r="X184" s="90">
        <f>H211</f>
        <v>0</v>
      </c>
      <c r="Y184" s="94">
        <v>1.0404347826086957</v>
      </c>
      <c r="Z184" s="93">
        <f t="shared" si="40"/>
        <v>3.7399999999999993</v>
      </c>
      <c r="AA184" s="93">
        <f>Average!H505</f>
        <v>8.2089285714285705</v>
      </c>
      <c r="AB184" s="93">
        <f>BB$33+BB$34+BB$35+BB$36+Z184</f>
        <v>10.6</v>
      </c>
      <c r="AC184" s="111">
        <f>AC150+Table919314356[[#This Row],[Column2]]</f>
        <v>12.573699058590362</v>
      </c>
    </row>
    <row r="185" spans="1:29" x14ac:dyDescent="0.2">
      <c r="A185" s="84">
        <v>6</v>
      </c>
      <c r="U185" s="84">
        <v>6</v>
      </c>
      <c r="W185" s="84" t="s">
        <v>96</v>
      </c>
      <c r="X185" s="90">
        <f>I211</f>
        <v>1.2</v>
      </c>
      <c r="Y185" s="94"/>
      <c r="Z185" s="93">
        <f t="shared" si="40"/>
        <v>12.8</v>
      </c>
      <c r="AA185" s="93"/>
      <c r="AB185" s="93">
        <f>BC$33+BC$34+BC$35+BC$36+Z185</f>
        <v>18.71</v>
      </c>
      <c r="AC185" s="111"/>
    </row>
    <row r="186" spans="1:29" x14ac:dyDescent="0.2">
      <c r="A186" s="84">
        <v>7</v>
      </c>
      <c r="U186" s="84">
        <v>7</v>
      </c>
      <c r="W186" s="84" t="s">
        <v>9</v>
      </c>
      <c r="X186" s="90">
        <f>J211</f>
        <v>1.02</v>
      </c>
      <c r="Y186" s="94">
        <v>1.3513043478260871</v>
      </c>
      <c r="Z186" s="93">
        <f t="shared" si="40"/>
        <v>12.24</v>
      </c>
      <c r="AA186" s="93">
        <f>Average!H507</f>
        <v>10.364642857142858</v>
      </c>
      <c r="AB186" s="93">
        <f>BD$33+BD$34+BD$35+BD$36+Z186</f>
        <v>19.940000000000001</v>
      </c>
      <c r="AC186" s="111">
        <f>AC152+Table919314356[[#This Row],[Column2]]</f>
        <v>19.581808408982322</v>
      </c>
    </row>
    <row r="187" spans="1:29" x14ac:dyDescent="0.2">
      <c r="A187" s="84">
        <v>8</v>
      </c>
      <c r="B187" s="84">
        <v>0.33</v>
      </c>
      <c r="C187" s="84">
        <v>0.7</v>
      </c>
      <c r="D187" s="84">
        <v>0.28999999999999998</v>
      </c>
      <c r="E187" s="84">
        <v>0.27</v>
      </c>
      <c r="G187" s="84">
        <v>0.22</v>
      </c>
      <c r="I187" s="84">
        <v>0.37</v>
      </c>
      <c r="L187" s="84">
        <v>0.61</v>
      </c>
      <c r="M187" s="84">
        <v>0.36</v>
      </c>
      <c r="N187" s="84">
        <v>0.64</v>
      </c>
      <c r="Q187">
        <v>0.24</v>
      </c>
      <c r="R187" s="84">
        <v>0.22</v>
      </c>
      <c r="T187" s="84">
        <v>0.82</v>
      </c>
      <c r="U187" s="84">
        <v>8</v>
      </c>
      <c r="W187" s="84" t="s">
        <v>10</v>
      </c>
      <c r="X187" s="90">
        <f>K211</f>
        <v>0</v>
      </c>
      <c r="Y187" s="94">
        <v>1.1234782608695653</v>
      </c>
      <c r="Z187" s="93">
        <f t="shared" si="40"/>
        <v>0</v>
      </c>
      <c r="AA187" s="93">
        <f>Average!H508</f>
        <v>9.1504166666666666</v>
      </c>
      <c r="AB187" s="93">
        <f>BE$33+BE$34+BE$35+BE$36+Z187</f>
        <v>0</v>
      </c>
      <c r="AC187" s="111">
        <f>AC153+Table919314356[[#This Row],[Column2]]</f>
        <v>13.164836956521739</v>
      </c>
    </row>
    <row r="188" spans="1:29" x14ac:dyDescent="0.2">
      <c r="A188" s="84">
        <v>9</v>
      </c>
      <c r="J188" s="84">
        <v>0.36</v>
      </c>
      <c r="M188" s="84">
        <v>0.01</v>
      </c>
      <c r="R188" s="84">
        <v>0.03</v>
      </c>
      <c r="U188" s="84">
        <v>9</v>
      </c>
      <c r="W188" s="84" t="s">
        <v>11</v>
      </c>
      <c r="X188" s="90">
        <f>L211</f>
        <v>1.2</v>
      </c>
      <c r="Y188" s="94">
        <v>1.6065217391304349</v>
      </c>
      <c r="Z188" s="93">
        <f t="shared" si="40"/>
        <v>5.81</v>
      </c>
      <c r="AA188" s="93">
        <f>Average!H509</f>
        <v>10.429642857142857</v>
      </c>
      <c r="AB188" s="93">
        <f>BF$33+BF$34+BF$35+BF$36+Z188</f>
        <v>14.32</v>
      </c>
      <c r="AC188" s="111">
        <f>AC154+Table919314356[[#This Row],[Column2]]</f>
        <v>15.134365079365079</v>
      </c>
    </row>
    <row r="189" spans="1:29" x14ac:dyDescent="0.2">
      <c r="A189" s="84">
        <v>10</v>
      </c>
      <c r="F189" s="84">
        <v>0.37</v>
      </c>
      <c r="U189" s="84">
        <v>10</v>
      </c>
      <c r="W189" s="84" t="s">
        <v>185</v>
      </c>
      <c r="X189" s="90">
        <f>M211</f>
        <v>1.24</v>
      </c>
      <c r="Y189" s="94">
        <v>1.2921739130434782</v>
      </c>
      <c r="Z189" s="93">
        <f t="shared" si="40"/>
        <v>12.23</v>
      </c>
      <c r="AA189" s="93">
        <f>Average!H510</f>
        <v>8.59375</v>
      </c>
      <c r="AB189" s="93">
        <f>BG$33+BG$34+BG$35+BG$36+Z189</f>
        <v>12.23</v>
      </c>
      <c r="AC189" s="111">
        <f>AC155+Table919314356[[#This Row],[Column2]]</f>
        <v>17.452233201581027</v>
      </c>
    </row>
    <row r="190" spans="1:29" x14ac:dyDescent="0.2">
      <c r="A190" s="84">
        <v>11</v>
      </c>
      <c r="U190" s="84">
        <v>11</v>
      </c>
      <c r="W190" s="84" t="s">
        <v>13</v>
      </c>
      <c r="X190" s="90">
        <f>N211</f>
        <v>1.19</v>
      </c>
      <c r="Y190" s="94">
        <v>1.3439130434782611</v>
      </c>
      <c r="Z190" s="93">
        <f t="shared" si="40"/>
        <v>12.25</v>
      </c>
      <c r="AA190" s="93">
        <f>Average!H511</f>
        <v>8.9414285714285722</v>
      </c>
      <c r="AB190" s="93">
        <f>BH$33+BH$34+BH$35+BH$36+Z190</f>
        <v>18.59</v>
      </c>
      <c r="AC190" s="111">
        <f>AC156+Table919314356[[#This Row],[Column2]]</f>
        <v>16.921863354037267</v>
      </c>
    </row>
    <row r="191" spans="1:29" x14ac:dyDescent="0.2">
      <c r="A191" s="84">
        <v>12</v>
      </c>
      <c r="U191" s="84">
        <v>12</v>
      </c>
      <c r="W191" s="84" t="s">
        <v>14</v>
      </c>
      <c r="X191" s="90">
        <f>O211</f>
        <v>0</v>
      </c>
      <c r="Y191" s="94">
        <v>1.1009090909090911</v>
      </c>
      <c r="Z191" s="93">
        <f t="shared" si="40"/>
        <v>5</v>
      </c>
      <c r="AA191" s="93">
        <f>Average!H512</f>
        <v>7.5825681725681733</v>
      </c>
      <c r="AB191" s="93">
        <f>BI$33+BI$34+BI$35+BI$36+Z191</f>
        <v>9.66</v>
      </c>
      <c r="AC191" s="111">
        <f>AC157+Table919314356[[#This Row],[Column2]]</f>
        <v>11.314218181174704</v>
      </c>
    </row>
    <row r="192" spans="1:29" x14ac:dyDescent="0.2">
      <c r="A192" s="84">
        <v>13</v>
      </c>
      <c r="M192" s="84">
        <v>0.02</v>
      </c>
      <c r="U192" s="84">
        <v>13</v>
      </c>
      <c r="W192" s="84" t="s">
        <v>191</v>
      </c>
      <c r="X192" s="90">
        <f>P211</f>
        <v>0</v>
      </c>
      <c r="Y192" s="94">
        <v>1.0855555555555556</v>
      </c>
      <c r="Z192" s="93">
        <f t="shared" si="40"/>
        <v>6.42</v>
      </c>
      <c r="AA192" s="93">
        <f>Average!H513</f>
        <v>8.1743790849673204</v>
      </c>
      <c r="AB192" s="93">
        <f>BJ$33+BJ$34+BJ$35+BJ$36+Z192</f>
        <v>6.42</v>
      </c>
      <c r="AC192" s="111">
        <f>AC158+Table919314356[[#This Row],[Column2]]</f>
        <v>15.513071895424837</v>
      </c>
    </row>
    <row r="193" spans="1:29" x14ac:dyDescent="0.2">
      <c r="A193" s="84">
        <v>14</v>
      </c>
      <c r="U193" s="84">
        <v>14</v>
      </c>
      <c r="W193" s="84" t="s">
        <v>16</v>
      </c>
      <c r="X193" s="90">
        <f>Q211</f>
        <v>1.04</v>
      </c>
      <c r="Y193" s="94">
        <v>1.3156521739130436</v>
      </c>
      <c r="Z193" s="93">
        <f t="shared" si="40"/>
        <v>12.27</v>
      </c>
      <c r="AA193" s="93">
        <f>Average!H514</f>
        <v>10.263214285714287</v>
      </c>
      <c r="AB193" s="93">
        <f>BK$33+BK$34+BK$35+BK$36+Z193</f>
        <v>20.03</v>
      </c>
      <c r="AC193" s="111">
        <f>AC159+Table919314356[[#This Row],[Column2]]</f>
        <v>19.415659340659342</v>
      </c>
    </row>
    <row r="194" spans="1:29" x14ac:dyDescent="0.2">
      <c r="A194" s="84">
        <v>15</v>
      </c>
      <c r="B194" s="84" t="s">
        <v>193</v>
      </c>
      <c r="C194" s="84">
        <v>0.25</v>
      </c>
      <c r="D194" s="84">
        <v>0.31</v>
      </c>
      <c r="E194" s="84">
        <v>0.32</v>
      </c>
      <c r="G194" s="84">
        <v>0.3</v>
      </c>
      <c r="I194" s="84">
        <v>0.31</v>
      </c>
      <c r="L194" s="84">
        <v>0.27</v>
      </c>
      <c r="M194" s="84">
        <v>0.32</v>
      </c>
      <c r="N194" s="84">
        <v>0.12</v>
      </c>
      <c r="Q194">
        <v>0.37</v>
      </c>
      <c r="R194" s="84">
        <v>0.25</v>
      </c>
      <c r="U194" s="84">
        <v>15</v>
      </c>
      <c r="W194" s="84" t="s">
        <v>17</v>
      </c>
      <c r="X194" s="90">
        <f>R211</f>
        <v>0.93</v>
      </c>
      <c r="Y194" s="94">
        <v>1.4745454545454544</v>
      </c>
      <c r="Z194" s="93">
        <f t="shared" si="40"/>
        <v>13.66</v>
      </c>
      <c r="AA194" s="93">
        <f>Average!H515</f>
        <v>9.9618660968660979</v>
      </c>
      <c r="AB194" s="93">
        <f>BL$33+BL$34+BL$35+BL$36+Z194</f>
        <v>19.759999999999998</v>
      </c>
      <c r="AC194" s="111">
        <f>AC160+Table919314356[[#This Row],[Column2]]</f>
        <v>18.656635401635402</v>
      </c>
    </row>
    <row r="195" spans="1:29" x14ac:dyDescent="0.2">
      <c r="A195" s="84">
        <v>16</v>
      </c>
      <c r="I195" s="84">
        <v>0.01</v>
      </c>
      <c r="J195" s="84">
        <v>0.28999999999999998</v>
      </c>
      <c r="M195" s="84">
        <v>0.02</v>
      </c>
      <c r="N195" s="84">
        <v>0.05</v>
      </c>
      <c r="T195" s="84">
        <v>0.35</v>
      </c>
      <c r="U195" s="84">
        <v>16</v>
      </c>
      <c r="W195" s="84" t="s">
        <v>18</v>
      </c>
      <c r="X195" s="90">
        <f>S211</f>
        <v>0</v>
      </c>
      <c r="Y195" s="94">
        <v>1.3925000000000001</v>
      </c>
      <c r="Z195" s="93">
        <f t="shared" si="40"/>
        <v>0</v>
      </c>
      <c r="AA195" s="93">
        <f>Average!H516</f>
        <v>10.579230769230769</v>
      </c>
      <c r="AB195" s="93">
        <f>BM$33+BM$34+BM$35+BM$36+Z195</f>
        <v>0</v>
      </c>
      <c r="AC195" s="111">
        <f>AC161+Table919314356[[#This Row],[Column2]]</f>
        <v>14.282051282051283</v>
      </c>
    </row>
    <row r="196" spans="1:29" x14ac:dyDescent="0.2">
      <c r="A196" s="84">
        <v>17</v>
      </c>
      <c r="U196" s="84">
        <v>17</v>
      </c>
      <c r="W196" s="84" t="s">
        <v>19</v>
      </c>
      <c r="X196" s="90">
        <f>T211</f>
        <v>1.69</v>
      </c>
      <c r="Y196" s="94">
        <v>1.9584615384615385</v>
      </c>
      <c r="Z196" s="93">
        <f t="shared" si="40"/>
        <v>21.150000000000002</v>
      </c>
      <c r="AA196" s="93">
        <f>Average!H517</f>
        <v>17.163611111111109</v>
      </c>
      <c r="AB196" s="93">
        <f>BN$33+BN$34+BN$35+BN$36+Z196</f>
        <v>27.520000000000003</v>
      </c>
      <c r="AC196" s="111">
        <f>AC162+Table919314356[[#This Row],[Column2]]</f>
        <v>27.746410256410254</v>
      </c>
    </row>
    <row r="197" spans="1:29" x14ac:dyDescent="0.2">
      <c r="A197" s="84">
        <v>18</v>
      </c>
      <c r="U197" s="84">
        <v>18</v>
      </c>
      <c r="X197" s="90"/>
      <c r="Y197" s="90"/>
      <c r="Z197" s="92"/>
      <c r="AA197" s="92"/>
      <c r="AB197" s="93"/>
      <c r="AC197" s="111"/>
    </row>
    <row r="198" spans="1:29" x14ac:dyDescent="0.2">
      <c r="A198" s="84">
        <v>19</v>
      </c>
      <c r="U198" s="84">
        <v>19</v>
      </c>
      <c r="W198" s="84" t="s">
        <v>101</v>
      </c>
      <c r="X198" s="90"/>
      <c r="Y198" s="90"/>
      <c r="Z198" s="92"/>
      <c r="AA198" s="92" t="s">
        <v>145</v>
      </c>
      <c r="AB198" s="93"/>
      <c r="AC198" s="111"/>
    </row>
    <row r="199" spans="1:29" x14ac:dyDescent="0.2">
      <c r="A199" s="84">
        <v>20</v>
      </c>
      <c r="U199" s="84">
        <v>20</v>
      </c>
      <c r="X199" s="91" t="s">
        <v>102</v>
      </c>
      <c r="Y199" s="91"/>
      <c r="Z199" s="92"/>
      <c r="AA199" s="92"/>
      <c r="AB199" s="93"/>
      <c r="AC199" s="111"/>
    </row>
    <row r="200" spans="1:29" x14ac:dyDescent="0.2">
      <c r="A200" s="84">
        <v>21</v>
      </c>
      <c r="U200" s="84">
        <v>21</v>
      </c>
      <c r="X200" s="90"/>
      <c r="Y200" s="90"/>
      <c r="Z200" s="92"/>
      <c r="AA200" s="92"/>
      <c r="AB200" s="93"/>
      <c r="AC200" s="109"/>
    </row>
    <row r="201" spans="1:29" x14ac:dyDescent="0.2">
      <c r="A201" s="84">
        <v>22</v>
      </c>
      <c r="U201" s="84">
        <v>22</v>
      </c>
      <c r="X201" s="90"/>
      <c r="Y201" s="90"/>
      <c r="Z201" s="92"/>
      <c r="AA201" s="92"/>
      <c r="AB201" s="93"/>
      <c r="AC201" s="93"/>
    </row>
    <row r="202" spans="1:29" x14ac:dyDescent="0.2">
      <c r="A202" s="84">
        <v>23</v>
      </c>
      <c r="U202" s="84">
        <v>23</v>
      </c>
      <c r="X202" s="90"/>
      <c r="Y202" s="90"/>
      <c r="Z202" s="92"/>
      <c r="AA202" s="92"/>
      <c r="AB202" s="93"/>
      <c r="AC202" s="93"/>
    </row>
    <row r="203" spans="1:29" x14ac:dyDescent="0.2">
      <c r="A203" s="84">
        <v>24</v>
      </c>
      <c r="G203" s="84">
        <v>7.0000000000000007E-2</v>
      </c>
      <c r="U203" s="84">
        <v>24</v>
      </c>
      <c r="X203" s="90"/>
      <c r="Y203" s="90"/>
      <c r="Z203" s="92"/>
      <c r="AA203" s="92"/>
      <c r="AB203" s="93"/>
      <c r="AC203" s="93"/>
    </row>
    <row r="204" spans="1:29" x14ac:dyDescent="0.2">
      <c r="A204" s="84">
        <v>25</v>
      </c>
      <c r="U204" s="84">
        <v>25</v>
      </c>
      <c r="X204" s="90"/>
      <c r="Y204" s="90"/>
      <c r="Z204" s="92"/>
      <c r="AA204" s="92"/>
      <c r="AB204" s="93"/>
      <c r="AC204" s="93"/>
    </row>
    <row r="205" spans="1:29" x14ac:dyDescent="0.2">
      <c r="A205" s="84">
        <v>26</v>
      </c>
      <c r="B205" s="84">
        <v>0.02</v>
      </c>
      <c r="C205" s="84">
        <v>0.12</v>
      </c>
      <c r="D205" s="84">
        <v>0.02</v>
      </c>
      <c r="E205" s="84">
        <v>7.0000000000000007E-2</v>
      </c>
      <c r="I205" s="84">
        <v>0.01</v>
      </c>
      <c r="M205" s="84">
        <v>0.16</v>
      </c>
      <c r="N205" s="84">
        <v>0.17</v>
      </c>
      <c r="R205" s="84">
        <v>0.26</v>
      </c>
      <c r="T205" s="84">
        <v>0.12</v>
      </c>
      <c r="U205" s="84">
        <v>26</v>
      </c>
      <c r="X205" s="90"/>
      <c r="Y205" s="90"/>
      <c r="Z205" s="92"/>
      <c r="AA205" s="92"/>
      <c r="AB205" s="93"/>
      <c r="AC205" s="93"/>
    </row>
    <row r="206" spans="1:29" x14ac:dyDescent="0.2">
      <c r="A206" s="84">
        <v>27</v>
      </c>
      <c r="F206" s="84">
        <v>0.11</v>
      </c>
      <c r="U206" s="84">
        <v>27</v>
      </c>
      <c r="X206" s="90"/>
      <c r="Y206" s="90"/>
      <c r="Z206" s="92"/>
      <c r="AA206" s="92"/>
      <c r="AB206" s="93"/>
      <c r="AC206" s="93"/>
    </row>
    <row r="207" spans="1:29" x14ac:dyDescent="0.2">
      <c r="A207" s="84">
        <v>28</v>
      </c>
      <c r="U207" s="84">
        <v>28</v>
      </c>
      <c r="X207" s="90"/>
      <c r="Y207" s="90"/>
      <c r="Z207" s="92"/>
      <c r="AA207" s="92"/>
      <c r="AB207" s="93"/>
      <c r="AC207" s="93"/>
    </row>
    <row r="208" spans="1:29" x14ac:dyDescent="0.2">
      <c r="A208" s="84">
        <v>29</v>
      </c>
      <c r="B208" s="84">
        <v>0.01</v>
      </c>
      <c r="D208" s="84">
        <v>0.01</v>
      </c>
      <c r="N208" s="84">
        <v>0.02</v>
      </c>
      <c r="Q208" s="84">
        <v>0.02</v>
      </c>
      <c r="U208" s="84">
        <v>29</v>
      </c>
      <c r="X208" s="90"/>
      <c r="Y208" s="90"/>
      <c r="Z208" s="92"/>
      <c r="AA208" s="92"/>
      <c r="AB208" s="93"/>
      <c r="AC208" s="93"/>
    </row>
    <row r="209" spans="1:29" x14ac:dyDescent="0.2">
      <c r="A209" s="84">
        <v>30</v>
      </c>
      <c r="U209" s="84">
        <v>30</v>
      </c>
      <c r="X209" s="90"/>
      <c r="Y209" s="90"/>
      <c r="Z209" s="92"/>
      <c r="AA209" s="92"/>
      <c r="AB209" s="93"/>
      <c r="AC209" s="93"/>
    </row>
    <row r="210" spans="1:29" x14ac:dyDescent="0.2">
      <c r="A210" s="84">
        <v>31</v>
      </c>
      <c r="U210" s="84">
        <v>31</v>
      </c>
      <c r="X210" s="90"/>
      <c r="Y210" s="90"/>
      <c r="Z210" s="92"/>
      <c r="AA210" s="92"/>
      <c r="AB210" s="93"/>
      <c r="AC210" s="93"/>
    </row>
    <row r="211" spans="1:29" x14ac:dyDescent="0.2">
      <c r="A211" s="102" t="s">
        <v>37</v>
      </c>
      <c r="B211" s="102">
        <f t="shared" ref="B211:T211" si="41">SUM(B180:B210)</f>
        <v>0.60000000000000009</v>
      </c>
      <c r="C211" s="102">
        <f t="shared" si="41"/>
        <v>1.3599999999999999</v>
      </c>
      <c r="D211" s="102">
        <f t="shared" si="41"/>
        <v>1</v>
      </c>
      <c r="E211" s="102">
        <f t="shared" si="41"/>
        <v>1.02</v>
      </c>
      <c r="F211" s="102">
        <f t="shared" si="41"/>
        <v>0.57999999999999996</v>
      </c>
      <c r="G211" s="102">
        <f t="shared" si="41"/>
        <v>0.92999999999999994</v>
      </c>
      <c r="H211" s="102">
        <f t="shared" si="41"/>
        <v>0</v>
      </c>
      <c r="I211" s="102">
        <f t="shared" si="41"/>
        <v>1.2</v>
      </c>
      <c r="J211" s="102">
        <f t="shared" si="41"/>
        <v>1.02</v>
      </c>
      <c r="K211" s="102">
        <f t="shared" si="41"/>
        <v>0</v>
      </c>
      <c r="L211" s="102">
        <f t="shared" si="41"/>
        <v>1.2</v>
      </c>
      <c r="M211" s="102">
        <f t="shared" si="41"/>
        <v>1.24</v>
      </c>
      <c r="N211" s="102">
        <f t="shared" si="41"/>
        <v>1.19</v>
      </c>
      <c r="O211" s="102">
        <f t="shared" si="41"/>
        <v>0</v>
      </c>
      <c r="P211" s="102">
        <f t="shared" si="41"/>
        <v>0</v>
      </c>
      <c r="Q211" s="102">
        <f t="shared" si="41"/>
        <v>1.04</v>
      </c>
      <c r="R211" s="102">
        <f t="shared" si="41"/>
        <v>0.93</v>
      </c>
      <c r="S211" s="102">
        <f t="shared" si="41"/>
        <v>0</v>
      </c>
      <c r="T211" s="102">
        <f t="shared" si="41"/>
        <v>1.69</v>
      </c>
      <c r="W211" s="120">
        <v>42917</v>
      </c>
      <c r="X211" s="135"/>
      <c r="Y211" s="133" t="s">
        <v>107</v>
      </c>
      <c r="Z211" s="135"/>
      <c r="AA211" s="135"/>
      <c r="AB211" s="126"/>
      <c r="AC211" s="105"/>
    </row>
    <row r="212" spans="1:29" x14ac:dyDescent="0.2">
      <c r="M212" s="99" t="s">
        <v>186</v>
      </c>
      <c r="P212" s="99" t="s">
        <v>186</v>
      </c>
      <c r="X212" s="90" t="s">
        <v>45</v>
      </c>
      <c r="Y212" s="90" t="s">
        <v>115</v>
      </c>
      <c r="Z212" s="92" t="s">
        <v>99</v>
      </c>
      <c r="AA212" s="124" t="s">
        <v>116</v>
      </c>
      <c r="AB212" s="93" t="s">
        <v>100</v>
      </c>
      <c r="AC212" s="109" t="s">
        <v>178</v>
      </c>
    </row>
    <row r="213" spans="1:29" x14ac:dyDescent="0.2">
      <c r="A213" s="84" t="s">
        <v>45</v>
      </c>
      <c r="B213" s="84" t="s">
        <v>1</v>
      </c>
      <c r="C213" s="84" t="s">
        <v>2</v>
      </c>
      <c r="D213" s="84" t="s">
        <v>113</v>
      </c>
      <c r="E213" s="84" t="s">
        <v>4</v>
      </c>
      <c r="F213" s="84" t="s">
        <v>5</v>
      </c>
      <c r="G213" s="84" t="s">
        <v>6</v>
      </c>
      <c r="H213" s="84" t="s">
        <v>180</v>
      </c>
      <c r="I213" s="84" t="s">
        <v>96</v>
      </c>
      <c r="J213" s="84" t="s">
        <v>9</v>
      </c>
      <c r="K213" s="84" t="s">
        <v>10</v>
      </c>
      <c r="L213" s="84" t="s">
        <v>11</v>
      </c>
      <c r="M213" s="99" t="s">
        <v>185</v>
      </c>
      <c r="N213" s="84" t="s">
        <v>13</v>
      </c>
      <c r="O213" s="84" t="s">
        <v>14</v>
      </c>
      <c r="P213" s="99" t="s">
        <v>191</v>
      </c>
      <c r="Q213" s="84" t="s">
        <v>16</v>
      </c>
      <c r="R213" s="84" t="s">
        <v>17</v>
      </c>
      <c r="S213" s="84" t="s">
        <v>18</v>
      </c>
      <c r="T213" s="84" t="s">
        <v>19</v>
      </c>
      <c r="W213" s="84" t="s">
        <v>1</v>
      </c>
      <c r="X213" s="90">
        <f>B246</f>
        <v>0.01</v>
      </c>
      <c r="Y213" s="97">
        <v>0.47086956521739137</v>
      </c>
      <c r="Z213" s="93">
        <f>AL25</f>
        <v>9.6</v>
      </c>
      <c r="AA213" s="93">
        <f>Average!I499</f>
        <v>8.4253571428571448</v>
      </c>
      <c r="AB213" s="93">
        <f>AV$33+AV$34+AV$35+AV$36+Z213</f>
        <v>15.03</v>
      </c>
      <c r="AC213" s="111">
        <f>AC178+Table1020324457[[#This Row],[Column2]]</f>
        <v>15.454396422820338</v>
      </c>
    </row>
    <row r="214" spans="1:29" x14ac:dyDescent="0.2">
      <c r="A214" s="84">
        <v>2017</v>
      </c>
      <c r="W214" s="84" t="s">
        <v>2</v>
      </c>
      <c r="X214" s="90">
        <f>C246</f>
        <v>0.09</v>
      </c>
      <c r="Y214" s="97">
        <v>0.70166666666666677</v>
      </c>
      <c r="Z214" s="93">
        <f t="shared" ref="Z214:Z231" si="42">AL26</f>
        <v>15.289999999999997</v>
      </c>
      <c r="AA214" s="93">
        <f>Average!I500</f>
        <v>12.220454074910595</v>
      </c>
      <c r="AB214" s="93">
        <f>AW$33+AW$34+AW$35+AW$36+Z214</f>
        <v>23.779999999999998</v>
      </c>
      <c r="AC214" s="111">
        <f>AC179+Table1020324457[[#This Row],[Column2]]</f>
        <v>21.744903863355201</v>
      </c>
    </row>
    <row r="215" spans="1:29" x14ac:dyDescent="0.2">
      <c r="A215" s="84">
        <v>1</v>
      </c>
      <c r="U215" s="84">
        <v>1</v>
      </c>
      <c r="W215" s="84" t="s">
        <v>113</v>
      </c>
      <c r="X215" s="90">
        <f>D246</f>
        <v>0.02</v>
      </c>
      <c r="Y215" s="97"/>
      <c r="Z215" s="93">
        <f t="shared" si="42"/>
        <v>10.64</v>
      </c>
      <c r="AA215" s="93">
        <f>Average!I501</f>
        <v>13.418043650793651</v>
      </c>
      <c r="AB215" s="93">
        <f>AX$33+AX$34+AX$35+AX$36+Z215</f>
        <v>13.34</v>
      </c>
      <c r="AC215" s="111"/>
    </row>
    <row r="216" spans="1:29" x14ac:dyDescent="0.2">
      <c r="A216" s="84">
        <v>2</v>
      </c>
      <c r="U216" s="84">
        <v>2</v>
      </c>
      <c r="W216" s="84" t="s">
        <v>4</v>
      </c>
      <c r="X216" s="90">
        <f>E246</f>
        <v>0.03</v>
      </c>
      <c r="Y216" s="97">
        <v>0.60565217391304349</v>
      </c>
      <c r="Z216" s="93">
        <f t="shared" si="42"/>
        <v>15.659999999999998</v>
      </c>
      <c r="AA216" s="93">
        <f>Average!I502</f>
        <v>12.432857142857143</v>
      </c>
      <c r="AB216" s="93">
        <f>AY$33+AY$34+AY$35+AY$36+Z216</f>
        <v>20.339999999999996</v>
      </c>
      <c r="AC216" s="111">
        <f>AC181+Table1020324457[[#This Row],[Column2]]</f>
        <v>23.279689440993785</v>
      </c>
    </row>
    <row r="217" spans="1:29" x14ac:dyDescent="0.2">
      <c r="A217" s="84">
        <v>3</v>
      </c>
      <c r="U217" s="84">
        <v>3</v>
      </c>
      <c r="W217" s="84" t="s">
        <v>5</v>
      </c>
      <c r="X217" s="90">
        <f>F246</f>
        <v>0</v>
      </c>
      <c r="Y217" s="97">
        <v>0.58043478260869574</v>
      </c>
      <c r="Z217" s="93">
        <f t="shared" si="42"/>
        <v>11.969999999999999</v>
      </c>
      <c r="AA217" s="93">
        <f>Average!I503</f>
        <v>9.5742857142857147</v>
      </c>
      <c r="AB217" s="93">
        <f>AZ$33+AZ$34+AZ$35+AZ$36+Z217</f>
        <v>18.39</v>
      </c>
      <c r="AC217" s="111">
        <f>AC182+Table1020324457[[#This Row],[Column2]]</f>
        <v>18.165283971262234</v>
      </c>
    </row>
    <row r="218" spans="1:29" x14ac:dyDescent="0.2">
      <c r="A218" s="84">
        <v>4</v>
      </c>
      <c r="U218" s="84">
        <v>4</v>
      </c>
      <c r="W218" s="84" t="s">
        <v>6</v>
      </c>
      <c r="X218" s="90">
        <f>G246</f>
        <v>0.05</v>
      </c>
      <c r="Y218" s="97">
        <v>0.41333333333333339</v>
      </c>
      <c r="Z218" s="93">
        <f t="shared" si="42"/>
        <v>9.1800000000000015</v>
      </c>
      <c r="AA218" s="93">
        <f>Average!I504</f>
        <v>7.829964912280702</v>
      </c>
      <c r="AB218" s="93">
        <f>BA$33+BA$34+BA$35+BA$36+Z218</f>
        <v>13.630000000000003</v>
      </c>
      <c r="AC218" s="111">
        <f>AC183+Table1020324457[[#This Row],[Column2]]</f>
        <v>14.751197110423117</v>
      </c>
    </row>
    <row r="219" spans="1:29" x14ac:dyDescent="0.2">
      <c r="A219" s="84">
        <v>5</v>
      </c>
      <c r="U219" s="84">
        <v>5</v>
      </c>
      <c r="W219" s="84" t="s">
        <v>180</v>
      </c>
      <c r="X219" s="90">
        <f>H246</f>
        <v>0</v>
      </c>
      <c r="Y219" s="97">
        <v>0.45333333333333325</v>
      </c>
      <c r="Z219" s="93">
        <f t="shared" si="42"/>
        <v>3.7399999999999993</v>
      </c>
      <c r="AA219" s="93">
        <f>Average!I505</f>
        <v>8.6289285714285704</v>
      </c>
      <c r="AB219" s="93">
        <f>BB$33+BB$34+BB$35+BB$36+Z219</f>
        <v>10.6</v>
      </c>
      <c r="AC219" s="111">
        <f>AC184+Table1020324457[[#This Row],[Column2]]</f>
        <v>13.027032391923695</v>
      </c>
    </row>
    <row r="220" spans="1:29" x14ac:dyDescent="0.2">
      <c r="A220" s="84">
        <v>6</v>
      </c>
      <c r="U220" s="84">
        <v>6</v>
      </c>
      <c r="W220" s="84" t="s">
        <v>96</v>
      </c>
      <c r="X220" s="90">
        <f>I246</f>
        <v>0</v>
      </c>
      <c r="Y220" s="97"/>
      <c r="Z220" s="93">
        <f t="shared" si="42"/>
        <v>12.8</v>
      </c>
      <c r="AA220" s="93">
        <f>Average!I506</f>
        <v>8.5719999999999992</v>
      </c>
      <c r="AB220" s="93">
        <f>BC$33+BC$34+BC$35+BC$36+Z220</f>
        <v>18.71</v>
      </c>
      <c r="AC220" s="111"/>
    </row>
    <row r="221" spans="1:29" x14ac:dyDescent="0.2">
      <c r="A221" s="84">
        <v>7</v>
      </c>
      <c r="U221" s="84">
        <v>7</v>
      </c>
      <c r="W221" s="84" t="s">
        <v>9</v>
      </c>
      <c r="X221" s="90">
        <f>J246</f>
        <v>0.28000000000000003</v>
      </c>
      <c r="Y221" s="97">
        <v>0.58260869565217399</v>
      </c>
      <c r="Z221" s="93">
        <f t="shared" si="42"/>
        <v>12.52</v>
      </c>
      <c r="AA221" s="93">
        <f>Average!I507</f>
        <v>10.890357142857143</v>
      </c>
      <c r="AB221" s="93">
        <f>BD$33+BD$34+BD$35+BD$36+Z221</f>
        <v>20.22</v>
      </c>
      <c r="AC221" s="111">
        <f>AC186+Table1020324457[[#This Row],[Column2]]</f>
        <v>20.164417104634495</v>
      </c>
    </row>
    <row r="222" spans="1:29" x14ac:dyDescent="0.2">
      <c r="A222" s="84">
        <v>8</v>
      </c>
      <c r="U222" s="84">
        <v>8</v>
      </c>
      <c r="W222" s="84" t="s">
        <v>10</v>
      </c>
      <c r="X222" s="90">
        <f>K246</f>
        <v>0</v>
      </c>
      <c r="Y222" s="97">
        <v>0.52391304347826095</v>
      </c>
      <c r="Z222" s="93">
        <f t="shared" si="42"/>
        <v>0</v>
      </c>
      <c r="AA222" s="93">
        <f>Average!I508</f>
        <v>9.6524999999999999</v>
      </c>
      <c r="AB222" s="93">
        <f>BE$33+BE$34+BE$35+BE$36+Z222</f>
        <v>0</v>
      </c>
      <c r="AC222" s="111">
        <f>AC187+Table1020324457[[#This Row],[Column2]]</f>
        <v>13.688750000000001</v>
      </c>
    </row>
    <row r="223" spans="1:29" x14ac:dyDescent="0.2">
      <c r="A223" s="84">
        <v>9</v>
      </c>
      <c r="U223" s="84">
        <v>9</v>
      </c>
      <c r="W223" s="84" t="s">
        <v>11</v>
      </c>
      <c r="X223" s="90">
        <f>L246</f>
        <v>0.12</v>
      </c>
      <c r="Y223" s="97">
        <v>0.60130434782608688</v>
      </c>
      <c r="Z223" s="93">
        <f t="shared" si="42"/>
        <v>5.93</v>
      </c>
      <c r="AA223" s="93">
        <f>Average!I509</f>
        <v>10.986785714285714</v>
      </c>
      <c r="AB223" s="93">
        <f>BF$33+BF$34+BF$35+BF$36+Z223</f>
        <v>14.44</v>
      </c>
      <c r="AC223" s="111">
        <f>AC188+Table1020324457[[#This Row],[Column2]]</f>
        <v>15.735669427191166</v>
      </c>
    </row>
    <row r="224" spans="1:29" x14ac:dyDescent="0.2">
      <c r="A224" s="84">
        <v>10</v>
      </c>
      <c r="U224" s="84">
        <v>10</v>
      </c>
      <c r="W224" s="84" t="s">
        <v>185</v>
      </c>
      <c r="X224" s="90">
        <f>M246</f>
        <v>0.03</v>
      </c>
      <c r="Y224" s="97">
        <v>0.47347826086956524</v>
      </c>
      <c r="Z224" s="93">
        <f t="shared" si="42"/>
        <v>12.26</v>
      </c>
      <c r="AA224" s="93">
        <f>Average!I510</f>
        <v>9.0474999999999994</v>
      </c>
      <c r="AB224" s="93">
        <f>BG$33+BG$34+BG$35+BG$36+Z224</f>
        <v>12.26</v>
      </c>
      <c r="AC224" s="111">
        <f>AC189+Table1020324457[[#This Row],[Column2]]</f>
        <v>17.925711462450593</v>
      </c>
    </row>
    <row r="225" spans="1:29" x14ac:dyDescent="0.2">
      <c r="A225" s="84">
        <v>11</v>
      </c>
      <c r="U225" s="84">
        <v>11</v>
      </c>
      <c r="W225" s="84" t="s">
        <v>13</v>
      </c>
      <c r="X225" s="90">
        <f>N246</f>
        <v>0</v>
      </c>
      <c r="Y225" s="97">
        <v>0.54173913043478261</v>
      </c>
      <c r="Z225" s="93">
        <f t="shared" si="42"/>
        <v>12.25</v>
      </c>
      <c r="AA225" s="93">
        <f>Average!I511</f>
        <v>9.4157142857142873</v>
      </c>
      <c r="AB225" s="93">
        <f>BH$33+BH$34+BH$35+BH$36+Z225</f>
        <v>18.59</v>
      </c>
      <c r="AC225" s="111">
        <f>AC190+Table1020324457[[#This Row],[Column2]]</f>
        <v>17.463602484472048</v>
      </c>
    </row>
    <row r="226" spans="1:29" x14ac:dyDescent="0.2">
      <c r="A226" s="84">
        <v>12</v>
      </c>
      <c r="U226" s="84">
        <v>12</v>
      </c>
      <c r="W226" s="84" t="s">
        <v>14</v>
      </c>
      <c r="X226" s="90">
        <f>O246</f>
        <v>0</v>
      </c>
      <c r="Y226" s="97">
        <v>0.46714285714285719</v>
      </c>
      <c r="Z226" s="93">
        <f t="shared" si="42"/>
        <v>5</v>
      </c>
      <c r="AA226" s="93">
        <f>Average!I512</f>
        <v>7.9598758648758654</v>
      </c>
      <c r="AB226" s="93">
        <f>BI$33+BI$34+BI$35+BI$36+Z226</f>
        <v>9.66</v>
      </c>
      <c r="AC226" s="111">
        <f>AC191+Table1020324457[[#This Row],[Column2]]</f>
        <v>11.781361038317561</v>
      </c>
    </row>
    <row r="227" spans="1:29" x14ac:dyDescent="0.2">
      <c r="A227" s="84">
        <v>13</v>
      </c>
      <c r="J227" s="84">
        <v>0.28000000000000003</v>
      </c>
      <c r="U227" s="84">
        <v>13</v>
      </c>
      <c r="W227" s="84" t="s">
        <v>191</v>
      </c>
      <c r="X227" s="90">
        <f>P246</f>
        <v>0</v>
      </c>
      <c r="Y227" s="97">
        <v>0.55823529411764705</v>
      </c>
      <c r="Z227" s="93">
        <f t="shared" si="42"/>
        <v>6.42</v>
      </c>
      <c r="AA227" s="93">
        <f>Average!I513</f>
        <v>8.7326143790849677</v>
      </c>
      <c r="AB227" s="93">
        <f>BJ$33+BJ$34+BJ$35+BJ$36+Z227</f>
        <v>6.42</v>
      </c>
      <c r="AC227" s="111">
        <f>AC192+Table1020324457[[#This Row],[Column2]]</f>
        <v>16.071307189542484</v>
      </c>
    </row>
    <row r="228" spans="1:29" x14ac:dyDescent="0.2">
      <c r="A228" s="84">
        <v>14</v>
      </c>
      <c r="C228" s="84">
        <v>0.09</v>
      </c>
      <c r="U228" s="84">
        <v>14</v>
      </c>
      <c r="W228" s="84" t="s">
        <v>16</v>
      </c>
      <c r="X228" s="90">
        <f>Q246</f>
        <v>0.04</v>
      </c>
      <c r="Y228" s="97">
        <v>0.51391304347826083</v>
      </c>
      <c r="Z228" s="93">
        <f t="shared" si="42"/>
        <v>12.309999999999999</v>
      </c>
      <c r="AA228" s="93">
        <f>Average!I514</f>
        <v>10.713571428571431</v>
      </c>
      <c r="AB228" s="93">
        <f>BK$33+BK$34+BK$35+BK$36+Z228</f>
        <v>20.07</v>
      </c>
      <c r="AC228" s="111">
        <f>AC193+Table1020324457[[#This Row],[Column2]]</f>
        <v>19.929572384137604</v>
      </c>
    </row>
    <row r="229" spans="1:29" x14ac:dyDescent="0.2">
      <c r="A229" s="84">
        <v>15</v>
      </c>
      <c r="B229" s="84">
        <v>0.01</v>
      </c>
      <c r="D229" s="84">
        <v>0.02</v>
      </c>
      <c r="E229" s="84">
        <v>0.03</v>
      </c>
      <c r="G229" s="84">
        <v>0.05</v>
      </c>
      <c r="L229" s="84">
        <v>0.12</v>
      </c>
      <c r="M229" s="84">
        <v>0.03</v>
      </c>
      <c r="Q229" s="84">
        <v>0.04</v>
      </c>
      <c r="T229" s="84">
        <v>0.16</v>
      </c>
      <c r="U229" s="84">
        <v>15</v>
      </c>
      <c r="W229" s="84" t="s">
        <v>17</v>
      </c>
      <c r="X229" s="90">
        <f>R246</f>
        <v>0</v>
      </c>
      <c r="Y229" s="97">
        <v>0.63954545454545453</v>
      </c>
      <c r="Z229" s="93">
        <f t="shared" si="42"/>
        <v>13.66</v>
      </c>
      <c r="AA229" s="93">
        <f>Average!I515</f>
        <v>10.527421652421653</v>
      </c>
      <c r="AB229" s="93">
        <f>BL$33+BL$34+BL$35+BL$36+Z229</f>
        <v>19.759999999999998</v>
      </c>
      <c r="AC229" s="111">
        <f>AC194+Table1020324457[[#This Row],[Column2]]</f>
        <v>19.296180856180857</v>
      </c>
    </row>
    <row r="230" spans="1:29" x14ac:dyDescent="0.2">
      <c r="A230" s="84">
        <v>16</v>
      </c>
      <c r="U230" s="84">
        <v>16</v>
      </c>
      <c r="W230" s="84" t="s">
        <v>18</v>
      </c>
      <c r="X230" s="90">
        <f>S246</f>
        <v>0</v>
      </c>
      <c r="Y230" s="97">
        <v>0.41583333333333333</v>
      </c>
      <c r="Z230" s="93">
        <f t="shared" si="42"/>
        <v>0</v>
      </c>
      <c r="AA230" s="93">
        <f>Average!I516</f>
        <v>10.963076923076922</v>
      </c>
      <c r="AB230" s="93">
        <f>BM$33+BM$34+BM$35+BM$36+Z230</f>
        <v>0</v>
      </c>
      <c r="AC230" s="111">
        <f>AC195+Table1020324457[[#This Row],[Column2]]</f>
        <v>14.697884615384616</v>
      </c>
    </row>
    <row r="231" spans="1:29" x14ac:dyDescent="0.2">
      <c r="A231" s="84">
        <v>17</v>
      </c>
      <c r="U231" s="84">
        <v>17</v>
      </c>
      <c r="W231" s="84" t="s">
        <v>19</v>
      </c>
      <c r="X231" s="90">
        <f>T246</f>
        <v>0.16</v>
      </c>
      <c r="Y231" s="97">
        <v>0.65346153846153854</v>
      </c>
      <c r="Z231" s="93">
        <f t="shared" si="42"/>
        <v>21.310000000000002</v>
      </c>
      <c r="AA231" s="93">
        <f>Average!I517</f>
        <v>17.796111111111109</v>
      </c>
      <c r="AB231" s="93">
        <f>BN$33+BN$34+BN$35+BN$36+Z231</f>
        <v>27.680000000000003</v>
      </c>
      <c r="AC231" s="111">
        <f>AC196+Table1020324457[[#This Row],[Column2]]</f>
        <v>28.399871794871792</v>
      </c>
    </row>
    <row r="232" spans="1:29" x14ac:dyDescent="0.2">
      <c r="A232" s="84">
        <v>18</v>
      </c>
      <c r="U232" s="84">
        <v>18</v>
      </c>
      <c r="X232" s="90"/>
      <c r="Y232" s="90"/>
      <c r="Z232" s="92"/>
      <c r="AA232" s="92"/>
      <c r="AB232" s="93"/>
      <c r="AC232" s="111"/>
    </row>
    <row r="233" spans="1:29" x14ac:dyDescent="0.2">
      <c r="A233" s="84">
        <v>19</v>
      </c>
      <c r="U233" s="84">
        <v>19</v>
      </c>
      <c r="W233" s="84" t="s">
        <v>101</v>
      </c>
      <c r="X233" s="90"/>
      <c r="Y233" s="90"/>
      <c r="Z233" s="92"/>
      <c r="AA233" s="92" t="s">
        <v>145</v>
      </c>
      <c r="AB233" s="93"/>
      <c r="AC233" s="111"/>
    </row>
    <row r="234" spans="1:29" x14ac:dyDescent="0.2">
      <c r="A234" s="84">
        <v>20</v>
      </c>
      <c r="U234" s="84">
        <v>20</v>
      </c>
      <c r="X234" s="91" t="s">
        <v>102</v>
      </c>
      <c r="Y234" s="91"/>
      <c r="Z234" s="92"/>
      <c r="AA234" s="92"/>
      <c r="AB234" s="93"/>
      <c r="AC234" s="111"/>
    </row>
    <row r="235" spans="1:29" x14ac:dyDescent="0.2">
      <c r="A235" s="84">
        <v>21</v>
      </c>
      <c r="U235" s="84">
        <v>21</v>
      </c>
      <c r="X235" s="90"/>
      <c r="Y235" s="90"/>
      <c r="Z235" s="92"/>
      <c r="AA235" s="92"/>
      <c r="AB235" s="93"/>
      <c r="AC235" s="109"/>
    </row>
    <row r="236" spans="1:29" x14ac:dyDescent="0.2">
      <c r="A236" s="84">
        <v>22</v>
      </c>
      <c r="U236" s="84">
        <v>22</v>
      </c>
      <c r="X236" s="90"/>
      <c r="Y236" s="90"/>
      <c r="Z236" s="92"/>
      <c r="AA236" s="92"/>
      <c r="AB236" s="93"/>
      <c r="AC236" s="93"/>
    </row>
    <row r="237" spans="1:29" x14ac:dyDescent="0.2">
      <c r="A237" s="84">
        <v>23</v>
      </c>
      <c r="U237" s="84">
        <v>23</v>
      </c>
      <c r="X237" s="90"/>
      <c r="Y237" s="90"/>
      <c r="Z237" s="92"/>
      <c r="AA237" s="92"/>
      <c r="AB237" s="93"/>
      <c r="AC237" s="93"/>
    </row>
    <row r="238" spans="1:29" x14ac:dyDescent="0.2">
      <c r="A238" s="84">
        <v>24</v>
      </c>
      <c r="U238" s="84">
        <v>24</v>
      </c>
      <c r="X238" s="90"/>
      <c r="Y238" s="90"/>
      <c r="Z238" s="92"/>
      <c r="AA238" s="92"/>
      <c r="AB238" s="93"/>
      <c r="AC238" s="93"/>
    </row>
    <row r="239" spans="1:29" x14ac:dyDescent="0.2">
      <c r="A239" s="84">
        <v>25</v>
      </c>
      <c r="U239" s="84">
        <v>25</v>
      </c>
      <c r="X239" s="90"/>
      <c r="Y239" s="90"/>
      <c r="Z239" s="92"/>
      <c r="AA239" s="92"/>
      <c r="AB239" s="93"/>
      <c r="AC239" s="93"/>
    </row>
    <row r="240" spans="1:29" x14ac:dyDescent="0.2">
      <c r="A240" s="84">
        <v>26</v>
      </c>
      <c r="U240" s="84">
        <v>26</v>
      </c>
      <c r="X240" s="90"/>
      <c r="Y240" s="90"/>
      <c r="Z240" s="92"/>
      <c r="AA240" s="92"/>
      <c r="AB240" s="93"/>
      <c r="AC240" s="93"/>
    </row>
    <row r="241" spans="1:29" x14ac:dyDescent="0.2">
      <c r="A241" s="84">
        <v>27</v>
      </c>
      <c r="U241" s="84">
        <v>27</v>
      </c>
      <c r="X241" s="90"/>
      <c r="Y241" s="90"/>
      <c r="Z241" s="92"/>
      <c r="AA241" s="92"/>
      <c r="AB241" s="93"/>
      <c r="AC241" s="93"/>
    </row>
    <row r="242" spans="1:29" x14ac:dyDescent="0.2">
      <c r="A242" s="84">
        <v>28</v>
      </c>
      <c r="U242" s="84">
        <v>28</v>
      </c>
      <c r="X242" s="90"/>
      <c r="Y242" s="90"/>
      <c r="Z242" s="92"/>
      <c r="AA242" s="92"/>
      <c r="AB242" s="93"/>
      <c r="AC242" s="93"/>
    </row>
    <row r="243" spans="1:29" x14ac:dyDescent="0.2">
      <c r="A243" s="84">
        <v>29</v>
      </c>
      <c r="U243" s="84">
        <v>29</v>
      </c>
      <c r="X243" s="90"/>
      <c r="Y243" s="90"/>
      <c r="Z243" s="92"/>
      <c r="AA243" s="92"/>
      <c r="AB243" s="93"/>
      <c r="AC243" s="93"/>
    </row>
    <row r="244" spans="1:29" x14ac:dyDescent="0.2">
      <c r="A244" s="84">
        <v>30</v>
      </c>
      <c r="F244" s="84">
        <v>0</v>
      </c>
      <c r="N244" s="84">
        <v>0</v>
      </c>
      <c r="R244" s="84">
        <v>0</v>
      </c>
      <c r="U244" s="84">
        <v>30</v>
      </c>
      <c r="X244" s="90"/>
      <c r="Y244" s="90"/>
      <c r="Z244" s="92"/>
      <c r="AA244" s="92"/>
      <c r="AB244" s="93"/>
      <c r="AC244" s="93"/>
    </row>
    <row r="245" spans="1:29" x14ac:dyDescent="0.2">
      <c r="A245" s="84">
        <v>31</v>
      </c>
      <c r="U245" s="84">
        <v>31</v>
      </c>
      <c r="X245" s="90"/>
      <c r="Y245" s="90"/>
      <c r="Z245" s="92"/>
      <c r="AA245" s="92"/>
      <c r="AB245" s="93"/>
      <c r="AC245" s="93"/>
    </row>
    <row r="246" spans="1:29" x14ac:dyDescent="0.2">
      <c r="A246" s="102" t="s">
        <v>37</v>
      </c>
      <c r="B246" s="102">
        <f t="shared" ref="B246:T246" si="43">SUM(B215:B245)</f>
        <v>0.01</v>
      </c>
      <c r="C246" s="102">
        <f t="shared" si="43"/>
        <v>0.09</v>
      </c>
      <c r="D246" s="102">
        <f t="shared" si="43"/>
        <v>0.02</v>
      </c>
      <c r="E246" s="102">
        <f t="shared" si="43"/>
        <v>0.03</v>
      </c>
      <c r="F246" s="102">
        <f t="shared" si="43"/>
        <v>0</v>
      </c>
      <c r="G246" s="102">
        <f t="shared" si="43"/>
        <v>0.05</v>
      </c>
      <c r="H246" s="102">
        <f t="shared" si="43"/>
        <v>0</v>
      </c>
      <c r="I246" s="102">
        <f t="shared" si="43"/>
        <v>0</v>
      </c>
      <c r="J246" s="102">
        <f t="shared" si="43"/>
        <v>0.28000000000000003</v>
      </c>
      <c r="K246" s="102">
        <f t="shared" si="43"/>
        <v>0</v>
      </c>
      <c r="L246" s="102">
        <f t="shared" si="43"/>
        <v>0.12</v>
      </c>
      <c r="M246" s="102">
        <f t="shared" si="43"/>
        <v>0.03</v>
      </c>
      <c r="N246" s="102">
        <f t="shared" si="43"/>
        <v>0</v>
      </c>
      <c r="O246" s="102">
        <f t="shared" si="43"/>
        <v>0</v>
      </c>
      <c r="P246" s="102">
        <f t="shared" si="43"/>
        <v>0</v>
      </c>
      <c r="Q246" s="102">
        <f t="shared" si="43"/>
        <v>0.04</v>
      </c>
      <c r="R246" s="102">
        <f t="shared" si="43"/>
        <v>0</v>
      </c>
      <c r="S246" s="102">
        <f t="shared" si="43"/>
        <v>0</v>
      </c>
      <c r="T246" s="102">
        <f t="shared" si="43"/>
        <v>0.16</v>
      </c>
      <c r="W246" s="120">
        <v>42948</v>
      </c>
      <c r="X246" s="135"/>
      <c r="Y246" s="133" t="s">
        <v>107</v>
      </c>
      <c r="Z246" s="135"/>
      <c r="AA246" s="135"/>
      <c r="AB246" s="126"/>
      <c r="AC246" s="105"/>
    </row>
    <row r="247" spans="1:29" x14ac:dyDescent="0.2">
      <c r="X247" s="90" t="s">
        <v>106</v>
      </c>
      <c r="Y247" s="90" t="s">
        <v>115</v>
      </c>
      <c r="Z247" s="92" t="s">
        <v>99</v>
      </c>
      <c r="AA247" s="124" t="s">
        <v>116</v>
      </c>
      <c r="AB247" s="93" t="s">
        <v>100</v>
      </c>
      <c r="AC247" s="109" t="s">
        <v>178</v>
      </c>
    </row>
    <row r="248" spans="1:29" x14ac:dyDescent="0.2">
      <c r="M248" s="99" t="s">
        <v>186</v>
      </c>
      <c r="P248" s="99" t="s">
        <v>186</v>
      </c>
      <c r="W248" s="84" t="s">
        <v>1</v>
      </c>
      <c r="X248" s="90">
        <f>B282</f>
        <v>0.13</v>
      </c>
      <c r="Y248" s="97">
        <v>0.50608695652173918</v>
      </c>
      <c r="Z248" s="93">
        <f>AM25</f>
        <v>9.73</v>
      </c>
      <c r="AA248" s="93">
        <f>Average!J499</f>
        <v>8.8689285714285742</v>
      </c>
      <c r="AB248" s="93">
        <f>AV$33+AV$34+AV$35+AV$36+Z248</f>
        <v>15.16</v>
      </c>
      <c r="AC248" s="111">
        <f>AC213+Table1121334558[[#This Row],[Column2]]</f>
        <v>15.960483379342078</v>
      </c>
    </row>
    <row r="249" spans="1:29" x14ac:dyDescent="0.2">
      <c r="A249" s="84" t="s">
        <v>46</v>
      </c>
      <c r="B249" s="84" t="s">
        <v>1</v>
      </c>
      <c r="C249" s="84" t="s">
        <v>2</v>
      </c>
      <c r="D249" s="84" t="s">
        <v>113</v>
      </c>
      <c r="E249" s="84" t="s">
        <v>4</v>
      </c>
      <c r="F249" s="84" t="s">
        <v>5</v>
      </c>
      <c r="G249" s="84" t="s">
        <v>6</v>
      </c>
      <c r="H249" s="84" t="s">
        <v>180</v>
      </c>
      <c r="I249" s="84" t="s">
        <v>96</v>
      </c>
      <c r="J249" s="84" t="s">
        <v>9</v>
      </c>
      <c r="K249" s="84" t="s">
        <v>10</v>
      </c>
      <c r="L249" s="84" t="s">
        <v>11</v>
      </c>
      <c r="M249" s="99" t="s">
        <v>185</v>
      </c>
      <c r="N249" s="84" t="s">
        <v>13</v>
      </c>
      <c r="O249" s="84" t="s">
        <v>14</v>
      </c>
      <c r="P249" s="99" t="s">
        <v>191</v>
      </c>
      <c r="Q249" s="84" t="s">
        <v>16</v>
      </c>
      <c r="R249" s="84" t="s">
        <v>17</v>
      </c>
      <c r="S249" s="84" t="s">
        <v>18</v>
      </c>
      <c r="T249" s="84" t="s">
        <v>19</v>
      </c>
      <c r="W249" s="84" t="s">
        <v>2</v>
      </c>
      <c r="X249" s="90">
        <f>C282</f>
        <v>0.15</v>
      </c>
      <c r="Y249" s="97">
        <v>0.69111111111111123</v>
      </c>
      <c r="Z249" s="93">
        <f t="shared" ref="Z249:Z266" si="44">AM26</f>
        <v>15.439999999999998</v>
      </c>
      <c r="AA249" s="93">
        <f>Average!J500</f>
        <v>12.883181347637867</v>
      </c>
      <c r="AB249" s="93">
        <f>AW$33+AW$34+AW$35+AW$36+Z249</f>
        <v>23.93</v>
      </c>
      <c r="AC249" s="111">
        <f>AC214+Table1121334558[[#This Row],[Column2]]</f>
        <v>22.436014974466314</v>
      </c>
    </row>
    <row r="250" spans="1:29" x14ac:dyDescent="0.2">
      <c r="A250" s="84">
        <v>2017</v>
      </c>
      <c r="W250" s="84" t="s">
        <v>113</v>
      </c>
      <c r="X250" s="90">
        <f>D282</f>
        <v>0.03</v>
      </c>
      <c r="Y250" s="97"/>
      <c r="Z250" s="93">
        <f t="shared" si="44"/>
        <v>10.67</v>
      </c>
      <c r="AA250" s="93">
        <f>Average!J501</f>
        <v>15.18054365079365</v>
      </c>
      <c r="AB250" s="93">
        <f>AX$33+AX$34+AX$35+AX$36+Z250</f>
        <v>13.370000000000001</v>
      </c>
      <c r="AC250" s="111"/>
    </row>
    <row r="251" spans="1:29" x14ac:dyDescent="0.2">
      <c r="A251" s="84">
        <v>1</v>
      </c>
      <c r="U251" s="84">
        <v>1</v>
      </c>
      <c r="W251" s="84" t="s">
        <v>4</v>
      </c>
      <c r="X251" s="90">
        <f>E282</f>
        <v>0.2</v>
      </c>
      <c r="Y251" s="97">
        <v>0.63000000000000012</v>
      </c>
      <c r="Z251" s="93">
        <f t="shared" si="44"/>
        <v>15.859999999999998</v>
      </c>
      <c r="AA251" s="93">
        <f>Average!J502</f>
        <v>13.008214285714287</v>
      </c>
      <c r="AB251" s="93">
        <f>AY$33+AY$34+AY$35+AY$36+Z251</f>
        <v>20.54</v>
      </c>
      <c r="AC251" s="111">
        <f>AC216+Table1121334558[[#This Row],[Column2]]</f>
        <v>23.909689440993784</v>
      </c>
    </row>
    <row r="252" spans="1:29" x14ac:dyDescent="0.2">
      <c r="A252" s="84">
        <v>2</v>
      </c>
      <c r="U252" s="84">
        <v>2</v>
      </c>
      <c r="W252" s="84" t="s">
        <v>5</v>
      </c>
      <c r="X252" s="90">
        <f>F282</f>
        <v>0.02</v>
      </c>
      <c r="Y252" s="97">
        <v>0.63934782608695673</v>
      </c>
      <c r="Z252" s="93">
        <f t="shared" si="44"/>
        <v>11.989999999999998</v>
      </c>
      <c r="AA252" s="93">
        <f>Average!J503</f>
        <v>10.147321428571429</v>
      </c>
      <c r="AB252" s="93">
        <f>AZ$33+AZ$34+AZ$35+AZ$36+Z252</f>
        <v>18.409999999999997</v>
      </c>
      <c r="AC252" s="111">
        <f>AC217+Table1121334558[[#This Row],[Column2]]</f>
        <v>18.804631797349192</v>
      </c>
    </row>
    <row r="253" spans="1:29" x14ac:dyDescent="0.2">
      <c r="A253" s="84">
        <v>3</v>
      </c>
      <c r="U253" s="84">
        <v>3</v>
      </c>
      <c r="W253" s="84" t="s">
        <v>6</v>
      </c>
      <c r="X253" s="90">
        <f>G282</f>
        <v>0.02</v>
      </c>
      <c r="Y253" s="97">
        <v>0.36421052631578948</v>
      </c>
      <c r="Z253" s="93">
        <f t="shared" si="44"/>
        <v>9.2000000000000011</v>
      </c>
      <c r="AA253" s="93">
        <f>Average!J504</f>
        <v>8.194175438596492</v>
      </c>
      <c r="AB253" s="93">
        <f>BA$33+BA$34+BA$35+BA$36+Z253</f>
        <v>13.650000000000002</v>
      </c>
      <c r="AC253" s="111">
        <f>AC218+Table1121334558[[#This Row],[Column2]]</f>
        <v>15.115407636738906</v>
      </c>
    </row>
    <row r="254" spans="1:29" x14ac:dyDescent="0.2">
      <c r="A254" s="84">
        <v>4</v>
      </c>
      <c r="U254" s="84">
        <v>4</v>
      </c>
      <c r="W254" s="84" t="s">
        <v>180</v>
      </c>
      <c r="X254" s="90">
        <f>H282</f>
        <v>0</v>
      </c>
      <c r="Y254" s="97">
        <v>0.38714285714285718</v>
      </c>
      <c r="Z254" s="93">
        <f t="shared" si="44"/>
        <v>3.7399999999999993</v>
      </c>
      <c r="AA254" s="93">
        <f>Average!J505</f>
        <v>8.9770054945054927</v>
      </c>
      <c r="AB254" s="93">
        <f>BB$33+BB$34+BB$35+BB$36+Z254</f>
        <v>10.6</v>
      </c>
      <c r="AC254" s="111">
        <f>AC219+Table1121334558[[#This Row],[Column2]]</f>
        <v>13.414175249066552</v>
      </c>
    </row>
    <row r="255" spans="1:29" x14ac:dyDescent="0.2">
      <c r="A255" s="84">
        <v>5</v>
      </c>
      <c r="U255" s="84">
        <v>5</v>
      </c>
      <c r="W255" s="84" t="s">
        <v>96</v>
      </c>
      <c r="X255" s="90">
        <f>I282</f>
        <v>0.13</v>
      </c>
      <c r="Y255" s="97"/>
      <c r="Z255" s="93">
        <f t="shared" si="44"/>
        <v>12.930000000000001</v>
      </c>
      <c r="AA255" s="93">
        <f>Average!J506</f>
        <v>8.7439999999999998</v>
      </c>
      <c r="AB255" s="93">
        <f>BC$33+BC$34+BC$35+BC$36+Z255</f>
        <v>18.840000000000003</v>
      </c>
      <c r="AC255" s="111"/>
    </row>
    <row r="256" spans="1:29" x14ac:dyDescent="0.2">
      <c r="A256" s="84">
        <v>6</v>
      </c>
      <c r="U256" s="84">
        <v>6</v>
      </c>
      <c r="W256" s="84" t="s">
        <v>9</v>
      </c>
      <c r="X256" s="90">
        <f>J282</f>
        <v>0.06</v>
      </c>
      <c r="Y256" s="97">
        <v>0.55260869565217396</v>
      </c>
      <c r="Z256" s="93">
        <f t="shared" si="44"/>
        <v>12.58</v>
      </c>
      <c r="AA256" s="93">
        <f>Average!J507</f>
        <v>11.373214285714285</v>
      </c>
      <c r="AB256" s="93">
        <f>BD$33+BD$34+BD$35+BD$36+Z256</f>
        <v>20.28</v>
      </c>
      <c r="AC256" s="111">
        <f>AC221+Table1121334558[[#This Row],[Column2]]</f>
        <v>20.71702580028667</v>
      </c>
    </row>
    <row r="257" spans="1:29" x14ac:dyDescent="0.2">
      <c r="A257" s="84">
        <v>7</v>
      </c>
      <c r="U257" s="84">
        <v>7</v>
      </c>
      <c r="W257" s="84" t="s">
        <v>10</v>
      </c>
      <c r="X257" s="90">
        <f>K282</f>
        <v>0</v>
      </c>
      <c r="Y257" s="97">
        <v>0.41500000000000004</v>
      </c>
      <c r="Z257" s="93">
        <f t="shared" si="44"/>
        <v>0</v>
      </c>
      <c r="AA257" s="93">
        <f>Average!J508</f>
        <v>10.060326086956522</v>
      </c>
      <c r="AB257" s="93">
        <f>BE$33+BE$34+BE$35+BE$36+Z257</f>
        <v>0</v>
      </c>
      <c r="AC257" s="111">
        <f>AC222+Table1121334558[[#This Row],[Column2]]</f>
        <v>14.103750000000002</v>
      </c>
    </row>
    <row r="258" spans="1:29" x14ac:dyDescent="0.2">
      <c r="A258" s="84">
        <v>8</v>
      </c>
      <c r="U258" s="84">
        <v>8</v>
      </c>
      <c r="W258" s="84" t="s">
        <v>11</v>
      </c>
      <c r="X258" s="90">
        <f>L282</f>
        <v>0</v>
      </c>
      <c r="Y258" s="97">
        <v>0.56130434782608696</v>
      </c>
      <c r="Z258" s="93">
        <f t="shared" si="44"/>
        <v>5.93</v>
      </c>
      <c r="AA258" s="93">
        <f>Average!J509</f>
        <v>11.479285714285714</v>
      </c>
      <c r="AB258" s="93">
        <f>BF$33+BF$34+BF$35+BF$36+Z258</f>
        <v>14.44</v>
      </c>
      <c r="AC258" s="111">
        <f>AC223+Table1121334558[[#This Row],[Column2]]</f>
        <v>16.296973775017253</v>
      </c>
    </row>
    <row r="259" spans="1:29" x14ac:dyDescent="0.2">
      <c r="A259" s="84">
        <v>9</v>
      </c>
      <c r="U259" s="84">
        <v>9</v>
      </c>
      <c r="W259" s="84" t="s">
        <v>185</v>
      </c>
      <c r="X259" s="90">
        <f>M282</f>
        <v>9.9999999999999992E-2</v>
      </c>
      <c r="Y259" s="97">
        <v>0.44304347826086948</v>
      </c>
      <c r="Z259" s="93">
        <f t="shared" si="44"/>
        <v>12.36</v>
      </c>
      <c r="AA259" s="93">
        <f>Average!J510</f>
        <v>9.473749999999999</v>
      </c>
      <c r="AB259" s="93">
        <f>BG$33+BG$34+BG$35+BG$36+Z259</f>
        <v>12.36</v>
      </c>
      <c r="AC259" s="111">
        <f>AC224+Table1121334558[[#This Row],[Column2]]</f>
        <v>18.368754940711462</v>
      </c>
    </row>
    <row r="260" spans="1:29" x14ac:dyDescent="0.2">
      <c r="A260" s="84">
        <v>10</v>
      </c>
      <c r="U260" s="84">
        <v>10</v>
      </c>
      <c r="W260" s="84" t="s">
        <v>13</v>
      </c>
      <c r="X260" s="90">
        <f>N282</f>
        <v>0.16</v>
      </c>
      <c r="Y260" s="97">
        <v>0.58434782608695657</v>
      </c>
      <c r="Z260" s="93">
        <f t="shared" si="44"/>
        <v>12.41</v>
      </c>
      <c r="AA260" s="93">
        <f>Average!J511</f>
        <v>9.9628571428571444</v>
      </c>
      <c r="AB260" s="93">
        <f>BH$33+BH$34+BH$35+BH$36+Z260</f>
        <v>18.75</v>
      </c>
      <c r="AC260" s="111">
        <f>AC225+Table1121334558[[#This Row],[Column2]]</f>
        <v>18.047950310559006</v>
      </c>
    </row>
    <row r="261" spans="1:29" x14ac:dyDescent="0.2">
      <c r="A261" s="84">
        <v>11</v>
      </c>
      <c r="U261" s="84">
        <v>11</v>
      </c>
      <c r="W261" s="84" t="s">
        <v>14</v>
      </c>
      <c r="X261" s="90">
        <f>O282</f>
        <v>0</v>
      </c>
      <c r="Y261" s="97">
        <v>0.41600000000000004</v>
      </c>
      <c r="Z261" s="93">
        <f t="shared" si="44"/>
        <v>5</v>
      </c>
      <c r="AA261" s="93">
        <f>Average!J512</f>
        <v>8.2990758648758653</v>
      </c>
      <c r="AB261" s="93">
        <f>BI$33+BI$34+BI$35+BI$36+Z261</f>
        <v>9.66</v>
      </c>
      <c r="AC261" s="111">
        <f>AC226+Table1121334558[[#This Row],[Column2]]</f>
        <v>12.197361038317561</v>
      </c>
    </row>
    <row r="262" spans="1:29" x14ac:dyDescent="0.2">
      <c r="A262" s="84">
        <v>12</v>
      </c>
      <c r="B262" s="84">
        <v>0.03</v>
      </c>
      <c r="C262" s="84">
        <v>0.06</v>
      </c>
      <c r="D262" s="84">
        <v>0.02</v>
      </c>
      <c r="E262" s="84">
        <v>0.01</v>
      </c>
      <c r="G262" s="84">
        <v>0.02</v>
      </c>
      <c r="I262" s="84">
        <v>0.01</v>
      </c>
      <c r="N262" s="84">
        <v>0.1</v>
      </c>
      <c r="P262" s="84">
        <v>0.01</v>
      </c>
      <c r="Q262" s="84">
        <v>0.11</v>
      </c>
      <c r="R262" s="84">
        <v>0.22</v>
      </c>
      <c r="T262" s="84">
        <v>0.08</v>
      </c>
      <c r="U262" s="84">
        <v>12</v>
      </c>
      <c r="W262" s="84" t="s">
        <v>191</v>
      </c>
      <c r="X262" s="90">
        <f>P282</f>
        <v>7.9999999999999988E-2</v>
      </c>
      <c r="Y262" s="97">
        <v>0.49588235294117644</v>
      </c>
      <c r="Z262" s="93">
        <f t="shared" si="44"/>
        <v>6.5</v>
      </c>
      <c r="AA262" s="93">
        <f>Average!J513</f>
        <v>9.2284967320261444</v>
      </c>
      <c r="AB262" s="93">
        <f>BJ$33+BJ$34+BJ$35+BJ$36+Z262</f>
        <v>6.5</v>
      </c>
      <c r="AC262" s="111">
        <f>AC227+Table1121334558[[#This Row],[Column2]]</f>
        <v>16.567189542483661</v>
      </c>
    </row>
    <row r="263" spans="1:29" x14ac:dyDescent="0.2">
      <c r="A263" s="84">
        <v>13</v>
      </c>
      <c r="B263" s="84">
        <v>0.09</v>
      </c>
      <c r="D263" s="84">
        <v>0.01</v>
      </c>
      <c r="E263" s="84">
        <v>0.17</v>
      </c>
      <c r="I263" s="84">
        <v>0.11</v>
      </c>
      <c r="M263" s="84">
        <v>0.09</v>
      </c>
      <c r="N263" s="84">
        <v>0.06</v>
      </c>
      <c r="P263" s="84">
        <v>0.06</v>
      </c>
      <c r="Q263">
        <v>7.0000000000000007E-2</v>
      </c>
      <c r="R263" s="84">
        <v>0.05</v>
      </c>
      <c r="T263" s="84">
        <v>0.11</v>
      </c>
      <c r="U263" s="84">
        <v>13</v>
      </c>
      <c r="W263" s="84" t="s">
        <v>16</v>
      </c>
      <c r="X263" s="90">
        <f>Q282</f>
        <v>0.18</v>
      </c>
      <c r="Y263" s="97">
        <v>0.52347826086956506</v>
      </c>
      <c r="Z263" s="93">
        <f t="shared" si="44"/>
        <v>12.489999999999998</v>
      </c>
      <c r="AA263" s="93">
        <f>Average!J514</f>
        <v>11.180714285714288</v>
      </c>
      <c r="AB263" s="93">
        <f>BK$33+BK$34+BK$35+BK$36+Z263</f>
        <v>20.25</v>
      </c>
      <c r="AC263" s="111">
        <f>AC228+Table1121334558[[#This Row],[Column2]]</f>
        <v>20.453050645007171</v>
      </c>
    </row>
    <row r="264" spans="1:29" x14ac:dyDescent="0.2">
      <c r="A264" s="84">
        <v>14</v>
      </c>
      <c r="U264" s="84">
        <v>14</v>
      </c>
      <c r="W264" s="84" t="s">
        <v>17</v>
      </c>
      <c r="X264" s="90">
        <f>R282</f>
        <v>0.27</v>
      </c>
      <c r="Y264" s="97">
        <v>0.7239130434782608</v>
      </c>
      <c r="Z264" s="93">
        <f t="shared" si="44"/>
        <v>13.93</v>
      </c>
      <c r="AA264" s="93">
        <f>Average!J515</f>
        <v>11.203493080993081</v>
      </c>
      <c r="AB264" s="93">
        <f>BL$33+BL$34+BL$35+BL$36+Z264</f>
        <v>20.03</v>
      </c>
      <c r="AC264" s="111">
        <f>AC229+Table1121334558[[#This Row],[Column2]]</f>
        <v>20.02009389965912</v>
      </c>
    </row>
    <row r="265" spans="1:29" x14ac:dyDescent="0.2">
      <c r="A265" s="84">
        <v>15</v>
      </c>
      <c r="U265" s="84">
        <v>15</v>
      </c>
      <c r="W265" s="84" t="s">
        <v>18</v>
      </c>
      <c r="X265" s="90">
        <f>S282</f>
        <v>0</v>
      </c>
      <c r="Y265" s="97">
        <v>0.44249999999999995</v>
      </c>
      <c r="Z265" s="93">
        <f t="shared" si="44"/>
        <v>0</v>
      </c>
      <c r="AA265" s="93">
        <f>Average!J516</f>
        <v>11.383846153846154</v>
      </c>
      <c r="AB265" s="93">
        <f>BM$33+BM$34+BM$35+BM$36+Z265</f>
        <v>0</v>
      </c>
      <c r="AC265" s="111">
        <f>AC230+Table1121334558[[#This Row],[Column2]]</f>
        <v>15.140384615384617</v>
      </c>
    </row>
    <row r="266" spans="1:29" x14ac:dyDescent="0.2">
      <c r="A266" s="84">
        <v>16</v>
      </c>
      <c r="U266" s="84">
        <v>16</v>
      </c>
      <c r="W266" s="84" t="s">
        <v>19</v>
      </c>
      <c r="X266" s="90">
        <f>T282</f>
        <v>0.24</v>
      </c>
      <c r="Y266" s="97">
        <v>0.68384615384615388</v>
      </c>
      <c r="Z266" s="93">
        <f t="shared" si="44"/>
        <v>21.55</v>
      </c>
      <c r="AA266" s="93">
        <f>Average!J517</f>
        <v>18.448333333333331</v>
      </c>
      <c r="AB266" s="93">
        <f>BN$33+BN$34+BN$35+BN$36+Z266</f>
        <v>27.92</v>
      </c>
      <c r="AC266" s="111">
        <f>AC231+Table1121334558[[#This Row],[Column2]]</f>
        <v>29.083717948717947</v>
      </c>
    </row>
    <row r="267" spans="1:29" x14ac:dyDescent="0.2">
      <c r="A267" s="84">
        <v>17</v>
      </c>
      <c r="U267" s="84">
        <v>17</v>
      </c>
      <c r="X267" s="90"/>
      <c r="Y267" s="90"/>
      <c r="Z267" s="92"/>
      <c r="AA267" s="92"/>
      <c r="AB267" s="93"/>
      <c r="AC267" s="111"/>
    </row>
    <row r="268" spans="1:29" x14ac:dyDescent="0.2">
      <c r="A268" s="84">
        <v>18</v>
      </c>
      <c r="U268" s="84">
        <v>18</v>
      </c>
      <c r="W268" s="84" t="s">
        <v>101</v>
      </c>
      <c r="X268" s="90"/>
      <c r="Y268" s="90"/>
      <c r="Z268" s="92"/>
      <c r="AA268" s="92" t="s">
        <v>145</v>
      </c>
      <c r="AB268" s="93"/>
      <c r="AC268" s="111"/>
    </row>
    <row r="269" spans="1:29" x14ac:dyDescent="0.2">
      <c r="A269" s="84">
        <v>19</v>
      </c>
      <c r="U269" s="84">
        <v>19</v>
      </c>
      <c r="X269" s="91" t="s">
        <v>102</v>
      </c>
      <c r="Y269" s="91"/>
      <c r="Z269" s="92"/>
      <c r="AA269" s="92"/>
      <c r="AB269" s="93"/>
      <c r="AC269" s="111"/>
    </row>
    <row r="270" spans="1:29" x14ac:dyDescent="0.2">
      <c r="A270" s="84">
        <v>20</v>
      </c>
      <c r="U270" s="84">
        <v>20</v>
      </c>
      <c r="X270" s="90"/>
      <c r="Y270" s="90"/>
      <c r="Z270" s="92"/>
      <c r="AA270" s="92"/>
      <c r="AB270" s="93"/>
      <c r="AC270" s="109"/>
    </row>
    <row r="271" spans="1:29" x14ac:dyDescent="0.2">
      <c r="A271" s="84">
        <v>21</v>
      </c>
      <c r="U271" s="84">
        <v>21</v>
      </c>
      <c r="X271" s="90"/>
      <c r="Y271" s="90"/>
      <c r="Z271" s="92"/>
      <c r="AA271" s="92"/>
      <c r="AB271" s="93"/>
      <c r="AC271" s="93"/>
    </row>
    <row r="272" spans="1:29" x14ac:dyDescent="0.2">
      <c r="A272" s="84">
        <v>22</v>
      </c>
      <c r="U272" s="84">
        <v>22</v>
      </c>
      <c r="X272" s="90"/>
      <c r="Y272" s="90"/>
      <c r="Z272" s="92"/>
      <c r="AA272" s="92"/>
      <c r="AB272" s="93"/>
      <c r="AC272" s="93"/>
    </row>
    <row r="273" spans="1:29" x14ac:dyDescent="0.2">
      <c r="A273" s="84">
        <v>23</v>
      </c>
      <c r="C273" s="84">
        <v>0.09</v>
      </c>
      <c r="U273" s="84">
        <v>23</v>
      </c>
      <c r="X273" s="90"/>
      <c r="Y273" s="90"/>
      <c r="Z273" s="92"/>
      <c r="AA273" s="92"/>
      <c r="AB273" s="93"/>
      <c r="AC273" s="93"/>
    </row>
    <row r="274" spans="1:29" x14ac:dyDescent="0.2">
      <c r="A274" s="84">
        <v>24</v>
      </c>
      <c r="B274" s="84">
        <v>0.01</v>
      </c>
      <c r="E274" s="84">
        <v>0.02</v>
      </c>
      <c r="F274" s="84">
        <v>0.02</v>
      </c>
      <c r="I274" s="84">
        <v>0.01</v>
      </c>
      <c r="J274" s="34">
        <v>0.06</v>
      </c>
      <c r="M274" s="84">
        <v>0.01</v>
      </c>
      <c r="P274" s="84">
        <v>0.01</v>
      </c>
      <c r="T274" s="84">
        <v>0.05</v>
      </c>
      <c r="U274" s="84">
        <v>24</v>
      </c>
      <c r="X274" s="90"/>
      <c r="Y274" s="90"/>
      <c r="Z274" s="92"/>
      <c r="AA274" s="92"/>
      <c r="AB274" s="93"/>
      <c r="AC274" s="93"/>
    </row>
    <row r="275" spans="1:29" x14ac:dyDescent="0.2">
      <c r="A275" s="84">
        <v>25</v>
      </c>
      <c r="U275" s="84">
        <v>25</v>
      </c>
      <c r="X275" s="90"/>
      <c r="Y275" s="90"/>
      <c r="Z275" s="92"/>
      <c r="AA275" s="92"/>
      <c r="AB275" s="93"/>
      <c r="AC275" s="93"/>
    </row>
    <row r="276" spans="1:29" x14ac:dyDescent="0.2">
      <c r="A276" s="84">
        <v>26</v>
      </c>
      <c r="U276" s="84">
        <v>26</v>
      </c>
      <c r="X276" s="90"/>
      <c r="Y276" s="90"/>
      <c r="Z276" s="92"/>
      <c r="AA276" s="92"/>
      <c r="AB276" s="93"/>
      <c r="AC276" s="93"/>
    </row>
    <row r="277" spans="1:29" x14ac:dyDescent="0.2">
      <c r="A277" s="84">
        <v>27</v>
      </c>
      <c r="U277" s="84">
        <v>27</v>
      </c>
      <c r="X277" s="90"/>
      <c r="Y277" s="90"/>
      <c r="Z277" s="92"/>
      <c r="AA277" s="92"/>
      <c r="AB277" s="93"/>
      <c r="AC277" s="93"/>
    </row>
    <row r="278" spans="1:29" x14ac:dyDescent="0.2">
      <c r="A278" s="84">
        <v>28</v>
      </c>
      <c r="U278" s="84">
        <v>28</v>
      </c>
      <c r="X278" s="90"/>
      <c r="Y278" s="90"/>
      <c r="Z278" s="92"/>
      <c r="AA278" s="92"/>
      <c r="AB278" s="93"/>
      <c r="AC278" s="93"/>
    </row>
    <row r="279" spans="1:29" x14ac:dyDescent="0.2">
      <c r="A279" s="84">
        <v>29</v>
      </c>
      <c r="U279" s="84">
        <v>29</v>
      </c>
      <c r="X279" s="90"/>
      <c r="Y279" s="90"/>
      <c r="Z279" s="92"/>
      <c r="AA279" s="92"/>
      <c r="AB279" s="93"/>
      <c r="AC279" s="93"/>
    </row>
    <row r="280" spans="1:29" x14ac:dyDescent="0.2">
      <c r="A280" s="84">
        <v>30</v>
      </c>
      <c r="U280" s="84">
        <v>30</v>
      </c>
      <c r="X280" s="90"/>
      <c r="Y280" s="90"/>
      <c r="Z280" s="92"/>
      <c r="AA280" s="92"/>
      <c r="AB280" s="93"/>
      <c r="AC280" s="93"/>
    </row>
    <row r="281" spans="1:29" x14ac:dyDescent="0.2">
      <c r="A281" s="84">
        <v>31</v>
      </c>
      <c r="U281" s="84">
        <v>31</v>
      </c>
      <c r="W281" s="120">
        <v>42979</v>
      </c>
      <c r="X281" s="135"/>
      <c r="Y281" s="133" t="s">
        <v>107</v>
      </c>
      <c r="Z281" s="135"/>
      <c r="AA281" s="135"/>
      <c r="AB281" s="126"/>
      <c r="AC281" s="105"/>
    </row>
    <row r="282" spans="1:29" x14ac:dyDescent="0.2">
      <c r="A282" s="102" t="s">
        <v>37</v>
      </c>
      <c r="B282" s="102">
        <f t="shared" ref="B282:T282" si="45">SUM(B251:B281)</f>
        <v>0.13</v>
      </c>
      <c r="C282" s="102">
        <f t="shared" si="45"/>
        <v>0.15</v>
      </c>
      <c r="D282" s="102">
        <f t="shared" si="45"/>
        <v>0.03</v>
      </c>
      <c r="E282" s="102">
        <f t="shared" si="45"/>
        <v>0.2</v>
      </c>
      <c r="F282" s="102">
        <f t="shared" si="45"/>
        <v>0.02</v>
      </c>
      <c r="G282" s="102">
        <f t="shared" si="45"/>
        <v>0.02</v>
      </c>
      <c r="H282" s="102">
        <f t="shared" si="45"/>
        <v>0</v>
      </c>
      <c r="I282" s="102">
        <f t="shared" si="45"/>
        <v>0.13</v>
      </c>
      <c r="J282" s="102">
        <f t="shared" si="45"/>
        <v>0.06</v>
      </c>
      <c r="K282" s="102">
        <f t="shared" si="45"/>
        <v>0</v>
      </c>
      <c r="L282" s="102">
        <f t="shared" si="45"/>
        <v>0</v>
      </c>
      <c r="M282" s="102">
        <f t="shared" si="45"/>
        <v>9.9999999999999992E-2</v>
      </c>
      <c r="N282" s="102">
        <f t="shared" si="45"/>
        <v>0.16</v>
      </c>
      <c r="O282" s="102">
        <f t="shared" si="45"/>
        <v>0</v>
      </c>
      <c r="P282" s="102">
        <f t="shared" si="45"/>
        <v>7.9999999999999988E-2</v>
      </c>
      <c r="Q282" s="102">
        <f t="shared" si="45"/>
        <v>0.18</v>
      </c>
      <c r="R282" s="102">
        <f t="shared" si="45"/>
        <v>0.27</v>
      </c>
      <c r="S282" s="102">
        <f t="shared" si="45"/>
        <v>0</v>
      </c>
      <c r="T282" s="102">
        <f t="shared" si="45"/>
        <v>0.24</v>
      </c>
      <c r="X282" s="90" t="s">
        <v>105</v>
      </c>
      <c r="Y282" s="90" t="s">
        <v>115</v>
      </c>
      <c r="Z282" s="92" t="s">
        <v>99</v>
      </c>
      <c r="AA282" s="124" t="s">
        <v>116</v>
      </c>
      <c r="AB282" s="93" t="s">
        <v>100</v>
      </c>
      <c r="AC282" s="109" t="s">
        <v>178</v>
      </c>
    </row>
    <row r="283" spans="1:29" x14ac:dyDescent="0.2">
      <c r="W283" s="84" t="s">
        <v>1</v>
      </c>
      <c r="X283" s="90">
        <f>B318</f>
        <v>0.44</v>
      </c>
      <c r="Y283" s="97">
        <v>0.51363636363636356</v>
      </c>
      <c r="Z283" s="93">
        <f t="shared" ref="Z283:Z301" si="46">AN25</f>
        <v>10.17</v>
      </c>
      <c r="AA283" s="93">
        <f>Average!K499</f>
        <v>9.3848544973544996</v>
      </c>
      <c r="AB283" s="93">
        <f>Table1222344659[[#This Row],[Column1]]</f>
        <v>0.44</v>
      </c>
      <c r="AC283" s="111">
        <f>Table1222344659[[#This Row],[Column2]]</f>
        <v>0.51363636363636356</v>
      </c>
    </row>
    <row r="284" spans="1:29" x14ac:dyDescent="0.2">
      <c r="M284" s="99" t="s">
        <v>186</v>
      </c>
      <c r="P284" s="99" t="s">
        <v>186</v>
      </c>
      <c r="W284" s="84" t="s">
        <v>2</v>
      </c>
      <c r="X284" s="90">
        <f>C318</f>
        <v>0.49</v>
      </c>
      <c r="Y284" s="97">
        <v>0.79176470588235282</v>
      </c>
      <c r="Z284" s="93">
        <f t="shared" si="46"/>
        <v>15.929999999999998</v>
      </c>
      <c r="AA284" s="93">
        <f>Average!K500</f>
        <v>13.703181347637868</v>
      </c>
      <c r="AB284" s="93">
        <f>Table1222344659[[#This Row],[Column1]]</f>
        <v>0.49</v>
      </c>
      <c r="AC284" s="111">
        <f>Table1222344659[[#This Row],[Column2]]</f>
        <v>0.79176470588235282</v>
      </c>
    </row>
    <row r="285" spans="1:29" x14ac:dyDescent="0.2">
      <c r="A285" s="84" t="s">
        <v>47</v>
      </c>
      <c r="B285" s="84" t="s">
        <v>1</v>
      </c>
      <c r="C285" s="84" t="s">
        <v>2</v>
      </c>
      <c r="D285" s="84" t="s">
        <v>113</v>
      </c>
      <c r="E285" s="84" t="s">
        <v>4</v>
      </c>
      <c r="F285" s="84" t="s">
        <v>5</v>
      </c>
      <c r="G285" s="84" t="s">
        <v>6</v>
      </c>
      <c r="H285" s="84" t="s">
        <v>180</v>
      </c>
      <c r="I285" s="84" t="s">
        <v>96</v>
      </c>
      <c r="J285" s="84" t="s">
        <v>9</v>
      </c>
      <c r="K285" s="84" t="s">
        <v>10</v>
      </c>
      <c r="L285" s="84" t="s">
        <v>11</v>
      </c>
      <c r="M285" s="99" t="s">
        <v>185</v>
      </c>
      <c r="N285" s="84" t="s">
        <v>13</v>
      </c>
      <c r="O285" s="84" t="s">
        <v>14</v>
      </c>
      <c r="P285" s="99" t="s">
        <v>191</v>
      </c>
      <c r="Q285" s="84" t="s">
        <v>16</v>
      </c>
      <c r="R285" s="84" t="s">
        <v>17</v>
      </c>
      <c r="S285" s="84" t="s">
        <v>18</v>
      </c>
      <c r="T285" s="84" t="s">
        <v>19</v>
      </c>
      <c r="W285" s="84" t="s">
        <v>113</v>
      </c>
      <c r="X285" s="90">
        <f>D318</f>
        <v>0.48</v>
      </c>
      <c r="Y285" s="97"/>
      <c r="Z285" s="93">
        <f t="shared" si="46"/>
        <v>11.15</v>
      </c>
      <c r="AA285" s="93">
        <f>Average!K501</f>
        <v>16.83554365079365</v>
      </c>
      <c r="AB285" s="93">
        <f>Table1222344659[[#This Row],[Column1]]</f>
        <v>0.48</v>
      </c>
      <c r="AC285" s="111"/>
    </row>
    <row r="286" spans="1:29" x14ac:dyDescent="0.2">
      <c r="A286" s="84">
        <v>2017</v>
      </c>
      <c r="W286" s="84" t="s">
        <v>4</v>
      </c>
      <c r="X286" s="90">
        <f>E318</f>
        <v>0.45000000000000007</v>
      </c>
      <c r="Y286" s="97">
        <v>0.63260869565217381</v>
      </c>
      <c r="Z286" s="93">
        <f t="shared" si="46"/>
        <v>16.309999999999999</v>
      </c>
      <c r="AA286" s="93">
        <f>Average!K502</f>
        <v>13.696428571428573</v>
      </c>
      <c r="AB286" s="93">
        <f>Table1222344659[[#This Row],[Column1]]</f>
        <v>0.45000000000000007</v>
      </c>
      <c r="AC286" s="111">
        <f>Table1222344659[[#This Row],[Column2]]</f>
        <v>0.63260869565217381</v>
      </c>
    </row>
    <row r="287" spans="1:29" x14ac:dyDescent="0.2">
      <c r="A287" s="84">
        <v>1</v>
      </c>
      <c r="U287" s="84">
        <v>1</v>
      </c>
      <c r="W287" s="84" t="s">
        <v>5</v>
      </c>
      <c r="X287" s="90">
        <f>F318</f>
        <v>0.64</v>
      </c>
      <c r="Y287" s="97">
        <v>0.7404761904761904</v>
      </c>
      <c r="Z287" s="93">
        <f t="shared" si="46"/>
        <v>12.629999999999999</v>
      </c>
      <c r="AA287" s="93">
        <f>Average!K503</f>
        <v>10.912706043956044</v>
      </c>
      <c r="AB287" s="93">
        <f>Table1222344659[[#This Row],[Column1]]</f>
        <v>0.64</v>
      </c>
      <c r="AC287" s="111">
        <f>Table1222344659[[#This Row],[Column2]]</f>
        <v>0.7404761904761904</v>
      </c>
    </row>
    <row r="288" spans="1:29" x14ac:dyDescent="0.2">
      <c r="A288" s="84">
        <v>2</v>
      </c>
      <c r="U288" s="84">
        <v>2</v>
      </c>
      <c r="W288" s="84" t="s">
        <v>6</v>
      </c>
      <c r="X288" s="90">
        <f>G318</f>
        <v>0.62</v>
      </c>
      <c r="Y288" s="97">
        <v>0.51470588235294112</v>
      </c>
      <c r="Z288" s="93">
        <f t="shared" si="46"/>
        <v>9.82</v>
      </c>
      <c r="AA288" s="93">
        <f>Average!K504</f>
        <v>8.708881320949434</v>
      </c>
      <c r="AB288" s="93">
        <f>Table1222344659[[#This Row],[Column1]]</f>
        <v>0.62</v>
      </c>
      <c r="AC288" s="111">
        <f>Table1222344659[[#This Row],[Column2]]</f>
        <v>0.51470588235294112</v>
      </c>
    </row>
    <row r="289" spans="1:29" x14ac:dyDescent="0.2">
      <c r="A289" s="84">
        <v>3</v>
      </c>
      <c r="U289" s="84">
        <v>3</v>
      </c>
      <c r="W289" s="84" t="s">
        <v>180</v>
      </c>
      <c r="X289" s="90">
        <f>H318</f>
        <v>0.59000000000000008</v>
      </c>
      <c r="Y289" s="97">
        <v>0.51714285714285702</v>
      </c>
      <c r="Z289" s="93">
        <f t="shared" si="46"/>
        <v>4.3299999999999992</v>
      </c>
      <c r="AA289" s="93">
        <f>Average!K505</f>
        <v>9.5304670329670316</v>
      </c>
      <c r="AB289" s="93">
        <f>Table1222344659[[#This Row],[Column1]]</f>
        <v>0.59000000000000008</v>
      </c>
      <c r="AC289" s="111">
        <f>Table1222344659[[#This Row],[Column2]]</f>
        <v>0.51714285714285702</v>
      </c>
    </row>
    <row r="290" spans="1:29" x14ac:dyDescent="0.2">
      <c r="A290" s="84">
        <v>4</v>
      </c>
      <c r="U290" s="84">
        <v>4</v>
      </c>
      <c r="W290" s="84" t="s">
        <v>96</v>
      </c>
      <c r="X290" s="90">
        <f>I318</f>
        <v>0.51</v>
      </c>
      <c r="Y290" s="97"/>
      <c r="Z290" s="93">
        <f t="shared" si="46"/>
        <v>13.440000000000001</v>
      </c>
      <c r="AA290" s="93">
        <f>Average!K506</f>
        <v>9.2620000000000005</v>
      </c>
      <c r="AB290" s="93">
        <f>Table1222344659[[#This Row],[Column1]]</f>
        <v>0.51</v>
      </c>
      <c r="AC290" s="111"/>
    </row>
    <row r="291" spans="1:29" x14ac:dyDescent="0.2">
      <c r="A291" s="84">
        <v>5</v>
      </c>
      <c r="U291" s="84">
        <v>5</v>
      </c>
      <c r="W291" s="84" t="s">
        <v>9</v>
      </c>
      <c r="X291" s="90">
        <f>J318</f>
        <v>0.55000000000000004</v>
      </c>
      <c r="Y291" s="97">
        <v>0.60523809523809524</v>
      </c>
      <c r="Z291" s="93">
        <f t="shared" si="46"/>
        <v>13.13</v>
      </c>
      <c r="AA291" s="93">
        <f>Average!K507</f>
        <v>11.917445054945054</v>
      </c>
      <c r="AB291" s="93">
        <f>Table1222344659[[#This Row],[Column1]]</f>
        <v>0.55000000000000004</v>
      </c>
      <c r="AC291" s="111">
        <f>Table1222344659[[#This Row],[Column2]]</f>
        <v>0.60523809523809524</v>
      </c>
    </row>
    <row r="292" spans="1:29" x14ac:dyDescent="0.2">
      <c r="A292" s="84">
        <v>6</v>
      </c>
      <c r="U292" s="84">
        <v>6</v>
      </c>
      <c r="W292" s="84" t="s">
        <v>10</v>
      </c>
      <c r="X292" s="90">
        <f>K318</f>
        <v>0</v>
      </c>
      <c r="Y292" s="97">
        <v>0.49590909090909085</v>
      </c>
      <c r="Z292" s="93">
        <f t="shared" si="46"/>
        <v>0</v>
      </c>
      <c r="AA292" s="93">
        <f>Average!K508</f>
        <v>10.617717391304348</v>
      </c>
      <c r="AB292" s="93">
        <f>Table1222344659[[#This Row],[Column1]]</f>
        <v>0</v>
      </c>
      <c r="AC292" s="111">
        <f>Table1222344659[[#This Row],[Column2]]</f>
        <v>0.49590909090909085</v>
      </c>
    </row>
    <row r="293" spans="1:29" x14ac:dyDescent="0.2">
      <c r="A293" s="84">
        <v>7</v>
      </c>
      <c r="U293" s="84">
        <v>7</v>
      </c>
      <c r="W293" s="84" t="s">
        <v>11</v>
      </c>
      <c r="X293" s="90">
        <f>L318</f>
        <v>0.65000000000000013</v>
      </c>
      <c r="Y293" s="97">
        <v>0.67681818181818199</v>
      </c>
      <c r="Z293" s="93">
        <f t="shared" si="46"/>
        <v>6.58</v>
      </c>
      <c r="AA293" s="93">
        <f>Average!K509</f>
        <v>12.171507936507936</v>
      </c>
      <c r="AB293" s="93">
        <f>Table1222344659[[#This Row],[Column1]]</f>
        <v>0.65000000000000013</v>
      </c>
      <c r="AC293" s="111">
        <f>Table1222344659[[#This Row],[Column2]]</f>
        <v>0.67681818181818199</v>
      </c>
    </row>
    <row r="294" spans="1:29" x14ac:dyDescent="0.2">
      <c r="A294" s="84">
        <v>8</v>
      </c>
      <c r="U294" s="84">
        <v>8</v>
      </c>
      <c r="W294" s="84" t="s">
        <v>185</v>
      </c>
      <c r="X294" s="90">
        <f>M318</f>
        <v>0.58000000000000007</v>
      </c>
      <c r="Y294" s="97">
        <v>0.61238095238095236</v>
      </c>
      <c r="Z294" s="93">
        <f t="shared" si="46"/>
        <v>12.94</v>
      </c>
      <c r="AA294" s="93">
        <f>Average!K510</f>
        <v>10.135113636363636</v>
      </c>
      <c r="AB294" s="93">
        <f>Table1222344659[[#This Row],[Column1]]</f>
        <v>0.58000000000000007</v>
      </c>
      <c r="AC294" s="111">
        <f>Table1222344659[[#This Row],[Column2]]</f>
        <v>0.61238095238095236</v>
      </c>
    </row>
    <row r="295" spans="1:29" x14ac:dyDescent="0.2">
      <c r="A295" s="84">
        <v>9</v>
      </c>
      <c r="U295" s="84">
        <v>9</v>
      </c>
      <c r="W295" s="84" t="s">
        <v>13</v>
      </c>
      <c r="X295" s="90">
        <f>N318</f>
        <v>0.41</v>
      </c>
      <c r="Y295" s="97">
        <v>0.51956521739130423</v>
      </c>
      <c r="Z295" s="93">
        <f t="shared" si="46"/>
        <v>12.82</v>
      </c>
      <c r="AA295" s="93">
        <f>Average!K511</f>
        <v>10.512500000000001</v>
      </c>
      <c r="AB295" s="93">
        <f>Table1222344659[[#This Row],[Column1]]</f>
        <v>0.41</v>
      </c>
      <c r="AC295" s="111">
        <f>Table1222344659[[#This Row],[Column2]]</f>
        <v>0.51956521739130423</v>
      </c>
    </row>
    <row r="296" spans="1:29" x14ac:dyDescent="0.2">
      <c r="A296" s="84">
        <v>10</v>
      </c>
      <c r="U296" s="84">
        <v>10</v>
      </c>
      <c r="W296" s="84" t="s">
        <v>14</v>
      </c>
      <c r="X296" s="90">
        <f>O318</f>
        <v>0</v>
      </c>
      <c r="Y296" s="97">
        <v>0.43095238095238092</v>
      </c>
      <c r="Z296" s="93">
        <f t="shared" si="46"/>
        <v>5</v>
      </c>
      <c r="AA296" s="93">
        <f>Average!K512</f>
        <v>8.7571527879527888</v>
      </c>
      <c r="AB296" s="93">
        <f>Table1222344659[[#This Row],[Column1]]</f>
        <v>0</v>
      </c>
      <c r="AC296" s="111">
        <f>Table1222344659[[#This Row],[Column2]]</f>
        <v>0.43095238095238092</v>
      </c>
    </row>
    <row r="297" spans="1:29" x14ac:dyDescent="0.2">
      <c r="A297" s="84">
        <v>11</v>
      </c>
      <c r="U297" s="84">
        <v>11</v>
      </c>
      <c r="W297" s="84" t="s">
        <v>191</v>
      </c>
      <c r="X297" s="90">
        <f>P318</f>
        <v>0.47</v>
      </c>
      <c r="Y297" s="97">
        <v>0.68647058823529417</v>
      </c>
      <c r="Z297" s="93">
        <f t="shared" si="46"/>
        <v>6.97</v>
      </c>
      <c r="AA297" s="93">
        <f>Average!K513</f>
        <v>9.9149673202614395</v>
      </c>
      <c r="AB297" s="93">
        <f>Table1222344659[[#This Row],[Column1]]</f>
        <v>0.47</v>
      </c>
      <c r="AC297" s="111">
        <f>Table1222344659[[#This Row],[Column2]]</f>
        <v>0.68647058823529417</v>
      </c>
    </row>
    <row r="298" spans="1:29" x14ac:dyDescent="0.2">
      <c r="A298" s="84">
        <v>12</v>
      </c>
      <c r="U298" s="84">
        <v>12</v>
      </c>
      <c r="W298" s="84" t="s">
        <v>16</v>
      </c>
      <c r="X298" s="90">
        <f>Q318</f>
        <v>0.36</v>
      </c>
      <c r="Y298" s="97">
        <v>0.62095238095238103</v>
      </c>
      <c r="Z298" s="93">
        <f t="shared" si="46"/>
        <v>12.849999999999998</v>
      </c>
      <c r="AA298" s="93">
        <f>Average!K514</f>
        <v>11.849945054945056</v>
      </c>
      <c r="AB298" s="93">
        <f>Table1222344659[[#This Row],[Column1]]</f>
        <v>0.36</v>
      </c>
      <c r="AC298" s="111">
        <f>Table1222344659[[#This Row],[Column2]]</f>
        <v>0.62095238095238103</v>
      </c>
    </row>
    <row r="299" spans="1:29" x14ac:dyDescent="0.2">
      <c r="A299" s="84">
        <v>13</v>
      </c>
      <c r="U299" s="84">
        <v>13</v>
      </c>
      <c r="W299" s="84" t="s">
        <v>17</v>
      </c>
      <c r="X299" s="90">
        <f>R318</f>
        <v>0.49</v>
      </c>
      <c r="Y299" s="97">
        <v>0.58772727272727276</v>
      </c>
      <c r="Z299" s="93">
        <f t="shared" si="46"/>
        <v>14.42</v>
      </c>
      <c r="AA299" s="93">
        <f>Average!K515</f>
        <v>11.810530118030117</v>
      </c>
      <c r="AB299" s="93">
        <f>Table1222344659[[#This Row],[Column1]]</f>
        <v>0.49</v>
      </c>
      <c r="AC299" s="111">
        <f>Table1222344659[[#This Row],[Column2]]</f>
        <v>0.58772727272727276</v>
      </c>
    </row>
    <row r="300" spans="1:29" x14ac:dyDescent="0.2">
      <c r="A300" s="84">
        <v>14</v>
      </c>
      <c r="U300" s="84">
        <v>14</v>
      </c>
      <c r="W300" s="84" t="s">
        <v>18</v>
      </c>
      <c r="X300" s="90">
        <f>S318</f>
        <v>0</v>
      </c>
      <c r="Y300" s="97">
        <v>0.36250000000000004</v>
      </c>
      <c r="Z300" s="93">
        <f t="shared" si="46"/>
        <v>0</v>
      </c>
      <c r="AA300" s="93">
        <f>Average!K516</f>
        <v>11.871538461538462</v>
      </c>
      <c r="AB300" s="93">
        <f>Table1222344659[[#This Row],[Column1]]</f>
        <v>0</v>
      </c>
      <c r="AC300" s="111">
        <f>Table1222344659[[#This Row],[Column2]]</f>
        <v>0.36250000000000004</v>
      </c>
    </row>
    <row r="301" spans="1:29" x14ac:dyDescent="0.2">
      <c r="A301" s="84">
        <v>15</v>
      </c>
      <c r="U301" s="84">
        <v>15</v>
      </c>
      <c r="W301" s="84" t="s">
        <v>19</v>
      </c>
      <c r="X301" s="90">
        <f>T318</f>
        <v>1.03</v>
      </c>
      <c r="Y301" s="97">
        <v>0.78576923076923078</v>
      </c>
      <c r="Z301" s="93">
        <f t="shared" si="46"/>
        <v>22.580000000000002</v>
      </c>
      <c r="AA301" s="93">
        <f>Average!K517</f>
        <v>19.303055555555552</v>
      </c>
      <c r="AB301" s="93">
        <f>Table1222344659[[#This Row],[Column1]]</f>
        <v>1.03</v>
      </c>
      <c r="AC301" s="111">
        <f>Table1222344659[[#This Row],[Column2]]</f>
        <v>0.78576923076923078</v>
      </c>
    </row>
    <row r="302" spans="1:29" x14ac:dyDescent="0.2">
      <c r="A302" s="84">
        <v>16</v>
      </c>
      <c r="U302" s="84">
        <v>16</v>
      </c>
      <c r="X302" s="90"/>
      <c r="Y302" s="90"/>
      <c r="Z302" s="92"/>
      <c r="AA302" s="92"/>
      <c r="AB302" s="93"/>
      <c r="AC302" s="111"/>
    </row>
    <row r="303" spans="1:29" x14ac:dyDescent="0.2">
      <c r="A303" s="84">
        <v>17</v>
      </c>
      <c r="U303" s="84">
        <v>17</v>
      </c>
      <c r="W303" s="84" t="s">
        <v>101</v>
      </c>
      <c r="X303" s="90"/>
      <c r="Y303" s="90"/>
      <c r="Z303" s="92"/>
      <c r="AA303" s="92" t="s">
        <v>145</v>
      </c>
      <c r="AB303" s="93"/>
      <c r="AC303" s="111"/>
    </row>
    <row r="304" spans="1:29" x14ac:dyDescent="0.2">
      <c r="A304" s="84">
        <v>18</v>
      </c>
      <c r="B304" s="84">
        <v>0.26</v>
      </c>
      <c r="C304" s="84">
        <v>0.1</v>
      </c>
      <c r="D304" s="84">
        <v>0.26</v>
      </c>
      <c r="E304" s="84">
        <v>0.17</v>
      </c>
      <c r="F304" s="84">
        <v>0.2</v>
      </c>
      <c r="G304" s="84">
        <v>0.28000000000000003</v>
      </c>
      <c r="H304">
        <v>0.3</v>
      </c>
      <c r="I304" s="84">
        <v>0.31</v>
      </c>
      <c r="L304" s="84">
        <v>0.13</v>
      </c>
      <c r="M304" s="84">
        <v>0.32</v>
      </c>
      <c r="N304" s="84">
        <v>0.12</v>
      </c>
      <c r="P304" s="84">
        <v>0.18</v>
      </c>
      <c r="Q304">
        <v>0.12</v>
      </c>
      <c r="T304" s="84">
        <v>0.35</v>
      </c>
      <c r="U304" s="84">
        <v>18</v>
      </c>
      <c r="X304" s="91" t="s">
        <v>102</v>
      </c>
      <c r="Y304" s="91"/>
      <c r="Z304" s="92"/>
      <c r="AA304" s="92"/>
      <c r="AB304" s="93"/>
      <c r="AC304" s="111"/>
    </row>
    <row r="305" spans="1:29" x14ac:dyDescent="0.2">
      <c r="A305" s="84">
        <v>19</v>
      </c>
      <c r="C305" s="84">
        <v>0.14000000000000001</v>
      </c>
      <c r="F305" s="84">
        <v>7.0000000000000007E-2</v>
      </c>
      <c r="G305" s="84">
        <v>0.25</v>
      </c>
      <c r="J305" s="84">
        <v>0.31</v>
      </c>
      <c r="L305" s="84">
        <v>0.15</v>
      </c>
      <c r="M305" s="84">
        <v>0.01</v>
      </c>
      <c r="N305" s="84">
        <v>0.05</v>
      </c>
      <c r="P305" s="84">
        <v>0.28999999999999998</v>
      </c>
      <c r="R305" s="84">
        <v>0.25</v>
      </c>
      <c r="T305" s="84">
        <v>0.2</v>
      </c>
      <c r="U305" s="84">
        <v>19</v>
      </c>
      <c r="X305" s="90"/>
      <c r="Y305" s="90"/>
      <c r="Z305" s="92"/>
      <c r="AA305" s="92"/>
      <c r="AB305" s="93"/>
      <c r="AC305" s="109"/>
    </row>
    <row r="306" spans="1:29" x14ac:dyDescent="0.2">
      <c r="A306" s="84">
        <v>20</v>
      </c>
      <c r="B306" s="84">
        <v>0.18</v>
      </c>
      <c r="C306" s="84">
        <v>0.25</v>
      </c>
      <c r="D306" s="84">
        <v>0.21</v>
      </c>
      <c r="F306" s="84">
        <v>0.35</v>
      </c>
      <c r="H306">
        <v>0.24</v>
      </c>
      <c r="I306" s="84">
        <v>0.2</v>
      </c>
      <c r="J306" s="84">
        <v>0.24</v>
      </c>
      <c r="L306" s="84">
        <v>0.17</v>
      </c>
      <c r="M306" s="84">
        <v>0.25</v>
      </c>
      <c r="N306" s="84">
        <v>0.2</v>
      </c>
      <c r="R306" s="84">
        <v>0.24</v>
      </c>
      <c r="T306" s="84">
        <v>0.48</v>
      </c>
      <c r="U306" s="84">
        <v>20</v>
      </c>
      <c r="X306" s="90"/>
      <c r="Y306" s="90"/>
      <c r="Z306" s="92"/>
      <c r="AA306" s="92"/>
      <c r="AB306" s="93"/>
      <c r="AC306" s="93"/>
    </row>
    <row r="307" spans="1:29" x14ac:dyDescent="0.2">
      <c r="A307" s="84">
        <v>21</v>
      </c>
      <c r="D307" s="84">
        <v>0.01</v>
      </c>
      <c r="E307" s="84">
        <v>0.27</v>
      </c>
      <c r="H307" s="84">
        <v>0.05</v>
      </c>
      <c r="L307">
        <v>0.2</v>
      </c>
      <c r="U307" s="84">
        <v>21</v>
      </c>
      <c r="X307" s="90"/>
      <c r="Y307" s="90"/>
      <c r="Z307" s="92"/>
      <c r="AA307" s="92"/>
      <c r="AB307" s="93"/>
      <c r="AC307" s="93"/>
    </row>
    <row r="308" spans="1:29" x14ac:dyDescent="0.2">
      <c r="A308" s="84">
        <v>22</v>
      </c>
      <c r="N308" s="84">
        <v>0.04</v>
      </c>
      <c r="U308" s="84">
        <v>22</v>
      </c>
      <c r="X308" s="90"/>
      <c r="Y308" s="90"/>
      <c r="Z308" s="92"/>
      <c r="AA308" s="92"/>
      <c r="AB308" s="93"/>
      <c r="AC308" s="93"/>
    </row>
    <row r="309" spans="1:29" x14ac:dyDescent="0.2">
      <c r="A309" s="84">
        <v>23</v>
      </c>
      <c r="U309" s="84">
        <v>23</v>
      </c>
      <c r="X309" s="90"/>
      <c r="Y309" s="90"/>
      <c r="Z309" s="92"/>
      <c r="AA309" s="92"/>
      <c r="AB309" s="93"/>
      <c r="AC309" s="93"/>
    </row>
    <row r="310" spans="1:29" x14ac:dyDescent="0.2">
      <c r="A310" s="84">
        <v>24</v>
      </c>
      <c r="Q310" s="84">
        <v>0.24</v>
      </c>
      <c r="U310" s="84">
        <v>24</v>
      </c>
      <c r="X310" s="90"/>
      <c r="Y310" s="90"/>
      <c r="Z310" s="92"/>
      <c r="AA310" s="92"/>
      <c r="AB310" s="93"/>
      <c r="AC310" s="93"/>
    </row>
    <row r="311" spans="1:29" x14ac:dyDescent="0.2">
      <c r="A311" s="84">
        <v>25</v>
      </c>
      <c r="U311" s="84">
        <v>25</v>
      </c>
      <c r="X311" s="90"/>
      <c r="Y311" s="90"/>
      <c r="Z311" s="92"/>
      <c r="AA311" s="92"/>
      <c r="AB311" s="93"/>
      <c r="AC311" s="93"/>
    </row>
    <row r="312" spans="1:29" x14ac:dyDescent="0.2">
      <c r="A312" s="84">
        <v>26</v>
      </c>
      <c r="U312" s="84">
        <v>26</v>
      </c>
      <c r="X312" s="90"/>
      <c r="Y312" s="90"/>
      <c r="Z312" s="92"/>
      <c r="AA312" s="92"/>
      <c r="AB312" s="93"/>
      <c r="AC312" s="93"/>
    </row>
    <row r="313" spans="1:29" x14ac:dyDescent="0.2">
      <c r="A313" s="84">
        <v>27</v>
      </c>
      <c r="G313" s="84">
        <v>0.09</v>
      </c>
      <c r="U313" s="84">
        <v>27</v>
      </c>
      <c r="X313" s="90"/>
      <c r="Y313" s="90"/>
      <c r="Z313" s="92"/>
      <c r="AA313" s="92"/>
      <c r="AB313" s="93"/>
      <c r="AC313" s="93"/>
    </row>
    <row r="314" spans="1:29" x14ac:dyDescent="0.2">
      <c r="A314" s="84">
        <v>28</v>
      </c>
      <c r="U314" s="84">
        <v>28</v>
      </c>
      <c r="X314" s="90"/>
      <c r="Y314" s="90"/>
      <c r="Z314" s="92"/>
      <c r="AA314" s="92"/>
      <c r="AB314" s="93"/>
      <c r="AC314" s="93"/>
    </row>
    <row r="315" spans="1:29" x14ac:dyDescent="0.2">
      <c r="A315" s="84">
        <v>29</v>
      </c>
      <c r="E315" s="84">
        <v>0.01</v>
      </c>
      <c r="U315" s="84">
        <v>29</v>
      </c>
      <c r="X315" s="90"/>
      <c r="Y315" s="90"/>
      <c r="Z315" s="92"/>
      <c r="AA315" s="92"/>
      <c r="AB315" s="93"/>
      <c r="AC315" s="93"/>
    </row>
    <row r="316" spans="1:29" x14ac:dyDescent="0.2">
      <c r="A316" s="84">
        <v>30</v>
      </c>
      <c r="F316" s="84">
        <v>0.02</v>
      </c>
      <c r="U316" s="84">
        <v>30</v>
      </c>
      <c r="W316" s="120">
        <v>43009</v>
      </c>
      <c r="X316" s="135"/>
      <c r="Y316" s="133" t="s">
        <v>107</v>
      </c>
      <c r="Z316" s="135"/>
      <c r="AA316" s="135"/>
      <c r="AB316" s="126"/>
      <c r="AC316" s="105"/>
    </row>
    <row r="317" spans="1:29" x14ac:dyDescent="0.2">
      <c r="A317" s="84">
        <v>31</v>
      </c>
      <c r="U317" s="84">
        <v>31</v>
      </c>
      <c r="X317" s="90" t="s">
        <v>104</v>
      </c>
      <c r="Y317" s="90" t="s">
        <v>115</v>
      </c>
      <c r="Z317" s="92" t="s">
        <v>99</v>
      </c>
      <c r="AA317" s="124" t="s">
        <v>116</v>
      </c>
      <c r="AB317" s="93" t="s">
        <v>100</v>
      </c>
      <c r="AC317" s="109" t="s">
        <v>178</v>
      </c>
    </row>
    <row r="318" spans="1:29" x14ac:dyDescent="0.2">
      <c r="A318" s="102" t="s">
        <v>37</v>
      </c>
      <c r="B318" s="102">
        <f t="shared" ref="B318:T318" si="47">SUM(B287:B317)</f>
        <v>0.44</v>
      </c>
      <c r="C318" s="102">
        <f t="shared" si="47"/>
        <v>0.49</v>
      </c>
      <c r="D318" s="102">
        <f t="shared" si="47"/>
        <v>0.48</v>
      </c>
      <c r="E318" s="102">
        <f t="shared" si="47"/>
        <v>0.45000000000000007</v>
      </c>
      <c r="F318" s="102">
        <f t="shared" si="47"/>
        <v>0.64</v>
      </c>
      <c r="G318" s="102">
        <f t="shared" si="47"/>
        <v>0.62</v>
      </c>
      <c r="H318" s="102">
        <f t="shared" si="47"/>
        <v>0.59000000000000008</v>
      </c>
      <c r="I318" s="102">
        <f t="shared" si="47"/>
        <v>0.51</v>
      </c>
      <c r="J318" s="102">
        <f t="shared" si="47"/>
        <v>0.55000000000000004</v>
      </c>
      <c r="K318" s="102">
        <f t="shared" si="47"/>
        <v>0</v>
      </c>
      <c r="L318" s="102">
        <f t="shared" si="47"/>
        <v>0.65000000000000013</v>
      </c>
      <c r="M318" s="102">
        <f t="shared" si="47"/>
        <v>0.58000000000000007</v>
      </c>
      <c r="N318" s="102">
        <f t="shared" si="47"/>
        <v>0.41</v>
      </c>
      <c r="O318" s="102">
        <f t="shared" si="47"/>
        <v>0</v>
      </c>
      <c r="P318" s="102">
        <f t="shared" si="47"/>
        <v>0.47</v>
      </c>
      <c r="Q318" s="102">
        <f t="shared" si="47"/>
        <v>0.36</v>
      </c>
      <c r="R318" s="102">
        <f t="shared" si="47"/>
        <v>0.49</v>
      </c>
      <c r="S318" s="102">
        <f t="shared" si="47"/>
        <v>0</v>
      </c>
      <c r="T318" s="102">
        <f t="shared" si="47"/>
        <v>1.03</v>
      </c>
      <c r="W318" s="84" t="s">
        <v>1</v>
      </c>
      <c r="X318" s="90">
        <f>B354</f>
        <v>1.22</v>
      </c>
      <c r="Y318" s="97">
        <v>1.2258695652173914</v>
      </c>
      <c r="Z318" s="93">
        <f>AO25</f>
        <v>11.39</v>
      </c>
      <c r="AA318" s="93">
        <f>Average!L499</f>
        <v>10.586461640211642</v>
      </c>
      <c r="AB318" s="93">
        <f>AB283+Table1323354760[[#This Row],[Column1]]</f>
        <v>1.66</v>
      </c>
      <c r="AC318" s="111">
        <f>AC283+Table1323354760[[#This Row],[Column2]]</f>
        <v>1.7395059288537551</v>
      </c>
    </row>
    <row r="319" spans="1:29" x14ac:dyDescent="0.2">
      <c r="W319" s="84" t="s">
        <v>2</v>
      </c>
      <c r="X319" s="90">
        <f>C354</f>
        <v>1.42</v>
      </c>
      <c r="Y319" s="97">
        <v>1.5057894736842108</v>
      </c>
      <c r="Z319" s="93">
        <f t="shared" ref="Z319:Z336" si="48">AO26</f>
        <v>17.349999999999998</v>
      </c>
      <c r="AA319" s="93">
        <f>Average!L500</f>
        <v>15.200137869376999</v>
      </c>
      <c r="AB319" s="93">
        <f>AB284+Table1323354760[[#This Row],[Column1]]</f>
        <v>1.91</v>
      </c>
      <c r="AC319" s="111">
        <f>AC284+Table1323354760[[#This Row],[Column2]]</f>
        <v>2.2975541795665637</v>
      </c>
    </row>
    <row r="320" spans="1:29" x14ac:dyDescent="0.2">
      <c r="M320" s="99" t="s">
        <v>186</v>
      </c>
      <c r="P320" s="99" t="s">
        <v>186</v>
      </c>
      <c r="W320" s="84" t="s">
        <v>113</v>
      </c>
      <c r="X320" s="90">
        <f>D354</f>
        <v>1.56</v>
      </c>
      <c r="Y320" s="97"/>
      <c r="Z320" s="93">
        <f t="shared" si="48"/>
        <v>12.71</v>
      </c>
      <c r="AA320" s="93">
        <f>Average!L501</f>
        <v>18.387329365079363</v>
      </c>
      <c r="AB320" s="93">
        <f>AB285+Table1323354760[[#This Row],[Column1]]</f>
        <v>2.04</v>
      </c>
      <c r="AC320" s="111"/>
    </row>
    <row r="321" spans="1:29" x14ac:dyDescent="0.2">
      <c r="A321" s="84" t="s">
        <v>48</v>
      </c>
      <c r="B321" s="84" t="s">
        <v>1</v>
      </c>
      <c r="C321" s="84" t="s">
        <v>2</v>
      </c>
      <c r="D321" s="84" t="s">
        <v>113</v>
      </c>
      <c r="E321" s="84" t="s">
        <v>4</v>
      </c>
      <c r="F321" s="84" t="s">
        <v>5</v>
      </c>
      <c r="G321" s="84" t="s">
        <v>6</v>
      </c>
      <c r="H321" s="84" t="s">
        <v>180</v>
      </c>
      <c r="I321" s="84" t="s">
        <v>96</v>
      </c>
      <c r="J321" s="84" t="s">
        <v>9</v>
      </c>
      <c r="K321" s="84" t="s">
        <v>10</v>
      </c>
      <c r="L321" s="84" t="s">
        <v>11</v>
      </c>
      <c r="M321" s="99" t="s">
        <v>185</v>
      </c>
      <c r="N321" s="84" t="s">
        <v>13</v>
      </c>
      <c r="O321" s="84" t="s">
        <v>14</v>
      </c>
      <c r="P321" s="99" t="s">
        <v>191</v>
      </c>
      <c r="Q321" s="84" t="s">
        <v>16</v>
      </c>
      <c r="R321" s="84" t="s">
        <v>17</v>
      </c>
      <c r="S321" s="84" t="s">
        <v>18</v>
      </c>
      <c r="T321" s="84" t="s">
        <v>19</v>
      </c>
      <c r="W321" s="84" t="s">
        <v>4</v>
      </c>
      <c r="X321" s="90">
        <f>E354</f>
        <v>1.9500000000000002</v>
      </c>
      <c r="Y321" s="97">
        <v>1.7965217391304351</v>
      </c>
      <c r="Z321" s="93">
        <f t="shared" si="48"/>
        <v>18.259999999999998</v>
      </c>
      <c r="AA321" s="93">
        <f>Average!L502</f>
        <v>15.496071428571431</v>
      </c>
      <c r="AB321" s="93">
        <f>AB286+Table1323354760[[#This Row],[Column1]]</f>
        <v>2.4000000000000004</v>
      </c>
      <c r="AC321" s="111">
        <f>AC286+Table1323354760[[#This Row],[Column2]]</f>
        <v>2.4291304347826088</v>
      </c>
    </row>
    <row r="322" spans="1:29" x14ac:dyDescent="0.2">
      <c r="A322" s="84">
        <v>2017</v>
      </c>
      <c r="W322" s="84" t="s">
        <v>5</v>
      </c>
      <c r="X322" s="90">
        <f>F354</f>
        <v>1.4000000000000001</v>
      </c>
      <c r="Y322" s="97">
        <v>1.6126086956521744</v>
      </c>
      <c r="Z322" s="93">
        <f t="shared" si="48"/>
        <v>14.03</v>
      </c>
      <c r="AA322" s="93">
        <f>Average!L503</f>
        <v>12.430206043956044</v>
      </c>
      <c r="AB322" s="93">
        <f>AB287+Table1323354760[[#This Row],[Column1]]</f>
        <v>2.04</v>
      </c>
      <c r="AC322" s="111">
        <f>AC287+Table1323354760[[#This Row],[Column2]]</f>
        <v>2.3530848861283649</v>
      </c>
    </row>
    <row r="323" spans="1:29" x14ac:dyDescent="0.2">
      <c r="A323" s="84">
        <v>1</v>
      </c>
      <c r="B323" s="84">
        <v>0.01</v>
      </c>
      <c r="C323" s="84">
        <v>0.05</v>
      </c>
      <c r="D323">
        <v>0.04</v>
      </c>
      <c r="E323">
        <v>0.02</v>
      </c>
      <c r="I323" s="84">
        <v>0.01</v>
      </c>
      <c r="M323" s="84">
        <v>0.03</v>
      </c>
      <c r="N323" s="84">
        <v>0.05</v>
      </c>
      <c r="P323" s="84">
        <v>0.01</v>
      </c>
      <c r="R323">
        <v>0.1</v>
      </c>
      <c r="T323" s="84">
        <v>0.2</v>
      </c>
      <c r="U323" s="84">
        <v>1</v>
      </c>
      <c r="W323" s="84" t="s">
        <v>6</v>
      </c>
      <c r="X323" s="90">
        <f>G354</f>
        <v>1.79</v>
      </c>
      <c r="Y323" s="97">
        <v>1.2789473684210528</v>
      </c>
      <c r="Z323" s="93">
        <f t="shared" si="48"/>
        <v>11.61</v>
      </c>
      <c r="AA323" s="93">
        <f>Average!L504</f>
        <v>9.9878286893704864</v>
      </c>
      <c r="AB323" s="93">
        <f>AB288+Table1323354760[[#This Row],[Column1]]</f>
        <v>2.41</v>
      </c>
      <c r="AC323" s="111">
        <f>AC288+Table1323354760[[#This Row],[Column2]]</f>
        <v>1.793653250773994</v>
      </c>
    </row>
    <row r="324" spans="1:29" x14ac:dyDescent="0.2">
      <c r="A324" s="84">
        <v>2</v>
      </c>
      <c r="U324" s="84">
        <v>2</v>
      </c>
      <c r="W324" s="84" t="s">
        <v>180</v>
      </c>
      <c r="X324" s="90">
        <f>H354</f>
        <v>1.77</v>
      </c>
      <c r="Y324" s="97">
        <v>1.394090909090909</v>
      </c>
      <c r="Z324" s="93">
        <f t="shared" si="48"/>
        <v>6.1</v>
      </c>
      <c r="AA324" s="93">
        <f>Average!L505</f>
        <v>10.963059625559625</v>
      </c>
      <c r="AB324" s="93">
        <f>AB289+Table1323354760[[#This Row],[Column1]]</f>
        <v>2.3600000000000003</v>
      </c>
      <c r="AC324" s="111">
        <f>AC289+Table1323354760[[#This Row],[Column2]]</f>
        <v>1.911233766233766</v>
      </c>
    </row>
    <row r="325" spans="1:29" x14ac:dyDescent="0.2">
      <c r="A325" s="84">
        <v>3</v>
      </c>
      <c r="Q325" s="84">
        <v>0.3</v>
      </c>
      <c r="U325" s="84">
        <v>3</v>
      </c>
      <c r="W325" s="84" t="s">
        <v>96</v>
      </c>
      <c r="X325" s="90">
        <f>I354</f>
        <v>1.63</v>
      </c>
      <c r="Y325" s="97"/>
      <c r="Z325" s="93">
        <f t="shared" si="48"/>
        <v>15.07</v>
      </c>
      <c r="AA325" s="93">
        <f>Average!L506</f>
        <v>10.584</v>
      </c>
      <c r="AB325" s="93">
        <f>AB290+Table1323354760[[#This Row],[Column1]]</f>
        <v>2.1399999999999997</v>
      </c>
      <c r="AC325" s="111"/>
    </row>
    <row r="326" spans="1:29" x14ac:dyDescent="0.2">
      <c r="A326" s="84">
        <v>4</v>
      </c>
      <c r="F326"/>
      <c r="G326" s="84">
        <v>0.08</v>
      </c>
      <c r="U326" s="84">
        <v>4</v>
      </c>
      <c r="W326" s="84" t="s">
        <v>9</v>
      </c>
      <c r="X326" s="90">
        <f>J354</f>
        <v>0</v>
      </c>
      <c r="Y326" s="97">
        <v>1.5986956521739129</v>
      </c>
      <c r="Z326" s="93">
        <f t="shared" si="48"/>
        <v>13.13</v>
      </c>
      <c r="AA326" s="93">
        <f>Average!L507</f>
        <v>13.43565934065934</v>
      </c>
      <c r="AB326" s="93">
        <f>AB291+Table1323354760[[#This Row],[Column1]]</f>
        <v>0.55000000000000004</v>
      </c>
      <c r="AC326" s="111">
        <f>AC291+Table1323354760[[#This Row],[Column2]]</f>
        <v>2.203933747412008</v>
      </c>
    </row>
    <row r="327" spans="1:29" x14ac:dyDescent="0.2">
      <c r="A327" s="84">
        <v>5</v>
      </c>
      <c r="F327"/>
      <c r="U327" s="84">
        <v>5</v>
      </c>
      <c r="W327" s="84" t="s">
        <v>10</v>
      </c>
      <c r="X327" s="90">
        <f>K354</f>
        <v>0</v>
      </c>
      <c r="Y327" s="97">
        <v>1.4221739130434785</v>
      </c>
      <c r="Z327" s="93">
        <f t="shared" si="48"/>
        <v>0</v>
      </c>
      <c r="AA327" s="93">
        <f>Average!L508</f>
        <v>11.988134057971015</v>
      </c>
      <c r="AB327" s="93">
        <f>AB292+Table1323354760[[#This Row],[Column1]]</f>
        <v>0</v>
      </c>
      <c r="AC327" s="111">
        <f>AC292+Table1323354760[[#This Row],[Column2]]</f>
        <v>1.9180830039525694</v>
      </c>
    </row>
    <row r="328" spans="1:29" x14ac:dyDescent="0.2">
      <c r="A328" s="84">
        <v>6</v>
      </c>
      <c r="F328"/>
      <c r="L328" s="84">
        <v>0.1</v>
      </c>
      <c r="M328" s="84">
        <v>0.03</v>
      </c>
      <c r="U328" s="84">
        <v>6</v>
      </c>
      <c r="W328" s="84" t="s">
        <v>11</v>
      </c>
      <c r="X328" s="90">
        <f>L354</f>
        <v>1.58</v>
      </c>
      <c r="Y328" s="97">
        <v>1.4830434782608695</v>
      </c>
      <c r="Z328" s="93">
        <f t="shared" si="48"/>
        <v>8.16</v>
      </c>
      <c r="AA328" s="93">
        <f>Average!L509</f>
        <v>13.721507936507935</v>
      </c>
      <c r="AB328" s="93">
        <f>AB293+Table1323354760[[#This Row],[Column1]]</f>
        <v>2.2300000000000004</v>
      </c>
      <c r="AC328" s="111">
        <f>AC293+Table1323354760[[#This Row],[Column2]]</f>
        <v>2.1598616600790512</v>
      </c>
    </row>
    <row r="329" spans="1:29" x14ac:dyDescent="0.2">
      <c r="A329" s="84">
        <v>7</v>
      </c>
      <c r="B329" s="84">
        <v>0.01</v>
      </c>
      <c r="C329" s="84">
        <v>0.06</v>
      </c>
      <c r="D329">
        <v>0.05</v>
      </c>
      <c r="F329"/>
      <c r="M329" s="84">
        <v>0.03</v>
      </c>
      <c r="R329" s="84">
        <v>7.0000000000000007E-2</v>
      </c>
      <c r="U329" s="84">
        <v>7</v>
      </c>
      <c r="W329" s="84" t="s">
        <v>185</v>
      </c>
      <c r="X329" s="90">
        <f>M354</f>
        <v>2.0699999999999998</v>
      </c>
      <c r="Y329" s="97">
        <v>1.2734782608695654</v>
      </c>
      <c r="Z329" s="93">
        <f t="shared" si="48"/>
        <v>15.01</v>
      </c>
      <c r="AA329" s="93">
        <f>Average!L510</f>
        <v>11.355530303030303</v>
      </c>
      <c r="AB329" s="93">
        <f>AB294+Table1323354760[[#This Row],[Column1]]</f>
        <v>2.65</v>
      </c>
      <c r="AC329" s="111">
        <f>AC294+Table1323354760[[#This Row],[Column2]]</f>
        <v>1.8858592132505176</v>
      </c>
    </row>
    <row r="330" spans="1:29" x14ac:dyDescent="0.2">
      <c r="A330" s="84">
        <v>8</v>
      </c>
      <c r="B330" s="84">
        <v>0.03</v>
      </c>
      <c r="D330" s="84">
        <v>0.03</v>
      </c>
      <c r="E330">
        <v>0.06</v>
      </c>
      <c r="F330">
        <v>7.0000000000000007E-2</v>
      </c>
      <c r="I330" s="84">
        <v>0.03</v>
      </c>
      <c r="M330" s="84">
        <v>0.03</v>
      </c>
      <c r="N330" s="84">
        <v>0.02</v>
      </c>
      <c r="P330" s="84">
        <v>0.01</v>
      </c>
      <c r="R330">
        <v>0.02</v>
      </c>
      <c r="T330" s="84">
        <v>0.1</v>
      </c>
      <c r="U330" s="84">
        <v>8</v>
      </c>
      <c r="W330" s="84" t="s">
        <v>13</v>
      </c>
      <c r="X330" s="90">
        <f>N354</f>
        <v>1.0900000000000001</v>
      </c>
      <c r="Y330" s="97">
        <v>1.3221739130434784</v>
      </c>
      <c r="Z330" s="93">
        <f t="shared" si="48"/>
        <v>13.91</v>
      </c>
      <c r="AA330" s="93">
        <f>Average!L511</f>
        <v>11.800357142857145</v>
      </c>
      <c r="AB330" s="93">
        <f>AB295+Table1323354760[[#This Row],[Column1]]</f>
        <v>1.5</v>
      </c>
      <c r="AC330" s="111">
        <f>AC295+Table1323354760[[#This Row],[Column2]]</f>
        <v>1.8417391304347825</v>
      </c>
    </row>
    <row r="331" spans="1:29" x14ac:dyDescent="0.2">
      <c r="A331" s="84">
        <v>9</v>
      </c>
      <c r="F331"/>
      <c r="G331" s="84">
        <v>0.03</v>
      </c>
      <c r="T331" s="84">
        <v>0.15</v>
      </c>
      <c r="U331" s="84">
        <v>9</v>
      </c>
      <c r="W331" s="84" t="s">
        <v>14</v>
      </c>
      <c r="X331" s="90">
        <f>O354</f>
        <v>0</v>
      </c>
      <c r="Y331" s="97">
        <v>1.1434782608695655</v>
      </c>
      <c r="Z331" s="93">
        <f t="shared" si="48"/>
        <v>5</v>
      </c>
      <c r="AA331" s="93">
        <f>Average!L512</f>
        <v>9.8450099308099315</v>
      </c>
      <c r="AB331" s="93">
        <f>AB296+Table1323354760[[#This Row],[Column1]]</f>
        <v>0</v>
      </c>
      <c r="AC331" s="111">
        <f>AC296+Table1323354760[[#This Row],[Column2]]</f>
        <v>1.5744306418219465</v>
      </c>
    </row>
    <row r="332" spans="1:29" x14ac:dyDescent="0.2">
      <c r="A332" s="84">
        <v>10</v>
      </c>
      <c r="F332"/>
      <c r="U332" s="84">
        <v>10</v>
      </c>
      <c r="W332" s="84" t="s">
        <v>191</v>
      </c>
      <c r="X332" s="90">
        <f>P354</f>
        <v>1.6500000000000004</v>
      </c>
      <c r="Y332" s="97">
        <v>1.4122222222222223</v>
      </c>
      <c r="Z332" s="93">
        <f t="shared" si="48"/>
        <v>8.620000000000001</v>
      </c>
      <c r="AA332" s="93">
        <f>Average!L513</f>
        <v>11.327189542483662</v>
      </c>
      <c r="AB332" s="93">
        <f>AB297+Table1323354760[[#This Row],[Column1]]</f>
        <v>2.12</v>
      </c>
      <c r="AC332" s="111">
        <f>AC297+Table1323354760[[#This Row],[Column2]]</f>
        <v>2.0986928104575164</v>
      </c>
    </row>
    <row r="333" spans="1:29" x14ac:dyDescent="0.2">
      <c r="A333" s="84">
        <v>11</v>
      </c>
      <c r="C333" s="84">
        <v>0.03</v>
      </c>
      <c r="E333" s="84">
        <v>0.04</v>
      </c>
      <c r="F333"/>
      <c r="G333" s="84">
        <v>0.01</v>
      </c>
      <c r="U333" s="84">
        <v>11</v>
      </c>
      <c r="W333" s="84" t="s">
        <v>16</v>
      </c>
      <c r="X333" s="90">
        <f>Q354</f>
        <v>2.6199999999999997</v>
      </c>
      <c r="Y333" s="97">
        <v>1.6195652173913044</v>
      </c>
      <c r="Z333" s="93">
        <f t="shared" si="48"/>
        <v>15.469999999999997</v>
      </c>
      <c r="AA333" s="93">
        <f>Average!L514</f>
        <v>13.473516483516486</v>
      </c>
      <c r="AB333" s="93">
        <f>AB298+Table1323354760[[#This Row],[Column1]]</f>
        <v>2.9799999999999995</v>
      </c>
      <c r="AC333" s="111">
        <f>AC298+Table1323354760[[#This Row],[Column2]]</f>
        <v>2.2405175983436854</v>
      </c>
    </row>
    <row r="334" spans="1:29" x14ac:dyDescent="0.2">
      <c r="A334" s="84">
        <v>12</v>
      </c>
      <c r="B334" s="84">
        <v>0.37</v>
      </c>
      <c r="C334" s="84">
        <v>0.33</v>
      </c>
      <c r="D334">
        <v>0.42</v>
      </c>
      <c r="E334">
        <v>0.55000000000000004</v>
      </c>
      <c r="F334">
        <v>0.03</v>
      </c>
      <c r="G334" s="84">
        <v>0.52</v>
      </c>
      <c r="H334">
        <v>0.1</v>
      </c>
      <c r="I334" s="84">
        <v>0.47</v>
      </c>
      <c r="L334" s="84">
        <v>0.03</v>
      </c>
      <c r="M334" s="84">
        <v>0.42</v>
      </c>
      <c r="P334" s="84">
        <v>0.53</v>
      </c>
      <c r="Q334">
        <v>0.68</v>
      </c>
      <c r="T334" s="84">
        <v>0.35</v>
      </c>
      <c r="U334" s="84">
        <v>12</v>
      </c>
      <c r="W334" s="84" t="s">
        <v>17</v>
      </c>
      <c r="X334" s="90">
        <f>R354</f>
        <v>1.2600000000000002</v>
      </c>
      <c r="Y334" s="97">
        <v>1.4286956521739129</v>
      </c>
      <c r="Z334" s="93">
        <f t="shared" si="48"/>
        <v>15.68</v>
      </c>
      <c r="AA334" s="93">
        <f>Average!L515</f>
        <v>13.168030118030117</v>
      </c>
      <c r="AB334" s="93">
        <f>AB299+Table1323354760[[#This Row],[Column1]]</f>
        <v>1.7500000000000002</v>
      </c>
      <c r="AC334" s="111">
        <f>AC299+Table1323354760[[#This Row],[Column2]]</f>
        <v>2.0164229249011858</v>
      </c>
    </row>
    <row r="335" spans="1:29" x14ac:dyDescent="0.2">
      <c r="A335" s="84">
        <v>13</v>
      </c>
      <c r="C335" s="84">
        <v>0.04</v>
      </c>
      <c r="D335" s="84">
        <v>0.08</v>
      </c>
      <c r="E335">
        <v>0.25</v>
      </c>
      <c r="F335">
        <v>0.41</v>
      </c>
      <c r="G335">
        <v>0.04</v>
      </c>
      <c r="H335">
        <v>0.47</v>
      </c>
      <c r="L335" s="84">
        <v>0.36</v>
      </c>
      <c r="M335" s="84">
        <v>0.01</v>
      </c>
      <c r="N335" s="84">
        <v>0.25</v>
      </c>
      <c r="P335" s="84">
        <v>0.15</v>
      </c>
      <c r="Q335">
        <v>0.2</v>
      </c>
      <c r="R335">
        <v>0.17</v>
      </c>
      <c r="U335" s="84">
        <v>13</v>
      </c>
      <c r="W335" s="84" t="s">
        <v>18</v>
      </c>
      <c r="X335" s="90">
        <f>S354</f>
        <v>0</v>
      </c>
      <c r="Y335" s="97">
        <v>1.26</v>
      </c>
      <c r="Z335" s="93">
        <f t="shared" si="48"/>
        <v>0</v>
      </c>
      <c r="AA335" s="93">
        <f>Average!L516</f>
        <v>13.055384615384616</v>
      </c>
      <c r="AB335" s="93">
        <f>AB300+Table1323354760[[#This Row],[Column1]]</f>
        <v>0</v>
      </c>
      <c r="AC335" s="111">
        <f>AC300+Table1323354760[[#This Row],[Column2]]</f>
        <v>1.6225000000000001</v>
      </c>
    </row>
    <row r="336" spans="1:29" x14ac:dyDescent="0.2">
      <c r="A336" s="84">
        <v>14</v>
      </c>
      <c r="F336">
        <v>0.01</v>
      </c>
      <c r="U336" s="84">
        <v>14</v>
      </c>
      <c r="W336" s="84" t="s">
        <v>19</v>
      </c>
      <c r="X336" s="90">
        <f>T354</f>
        <v>2.0499999999999998</v>
      </c>
      <c r="Y336" s="97">
        <v>1.9115384615384616</v>
      </c>
      <c r="Z336" s="93">
        <f t="shared" si="48"/>
        <v>24.630000000000003</v>
      </c>
      <c r="AA336" s="93">
        <f>Average!L517</f>
        <v>21.304166666666664</v>
      </c>
      <c r="AB336" s="93">
        <f>AB301+Table1323354760[[#This Row],[Column1]]</f>
        <v>3.08</v>
      </c>
      <c r="AC336" s="111">
        <f>AC301+Table1323354760[[#This Row],[Column2]]</f>
        <v>2.6973076923076924</v>
      </c>
    </row>
    <row r="337" spans="1:29" x14ac:dyDescent="0.2">
      <c r="A337" s="84">
        <v>15</v>
      </c>
      <c r="F337"/>
      <c r="U337" s="84">
        <v>15</v>
      </c>
      <c r="X337" s="90"/>
      <c r="Y337" s="90"/>
      <c r="Z337" s="92"/>
      <c r="AA337" s="92"/>
      <c r="AB337" s="93"/>
      <c r="AC337" s="111"/>
    </row>
    <row r="338" spans="1:29" x14ac:dyDescent="0.2">
      <c r="A338" s="84">
        <v>16</v>
      </c>
      <c r="M338" s="84">
        <v>0.02</v>
      </c>
      <c r="U338" s="84">
        <v>16</v>
      </c>
      <c r="W338" s="84" t="s">
        <v>101</v>
      </c>
      <c r="X338" s="90"/>
      <c r="Y338" s="90"/>
      <c r="Z338" s="92"/>
      <c r="AA338" s="92" t="s">
        <v>145</v>
      </c>
      <c r="AB338" s="93"/>
      <c r="AC338" s="111"/>
    </row>
    <row r="339" spans="1:29" x14ac:dyDescent="0.2">
      <c r="A339" s="84">
        <v>17</v>
      </c>
      <c r="M339">
        <v>0.21</v>
      </c>
      <c r="P339" s="84">
        <v>0.04</v>
      </c>
      <c r="U339" s="84">
        <v>17</v>
      </c>
      <c r="X339" s="91" t="s">
        <v>102</v>
      </c>
      <c r="Y339" s="91"/>
      <c r="Z339" s="92"/>
      <c r="AA339" s="92"/>
      <c r="AB339" s="93"/>
      <c r="AC339" s="111"/>
    </row>
    <row r="340" spans="1:29" x14ac:dyDescent="0.2">
      <c r="A340" s="84">
        <v>18</v>
      </c>
      <c r="B340" s="84">
        <v>0.02</v>
      </c>
      <c r="C340" s="84">
        <v>0.03</v>
      </c>
      <c r="D340">
        <v>0.04</v>
      </c>
      <c r="E340">
        <v>0.05</v>
      </c>
      <c r="G340" s="84">
        <v>0.03</v>
      </c>
      <c r="H340">
        <v>0.1</v>
      </c>
      <c r="I340" s="84">
        <v>0.03</v>
      </c>
      <c r="L340" s="84">
        <v>0.04</v>
      </c>
      <c r="M340">
        <v>0.03</v>
      </c>
      <c r="N340" s="84">
        <v>0.05</v>
      </c>
      <c r="P340" s="84">
        <v>0.03</v>
      </c>
      <c r="Q340">
        <v>0.5</v>
      </c>
      <c r="R340">
        <v>0.02</v>
      </c>
      <c r="T340" s="84">
        <v>0.05</v>
      </c>
      <c r="U340" s="84">
        <v>18</v>
      </c>
      <c r="X340" s="90"/>
      <c r="Y340" s="90"/>
      <c r="Z340" s="92"/>
      <c r="AA340" s="92"/>
      <c r="AB340" s="93"/>
      <c r="AC340" s="109"/>
    </row>
    <row r="341" spans="1:29" x14ac:dyDescent="0.2">
      <c r="A341" s="84">
        <v>19</v>
      </c>
      <c r="B341" s="84">
        <v>0.08</v>
      </c>
      <c r="C341" s="84">
        <v>0.25</v>
      </c>
      <c r="D341">
        <v>0.13</v>
      </c>
      <c r="F341" s="84">
        <v>0.32</v>
      </c>
      <c r="G341" s="84">
        <v>0.22</v>
      </c>
      <c r="I341" s="84">
        <v>0.22</v>
      </c>
      <c r="M341">
        <v>0.2</v>
      </c>
      <c r="P341" s="84">
        <v>0.1</v>
      </c>
      <c r="Q341" s="84">
        <v>0.35</v>
      </c>
      <c r="U341" s="84">
        <v>19</v>
      </c>
      <c r="X341" s="90"/>
      <c r="Y341" s="90"/>
      <c r="Z341" s="92"/>
      <c r="AA341" s="92"/>
      <c r="AB341" s="93"/>
      <c r="AC341" s="93"/>
    </row>
    <row r="342" spans="1:29" x14ac:dyDescent="0.2">
      <c r="A342" s="84">
        <v>20</v>
      </c>
      <c r="B342" s="84">
        <v>0.15</v>
      </c>
      <c r="D342" s="84">
        <v>0.14000000000000001</v>
      </c>
      <c r="E342">
        <v>0.41</v>
      </c>
      <c r="G342" s="84">
        <v>0.18</v>
      </c>
      <c r="H342">
        <v>0.35</v>
      </c>
      <c r="I342" s="84">
        <v>0.18</v>
      </c>
      <c r="M342">
        <v>0.23</v>
      </c>
      <c r="N342" s="84">
        <v>0.2</v>
      </c>
      <c r="P342">
        <v>0.14000000000000001</v>
      </c>
      <c r="R342">
        <v>0.2</v>
      </c>
      <c r="U342" s="84">
        <v>20</v>
      </c>
      <c r="X342" s="90"/>
      <c r="Y342" s="90"/>
      <c r="Z342" s="92"/>
      <c r="AA342" s="92"/>
      <c r="AB342" s="93"/>
      <c r="AC342" s="93"/>
    </row>
    <row r="343" spans="1:29" x14ac:dyDescent="0.2">
      <c r="A343" s="84">
        <v>21</v>
      </c>
      <c r="B343">
        <v>0.37</v>
      </c>
      <c r="C343" s="84">
        <v>0.63</v>
      </c>
      <c r="D343">
        <v>0.49</v>
      </c>
      <c r="E343">
        <v>0.5</v>
      </c>
      <c r="F343" s="84">
        <v>0.56000000000000005</v>
      </c>
      <c r="G343">
        <v>0.48</v>
      </c>
      <c r="I343">
        <v>0.49</v>
      </c>
      <c r="L343" s="84">
        <v>1.05</v>
      </c>
      <c r="M343">
        <v>0.46</v>
      </c>
      <c r="N343" s="84">
        <v>0.21</v>
      </c>
      <c r="P343">
        <v>0.5</v>
      </c>
      <c r="Q343">
        <v>0.59</v>
      </c>
      <c r="R343">
        <v>0.1</v>
      </c>
      <c r="U343" s="84">
        <v>21</v>
      </c>
      <c r="X343" s="90"/>
      <c r="Y343" s="90"/>
      <c r="Z343" s="92"/>
      <c r="AA343" s="92"/>
      <c r="AB343" s="93"/>
      <c r="AC343" s="93"/>
    </row>
    <row r="344" spans="1:29" x14ac:dyDescent="0.2">
      <c r="A344" s="84">
        <v>22</v>
      </c>
      <c r="B344">
        <v>0.18</v>
      </c>
      <c r="D344">
        <v>0.14000000000000001</v>
      </c>
      <c r="E344">
        <v>7.0000000000000007E-2</v>
      </c>
      <c r="G344">
        <v>0.2</v>
      </c>
      <c r="H344">
        <v>0.75</v>
      </c>
      <c r="I344">
        <v>0.2</v>
      </c>
      <c r="M344">
        <v>0.37</v>
      </c>
      <c r="N344">
        <v>0.31</v>
      </c>
      <c r="P344">
        <v>0.11</v>
      </c>
      <c r="R344">
        <v>0.5</v>
      </c>
      <c r="T344" s="84">
        <v>1.2</v>
      </c>
      <c r="U344" s="84">
        <v>22</v>
      </c>
      <c r="X344" s="90"/>
      <c r="Y344" s="90"/>
      <c r="Z344" s="92"/>
      <c r="AA344" s="92"/>
      <c r="AB344" s="93"/>
      <c r="AC344" s="93"/>
    </row>
    <row r="345" spans="1:29" x14ac:dyDescent="0.2">
      <c r="A345" s="84">
        <v>23</v>
      </c>
      <c r="D345"/>
      <c r="P345">
        <v>0.01</v>
      </c>
      <c r="U345" s="84">
        <v>23</v>
      </c>
      <c r="X345" s="90"/>
      <c r="Y345" s="90"/>
      <c r="Z345" s="92"/>
      <c r="AA345" s="92"/>
      <c r="AB345" s="93"/>
      <c r="AC345" s="93"/>
    </row>
    <row r="346" spans="1:29" x14ac:dyDescent="0.2">
      <c r="A346" s="84">
        <v>24</v>
      </c>
      <c r="U346" s="84">
        <v>24</v>
      </c>
      <c r="X346" s="90"/>
      <c r="Y346" s="90"/>
      <c r="Z346" s="92"/>
      <c r="AA346" s="92"/>
      <c r="AB346" s="93"/>
      <c r="AC346" s="93"/>
    </row>
    <row r="347" spans="1:29" x14ac:dyDescent="0.2">
      <c r="A347" s="84">
        <v>25</v>
      </c>
      <c r="U347" s="84">
        <v>25</v>
      </c>
      <c r="X347" s="90"/>
      <c r="Y347" s="90"/>
      <c r="Z347" s="92"/>
      <c r="AA347" s="92"/>
      <c r="AB347" s="93"/>
      <c r="AC347" s="93"/>
    </row>
    <row r="348" spans="1:29" x14ac:dyDescent="0.2">
      <c r="A348" s="84">
        <v>26</v>
      </c>
      <c r="P348">
        <v>0.02</v>
      </c>
      <c r="R348" s="84">
        <v>0.08</v>
      </c>
      <c r="U348" s="84">
        <v>26</v>
      </c>
      <c r="X348" s="90"/>
      <c r="Y348" s="90"/>
      <c r="Z348" s="92"/>
      <c r="AA348" s="92"/>
      <c r="AB348" s="93"/>
      <c r="AC348" s="93"/>
    </row>
    <row r="349" spans="1:29" x14ac:dyDescent="0.2">
      <c r="A349" s="84">
        <v>27</v>
      </c>
      <c r="U349" s="84">
        <v>27</v>
      </c>
      <c r="X349" s="90"/>
      <c r="Y349" s="90"/>
      <c r="Z349" s="92"/>
      <c r="AA349" s="92"/>
      <c r="AB349" s="93"/>
      <c r="AC349" s="93"/>
    </row>
    <row r="350" spans="1:29" x14ac:dyDescent="0.2">
      <c r="A350" s="84">
        <v>28</v>
      </c>
      <c r="U350" s="84">
        <v>28</v>
      </c>
      <c r="X350" s="90"/>
      <c r="Y350" s="90"/>
      <c r="Z350" s="92"/>
      <c r="AA350" s="92"/>
      <c r="AB350" s="93"/>
      <c r="AC350" s="93"/>
    </row>
    <row r="351" spans="1:29" x14ac:dyDescent="0.2">
      <c r="A351" s="84">
        <v>29</v>
      </c>
      <c r="U351" s="84">
        <v>29</v>
      </c>
      <c r="W351" s="120">
        <v>43040</v>
      </c>
      <c r="X351" s="135"/>
      <c r="Y351" s="133" t="s">
        <v>107</v>
      </c>
      <c r="Z351" s="135"/>
      <c r="AA351" s="135"/>
      <c r="AB351" s="126"/>
      <c r="AC351" s="105"/>
    </row>
    <row r="352" spans="1:29" x14ac:dyDescent="0.2">
      <c r="A352" s="84">
        <v>30</v>
      </c>
      <c r="U352" s="84">
        <v>30</v>
      </c>
      <c r="X352" s="90" t="s">
        <v>61</v>
      </c>
      <c r="Y352" s="90" t="s">
        <v>115</v>
      </c>
      <c r="Z352" s="92" t="s">
        <v>99</v>
      </c>
      <c r="AA352" s="124" t="s">
        <v>116</v>
      </c>
      <c r="AB352" s="93" t="s">
        <v>100</v>
      </c>
      <c r="AC352" s="109" t="s">
        <v>178</v>
      </c>
    </row>
    <row r="353" spans="1:29" x14ac:dyDescent="0.2">
      <c r="A353" s="84">
        <v>31</v>
      </c>
      <c r="U353" s="84">
        <v>31</v>
      </c>
      <c r="W353" s="84" t="s">
        <v>1</v>
      </c>
      <c r="X353" s="90">
        <f>B390</f>
        <v>2.2000000000000002</v>
      </c>
      <c r="Y353" s="97">
        <v>1.6221739130434785</v>
      </c>
      <c r="Z353" s="93">
        <f>AP25</f>
        <v>13.59</v>
      </c>
      <c r="AA353" s="93">
        <v>13.340000000000002</v>
      </c>
      <c r="AB353" s="93">
        <f>AB318+Table1424364861[[#This Row],[Column1]]</f>
        <v>3.8600000000000003</v>
      </c>
      <c r="AC353" s="111">
        <f>AC318+Table1424364861[[#This Row],[Column2]]</f>
        <v>3.3616798418972333</v>
      </c>
    </row>
    <row r="354" spans="1:29" x14ac:dyDescent="0.2">
      <c r="A354" s="102" t="s">
        <v>37</v>
      </c>
      <c r="B354" s="102">
        <f t="shared" ref="B354:T354" si="49">SUM(B323:B353)</f>
        <v>1.22</v>
      </c>
      <c r="C354" s="102">
        <f t="shared" si="49"/>
        <v>1.42</v>
      </c>
      <c r="D354" s="102">
        <f t="shared" si="49"/>
        <v>1.56</v>
      </c>
      <c r="E354" s="102">
        <f t="shared" si="49"/>
        <v>1.9500000000000002</v>
      </c>
      <c r="F354" s="102">
        <f t="shared" si="49"/>
        <v>1.4000000000000001</v>
      </c>
      <c r="G354" s="102">
        <f t="shared" si="49"/>
        <v>1.79</v>
      </c>
      <c r="H354" s="102">
        <f t="shared" si="49"/>
        <v>1.77</v>
      </c>
      <c r="I354" s="102">
        <f t="shared" si="49"/>
        <v>1.63</v>
      </c>
      <c r="J354" s="102">
        <f t="shared" si="49"/>
        <v>0</v>
      </c>
      <c r="K354" s="102">
        <f t="shared" si="49"/>
        <v>0</v>
      </c>
      <c r="L354" s="102">
        <f t="shared" si="49"/>
        <v>1.58</v>
      </c>
      <c r="M354" s="102">
        <f t="shared" si="49"/>
        <v>2.0699999999999998</v>
      </c>
      <c r="N354" s="102">
        <f t="shared" si="49"/>
        <v>1.0900000000000001</v>
      </c>
      <c r="O354" s="102">
        <f t="shared" si="49"/>
        <v>0</v>
      </c>
      <c r="P354" s="102">
        <f t="shared" si="49"/>
        <v>1.6500000000000004</v>
      </c>
      <c r="Q354" s="102">
        <f t="shared" si="49"/>
        <v>2.6199999999999997</v>
      </c>
      <c r="R354" s="102">
        <f t="shared" si="49"/>
        <v>1.2600000000000002</v>
      </c>
      <c r="S354" s="102">
        <f t="shared" si="49"/>
        <v>0</v>
      </c>
      <c r="T354" s="102">
        <f t="shared" si="49"/>
        <v>2.0499999999999998</v>
      </c>
      <c r="W354" s="84" t="s">
        <v>2</v>
      </c>
      <c r="X354" s="90">
        <f>C390</f>
        <v>3.5700000000000003</v>
      </c>
      <c r="Y354" s="97">
        <v>2.4516666666666662</v>
      </c>
      <c r="Z354" s="93">
        <f t="shared" ref="Z354:Z371" si="50">AP26</f>
        <v>20.919999999999998</v>
      </c>
      <c r="AA354" s="93">
        <v>13.600000000000001</v>
      </c>
      <c r="AB354" s="93">
        <f>AB319+Table1424364861[[#This Row],[Column1]]</f>
        <v>5.48</v>
      </c>
      <c r="AC354" s="111">
        <f>AC319+Table1424364861[[#This Row],[Column2]]</f>
        <v>4.7492208462332304</v>
      </c>
    </row>
    <row r="355" spans="1:29" x14ac:dyDescent="0.2">
      <c r="W355" s="84" t="s">
        <v>113</v>
      </c>
      <c r="X355" s="90">
        <f>D390</f>
        <v>3.02</v>
      </c>
      <c r="Y355" s="97"/>
      <c r="Z355" s="93">
        <f t="shared" si="50"/>
        <v>15.73</v>
      </c>
      <c r="AA355" s="93">
        <v>14.840000000000002</v>
      </c>
      <c r="AB355" s="93">
        <f>AB320+Table1424364861[[#This Row],[Column1]]</f>
        <v>5.0600000000000005</v>
      </c>
      <c r="AC355" s="111"/>
    </row>
    <row r="356" spans="1:29" x14ac:dyDescent="0.2">
      <c r="M356" s="99" t="s">
        <v>186</v>
      </c>
      <c r="P356" s="99" t="s">
        <v>186</v>
      </c>
      <c r="W356" s="84" t="s">
        <v>4</v>
      </c>
      <c r="X356" s="90">
        <f>E390</f>
        <v>3.4</v>
      </c>
      <c r="Y356" s="97">
        <v>2.58</v>
      </c>
      <c r="Z356" s="93">
        <f t="shared" si="50"/>
        <v>21.659999999999997</v>
      </c>
      <c r="AA356" s="93">
        <v>18.439999999999998</v>
      </c>
      <c r="AB356" s="93">
        <f>AB321+Table1424364861[[#This Row],[Column1]]</f>
        <v>5.8000000000000007</v>
      </c>
      <c r="AC356" s="111">
        <f>AC321+Table1424364861[[#This Row],[Column2]]</f>
        <v>5.0091304347826089</v>
      </c>
    </row>
    <row r="357" spans="1:29" x14ac:dyDescent="0.2">
      <c r="A357" s="84" t="s">
        <v>49</v>
      </c>
      <c r="B357" s="84" t="s">
        <v>1</v>
      </c>
      <c r="C357" s="84" t="s">
        <v>2</v>
      </c>
      <c r="D357" s="84" t="s">
        <v>113</v>
      </c>
      <c r="E357" s="84" t="s">
        <v>4</v>
      </c>
      <c r="F357" s="84" t="s">
        <v>5</v>
      </c>
      <c r="G357" s="84" t="s">
        <v>6</v>
      </c>
      <c r="H357" s="84" t="s">
        <v>180</v>
      </c>
      <c r="I357" s="84" t="s">
        <v>96</v>
      </c>
      <c r="J357" s="84" t="s">
        <v>9</v>
      </c>
      <c r="K357" s="84" t="s">
        <v>10</v>
      </c>
      <c r="L357" s="84" t="s">
        <v>11</v>
      </c>
      <c r="M357" s="99" t="s">
        <v>185</v>
      </c>
      <c r="N357" s="84" t="s">
        <v>13</v>
      </c>
      <c r="O357" s="84" t="s">
        <v>14</v>
      </c>
      <c r="P357" s="99" t="s">
        <v>191</v>
      </c>
      <c r="Q357" s="84" t="s">
        <v>16</v>
      </c>
      <c r="R357" s="84" t="s">
        <v>17</v>
      </c>
      <c r="S357" s="84" t="s">
        <v>18</v>
      </c>
      <c r="T357" s="84" t="s">
        <v>19</v>
      </c>
      <c r="W357" s="84" t="s">
        <v>5</v>
      </c>
      <c r="X357" s="90">
        <f>F390</f>
        <v>2.84</v>
      </c>
      <c r="Y357" s="97">
        <v>1.9513043478260867</v>
      </c>
      <c r="Z357" s="93">
        <f t="shared" si="50"/>
        <v>16.869999999999997</v>
      </c>
      <c r="AA357" s="93">
        <v>15.83</v>
      </c>
      <c r="AB357" s="93">
        <f>AB322+Table1424364861[[#This Row],[Column1]]</f>
        <v>4.88</v>
      </c>
      <c r="AC357" s="111">
        <f>AC322+Table1424364861[[#This Row],[Column2]]</f>
        <v>4.3043892339544518</v>
      </c>
    </row>
    <row r="358" spans="1:29" x14ac:dyDescent="0.2">
      <c r="A358" s="84">
        <v>2017</v>
      </c>
      <c r="W358" s="84" t="s">
        <v>6</v>
      </c>
      <c r="X358" s="90">
        <f>G390</f>
        <v>2.7299999999999995</v>
      </c>
      <c r="Y358" s="97">
        <v>1.5310526315789474</v>
      </c>
      <c r="Z358" s="93">
        <f t="shared" si="50"/>
        <v>11.61</v>
      </c>
      <c r="AA358" s="93">
        <v>13.789999999999997</v>
      </c>
      <c r="AB358" s="93">
        <f>AB323+Table1424364861[[#This Row],[Column1]]</f>
        <v>5.14</v>
      </c>
      <c r="AC358" s="111">
        <f>AC323+Table1424364861[[#This Row],[Column2]]</f>
        <v>3.3247058823529416</v>
      </c>
    </row>
    <row r="359" spans="1:29" x14ac:dyDescent="0.2">
      <c r="A359" s="84">
        <v>1</v>
      </c>
      <c r="B359" s="84">
        <v>0.14000000000000001</v>
      </c>
      <c r="C359" s="84">
        <v>0.37</v>
      </c>
      <c r="D359" s="84">
        <v>0.13</v>
      </c>
      <c r="E359">
        <v>0.1</v>
      </c>
      <c r="F359">
        <v>0.09</v>
      </c>
      <c r="G359">
        <v>0.2</v>
      </c>
      <c r="I359" s="84">
        <v>0.18</v>
      </c>
      <c r="L359" s="84">
        <v>0.19</v>
      </c>
      <c r="M359" s="84">
        <v>0.14000000000000001</v>
      </c>
      <c r="P359" s="84">
        <v>0.03</v>
      </c>
      <c r="Q359" s="84">
        <v>0.11</v>
      </c>
      <c r="R359" s="84">
        <v>0.31</v>
      </c>
      <c r="T359" s="84">
        <v>0.47</v>
      </c>
      <c r="U359" s="84">
        <v>1</v>
      </c>
      <c r="W359" s="84" t="s">
        <v>180</v>
      </c>
      <c r="X359" s="90">
        <f>H390</f>
        <v>3.7499999999999996</v>
      </c>
      <c r="Y359" s="97">
        <v>2.1104545454545454</v>
      </c>
      <c r="Z359" s="93">
        <f t="shared" si="50"/>
        <v>9.85</v>
      </c>
      <c r="AA359" s="93">
        <v>13.67</v>
      </c>
      <c r="AB359" s="93">
        <f>AB324+Table1424364861[[#This Row],[Column1]]</f>
        <v>6.1099999999999994</v>
      </c>
      <c r="AC359" s="111">
        <f>AC324+Table1424364861[[#This Row],[Column2]]</f>
        <v>4.0216883116883118</v>
      </c>
    </row>
    <row r="360" spans="1:29" x14ac:dyDescent="0.2">
      <c r="A360" s="84">
        <v>2</v>
      </c>
      <c r="B360" s="84">
        <v>0.04</v>
      </c>
      <c r="C360" s="84">
        <v>0.3</v>
      </c>
      <c r="D360" s="84">
        <v>0.19</v>
      </c>
      <c r="E360">
        <v>0.15</v>
      </c>
      <c r="F360">
        <v>0.28999999999999998</v>
      </c>
      <c r="H360">
        <v>0.85</v>
      </c>
      <c r="I360" s="84">
        <v>0.22</v>
      </c>
      <c r="J360">
        <v>0.15</v>
      </c>
      <c r="L360" s="84">
        <v>0.43</v>
      </c>
      <c r="M360" s="84">
        <v>0.2</v>
      </c>
      <c r="P360" s="84">
        <v>0.11</v>
      </c>
      <c r="Q360" s="84">
        <v>0.21</v>
      </c>
      <c r="U360" s="84">
        <v>2</v>
      </c>
      <c r="W360" s="84" t="s">
        <v>96</v>
      </c>
      <c r="X360" s="90">
        <f>I390</f>
        <v>3.1900000000000004</v>
      </c>
      <c r="Y360" s="97"/>
      <c r="Z360" s="93">
        <f t="shared" si="50"/>
        <v>18.260000000000002</v>
      </c>
      <c r="AA360" s="93"/>
      <c r="AB360" s="93">
        <f>AB325+Table1424364861[[#This Row],[Column1]]</f>
        <v>5.33</v>
      </c>
      <c r="AC360" s="111"/>
    </row>
    <row r="361" spans="1:29" x14ac:dyDescent="0.2">
      <c r="A361" s="84">
        <v>3</v>
      </c>
      <c r="B361" s="84">
        <v>0.06</v>
      </c>
      <c r="C361" s="84">
        <v>0.09</v>
      </c>
      <c r="D361" s="84">
        <v>0.04</v>
      </c>
      <c r="E361">
        <v>0.15</v>
      </c>
      <c r="G361">
        <v>0.18</v>
      </c>
      <c r="H361">
        <v>0.28000000000000003</v>
      </c>
      <c r="I361" s="84">
        <v>0.05</v>
      </c>
      <c r="M361" s="84">
        <v>0.04</v>
      </c>
      <c r="N361" s="84">
        <v>0.06</v>
      </c>
      <c r="P361" s="84">
        <v>0.04</v>
      </c>
      <c r="Q361">
        <v>0.3</v>
      </c>
      <c r="R361">
        <v>0.25</v>
      </c>
      <c r="T361" s="84">
        <v>0.31</v>
      </c>
      <c r="U361" s="84">
        <v>3</v>
      </c>
      <c r="W361" s="84" t="s">
        <v>9</v>
      </c>
      <c r="X361" s="90">
        <f>J390</f>
        <v>2.8600000000000003</v>
      </c>
      <c r="Y361" s="97">
        <v>2.2826086956521738</v>
      </c>
      <c r="Z361" s="93">
        <f t="shared" si="50"/>
        <v>15.990000000000002</v>
      </c>
      <c r="AA361" s="93">
        <v>15.889999999999999</v>
      </c>
      <c r="AB361" s="93">
        <f>AB326+Table1424364861[[#This Row],[Column1]]</f>
        <v>3.41</v>
      </c>
      <c r="AC361" s="111">
        <f>AC326+Table1424364861[[#This Row],[Column2]]</f>
        <v>4.4865424430641818</v>
      </c>
    </row>
    <row r="362" spans="1:29" x14ac:dyDescent="0.2">
      <c r="A362" s="84">
        <v>4</v>
      </c>
      <c r="B362">
        <v>0.01</v>
      </c>
      <c r="C362">
        <v>0.11</v>
      </c>
      <c r="D362">
        <v>0.01</v>
      </c>
      <c r="E362">
        <v>0.06</v>
      </c>
      <c r="F362">
        <v>0.01</v>
      </c>
      <c r="G362">
        <v>0.02</v>
      </c>
      <c r="I362">
        <v>0.01</v>
      </c>
      <c r="L362" s="84">
        <v>0.25</v>
      </c>
      <c r="M362">
        <v>0.02</v>
      </c>
      <c r="N362" s="84">
        <v>0.18</v>
      </c>
      <c r="P362">
        <v>0.01</v>
      </c>
      <c r="Q362">
        <v>0.2</v>
      </c>
      <c r="T362" s="84">
        <v>0.49</v>
      </c>
      <c r="U362" s="84">
        <v>4</v>
      </c>
      <c r="W362" s="84" t="s">
        <v>10</v>
      </c>
      <c r="X362" s="90">
        <f>K390</f>
        <v>0</v>
      </c>
      <c r="Y362" s="97">
        <v>2.0730434782608698</v>
      </c>
      <c r="Z362" s="93">
        <f t="shared" si="50"/>
        <v>0</v>
      </c>
      <c r="AA362" s="93">
        <v>14.469999999999999</v>
      </c>
      <c r="AB362" s="93">
        <f>AB327+Table1424364861[[#This Row],[Column1]]</f>
        <v>0</v>
      </c>
      <c r="AC362" s="111">
        <f>AC327+Table1424364861[[#This Row],[Column2]]</f>
        <v>3.9911264822134394</v>
      </c>
    </row>
    <row r="363" spans="1:29" x14ac:dyDescent="0.2">
      <c r="A363" s="84">
        <v>5</v>
      </c>
      <c r="B363">
        <v>0.18</v>
      </c>
      <c r="C363">
        <v>0.36</v>
      </c>
      <c r="D363">
        <v>0.3</v>
      </c>
      <c r="E363">
        <v>0.28000000000000003</v>
      </c>
      <c r="G363">
        <v>0.28000000000000003</v>
      </c>
      <c r="H363">
        <v>0.5</v>
      </c>
      <c r="I363">
        <v>0.28999999999999998</v>
      </c>
      <c r="L363">
        <v>0.48</v>
      </c>
      <c r="M363">
        <v>0.31</v>
      </c>
      <c r="N363" s="84">
        <v>0.02</v>
      </c>
      <c r="P363">
        <v>0.36</v>
      </c>
      <c r="Q363">
        <v>0.39</v>
      </c>
      <c r="R363">
        <v>0.6</v>
      </c>
      <c r="U363" s="84">
        <v>5</v>
      </c>
      <c r="W363" s="84" t="s">
        <v>11</v>
      </c>
      <c r="X363" s="90">
        <f>L390</f>
        <v>3.74</v>
      </c>
      <c r="Y363" s="97">
        <v>2.2026086956521742</v>
      </c>
      <c r="Z363" s="93">
        <f t="shared" si="50"/>
        <v>11.9</v>
      </c>
      <c r="AA363" s="93">
        <v>15.829999999999998</v>
      </c>
      <c r="AB363" s="93">
        <f>AB328+Table1424364861[[#This Row],[Column1]]</f>
        <v>5.9700000000000006</v>
      </c>
      <c r="AC363" s="111">
        <f>AC328+Table1424364861[[#This Row],[Column2]]</f>
        <v>4.3624703557312259</v>
      </c>
    </row>
    <row r="364" spans="1:29" x14ac:dyDescent="0.2">
      <c r="A364" s="84">
        <v>6</v>
      </c>
      <c r="B364">
        <v>0.02</v>
      </c>
      <c r="E364">
        <v>0.08</v>
      </c>
      <c r="F364">
        <v>0.37</v>
      </c>
      <c r="G364">
        <v>0.04</v>
      </c>
      <c r="I364">
        <v>0.03</v>
      </c>
      <c r="J364">
        <v>0.65</v>
      </c>
      <c r="M364">
        <v>0.04</v>
      </c>
      <c r="N364">
        <v>0.15</v>
      </c>
      <c r="P364">
        <v>0.02</v>
      </c>
      <c r="U364" s="84">
        <v>6</v>
      </c>
      <c r="W364" s="84" t="s">
        <v>185</v>
      </c>
      <c r="X364" s="90">
        <f>M390</f>
        <v>3.1500000000000004</v>
      </c>
      <c r="Y364" s="97">
        <v>1.85304347826087</v>
      </c>
      <c r="Z364" s="93">
        <f t="shared" si="50"/>
        <v>18.16</v>
      </c>
      <c r="AA364" s="93">
        <v>13.66</v>
      </c>
      <c r="AB364" s="93">
        <f>AB329+Table1424364861[[#This Row],[Column1]]</f>
        <v>5.8000000000000007</v>
      </c>
      <c r="AC364" s="111">
        <f>AC329+Table1424364861[[#This Row],[Column2]]</f>
        <v>3.7389026915113877</v>
      </c>
    </row>
    <row r="365" spans="1:29" x14ac:dyDescent="0.2">
      <c r="A365" s="84">
        <v>7</v>
      </c>
      <c r="D365">
        <v>0.01</v>
      </c>
      <c r="N365">
        <v>0.02</v>
      </c>
      <c r="U365" s="84">
        <v>7</v>
      </c>
      <c r="W365" s="84" t="s">
        <v>13</v>
      </c>
      <c r="X365" s="90">
        <f>N390</f>
        <v>2.2799999999999994</v>
      </c>
      <c r="Y365" s="97">
        <v>1.6813043478260867</v>
      </c>
      <c r="Z365" s="93">
        <f t="shared" si="50"/>
        <v>16.189999999999998</v>
      </c>
      <c r="AA365" s="93">
        <v>13.550000000000002</v>
      </c>
      <c r="AB365" s="93">
        <f>AB330+Table1424364861[[#This Row],[Column1]]</f>
        <v>3.7799999999999994</v>
      </c>
      <c r="AC365" s="111">
        <f>AC330+Table1424364861[[#This Row],[Column2]]</f>
        <v>3.5230434782608695</v>
      </c>
    </row>
    <row r="366" spans="1:29" x14ac:dyDescent="0.2">
      <c r="A366" s="84">
        <v>8</v>
      </c>
      <c r="B366">
        <v>0.01</v>
      </c>
      <c r="D366">
        <v>7.0000000000000007E-2</v>
      </c>
      <c r="H366" s="84">
        <v>0.18</v>
      </c>
      <c r="I366">
        <v>7.0000000000000007E-2</v>
      </c>
      <c r="M366">
        <v>0.05</v>
      </c>
      <c r="Q366">
        <v>0.18</v>
      </c>
      <c r="U366" s="84">
        <v>8</v>
      </c>
      <c r="W366" s="84" t="s">
        <v>14</v>
      </c>
      <c r="X366" s="90">
        <f>O390</f>
        <v>0</v>
      </c>
      <c r="Y366" s="97">
        <v>1.8831818181818181</v>
      </c>
      <c r="Z366" s="93">
        <f t="shared" si="50"/>
        <v>5</v>
      </c>
      <c r="AA366" s="93">
        <v>13.7</v>
      </c>
      <c r="AB366" s="93">
        <f>AB331+Table1424364861[[#This Row],[Column1]]</f>
        <v>0</v>
      </c>
      <c r="AC366" s="111">
        <f>AC331+Table1424364861[[#This Row],[Column2]]</f>
        <v>3.4576124600037645</v>
      </c>
    </row>
    <row r="367" spans="1:29" x14ac:dyDescent="0.2">
      <c r="A367" s="84">
        <v>9</v>
      </c>
      <c r="B367">
        <v>0.03</v>
      </c>
      <c r="D367">
        <v>0.05</v>
      </c>
      <c r="E367">
        <v>0.15</v>
      </c>
      <c r="F367" s="84">
        <v>0.16</v>
      </c>
      <c r="I367">
        <v>0.02</v>
      </c>
      <c r="M367">
        <v>0.04</v>
      </c>
      <c r="N367">
        <v>0.15</v>
      </c>
      <c r="P367">
        <v>0.13</v>
      </c>
      <c r="Q367">
        <v>0.1</v>
      </c>
      <c r="R367" s="84">
        <v>0.2</v>
      </c>
      <c r="U367" s="84">
        <v>9</v>
      </c>
      <c r="W367" s="84" t="s">
        <v>191</v>
      </c>
      <c r="X367" s="90">
        <f>P390</f>
        <v>2.74</v>
      </c>
      <c r="Y367" s="97">
        <v>1.8352941176470587</v>
      </c>
      <c r="Z367" s="93">
        <f t="shared" si="50"/>
        <v>11.360000000000001</v>
      </c>
      <c r="AA367" s="93">
        <v>13.759999999999998</v>
      </c>
      <c r="AB367" s="93">
        <f>AB332+Table1424364861[[#This Row],[Column1]]</f>
        <v>4.8600000000000003</v>
      </c>
      <c r="AC367" s="111">
        <f>AC332+Table1424364861[[#This Row],[Column2]]</f>
        <v>3.9339869281045754</v>
      </c>
    </row>
    <row r="368" spans="1:29" x14ac:dyDescent="0.2">
      <c r="A368" s="84">
        <v>10</v>
      </c>
      <c r="B368">
        <v>0.19</v>
      </c>
      <c r="C368" s="84">
        <v>0.32</v>
      </c>
      <c r="D368">
        <v>0.22</v>
      </c>
      <c r="E368">
        <v>0.25</v>
      </c>
      <c r="F368" s="84">
        <v>0.25</v>
      </c>
      <c r="I368">
        <v>0.25</v>
      </c>
      <c r="M368">
        <v>0.21</v>
      </c>
      <c r="N368">
        <v>0.2</v>
      </c>
      <c r="P368">
        <v>0.23</v>
      </c>
      <c r="Q368">
        <v>0.28999999999999998</v>
      </c>
      <c r="T368" s="84">
        <v>0.68</v>
      </c>
      <c r="U368" s="84">
        <v>10</v>
      </c>
      <c r="W368" s="84" t="s">
        <v>16</v>
      </c>
      <c r="X368" s="90">
        <f>Q390</f>
        <v>4.76</v>
      </c>
      <c r="Y368" s="97">
        <v>2.3126086956521741</v>
      </c>
      <c r="Z368" s="93">
        <f t="shared" si="50"/>
        <v>20.229999999999997</v>
      </c>
      <c r="AA368" s="93">
        <v>12.81</v>
      </c>
      <c r="AB368" s="93">
        <f>AB333+Table1424364861[[#This Row],[Column1]]</f>
        <v>7.7399999999999993</v>
      </c>
      <c r="AC368" s="111">
        <f>AC333+Table1424364861[[#This Row],[Column2]]</f>
        <v>4.5531262939958594</v>
      </c>
    </row>
    <row r="369" spans="1:29" x14ac:dyDescent="0.2">
      <c r="A369" s="84">
        <v>11</v>
      </c>
      <c r="B369">
        <v>0.01</v>
      </c>
      <c r="D369">
        <v>0.01</v>
      </c>
      <c r="H369" s="84">
        <v>0.23</v>
      </c>
      <c r="J369" s="84">
        <v>0.32</v>
      </c>
      <c r="L369" s="84">
        <v>0.18</v>
      </c>
      <c r="M369">
        <v>0.01</v>
      </c>
      <c r="P369">
        <v>0.01</v>
      </c>
      <c r="U369" s="84">
        <v>11</v>
      </c>
      <c r="W369" s="84" t="s">
        <v>17</v>
      </c>
      <c r="X369" s="90">
        <f>R390</f>
        <v>2.6799999999999997</v>
      </c>
      <c r="Y369" s="97">
        <v>1.8652173913043482</v>
      </c>
      <c r="Z369" s="93">
        <f t="shared" si="50"/>
        <v>18.36</v>
      </c>
      <c r="AA369" s="93">
        <v>11.63</v>
      </c>
      <c r="AB369" s="93">
        <f>AB334+Table1424364861[[#This Row],[Column1]]</f>
        <v>4.43</v>
      </c>
      <c r="AC369" s="111">
        <f>AC334+Table1424364861[[#This Row],[Column2]]</f>
        <v>3.8816403162055337</v>
      </c>
    </row>
    <row r="370" spans="1:29" x14ac:dyDescent="0.2">
      <c r="A370" s="84">
        <v>12</v>
      </c>
      <c r="P370"/>
      <c r="U370" s="84">
        <v>12</v>
      </c>
      <c r="W370" s="84" t="s">
        <v>18</v>
      </c>
      <c r="X370" s="90">
        <f>S390</f>
        <v>0</v>
      </c>
      <c r="Y370" s="97">
        <v>2.2850000000000001</v>
      </c>
      <c r="Z370" s="93">
        <f t="shared" si="50"/>
        <v>0</v>
      </c>
      <c r="AA370" s="93"/>
      <c r="AB370" s="93">
        <f>AB335+Table1424364861[[#This Row],[Column1]]</f>
        <v>0</v>
      </c>
      <c r="AC370" s="111">
        <f>AC335+Table1424364861[[#This Row],[Column2]]</f>
        <v>3.9075000000000002</v>
      </c>
    </row>
    <row r="371" spans="1:29" x14ac:dyDescent="0.2">
      <c r="A371" s="84">
        <v>13</v>
      </c>
      <c r="B371">
        <v>0.12</v>
      </c>
      <c r="C371" s="84">
        <v>0.11</v>
      </c>
      <c r="D371">
        <v>0.12</v>
      </c>
      <c r="E371">
        <v>0.19</v>
      </c>
      <c r="H371">
        <v>0.23</v>
      </c>
      <c r="I371">
        <v>0.14000000000000001</v>
      </c>
      <c r="J371">
        <v>0.15</v>
      </c>
      <c r="L371" s="84">
        <v>0.2</v>
      </c>
      <c r="M371">
        <v>0.14000000000000001</v>
      </c>
      <c r="N371" s="84">
        <v>0.11</v>
      </c>
      <c r="P371">
        <v>0.14000000000000001</v>
      </c>
      <c r="Q371">
        <v>0.16</v>
      </c>
      <c r="R371" s="84">
        <v>0.1</v>
      </c>
      <c r="T371" s="84">
        <v>0.37</v>
      </c>
      <c r="U371" s="84">
        <v>13</v>
      </c>
      <c r="W371" s="84" t="s">
        <v>19</v>
      </c>
      <c r="X371" s="90">
        <f>T390</f>
        <v>4.9700000000000006</v>
      </c>
      <c r="Y371" s="97">
        <v>3.1050000000000009</v>
      </c>
      <c r="Z371" s="93">
        <f t="shared" si="50"/>
        <v>24.630000000000003</v>
      </c>
      <c r="AA371" s="93"/>
      <c r="AB371" s="93">
        <f>AB336+Table1424364861[[#This Row],[Column1]]</f>
        <v>8.0500000000000007</v>
      </c>
      <c r="AC371" s="111">
        <f>AC336+Table1424364861[[#This Row],[Column2]]</f>
        <v>5.8023076923076928</v>
      </c>
    </row>
    <row r="372" spans="1:29" x14ac:dyDescent="0.2">
      <c r="A372" s="84">
        <v>14</v>
      </c>
      <c r="G372" s="84">
        <v>0.33</v>
      </c>
      <c r="L372" s="84">
        <v>0.16</v>
      </c>
      <c r="N372">
        <v>0.02</v>
      </c>
      <c r="U372" s="84">
        <v>14</v>
      </c>
      <c r="X372" s="90"/>
      <c r="Y372" s="90"/>
      <c r="Z372" s="92"/>
      <c r="AA372" s="92"/>
      <c r="AB372" s="93"/>
      <c r="AC372" s="111"/>
    </row>
    <row r="373" spans="1:29" x14ac:dyDescent="0.2">
      <c r="A373" s="84">
        <v>15</v>
      </c>
      <c r="D373">
        <v>0.01</v>
      </c>
      <c r="H373" s="84">
        <v>0.28000000000000003</v>
      </c>
      <c r="I373" s="84">
        <v>0.02</v>
      </c>
      <c r="M373">
        <v>0.02</v>
      </c>
      <c r="Q373" s="84">
        <v>0.3</v>
      </c>
      <c r="U373" s="84">
        <v>15</v>
      </c>
      <c r="W373" s="84" t="s">
        <v>101</v>
      </c>
      <c r="X373" s="90"/>
      <c r="Y373" s="90"/>
      <c r="Z373" s="92"/>
      <c r="AA373" s="92" t="s">
        <v>145</v>
      </c>
      <c r="AB373" s="93"/>
      <c r="AC373" s="111"/>
    </row>
    <row r="374" spans="1:29" x14ac:dyDescent="0.2">
      <c r="A374" s="84">
        <v>16</v>
      </c>
      <c r="B374" s="84">
        <v>0.25</v>
      </c>
      <c r="C374" s="84">
        <v>0.06</v>
      </c>
      <c r="D374">
        <v>0.31</v>
      </c>
      <c r="E374">
        <v>0.33</v>
      </c>
      <c r="F374" s="84">
        <v>0.22</v>
      </c>
      <c r="I374" s="84">
        <v>0.4</v>
      </c>
      <c r="J374">
        <v>0.34</v>
      </c>
      <c r="L374">
        <v>0.38</v>
      </c>
      <c r="M374">
        <v>0.31</v>
      </c>
      <c r="N374" s="84">
        <v>0.15</v>
      </c>
      <c r="P374" s="84">
        <v>0.21</v>
      </c>
      <c r="Q374">
        <v>0.4</v>
      </c>
      <c r="R374" s="84">
        <v>0.2</v>
      </c>
      <c r="T374" s="84">
        <v>0.53</v>
      </c>
      <c r="U374" s="84">
        <v>16</v>
      </c>
      <c r="X374" s="91" t="s">
        <v>102</v>
      </c>
      <c r="Y374" s="91"/>
      <c r="Z374" s="92"/>
      <c r="AA374" s="92"/>
      <c r="AB374" s="93"/>
      <c r="AC374" s="111"/>
    </row>
    <row r="375" spans="1:29" x14ac:dyDescent="0.2">
      <c r="A375" s="84">
        <v>17</v>
      </c>
      <c r="E375" s="84">
        <v>0.06</v>
      </c>
      <c r="I375">
        <v>0.01</v>
      </c>
      <c r="J375" s="84">
        <v>0.03</v>
      </c>
      <c r="P375" s="84">
        <v>0.01</v>
      </c>
      <c r="R375" s="84">
        <v>0.02</v>
      </c>
      <c r="U375" s="84">
        <v>17</v>
      </c>
      <c r="X375" s="90"/>
      <c r="Y375" s="90"/>
      <c r="Z375" s="92"/>
      <c r="AA375" s="92"/>
      <c r="AB375" s="93"/>
      <c r="AC375" s="109"/>
    </row>
    <row r="376" spans="1:29" x14ac:dyDescent="0.2">
      <c r="A376" s="84">
        <v>18</v>
      </c>
      <c r="G376" s="84">
        <v>0.04</v>
      </c>
      <c r="N376">
        <v>0.04</v>
      </c>
      <c r="U376" s="84">
        <v>18</v>
      </c>
      <c r="X376" s="90"/>
      <c r="Y376" s="90"/>
      <c r="Z376" s="92"/>
      <c r="AA376" s="92"/>
      <c r="AB376" s="93"/>
      <c r="AC376" s="93"/>
    </row>
    <row r="377" spans="1:29" x14ac:dyDescent="0.2">
      <c r="A377" s="84">
        <v>19</v>
      </c>
      <c r="C377" s="84">
        <v>0.25</v>
      </c>
      <c r="F377" s="84">
        <v>0.47</v>
      </c>
      <c r="G377" s="84">
        <v>0.28000000000000003</v>
      </c>
      <c r="U377" s="84">
        <v>19</v>
      </c>
      <c r="X377" s="90"/>
      <c r="Y377" s="90"/>
      <c r="Z377" s="92"/>
      <c r="AA377" s="92"/>
      <c r="AB377" s="93"/>
      <c r="AC377" s="93"/>
    </row>
    <row r="378" spans="1:29" x14ac:dyDescent="0.2">
      <c r="A378" s="84">
        <v>20</v>
      </c>
      <c r="B378" s="84">
        <v>0.56000000000000005</v>
      </c>
      <c r="C378" s="84">
        <v>0.53</v>
      </c>
      <c r="D378">
        <v>0.73</v>
      </c>
      <c r="E378">
        <v>0.71</v>
      </c>
      <c r="H378">
        <v>0.86</v>
      </c>
      <c r="I378">
        <v>0.74</v>
      </c>
      <c r="J378">
        <v>0.68</v>
      </c>
      <c r="L378" s="84">
        <v>0.23</v>
      </c>
      <c r="M378" s="84">
        <v>0.76</v>
      </c>
      <c r="P378" s="84">
        <v>0.76</v>
      </c>
      <c r="Q378" s="84">
        <v>0.76</v>
      </c>
      <c r="R378" s="84">
        <v>0.59</v>
      </c>
      <c r="T378" s="84">
        <v>0.38</v>
      </c>
      <c r="U378" s="84">
        <v>20</v>
      </c>
      <c r="X378" s="90"/>
      <c r="Y378" s="90"/>
      <c r="Z378" s="92"/>
      <c r="AA378" s="92"/>
      <c r="AB378" s="93"/>
      <c r="AC378" s="93"/>
    </row>
    <row r="379" spans="1:29" x14ac:dyDescent="0.2">
      <c r="A379" s="84">
        <v>21</v>
      </c>
      <c r="B379" s="84">
        <v>0.17</v>
      </c>
      <c r="C379">
        <v>0.52</v>
      </c>
      <c r="D379">
        <v>0.21</v>
      </c>
      <c r="E379">
        <v>0.25</v>
      </c>
      <c r="F379" s="84">
        <v>0.75</v>
      </c>
      <c r="G379" s="84">
        <v>0.8</v>
      </c>
      <c r="H379">
        <v>0.34</v>
      </c>
      <c r="I379">
        <v>0.22</v>
      </c>
      <c r="L379">
        <v>1.02</v>
      </c>
      <c r="M379" s="84">
        <v>0.2</v>
      </c>
      <c r="N379" s="84">
        <v>0.54</v>
      </c>
      <c r="P379">
        <v>0.2</v>
      </c>
      <c r="Q379">
        <v>0.35</v>
      </c>
      <c r="T379" s="84">
        <v>0.42</v>
      </c>
      <c r="U379" s="84">
        <v>21</v>
      </c>
      <c r="X379" s="90"/>
      <c r="Y379" s="90"/>
      <c r="Z379" s="92"/>
      <c r="AA379" s="92"/>
      <c r="AB379" s="93"/>
      <c r="AC379" s="93"/>
    </row>
    <row r="380" spans="1:29" x14ac:dyDescent="0.2">
      <c r="A380" s="84">
        <v>22</v>
      </c>
      <c r="B380" s="84">
        <v>0.06</v>
      </c>
      <c r="C380">
        <v>0.02</v>
      </c>
      <c r="D380">
        <v>0.12</v>
      </c>
      <c r="E380">
        <v>0.08</v>
      </c>
      <c r="G380">
        <v>0.32</v>
      </c>
      <c r="I380">
        <v>0.12</v>
      </c>
      <c r="J380">
        <v>0.33</v>
      </c>
      <c r="M380" s="84">
        <v>0.12</v>
      </c>
      <c r="N380" s="84">
        <v>0.13</v>
      </c>
      <c r="P380">
        <v>0.08</v>
      </c>
      <c r="Q380">
        <v>0.5</v>
      </c>
      <c r="R380" s="84">
        <v>0.38</v>
      </c>
      <c r="T380" s="84">
        <v>0.28000000000000003</v>
      </c>
      <c r="U380" s="84">
        <v>22</v>
      </c>
      <c r="X380" s="90"/>
      <c r="Y380" s="90"/>
      <c r="Z380" s="92"/>
      <c r="AA380" s="92"/>
      <c r="AB380" s="93"/>
      <c r="AC380" s="93"/>
    </row>
    <row r="381" spans="1:29" x14ac:dyDescent="0.2">
      <c r="A381" s="84">
        <v>23</v>
      </c>
      <c r="B381">
        <v>0.12</v>
      </c>
      <c r="C381">
        <v>0.43</v>
      </c>
      <c r="D381">
        <v>0.28999999999999998</v>
      </c>
      <c r="F381" s="84">
        <v>0.23</v>
      </c>
      <c r="G381">
        <v>0.24</v>
      </c>
      <c r="I381">
        <v>0.13</v>
      </c>
      <c r="J381">
        <v>0.09</v>
      </c>
      <c r="M381">
        <v>0.21</v>
      </c>
      <c r="N381">
        <v>0.18</v>
      </c>
      <c r="P381">
        <v>0.21</v>
      </c>
      <c r="Q381">
        <v>0.18</v>
      </c>
      <c r="T381">
        <v>0.62</v>
      </c>
      <c r="U381" s="84">
        <v>23</v>
      </c>
      <c r="X381" s="90"/>
      <c r="Y381" s="90"/>
      <c r="Z381" s="92"/>
      <c r="AA381" s="92"/>
      <c r="AB381" s="93"/>
      <c r="AC381" s="93"/>
    </row>
    <row r="382" spans="1:29" x14ac:dyDescent="0.2">
      <c r="A382" s="84">
        <v>24</v>
      </c>
      <c r="N382">
        <v>0.24</v>
      </c>
      <c r="U382" s="84">
        <v>24</v>
      </c>
      <c r="X382" s="90"/>
      <c r="Y382" s="90"/>
      <c r="Z382" s="92"/>
      <c r="AA382" s="92"/>
      <c r="AB382" s="93"/>
      <c r="AC382" s="93"/>
    </row>
    <row r="383" spans="1:29" x14ac:dyDescent="0.2">
      <c r="A383" s="84">
        <v>25</v>
      </c>
      <c r="E383">
        <v>0.24</v>
      </c>
      <c r="U383" s="84">
        <v>25</v>
      </c>
      <c r="X383" s="90"/>
      <c r="Y383" s="90"/>
      <c r="Z383" s="92"/>
      <c r="AA383" s="92"/>
      <c r="AB383" s="93"/>
      <c r="AC383" s="93"/>
    </row>
    <row r="384" spans="1:29" x14ac:dyDescent="0.2">
      <c r="A384" s="84">
        <v>26</v>
      </c>
      <c r="B384">
        <v>0.1</v>
      </c>
      <c r="C384">
        <v>0.08</v>
      </c>
      <c r="D384">
        <v>0.11</v>
      </c>
      <c r="E384">
        <v>0.13</v>
      </c>
      <c r="I384">
        <v>0.12</v>
      </c>
      <c r="M384">
        <v>0.16</v>
      </c>
      <c r="P384">
        <v>0.1</v>
      </c>
      <c r="Q384">
        <v>0.12</v>
      </c>
      <c r="R384" s="84">
        <v>0.03</v>
      </c>
      <c r="U384" s="84">
        <v>26</v>
      </c>
      <c r="X384" s="90"/>
      <c r="Y384" s="90"/>
      <c r="Z384" s="92"/>
      <c r="AA384" s="92"/>
      <c r="AB384" s="93"/>
      <c r="AC384" s="93"/>
    </row>
    <row r="385" spans="1:29" x14ac:dyDescent="0.2">
      <c r="A385" s="84">
        <v>27</v>
      </c>
      <c r="U385" s="84">
        <v>27</v>
      </c>
      <c r="X385" s="90"/>
      <c r="Y385" s="90"/>
      <c r="Z385" s="92"/>
      <c r="AA385" s="92"/>
      <c r="AB385" s="93"/>
      <c r="AC385" s="93"/>
    </row>
    <row r="386" spans="1:29" x14ac:dyDescent="0.2">
      <c r="A386" s="84">
        <v>28</v>
      </c>
      <c r="B386" s="84">
        <v>0.13</v>
      </c>
      <c r="C386" s="84">
        <v>0.02</v>
      </c>
      <c r="D386">
        <v>0.09</v>
      </c>
      <c r="E386">
        <v>0.18</v>
      </c>
      <c r="I386" s="84">
        <v>0.17</v>
      </c>
      <c r="M386" s="84">
        <v>0.17</v>
      </c>
      <c r="N386" s="84">
        <v>0.03</v>
      </c>
      <c r="P386" s="84">
        <v>0.09</v>
      </c>
      <c r="Q386">
        <v>0.11</v>
      </c>
      <c r="T386" s="84">
        <v>0.42</v>
      </c>
      <c r="U386" s="84">
        <v>28</v>
      </c>
      <c r="W386" s="136">
        <v>43070</v>
      </c>
      <c r="X386" s="135"/>
      <c r="Y386" s="133" t="s">
        <v>107</v>
      </c>
      <c r="Z386" s="135"/>
      <c r="AA386" s="135"/>
      <c r="AB386" s="126"/>
      <c r="AC386" s="105"/>
    </row>
    <row r="387" spans="1:29" x14ac:dyDescent="0.2">
      <c r="A387" s="84">
        <v>29</v>
      </c>
      <c r="J387" s="84">
        <v>0.12</v>
      </c>
      <c r="L387" s="84">
        <v>0.22</v>
      </c>
      <c r="U387" s="84">
        <v>29</v>
      </c>
      <c r="X387" s="90" t="s">
        <v>62</v>
      </c>
      <c r="Y387" s="90" t="s">
        <v>115</v>
      </c>
      <c r="Z387" s="92" t="s">
        <v>99</v>
      </c>
      <c r="AA387" s="124" t="s">
        <v>116</v>
      </c>
      <c r="AB387" s="93" t="s">
        <v>100</v>
      </c>
      <c r="AC387" s="109" t="s">
        <v>178</v>
      </c>
    </row>
    <row r="388" spans="1:29" x14ac:dyDescent="0.2">
      <c r="A388" s="84">
        <v>30</v>
      </c>
      <c r="E388">
        <v>0.01</v>
      </c>
      <c r="N388" s="84">
        <v>0.05</v>
      </c>
      <c r="Q388" s="84">
        <v>0.1</v>
      </c>
      <c r="U388" s="84">
        <v>30</v>
      </c>
      <c r="W388" s="84" t="s">
        <v>1</v>
      </c>
      <c r="X388" s="90">
        <f>B426</f>
        <v>1.5899999999999999</v>
      </c>
      <c r="Y388" s="97">
        <v>1.4739130434782608</v>
      </c>
      <c r="Z388" s="93">
        <f>AQ25</f>
        <v>15.18</v>
      </c>
      <c r="AA388" s="93">
        <v>14.810000000000002</v>
      </c>
      <c r="AB388" s="93">
        <f>AB353+Table1525374962[[#This Row],[Column1]]</f>
        <v>5.45</v>
      </c>
      <c r="AC388" s="111">
        <f>AC353+Table1525374962[[#This Row],[Column2]]</f>
        <v>4.8355928853754939</v>
      </c>
    </row>
    <row r="389" spans="1:29" x14ac:dyDescent="0.2">
      <c r="A389" s="84">
        <v>31</v>
      </c>
      <c r="N389" s="84">
        <v>0.01</v>
      </c>
      <c r="U389" s="84">
        <v>31</v>
      </c>
      <c r="W389" s="84" t="s">
        <v>2</v>
      </c>
      <c r="X389" s="90">
        <f>C426</f>
        <v>4.3</v>
      </c>
      <c r="Y389" s="97">
        <v>2.3158823529411769</v>
      </c>
      <c r="Z389" s="93">
        <f t="shared" ref="Z389:Z406" si="51">AQ26</f>
        <v>25.22</v>
      </c>
      <c r="AA389" s="93">
        <v>15.120000000000001</v>
      </c>
      <c r="AB389" s="93">
        <f>AB354+Table1525374962[[#This Row],[Column1]]</f>
        <v>9.7800000000000011</v>
      </c>
      <c r="AC389" s="111">
        <f>AC354+Table1525374962[[#This Row],[Column2]]</f>
        <v>7.0651031991744073</v>
      </c>
    </row>
    <row r="390" spans="1:29" x14ac:dyDescent="0.2">
      <c r="A390" s="102" t="s">
        <v>37</v>
      </c>
      <c r="B390" s="102">
        <f t="shared" ref="B390:T390" si="52">SUM(B359:B389)</f>
        <v>2.2000000000000002</v>
      </c>
      <c r="C390" s="102">
        <f t="shared" si="52"/>
        <v>3.5700000000000003</v>
      </c>
      <c r="D390" s="102">
        <f t="shared" si="52"/>
        <v>3.02</v>
      </c>
      <c r="E390" s="102">
        <f t="shared" si="52"/>
        <v>3.4</v>
      </c>
      <c r="F390" s="102">
        <f t="shared" si="52"/>
        <v>2.84</v>
      </c>
      <c r="G390" s="102">
        <f t="shared" si="52"/>
        <v>2.7299999999999995</v>
      </c>
      <c r="H390" s="102">
        <f t="shared" si="52"/>
        <v>3.7499999999999996</v>
      </c>
      <c r="I390" s="102">
        <f t="shared" si="52"/>
        <v>3.1900000000000004</v>
      </c>
      <c r="J390" s="102">
        <f t="shared" si="52"/>
        <v>2.8600000000000003</v>
      </c>
      <c r="K390" s="102">
        <f t="shared" si="52"/>
        <v>0</v>
      </c>
      <c r="L390" s="102">
        <f t="shared" si="52"/>
        <v>3.74</v>
      </c>
      <c r="M390" s="102">
        <f t="shared" si="52"/>
        <v>3.1500000000000004</v>
      </c>
      <c r="N390" s="102">
        <f t="shared" si="52"/>
        <v>2.2799999999999994</v>
      </c>
      <c r="O390" s="102">
        <f t="shared" si="52"/>
        <v>0</v>
      </c>
      <c r="P390" s="102">
        <f t="shared" si="52"/>
        <v>2.74</v>
      </c>
      <c r="Q390" s="102">
        <f t="shared" si="52"/>
        <v>4.76</v>
      </c>
      <c r="R390" s="102">
        <f t="shared" si="52"/>
        <v>2.6799999999999997</v>
      </c>
      <c r="S390" s="102">
        <f t="shared" si="52"/>
        <v>0</v>
      </c>
      <c r="T390" s="102">
        <f t="shared" si="52"/>
        <v>4.9700000000000006</v>
      </c>
      <c r="W390" s="84" t="s">
        <v>113</v>
      </c>
      <c r="X390" s="90">
        <f>D426</f>
        <v>0</v>
      </c>
      <c r="Y390" s="97"/>
      <c r="Z390" s="93">
        <f t="shared" si="51"/>
        <v>15.73</v>
      </c>
      <c r="AA390" s="93">
        <v>16.690000000000001</v>
      </c>
      <c r="AB390" s="93">
        <f>AB355+Table1525374962[[#This Row],[Column1]]</f>
        <v>5.0600000000000005</v>
      </c>
      <c r="AC390" s="111"/>
    </row>
    <row r="391" spans="1:29" x14ac:dyDescent="0.2">
      <c r="W391" s="84" t="s">
        <v>4</v>
      </c>
      <c r="X391" s="90">
        <f>E426</f>
        <v>4.66</v>
      </c>
      <c r="Y391" s="97">
        <v>2.5139130434782611</v>
      </c>
      <c r="Z391" s="93">
        <f t="shared" si="51"/>
        <v>26.319999999999997</v>
      </c>
      <c r="AA391" s="93">
        <v>20.93</v>
      </c>
      <c r="AB391" s="93">
        <f>AB356+Table1525374962[[#This Row],[Column1]]</f>
        <v>10.46</v>
      </c>
      <c r="AC391" s="111">
        <f>AC356+Table1525374962[[#This Row],[Column2]]</f>
        <v>7.5230434782608704</v>
      </c>
    </row>
    <row r="392" spans="1:29" x14ac:dyDescent="0.2">
      <c r="M392" s="99" t="s">
        <v>186</v>
      </c>
      <c r="P392" s="99" t="s">
        <v>186</v>
      </c>
      <c r="W392" s="84" t="s">
        <v>5</v>
      </c>
      <c r="X392" s="90">
        <f>F426</f>
        <v>3.7800000000000002</v>
      </c>
      <c r="Y392" s="97">
        <v>1.5</v>
      </c>
      <c r="Z392" s="93">
        <f t="shared" si="51"/>
        <v>20.65</v>
      </c>
      <c r="AA392" s="93">
        <v>17.54</v>
      </c>
      <c r="AB392" s="93">
        <f>AB357+Table1525374962[[#This Row],[Column1]]</f>
        <v>8.66</v>
      </c>
      <c r="AC392" s="111">
        <f>AC357+Table1525374962[[#This Row],[Column2]]</f>
        <v>5.8043892339544518</v>
      </c>
    </row>
    <row r="393" spans="1:29" x14ac:dyDescent="0.2">
      <c r="A393" s="84" t="s">
        <v>50</v>
      </c>
      <c r="B393" s="84" t="s">
        <v>1</v>
      </c>
      <c r="C393" s="84" t="s">
        <v>2</v>
      </c>
      <c r="D393" s="84" t="s">
        <v>113</v>
      </c>
      <c r="E393" s="84" t="s">
        <v>4</v>
      </c>
      <c r="F393" s="84" t="s">
        <v>5</v>
      </c>
      <c r="G393" s="84" t="s">
        <v>6</v>
      </c>
      <c r="H393" s="84" t="s">
        <v>180</v>
      </c>
      <c r="I393" s="84" t="s">
        <v>96</v>
      </c>
      <c r="J393" s="84" t="s">
        <v>9</v>
      </c>
      <c r="K393" s="84" t="s">
        <v>10</v>
      </c>
      <c r="L393" s="84" t="s">
        <v>11</v>
      </c>
      <c r="M393" s="99" t="s">
        <v>185</v>
      </c>
      <c r="N393" s="84" t="s">
        <v>13</v>
      </c>
      <c r="O393" s="84" t="s">
        <v>14</v>
      </c>
      <c r="P393" s="99" t="s">
        <v>191</v>
      </c>
      <c r="Q393" s="84" t="s">
        <v>16</v>
      </c>
      <c r="R393" s="84" t="s">
        <v>17</v>
      </c>
      <c r="S393" s="84" t="s">
        <v>18</v>
      </c>
      <c r="T393" s="84" t="s">
        <v>19</v>
      </c>
      <c r="W393" s="84" t="s">
        <v>6</v>
      </c>
      <c r="X393" s="90">
        <f>G426</f>
        <v>3.4299999999999997</v>
      </c>
      <c r="Y393" s="97">
        <v>1.5505263157894735</v>
      </c>
      <c r="Z393" s="93">
        <f t="shared" si="51"/>
        <v>15.04</v>
      </c>
      <c r="AA393" s="93">
        <v>15.569999999999997</v>
      </c>
      <c r="AB393" s="93">
        <f>AB358+Table1525374962[[#This Row],[Column1]]</f>
        <v>8.57</v>
      </c>
      <c r="AC393" s="111">
        <f>AC358+Table1525374962[[#This Row],[Column2]]</f>
        <v>4.8752321981424149</v>
      </c>
    </row>
    <row r="394" spans="1:29" x14ac:dyDescent="0.2">
      <c r="A394" s="84">
        <v>2017</v>
      </c>
      <c r="W394" s="84" t="s">
        <v>180</v>
      </c>
      <c r="X394" s="90">
        <f>H426</f>
        <v>4.58</v>
      </c>
      <c r="Y394" s="97">
        <v>1.7908695652173916</v>
      </c>
      <c r="Z394" s="93">
        <f t="shared" si="51"/>
        <v>14.43</v>
      </c>
      <c r="AA394" s="93">
        <v>15.5</v>
      </c>
      <c r="AB394" s="93">
        <f>AB359+Table1525374962[[#This Row],[Column1]]</f>
        <v>10.69</v>
      </c>
      <c r="AC394" s="111">
        <f>AC359+Table1525374962[[#This Row],[Column2]]</f>
        <v>5.8125578769057036</v>
      </c>
    </row>
    <row r="395" spans="1:29" x14ac:dyDescent="0.2">
      <c r="A395" s="84">
        <v>1</v>
      </c>
      <c r="U395" s="84">
        <v>1</v>
      </c>
      <c r="W395" s="84" t="s">
        <v>96</v>
      </c>
      <c r="X395" s="90">
        <f>I426</f>
        <v>0</v>
      </c>
      <c r="Y395" s="97"/>
      <c r="Z395" s="93">
        <f t="shared" si="51"/>
        <v>18.260000000000002</v>
      </c>
      <c r="AA395" s="93"/>
      <c r="AB395" s="93">
        <f>AB360+Table1525374962[[#This Row],[Column1]]</f>
        <v>5.33</v>
      </c>
      <c r="AC395" s="111"/>
    </row>
    <row r="396" spans="1:29" x14ac:dyDescent="0.2">
      <c r="A396" s="84">
        <v>2</v>
      </c>
      <c r="G396" s="84">
        <v>0.08</v>
      </c>
      <c r="Q396" s="84">
        <v>0.9</v>
      </c>
      <c r="U396" s="84">
        <v>2</v>
      </c>
      <c r="W396" s="84" t="s">
        <v>9</v>
      </c>
      <c r="X396" s="90">
        <f>J426</f>
        <v>3.9899999999999998</v>
      </c>
      <c r="Y396" s="97">
        <v>2.0100000000000002</v>
      </c>
      <c r="Z396" s="93">
        <f t="shared" si="51"/>
        <v>19.98</v>
      </c>
      <c r="AA396" s="93">
        <v>17.899999999999999</v>
      </c>
      <c r="AB396" s="93">
        <f>AB361+Table1525374962[[#This Row],[Column1]]</f>
        <v>7.4</v>
      </c>
      <c r="AC396" s="111">
        <f>AC361+Table1525374962[[#This Row],[Column2]]</f>
        <v>6.4965424430641825</v>
      </c>
    </row>
    <row r="397" spans="1:29" x14ac:dyDescent="0.2">
      <c r="A397" s="84">
        <v>3</v>
      </c>
      <c r="B397" s="84">
        <v>0.02</v>
      </c>
      <c r="C397" s="84">
        <v>0.1</v>
      </c>
      <c r="E397" s="84">
        <v>0.15</v>
      </c>
      <c r="H397" s="84">
        <v>0.09</v>
      </c>
      <c r="Q397" s="84">
        <v>0.2</v>
      </c>
      <c r="U397" s="84">
        <v>3</v>
      </c>
      <c r="W397" s="84" t="s">
        <v>10</v>
      </c>
      <c r="X397" s="90">
        <f>K426</f>
        <v>0</v>
      </c>
      <c r="Y397" s="97">
        <v>1.8673913043478259</v>
      </c>
      <c r="Z397" s="93">
        <f t="shared" si="51"/>
        <v>0</v>
      </c>
      <c r="AA397" s="93">
        <v>16.39</v>
      </c>
      <c r="AB397" s="93">
        <f>AB362+Table1525374962[[#This Row],[Column1]]</f>
        <v>0</v>
      </c>
      <c r="AC397" s="111">
        <f>AC362+Table1525374962[[#This Row],[Column2]]</f>
        <v>5.858517786561265</v>
      </c>
    </row>
    <row r="398" spans="1:29" x14ac:dyDescent="0.2">
      <c r="A398" s="84">
        <v>4</v>
      </c>
      <c r="F398" s="84">
        <v>0.25</v>
      </c>
      <c r="U398" s="84">
        <v>4</v>
      </c>
      <c r="W398" s="84" t="s">
        <v>11</v>
      </c>
      <c r="X398" s="90">
        <f>L426</f>
        <v>4.22</v>
      </c>
      <c r="Y398" s="97">
        <v>1.7295652173913041</v>
      </c>
      <c r="Z398" s="93">
        <f t="shared" si="51"/>
        <v>16.12</v>
      </c>
      <c r="AA398" s="93">
        <v>17.669999999999998</v>
      </c>
      <c r="AB398" s="93">
        <f>AB363+Table1525374962[[#This Row],[Column1]]</f>
        <v>10.190000000000001</v>
      </c>
      <c r="AC398" s="111">
        <f>AC363+Table1525374962[[#This Row],[Column2]]</f>
        <v>6.09203557312253</v>
      </c>
    </row>
    <row r="399" spans="1:29" x14ac:dyDescent="0.2">
      <c r="A399" s="84">
        <v>5</v>
      </c>
      <c r="U399" s="84">
        <v>5</v>
      </c>
      <c r="W399" s="84" t="s">
        <v>185</v>
      </c>
      <c r="X399" s="90">
        <f>M426</f>
        <v>0</v>
      </c>
      <c r="Y399" s="97">
        <v>1.735217391304348</v>
      </c>
      <c r="Z399" s="93">
        <f t="shared" si="51"/>
        <v>18.16</v>
      </c>
      <c r="AA399" s="93">
        <v>15.38</v>
      </c>
      <c r="AB399" s="93">
        <f>AB364+Table1525374962[[#This Row],[Column1]]</f>
        <v>5.8000000000000007</v>
      </c>
      <c r="AC399" s="111">
        <f>AC364+Table1525374962[[#This Row],[Column2]]</f>
        <v>5.4741200828157357</v>
      </c>
    </row>
    <row r="400" spans="1:29" x14ac:dyDescent="0.2">
      <c r="A400" s="84">
        <v>6</v>
      </c>
      <c r="U400" s="84">
        <v>6</v>
      </c>
      <c r="W400" s="84" t="s">
        <v>13</v>
      </c>
      <c r="X400" s="90">
        <f>N426</f>
        <v>3.64</v>
      </c>
      <c r="Y400" s="97">
        <v>1.6473913043478261</v>
      </c>
      <c r="Z400" s="93">
        <f t="shared" si="51"/>
        <v>19.829999999999998</v>
      </c>
      <c r="AA400" s="93">
        <v>15.180000000000003</v>
      </c>
      <c r="AB400" s="93">
        <f>AB365+Table1525374962[[#This Row],[Column1]]</f>
        <v>7.42</v>
      </c>
      <c r="AC400" s="111">
        <f>AC365+Table1525374962[[#This Row],[Column2]]</f>
        <v>5.1704347826086954</v>
      </c>
    </row>
    <row r="401" spans="1:29" x14ac:dyDescent="0.2">
      <c r="A401" s="84">
        <v>7</v>
      </c>
      <c r="B401" s="84">
        <v>0.01</v>
      </c>
      <c r="U401" s="84">
        <v>7</v>
      </c>
      <c r="W401" s="84" t="s">
        <v>14</v>
      </c>
      <c r="X401" s="90">
        <f>O426</f>
        <v>0</v>
      </c>
      <c r="Y401" s="97">
        <v>1.6790476190476189</v>
      </c>
      <c r="Z401" s="93">
        <f t="shared" si="51"/>
        <v>5</v>
      </c>
      <c r="AA401" s="93">
        <v>15.379999999999999</v>
      </c>
      <c r="AB401" s="93">
        <f>AB366+Table1525374962[[#This Row],[Column1]]</f>
        <v>0</v>
      </c>
      <c r="AC401" s="111">
        <f>AC366+Table1525374962[[#This Row],[Column2]]</f>
        <v>5.1366600790513832</v>
      </c>
    </row>
    <row r="402" spans="1:29" x14ac:dyDescent="0.2">
      <c r="A402" s="84">
        <v>8</v>
      </c>
      <c r="U402" s="84">
        <v>8</v>
      </c>
      <c r="W402" s="84" t="s">
        <v>191</v>
      </c>
      <c r="X402" s="90">
        <f>P426</f>
        <v>0</v>
      </c>
      <c r="Y402" s="97">
        <v>1.4900000000000002</v>
      </c>
      <c r="Z402" s="93">
        <f t="shared" si="51"/>
        <v>11.360000000000001</v>
      </c>
      <c r="AA402" s="93">
        <v>15.579999999999998</v>
      </c>
      <c r="AB402" s="93">
        <f>AB367+Table1525374962[[#This Row],[Column1]]</f>
        <v>4.8600000000000003</v>
      </c>
      <c r="AC402" s="111">
        <f>AC367+Table1525374962[[#This Row],[Column2]]</f>
        <v>5.4239869281045756</v>
      </c>
    </row>
    <row r="403" spans="1:29" x14ac:dyDescent="0.2">
      <c r="A403" s="84">
        <v>9</v>
      </c>
      <c r="U403" s="84">
        <v>9</v>
      </c>
      <c r="W403" s="84" t="s">
        <v>16</v>
      </c>
      <c r="X403" s="90">
        <f>Q426</f>
        <v>5.1599999999999993</v>
      </c>
      <c r="Y403" s="97">
        <v>2.0334782608695652</v>
      </c>
      <c r="Z403" s="93">
        <f t="shared" si="51"/>
        <v>25.389999999999997</v>
      </c>
      <c r="AA403" s="93">
        <v>14.350000000000001</v>
      </c>
      <c r="AB403" s="93">
        <f>AB368+Table1525374962[[#This Row],[Column1]]</f>
        <v>12.899999999999999</v>
      </c>
      <c r="AC403" s="111">
        <f>AC368+Table1525374962[[#This Row],[Column2]]</f>
        <v>6.5866045548654242</v>
      </c>
    </row>
    <row r="404" spans="1:29" x14ac:dyDescent="0.2">
      <c r="A404" s="84">
        <v>10</v>
      </c>
      <c r="U404" s="84">
        <v>10</v>
      </c>
      <c r="W404" s="84" t="s">
        <v>17</v>
      </c>
      <c r="X404" s="90">
        <f>R426</f>
        <v>3.2</v>
      </c>
      <c r="Y404" s="97">
        <v>1.5850000000000002</v>
      </c>
      <c r="Z404" s="93">
        <f t="shared" si="51"/>
        <v>21.56</v>
      </c>
      <c r="AA404" s="93">
        <v>13.16</v>
      </c>
      <c r="AB404" s="93">
        <f>AB369+Table1525374962[[#This Row],[Column1]]</f>
        <v>7.63</v>
      </c>
      <c r="AC404" s="111">
        <f>AC369+Table1525374962[[#This Row],[Column2]]</f>
        <v>5.4666403162055337</v>
      </c>
    </row>
    <row r="405" spans="1:29" x14ac:dyDescent="0.2">
      <c r="A405" s="84">
        <v>11</v>
      </c>
      <c r="U405" s="84">
        <v>11</v>
      </c>
      <c r="W405" s="84" t="s">
        <v>18</v>
      </c>
      <c r="X405" s="90">
        <f>S426</f>
        <v>0</v>
      </c>
      <c r="Y405" s="97">
        <v>2.3391666666666668</v>
      </c>
      <c r="Z405" s="93">
        <f t="shared" si="51"/>
        <v>0</v>
      </c>
      <c r="AA405" s="93"/>
      <c r="AB405" s="93">
        <f>AB370+Table1525374962[[#This Row],[Column1]]</f>
        <v>0</v>
      </c>
      <c r="AC405" s="111">
        <f>AC370+Table1525374962[[#This Row],[Column2]]</f>
        <v>6.246666666666667</v>
      </c>
    </row>
    <row r="406" spans="1:29" x14ac:dyDescent="0.2">
      <c r="A406" s="84">
        <v>12</v>
      </c>
      <c r="B406" s="34"/>
      <c r="U406" s="84">
        <v>12</v>
      </c>
      <c r="W406" s="84" t="s">
        <v>19</v>
      </c>
      <c r="X406" s="90">
        <f>T426</f>
        <v>5.07</v>
      </c>
      <c r="Y406" s="97">
        <v>3.2076923076923078</v>
      </c>
      <c r="Z406" s="93">
        <f t="shared" si="51"/>
        <v>29.700000000000003</v>
      </c>
      <c r="AA406" s="93"/>
      <c r="AB406" s="93">
        <f>AB371+Table1525374962[[#This Row],[Column1]]</f>
        <v>13.120000000000001</v>
      </c>
      <c r="AC406" s="111">
        <f>AC371+Table1525374962[[#This Row],[Column2]]</f>
        <v>9.0100000000000016</v>
      </c>
    </row>
    <row r="407" spans="1:29" x14ac:dyDescent="0.2">
      <c r="A407" s="84">
        <v>13</v>
      </c>
      <c r="B407" s="34"/>
      <c r="N407" s="84">
        <v>0.03</v>
      </c>
      <c r="U407" s="84">
        <v>13</v>
      </c>
      <c r="X407" s="90"/>
      <c r="Y407" s="90"/>
      <c r="Z407" s="92"/>
      <c r="AA407" s="92"/>
      <c r="AB407" s="93"/>
      <c r="AC407" s="111"/>
    </row>
    <row r="408" spans="1:29" x14ac:dyDescent="0.2">
      <c r="A408" s="84">
        <v>14</v>
      </c>
      <c r="U408" s="84">
        <v>14</v>
      </c>
      <c r="W408" s="84" t="s">
        <v>101</v>
      </c>
      <c r="X408" s="90"/>
      <c r="Y408" s="90"/>
      <c r="Z408" s="92"/>
      <c r="AA408" s="92" t="s">
        <v>145</v>
      </c>
      <c r="AB408" s="93"/>
      <c r="AC408" s="111"/>
    </row>
    <row r="409" spans="1:29" x14ac:dyDescent="0.2">
      <c r="A409" s="84">
        <v>15</v>
      </c>
      <c r="C409" s="84">
        <v>0.25</v>
      </c>
      <c r="T409" s="84">
        <v>0.6</v>
      </c>
      <c r="U409" s="84">
        <v>15</v>
      </c>
      <c r="X409" s="91" t="s">
        <v>102</v>
      </c>
      <c r="Y409" s="91"/>
      <c r="Z409" s="92"/>
      <c r="AA409" s="92"/>
      <c r="AB409" s="93"/>
      <c r="AC409" s="111"/>
    </row>
    <row r="410" spans="1:29" x14ac:dyDescent="0.2">
      <c r="A410" s="84">
        <v>16</v>
      </c>
      <c r="B410" s="84">
        <v>0.04</v>
      </c>
      <c r="C410" s="84">
        <v>0.3</v>
      </c>
      <c r="G410" s="84">
        <v>0.02</v>
      </c>
      <c r="H410" s="84">
        <v>0.43</v>
      </c>
      <c r="N410" s="84">
        <v>0.4</v>
      </c>
      <c r="R410" s="84">
        <v>0.2</v>
      </c>
      <c r="U410" s="84">
        <v>16</v>
      </c>
      <c r="X410" s="90"/>
      <c r="Y410" s="90"/>
      <c r="Z410" s="92"/>
      <c r="AA410" s="92"/>
      <c r="AB410" s="93"/>
      <c r="AC410" s="109"/>
    </row>
    <row r="411" spans="1:29" x14ac:dyDescent="0.2">
      <c r="A411" s="84">
        <v>17</v>
      </c>
      <c r="B411" s="84">
        <v>0.28999999999999998</v>
      </c>
      <c r="C411" s="84">
        <v>0.02</v>
      </c>
      <c r="E411" s="84">
        <v>0.52</v>
      </c>
      <c r="G411" s="84">
        <v>0.53</v>
      </c>
      <c r="N411" s="84">
        <v>0.06</v>
      </c>
      <c r="Q411" s="84">
        <v>0.56000000000000005</v>
      </c>
      <c r="U411" s="84">
        <v>17</v>
      </c>
      <c r="X411" s="90"/>
      <c r="Y411" s="90"/>
      <c r="Z411" s="92"/>
      <c r="AA411" s="92"/>
      <c r="AB411" s="93"/>
      <c r="AC411" s="93"/>
    </row>
    <row r="412" spans="1:29" x14ac:dyDescent="0.2">
      <c r="A412" s="84">
        <v>18</v>
      </c>
      <c r="B412" s="84">
        <v>0.28000000000000003</v>
      </c>
      <c r="F412" s="84">
        <v>0.08</v>
      </c>
      <c r="J412" s="84">
        <v>0.62</v>
      </c>
      <c r="Q412" s="84">
        <v>0.48</v>
      </c>
      <c r="R412" s="84">
        <v>0.5</v>
      </c>
      <c r="U412" s="84">
        <v>18</v>
      </c>
      <c r="X412" s="90"/>
      <c r="Y412" s="90"/>
      <c r="Z412" s="92"/>
      <c r="AA412" s="92"/>
      <c r="AB412" s="93"/>
      <c r="AC412" s="93"/>
    </row>
    <row r="413" spans="1:29" x14ac:dyDescent="0.2">
      <c r="A413" s="84">
        <v>19</v>
      </c>
      <c r="B413" s="34" t="s">
        <v>197</v>
      </c>
      <c r="C413">
        <v>0.55000000000000004</v>
      </c>
      <c r="E413" s="84">
        <v>0.95</v>
      </c>
      <c r="F413" s="84">
        <v>0.69</v>
      </c>
      <c r="G413">
        <v>0.25</v>
      </c>
      <c r="H413">
        <v>0.47</v>
      </c>
      <c r="L413" s="84">
        <v>0.7</v>
      </c>
      <c r="N413" s="84">
        <v>0.42</v>
      </c>
      <c r="Q413" s="84">
        <v>0.39</v>
      </c>
      <c r="T413" s="84">
        <v>1.37</v>
      </c>
      <c r="U413" s="84">
        <v>19</v>
      </c>
      <c r="X413" s="90"/>
      <c r="Y413" s="90"/>
      <c r="Z413" s="92"/>
      <c r="AA413" s="92"/>
      <c r="AB413" s="93"/>
      <c r="AC413" s="93"/>
    </row>
    <row r="414" spans="1:29" x14ac:dyDescent="0.2">
      <c r="A414" s="84">
        <v>20</v>
      </c>
      <c r="C414">
        <v>0.01</v>
      </c>
      <c r="H414" s="84">
        <v>0.48</v>
      </c>
      <c r="J414" s="84">
        <v>0.82</v>
      </c>
      <c r="L414" s="84">
        <v>0.6</v>
      </c>
      <c r="U414" s="84">
        <v>20</v>
      </c>
      <c r="X414" s="90"/>
      <c r="Y414" s="90"/>
      <c r="Z414" s="92"/>
      <c r="AA414" s="92"/>
      <c r="AB414" s="93"/>
      <c r="AC414" s="93"/>
    </row>
    <row r="415" spans="1:29" x14ac:dyDescent="0.2">
      <c r="A415" s="84">
        <v>21</v>
      </c>
      <c r="U415" s="84">
        <v>21</v>
      </c>
      <c r="X415" s="90"/>
      <c r="Y415" s="90"/>
      <c r="Z415" s="92"/>
      <c r="AA415" s="92"/>
      <c r="AB415" s="93"/>
      <c r="AC415" s="93"/>
    </row>
    <row r="416" spans="1:29" x14ac:dyDescent="0.2">
      <c r="A416" s="84">
        <v>22</v>
      </c>
      <c r="C416">
        <v>0.41</v>
      </c>
      <c r="F416" s="84">
        <v>0.25</v>
      </c>
      <c r="N416" s="84">
        <v>0.3</v>
      </c>
      <c r="Q416">
        <v>0.2</v>
      </c>
      <c r="T416" s="84">
        <v>0.6</v>
      </c>
      <c r="U416" s="84">
        <v>22</v>
      </c>
      <c r="X416" s="90"/>
      <c r="Y416" s="90"/>
      <c r="Z416" s="92"/>
      <c r="AA416" s="92"/>
      <c r="AB416" s="93"/>
      <c r="AC416" s="93"/>
    </row>
    <row r="417" spans="1:29" x14ac:dyDescent="0.2">
      <c r="A417" s="84">
        <v>23</v>
      </c>
      <c r="F417">
        <v>0.04</v>
      </c>
      <c r="N417" s="84">
        <v>0.15</v>
      </c>
      <c r="U417" s="84">
        <v>23</v>
      </c>
      <c r="X417" s="90"/>
      <c r="Y417" s="90"/>
      <c r="Z417" s="92"/>
      <c r="AA417" s="92"/>
      <c r="AB417" s="93"/>
      <c r="AC417" s="93"/>
    </row>
    <row r="418" spans="1:29" x14ac:dyDescent="0.2">
      <c r="A418" s="84">
        <v>24</v>
      </c>
      <c r="R418" s="84">
        <v>2.5</v>
      </c>
      <c r="T418" s="84">
        <v>0.2</v>
      </c>
      <c r="U418" s="84">
        <v>24</v>
      </c>
      <c r="X418" s="90"/>
      <c r="Y418" s="90"/>
      <c r="Z418" s="92"/>
      <c r="AA418" s="92"/>
      <c r="AB418" s="93"/>
      <c r="AC418" s="93"/>
    </row>
    <row r="419" spans="1:29" x14ac:dyDescent="0.2">
      <c r="A419" s="84">
        <v>25</v>
      </c>
      <c r="C419" s="84">
        <v>0.22</v>
      </c>
      <c r="E419" s="84">
        <v>0.35</v>
      </c>
      <c r="F419" s="84">
        <v>0.1</v>
      </c>
      <c r="H419">
        <v>0.5</v>
      </c>
      <c r="N419" s="84">
        <v>0.17</v>
      </c>
      <c r="T419" s="84">
        <v>0.2</v>
      </c>
      <c r="U419" s="84">
        <v>25</v>
      </c>
      <c r="X419" s="90"/>
      <c r="Y419" s="90"/>
      <c r="Z419" s="92"/>
      <c r="AA419" s="92"/>
      <c r="AB419" s="93"/>
      <c r="AC419" s="93"/>
    </row>
    <row r="420" spans="1:29" x14ac:dyDescent="0.2">
      <c r="A420" s="84">
        <v>26</v>
      </c>
      <c r="N420">
        <v>0.02</v>
      </c>
      <c r="Q420" s="84">
        <v>0.13</v>
      </c>
      <c r="T420">
        <v>0.1</v>
      </c>
      <c r="U420" s="84">
        <v>26</v>
      </c>
      <c r="X420" s="90"/>
      <c r="Y420" s="90"/>
      <c r="Z420" s="92"/>
      <c r="AA420" s="92"/>
      <c r="AB420" s="93"/>
      <c r="AC420" s="93"/>
    </row>
    <row r="421" spans="1:29" x14ac:dyDescent="0.2">
      <c r="A421" s="84">
        <v>27</v>
      </c>
      <c r="F421">
        <v>0.05</v>
      </c>
      <c r="G421" s="84">
        <v>0.02</v>
      </c>
      <c r="L421" s="84">
        <v>0.62</v>
      </c>
      <c r="Q421" s="84">
        <v>0.1</v>
      </c>
      <c r="U421" s="84">
        <v>27</v>
      </c>
      <c r="X421" s="90"/>
      <c r="Y421" s="90"/>
      <c r="Z421" s="92"/>
      <c r="AA421" s="92"/>
      <c r="AB421" s="93"/>
      <c r="AC421" s="93"/>
    </row>
    <row r="422" spans="1:29" x14ac:dyDescent="0.2">
      <c r="A422" s="84">
        <v>28</v>
      </c>
      <c r="B422" s="84">
        <v>0.33</v>
      </c>
      <c r="G422" s="84">
        <v>0.32</v>
      </c>
      <c r="N422">
        <v>0.14000000000000001</v>
      </c>
      <c r="Q422" s="84">
        <v>1.21</v>
      </c>
      <c r="T422">
        <v>0.35</v>
      </c>
      <c r="U422" s="84">
        <v>28</v>
      </c>
    </row>
    <row r="423" spans="1:29" x14ac:dyDescent="0.2">
      <c r="A423" s="84">
        <v>29</v>
      </c>
      <c r="B423" s="84">
        <v>0.62</v>
      </c>
      <c r="C423" s="84">
        <v>1.8</v>
      </c>
      <c r="E423" s="84">
        <v>2.67</v>
      </c>
      <c r="F423" s="84">
        <v>1.65</v>
      </c>
      <c r="G423">
        <v>2.2000000000000002</v>
      </c>
      <c r="H423">
        <v>1.61</v>
      </c>
      <c r="J423">
        <v>2.2999999999999998</v>
      </c>
      <c r="L423" s="84">
        <v>1.1000000000000001</v>
      </c>
      <c r="N423">
        <v>1.68</v>
      </c>
      <c r="Q423">
        <v>0.97</v>
      </c>
      <c r="T423">
        <v>1.65</v>
      </c>
      <c r="U423" s="84">
        <v>29</v>
      </c>
    </row>
    <row r="424" spans="1:29" x14ac:dyDescent="0.2">
      <c r="A424" s="84">
        <v>30</v>
      </c>
      <c r="C424" s="84">
        <v>0.64</v>
      </c>
      <c r="F424">
        <v>0.67</v>
      </c>
      <c r="G424">
        <v>0.01</v>
      </c>
      <c r="H424">
        <v>1</v>
      </c>
      <c r="J424" s="84">
        <v>0.25</v>
      </c>
      <c r="L424" s="84">
        <v>1.2</v>
      </c>
      <c r="N424">
        <v>0.27</v>
      </c>
      <c r="U424" s="84">
        <v>30</v>
      </c>
    </row>
    <row r="425" spans="1:29" x14ac:dyDescent="0.2">
      <c r="A425" s="84">
        <v>31</v>
      </c>
      <c r="E425" s="84">
        <v>0.02</v>
      </c>
      <c r="Q425">
        <v>0.02</v>
      </c>
      <c r="U425" s="84">
        <v>31</v>
      </c>
    </row>
    <row r="426" spans="1:29" x14ac:dyDescent="0.2">
      <c r="A426" s="102" t="s">
        <v>37</v>
      </c>
      <c r="B426" s="102">
        <f t="shared" ref="B426:T426" si="53">SUM(B395:B425)</f>
        <v>1.5899999999999999</v>
      </c>
      <c r="C426" s="102">
        <f t="shared" si="53"/>
        <v>4.3</v>
      </c>
      <c r="D426" s="102">
        <f t="shared" si="53"/>
        <v>0</v>
      </c>
      <c r="E426" s="102">
        <f t="shared" si="53"/>
        <v>4.66</v>
      </c>
      <c r="F426" s="102">
        <f t="shared" si="53"/>
        <v>3.7800000000000002</v>
      </c>
      <c r="G426" s="102">
        <f t="shared" si="53"/>
        <v>3.4299999999999997</v>
      </c>
      <c r="H426" s="102">
        <f t="shared" si="53"/>
        <v>4.58</v>
      </c>
      <c r="I426" s="102">
        <f t="shared" si="53"/>
        <v>0</v>
      </c>
      <c r="J426" s="102">
        <f t="shared" si="53"/>
        <v>3.9899999999999998</v>
      </c>
      <c r="K426" s="102">
        <f t="shared" si="53"/>
        <v>0</v>
      </c>
      <c r="L426" s="102">
        <f t="shared" si="53"/>
        <v>4.22</v>
      </c>
      <c r="M426" s="102">
        <f t="shared" si="53"/>
        <v>0</v>
      </c>
      <c r="N426" s="102">
        <f t="shared" si="53"/>
        <v>3.64</v>
      </c>
      <c r="O426" s="102">
        <f t="shared" si="53"/>
        <v>0</v>
      </c>
      <c r="P426" s="102">
        <f t="shared" si="53"/>
        <v>0</v>
      </c>
      <c r="Q426" s="102">
        <f t="shared" si="53"/>
        <v>5.1599999999999993</v>
      </c>
      <c r="R426" s="102">
        <f t="shared" si="53"/>
        <v>3.2</v>
      </c>
      <c r="S426" s="102">
        <f t="shared" si="53"/>
        <v>0</v>
      </c>
      <c r="T426" s="102">
        <f t="shared" si="53"/>
        <v>5.07</v>
      </c>
    </row>
    <row r="428" spans="1:29" x14ac:dyDescent="0.2">
      <c r="A428" s="137" t="s">
        <v>87</v>
      </c>
      <c r="B428" s="137">
        <f t="shared" ref="B428:T428" si="54">SUM(B34+B69+B104+B140+B175+B211+B246+B282+B318+B354+B390+B426)</f>
        <v>15.18</v>
      </c>
      <c r="C428" s="137">
        <f t="shared" si="54"/>
        <v>25.22</v>
      </c>
      <c r="D428" s="137">
        <f t="shared" si="54"/>
        <v>15.73</v>
      </c>
      <c r="E428" s="137">
        <f t="shared" si="54"/>
        <v>26.319999999999997</v>
      </c>
      <c r="F428" s="137">
        <f t="shared" si="54"/>
        <v>20.65</v>
      </c>
      <c r="G428" s="137">
        <f t="shared" si="54"/>
        <v>17.77</v>
      </c>
      <c r="H428" s="137">
        <f t="shared" si="54"/>
        <v>14.43</v>
      </c>
      <c r="I428" s="137">
        <f t="shared" si="54"/>
        <v>18.260000000000002</v>
      </c>
      <c r="J428" s="137">
        <f t="shared" si="54"/>
        <v>19.98</v>
      </c>
      <c r="K428" s="137">
        <f t="shared" si="54"/>
        <v>0</v>
      </c>
      <c r="L428" s="137">
        <f t="shared" si="54"/>
        <v>16.12</v>
      </c>
      <c r="M428" s="137">
        <f t="shared" si="54"/>
        <v>18.16</v>
      </c>
      <c r="N428" s="137">
        <f t="shared" si="54"/>
        <v>19.829999999999998</v>
      </c>
      <c r="O428" s="137">
        <f t="shared" si="54"/>
        <v>5</v>
      </c>
      <c r="P428" s="137">
        <f t="shared" si="54"/>
        <v>11.360000000000001</v>
      </c>
      <c r="Q428" s="137">
        <f t="shared" si="54"/>
        <v>25.389999999999997</v>
      </c>
      <c r="R428" s="137">
        <f t="shared" si="54"/>
        <v>21.56</v>
      </c>
      <c r="S428" s="138">
        <f t="shared" si="54"/>
        <v>0</v>
      </c>
      <c r="T428" s="138">
        <f t="shared" si="54"/>
        <v>34.67</v>
      </c>
    </row>
  </sheetData>
  <pageMargins left="0.7" right="0.7" top="0.75" bottom="0.75" header="0.3" footer="0.3"/>
  <pageSetup orientation="portrait" horizontalDpi="0" verticalDpi="0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K430"/>
  <sheetViews>
    <sheetView topLeftCell="O1" workbookViewId="0">
      <selection activeCell="AM1" sqref="AM1"/>
    </sheetView>
  </sheetViews>
  <sheetFormatPr defaultRowHeight="12.75" x14ac:dyDescent="0.2"/>
  <cols>
    <col min="9" max="9" width="10.42578125" customWidth="1"/>
    <col min="23" max="23" width="12.28515625" customWidth="1"/>
  </cols>
  <sheetData>
    <row r="1" spans="1:89" s="84" customFormat="1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84" t="s">
        <v>6</v>
      </c>
      <c r="H1" s="84" t="s">
        <v>180</v>
      </c>
      <c r="I1" s="84" t="s">
        <v>96</v>
      </c>
      <c r="J1" s="84" t="s">
        <v>9</v>
      </c>
      <c r="K1" s="84" t="s">
        <v>10</v>
      </c>
      <c r="L1" s="84" t="s">
        <v>11</v>
      </c>
      <c r="M1" s="87" t="s">
        <v>185</v>
      </c>
      <c r="N1" s="84" t="s">
        <v>13</v>
      </c>
      <c r="O1" s="84" t="s">
        <v>14</v>
      </c>
      <c r="P1" t="s">
        <v>189</v>
      </c>
      <c r="Q1" s="84" t="s">
        <v>16</v>
      </c>
      <c r="R1" s="84" t="s">
        <v>17</v>
      </c>
      <c r="S1" s="84" t="s">
        <v>18</v>
      </c>
      <c r="T1" s="84" t="s">
        <v>19</v>
      </c>
      <c r="X1" s="86"/>
      <c r="Y1" s="86"/>
      <c r="AI1" s="87" t="s">
        <v>143</v>
      </c>
      <c r="AT1" s="84">
        <v>2018</v>
      </c>
      <c r="AV1" s="84" t="str">
        <f t="shared" ref="AV1:BN1" si="0">B1</f>
        <v>Pomeroy</v>
      </c>
      <c r="AW1" s="84" t="str">
        <f t="shared" si="0"/>
        <v>Kuhn</v>
      </c>
      <c r="AX1" s="84" t="str">
        <f t="shared" si="0"/>
        <v>Tom Keatts</v>
      </c>
      <c r="AY1" s="84" t="str">
        <f t="shared" si="0"/>
        <v>Victor</v>
      </c>
      <c r="AZ1" s="84" t="str">
        <f t="shared" si="0"/>
        <v>Ruark</v>
      </c>
      <c r="BA1" s="84" t="str">
        <f t="shared" si="0"/>
        <v>Cardwell</v>
      </c>
      <c r="BB1" s="84" t="str">
        <f t="shared" si="0"/>
        <v>Hastings</v>
      </c>
      <c r="BC1" s="84" t="str">
        <f t="shared" si="0"/>
        <v>510 Pataha</v>
      </c>
      <c r="BD1" s="84" t="str">
        <f t="shared" si="0"/>
        <v>Williams</v>
      </c>
      <c r="BE1" s="84" t="str">
        <f t="shared" si="0"/>
        <v>Fitzsimmons</v>
      </c>
      <c r="BF1" s="84" t="str">
        <f t="shared" si="0"/>
        <v>Houser</v>
      </c>
      <c r="BG1" s="84" t="str">
        <f t="shared" si="0"/>
        <v>Villard</v>
      </c>
      <c r="BH1" s="84" t="str">
        <f t="shared" si="0"/>
        <v>Landkammer</v>
      </c>
      <c r="BI1" s="84" t="str">
        <f t="shared" si="0"/>
        <v>Travis</v>
      </c>
      <c r="BJ1" s="84" t="str">
        <f t="shared" si="0"/>
        <v>Mayview</v>
      </c>
      <c r="BK1" s="84" t="str">
        <f t="shared" si="0"/>
        <v>Blachly</v>
      </c>
      <c r="BL1" s="84" t="str">
        <f t="shared" si="0"/>
        <v>S. Flerchinger</v>
      </c>
      <c r="BM1" s="84" t="str">
        <f t="shared" si="0"/>
        <v>B. Slaybaugh</v>
      </c>
      <c r="BN1" s="84" t="str">
        <f t="shared" si="0"/>
        <v>Demand</v>
      </c>
      <c r="BO1" s="88" t="s">
        <v>20</v>
      </c>
    </row>
    <row r="2" spans="1:89" s="84" customFormat="1" ht="15" x14ac:dyDescent="0.2">
      <c r="A2" s="84">
        <v>2018</v>
      </c>
      <c r="W2" s="89">
        <v>43101</v>
      </c>
      <c r="X2" s="90"/>
      <c r="Y2" s="91" t="s">
        <v>107</v>
      </c>
      <c r="Z2" s="92"/>
      <c r="AA2" s="92"/>
      <c r="AB2" s="92"/>
      <c r="AC2" s="92"/>
      <c r="AF2" s="87" t="s">
        <v>138</v>
      </c>
      <c r="AG2" s="87" t="s">
        <v>103</v>
      </c>
      <c r="AH2" s="87" t="s">
        <v>139</v>
      </c>
      <c r="AI2" s="87" t="s">
        <v>140</v>
      </c>
      <c r="AJ2" s="87" t="s">
        <v>42</v>
      </c>
      <c r="AK2" s="87" t="s">
        <v>43</v>
      </c>
      <c r="AL2" s="87" t="s">
        <v>45</v>
      </c>
      <c r="AM2" s="87" t="s">
        <v>58</v>
      </c>
      <c r="AN2" s="87" t="s">
        <v>59</v>
      </c>
      <c r="AO2" s="87" t="s">
        <v>104</v>
      </c>
      <c r="AP2" s="87" t="s">
        <v>141</v>
      </c>
      <c r="AQ2" s="87" t="s">
        <v>62</v>
      </c>
      <c r="AR2" s="87" t="s">
        <v>142</v>
      </c>
      <c r="BO2" s="88"/>
    </row>
    <row r="3" spans="1:89" s="84" customFormat="1" x14ac:dyDescent="0.2">
      <c r="A3" s="84">
        <v>1</v>
      </c>
      <c r="U3" s="84">
        <v>1</v>
      </c>
      <c r="X3" s="90" t="s">
        <v>98</v>
      </c>
      <c r="Y3" s="91" t="s">
        <v>115</v>
      </c>
      <c r="Z3" s="92" t="s">
        <v>99</v>
      </c>
      <c r="AA3" s="92" t="s">
        <v>116</v>
      </c>
      <c r="AB3" s="93" t="s">
        <v>100</v>
      </c>
      <c r="AC3" s="93" t="s">
        <v>178</v>
      </c>
      <c r="AE3" s="84" t="str">
        <f>B$1</f>
        <v>Pomeroy</v>
      </c>
      <c r="AF3" s="94">
        <f>$B34</f>
        <v>1.2400000000000002</v>
      </c>
      <c r="AG3" s="94">
        <f>$B69</f>
        <v>0.92000000000000015</v>
      </c>
      <c r="AH3" s="94">
        <f>$B104</f>
        <v>1.0900000000000001</v>
      </c>
      <c r="AI3" s="94">
        <f>$B140</f>
        <v>1.5200000000000002</v>
      </c>
      <c r="AJ3" s="94">
        <f>$B175</f>
        <v>1.03</v>
      </c>
      <c r="AK3" s="94">
        <f>$B211</f>
        <v>1.31</v>
      </c>
      <c r="AL3" s="94">
        <f>$B246</f>
        <v>0.01</v>
      </c>
      <c r="AM3" s="94">
        <f>$B282</f>
        <v>0.26</v>
      </c>
      <c r="AN3" s="94">
        <f>$B318</f>
        <v>0</v>
      </c>
      <c r="AO3" s="94">
        <f>$B354</f>
        <v>0.42000000000000004</v>
      </c>
      <c r="AP3" s="94">
        <f>$B390</f>
        <v>1.24</v>
      </c>
      <c r="AQ3" s="94">
        <f>$B426</f>
        <v>2.13</v>
      </c>
      <c r="AR3" s="94">
        <f>$B428</f>
        <v>11.170000000000002</v>
      </c>
      <c r="AT3" s="95" t="s">
        <v>21</v>
      </c>
      <c r="AV3" s="84">
        <f t="shared" ref="AV3:BN3" si="1">B34</f>
        <v>1.2400000000000002</v>
      </c>
      <c r="AW3" s="84">
        <f t="shared" si="1"/>
        <v>1.75</v>
      </c>
      <c r="AX3" s="84">
        <f t="shared" si="1"/>
        <v>1.6600000000000004</v>
      </c>
      <c r="AY3" s="84">
        <f t="shared" si="1"/>
        <v>2.89</v>
      </c>
      <c r="AZ3" s="84">
        <f t="shared" si="1"/>
        <v>1.7300000000000002</v>
      </c>
      <c r="BA3" s="84">
        <f t="shared" si="1"/>
        <v>2.48</v>
      </c>
      <c r="BB3" s="84">
        <f t="shared" si="1"/>
        <v>2.8500000000000005</v>
      </c>
      <c r="BC3" s="84">
        <f t="shared" si="1"/>
        <v>1.8400000000000005</v>
      </c>
      <c r="BD3" s="84">
        <f t="shared" si="1"/>
        <v>2.3199999999999994</v>
      </c>
      <c r="BE3" s="84">
        <f t="shared" si="1"/>
        <v>0</v>
      </c>
      <c r="BF3" s="84">
        <f t="shared" si="1"/>
        <v>1.9600000000000002</v>
      </c>
      <c r="BG3" s="84">
        <f t="shared" si="1"/>
        <v>1.8500000000000005</v>
      </c>
      <c r="BH3" s="84">
        <f t="shared" si="1"/>
        <v>0.84000000000000008</v>
      </c>
      <c r="BI3" s="84">
        <f t="shared" si="1"/>
        <v>0</v>
      </c>
      <c r="BJ3" s="84">
        <f t="shared" si="1"/>
        <v>2</v>
      </c>
      <c r="BK3" s="84">
        <f t="shared" si="1"/>
        <v>2.6299999999999994</v>
      </c>
      <c r="BL3" s="84">
        <f t="shared" si="1"/>
        <v>1.56</v>
      </c>
      <c r="BM3" s="84">
        <f t="shared" si="1"/>
        <v>0</v>
      </c>
      <c r="BN3" s="84">
        <f t="shared" si="1"/>
        <v>0</v>
      </c>
      <c r="BO3" s="96">
        <f t="shared" ref="BO3:BO14" si="2">AVERAGE(AV3:BN3)</f>
        <v>1.5578947368421054</v>
      </c>
      <c r="BQ3" s="95"/>
      <c r="CK3" s="94"/>
    </row>
    <row r="4" spans="1:89" s="84" customFormat="1" x14ac:dyDescent="0.2">
      <c r="A4" s="84">
        <v>2</v>
      </c>
      <c r="U4" s="84">
        <v>2</v>
      </c>
      <c r="W4" s="84" t="str">
        <f>B1</f>
        <v>Pomeroy</v>
      </c>
      <c r="X4" s="90">
        <f>B34</f>
        <v>1.2400000000000002</v>
      </c>
      <c r="Y4" s="97">
        <v>1.5339130434782606</v>
      </c>
      <c r="Z4" s="93">
        <f t="shared" ref="Z4:Z22" si="3">AF25</f>
        <v>1.2400000000000002</v>
      </c>
      <c r="AA4" s="93">
        <v>1.77</v>
      </c>
      <c r="AB4" s="93">
        <f>AV$33+AV$34+AV$35+AV$36+Z4</f>
        <v>6.67</v>
      </c>
      <c r="AC4" s="93">
        <f>Table1626385150[[#This Row],[Column3]]+Average!Q475</f>
        <v>6.2778746836899018</v>
      </c>
      <c r="AE4" s="84" t="str">
        <f>C$1</f>
        <v>Kuhn</v>
      </c>
      <c r="AF4" s="94">
        <f>$C34</f>
        <v>1.75</v>
      </c>
      <c r="AG4" s="94">
        <f>$C69</f>
        <v>2.8600000000000003</v>
      </c>
      <c r="AH4" s="94">
        <f>$C104</f>
        <v>1.59</v>
      </c>
      <c r="AI4" s="94">
        <f>$C140</f>
        <v>3.2599999999999993</v>
      </c>
      <c r="AJ4" s="94">
        <f>$C175</f>
        <v>2.11</v>
      </c>
      <c r="AK4" s="94">
        <f>$C211</f>
        <v>2.15</v>
      </c>
      <c r="AL4" s="94">
        <f>$C246</f>
        <v>0</v>
      </c>
      <c r="AM4" s="94">
        <f>$C282</f>
        <v>0.36</v>
      </c>
      <c r="AN4" s="94">
        <f>$C318</f>
        <v>0</v>
      </c>
      <c r="AO4" s="94">
        <f>$C354</f>
        <v>1</v>
      </c>
      <c r="AP4" s="94">
        <f>$C390</f>
        <v>1.96</v>
      </c>
      <c r="AQ4" s="94">
        <f>$C426</f>
        <v>2.6800000000000006</v>
      </c>
      <c r="AR4" s="94">
        <f>$C428</f>
        <v>19.72</v>
      </c>
      <c r="AT4" s="95" t="s">
        <v>22</v>
      </c>
      <c r="AV4" s="84">
        <f t="shared" ref="AV4:BN4" si="4">B69</f>
        <v>0.92000000000000015</v>
      </c>
      <c r="AW4" s="84">
        <f t="shared" si="4"/>
        <v>2.8600000000000003</v>
      </c>
      <c r="AX4" s="84">
        <f t="shared" si="4"/>
        <v>0</v>
      </c>
      <c r="AY4" s="84">
        <f t="shared" si="4"/>
        <v>2.6300000000000003</v>
      </c>
      <c r="AZ4" s="84">
        <f t="shared" si="4"/>
        <v>1.57</v>
      </c>
      <c r="BA4" s="84">
        <f t="shared" si="4"/>
        <v>1.2600000000000002</v>
      </c>
      <c r="BB4" s="84">
        <f t="shared" si="4"/>
        <v>1.33</v>
      </c>
      <c r="BC4" s="84">
        <f t="shared" si="4"/>
        <v>1.1400000000000001</v>
      </c>
      <c r="BD4" s="84">
        <f t="shared" si="4"/>
        <v>1.2700000000000002</v>
      </c>
      <c r="BE4" s="84">
        <f t="shared" si="4"/>
        <v>0</v>
      </c>
      <c r="BF4" s="84">
        <f t="shared" si="4"/>
        <v>0.82000000000000006</v>
      </c>
      <c r="BG4" s="84">
        <f t="shared" si="4"/>
        <v>2.23</v>
      </c>
      <c r="BH4" s="84">
        <f t="shared" si="4"/>
        <v>1.3900000000000001</v>
      </c>
      <c r="BI4" s="84">
        <f t="shared" si="4"/>
        <v>0</v>
      </c>
      <c r="BJ4" s="84">
        <f t="shared" si="4"/>
        <v>1.1700000000000002</v>
      </c>
      <c r="BK4" s="84">
        <f t="shared" si="4"/>
        <v>1.7500000000000007</v>
      </c>
      <c r="BL4" s="84">
        <f t="shared" si="4"/>
        <v>1.1000000000000001</v>
      </c>
      <c r="BM4" s="84">
        <f t="shared" si="4"/>
        <v>0</v>
      </c>
      <c r="BN4" s="84">
        <f t="shared" si="4"/>
        <v>1.68</v>
      </c>
      <c r="BO4" s="96">
        <f t="shared" si="2"/>
        <v>1.2168421052631582</v>
      </c>
      <c r="BQ4" s="95"/>
      <c r="CK4" s="94"/>
    </row>
    <row r="5" spans="1:89" s="84" customFormat="1" x14ac:dyDescent="0.2">
      <c r="A5" s="84">
        <v>3</v>
      </c>
      <c r="R5" s="84">
        <v>0.2</v>
      </c>
      <c r="U5" s="84">
        <v>3</v>
      </c>
      <c r="W5" s="84" t="str">
        <f>C1</f>
        <v>Kuhn</v>
      </c>
      <c r="X5" s="90">
        <f>C34</f>
        <v>1.75</v>
      </c>
      <c r="Y5" s="97">
        <v>2.0852941176470585</v>
      </c>
      <c r="Z5" s="93">
        <f t="shared" si="3"/>
        <v>1.75</v>
      </c>
      <c r="AA5" s="93">
        <v>1.32</v>
      </c>
      <c r="AB5" s="93">
        <f>AW$33+AW$34+AW$35+AW$36+Z5</f>
        <v>10.24</v>
      </c>
      <c r="AC5" s="93">
        <f>Table1626385150[[#This Row],[Column3]]+Average!Q476</f>
        <v>9.2406056177411671</v>
      </c>
      <c r="AE5" s="84" t="str">
        <f>D$1</f>
        <v>Tom Keatts</v>
      </c>
      <c r="AF5" s="94">
        <f>$D34</f>
        <v>1.6600000000000004</v>
      </c>
      <c r="AG5" s="94">
        <f>$D69</f>
        <v>0</v>
      </c>
      <c r="AH5" s="94">
        <f>$D104</f>
        <v>1.4000000000000001</v>
      </c>
      <c r="AI5" s="94">
        <f>$D140</f>
        <v>1.7500000000000004</v>
      </c>
      <c r="AJ5" s="94">
        <f>$D175</f>
        <v>1.3100000000000003</v>
      </c>
      <c r="AK5" s="94">
        <f>$D211</f>
        <v>1.77</v>
      </c>
      <c r="AL5" s="94">
        <f>$D246</f>
        <v>0</v>
      </c>
      <c r="AM5" s="94">
        <f>$D282</f>
        <v>0.2</v>
      </c>
      <c r="AN5" s="94">
        <f>$D318</f>
        <v>0</v>
      </c>
      <c r="AO5" s="94">
        <f>$D354</f>
        <v>0.5</v>
      </c>
      <c r="AP5" s="94">
        <f>$D390</f>
        <v>1.51</v>
      </c>
      <c r="AQ5" s="94">
        <f>$D426</f>
        <v>2.1000000000000005</v>
      </c>
      <c r="AR5" s="94">
        <f>$D428</f>
        <v>12.2</v>
      </c>
      <c r="AT5" s="95" t="s">
        <v>23</v>
      </c>
      <c r="AV5" s="84">
        <f t="shared" ref="AV5:BN5" si="5">B104</f>
        <v>1.0900000000000001</v>
      </c>
      <c r="AW5" s="84">
        <f t="shared" si="5"/>
        <v>1.59</v>
      </c>
      <c r="AX5" s="84">
        <f t="shared" si="5"/>
        <v>1.4000000000000001</v>
      </c>
      <c r="AY5" s="84">
        <f t="shared" si="5"/>
        <v>2.29</v>
      </c>
      <c r="AZ5" s="84">
        <f t="shared" si="5"/>
        <v>1.08</v>
      </c>
      <c r="BA5" s="84">
        <f t="shared" si="5"/>
        <v>1.57</v>
      </c>
      <c r="BB5" s="84">
        <f t="shared" si="5"/>
        <v>1.42</v>
      </c>
      <c r="BC5" s="84">
        <f t="shared" si="5"/>
        <v>1.4300000000000004</v>
      </c>
      <c r="BD5" s="84">
        <f t="shared" si="5"/>
        <v>1.3499999999999999</v>
      </c>
      <c r="BE5" s="84">
        <f t="shared" si="5"/>
        <v>0</v>
      </c>
      <c r="BF5" s="84">
        <f t="shared" si="5"/>
        <v>0</v>
      </c>
      <c r="BG5" s="84">
        <f t="shared" si="5"/>
        <v>1.58</v>
      </c>
      <c r="BH5" s="84">
        <f t="shared" si="5"/>
        <v>1.2</v>
      </c>
      <c r="BI5" s="84">
        <f t="shared" si="5"/>
        <v>0</v>
      </c>
      <c r="BJ5" s="84">
        <f t="shared" si="5"/>
        <v>1.7400000000000002</v>
      </c>
      <c r="BK5" s="84">
        <f t="shared" si="5"/>
        <v>2.04</v>
      </c>
      <c r="BL5" s="84">
        <f t="shared" si="5"/>
        <v>1.4500000000000002</v>
      </c>
      <c r="BM5" s="84">
        <f t="shared" si="5"/>
        <v>0</v>
      </c>
      <c r="BN5" s="84">
        <f t="shared" si="5"/>
        <v>1.29</v>
      </c>
      <c r="BO5" s="96">
        <f t="shared" si="2"/>
        <v>1.1852631578947366</v>
      </c>
      <c r="BQ5" s="95"/>
      <c r="CK5" s="94"/>
    </row>
    <row r="6" spans="1:89" s="84" customFormat="1" x14ac:dyDescent="0.2">
      <c r="A6" s="84">
        <v>4</v>
      </c>
      <c r="U6" s="84">
        <v>4</v>
      </c>
      <c r="W6" s="84" t="str">
        <f>D1</f>
        <v>Tom Keatts</v>
      </c>
      <c r="X6" s="90">
        <f>D34</f>
        <v>1.6600000000000004</v>
      </c>
      <c r="Y6" s="97"/>
      <c r="Z6" s="93">
        <f t="shared" si="3"/>
        <v>1.6600000000000004</v>
      </c>
      <c r="AA6" s="98"/>
      <c r="AB6" s="93">
        <f>AX$33+AX$34+AX$35+AX$36+Z6</f>
        <v>4.3600000000000003</v>
      </c>
      <c r="AC6" s="93">
        <f>Table1626385150[[#This Row],[Column3]]+Average!Q477</f>
        <v>6.3177585649644472</v>
      </c>
      <c r="AE6" s="84" t="str">
        <f>E$1</f>
        <v>Victor</v>
      </c>
      <c r="AF6" s="94">
        <f>$E34</f>
        <v>2.89</v>
      </c>
      <c r="AG6" s="94">
        <f>$E69</f>
        <v>2.6300000000000003</v>
      </c>
      <c r="AH6" s="94">
        <f>$E104</f>
        <v>2.29</v>
      </c>
      <c r="AI6" s="94">
        <f>$E140</f>
        <v>2.7799999999999994</v>
      </c>
      <c r="AJ6" s="94">
        <f>$E175</f>
        <v>1.98</v>
      </c>
      <c r="AK6" s="94">
        <f>$E211</f>
        <v>1.1000000000000001</v>
      </c>
      <c r="AL6" s="94">
        <f>$E246</f>
        <v>0.04</v>
      </c>
      <c r="AM6" s="94">
        <f>$E282</f>
        <v>0.42000000000000004</v>
      </c>
      <c r="AN6" s="94">
        <f>$E318</f>
        <v>0.08</v>
      </c>
      <c r="AO6" s="94">
        <f>$E354</f>
        <v>0.69</v>
      </c>
      <c r="AP6" s="94">
        <f>$E390</f>
        <v>2.14</v>
      </c>
      <c r="AQ6" s="94">
        <f>$E426</f>
        <v>3.4600000000000004</v>
      </c>
      <c r="AR6" s="94">
        <f>$E428</f>
        <v>20.5</v>
      </c>
      <c r="AT6" s="95" t="s">
        <v>24</v>
      </c>
      <c r="AV6" s="84">
        <f>B140</f>
        <v>1.5200000000000002</v>
      </c>
      <c r="AW6" s="84">
        <f t="shared" ref="AW6:BN6" si="6">C140</f>
        <v>3.2599999999999993</v>
      </c>
      <c r="AX6" s="84">
        <f t="shared" si="6"/>
        <v>1.7500000000000004</v>
      </c>
      <c r="AY6" s="84">
        <f t="shared" si="6"/>
        <v>2.7799999999999994</v>
      </c>
      <c r="AZ6" s="84">
        <f t="shared" si="6"/>
        <v>2.3800000000000003</v>
      </c>
      <c r="BA6" s="84">
        <f t="shared" si="6"/>
        <v>2.3300000000000005</v>
      </c>
      <c r="BB6" s="84">
        <f t="shared" si="6"/>
        <v>2.5799999999999996</v>
      </c>
      <c r="BC6" s="84">
        <f t="shared" si="6"/>
        <v>2.04</v>
      </c>
      <c r="BD6" s="84">
        <f t="shared" si="6"/>
        <v>2.0399999999999996</v>
      </c>
      <c r="BE6" s="84">
        <f t="shared" si="6"/>
        <v>0</v>
      </c>
      <c r="BF6" s="84">
        <f t="shared" si="6"/>
        <v>2.6599999999999988</v>
      </c>
      <c r="BG6" s="84">
        <f t="shared" si="6"/>
        <v>2.2999999999999998</v>
      </c>
      <c r="BH6" s="84">
        <f t="shared" si="6"/>
        <v>2.7899999999999991</v>
      </c>
      <c r="BI6" s="84">
        <f t="shared" si="6"/>
        <v>0</v>
      </c>
      <c r="BJ6" s="84">
        <f t="shared" si="6"/>
        <v>1.7700000000000002</v>
      </c>
      <c r="BK6" s="84">
        <f t="shared" si="6"/>
        <v>2.0700000000000003</v>
      </c>
      <c r="BL6" s="84">
        <f t="shared" si="6"/>
        <v>1.8599999999999999</v>
      </c>
      <c r="BM6" s="84">
        <f t="shared" si="6"/>
        <v>0</v>
      </c>
      <c r="BN6" s="84">
        <f t="shared" si="6"/>
        <v>3.6999999999999997</v>
      </c>
      <c r="BO6" s="96">
        <f t="shared" si="2"/>
        <v>1.9910526315789472</v>
      </c>
      <c r="BQ6" s="95"/>
      <c r="CK6" s="94"/>
    </row>
    <row r="7" spans="1:89" s="84" customFormat="1" x14ac:dyDescent="0.2">
      <c r="A7" s="84">
        <v>5</v>
      </c>
      <c r="D7" s="84">
        <v>0.08</v>
      </c>
      <c r="E7" s="84">
        <v>0.22</v>
      </c>
      <c r="G7" s="84">
        <v>0.28000000000000003</v>
      </c>
      <c r="H7">
        <v>0.26</v>
      </c>
      <c r="I7">
        <v>0.24</v>
      </c>
      <c r="M7" s="84">
        <v>0.24</v>
      </c>
      <c r="N7" s="84">
        <v>0.01</v>
      </c>
      <c r="P7" s="84">
        <v>0.12</v>
      </c>
      <c r="Q7">
        <v>0.2</v>
      </c>
      <c r="U7" s="84">
        <v>5</v>
      </c>
      <c r="W7" s="84" t="str">
        <f>E1</f>
        <v>Victor</v>
      </c>
      <c r="X7" s="90">
        <f>E34</f>
        <v>2.89</v>
      </c>
      <c r="Y7" s="97">
        <v>2.7186956521739134</v>
      </c>
      <c r="Z7" s="93">
        <f t="shared" si="3"/>
        <v>2.89</v>
      </c>
      <c r="AA7" s="93">
        <v>2.5299999999999998</v>
      </c>
      <c r="AB7" s="93">
        <f>AY$33+AY$34+AY$35+AY$36+Z7</f>
        <v>7.57</v>
      </c>
      <c r="AC7" s="93">
        <f>Table1626385150[[#This Row],[Column3]]+Average!Q478</f>
        <v>10.390124223602484</v>
      </c>
      <c r="AE7" s="84" t="str">
        <f>F$1</f>
        <v>Ruark</v>
      </c>
      <c r="AF7" s="94">
        <f>$F34</f>
        <v>1.7300000000000002</v>
      </c>
      <c r="AG7" s="94">
        <f>$F69</f>
        <v>1.57</v>
      </c>
      <c r="AH7" s="94">
        <f>$F104</f>
        <v>1.08</v>
      </c>
      <c r="AI7" s="94">
        <f>$F140</f>
        <v>2.3800000000000003</v>
      </c>
      <c r="AJ7" s="94">
        <f>$F175</f>
        <v>1.7999999999999998</v>
      </c>
      <c r="AK7" s="94">
        <f>$F211</f>
        <v>1.5800000000000003</v>
      </c>
      <c r="AL7" s="94">
        <f>$F246</f>
        <v>0</v>
      </c>
      <c r="AM7" s="94">
        <f>$F282</f>
        <v>0.33</v>
      </c>
      <c r="AN7" s="94">
        <f>$F318</f>
        <v>0.04</v>
      </c>
      <c r="AO7" s="94">
        <f>$F354</f>
        <v>0.55000000000000004</v>
      </c>
      <c r="AP7" s="94">
        <f>$F390</f>
        <v>0.96000000000000019</v>
      </c>
      <c r="AQ7" s="94">
        <f>$F426</f>
        <v>2.6300000000000003</v>
      </c>
      <c r="AR7" s="94">
        <f>$F428</f>
        <v>14.650000000000004</v>
      </c>
      <c r="AT7" s="95" t="s">
        <v>25</v>
      </c>
      <c r="AV7" s="84">
        <f>B175</f>
        <v>1.03</v>
      </c>
      <c r="AW7" s="84">
        <f t="shared" ref="AW7:BN7" si="7">C175</f>
        <v>2.11</v>
      </c>
      <c r="AX7" s="84">
        <f t="shared" si="7"/>
        <v>1.3100000000000003</v>
      </c>
      <c r="AY7" s="84">
        <f t="shared" si="7"/>
        <v>1.98</v>
      </c>
      <c r="AZ7" s="84">
        <f t="shared" si="7"/>
        <v>1.7999999999999998</v>
      </c>
      <c r="BA7" s="84">
        <f t="shared" si="7"/>
        <v>1.6199999999999999</v>
      </c>
      <c r="BB7" s="84">
        <f t="shared" si="7"/>
        <v>0.65</v>
      </c>
      <c r="BC7" s="84">
        <f t="shared" si="7"/>
        <v>1.2700000000000002</v>
      </c>
      <c r="BD7" s="84">
        <f t="shared" si="7"/>
        <v>1.3900000000000001</v>
      </c>
      <c r="BE7" s="84">
        <f t="shared" si="7"/>
        <v>0</v>
      </c>
      <c r="BF7" s="84">
        <f t="shared" si="7"/>
        <v>1.9999999999999998</v>
      </c>
      <c r="BG7" s="84">
        <f t="shared" si="7"/>
        <v>1.57</v>
      </c>
      <c r="BH7" s="84">
        <f t="shared" si="7"/>
        <v>1.06</v>
      </c>
      <c r="BI7" s="84">
        <f t="shared" si="7"/>
        <v>0</v>
      </c>
      <c r="BJ7" s="84">
        <f t="shared" si="7"/>
        <v>1.1300000000000001</v>
      </c>
      <c r="BK7" s="84">
        <f t="shared" si="7"/>
        <v>1.24</v>
      </c>
      <c r="BL7" s="84">
        <f t="shared" si="7"/>
        <v>1.88</v>
      </c>
      <c r="BM7" s="84">
        <f t="shared" si="7"/>
        <v>0</v>
      </c>
      <c r="BN7" s="84">
        <f t="shared" si="7"/>
        <v>2.8</v>
      </c>
      <c r="BO7" s="96">
        <f t="shared" si="2"/>
        <v>1.3073684210526313</v>
      </c>
      <c r="BQ7" s="95"/>
      <c r="CK7" s="94"/>
    </row>
    <row r="8" spans="1:89" s="84" customFormat="1" x14ac:dyDescent="0.2">
      <c r="A8" s="84">
        <v>6</v>
      </c>
      <c r="F8" s="84">
        <v>0.13</v>
      </c>
      <c r="J8" s="84">
        <v>0.28999999999999998</v>
      </c>
      <c r="N8" s="84">
        <v>0.11</v>
      </c>
      <c r="R8" s="84">
        <v>0.1</v>
      </c>
      <c r="U8" s="84">
        <v>6</v>
      </c>
      <c r="W8" s="84" t="str">
        <f>F1</f>
        <v>Ruark</v>
      </c>
      <c r="X8" s="90">
        <f>F34</f>
        <v>1.7300000000000002</v>
      </c>
      <c r="Y8" s="97">
        <v>1.5539130434782606</v>
      </c>
      <c r="Z8" s="93">
        <f t="shared" si="3"/>
        <v>1.7300000000000002</v>
      </c>
      <c r="AA8" s="93">
        <v>1.78</v>
      </c>
      <c r="AB8" s="93">
        <f>AZ$33+AZ$34+AZ$35+AZ$36+Z8</f>
        <v>8.15</v>
      </c>
      <c r="AC8" s="93">
        <f>Table1626385150[[#This Row],[Column3]]+Average!Q479</f>
        <v>7.3805013625665801</v>
      </c>
      <c r="AE8" s="84" t="str">
        <f>G$1</f>
        <v>Cardwell</v>
      </c>
      <c r="AF8" s="94">
        <f>$G34</f>
        <v>2.48</v>
      </c>
      <c r="AG8" s="94">
        <f>$G69</f>
        <v>1.2600000000000002</v>
      </c>
      <c r="AH8" s="94">
        <f>$G104</f>
        <v>1.57</v>
      </c>
      <c r="AI8" s="94">
        <f>$G140</f>
        <v>2.3300000000000005</v>
      </c>
      <c r="AJ8" s="94">
        <f>$G175</f>
        <v>1.6199999999999999</v>
      </c>
      <c r="AK8" s="94">
        <f>$G211</f>
        <v>1.3</v>
      </c>
      <c r="AL8" s="94">
        <f>$G246</f>
        <v>0</v>
      </c>
      <c r="AM8" s="94">
        <f>$G282</f>
        <v>0</v>
      </c>
      <c r="AN8" s="94">
        <f>$G318</f>
        <v>0</v>
      </c>
      <c r="AO8" s="94">
        <f>$G354</f>
        <v>0.57999999999999996</v>
      </c>
      <c r="AP8" s="94">
        <f>$G38490</f>
        <v>0</v>
      </c>
      <c r="AQ8" s="94">
        <f>$G426</f>
        <v>1.37</v>
      </c>
      <c r="AR8" s="94">
        <f>$G428</f>
        <v>14.030000000000001</v>
      </c>
      <c r="AS8" s="99"/>
      <c r="AT8" s="95" t="s">
        <v>26</v>
      </c>
      <c r="AV8" s="84">
        <f>B211</f>
        <v>1.31</v>
      </c>
      <c r="AW8" s="84">
        <f t="shared" ref="AW8:BN8" si="8">C211</f>
        <v>2.15</v>
      </c>
      <c r="AX8" s="84">
        <f t="shared" si="8"/>
        <v>1.77</v>
      </c>
      <c r="AY8" s="84">
        <f t="shared" si="8"/>
        <v>1.1000000000000001</v>
      </c>
      <c r="AZ8" s="84">
        <f t="shared" si="8"/>
        <v>1.5800000000000003</v>
      </c>
      <c r="BA8" s="84">
        <f t="shared" si="8"/>
        <v>1.3</v>
      </c>
      <c r="BB8" s="84">
        <f t="shared" si="8"/>
        <v>1.31</v>
      </c>
      <c r="BC8" s="84">
        <f t="shared" si="8"/>
        <v>1.5099999999999998</v>
      </c>
      <c r="BD8" s="84">
        <f t="shared" si="8"/>
        <v>1.4700000000000002</v>
      </c>
      <c r="BE8" s="84">
        <f t="shared" si="8"/>
        <v>0</v>
      </c>
      <c r="BF8" s="84">
        <f t="shared" si="8"/>
        <v>2.2400000000000002</v>
      </c>
      <c r="BG8" s="84">
        <f t="shared" si="8"/>
        <v>1.69</v>
      </c>
      <c r="BH8" s="84">
        <f t="shared" si="8"/>
        <v>1.2600000000000002</v>
      </c>
      <c r="BI8" s="84">
        <f t="shared" si="8"/>
        <v>0</v>
      </c>
      <c r="BJ8" s="84">
        <f t="shared" si="8"/>
        <v>1.5600000000000003</v>
      </c>
      <c r="BK8" s="84">
        <f t="shared" si="8"/>
        <v>1.53</v>
      </c>
      <c r="BL8" s="84">
        <f t="shared" si="8"/>
        <v>1.74</v>
      </c>
      <c r="BM8" s="84">
        <f t="shared" si="8"/>
        <v>0</v>
      </c>
      <c r="BN8" s="84">
        <f t="shared" si="8"/>
        <v>2.2599999999999998</v>
      </c>
      <c r="BO8" s="96">
        <f t="shared" si="2"/>
        <v>1.3568421052631578</v>
      </c>
      <c r="BQ8" s="95"/>
      <c r="CK8" s="94"/>
    </row>
    <row r="9" spans="1:89" s="84" customFormat="1" x14ac:dyDescent="0.2">
      <c r="A9" s="84">
        <v>7</v>
      </c>
      <c r="C9" s="84">
        <v>0.11</v>
      </c>
      <c r="E9" s="84">
        <v>0.02</v>
      </c>
      <c r="N9" s="84">
        <v>0.02</v>
      </c>
      <c r="U9" s="84">
        <v>7</v>
      </c>
      <c r="W9" s="84" t="str">
        <f>G1</f>
        <v>Cardwell</v>
      </c>
      <c r="X9" s="91">
        <f>G34</f>
        <v>2.48</v>
      </c>
      <c r="Y9" s="97">
        <v>1.6034999999999999</v>
      </c>
      <c r="Z9" s="93">
        <f t="shared" si="3"/>
        <v>2.48</v>
      </c>
      <c r="AA9" s="93">
        <v>1.93</v>
      </c>
      <c r="AB9" s="93">
        <f>BA$33+BA$34+BA$35+BA$36+Z9</f>
        <v>6.93</v>
      </c>
      <c r="AC9" s="93">
        <f>Table1626385150[[#This Row],[Column3]]+Average!Q480</f>
        <v>6.4787321981424153</v>
      </c>
      <c r="AE9" s="84" t="str">
        <f>H$1</f>
        <v>Hastings</v>
      </c>
      <c r="AF9" s="94">
        <f>$H34</f>
        <v>2.8500000000000005</v>
      </c>
      <c r="AG9" s="94">
        <f>$H69</f>
        <v>1.33</v>
      </c>
      <c r="AH9" s="94">
        <f>$H104</f>
        <v>1.42</v>
      </c>
      <c r="AI9" s="94">
        <f>$H140</f>
        <v>2.5799999999999996</v>
      </c>
      <c r="AJ9" s="94">
        <f>$H175</f>
        <v>0.65</v>
      </c>
      <c r="AK9" s="94">
        <f>$H211</f>
        <v>1.31</v>
      </c>
      <c r="AL9" s="94">
        <f>$H246</f>
        <v>0</v>
      </c>
      <c r="AM9" s="94">
        <f>$H282</f>
        <v>0.11</v>
      </c>
      <c r="AN9" s="94">
        <f>$H318</f>
        <v>0</v>
      </c>
      <c r="AO9" s="94">
        <f>$H354</f>
        <v>1.0499999999999998</v>
      </c>
      <c r="AP9" s="94">
        <f>$H390</f>
        <v>0.51</v>
      </c>
      <c r="AQ9" s="94">
        <f>$H426</f>
        <v>0</v>
      </c>
      <c r="AR9" s="94">
        <f>$H428</f>
        <v>11.81</v>
      </c>
      <c r="AS9" s="99"/>
      <c r="AT9" s="95" t="s">
        <v>27</v>
      </c>
      <c r="AV9" s="84">
        <f>B246</f>
        <v>0.01</v>
      </c>
      <c r="AW9" s="84">
        <f t="shared" ref="AW9:BN9" si="9">C246</f>
        <v>0</v>
      </c>
      <c r="AX9" s="84">
        <f t="shared" si="9"/>
        <v>0</v>
      </c>
      <c r="AY9" s="84">
        <f t="shared" si="9"/>
        <v>0.04</v>
      </c>
      <c r="AZ9" s="84">
        <f t="shared" si="9"/>
        <v>0</v>
      </c>
      <c r="BA9" s="84">
        <f t="shared" si="9"/>
        <v>0</v>
      </c>
      <c r="BB9" s="84">
        <f t="shared" si="9"/>
        <v>0</v>
      </c>
      <c r="BC9" s="84">
        <f t="shared" si="9"/>
        <v>0.01</v>
      </c>
      <c r="BD9" s="84">
        <f t="shared" si="9"/>
        <v>0</v>
      </c>
      <c r="BE9" s="84">
        <f t="shared" si="9"/>
        <v>0</v>
      </c>
      <c r="BF9" s="84">
        <f t="shared" si="9"/>
        <v>0.05</v>
      </c>
      <c r="BG9" s="84">
        <f t="shared" si="9"/>
        <v>0.03</v>
      </c>
      <c r="BH9" s="84">
        <f t="shared" si="9"/>
        <v>0</v>
      </c>
      <c r="BI9" s="84">
        <f t="shared" si="9"/>
        <v>0</v>
      </c>
      <c r="BJ9" s="84">
        <f t="shared" si="9"/>
        <v>0</v>
      </c>
      <c r="BK9" s="84">
        <f t="shared" si="9"/>
        <v>0</v>
      </c>
      <c r="BL9" s="84">
        <f t="shared" si="9"/>
        <v>0</v>
      </c>
      <c r="BM9" s="84">
        <f t="shared" si="9"/>
        <v>0</v>
      </c>
      <c r="BN9" s="84">
        <f t="shared" si="9"/>
        <v>0.02</v>
      </c>
      <c r="BO9" s="96">
        <f t="shared" si="2"/>
        <v>8.4210526315789472E-3</v>
      </c>
      <c r="BQ9" s="95"/>
      <c r="CK9" s="94"/>
    </row>
    <row r="10" spans="1:89" s="84" customFormat="1" x14ac:dyDescent="0.2">
      <c r="A10" s="84">
        <v>8</v>
      </c>
      <c r="C10" s="84">
        <v>0.03</v>
      </c>
      <c r="G10" s="84">
        <v>0.35</v>
      </c>
      <c r="I10" s="84">
        <v>0.01</v>
      </c>
      <c r="M10" s="84">
        <v>0.02</v>
      </c>
      <c r="P10" s="84">
        <v>0.02</v>
      </c>
      <c r="Q10" s="84">
        <v>0.05</v>
      </c>
      <c r="U10" s="84">
        <v>8</v>
      </c>
      <c r="W10" s="84" t="str">
        <f>H1</f>
        <v>Hastings</v>
      </c>
      <c r="X10" s="90">
        <f>H34</f>
        <v>2.8500000000000005</v>
      </c>
      <c r="Y10" s="97">
        <v>1.776956521739131</v>
      </c>
      <c r="Z10" s="93">
        <f t="shared" si="3"/>
        <v>2.8500000000000005</v>
      </c>
      <c r="AA10" s="93">
        <v>1.84</v>
      </c>
      <c r="AB10" s="93">
        <f>BB$33+BB$34+BB$35+BB$36+Z10</f>
        <v>9.7100000000000009</v>
      </c>
      <c r="AC10" s="93">
        <f>Table1626385150[[#This Row],[Column3]]+Average!Q481</f>
        <v>7.6571773194599286</v>
      </c>
      <c r="AE10" s="84" t="str">
        <f>I$1</f>
        <v>510 Pataha</v>
      </c>
      <c r="AF10" s="94">
        <f>$I34</f>
        <v>1.8400000000000005</v>
      </c>
      <c r="AG10" s="94">
        <f>$I69</f>
        <v>1.1400000000000001</v>
      </c>
      <c r="AH10" s="94">
        <f>$I104</f>
        <v>1.4300000000000004</v>
      </c>
      <c r="AI10" s="94">
        <f>$I140</f>
        <v>2.04</v>
      </c>
      <c r="AJ10" s="94">
        <f>$I175</f>
        <v>1.2700000000000002</v>
      </c>
      <c r="AK10" s="94">
        <f>$I211</f>
        <v>1.5099999999999998</v>
      </c>
      <c r="AL10" s="94">
        <f>$I246</f>
        <v>0.01</v>
      </c>
      <c r="AM10" s="94">
        <f>$I282</f>
        <v>0.29000000000000004</v>
      </c>
      <c r="AN10" s="94">
        <f>$I318</f>
        <v>0</v>
      </c>
      <c r="AO10" s="94">
        <f>$I354</f>
        <v>0.70000000000000007</v>
      </c>
      <c r="AP10" s="94">
        <f>$I390</f>
        <v>1.6600000000000001</v>
      </c>
      <c r="AQ10" s="94">
        <f>$I426</f>
        <v>2.5100000000000002</v>
      </c>
      <c r="AR10" s="94">
        <f>$I428</f>
        <v>14.4</v>
      </c>
      <c r="AT10" s="95" t="s">
        <v>28</v>
      </c>
      <c r="AV10" s="84">
        <f>B282</f>
        <v>0.26</v>
      </c>
      <c r="AW10" s="84">
        <f t="shared" ref="AW10:BN10" si="10">C282</f>
        <v>0.36</v>
      </c>
      <c r="AX10" s="84">
        <f t="shared" si="10"/>
        <v>0.2</v>
      </c>
      <c r="AY10" s="84">
        <f t="shared" si="10"/>
        <v>0.42000000000000004</v>
      </c>
      <c r="AZ10" s="84">
        <f t="shared" si="10"/>
        <v>0.33</v>
      </c>
      <c r="BA10" s="84">
        <f t="shared" si="10"/>
        <v>0</v>
      </c>
      <c r="BB10" s="84">
        <f t="shared" si="10"/>
        <v>0.11</v>
      </c>
      <c r="BC10" s="84">
        <f t="shared" si="10"/>
        <v>0.29000000000000004</v>
      </c>
      <c r="BD10" s="84">
        <f t="shared" si="10"/>
        <v>0.3</v>
      </c>
      <c r="BE10" s="84">
        <f t="shared" si="10"/>
        <v>0</v>
      </c>
      <c r="BF10" s="84">
        <f t="shared" si="10"/>
        <v>0.47</v>
      </c>
      <c r="BG10" s="84">
        <f t="shared" si="10"/>
        <v>0.37</v>
      </c>
      <c r="BH10" s="84">
        <f t="shared" si="10"/>
        <v>0.26</v>
      </c>
      <c r="BI10" s="84">
        <f t="shared" si="10"/>
        <v>0</v>
      </c>
      <c r="BJ10" s="84">
        <f t="shared" si="10"/>
        <v>0.24</v>
      </c>
      <c r="BK10" s="84">
        <f t="shared" si="10"/>
        <v>0.28000000000000003</v>
      </c>
      <c r="BL10" s="84">
        <f t="shared" si="10"/>
        <v>0.38</v>
      </c>
      <c r="BM10" s="84">
        <f t="shared" si="10"/>
        <v>0</v>
      </c>
      <c r="BN10" s="84">
        <f t="shared" si="10"/>
        <v>0.7</v>
      </c>
      <c r="BO10" s="96">
        <f t="shared" si="2"/>
        <v>0.26157894736842108</v>
      </c>
      <c r="BQ10" s="95"/>
      <c r="CK10" s="94"/>
    </row>
    <row r="11" spans="1:89" s="84" customFormat="1" x14ac:dyDescent="0.2">
      <c r="A11" s="84">
        <v>9</v>
      </c>
      <c r="E11" s="84">
        <v>0.51</v>
      </c>
      <c r="F11" s="84">
        <v>0.08</v>
      </c>
      <c r="G11" s="139"/>
      <c r="H11" s="84">
        <v>0.62</v>
      </c>
      <c r="N11">
        <v>0.15</v>
      </c>
      <c r="Q11" s="84">
        <v>0.46</v>
      </c>
      <c r="U11" s="84">
        <v>9</v>
      </c>
      <c r="W11" s="84" t="str">
        <f>I1</f>
        <v>510 Pataha</v>
      </c>
      <c r="X11" s="90">
        <f>I34</f>
        <v>1.8400000000000005</v>
      </c>
      <c r="Y11" s="97"/>
      <c r="Z11" s="93">
        <f t="shared" si="3"/>
        <v>1.8400000000000005</v>
      </c>
      <c r="AA11" s="98"/>
      <c r="AB11" s="93">
        <f>BC$33+BC$34+BC$35+BC$36+Z11</f>
        <v>7.7500000000000009</v>
      </c>
      <c r="AC11" s="93">
        <f>Table1626385150[[#This Row],[Column3]]+Average!Q482</f>
        <v>4.7799999999999994</v>
      </c>
      <c r="AE11" s="84" t="str">
        <f>J$1</f>
        <v>Williams</v>
      </c>
      <c r="AF11" s="94">
        <f>$J34</f>
        <v>2.3199999999999994</v>
      </c>
      <c r="AG11" s="94">
        <f>$J69</f>
        <v>1.2700000000000002</v>
      </c>
      <c r="AH11" s="94">
        <f>$J104</f>
        <v>1.3499999999999999</v>
      </c>
      <c r="AI11" s="94">
        <f>$J140</f>
        <v>2.0399999999999996</v>
      </c>
      <c r="AJ11" s="94">
        <f>$J175</f>
        <v>1.3900000000000001</v>
      </c>
      <c r="AK11" s="94">
        <f>$J211</f>
        <v>1.4700000000000002</v>
      </c>
      <c r="AL11" s="94">
        <f>$J246</f>
        <v>0</v>
      </c>
      <c r="AM11" s="94">
        <f>$J282</f>
        <v>0.3</v>
      </c>
      <c r="AN11" s="94">
        <f>$J318</f>
        <v>0</v>
      </c>
      <c r="AO11" s="94">
        <f>$J354</f>
        <v>0.59000000000000008</v>
      </c>
      <c r="AP11" s="94">
        <f>$J390</f>
        <v>1.9100000000000001</v>
      </c>
      <c r="AQ11" s="94">
        <f>$J426</f>
        <v>2.6500000000000004</v>
      </c>
      <c r="AR11" s="94">
        <f>$J428</f>
        <v>15.290000000000001</v>
      </c>
      <c r="AT11" s="95" t="s">
        <v>29</v>
      </c>
      <c r="AV11" s="84">
        <f>B318</f>
        <v>0</v>
      </c>
      <c r="AW11" s="84">
        <f t="shared" ref="AW11:BN11" si="11">C318</f>
        <v>0</v>
      </c>
      <c r="AX11" s="84">
        <f t="shared" si="11"/>
        <v>0</v>
      </c>
      <c r="AY11" s="84">
        <f t="shared" si="11"/>
        <v>0.08</v>
      </c>
      <c r="AZ11" s="84">
        <f t="shared" si="11"/>
        <v>0.04</v>
      </c>
      <c r="BA11" s="84">
        <f t="shared" si="11"/>
        <v>0</v>
      </c>
      <c r="BB11" s="84">
        <f t="shared" si="11"/>
        <v>0</v>
      </c>
      <c r="BC11" s="84">
        <f t="shared" si="11"/>
        <v>0</v>
      </c>
      <c r="BD11" s="84">
        <f t="shared" si="11"/>
        <v>0</v>
      </c>
      <c r="BE11" s="84">
        <f t="shared" si="11"/>
        <v>0</v>
      </c>
      <c r="BF11" s="84">
        <f t="shared" si="11"/>
        <v>0</v>
      </c>
      <c r="BG11" s="84">
        <f t="shared" si="11"/>
        <v>0</v>
      </c>
      <c r="BH11" s="84">
        <f t="shared" si="11"/>
        <v>0</v>
      </c>
      <c r="BI11" s="84">
        <f t="shared" si="11"/>
        <v>0</v>
      </c>
      <c r="BJ11" s="84">
        <f t="shared" si="11"/>
        <v>0.05</v>
      </c>
      <c r="BK11" s="84">
        <f t="shared" si="11"/>
        <v>0.05</v>
      </c>
      <c r="BL11" s="84">
        <f t="shared" si="11"/>
        <v>0</v>
      </c>
      <c r="BM11" s="84">
        <f t="shared" si="11"/>
        <v>0</v>
      </c>
      <c r="BN11" s="84">
        <f t="shared" si="11"/>
        <v>0</v>
      </c>
      <c r="BO11" s="96">
        <f t="shared" si="2"/>
        <v>1.1578947368421052E-2</v>
      </c>
      <c r="BQ11" s="95"/>
      <c r="CK11" s="94"/>
    </row>
    <row r="12" spans="1:89" s="84" customFormat="1" x14ac:dyDescent="0.2">
      <c r="A12" s="84">
        <v>10</v>
      </c>
      <c r="C12" s="84">
        <v>0.02</v>
      </c>
      <c r="G12" s="84">
        <v>0.23</v>
      </c>
      <c r="J12" s="84">
        <v>0.5</v>
      </c>
      <c r="L12" s="84">
        <v>1.31</v>
      </c>
      <c r="M12" s="84">
        <v>0.9</v>
      </c>
      <c r="Q12">
        <v>0.15</v>
      </c>
      <c r="R12" s="84">
        <v>0.7</v>
      </c>
      <c r="U12" s="84">
        <v>10</v>
      </c>
      <c r="W12" s="84" t="str">
        <f>J1</f>
        <v>Williams</v>
      </c>
      <c r="X12" s="90">
        <f>J34</f>
        <v>2.3199999999999994</v>
      </c>
      <c r="Y12" s="97">
        <v>2.2043478260869565</v>
      </c>
      <c r="Z12" s="93">
        <f t="shared" si="3"/>
        <v>2.3199999999999994</v>
      </c>
      <c r="AA12" s="93">
        <v>2.2200000000000002</v>
      </c>
      <c r="AB12" s="93">
        <f>BD$33+BD$34+BD$35+BD$36+Z12</f>
        <v>10.02</v>
      </c>
      <c r="AC12" s="93">
        <f>Table1626385150[[#This Row],[Column3]]+Average!Q483</f>
        <v>8.5657214524605827</v>
      </c>
      <c r="AE12" s="84" t="str">
        <f>K$1</f>
        <v>Fitzsimmons</v>
      </c>
      <c r="AF12" s="94">
        <f>$K34</f>
        <v>0</v>
      </c>
      <c r="AG12" s="94">
        <f>$K69</f>
        <v>0</v>
      </c>
      <c r="AH12" s="94">
        <f>$K104</f>
        <v>0</v>
      </c>
      <c r="AI12" s="94">
        <f>$K140</f>
        <v>0</v>
      </c>
      <c r="AJ12" s="94">
        <f>$K175</f>
        <v>0</v>
      </c>
      <c r="AK12" s="94">
        <f>$K211</f>
        <v>0</v>
      </c>
      <c r="AL12" s="94">
        <f>$K246</f>
        <v>0</v>
      </c>
      <c r="AM12" s="94">
        <f>$K282</f>
        <v>0</v>
      </c>
      <c r="AN12" s="94">
        <f>$K318</f>
        <v>0</v>
      </c>
      <c r="AO12" s="94">
        <f>$K354</f>
        <v>0.42999999999999994</v>
      </c>
      <c r="AP12" s="94">
        <f>$K390</f>
        <v>1.9600000000000002</v>
      </c>
      <c r="AQ12" s="94">
        <f>$K426</f>
        <v>4.18</v>
      </c>
      <c r="AR12" s="94">
        <f>$K428</f>
        <v>6.57</v>
      </c>
      <c r="AS12" s="99"/>
      <c r="AT12" s="95" t="s">
        <v>30</v>
      </c>
      <c r="AV12" s="84">
        <f>B354</f>
        <v>0.42000000000000004</v>
      </c>
      <c r="AW12" s="84">
        <f t="shared" ref="AW12:BN12" si="12">C354</f>
        <v>1</v>
      </c>
      <c r="AX12" s="84">
        <f t="shared" si="12"/>
        <v>0.5</v>
      </c>
      <c r="AY12" s="84">
        <f t="shared" si="12"/>
        <v>0.69</v>
      </c>
      <c r="AZ12" s="84">
        <f t="shared" si="12"/>
        <v>0.55000000000000004</v>
      </c>
      <c r="BA12" s="84">
        <f t="shared" si="12"/>
        <v>0.57999999999999996</v>
      </c>
      <c r="BB12" s="84">
        <f t="shared" si="12"/>
        <v>1.0499999999999998</v>
      </c>
      <c r="BC12" s="84">
        <f t="shared" si="12"/>
        <v>0.70000000000000007</v>
      </c>
      <c r="BD12" s="84">
        <f t="shared" si="12"/>
        <v>0.59000000000000008</v>
      </c>
      <c r="BE12" s="84">
        <f t="shared" si="12"/>
        <v>0.42999999999999994</v>
      </c>
      <c r="BF12" s="84">
        <f t="shared" si="12"/>
        <v>1.32</v>
      </c>
      <c r="BG12" s="84">
        <f t="shared" si="12"/>
        <v>0.73000000000000009</v>
      </c>
      <c r="BH12" s="84">
        <f t="shared" si="12"/>
        <v>0.89</v>
      </c>
      <c r="BI12" s="84">
        <f t="shared" si="12"/>
        <v>0</v>
      </c>
      <c r="BJ12" s="84">
        <f t="shared" si="12"/>
        <v>0.37</v>
      </c>
      <c r="BK12" s="84">
        <f t="shared" si="12"/>
        <v>0.63</v>
      </c>
      <c r="BL12" s="84">
        <f t="shared" si="12"/>
        <v>0.95000000000000007</v>
      </c>
      <c r="BM12" s="84">
        <f t="shared" si="12"/>
        <v>0</v>
      </c>
      <c r="BN12" s="84">
        <f t="shared" si="12"/>
        <v>1.69</v>
      </c>
      <c r="BO12" s="96">
        <f t="shared" si="2"/>
        <v>0.68894736842105264</v>
      </c>
      <c r="BQ12" s="95"/>
      <c r="CK12" s="94"/>
    </row>
    <row r="13" spans="1:89" s="84" customFormat="1" x14ac:dyDescent="0.2">
      <c r="A13" s="84">
        <v>11</v>
      </c>
      <c r="B13" s="84">
        <v>0.63</v>
      </c>
      <c r="C13">
        <v>0.43</v>
      </c>
      <c r="D13">
        <v>0.92</v>
      </c>
      <c r="E13" s="84">
        <v>0.88</v>
      </c>
      <c r="F13" s="84">
        <v>0.33</v>
      </c>
      <c r="G13" s="84">
        <v>0.9</v>
      </c>
      <c r="H13">
        <v>0.98</v>
      </c>
      <c r="I13">
        <v>0.89</v>
      </c>
      <c r="M13" s="84">
        <v>0.11</v>
      </c>
      <c r="N13">
        <v>0.28000000000000003</v>
      </c>
      <c r="P13" s="84">
        <v>0.82</v>
      </c>
      <c r="Q13">
        <v>0.81</v>
      </c>
      <c r="U13" s="84">
        <v>11</v>
      </c>
      <c r="W13" s="84" t="str">
        <f>K1</f>
        <v>Fitzsimmons</v>
      </c>
      <c r="X13" s="90">
        <f>K34</f>
        <v>0</v>
      </c>
      <c r="Y13" s="97">
        <v>1.9839130434782606</v>
      </c>
      <c r="Z13" s="93">
        <f t="shared" si="3"/>
        <v>0</v>
      </c>
      <c r="AA13" s="93">
        <v>2.0299999999999998</v>
      </c>
      <c r="AB13" s="93">
        <f>BE$33+BE$34+BE$35+BE$36+Z13</f>
        <v>0</v>
      </c>
      <c r="AC13" s="93">
        <f>Table1626385150[[#This Row],[Column3]]+Average!Q484</f>
        <v>7.730054347826087</v>
      </c>
      <c r="AE13" s="84" t="str">
        <f>L$1</f>
        <v>Houser</v>
      </c>
      <c r="AF13" s="94">
        <f>$L34</f>
        <v>1.9600000000000002</v>
      </c>
      <c r="AG13" s="94">
        <f>$L69</f>
        <v>0.82000000000000006</v>
      </c>
      <c r="AH13" s="94">
        <f>$L104</f>
        <v>0</v>
      </c>
      <c r="AI13" s="94">
        <f>$L140</f>
        <v>2.6599999999999988</v>
      </c>
      <c r="AJ13" s="94">
        <f>$L175</f>
        <v>1.9999999999999998</v>
      </c>
      <c r="AK13" s="94">
        <f>$L211</f>
        <v>2.2400000000000002</v>
      </c>
      <c r="AL13" s="94">
        <f>$L246</f>
        <v>0.05</v>
      </c>
      <c r="AM13" s="94">
        <f>$L282</f>
        <v>0.47</v>
      </c>
      <c r="AN13" s="94">
        <f>$L318</f>
        <v>0</v>
      </c>
      <c r="AO13" s="94">
        <f>$L354</f>
        <v>1.32</v>
      </c>
      <c r="AP13" s="94">
        <f>$L390</f>
        <v>1.25</v>
      </c>
      <c r="AQ13" s="94">
        <f>$L426</f>
        <v>2.8</v>
      </c>
      <c r="AR13" s="94">
        <f>$L428</f>
        <v>15.57</v>
      </c>
      <c r="AS13" s="99"/>
      <c r="AT13" s="95" t="s">
        <v>31</v>
      </c>
      <c r="AV13" s="84">
        <f>B390</f>
        <v>1.24</v>
      </c>
      <c r="AW13" s="84">
        <f t="shared" ref="AW13:BN13" si="13">C390</f>
        <v>1.96</v>
      </c>
      <c r="AX13" s="84">
        <f t="shared" si="13"/>
        <v>1.51</v>
      </c>
      <c r="AY13" s="84">
        <f t="shared" si="13"/>
        <v>2.14</v>
      </c>
      <c r="AZ13" s="84">
        <f t="shared" si="13"/>
        <v>0.96000000000000019</v>
      </c>
      <c r="BA13" s="84">
        <f t="shared" si="13"/>
        <v>1.52</v>
      </c>
      <c r="BB13" s="84">
        <f t="shared" si="13"/>
        <v>0.51</v>
      </c>
      <c r="BC13" s="84">
        <f t="shared" si="13"/>
        <v>1.6600000000000001</v>
      </c>
      <c r="BD13" s="84">
        <f t="shared" si="13"/>
        <v>1.9100000000000001</v>
      </c>
      <c r="BE13" s="84">
        <f t="shared" si="13"/>
        <v>1.9600000000000002</v>
      </c>
      <c r="BF13" s="84">
        <f t="shared" si="13"/>
        <v>1.25</v>
      </c>
      <c r="BG13" s="84">
        <f t="shared" si="13"/>
        <v>1.85</v>
      </c>
      <c r="BH13" s="84">
        <f t="shared" si="13"/>
        <v>1.54</v>
      </c>
      <c r="BI13" s="84">
        <f t="shared" si="13"/>
        <v>0</v>
      </c>
      <c r="BJ13" s="84">
        <f t="shared" si="13"/>
        <v>1.3599999999999999</v>
      </c>
      <c r="BK13" s="84">
        <f t="shared" si="13"/>
        <v>2.09</v>
      </c>
      <c r="BL13" s="84">
        <f t="shared" si="13"/>
        <v>1.9100000000000001</v>
      </c>
      <c r="BM13" s="84">
        <f t="shared" si="13"/>
        <v>0</v>
      </c>
      <c r="BN13" s="84">
        <f t="shared" si="13"/>
        <v>1.28</v>
      </c>
      <c r="BO13" s="96">
        <f t="shared" si="2"/>
        <v>1.4026315789473685</v>
      </c>
      <c r="BQ13" s="95"/>
      <c r="CK13" s="94"/>
    </row>
    <row r="14" spans="1:89" s="84" customFormat="1" x14ac:dyDescent="0.2">
      <c r="A14" s="84">
        <v>12</v>
      </c>
      <c r="B14" s="84">
        <v>0.04</v>
      </c>
      <c r="C14">
        <v>0.5</v>
      </c>
      <c r="D14">
        <v>0.09</v>
      </c>
      <c r="E14">
        <v>0.14000000000000001</v>
      </c>
      <c r="F14" s="84">
        <v>0.78</v>
      </c>
      <c r="G14">
        <v>0.17</v>
      </c>
      <c r="I14">
        <v>7.0000000000000007E-2</v>
      </c>
      <c r="J14" s="84">
        <v>0.9</v>
      </c>
      <c r="N14">
        <v>0.09</v>
      </c>
      <c r="P14">
        <v>0.1</v>
      </c>
      <c r="U14" s="84">
        <v>12</v>
      </c>
      <c r="W14" s="84" t="str">
        <f>L1</f>
        <v>Houser</v>
      </c>
      <c r="X14" s="90">
        <f>L34</f>
        <v>1.9600000000000002</v>
      </c>
      <c r="Y14" s="97">
        <v>1.909565217391304</v>
      </c>
      <c r="Z14" s="93">
        <f t="shared" si="3"/>
        <v>1.9600000000000002</v>
      </c>
      <c r="AA14" s="93">
        <v>1.8</v>
      </c>
      <c r="AB14" s="93">
        <f>BF$33+BF$34+BF$35+BF$36+Z14</f>
        <v>10.47</v>
      </c>
      <c r="AC14" s="93">
        <f>Table1626385150[[#This Row],[Column3]]+Average!Q486</f>
        <v>8.0539302967563824</v>
      </c>
      <c r="AE14" s="84" t="str">
        <f>M$1</f>
        <v>Villard</v>
      </c>
      <c r="AF14" s="94">
        <f>$M34</f>
        <v>1.8500000000000005</v>
      </c>
      <c r="AG14" s="94">
        <f>$M69</f>
        <v>2.23</v>
      </c>
      <c r="AH14" s="94">
        <f>$M104</f>
        <v>1.58</v>
      </c>
      <c r="AI14" s="94">
        <f>$M140</f>
        <v>2.2999999999999998</v>
      </c>
      <c r="AJ14" s="94">
        <f>$M175</f>
        <v>1.57</v>
      </c>
      <c r="AK14" s="94">
        <f>$M211</f>
        <v>1.69</v>
      </c>
      <c r="AL14" s="94">
        <f>$M246</f>
        <v>0.03</v>
      </c>
      <c r="AM14" s="94">
        <f>$M282</f>
        <v>0.37</v>
      </c>
      <c r="AN14" s="94">
        <f>$M318</f>
        <v>0</v>
      </c>
      <c r="AO14" s="94">
        <f>$M354</f>
        <v>0.73000000000000009</v>
      </c>
      <c r="AP14" s="94">
        <f>$M390</f>
        <v>1.85</v>
      </c>
      <c r="AQ14" s="94">
        <f>$M426</f>
        <v>2.2999999999999998</v>
      </c>
      <c r="AR14" s="94">
        <f>$M428</f>
        <v>16.499999999999996</v>
      </c>
      <c r="AT14" s="95" t="s">
        <v>32</v>
      </c>
      <c r="AV14" s="84">
        <f>B426</f>
        <v>2.13</v>
      </c>
      <c r="AW14" s="84">
        <f t="shared" ref="AW14:BN14" si="14">C426</f>
        <v>2.6800000000000006</v>
      </c>
      <c r="AX14" s="84">
        <f t="shared" si="14"/>
        <v>2.1000000000000005</v>
      </c>
      <c r="AY14" s="84">
        <f t="shared" si="14"/>
        <v>3.4600000000000004</v>
      </c>
      <c r="AZ14" s="84">
        <f t="shared" si="14"/>
        <v>2.6300000000000003</v>
      </c>
      <c r="BA14" s="84">
        <f t="shared" si="14"/>
        <v>1.37</v>
      </c>
      <c r="BB14" s="84">
        <f t="shared" si="14"/>
        <v>0</v>
      </c>
      <c r="BC14" s="84">
        <f t="shared" si="14"/>
        <v>2.5100000000000002</v>
      </c>
      <c r="BD14" s="84">
        <f t="shared" si="14"/>
        <v>2.6500000000000004</v>
      </c>
      <c r="BE14" s="84">
        <f t="shared" si="14"/>
        <v>4.18</v>
      </c>
      <c r="BF14" s="84">
        <f t="shared" si="14"/>
        <v>2.8</v>
      </c>
      <c r="BG14" s="84">
        <f t="shared" si="14"/>
        <v>2.2999999999999998</v>
      </c>
      <c r="BH14" s="84">
        <f t="shared" si="14"/>
        <v>2.4200000000000004</v>
      </c>
      <c r="BI14" s="84">
        <f t="shared" si="14"/>
        <v>0</v>
      </c>
      <c r="BJ14" s="84">
        <f t="shared" si="14"/>
        <v>2.63</v>
      </c>
      <c r="BK14" s="84">
        <f t="shared" si="14"/>
        <v>3.2199999999999998</v>
      </c>
      <c r="BL14" s="84">
        <f t="shared" si="14"/>
        <v>2.2999999999999998</v>
      </c>
      <c r="BM14" s="84">
        <f t="shared" si="14"/>
        <v>0</v>
      </c>
      <c r="BN14" s="84">
        <f t="shared" si="14"/>
        <v>2.11</v>
      </c>
      <c r="BO14" s="96">
        <f t="shared" si="2"/>
        <v>2.1836842105263159</v>
      </c>
      <c r="BQ14" s="95"/>
      <c r="CK14" s="94"/>
    </row>
    <row r="15" spans="1:89" s="84" customFormat="1" x14ac:dyDescent="0.2">
      <c r="A15" s="84">
        <v>13</v>
      </c>
      <c r="E15">
        <v>0.03</v>
      </c>
      <c r="N15">
        <v>0.01</v>
      </c>
      <c r="P15">
        <v>0.02</v>
      </c>
      <c r="R15" s="84">
        <v>0.02</v>
      </c>
      <c r="U15" s="84">
        <v>13</v>
      </c>
      <c r="W15" s="84" t="str">
        <f>M1</f>
        <v>Villard</v>
      </c>
      <c r="X15" s="90">
        <f>M34</f>
        <v>1.8500000000000005</v>
      </c>
      <c r="Y15" s="97">
        <v>1.681304347826087</v>
      </c>
      <c r="Z15" s="93">
        <f t="shared" si="3"/>
        <v>1.8500000000000005</v>
      </c>
      <c r="AA15" s="93">
        <v>1.75</v>
      </c>
      <c r="AB15" s="93">
        <f>BG$33+BG$34+BG$35+BG$36+Z15</f>
        <v>1.8500000000000005</v>
      </c>
      <c r="AC15" s="93">
        <f>Table1626385150[[#This Row],[Column3]]+Average!Q487</f>
        <v>7.0326679841897244</v>
      </c>
      <c r="AE15" s="84" t="str">
        <f>N$1</f>
        <v>Landkammer</v>
      </c>
      <c r="AF15" s="94">
        <f>$N34</f>
        <v>0.84000000000000008</v>
      </c>
      <c r="AG15" s="94">
        <f>$N69</f>
        <v>1.3900000000000001</v>
      </c>
      <c r="AH15" s="94">
        <f>$N104</f>
        <v>1.2</v>
      </c>
      <c r="AI15" s="94">
        <f>$N140</f>
        <v>2.7899999999999991</v>
      </c>
      <c r="AJ15" s="94">
        <f>$N175</f>
        <v>1.06</v>
      </c>
      <c r="AK15" s="94">
        <f>$N211</f>
        <v>1.2600000000000002</v>
      </c>
      <c r="AL15" s="94">
        <f>$N246</f>
        <v>0</v>
      </c>
      <c r="AM15" s="94">
        <f>$N282</f>
        <v>0.26</v>
      </c>
      <c r="AN15" s="94">
        <f>$N318</f>
        <v>0</v>
      </c>
      <c r="AO15" s="94">
        <f>$N354</f>
        <v>0.89</v>
      </c>
      <c r="AP15" s="94">
        <f>$N390</f>
        <v>1.54</v>
      </c>
      <c r="AQ15" s="94">
        <f>$N426</f>
        <v>2.4200000000000004</v>
      </c>
      <c r="AR15" s="94">
        <f>$N428</f>
        <v>13.65</v>
      </c>
      <c r="AT15" s="95"/>
      <c r="CJ15" s="94"/>
      <c r="CK15" s="94"/>
    </row>
    <row r="16" spans="1:89" s="84" customFormat="1" x14ac:dyDescent="0.2">
      <c r="A16" s="84">
        <v>14</v>
      </c>
      <c r="Q16">
        <v>0.01</v>
      </c>
      <c r="U16" s="84">
        <v>14</v>
      </c>
      <c r="W16" s="84" t="str">
        <f>N1</f>
        <v>Landkammer</v>
      </c>
      <c r="X16" s="90">
        <f>N34</f>
        <v>0.84000000000000008</v>
      </c>
      <c r="Y16" s="97">
        <v>1.6482608695652172</v>
      </c>
      <c r="Z16" s="93">
        <f t="shared" si="3"/>
        <v>0.84000000000000008</v>
      </c>
      <c r="AA16" s="93">
        <v>1.61</v>
      </c>
      <c r="AB16" s="93">
        <f>BH$33+BH$34+BH$35+BH$36+Z16</f>
        <v>7.18</v>
      </c>
      <c r="AC16" s="93">
        <f>Table1626385150[[#This Row],[Column3]]+Average!Q488</f>
        <v>6.9496894409937884</v>
      </c>
      <c r="AE16" s="84" t="str">
        <f>O$1</f>
        <v>Travis</v>
      </c>
      <c r="AF16" s="94">
        <f>$O34</f>
        <v>0</v>
      </c>
      <c r="AG16" s="94">
        <f>$O69</f>
        <v>0</v>
      </c>
      <c r="AH16" s="94">
        <f>$O104</f>
        <v>0</v>
      </c>
      <c r="AI16" s="94">
        <f>$O140</f>
        <v>0</v>
      </c>
      <c r="AJ16" s="94">
        <f>$O175</f>
        <v>0</v>
      </c>
      <c r="AK16" s="94">
        <f>$O211</f>
        <v>0</v>
      </c>
      <c r="AL16" s="94">
        <f>$O246</f>
        <v>0</v>
      </c>
      <c r="AM16" s="94">
        <f>$O282</f>
        <v>0</v>
      </c>
      <c r="AN16" s="94">
        <f>$O318</f>
        <v>0</v>
      </c>
      <c r="AO16" s="94">
        <f>$O354</f>
        <v>0</v>
      </c>
      <c r="AP16" s="94">
        <f>$O390</f>
        <v>0</v>
      </c>
      <c r="AQ16" s="94">
        <f>$O426</f>
        <v>0</v>
      </c>
      <c r="AR16" s="94">
        <f>$O428</f>
        <v>0</v>
      </c>
      <c r="AS16" s="99"/>
      <c r="AT16" s="95" t="s">
        <v>34</v>
      </c>
      <c r="AV16" s="94">
        <f>SUM(AV3:AV14)</f>
        <v>11.170000000000002</v>
      </c>
      <c r="AW16" s="94">
        <f>SUM(AW3:AW14)</f>
        <v>19.72</v>
      </c>
      <c r="AX16" s="94">
        <f t="shared" ref="AX16:BN16" si="15">SUM(AX3:AX14)</f>
        <v>12.2</v>
      </c>
      <c r="AY16" s="94">
        <f t="shared" si="15"/>
        <v>20.5</v>
      </c>
      <c r="AZ16" s="94">
        <f t="shared" si="15"/>
        <v>14.650000000000004</v>
      </c>
      <c r="BA16" s="94">
        <f t="shared" si="15"/>
        <v>14.030000000000001</v>
      </c>
      <c r="BB16" s="94">
        <f t="shared" si="15"/>
        <v>11.81</v>
      </c>
      <c r="BC16" s="94">
        <f t="shared" si="15"/>
        <v>14.4</v>
      </c>
      <c r="BD16" s="94">
        <f t="shared" si="15"/>
        <v>15.290000000000001</v>
      </c>
      <c r="BE16" s="94">
        <f t="shared" si="15"/>
        <v>6.57</v>
      </c>
      <c r="BF16" s="94">
        <f t="shared" si="15"/>
        <v>15.57</v>
      </c>
      <c r="BG16" s="94">
        <f t="shared" si="15"/>
        <v>16.499999999999996</v>
      </c>
      <c r="BH16" s="94">
        <f t="shared" si="15"/>
        <v>13.65</v>
      </c>
      <c r="BI16" s="94">
        <f t="shared" si="15"/>
        <v>0</v>
      </c>
      <c r="BJ16" s="94">
        <f t="shared" si="15"/>
        <v>14.02</v>
      </c>
      <c r="BK16" s="94">
        <f t="shared" si="15"/>
        <v>17.53</v>
      </c>
      <c r="BL16" s="94">
        <f t="shared" si="15"/>
        <v>15.129999999999999</v>
      </c>
      <c r="BM16" s="94">
        <f t="shared" si="15"/>
        <v>0</v>
      </c>
      <c r="BN16" s="94">
        <f t="shared" si="15"/>
        <v>17.529999999999998</v>
      </c>
      <c r="BO16" s="94">
        <f>AVERAGE(AV16:BN16)</f>
        <v>13.172105263157896</v>
      </c>
    </row>
    <row r="17" spans="1:77" s="84" customFormat="1" x14ac:dyDescent="0.2">
      <c r="A17" s="84">
        <v>15</v>
      </c>
      <c r="B17" s="84">
        <v>0.01</v>
      </c>
      <c r="D17" s="84">
        <v>0.01</v>
      </c>
      <c r="I17" s="84">
        <v>0.01</v>
      </c>
      <c r="U17" s="84">
        <v>15</v>
      </c>
      <c r="W17" s="84" t="str">
        <f>O1</f>
        <v>Travis</v>
      </c>
      <c r="X17" s="91">
        <f>O34</f>
        <v>0</v>
      </c>
      <c r="Y17" s="97">
        <v>1.7142857142857146</v>
      </c>
      <c r="Z17" s="93">
        <f t="shared" si="3"/>
        <v>0</v>
      </c>
      <c r="AA17" s="93">
        <v>1.69</v>
      </c>
      <c r="AB17" s="93">
        <f>BI$33+BI$34+BI$35+BI$36+Z17</f>
        <v>4.66</v>
      </c>
      <c r="AC17" s="93">
        <f>Table1626385150[[#This Row],[Column3]]+Average!Q489</f>
        <v>6.555917785917786</v>
      </c>
      <c r="AE17" s="84" t="str">
        <f>P$1</f>
        <v>Mayview</v>
      </c>
      <c r="AF17" s="94">
        <f>$P34</f>
        <v>2</v>
      </c>
      <c r="AG17" s="94">
        <f>$P69</f>
        <v>1.1700000000000002</v>
      </c>
      <c r="AH17" s="94">
        <f>$P104</f>
        <v>1.7400000000000002</v>
      </c>
      <c r="AI17" s="94">
        <f>$P140</f>
        <v>1.7700000000000002</v>
      </c>
      <c r="AJ17" s="94">
        <f>$P175</f>
        <v>1.1300000000000001</v>
      </c>
      <c r="AK17" s="94">
        <f>$P211</f>
        <v>1.5600000000000003</v>
      </c>
      <c r="AL17" s="94">
        <f>$P246</f>
        <v>0</v>
      </c>
      <c r="AM17" s="94">
        <f>$P282</f>
        <v>0.24</v>
      </c>
      <c r="AN17" s="94">
        <f>$P318</f>
        <v>0.05</v>
      </c>
      <c r="AO17" s="94">
        <f>$P354</f>
        <v>0.37</v>
      </c>
      <c r="AP17" s="94">
        <f>$P390</f>
        <v>1.3599999999999999</v>
      </c>
      <c r="AQ17" s="94">
        <f>$P426</f>
        <v>2.63</v>
      </c>
      <c r="AR17" s="94">
        <f>$P428</f>
        <v>14.02</v>
      </c>
      <c r="AS17" s="99"/>
      <c r="BV17" s="95"/>
      <c r="BW17" s="95"/>
      <c r="BX17" s="95"/>
      <c r="BY17" s="95"/>
    </row>
    <row r="18" spans="1:77" s="84" customFormat="1" x14ac:dyDescent="0.2">
      <c r="A18" s="84">
        <v>16</v>
      </c>
      <c r="B18">
        <v>7.0000000000000007E-2</v>
      </c>
      <c r="C18" s="84">
        <v>0.05</v>
      </c>
      <c r="D18">
        <v>0.09</v>
      </c>
      <c r="E18">
        <v>0.16</v>
      </c>
      <c r="F18" s="84">
        <v>0.06</v>
      </c>
      <c r="H18">
        <v>0.26</v>
      </c>
      <c r="I18">
        <v>0.11</v>
      </c>
      <c r="J18" s="84">
        <v>0.13</v>
      </c>
      <c r="P18" s="84">
        <v>0.2</v>
      </c>
      <c r="Q18" s="84">
        <v>0.18</v>
      </c>
      <c r="R18" s="84">
        <v>0.1</v>
      </c>
      <c r="U18" s="84">
        <v>16</v>
      </c>
      <c r="W18" s="84" t="str">
        <f>P1</f>
        <v>Mayview</v>
      </c>
      <c r="X18" s="91">
        <f>P34</f>
        <v>2</v>
      </c>
      <c r="Y18" s="97">
        <v>1.5205882352941178</v>
      </c>
      <c r="Z18" s="93">
        <f t="shared" si="3"/>
        <v>2</v>
      </c>
      <c r="AA18" s="93">
        <v>1.8</v>
      </c>
      <c r="AB18" s="93">
        <f>BJ$33+BJ$34+BJ$35+BJ$36+Z18</f>
        <v>2</v>
      </c>
      <c r="AC18" s="93">
        <f>Table1626385150[[#This Row],[Column3]]+Average!Q490</f>
        <v>6.9445751633986932</v>
      </c>
      <c r="AE18" s="84" t="str">
        <f>Q$1</f>
        <v>Blachly</v>
      </c>
      <c r="AF18" s="94">
        <f>$Q34</f>
        <v>2.6299999999999994</v>
      </c>
      <c r="AG18" s="94">
        <f>$Q69</f>
        <v>1.7500000000000007</v>
      </c>
      <c r="AH18" s="94">
        <f>$Q104</f>
        <v>2.04</v>
      </c>
      <c r="AI18" s="94">
        <f>$Q140</f>
        <v>2.0700000000000003</v>
      </c>
      <c r="AJ18" s="94">
        <f>$Q175</f>
        <v>1.24</v>
      </c>
      <c r="AK18" s="94">
        <f>$Q211</f>
        <v>1.53</v>
      </c>
      <c r="AL18" s="94">
        <f>$Q246</f>
        <v>0</v>
      </c>
      <c r="AM18" s="94">
        <f>$Q282</f>
        <v>0.28000000000000003</v>
      </c>
      <c r="AN18" s="94">
        <f>$Q318</f>
        <v>0.05</v>
      </c>
      <c r="AO18" s="94">
        <f>$Q354</f>
        <v>0.63</v>
      </c>
      <c r="AP18" s="94">
        <f>$Q390</f>
        <v>2.09</v>
      </c>
      <c r="AQ18" s="94">
        <f>$Q426</f>
        <v>3.2199999999999998</v>
      </c>
      <c r="AR18" s="94">
        <f>$Q428</f>
        <v>17.53</v>
      </c>
      <c r="AS18" s="99"/>
      <c r="AY18" s="95" t="s">
        <v>35</v>
      </c>
      <c r="AZ18" s="95"/>
      <c r="BA18" s="95" t="s">
        <v>36</v>
      </c>
      <c r="BB18" s="95"/>
      <c r="BV18" s="94"/>
    </row>
    <row r="19" spans="1:77" s="84" customFormat="1" x14ac:dyDescent="0.2">
      <c r="A19" s="84">
        <v>17</v>
      </c>
      <c r="D19">
        <v>0.01</v>
      </c>
      <c r="F19" s="84">
        <v>0.08</v>
      </c>
      <c r="R19" s="84">
        <v>0.13</v>
      </c>
      <c r="U19" s="84">
        <v>17</v>
      </c>
      <c r="W19" s="84" t="str">
        <f>Q1</f>
        <v>Blachly</v>
      </c>
      <c r="X19" s="90">
        <f>Q34</f>
        <v>2.6299999999999994</v>
      </c>
      <c r="Y19" s="97">
        <v>2.2965217391304349</v>
      </c>
      <c r="Z19" s="93">
        <f t="shared" si="3"/>
        <v>2.6299999999999994</v>
      </c>
      <c r="AA19" s="93">
        <v>1.69</v>
      </c>
      <c r="AB19" s="93">
        <f>BK$33+BK$34+BK$35+BK$36+Z19</f>
        <v>10.39</v>
      </c>
      <c r="AC19" s="93">
        <f>Table1626385150[[#This Row],[Column3]]+Average!Q492</f>
        <v>8.8321810797897751</v>
      </c>
      <c r="AE19" s="84" t="str">
        <f>R$1</f>
        <v>S. Flerchinger</v>
      </c>
      <c r="AF19" s="94">
        <f>$R34</f>
        <v>1.56</v>
      </c>
      <c r="AG19" s="94">
        <f>$R69</f>
        <v>1.1000000000000001</v>
      </c>
      <c r="AH19" s="94">
        <f>$R104</f>
        <v>1.4500000000000002</v>
      </c>
      <c r="AI19" s="94">
        <f>$R140</f>
        <v>1.8599999999999999</v>
      </c>
      <c r="AJ19" s="94">
        <f>$R175</f>
        <v>1.88</v>
      </c>
      <c r="AK19" s="94">
        <f>$R211</f>
        <v>1.74</v>
      </c>
      <c r="AL19" s="94">
        <f>$R246</f>
        <v>0</v>
      </c>
      <c r="AM19" s="94">
        <f>$R282</f>
        <v>0.38</v>
      </c>
      <c r="AN19" s="94">
        <f>$R318</f>
        <v>0</v>
      </c>
      <c r="AO19" s="94">
        <f>$R354</f>
        <v>0.95000000000000007</v>
      </c>
      <c r="AP19" s="94">
        <f>$R390</f>
        <v>1.9100000000000001</v>
      </c>
      <c r="AQ19" s="94">
        <f>$R426</f>
        <v>2.2999999999999998</v>
      </c>
      <c r="AR19" s="94">
        <f>$R428</f>
        <v>15.129999999999999</v>
      </c>
      <c r="AU19" s="99" t="s">
        <v>192</v>
      </c>
    </row>
    <row r="20" spans="1:77" s="84" customFormat="1" x14ac:dyDescent="0.2">
      <c r="A20" s="84">
        <v>18</v>
      </c>
      <c r="B20" s="84">
        <v>0.25</v>
      </c>
      <c r="C20" s="84">
        <v>0.21</v>
      </c>
      <c r="D20">
        <v>0.2</v>
      </c>
      <c r="E20" s="84">
        <v>0.27</v>
      </c>
      <c r="G20" s="84">
        <v>0.15</v>
      </c>
      <c r="H20">
        <v>0.28000000000000003</v>
      </c>
      <c r="I20">
        <v>0.26</v>
      </c>
      <c r="L20" s="84">
        <v>0.34</v>
      </c>
      <c r="M20" s="84">
        <v>0.26</v>
      </c>
      <c r="N20" s="84">
        <v>7.0000000000000007E-2</v>
      </c>
      <c r="P20" s="84">
        <v>0.18</v>
      </c>
      <c r="Q20">
        <v>0.14000000000000001</v>
      </c>
      <c r="R20">
        <v>0.02</v>
      </c>
      <c r="U20" s="84">
        <v>18</v>
      </c>
      <c r="W20" s="84" t="str">
        <f>R1</f>
        <v>S. Flerchinger</v>
      </c>
      <c r="X20" s="90">
        <f>R34</f>
        <v>1.56</v>
      </c>
      <c r="Y20" s="97">
        <v>2.0361904761904759</v>
      </c>
      <c r="Z20" s="93">
        <f t="shared" si="3"/>
        <v>1.56</v>
      </c>
      <c r="AA20" s="93">
        <v>1.62</v>
      </c>
      <c r="AB20" s="93">
        <f>BL$33+BL$34+BL$35+BL$36+Z20</f>
        <v>7.66</v>
      </c>
      <c r="AC20" s="93">
        <f>Table1626385150[[#This Row],[Column3]]+Average!Q493</f>
        <v>7.6573280423280421</v>
      </c>
      <c r="AE20" s="84" t="str">
        <f>S$1</f>
        <v>B. Slaybaugh</v>
      </c>
      <c r="AF20" s="94">
        <f>$S34</f>
        <v>0</v>
      </c>
      <c r="AG20" s="94">
        <f>$S69</f>
        <v>0</v>
      </c>
      <c r="AH20" s="94">
        <f>$S104</f>
        <v>0</v>
      </c>
      <c r="AI20" s="94">
        <f>$S140</f>
        <v>0</v>
      </c>
      <c r="AJ20" s="94">
        <f>$S175</f>
        <v>0</v>
      </c>
      <c r="AK20" s="94">
        <f>$S211</f>
        <v>0</v>
      </c>
      <c r="AL20" s="94">
        <f>$S246</f>
        <v>0</v>
      </c>
      <c r="AM20" s="94">
        <f>$S282</f>
        <v>0</v>
      </c>
      <c r="AN20" s="94">
        <f>$S318</f>
        <v>0</v>
      </c>
      <c r="AO20" s="94">
        <f>$S354</f>
        <v>0</v>
      </c>
      <c r="AP20" s="94">
        <f>$S390</f>
        <v>0</v>
      </c>
      <c r="AQ20" s="94">
        <f>$S426</f>
        <v>0</v>
      </c>
      <c r="AR20" s="94">
        <f>$S428</f>
        <v>0</v>
      </c>
      <c r="AS20" s="99"/>
    </row>
    <row r="21" spans="1:77" s="84" customFormat="1" x14ac:dyDescent="0.2">
      <c r="A21" s="84">
        <v>19</v>
      </c>
      <c r="F21" s="84">
        <v>0.04</v>
      </c>
      <c r="J21" s="84">
        <v>0.25</v>
      </c>
      <c r="N21" s="84">
        <v>0.02</v>
      </c>
      <c r="U21" s="84">
        <v>19</v>
      </c>
      <c r="W21" s="84" t="str">
        <f>S1</f>
        <v>B. Slaybaugh</v>
      </c>
      <c r="X21" s="90">
        <f>S34</f>
        <v>0</v>
      </c>
      <c r="Y21" s="97">
        <v>2.4441666666666664</v>
      </c>
      <c r="Z21" s="93">
        <f t="shared" si="3"/>
        <v>0</v>
      </c>
      <c r="AA21" s="98">
        <v>2.44</v>
      </c>
      <c r="AB21" s="93">
        <f>BM$33+BM$34+BM$35+BM$36+Z21</f>
        <v>0</v>
      </c>
      <c r="AC21" s="93">
        <f>Table1626385150[[#This Row],[Column3]]+Average!Q494</f>
        <v>8.6395512820512828</v>
      </c>
      <c r="AE21" s="84" t="str">
        <f>T$1</f>
        <v>Demand</v>
      </c>
      <c r="AF21" s="94">
        <f>$T34</f>
        <v>0</v>
      </c>
      <c r="AG21" s="94">
        <f>$T69</f>
        <v>1.68</v>
      </c>
      <c r="AH21" s="94">
        <f>$T104</f>
        <v>1.29</v>
      </c>
      <c r="AI21" s="94">
        <f>$T140</f>
        <v>3.6999999999999997</v>
      </c>
      <c r="AJ21" s="94">
        <f>$T175</f>
        <v>2.8</v>
      </c>
      <c r="AK21" s="94">
        <f>$T211</f>
        <v>2.2599999999999998</v>
      </c>
      <c r="AL21" s="94">
        <f>$T246</f>
        <v>0.02</v>
      </c>
      <c r="AM21" s="94">
        <f>$T282</f>
        <v>0.7</v>
      </c>
      <c r="AN21" s="94">
        <f>$T318</f>
        <v>0</v>
      </c>
      <c r="AO21" s="94">
        <f>$T354</f>
        <v>1.69</v>
      </c>
      <c r="AP21" s="94">
        <f>$T39+0</f>
        <v>0</v>
      </c>
      <c r="AQ21" s="94">
        <f>$T426</f>
        <v>2.11</v>
      </c>
      <c r="AR21" s="94">
        <f>$T428</f>
        <v>17.529999999999998</v>
      </c>
      <c r="AS21" s="99"/>
    </row>
    <row r="22" spans="1:77" s="84" customFormat="1" x14ac:dyDescent="0.2">
      <c r="A22" s="84">
        <v>20</v>
      </c>
      <c r="U22" s="84">
        <v>20</v>
      </c>
      <c r="W22" s="84" t="str">
        <f>T1</f>
        <v>Demand</v>
      </c>
      <c r="X22" s="90">
        <f>T34</f>
        <v>0</v>
      </c>
      <c r="Y22" s="97">
        <v>3.9430769230769225</v>
      </c>
      <c r="Z22" s="93">
        <f t="shared" si="3"/>
        <v>0</v>
      </c>
      <c r="AA22" s="98">
        <v>3.94</v>
      </c>
      <c r="AB22" s="93">
        <f>BN$33+BN$34+BN$35+BN$36+Z22</f>
        <v>6.37</v>
      </c>
      <c r="AC22" s="93">
        <f>Table1626385150[[#This Row],[Column3]]+Average!Q495</f>
        <v>13.101410256410258</v>
      </c>
    </row>
    <row r="23" spans="1:77" s="84" customFormat="1" x14ac:dyDescent="0.2">
      <c r="A23" s="84">
        <v>21</v>
      </c>
      <c r="B23" s="84">
        <v>0.01</v>
      </c>
      <c r="E23" s="84">
        <v>0.04</v>
      </c>
      <c r="P23" s="84">
        <v>0.04</v>
      </c>
      <c r="Q23" s="84">
        <v>0.05</v>
      </c>
      <c r="U23" s="84">
        <v>21</v>
      </c>
      <c r="X23" s="90"/>
      <c r="Y23" s="90"/>
      <c r="Z23" s="92"/>
      <c r="AA23" s="92"/>
      <c r="AB23" s="93"/>
      <c r="AC23" s="93"/>
      <c r="AI23" s="87" t="s">
        <v>144</v>
      </c>
      <c r="AT23" s="84">
        <v>2014</v>
      </c>
      <c r="AV23" s="84" t="s">
        <v>1</v>
      </c>
      <c r="AW23" s="84" t="s">
        <v>88</v>
      </c>
      <c r="AX23" s="84" t="s">
        <v>113</v>
      </c>
      <c r="AY23" s="84" t="s">
        <v>4</v>
      </c>
      <c r="AZ23" s="84" t="s">
        <v>5</v>
      </c>
      <c r="BA23" s="84" t="s">
        <v>6</v>
      </c>
      <c r="BB23" s="84" t="s">
        <v>95</v>
      </c>
      <c r="BC23" s="84" t="s">
        <v>96</v>
      </c>
      <c r="BD23" s="84" t="s">
        <v>9</v>
      </c>
      <c r="BE23" s="87" t="s">
        <v>10</v>
      </c>
      <c r="BF23" s="84" t="s">
        <v>11</v>
      </c>
      <c r="BG23" s="84" t="s">
        <v>90</v>
      </c>
      <c r="BH23" s="84" t="s">
        <v>13</v>
      </c>
      <c r="BI23" s="84" t="s">
        <v>14</v>
      </c>
      <c r="BJ23" s="84" t="s">
        <v>15</v>
      </c>
      <c r="BK23" s="84" t="s">
        <v>16</v>
      </c>
      <c r="BL23" s="84" t="s">
        <v>17</v>
      </c>
      <c r="BM23" s="84" t="s">
        <v>18</v>
      </c>
      <c r="BN23" s="84" t="s">
        <v>19</v>
      </c>
      <c r="BO23" s="88" t="s">
        <v>20</v>
      </c>
    </row>
    <row r="24" spans="1:77" s="84" customFormat="1" x14ac:dyDescent="0.2">
      <c r="A24" s="84">
        <v>22</v>
      </c>
      <c r="U24" s="84">
        <v>22</v>
      </c>
      <c r="W24" s="84" t="s">
        <v>101</v>
      </c>
      <c r="X24" s="90"/>
      <c r="Y24" s="90"/>
      <c r="Z24" s="92"/>
      <c r="AA24" s="92" t="s">
        <v>145</v>
      </c>
      <c r="AB24" s="93"/>
      <c r="AC24" s="93"/>
      <c r="AF24" s="87" t="s">
        <v>138</v>
      </c>
      <c r="AG24" s="87" t="s">
        <v>103</v>
      </c>
      <c r="AH24" s="87" t="s">
        <v>139</v>
      </c>
      <c r="AI24" s="87" t="s">
        <v>140</v>
      </c>
      <c r="AJ24" s="87" t="s">
        <v>42</v>
      </c>
      <c r="AK24" s="87" t="s">
        <v>43</v>
      </c>
      <c r="AL24" s="87" t="s">
        <v>45</v>
      </c>
      <c r="AM24" s="87" t="s">
        <v>58</v>
      </c>
      <c r="AN24" s="87" t="s">
        <v>59</v>
      </c>
      <c r="AO24" s="87" t="s">
        <v>104</v>
      </c>
      <c r="AP24" s="87" t="s">
        <v>141</v>
      </c>
      <c r="AQ24" s="87" t="s">
        <v>62</v>
      </c>
      <c r="AR24" s="87" t="s">
        <v>142</v>
      </c>
      <c r="BO24" s="88"/>
    </row>
    <row r="25" spans="1:77" s="84" customFormat="1" x14ac:dyDescent="0.2">
      <c r="A25" s="84">
        <v>23</v>
      </c>
      <c r="B25" s="84">
        <v>7.0000000000000007E-2</v>
      </c>
      <c r="D25" s="84">
        <v>0.11</v>
      </c>
      <c r="E25" s="84">
        <v>0.2</v>
      </c>
      <c r="G25" s="84">
        <v>0.38</v>
      </c>
      <c r="H25">
        <v>0.18</v>
      </c>
      <c r="I25">
        <v>0.08</v>
      </c>
      <c r="M25" s="84">
        <v>7.0000000000000007E-2</v>
      </c>
      <c r="P25" s="84">
        <v>0.2</v>
      </c>
      <c r="Q25" s="84">
        <v>0.34</v>
      </c>
      <c r="U25" s="84">
        <v>23</v>
      </c>
      <c r="X25" s="91" t="s">
        <v>102</v>
      </c>
      <c r="Y25" s="91"/>
      <c r="Z25" s="101"/>
      <c r="AA25" s="92"/>
      <c r="AB25" s="93"/>
      <c r="AC25" s="93"/>
      <c r="AE25" s="84" t="str">
        <f>B$1</f>
        <v>Pomeroy</v>
      </c>
      <c r="AF25" s="94">
        <f>AF3</f>
        <v>1.2400000000000002</v>
      </c>
      <c r="AG25" s="94">
        <f>AF3+AG3</f>
        <v>2.16</v>
      </c>
      <c r="AH25" s="94">
        <f>AF3+AG3+AH3</f>
        <v>3.25</v>
      </c>
      <c r="AI25" s="94">
        <f>AF3+AG3+AH3+AI3</f>
        <v>4.7700000000000005</v>
      </c>
      <c r="AJ25" s="94">
        <f>AF3+AG3+AH3+AI3+AJ3</f>
        <v>5.8000000000000007</v>
      </c>
      <c r="AK25" s="94">
        <f>AF3+AG3+AH3+AI3+AJ3+AK3</f>
        <v>7.1100000000000012</v>
      </c>
      <c r="AL25" s="94">
        <f>AF3+AG3+AH3+AI3+AJ3+AK3+AL3</f>
        <v>7.120000000000001</v>
      </c>
      <c r="AM25" s="94">
        <f>AF3+AG3+AH3+AI3+AJ3+AK3+AL3+AM3</f>
        <v>7.3800000000000008</v>
      </c>
      <c r="AN25" s="94">
        <f>AF3+AG3+AH3+AI3+AJ3+AK3+AL3+AM3+AN3</f>
        <v>7.3800000000000008</v>
      </c>
      <c r="AO25" s="94">
        <f>AF3+AG3+AH3+AI3+AJ3+AK3+AL3+AM3+AN3+AO3</f>
        <v>7.8000000000000007</v>
      </c>
      <c r="AP25" s="94">
        <f>AF3+AG3+AH3+AI3+AJ3+AK3+AL3+AM3+AN3+AO3+AP3</f>
        <v>9.0400000000000009</v>
      </c>
      <c r="AQ25" s="94">
        <f>AF3+AG3+AH3+AI3+AJ3+AK3+AL3+AM3+AN3+AO3+AP3+AQ3</f>
        <v>11.170000000000002</v>
      </c>
      <c r="AR25" s="94">
        <f>AQ25</f>
        <v>11.170000000000002</v>
      </c>
      <c r="AT25" s="95" t="s">
        <v>21</v>
      </c>
      <c r="AV25" s="94">
        <v>1.4200000000000002</v>
      </c>
      <c r="AW25" s="94">
        <v>2.41</v>
      </c>
      <c r="AX25" s="94">
        <v>1.07</v>
      </c>
      <c r="AY25" s="94">
        <v>2.0499999999999998</v>
      </c>
      <c r="AZ25" s="94">
        <v>1.63</v>
      </c>
      <c r="BA25" s="94">
        <v>1.31</v>
      </c>
      <c r="BB25" s="94">
        <v>1.6400000000000001</v>
      </c>
      <c r="BC25" s="94">
        <v>1.59</v>
      </c>
      <c r="BD25" s="94">
        <v>1.72</v>
      </c>
      <c r="BE25" s="94">
        <v>1.6600000000000001</v>
      </c>
      <c r="BF25" s="94">
        <v>1.9299999999999997</v>
      </c>
      <c r="BG25" s="94">
        <v>0</v>
      </c>
      <c r="BH25" s="94">
        <v>2.29</v>
      </c>
      <c r="BI25" s="94">
        <v>1.51</v>
      </c>
      <c r="BJ25" s="94">
        <v>0</v>
      </c>
      <c r="BK25" s="94">
        <v>1.65</v>
      </c>
      <c r="BL25" s="94">
        <v>1.8000000000000003</v>
      </c>
      <c r="BM25" s="94">
        <v>1.04</v>
      </c>
      <c r="BN25" s="94">
        <v>2.02</v>
      </c>
      <c r="BO25" s="96">
        <v>1.047894736842105</v>
      </c>
    </row>
    <row r="26" spans="1:77" s="84" customFormat="1" x14ac:dyDescent="0.2">
      <c r="A26" s="84">
        <v>24</v>
      </c>
      <c r="B26" s="84">
        <v>0.03</v>
      </c>
      <c r="D26" s="84">
        <v>0.06</v>
      </c>
      <c r="E26" s="84">
        <v>0.22</v>
      </c>
      <c r="F26" s="84">
        <v>0.19</v>
      </c>
      <c r="I26">
        <v>0.05</v>
      </c>
      <c r="M26" s="84">
        <v>0.05</v>
      </c>
      <c r="N26" s="84">
        <v>0.01</v>
      </c>
      <c r="P26" s="84">
        <v>0.26</v>
      </c>
      <c r="Q26">
        <v>0.21</v>
      </c>
      <c r="U26" s="84">
        <v>24</v>
      </c>
      <c r="X26" s="90" t="s">
        <v>108</v>
      </c>
      <c r="Y26" s="90"/>
      <c r="Z26" s="92" t="s">
        <v>109</v>
      </c>
      <c r="AA26" s="92"/>
      <c r="AB26" s="93"/>
      <c r="AC26" s="93"/>
      <c r="AE26" s="84" t="str">
        <f>C$1</f>
        <v>Kuhn</v>
      </c>
      <c r="AF26" s="94">
        <f t="shared" ref="AF26:AF43" si="16">AF4</f>
        <v>1.75</v>
      </c>
      <c r="AG26" s="94">
        <f t="shared" ref="AG26:AG43" si="17">AF4+AG4</f>
        <v>4.6100000000000003</v>
      </c>
      <c r="AH26" s="94">
        <f t="shared" ref="AH26:AH43" si="18">AF4+AG4+AH4</f>
        <v>6.2</v>
      </c>
      <c r="AI26" s="94">
        <f t="shared" ref="AI26:AI43" si="19">AF4+AG4+AH4+AI4</f>
        <v>9.4599999999999991</v>
      </c>
      <c r="AJ26" s="94">
        <f t="shared" ref="AJ26:AJ43" si="20">AF4+AG4+AH4+AI4+AJ4</f>
        <v>11.569999999999999</v>
      </c>
      <c r="AK26" s="94">
        <f t="shared" ref="AK26:AK43" si="21">AF4+AG4+AH4+AI4+AJ4+AK4</f>
        <v>13.719999999999999</v>
      </c>
      <c r="AL26" s="94">
        <f t="shared" ref="AL26:AL43" si="22">AF4+AG4+AH4+AI4+AJ4+AK4+AL4</f>
        <v>13.719999999999999</v>
      </c>
      <c r="AM26" s="94">
        <f t="shared" ref="AM26:AM43" si="23">AF4+AG4+AH4+AI4+AJ4+AK4+AL4+AM4</f>
        <v>14.079999999999998</v>
      </c>
      <c r="AN26" s="94">
        <f t="shared" ref="AN26:AN43" si="24">AF4+AG4+AH4+AI4+AJ4+AK4+AL4+AM4+AN4</f>
        <v>14.079999999999998</v>
      </c>
      <c r="AO26" s="94">
        <f t="shared" ref="AO26:AO43" si="25">AF4+AG4+AH4+AI4+AJ4+AK4+AL4+AM4+AN4+AO4</f>
        <v>15.079999999999998</v>
      </c>
      <c r="AP26" s="94">
        <f t="shared" ref="AP26:AP43" si="26">AF4+AG4+AH4+AI4+AJ4+AK4+AL4+AM4+AN4+AO4+AP4</f>
        <v>17.04</v>
      </c>
      <c r="AQ26" s="94">
        <f t="shared" ref="AQ26:AQ43" si="27">AF4+AG4+AH4+AI4+AJ4+AK4+AL4+AM4+AN4+AO4+AP4+AQ4</f>
        <v>19.72</v>
      </c>
      <c r="AR26" s="94">
        <f t="shared" ref="AR26:AR43" si="28">AQ26</f>
        <v>19.72</v>
      </c>
      <c r="AT26" s="95" t="s">
        <v>22</v>
      </c>
      <c r="AV26" s="84">
        <v>1.1600000000000001</v>
      </c>
      <c r="AW26" s="84">
        <v>3.7499999999999996</v>
      </c>
      <c r="AX26" s="84">
        <v>0.8600000000000001</v>
      </c>
      <c r="AY26" s="84">
        <v>2.6900000000000004</v>
      </c>
      <c r="AZ26" s="84">
        <v>1.83</v>
      </c>
      <c r="BA26" s="84">
        <v>1.47</v>
      </c>
      <c r="BB26" s="84">
        <v>1.99</v>
      </c>
      <c r="BC26" s="84">
        <v>1.2000000000000002</v>
      </c>
      <c r="BD26" s="84">
        <v>2.62</v>
      </c>
      <c r="BE26" s="84">
        <v>1.58</v>
      </c>
      <c r="BF26" s="84">
        <v>3.3</v>
      </c>
      <c r="BG26" s="84">
        <v>0</v>
      </c>
      <c r="BH26" s="84">
        <v>2.3899999999999997</v>
      </c>
      <c r="BI26" s="84">
        <v>0</v>
      </c>
      <c r="BJ26" s="84">
        <v>0</v>
      </c>
      <c r="BK26" s="84">
        <v>2.15</v>
      </c>
      <c r="BL26" s="84">
        <v>2.33</v>
      </c>
      <c r="BM26" s="84">
        <v>0</v>
      </c>
      <c r="BN26" s="84">
        <v>5.48</v>
      </c>
      <c r="BO26" s="96">
        <v>0.74631578947368427</v>
      </c>
    </row>
    <row r="27" spans="1:77" s="84" customFormat="1" x14ac:dyDescent="0.2">
      <c r="A27" s="84">
        <v>25</v>
      </c>
      <c r="B27">
        <v>0.04</v>
      </c>
      <c r="D27" s="84">
        <v>0.03</v>
      </c>
      <c r="E27">
        <v>0.13</v>
      </c>
      <c r="G27" s="84">
        <v>0.02</v>
      </c>
      <c r="H27">
        <v>0.27</v>
      </c>
      <c r="I27">
        <v>0.04</v>
      </c>
      <c r="J27" s="84">
        <v>0.15</v>
      </c>
      <c r="M27" s="84">
        <v>0.03</v>
      </c>
      <c r="N27" s="84">
        <v>0.02</v>
      </c>
      <c r="P27">
        <v>0.02</v>
      </c>
      <c r="R27" s="84">
        <v>0.24</v>
      </c>
      <c r="U27" s="84">
        <v>25</v>
      </c>
      <c r="X27" s="90"/>
      <c r="Y27" s="90"/>
      <c r="Z27" s="92"/>
      <c r="AA27" s="92"/>
      <c r="AB27" s="93"/>
      <c r="AC27" s="93"/>
      <c r="AE27" s="84" t="str">
        <f>D$1</f>
        <v>Tom Keatts</v>
      </c>
      <c r="AF27" s="94">
        <f t="shared" si="16"/>
        <v>1.6600000000000004</v>
      </c>
      <c r="AG27" s="94">
        <f t="shared" si="17"/>
        <v>1.6600000000000004</v>
      </c>
      <c r="AH27" s="94">
        <f t="shared" si="18"/>
        <v>3.0600000000000005</v>
      </c>
      <c r="AI27" s="94">
        <f t="shared" si="19"/>
        <v>4.8100000000000005</v>
      </c>
      <c r="AJ27" s="94">
        <f t="shared" si="20"/>
        <v>6.120000000000001</v>
      </c>
      <c r="AK27" s="94">
        <f t="shared" si="21"/>
        <v>7.8900000000000006</v>
      </c>
      <c r="AL27" s="94">
        <f t="shared" si="22"/>
        <v>7.8900000000000006</v>
      </c>
      <c r="AM27" s="94">
        <f t="shared" si="23"/>
        <v>8.09</v>
      </c>
      <c r="AN27" s="94">
        <f t="shared" si="24"/>
        <v>8.09</v>
      </c>
      <c r="AO27" s="94">
        <f t="shared" si="25"/>
        <v>8.59</v>
      </c>
      <c r="AP27" s="94">
        <f t="shared" si="26"/>
        <v>10.1</v>
      </c>
      <c r="AQ27" s="94">
        <f t="shared" si="27"/>
        <v>12.2</v>
      </c>
      <c r="AR27" s="94">
        <f t="shared" si="28"/>
        <v>12.2</v>
      </c>
      <c r="AT27" s="95" t="s">
        <v>23</v>
      </c>
      <c r="AV27" s="84">
        <v>1.25</v>
      </c>
      <c r="AW27" s="84">
        <v>2.6</v>
      </c>
      <c r="AX27" s="84">
        <v>1.2300000000000002</v>
      </c>
      <c r="AY27" s="84">
        <v>2.0899999999999994</v>
      </c>
      <c r="AZ27" s="84">
        <v>1.2399999999999998</v>
      </c>
      <c r="BA27" s="84">
        <v>1.24</v>
      </c>
      <c r="BB27" s="84">
        <v>1.78</v>
      </c>
      <c r="BC27" s="84">
        <v>1.3900000000000001</v>
      </c>
      <c r="BD27" s="84">
        <v>2</v>
      </c>
      <c r="BE27" s="84">
        <v>1.9500000000000002</v>
      </c>
      <c r="BF27" s="84">
        <v>3.18</v>
      </c>
      <c r="BG27" s="84">
        <v>0</v>
      </c>
      <c r="BH27" s="84">
        <v>1.4900000000000002</v>
      </c>
      <c r="BI27" s="84">
        <v>1.98</v>
      </c>
      <c r="BJ27" s="84">
        <v>0</v>
      </c>
      <c r="BK27" s="84">
        <v>1.9800000000000002</v>
      </c>
      <c r="BL27" s="84">
        <v>1.78</v>
      </c>
      <c r="BM27" s="84">
        <v>2.5300000000000002</v>
      </c>
      <c r="BN27" s="84">
        <v>4.3900000000000006</v>
      </c>
      <c r="BO27" s="96">
        <v>0.84</v>
      </c>
    </row>
    <row r="28" spans="1:77" s="84" customFormat="1" x14ac:dyDescent="0.2">
      <c r="A28" s="84">
        <v>26</v>
      </c>
      <c r="C28" s="84">
        <v>0.26</v>
      </c>
      <c r="D28">
        <v>0.01</v>
      </c>
      <c r="F28" s="84">
        <v>0.03</v>
      </c>
      <c r="I28">
        <v>0.04</v>
      </c>
      <c r="J28" s="84">
        <v>0.05</v>
      </c>
      <c r="M28">
        <v>0.05</v>
      </c>
      <c r="N28" s="84">
        <v>0.03</v>
      </c>
      <c r="U28" s="84">
        <v>26</v>
      </c>
      <c r="X28" s="90"/>
      <c r="Y28" s="90"/>
      <c r="Z28" s="92"/>
      <c r="AA28" s="92"/>
      <c r="AB28" s="93"/>
      <c r="AC28" s="93"/>
      <c r="AE28" s="84" t="str">
        <f>E$1</f>
        <v>Victor</v>
      </c>
      <c r="AF28" s="94">
        <f t="shared" si="16"/>
        <v>2.89</v>
      </c>
      <c r="AG28" s="94">
        <f t="shared" si="17"/>
        <v>5.5200000000000005</v>
      </c>
      <c r="AH28" s="94">
        <f t="shared" si="18"/>
        <v>7.8100000000000005</v>
      </c>
      <c r="AI28" s="94">
        <f t="shared" si="19"/>
        <v>10.59</v>
      </c>
      <c r="AJ28" s="94">
        <f t="shared" si="20"/>
        <v>12.57</v>
      </c>
      <c r="AK28" s="94">
        <f t="shared" si="21"/>
        <v>13.67</v>
      </c>
      <c r="AL28" s="94">
        <f t="shared" si="22"/>
        <v>13.709999999999999</v>
      </c>
      <c r="AM28" s="94">
        <f t="shared" si="23"/>
        <v>14.129999999999999</v>
      </c>
      <c r="AN28" s="94">
        <f t="shared" si="24"/>
        <v>14.209999999999999</v>
      </c>
      <c r="AO28" s="94">
        <f t="shared" si="25"/>
        <v>14.899999999999999</v>
      </c>
      <c r="AP28" s="94">
        <f t="shared" si="26"/>
        <v>17.04</v>
      </c>
      <c r="AQ28" s="94">
        <f t="shared" si="27"/>
        <v>20.5</v>
      </c>
      <c r="AR28" s="94">
        <f t="shared" si="28"/>
        <v>20.5</v>
      </c>
      <c r="AT28" s="95" t="s">
        <v>24</v>
      </c>
      <c r="AV28" s="84">
        <v>0.69000000000000006</v>
      </c>
      <c r="AW28" s="84">
        <v>1.3199999999999998</v>
      </c>
      <c r="AX28" s="84">
        <v>0.9700000000000002</v>
      </c>
      <c r="AY28" s="84">
        <v>1.71</v>
      </c>
      <c r="AZ28" s="84">
        <v>1.28</v>
      </c>
      <c r="BA28" s="84">
        <v>0.91</v>
      </c>
      <c r="BB28" s="84">
        <v>1.1599999999999999</v>
      </c>
      <c r="BC28" s="84">
        <v>0.63</v>
      </c>
      <c r="BD28" s="84">
        <v>0.91000000000000014</v>
      </c>
      <c r="BE28" s="84">
        <v>0</v>
      </c>
      <c r="BF28" s="84">
        <v>1.25</v>
      </c>
      <c r="BG28" s="84">
        <v>0</v>
      </c>
      <c r="BH28" s="84">
        <v>0.95000000000000018</v>
      </c>
      <c r="BI28" s="84">
        <v>0.17</v>
      </c>
      <c r="BJ28" s="84">
        <v>0</v>
      </c>
      <c r="BK28" s="84">
        <v>1.5</v>
      </c>
      <c r="BL28" s="84">
        <v>1.1200000000000001</v>
      </c>
      <c r="BM28" s="84">
        <v>1.03</v>
      </c>
      <c r="BN28" s="84">
        <v>2.21</v>
      </c>
      <c r="BO28" s="96">
        <v>1.5642105263157899</v>
      </c>
    </row>
    <row r="29" spans="1:77" s="84" customFormat="1" x14ac:dyDescent="0.2">
      <c r="A29" s="84">
        <v>27</v>
      </c>
      <c r="B29">
        <v>0.02</v>
      </c>
      <c r="F29" s="84">
        <v>0.01</v>
      </c>
      <c r="L29" s="84">
        <v>0.31</v>
      </c>
      <c r="M29">
        <v>0.06</v>
      </c>
      <c r="N29">
        <v>0.01</v>
      </c>
      <c r="U29" s="84">
        <v>27</v>
      </c>
      <c r="X29" s="97"/>
      <c r="Y29" s="97"/>
      <c r="Z29" s="93"/>
      <c r="AA29" s="93"/>
      <c r="AB29" s="93"/>
      <c r="AC29" s="93"/>
      <c r="AE29" s="84" t="str">
        <f>F$1</f>
        <v>Ruark</v>
      </c>
      <c r="AF29" s="94">
        <f t="shared" si="16"/>
        <v>1.7300000000000002</v>
      </c>
      <c r="AG29" s="94">
        <f t="shared" si="17"/>
        <v>3.3000000000000003</v>
      </c>
      <c r="AH29" s="94">
        <f t="shared" si="18"/>
        <v>4.3800000000000008</v>
      </c>
      <c r="AI29" s="94">
        <f t="shared" si="19"/>
        <v>6.7600000000000016</v>
      </c>
      <c r="AJ29" s="94">
        <f t="shared" si="20"/>
        <v>8.5600000000000023</v>
      </c>
      <c r="AK29" s="94">
        <f t="shared" si="21"/>
        <v>10.140000000000002</v>
      </c>
      <c r="AL29" s="94">
        <f t="shared" si="22"/>
        <v>10.140000000000002</v>
      </c>
      <c r="AM29" s="94">
        <f t="shared" si="23"/>
        <v>10.470000000000002</v>
      </c>
      <c r="AN29" s="94">
        <f t="shared" si="24"/>
        <v>10.510000000000002</v>
      </c>
      <c r="AO29" s="94">
        <f t="shared" si="25"/>
        <v>11.060000000000002</v>
      </c>
      <c r="AP29" s="94">
        <f t="shared" si="26"/>
        <v>12.020000000000003</v>
      </c>
      <c r="AQ29" s="94">
        <f t="shared" si="27"/>
        <v>14.650000000000004</v>
      </c>
      <c r="AR29" s="94">
        <f t="shared" si="28"/>
        <v>14.650000000000004</v>
      </c>
      <c r="AT29" s="95" t="s">
        <v>25</v>
      </c>
      <c r="AV29" s="84">
        <v>0.49</v>
      </c>
      <c r="AW29" s="84">
        <v>0.52</v>
      </c>
      <c r="AX29" s="84">
        <v>0.55000000000000004</v>
      </c>
      <c r="AY29" s="84">
        <v>0.82000000000000006</v>
      </c>
      <c r="AZ29" s="84">
        <v>0.66</v>
      </c>
      <c r="BA29" s="84">
        <v>0.32</v>
      </c>
      <c r="BB29" s="84">
        <v>0.69</v>
      </c>
      <c r="BC29" s="84">
        <v>0.44</v>
      </c>
      <c r="BD29" s="84">
        <v>0.64</v>
      </c>
      <c r="BE29" s="84">
        <v>0</v>
      </c>
      <c r="BF29" s="84">
        <v>0.72000000000000008</v>
      </c>
      <c r="BG29" s="84">
        <v>0</v>
      </c>
      <c r="BH29" s="84">
        <v>0.33999999999999997</v>
      </c>
      <c r="BI29" s="84">
        <v>0.64000000000000012</v>
      </c>
      <c r="BJ29" s="84">
        <v>0</v>
      </c>
      <c r="BK29" s="84">
        <v>0.79</v>
      </c>
      <c r="BL29" s="84">
        <v>0.62</v>
      </c>
      <c r="BM29" s="84">
        <v>0</v>
      </c>
      <c r="BN29" s="84">
        <v>0.93000000000000016</v>
      </c>
      <c r="BO29" s="96">
        <v>1.2078947368421054</v>
      </c>
    </row>
    <row r="30" spans="1:77" s="84" customFormat="1" x14ac:dyDescent="0.2">
      <c r="A30" s="84">
        <v>28</v>
      </c>
      <c r="B30">
        <v>0.04</v>
      </c>
      <c r="C30" s="84">
        <v>0.1</v>
      </c>
      <c r="D30">
        <v>0.04</v>
      </c>
      <c r="E30">
        <v>0.05</v>
      </c>
      <c r="I30">
        <v>0.03</v>
      </c>
      <c r="J30" s="84">
        <v>0.05</v>
      </c>
      <c r="M30">
        <v>0.03</v>
      </c>
      <c r="N30">
        <v>0.01</v>
      </c>
      <c r="P30">
        <v>0.02</v>
      </c>
      <c r="Q30">
        <v>0.03</v>
      </c>
      <c r="R30" s="84">
        <v>0.05</v>
      </c>
      <c r="U30" s="84">
        <v>28</v>
      </c>
      <c r="X30" s="90"/>
      <c r="Y30" s="90"/>
      <c r="Z30" s="92"/>
      <c r="AA30" s="92"/>
      <c r="AB30" s="93"/>
      <c r="AC30" s="93"/>
      <c r="AE30" s="84" t="str">
        <f>G$1</f>
        <v>Cardwell</v>
      </c>
      <c r="AF30" s="94">
        <f t="shared" si="16"/>
        <v>2.48</v>
      </c>
      <c r="AG30" s="94">
        <f t="shared" si="17"/>
        <v>3.74</v>
      </c>
      <c r="AH30" s="94">
        <f t="shared" si="18"/>
        <v>5.3100000000000005</v>
      </c>
      <c r="AI30" s="94">
        <f t="shared" si="19"/>
        <v>7.6400000000000006</v>
      </c>
      <c r="AJ30" s="94">
        <f t="shared" si="20"/>
        <v>9.26</v>
      </c>
      <c r="AK30" s="94">
        <f t="shared" si="21"/>
        <v>10.56</v>
      </c>
      <c r="AL30" s="94">
        <f t="shared" si="22"/>
        <v>10.56</v>
      </c>
      <c r="AM30" s="94">
        <f t="shared" si="23"/>
        <v>10.56</v>
      </c>
      <c r="AN30" s="94">
        <f t="shared" si="24"/>
        <v>10.56</v>
      </c>
      <c r="AO30" s="94">
        <f t="shared" si="25"/>
        <v>11.14</v>
      </c>
      <c r="AP30" s="94">
        <f t="shared" si="26"/>
        <v>11.14</v>
      </c>
      <c r="AQ30" s="94">
        <f t="shared" si="27"/>
        <v>12.510000000000002</v>
      </c>
      <c r="AR30" s="94">
        <f t="shared" si="28"/>
        <v>12.510000000000002</v>
      </c>
      <c r="AT30" s="95" t="s">
        <v>26</v>
      </c>
      <c r="AV30" s="84">
        <v>0.6100000000000001</v>
      </c>
      <c r="AW30" s="84">
        <v>1.45</v>
      </c>
      <c r="AX30" s="84">
        <v>0.75</v>
      </c>
      <c r="AY30" s="84">
        <v>1.57</v>
      </c>
      <c r="AZ30" s="84">
        <v>1.28</v>
      </c>
      <c r="BA30" s="84">
        <v>1.07</v>
      </c>
      <c r="BB30" s="84">
        <v>0.62</v>
      </c>
      <c r="BC30" s="84">
        <v>0.76000000000000012</v>
      </c>
      <c r="BD30" s="84">
        <v>0.81</v>
      </c>
      <c r="BE30" s="84">
        <v>0</v>
      </c>
      <c r="BF30" s="84">
        <v>1.1299999999999999</v>
      </c>
      <c r="BG30" s="84">
        <v>0</v>
      </c>
      <c r="BH30" s="84">
        <v>1.4400000000000002</v>
      </c>
      <c r="BI30" s="84">
        <v>0.8</v>
      </c>
      <c r="BJ30" s="84">
        <v>0</v>
      </c>
      <c r="BK30" s="84">
        <v>1.52</v>
      </c>
      <c r="BL30" s="84">
        <v>1.1399999999999999</v>
      </c>
      <c r="BM30" s="84">
        <v>0</v>
      </c>
      <c r="BN30" s="84">
        <v>1.7499999999999998</v>
      </c>
      <c r="BO30" s="96">
        <v>2.3394736842105259</v>
      </c>
    </row>
    <row r="31" spans="1:77" s="84" customFormat="1" x14ac:dyDescent="0.2">
      <c r="A31" s="84">
        <v>29</v>
      </c>
      <c r="C31" s="84">
        <v>0.04</v>
      </c>
      <c r="M31">
        <v>0.01</v>
      </c>
      <c r="U31" s="84">
        <v>29</v>
      </c>
      <c r="X31" s="90"/>
      <c r="Y31" s="90"/>
      <c r="Z31" s="92"/>
      <c r="AA31" s="92"/>
      <c r="AB31" s="93"/>
      <c r="AC31" s="93"/>
      <c r="AE31" s="84" t="str">
        <f>H$1</f>
        <v>Hastings</v>
      </c>
      <c r="AF31" s="94">
        <f t="shared" si="16"/>
        <v>2.8500000000000005</v>
      </c>
      <c r="AG31" s="94">
        <f t="shared" si="17"/>
        <v>4.1800000000000006</v>
      </c>
      <c r="AH31" s="94">
        <f t="shared" si="18"/>
        <v>5.6000000000000005</v>
      </c>
      <c r="AI31" s="94">
        <f t="shared" si="19"/>
        <v>8.18</v>
      </c>
      <c r="AJ31" s="94">
        <f t="shared" si="20"/>
        <v>8.83</v>
      </c>
      <c r="AK31" s="94">
        <f t="shared" si="21"/>
        <v>10.14</v>
      </c>
      <c r="AL31" s="94">
        <f t="shared" si="22"/>
        <v>10.14</v>
      </c>
      <c r="AM31" s="94">
        <f t="shared" si="23"/>
        <v>10.25</v>
      </c>
      <c r="AN31" s="94">
        <f t="shared" si="24"/>
        <v>10.25</v>
      </c>
      <c r="AO31" s="94">
        <f t="shared" si="25"/>
        <v>11.3</v>
      </c>
      <c r="AP31" s="94">
        <f t="shared" si="26"/>
        <v>11.81</v>
      </c>
      <c r="AQ31" s="94">
        <f t="shared" si="27"/>
        <v>11.81</v>
      </c>
      <c r="AR31" s="94">
        <f t="shared" si="28"/>
        <v>11.81</v>
      </c>
      <c r="AT31" s="95" t="s">
        <v>27</v>
      </c>
      <c r="AV31" s="84">
        <v>0.62</v>
      </c>
      <c r="AW31" s="84">
        <v>1.1600000000000001</v>
      </c>
      <c r="AX31" s="84">
        <v>0.51</v>
      </c>
      <c r="AY31" s="84">
        <v>0.81</v>
      </c>
      <c r="AZ31" s="84">
        <v>0.8</v>
      </c>
      <c r="BA31" s="84">
        <v>0.87</v>
      </c>
      <c r="BB31" s="84">
        <v>0.16</v>
      </c>
      <c r="BC31" s="84">
        <v>0.26</v>
      </c>
      <c r="BD31" s="84">
        <v>0.87</v>
      </c>
      <c r="BE31" s="84">
        <v>0</v>
      </c>
      <c r="BF31" s="84">
        <v>2.44</v>
      </c>
      <c r="BG31" s="84">
        <v>0</v>
      </c>
      <c r="BH31" s="84">
        <v>0.9</v>
      </c>
      <c r="BI31" s="84">
        <v>0</v>
      </c>
      <c r="BJ31" s="84">
        <v>0</v>
      </c>
      <c r="BK31" s="84">
        <v>0.73</v>
      </c>
      <c r="BL31" s="84">
        <v>1.03</v>
      </c>
      <c r="BM31" s="84">
        <v>0</v>
      </c>
      <c r="BN31" s="84">
        <v>1.54</v>
      </c>
      <c r="BO31" s="96">
        <v>4.631578947368422E-2</v>
      </c>
    </row>
    <row r="32" spans="1:77" s="84" customFormat="1" x14ac:dyDescent="0.2">
      <c r="A32" s="84">
        <v>30</v>
      </c>
      <c r="B32" s="84">
        <v>0.03</v>
      </c>
      <c r="D32">
        <v>0.01</v>
      </c>
      <c r="E32" s="84">
        <v>0.02</v>
      </c>
      <c r="I32">
        <v>0.01</v>
      </c>
      <c r="M32">
        <v>0.02</v>
      </c>
      <c r="U32" s="84">
        <v>30</v>
      </c>
      <c r="X32" s="90"/>
      <c r="Y32" s="90"/>
      <c r="Z32" s="92"/>
      <c r="AA32" s="92"/>
      <c r="AB32" s="93"/>
      <c r="AC32" s="93"/>
      <c r="AE32" s="84" t="str">
        <f>I$1</f>
        <v>510 Pataha</v>
      </c>
      <c r="AF32" s="94">
        <f t="shared" si="16"/>
        <v>1.8400000000000005</v>
      </c>
      <c r="AG32" s="94">
        <f t="shared" si="17"/>
        <v>2.9800000000000004</v>
      </c>
      <c r="AH32" s="94">
        <f t="shared" si="18"/>
        <v>4.410000000000001</v>
      </c>
      <c r="AI32" s="94">
        <f t="shared" si="19"/>
        <v>6.4500000000000011</v>
      </c>
      <c r="AJ32" s="94">
        <f t="shared" si="20"/>
        <v>7.7200000000000015</v>
      </c>
      <c r="AK32" s="94">
        <f t="shared" si="21"/>
        <v>9.23</v>
      </c>
      <c r="AL32" s="94">
        <f t="shared" si="22"/>
        <v>9.24</v>
      </c>
      <c r="AM32" s="94">
        <f t="shared" si="23"/>
        <v>9.5300000000000011</v>
      </c>
      <c r="AN32" s="94">
        <f t="shared" si="24"/>
        <v>9.5300000000000011</v>
      </c>
      <c r="AO32" s="94">
        <f t="shared" si="25"/>
        <v>10.23</v>
      </c>
      <c r="AP32" s="94">
        <f t="shared" si="26"/>
        <v>11.89</v>
      </c>
      <c r="AQ32" s="94">
        <f t="shared" si="27"/>
        <v>14.4</v>
      </c>
      <c r="AR32" s="94">
        <f t="shared" si="28"/>
        <v>14.4</v>
      </c>
      <c r="AT32" s="95" t="s">
        <v>28</v>
      </c>
      <c r="AV32" s="84">
        <v>0.54999999999999993</v>
      </c>
      <c r="AW32" s="84">
        <v>0.68</v>
      </c>
      <c r="AX32" s="84">
        <v>0.46</v>
      </c>
      <c r="AY32" s="84">
        <v>0.36</v>
      </c>
      <c r="AZ32" s="84">
        <v>0.24000000000000002</v>
      </c>
      <c r="BA32" s="84">
        <v>0.56000000000000005</v>
      </c>
      <c r="BB32" s="84">
        <v>0.83</v>
      </c>
      <c r="BC32" s="84">
        <v>1.17</v>
      </c>
      <c r="BD32" s="84">
        <v>0.58000000000000007</v>
      </c>
      <c r="BE32" s="84">
        <v>0</v>
      </c>
      <c r="BF32" s="84">
        <v>1.3499999999999999</v>
      </c>
      <c r="BG32" s="84">
        <v>0</v>
      </c>
      <c r="BH32" s="84">
        <v>0.58000000000000007</v>
      </c>
      <c r="BI32" s="84">
        <v>0.17</v>
      </c>
      <c r="BJ32" s="84">
        <v>0</v>
      </c>
      <c r="BK32" s="84">
        <v>0.64</v>
      </c>
      <c r="BL32" s="84">
        <v>1.3199999999999998</v>
      </c>
      <c r="BM32" s="84">
        <v>0</v>
      </c>
      <c r="BN32" s="84">
        <v>1.26</v>
      </c>
      <c r="BO32" s="96">
        <v>0.23842105263157901</v>
      </c>
    </row>
    <row r="33" spans="1:67" s="84" customFormat="1" x14ac:dyDescent="0.2">
      <c r="A33" s="84">
        <v>31</v>
      </c>
      <c r="U33" s="84">
        <v>31</v>
      </c>
      <c r="X33" s="90"/>
      <c r="Y33" s="90"/>
      <c r="Z33" s="92"/>
      <c r="AA33" s="92"/>
      <c r="AB33" s="93"/>
      <c r="AC33" s="93"/>
      <c r="AE33" s="84" t="str">
        <f>J$1</f>
        <v>Williams</v>
      </c>
      <c r="AF33" s="94">
        <f t="shared" si="16"/>
        <v>2.3199999999999994</v>
      </c>
      <c r="AG33" s="94">
        <f t="shared" si="17"/>
        <v>3.59</v>
      </c>
      <c r="AH33" s="94">
        <f t="shared" si="18"/>
        <v>4.9399999999999995</v>
      </c>
      <c r="AI33" s="94">
        <f t="shared" si="19"/>
        <v>6.9799999999999986</v>
      </c>
      <c r="AJ33" s="94">
        <f t="shared" si="20"/>
        <v>8.3699999999999992</v>
      </c>
      <c r="AK33" s="94">
        <f t="shared" si="21"/>
        <v>9.84</v>
      </c>
      <c r="AL33" s="94">
        <f t="shared" si="22"/>
        <v>9.84</v>
      </c>
      <c r="AM33" s="94">
        <f t="shared" si="23"/>
        <v>10.14</v>
      </c>
      <c r="AN33" s="94">
        <f t="shared" si="24"/>
        <v>10.14</v>
      </c>
      <c r="AO33" s="94">
        <f t="shared" si="25"/>
        <v>10.73</v>
      </c>
      <c r="AP33" s="94">
        <f t="shared" si="26"/>
        <v>12.64</v>
      </c>
      <c r="AQ33" s="94">
        <f t="shared" si="27"/>
        <v>15.290000000000001</v>
      </c>
      <c r="AR33" s="94">
        <f t="shared" si="28"/>
        <v>15.290000000000001</v>
      </c>
      <c r="AT33" s="95" t="s">
        <v>29</v>
      </c>
      <c r="AV33" s="84">
        <v>0.28999999999999998</v>
      </c>
      <c r="AW33" s="84">
        <v>0.38</v>
      </c>
      <c r="AX33" s="84">
        <v>0.14000000000000001</v>
      </c>
      <c r="AY33" s="84">
        <v>0.61</v>
      </c>
      <c r="AZ33" s="84">
        <v>0.25</v>
      </c>
      <c r="BA33" s="84">
        <v>0.28000000000000003</v>
      </c>
      <c r="BB33" s="84">
        <v>0.48</v>
      </c>
      <c r="BC33" s="84">
        <v>0.72</v>
      </c>
      <c r="BD33" s="84">
        <v>0.5</v>
      </c>
      <c r="BE33" s="84">
        <v>0</v>
      </c>
      <c r="BF33" s="84">
        <v>0.53</v>
      </c>
      <c r="BG33" s="84">
        <v>0</v>
      </c>
      <c r="BH33" s="84">
        <v>0.15</v>
      </c>
      <c r="BI33" s="84">
        <v>0.23</v>
      </c>
      <c r="BJ33" s="84">
        <v>0</v>
      </c>
      <c r="BK33" s="84">
        <v>0.55999999999999994</v>
      </c>
      <c r="BL33" s="84">
        <v>0.22000000000000003</v>
      </c>
      <c r="BM33" s="84">
        <v>0</v>
      </c>
      <c r="BN33" s="84">
        <v>0.27</v>
      </c>
      <c r="BO33" s="96">
        <v>1.665263157894737</v>
      </c>
    </row>
    <row r="34" spans="1:67" s="84" customFormat="1" x14ac:dyDescent="0.2">
      <c r="A34" s="102" t="s">
        <v>37</v>
      </c>
      <c r="B34" s="102">
        <f t="shared" ref="B34:T34" si="29">SUM(B3:B33)</f>
        <v>1.2400000000000002</v>
      </c>
      <c r="C34" s="102">
        <f t="shared" si="29"/>
        <v>1.75</v>
      </c>
      <c r="D34" s="102">
        <f t="shared" si="29"/>
        <v>1.6600000000000004</v>
      </c>
      <c r="E34" s="102">
        <f t="shared" si="29"/>
        <v>2.89</v>
      </c>
      <c r="F34" s="102">
        <f t="shared" si="29"/>
        <v>1.7300000000000002</v>
      </c>
      <c r="G34" s="102">
        <f t="shared" si="29"/>
        <v>2.48</v>
      </c>
      <c r="H34" s="102">
        <f t="shared" si="29"/>
        <v>2.8500000000000005</v>
      </c>
      <c r="I34" s="102">
        <f t="shared" si="29"/>
        <v>1.8400000000000005</v>
      </c>
      <c r="J34" s="102">
        <f t="shared" si="29"/>
        <v>2.3199999999999994</v>
      </c>
      <c r="K34" s="102">
        <f t="shared" si="29"/>
        <v>0</v>
      </c>
      <c r="L34" s="102">
        <f t="shared" si="29"/>
        <v>1.9600000000000002</v>
      </c>
      <c r="M34" s="102">
        <f t="shared" si="29"/>
        <v>1.8500000000000005</v>
      </c>
      <c r="N34" s="102">
        <f t="shared" si="29"/>
        <v>0.84000000000000008</v>
      </c>
      <c r="O34" s="102">
        <f t="shared" si="29"/>
        <v>0</v>
      </c>
      <c r="P34" s="102">
        <f t="shared" si="29"/>
        <v>2</v>
      </c>
      <c r="Q34" s="102">
        <f t="shared" si="29"/>
        <v>2.6299999999999994</v>
      </c>
      <c r="R34" s="102">
        <f t="shared" si="29"/>
        <v>1.56</v>
      </c>
      <c r="S34" s="102">
        <f t="shared" si="29"/>
        <v>0</v>
      </c>
      <c r="T34" s="102">
        <f t="shared" si="29"/>
        <v>0</v>
      </c>
      <c r="X34" s="90"/>
      <c r="Y34" s="90"/>
      <c r="Z34" s="92"/>
      <c r="AA34" s="92"/>
      <c r="AB34" s="93"/>
      <c r="AC34" s="93"/>
      <c r="AE34" s="84" t="str">
        <f>K$1</f>
        <v>Fitzsimmons</v>
      </c>
      <c r="AF34" s="94">
        <f t="shared" si="16"/>
        <v>0</v>
      </c>
      <c r="AG34" s="94">
        <f t="shared" si="17"/>
        <v>0</v>
      </c>
      <c r="AH34" s="94">
        <f t="shared" si="18"/>
        <v>0</v>
      </c>
      <c r="AI34" s="94">
        <f t="shared" si="19"/>
        <v>0</v>
      </c>
      <c r="AJ34" s="94">
        <f t="shared" si="20"/>
        <v>0</v>
      </c>
      <c r="AK34" s="94">
        <f t="shared" si="21"/>
        <v>0</v>
      </c>
      <c r="AL34" s="94">
        <f t="shared" si="22"/>
        <v>0</v>
      </c>
      <c r="AM34" s="94">
        <f t="shared" si="23"/>
        <v>0</v>
      </c>
      <c r="AN34" s="94">
        <f t="shared" si="24"/>
        <v>0</v>
      </c>
      <c r="AO34" s="94">
        <f t="shared" si="25"/>
        <v>0.42999999999999994</v>
      </c>
      <c r="AP34" s="94">
        <f t="shared" si="26"/>
        <v>2.39</v>
      </c>
      <c r="AQ34" s="94">
        <f t="shared" si="27"/>
        <v>6.57</v>
      </c>
      <c r="AR34" s="94">
        <f t="shared" si="28"/>
        <v>6.57</v>
      </c>
      <c r="AT34" s="95" t="s">
        <v>30</v>
      </c>
      <c r="AV34" s="84">
        <v>0.68</v>
      </c>
      <c r="AW34" s="84">
        <v>1.41</v>
      </c>
      <c r="AX34" s="84">
        <v>0.62</v>
      </c>
      <c r="AY34" s="84">
        <v>0.72</v>
      </c>
      <c r="AZ34" s="84">
        <v>0.67</v>
      </c>
      <c r="BA34" s="84">
        <v>0.6</v>
      </c>
      <c r="BB34" s="84">
        <v>1.02</v>
      </c>
      <c r="BC34" s="84">
        <v>0.60000000000000009</v>
      </c>
      <c r="BD34" s="84">
        <v>0.85</v>
      </c>
      <c r="BE34" s="84">
        <v>0</v>
      </c>
      <c r="BF34" s="84">
        <v>1.4200000000000002</v>
      </c>
      <c r="BG34" s="84">
        <v>0</v>
      </c>
      <c r="BH34" s="84">
        <v>0.93000000000000016</v>
      </c>
      <c r="BI34" s="84">
        <v>1.01</v>
      </c>
      <c r="BJ34" s="84">
        <v>0</v>
      </c>
      <c r="BK34" s="84">
        <v>0.89999999999999991</v>
      </c>
      <c r="BL34" s="84">
        <v>0.96</v>
      </c>
      <c r="BM34" s="84">
        <v>0</v>
      </c>
      <c r="BN34" s="84">
        <v>1.6700000000000002</v>
      </c>
      <c r="BO34" s="96">
        <v>0.16052631578947368</v>
      </c>
    </row>
    <row r="35" spans="1:67" s="84" customFormat="1" x14ac:dyDescent="0.2">
      <c r="M35" s="87"/>
      <c r="X35" s="90"/>
      <c r="Y35" s="90"/>
      <c r="Z35" s="92"/>
      <c r="AA35" s="92"/>
      <c r="AB35" s="93"/>
      <c r="AC35" s="92"/>
      <c r="AE35" s="84" t="str">
        <f>L$1</f>
        <v>Houser</v>
      </c>
      <c r="AF35" s="94">
        <f t="shared" si="16"/>
        <v>1.9600000000000002</v>
      </c>
      <c r="AG35" s="94">
        <f t="shared" si="17"/>
        <v>2.7800000000000002</v>
      </c>
      <c r="AH35" s="94">
        <f t="shared" si="18"/>
        <v>2.7800000000000002</v>
      </c>
      <c r="AI35" s="94">
        <f t="shared" si="19"/>
        <v>5.4399999999999995</v>
      </c>
      <c r="AJ35" s="94">
        <f t="shared" si="20"/>
        <v>7.4399999999999995</v>
      </c>
      <c r="AK35" s="94">
        <f t="shared" si="21"/>
        <v>9.68</v>
      </c>
      <c r="AL35" s="94">
        <f t="shared" si="22"/>
        <v>9.73</v>
      </c>
      <c r="AM35" s="94">
        <f t="shared" si="23"/>
        <v>10.200000000000001</v>
      </c>
      <c r="AN35" s="94">
        <f t="shared" si="24"/>
        <v>10.200000000000001</v>
      </c>
      <c r="AO35" s="94">
        <f t="shared" si="25"/>
        <v>11.520000000000001</v>
      </c>
      <c r="AP35" s="94">
        <f t="shared" si="26"/>
        <v>12.770000000000001</v>
      </c>
      <c r="AQ35" s="94">
        <f t="shared" si="27"/>
        <v>15.57</v>
      </c>
      <c r="AR35" s="94">
        <f t="shared" si="28"/>
        <v>15.57</v>
      </c>
      <c r="AT35" s="95" t="s">
        <v>31</v>
      </c>
      <c r="AV35" s="84">
        <v>2.11</v>
      </c>
      <c r="AW35" s="84">
        <v>4.25</v>
      </c>
      <c r="AX35" s="84">
        <v>1.9400000000000002</v>
      </c>
      <c r="AY35" s="84">
        <v>3.3499999999999996</v>
      </c>
      <c r="AZ35" s="84">
        <v>2.73</v>
      </c>
      <c r="BA35" s="84">
        <v>2.02</v>
      </c>
      <c r="BB35" s="84">
        <v>1.71</v>
      </c>
      <c r="BC35" s="84">
        <v>2.1800000000000002</v>
      </c>
      <c r="BD35" s="84">
        <v>3.31</v>
      </c>
      <c r="BE35" s="84">
        <v>0</v>
      </c>
      <c r="BF35" s="84">
        <v>3.4299999999999997</v>
      </c>
      <c r="BG35" s="84">
        <v>0</v>
      </c>
      <c r="BH35" s="84">
        <v>2.9799999999999995</v>
      </c>
      <c r="BI35" s="84">
        <v>1.62</v>
      </c>
      <c r="BJ35" s="84">
        <v>0</v>
      </c>
      <c r="BK35" s="84">
        <v>2.8600000000000003</v>
      </c>
      <c r="BL35" s="84">
        <v>3.51</v>
      </c>
      <c r="BM35" s="84">
        <v>0</v>
      </c>
      <c r="BN35" s="84">
        <v>4.43</v>
      </c>
      <c r="BO35" s="96">
        <v>1.1089473684210527</v>
      </c>
    </row>
    <row r="36" spans="1:67" s="84" customFormat="1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84" t="s">
        <v>4</v>
      </c>
      <c r="F36" s="84" t="s">
        <v>5</v>
      </c>
      <c r="G36" s="84" t="s">
        <v>6</v>
      </c>
      <c r="H36" s="84" t="s">
        <v>180</v>
      </c>
      <c r="I36" s="84" t="s">
        <v>96</v>
      </c>
      <c r="J36" s="84" t="s">
        <v>9</v>
      </c>
      <c r="K36" s="84" t="s">
        <v>10</v>
      </c>
      <c r="L36" s="84" t="s">
        <v>11</v>
      </c>
      <c r="M36" s="87" t="s">
        <v>185</v>
      </c>
      <c r="N36" s="84" t="s">
        <v>13</v>
      </c>
      <c r="O36" s="84" t="s">
        <v>14</v>
      </c>
      <c r="P36" s="84" t="s">
        <v>189</v>
      </c>
      <c r="Q36" s="84" t="s">
        <v>16</v>
      </c>
      <c r="R36" s="84" t="s">
        <v>17</v>
      </c>
      <c r="S36" s="84" t="s">
        <v>18</v>
      </c>
      <c r="T36" s="84" t="s">
        <v>19</v>
      </c>
      <c r="X36" s="86"/>
      <c r="Y36" s="86"/>
      <c r="AE36" s="84" t="str">
        <f>M$1</f>
        <v>Villard</v>
      </c>
      <c r="AF36" s="94">
        <f t="shared" si="16"/>
        <v>1.8500000000000005</v>
      </c>
      <c r="AG36" s="94">
        <f t="shared" si="17"/>
        <v>4.08</v>
      </c>
      <c r="AH36" s="94">
        <f t="shared" si="18"/>
        <v>5.66</v>
      </c>
      <c r="AI36" s="94">
        <f t="shared" si="19"/>
        <v>7.96</v>
      </c>
      <c r="AJ36" s="94">
        <f t="shared" si="20"/>
        <v>9.5299999999999994</v>
      </c>
      <c r="AK36" s="94">
        <f t="shared" si="21"/>
        <v>11.219999999999999</v>
      </c>
      <c r="AL36" s="94">
        <f t="shared" si="22"/>
        <v>11.249999999999998</v>
      </c>
      <c r="AM36" s="94">
        <f t="shared" si="23"/>
        <v>11.619999999999997</v>
      </c>
      <c r="AN36" s="94">
        <f t="shared" si="24"/>
        <v>11.619999999999997</v>
      </c>
      <c r="AO36" s="94">
        <f t="shared" si="25"/>
        <v>12.349999999999998</v>
      </c>
      <c r="AP36" s="94">
        <f t="shared" si="26"/>
        <v>14.199999999999998</v>
      </c>
      <c r="AQ36" s="94">
        <f t="shared" si="27"/>
        <v>16.499999999999996</v>
      </c>
      <c r="AR36" s="94">
        <f t="shared" si="28"/>
        <v>16.499999999999996</v>
      </c>
      <c r="AT36" s="95" t="s">
        <v>32</v>
      </c>
      <c r="AV36" s="84">
        <v>2.3499999999999992</v>
      </c>
      <c r="AW36" s="84">
        <v>2.4500000000000002</v>
      </c>
      <c r="AX36" s="84">
        <v>0</v>
      </c>
      <c r="AY36" s="84">
        <v>0</v>
      </c>
      <c r="AZ36" s="84">
        <v>2.7699999999999996</v>
      </c>
      <c r="BA36" s="84">
        <v>1.55</v>
      </c>
      <c r="BB36" s="84">
        <v>3.6500000000000004</v>
      </c>
      <c r="BC36" s="84">
        <v>2.41</v>
      </c>
      <c r="BD36" s="84">
        <v>3.04</v>
      </c>
      <c r="BE36" s="84">
        <v>0</v>
      </c>
      <c r="BF36" s="84">
        <v>3.13</v>
      </c>
      <c r="BG36" s="84">
        <v>0</v>
      </c>
      <c r="BH36" s="84">
        <v>2.2799999999999998</v>
      </c>
      <c r="BI36" s="84">
        <v>1.8</v>
      </c>
      <c r="BJ36" s="84">
        <v>0</v>
      </c>
      <c r="BK36" s="84">
        <v>3.4400000000000004</v>
      </c>
      <c r="BL36" s="84">
        <v>1.4100000000000001</v>
      </c>
      <c r="BM36" s="84">
        <v>0</v>
      </c>
      <c r="BN36" s="84">
        <v>0</v>
      </c>
      <c r="BO36" s="96">
        <v>1.2310526315789474</v>
      </c>
    </row>
    <row r="37" spans="1:67" s="84" customFormat="1" x14ac:dyDescent="0.2">
      <c r="A37" s="84">
        <v>2018</v>
      </c>
      <c r="X37" s="90"/>
      <c r="Y37" s="90"/>
      <c r="Z37" s="92"/>
      <c r="AA37" s="92"/>
      <c r="AB37" s="93"/>
      <c r="AE37" s="84" t="str">
        <f>N$1</f>
        <v>Landkammer</v>
      </c>
      <c r="AF37" s="94">
        <f t="shared" si="16"/>
        <v>0.84000000000000008</v>
      </c>
      <c r="AG37" s="94">
        <f t="shared" si="17"/>
        <v>2.2300000000000004</v>
      </c>
      <c r="AH37" s="94">
        <f t="shared" si="18"/>
        <v>3.4300000000000006</v>
      </c>
      <c r="AI37" s="94">
        <f t="shared" si="19"/>
        <v>6.22</v>
      </c>
      <c r="AJ37" s="94">
        <f t="shared" si="20"/>
        <v>7.2799999999999994</v>
      </c>
      <c r="AK37" s="94">
        <f t="shared" si="21"/>
        <v>8.5399999999999991</v>
      </c>
      <c r="AL37" s="94">
        <f t="shared" si="22"/>
        <v>8.5399999999999991</v>
      </c>
      <c r="AM37" s="94">
        <f t="shared" si="23"/>
        <v>8.7999999999999989</v>
      </c>
      <c r="AN37" s="94">
        <f t="shared" si="24"/>
        <v>8.7999999999999989</v>
      </c>
      <c r="AO37" s="94">
        <f t="shared" si="25"/>
        <v>9.69</v>
      </c>
      <c r="AP37" s="94">
        <f t="shared" si="26"/>
        <v>11.23</v>
      </c>
      <c r="AQ37" s="94">
        <f t="shared" si="27"/>
        <v>13.65</v>
      </c>
      <c r="AR37" s="94">
        <f t="shared" si="28"/>
        <v>13.65</v>
      </c>
      <c r="AT37" s="95"/>
    </row>
    <row r="38" spans="1:67" s="84" customFormat="1" ht="15" x14ac:dyDescent="0.2">
      <c r="A38" s="84">
        <v>1</v>
      </c>
      <c r="B38" s="84">
        <v>0.2</v>
      </c>
      <c r="C38" s="84">
        <v>0.5</v>
      </c>
      <c r="E38" s="84">
        <v>0.3</v>
      </c>
      <c r="G38" s="84">
        <v>0.47</v>
      </c>
      <c r="I38" s="84">
        <v>0.4</v>
      </c>
      <c r="L38" s="84">
        <v>0.56000000000000005</v>
      </c>
      <c r="M38" s="84">
        <v>0.38</v>
      </c>
      <c r="P38" s="84">
        <v>0.24</v>
      </c>
      <c r="Q38">
        <v>0.45</v>
      </c>
      <c r="U38" s="84">
        <v>1</v>
      </c>
      <c r="W38" s="89">
        <v>43132</v>
      </c>
      <c r="X38" s="103"/>
      <c r="Y38" s="103" t="s">
        <v>107</v>
      </c>
      <c r="Z38" s="104"/>
      <c r="AA38" s="104"/>
      <c r="AB38" s="104"/>
      <c r="AC38" s="105"/>
      <c r="AE38" s="84" t="str">
        <f>O$1</f>
        <v>Travis</v>
      </c>
      <c r="AF38" s="94">
        <f t="shared" si="16"/>
        <v>0</v>
      </c>
      <c r="AG38" s="94">
        <f t="shared" si="17"/>
        <v>0</v>
      </c>
      <c r="AH38" s="94">
        <f t="shared" si="18"/>
        <v>0</v>
      </c>
      <c r="AI38" s="94">
        <f t="shared" si="19"/>
        <v>0</v>
      </c>
      <c r="AJ38" s="94">
        <f t="shared" si="20"/>
        <v>0</v>
      </c>
      <c r="AK38" s="94">
        <f t="shared" si="21"/>
        <v>0</v>
      </c>
      <c r="AL38" s="94">
        <f t="shared" si="22"/>
        <v>0</v>
      </c>
      <c r="AM38" s="94">
        <f t="shared" si="23"/>
        <v>0</v>
      </c>
      <c r="AN38" s="94">
        <f t="shared" si="24"/>
        <v>0</v>
      </c>
      <c r="AO38" s="94">
        <f t="shared" si="25"/>
        <v>0</v>
      </c>
      <c r="AP38" s="94">
        <f t="shared" si="26"/>
        <v>0</v>
      </c>
      <c r="AQ38" s="94">
        <f t="shared" si="27"/>
        <v>0</v>
      </c>
      <c r="AR38" s="94">
        <f t="shared" si="28"/>
        <v>0</v>
      </c>
      <c r="AT38" s="95" t="s">
        <v>34</v>
      </c>
      <c r="AV38" s="106">
        <f>SUM(AV25:AV37)</f>
        <v>12.22</v>
      </c>
      <c r="AW38" s="106">
        <f t="shared" ref="AW38:BN38" si="30">SUM(AW25:AW37)</f>
        <v>22.38</v>
      </c>
      <c r="AX38" s="106">
        <f t="shared" si="30"/>
        <v>9.1</v>
      </c>
      <c r="AY38" s="106">
        <f t="shared" si="30"/>
        <v>16.78</v>
      </c>
      <c r="AZ38" s="106">
        <f t="shared" si="30"/>
        <v>15.38</v>
      </c>
      <c r="BA38" s="106">
        <f t="shared" si="30"/>
        <v>12.200000000000001</v>
      </c>
      <c r="BB38" s="106">
        <f t="shared" si="30"/>
        <v>15.729999999999999</v>
      </c>
      <c r="BC38" s="106">
        <f t="shared" si="30"/>
        <v>13.35</v>
      </c>
      <c r="BD38" s="106">
        <f t="shared" si="30"/>
        <v>17.849999999999998</v>
      </c>
      <c r="BE38" s="106">
        <f t="shared" si="30"/>
        <v>5.19</v>
      </c>
      <c r="BF38" s="106">
        <f t="shared" si="30"/>
        <v>23.81</v>
      </c>
      <c r="BG38" s="106">
        <f t="shared" si="30"/>
        <v>0</v>
      </c>
      <c r="BH38" s="106">
        <f t="shared" si="30"/>
        <v>16.720000000000002</v>
      </c>
      <c r="BI38" s="106">
        <f t="shared" si="30"/>
        <v>9.9300000000000015</v>
      </c>
      <c r="BJ38" s="106">
        <f t="shared" si="30"/>
        <v>0</v>
      </c>
      <c r="BK38" s="106">
        <f t="shared" si="30"/>
        <v>18.720000000000002</v>
      </c>
      <c r="BL38" s="106">
        <f t="shared" si="30"/>
        <v>17.240000000000002</v>
      </c>
      <c r="BM38" s="106">
        <f t="shared" si="30"/>
        <v>4.6000000000000005</v>
      </c>
      <c r="BN38" s="106">
        <f t="shared" si="30"/>
        <v>25.950000000000003</v>
      </c>
      <c r="BO38" s="96">
        <v>17.539999999999996</v>
      </c>
    </row>
    <row r="39" spans="1:67" s="84" customFormat="1" x14ac:dyDescent="0.2">
      <c r="A39" s="84">
        <v>2</v>
      </c>
      <c r="B39" s="84">
        <v>0.26</v>
      </c>
      <c r="C39" s="84">
        <v>0.2</v>
      </c>
      <c r="E39" s="84">
        <v>0.37</v>
      </c>
      <c r="F39" s="84">
        <v>0.5</v>
      </c>
      <c r="H39">
        <v>0.55000000000000004</v>
      </c>
      <c r="I39" s="84">
        <v>0.27</v>
      </c>
      <c r="J39" s="84">
        <v>0.52</v>
      </c>
      <c r="M39" s="84">
        <v>0.33</v>
      </c>
      <c r="N39" s="84">
        <v>0.71</v>
      </c>
      <c r="P39" s="84">
        <v>0.22</v>
      </c>
      <c r="Q39">
        <v>0.14000000000000001</v>
      </c>
      <c r="R39" s="84">
        <v>0.45</v>
      </c>
      <c r="U39" s="84">
        <v>2</v>
      </c>
      <c r="W39" s="107"/>
      <c r="X39" s="103" t="s">
        <v>103</v>
      </c>
      <c r="Y39" s="103" t="s">
        <v>115</v>
      </c>
      <c r="Z39" s="104" t="s">
        <v>99</v>
      </c>
      <c r="AA39" s="104" t="s">
        <v>116</v>
      </c>
      <c r="AB39" s="108" t="s">
        <v>100</v>
      </c>
      <c r="AC39" s="109" t="s">
        <v>178</v>
      </c>
      <c r="AE39" s="84" t="str">
        <f>P$1</f>
        <v>Mayview</v>
      </c>
      <c r="AF39" s="94">
        <f t="shared" si="16"/>
        <v>2</v>
      </c>
      <c r="AG39" s="94">
        <f t="shared" si="17"/>
        <v>3.17</v>
      </c>
      <c r="AH39" s="94">
        <f t="shared" si="18"/>
        <v>4.91</v>
      </c>
      <c r="AI39" s="94">
        <f t="shared" si="19"/>
        <v>6.6800000000000006</v>
      </c>
      <c r="AJ39" s="94">
        <f t="shared" si="20"/>
        <v>7.8100000000000005</v>
      </c>
      <c r="AK39" s="94">
        <f t="shared" si="21"/>
        <v>9.370000000000001</v>
      </c>
      <c r="AL39" s="94">
        <f t="shared" si="22"/>
        <v>9.370000000000001</v>
      </c>
      <c r="AM39" s="94">
        <f t="shared" si="23"/>
        <v>9.6100000000000012</v>
      </c>
      <c r="AN39" s="94">
        <f t="shared" si="24"/>
        <v>9.6600000000000019</v>
      </c>
      <c r="AO39" s="94">
        <f t="shared" si="25"/>
        <v>10.030000000000001</v>
      </c>
      <c r="AP39" s="94">
        <f t="shared" si="26"/>
        <v>11.39</v>
      </c>
      <c r="AQ39" s="94">
        <f t="shared" si="27"/>
        <v>14.02</v>
      </c>
      <c r="AR39" s="94">
        <f t="shared" si="28"/>
        <v>14.02</v>
      </c>
      <c r="AV39" s="84">
        <f>AV33+AV34+AV35+AV36</f>
        <v>5.43</v>
      </c>
      <c r="AW39" s="84">
        <f t="shared" ref="AW39:BO39" si="31">AW33+AW34+AW35+AW36</f>
        <v>8.49</v>
      </c>
      <c r="AX39" s="84">
        <f t="shared" si="31"/>
        <v>2.7</v>
      </c>
      <c r="AY39" s="84">
        <f t="shared" si="31"/>
        <v>4.68</v>
      </c>
      <c r="AZ39" s="84">
        <f t="shared" si="31"/>
        <v>6.42</v>
      </c>
      <c r="BA39" s="84">
        <f t="shared" si="31"/>
        <v>4.45</v>
      </c>
      <c r="BB39" s="84">
        <f t="shared" si="31"/>
        <v>6.86</v>
      </c>
      <c r="BC39" s="84">
        <f t="shared" si="31"/>
        <v>5.91</v>
      </c>
      <c r="BD39" s="84">
        <f t="shared" si="31"/>
        <v>7.7</v>
      </c>
      <c r="BE39" s="84">
        <f t="shared" si="31"/>
        <v>0</v>
      </c>
      <c r="BF39" s="84">
        <f t="shared" si="31"/>
        <v>8.51</v>
      </c>
      <c r="BG39" s="84">
        <f t="shared" si="31"/>
        <v>0</v>
      </c>
      <c r="BH39" s="84">
        <f t="shared" si="31"/>
        <v>6.34</v>
      </c>
      <c r="BI39" s="84">
        <f t="shared" si="31"/>
        <v>4.66</v>
      </c>
      <c r="BJ39" s="84">
        <f t="shared" si="31"/>
        <v>0</v>
      </c>
      <c r="BK39" s="84">
        <f t="shared" si="31"/>
        <v>7.7600000000000007</v>
      </c>
      <c r="BL39" s="84">
        <f t="shared" si="31"/>
        <v>6.1</v>
      </c>
      <c r="BM39" s="84">
        <f t="shared" si="31"/>
        <v>0</v>
      </c>
      <c r="BN39" s="84">
        <f t="shared" si="31"/>
        <v>6.37</v>
      </c>
      <c r="BO39" s="84">
        <f t="shared" si="31"/>
        <v>4.1657894736842103</v>
      </c>
    </row>
    <row r="40" spans="1:67" s="84" customFormat="1" x14ac:dyDescent="0.2">
      <c r="A40" s="84">
        <v>3</v>
      </c>
      <c r="B40" s="84">
        <v>0.01</v>
      </c>
      <c r="F40" s="84">
        <v>0.12</v>
      </c>
      <c r="G40" s="139">
        <v>0.1</v>
      </c>
      <c r="H40" s="84">
        <v>0.13</v>
      </c>
      <c r="I40" s="84">
        <v>0.01</v>
      </c>
      <c r="J40" s="84">
        <v>0.14000000000000001</v>
      </c>
      <c r="M40" s="84">
        <v>0.15</v>
      </c>
      <c r="N40" s="84">
        <v>0.01</v>
      </c>
      <c r="Q40" s="84">
        <v>0.04</v>
      </c>
      <c r="R40" s="84">
        <v>0.14000000000000001</v>
      </c>
      <c r="U40" s="84">
        <v>3</v>
      </c>
      <c r="W40" s="107" t="str">
        <f>B36</f>
        <v>Pomeroy</v>
      </c>
      <c r="X40" s="103">
        <f>B69</f>
        <v>0.92000000000000015</v>
      </c>
      <c r="Y40" s="110">
        <v>1.0782608695652178</v>
      </c>
      <c r="Z40" s="108">
        <f t="shared" ref="Z40:Z58" si="32">AG25</f>
        <v>2.16</v>
      </c>
      <c r="AA40" s="108">
        <f>Average!D499</f>
        <v>2.5492857142857144</v>
      </c>
      <c r="AB40" s="108">
        <f>AV$33+AV$34+AV$35+AV$36+Z40</f>
        <v>7.59</v>
      </c>
      <c r="AC40" s="111">
        <f>AC4+Table5427395263[[#This Row],[Column3]]</f>
        <v>7.35613555325512</v>
      </c>
      <c r="AE40" s="84" t="str">
        <f>Q$1</f>
        <v>Blachly</v>
      </c>
      <c r="AF40" s="94">
        <f t="shared" si="16"/>
        <v>2.6299999999999994</v>
      </c>
      <c r="AG40" s="94">
        <f t="shared" si="17"/>
        <v>4.38</v>
      </c>
      <c r="AH40" s="94">
        <f t="shared" si="18"/>
        <v>6.42</v>
      </c>
      <c r="AI40" s="94">
        <f t="shared" si="19"/>
        <v>8.49</v>
      </c>
      <c r="AJ40" s="94">
        <f t="shared" si="20"/>
        <v>9.73</v>
      </c>
      <c r="AK40" s="94">
        <f t="shared" si="21"/>
        <v>11.26</v>
      </c>
      <c r="AL40" s="94">
        <f t="shared" si="22"/>
        <v>11.26</v>
      </c>
      <c r="AM40" s="94">
        <f t="shared" si="23"/>
        <v>11.54</v>
      </c>
      <c r="AN40" s="94">
        <f t="shared" si="24"/>
        <v>11.59</v>
      </c>
      <c r="AO40" s="94">
        <f t="shared" si="25"/>
        <v>12.22</v>
      </c>
      <c r="AP40" s="94">
        <f t="shared" si="26"/>
        <v>14.31</v>
      </c>
      <c r="AQ40" s="94">
        <f t="shared" si="27"/>
        <v>17.53</v>
      </c>
      <c r="AR40" s="94">
        <f t="shared" si="28"/>
        <v>17.53</v>
      </c>
      <c r="AY40" s="95" t="s">
        <v>35</v>
      </c>
      <c r="AZ40" s="95"/>
      <c r="BA40" s="95" t="s">
        <v>36</v>
      </c>
      <c r="BB40" s="95"/>
    </row>
    <row r="41" spans="1:67" s="84" customFormat="1" x14ac:dyDescent="0.2">
      <c r="A41" s="84">
        <v>4</v>
      </c>
      <c r="B41">
        <v>7.0000000000000007E-2</v>
      </c>
      <c r="C41" s="84">
        <v>0.09</v>
      </c>
      <c r="E41" s="84">
        <v>7.0000000000000007E-2</v>
      </c>
      <c r="F41" s="84">
        <v>0.06</v>
      </c>
      <c r="G41" s="139">
        <v>0.01</v>
      </c>
      <c r="I41">
        <v>0.02</v>
      </c>
      <c r="M41">
        <v>0.37</v>
      </c>
      <c r="N41" s="84">
        <v>0.01</v>
      </c>
      <c r="P41" s="84">
        <v>0.03</v>
      </c>
      <c r="Q41">
        <v>0.02</v>
      </c>
      <c r="R41" s="84">
        <v>0.09</v>
      </c>
      <c r="U41" s="84">
        <v>4</v>
      </c>
      <c r="W41" s="107" t="str">
        <f>C36</f>
        <v>Kuhn</v>
      </c>
      <c r="X41" s="103">
        <f>C69</f>
        <v>2.8600000000000003</v>
      </c>
      <c r="Y41" s="110">
        <v>1.5099999999999998</v>
      </c>
      <c r="Z41" s="108">
        <f t="shared" si="32"/>
        <v>4.6100000000000003</v>
      </c>
      <c r="AA41" s="108">
        <f>Average!D500</f>
        <v>3.5898809523809523</v>
      </c>
      <c r="AB41" s="108">
        <f>AW$33+AW$34+AW$35+AW$36+Z41</f>
        <v>13.100000000000001</v>
      </c>
      <c r="AC41" s="111">
        <f>AC5+Table5427395263[[#This Row],[Column3]]</f>
        <v>10.750605617741167</v>
      </c>
      <c r="AE41" s="84" t="str">
        <f>R$1</f>
        <v>S. Flerchinger</v>
      </c>
      <c r="AF41" s="94">
        <f t="shared" si="16"/>
        <v>1.56</v>
      </c>
      <c r="AG41" s="94">
        <f t="shared" si="17"/>
        <v>2.66</v>
      </c>
      <c r="AH41" s="94">
        <f t="shared" si="18"/>
        <v>4.1100000000000003</v>
      </c>
      <c r="AI41" s="94">
        <f t="shared" si="19"/>
        <v>5.9700000000000006</v>
      </c>
      <c r="AJ41" s="94">
        <f t="shared" si="20"/>
        <v>7.8500000000000005</v>
      </c>
      <c r="AK41" s="94">
        <f t="shared" si="21"/>
        <v>9.59</v>
      </c>
      <c r="AL41" s="94">
        <f t="shared" si="22"/>
        <v>9.59</v>
      </c>
      <c r="AM41" s="94">
        <f t="shared" si="23"/>
        <v>9.9700000000000006</v>
      </c>
      <c r="AN41" s="94">
        <f t="shared" si="24"/>
        <v>9.9700000000000006</v>
      </c>
      <c r="AO41" s="94">
        <f t="shared" si="25"/>
        <v>10.92</v>
      </c>
      <c r="AP41" s="94">
        <f t="shared" si="26"/>
        <v>12.83</v>
      </c>
      <c r="AQ41" s="94">
        <f t="shared" si="27"/>
        <v>15.129999999999999</v>
      </c>
      <c r="AR41" s="94">
        <f t="shared" si="28"/>
        <v>15.129999999999999</v>
      </c>
    </row>
    <row r="42" spans="1:67" s="84" customFormat="1" x14ac:dyDescent="0.2">
      <c r="A42" s="84">
        <v>5</v>
      </c>
      <c r="G42" s="139">
        <v>0.02</v>
      </c>
      <c r="U42" s="84">
        <v>5</v>
      </c>
      <c r="W42" s="107" t="str">
        <f>D36</f>
        <v>Tom Keatts</v>
      </c>
      <c r="X42" s="103">
        <f>D69</f>
        <v>0</v>
      </c>
      <c r="Y42" s="110"/>
      <c r="Z42" s="108">
        <f t="shared" si="32"/>
        <v>1.6600000000000004</v>
      </c>
      <c r="AA42" s="108"/>
      <c r="AB42" s="108">
        <f>AX$33+AX$34+AX$35+AX$36+Z42</f>
        <v>4.3600000000000003</v>
      </c>
      <c r="AC42" s="111">
        <f>AC6+Table5427395263[[#This Row],[Column3]]</f>
        <v>6.3177585649644472</v>
      </c>
      <c r="AE42" s="84" t="str">
        <f>S$1</f>
        <v>B. Slaybaugh</v>
      </c>
      <c r="AF42" s="94">
        <f t="shared" si="16"/>
        <v>0</v>
      </c>
      <c r="AG42" s="94">
        <f t="shared" si="17"/>
        <v>0</v>
      </c>
      <c r="AH42" s="94">
        <f t="shared" si="18"/>
        <v>0</v>
      </c>
      <c r="AI42" s="94">
        <f t="shared" si="19"/>
        <v>0</v>
      </c>
      <c r="AJ42" s="94">
        <f t="shared" si="20"/>
        <v>0</v>
      </c>
      <c r="AK42" s="94">
        <f t="shared" si="21"/>
        <v>0</v>
      </c>
      <c r="AL42" s="94">
        <f t="shared" si="22"/>
        <v>0</v>
      </c>
      <c r="AM42" s="94">
        <f t="shared" si="23"/>
        <v>0</v>
      </c>
      <c r="AN42" s="94">
        <f t="shared" si="24"/>
        <v>0</v>
      </c>
      <c r="AO42" s="94">
        <f t="shared" si="25"/>
        <v>0</v>
      </c>
      <c r="AP42" s="94">
        <f t="shared" si="26"/>
        <v>0</v>
      </c>
      <c r="AQ42" s="94">
        <f t="shared" si="27"/>
        <v>0</v>
      </c>
      <c r="AR42" s="94">
        <f t="shared" si="28"/>
        <v>0</v>
      </c>
      <c r="AZ42" s="112" t="s">
        <v>137</v>
      </c>
      <c r="BA42" s="113"/>
      <c r="BB42" s="114"/>
    </row>
    <row r="43" spans="1:67" s="84" customFormat="1" x14ac:dyDescent="0.2">
      <c r="A43" s="84">
        <v>6</v>
      </c>
      <c r="G43" s="139"/>
      <c r="U43" s="84">
        <v>6</v>
      </c>
      <c r="W43" s="107" t="str">
        <f>E36</f>
        <v>Victor</v>
      </c>
      <c r="X43" s="103">
        <f>E69</f>
        <v>2.6300000000000003</v>
      </c>
      <c r="Y43" s="110">
        <v>1.6843478260869562</v>
      </c>
      <c r="Z43" s="108">
        <f t="shared" si="32"/>
        <v>5.5200000000000005</v>
      </c>
      <c r="AA43" s="108">
        <f>Average!D502</f>
        <v>4.3857142857142852</v>
      </c>
      <c r="AB43" s="108">
        <f>AY$33+AY$34+AY$35+AY$36+Z43</f>
        <v>10.199999999999999</v>
      </c>
      <c r="AC43" s="111">
        <f>AC7+Table5427395263[[#This Row],[Column3]]</f>
        <v>12.07447204968944</v>
      </c>
      <c r="AE43" s="84" t="str">
        <f>T$1</f>
        <v>Demand</v>
      </c>
      <c r="AF43" s="94">
        <f t="shared" si="16"/>
        <v>0</v>
      </c>
      <c r="AG43" s="94">
        <f t="shared" si="17"/>
        <v>1.68</v>
      </c>
      <c r="AH43" s="94">
        <f t="shared" si="18"/>
        <v>2.9699999999999998</v>
      </c>
      <c r="AI43" s="94">
        <f t="shared" si="19"/>
        <v>6.67</v>
      </c>
      <c r="AJ43" s="94">
        <f t="shared" si="20"/>
        <v>9.4699999999999989</v>
      </c>
      <c r="AK43" s="94">
        <f t="shared" si="21"/>
        <v>11.729999999999999</v>
      </c>
      <c r="AL43" s="94">
        <f t="shared" si="22"/>
        <v>11.749999999999998</v>
      </c>
      <c r="AM43" s="94">
        <f t="shared" si="23"/>
        <v>12.449999999999998</v>
      </c>
      <c r="AN43" s="94">
        <f t="shared" si="24"/>
        <v>12.449999999999998</v>
      </c>
      <c r="AO43" s="94">
        <f t="shared" si="25"/>
        <v>14.139999999999997</v>
      </c>
      <c r="AP43" s="94">
        <f t="shared" si="26"/>
        <v>14.139999999999997</v>
      </c>
      <c r="AQ43" s="94">
        <f t="shared" si="27"/>
        <v>16.249999999999996</v>
      </c>
      <c r="AR43" s="94">
        <f t="shared" si="28"/>
        <v>16.249999999999996</v>
      </c>
      <c r="AU43" s="84" t="s">
        <v>0</v>
      </c>
      <c r="AX43" s="84" t="s">
        <v>38</v>
      </c>
      <c r="BA43" s="84" t="s">
        <v>40</v>
      </c>
      <c r="BD43" s="84" t="s">
        <v>41</v>
      </c>
      <c r="BG43" s="84" t="s">
        <v>42</v>
      </c>
      <c r="BJ43" s="84" t="s">
        <v>43</v>
      </c>
      <c r="BM43" s="84" t="s">
        <v>45</v>
      </c>
    </row>
    <row r="44" spans="1:67" s="84" customFormat="1" x14ac:dyDescent="0.2">
      <c r="A44" s="84">
        <v>7</v>
      </c>
      <c r="E44" s="84">
        <v>0.03</v>
      </c>
      <c r="G44" s="139"/>
      <c r="U44" s="84">
        <v>7</v>
      </c>
      <c r="W44" s="107" t="str">
        <f>F36</f>
        <v>Ruark</v>
      </c>
      <c r="X44" s="103">
        <f>F69</f>
        <v>1.57</v>
      </c>
      <c r="Y44" s="110">
        <v>1.0230434782608697</v>
      </c>
      <c r="Z44" s="108">
        <f t="shared" si="32"/>
        <v>3.3000000000000003</v>
      </c>
      <c r="AA44" s="108">
        <f>Average!D503</f>
        <v>2.6232142857142859</v>
      </c>
      <c r="AB44" s="108">
        <f>AZ$33+AZ$34+AZ$35+AZ$36+Z44</f>
        <v>9.7200000000000006</v>
      </c>
      <c r="AC44" s="111">
        <f>AC8+Table5427395263[[#This Row],[Column3]]</f>
        <v>8.4035448408274505</v>
      </c>
      <c r="AT44" s="84" t="s">
        <v>117</v>
      </c>
      <c r="AU44" s="84" t="s">
        <v>118</v>
      </c>
      <c r="AV44" s="84">
        <v>2013</v>
      </c>
      <c r="AW44" s="84" t="s">
        <v>119</v>
      </c>
      <c r="AX44" s="84" t="s">
        <v>118</v>
      </c>
      <c r="AY44" s="84">
        <v>2013</v>
      </c>
      <c r="BA44" s="84" t="s">
        <v>118</v>
      </c>
      <c r="BB44" s="84">
        <v>2013</v>
      </c>
      <c r="BD44" s="84" t="s">
        <v>118</v>
      </c>
      <c r="BE44" s="84">
        <v>2013</v>
      </c>
      <c r="BG44" s="84" t="s">
        <v>118</v>
      </c>
      <c r="BH44" s="84">
        <v>2013</v>
      </c>
      <c r="BJ44" s="84" t="s">
        <v>118</v>
      </c>
      <c r="BK44" s="84">
        <v>2013</v>
      </c>
      <c r="BM44" s="84" t="s">
        <v>118</v>
      </c>
      <c r="BN44" s="84">
        <v>2013</v>
      </c>
    </row>
    <row r="45" spans="1:67" s="84" customFormat="1" x14ac:dyDescent="0.2">
      <c r="A45" s="84">
        <v>8</v>
      </c>
      <c r="G45" s="139"/>
      <c r="M45" s="84">
        <v>0.04</v>
      </c>
      <c r="U45" s="84">
        <v>8</v>
      </c>
      <c r="W45" s="107" t="str">
        <f>G36</f>
        <v>Cardwell</v>
      </c>
      <c r="X45" s="103">
        <f>G69</f>
        <v>1.2600000000000002</v>
      </c>
      <c r="Y45" s="110">
        <v>0.99299999999999999</v>
      </c>
      <c r="Z45" s="108">
        <f t="shared" si="32"/>
        <v>3.74</v>
      </c>
      <c r="AA45" s="108">
        <f>Average!D504</f>
        <v>2.5964999999999998</v>
      </c>
      <c r="AB45" s="108">
        <f>BA$33+BA$34+BA$35+BA$36+Z45</f>
        <v>8.1900000000000013</v>
      </c>
      <c r="AC45" s="111">
        <f>AC9+Table5427395263[[#This Row],[Column3]]</f>
        <v>7.4717321981424156</v>
      </c>
    </row>
    <row r="46" spans="1:67" s="84" customFormat="1" x14ac:dyDescent="0.2">
      <c r="A46" s="84">
        <v>9</v>
      </c>
      <c r="G46" s="139"/>
      <c r="U46" s="84">
        <v>9</v>
      </c>
      <c r="W46" s="107" t="str">
        <f>H36</f>
        <v>Hastings</v>
      </c>
      <c r="X46" s="103">
        <f>H69</f>
        <v>1.33</v>
      </c>
      <c r="Y46" s="110">
        <v>1.0708695652173912</v>
      </c>
      <c r="Z46" s="108">
        <f t="shared" si="32"/>
        <v>4.1800000000000006</v>
      </c>
      <c r="AA46" s="108">
        <f>Average!D505</f>
        <v>2.9342857142857142</v>
      </c>
      <c r="AB46" s="108">
        <f>BB$33+BB$34+BB$35+BB$36+Z46</f>
        <v>11.040000000000001</v>
      </c>
      <c r="AC46" s="111">
        <f>AC10+Table5427395263[[#This Row],[Column3]]</f>
        <v>8.7280468846773189</v>
      </c>
      <c r="AT46" s="84" t="s">
        <v>122</v>
      </c>
      <c r="AU46" s="94">
        <f>Average!C499</f>
        <v>1.454285714285714</v>
      </c>
      <c r="AV46" s="115">
        <v>3.6000000000000005</v>
      </c>
      <c r="AW46" s="116">
        <v>2.0338983050847461</v>
      </c>
      <c r="AX46" s="115">
        <f>Average!D499</f>
        <v>2.5492857142857144</v>
      </c>
      <c r="AY46" s="115">
        <v>5.2200000000000006</v>
      </c>
      <c r="AZ46" s="116">
        <v>1.6518987341772153</v>
      </c>
      <c r="BA46" s="115">
        <f>Average!E499</f>
        <v>4.1942857142857148</v>
      </c>
      <c r="BB46" s="115">
        <v>10.32</v>
      </c>
      <c r="BC46" s="116">
        <v>2.2193548387096773</v>
      </c>
      <c r="BD46" s="115">
        <f>Average!F499</f>
        <v>5.6307142857142862</v>
      </c>
      <c r="BE46" s="115">
        <v>12.16</v>
      </c>
      <c r="BF46" s="116">
        <v>2.0334448160535117</v>
      </c>
      <c r="BG46" s="115">
        <f>Average!G499</f>
        <v>6.9767857142857155</v>
      </c>
      <c r="BH46" s="115">
        <v>13.02</v>
      </c>
      <c r="BI46" s="116">
        <v>1.7499999999999998</v>
      </c>
      <c r="BJ46" s="115">
        <f>Average!H499</f>
        <v>8.0157142857142869</v>
      </c>
      <c r="BK46" s="115">
        <v>15.219999999999999</v>
      </c>
      <c r="BL46" s="116">
        <v>1.8011834319526623</v>
      </c>
      <c r="BM46" s="115">
        <f>Average!I499</f>
        <v>8.4253571428571448</v>
      </c>
      <c r="BN46" s="115">
        <v>15.86</v>
      </c>
      <c r="BO46" s="116">
        <v>1.7602663706992228</v>
      </c>
    </row>
    <row r="47" spans="1:67" s="84" customFormat="1" x14ac:dyDescent="0.2">
      <c r="A47" s="84">
        <v>10</v>
      </c>
      <c r="G47" s="139"/>
      <c r="U47" s="84">
        <v>10</v>
      </c>
      <c r="W47" s="107" t="str">
        <f>I36</f>
        <v>510 Pataha</v>
      </c>
      <c r="X47" s="103">
        <f>I69</f>
        <v>1.1400000000000001</v>
      </c>
      <c r="Y47" s="110"/>
      <c r="Z47" s="108">
        <f t="shared" si="32"/>
        <v>2.9800000000000004</v>
      </c>
      <c r="AA47" s="108"/>
      <c r="AB47" s="108">
        <f>BC$33+BC$34+BC$35+BC$36+Z47</f>
        <v>8.89</v>
      </c>
      <c r="AC47" s="111">
        <f>AC11+Table5427395263[[#This Row],[Column3]]</f>
        <v>4.7799999999999994</v>
      </c>
      <c r="AT47" s="87" t="s">
        <v>88</v>
      </c>
      <c r="AU47" s="94">
        <f>Average!C500</f>
        <v>1.9723809523809526</v>
      </c>
      <c r="AV47" s="115">
        <v>4.12</v>
      </c>
      <c r="AW47" s="116">
        <v>3.1212121212121211</v>
      </c>
      <c r="AX47" s="115">
        <f>Average!D500</f>
        <v>3.5898809523809523</v>
      </c>
      <c r="AY47" s="115">
        <v>6.33</v>
      </c>
      <c r="AZ47" s="116">
        <v>2.3357933579335795</v>
      </c>
      <c r="BA47" s="115">
        <f>Average!E500</f>
        <v>5.7533592132505174</v>
      </c>
      <c r="BB47" s="115">
        <v>11.75</v>
      </c>
      <c r="BC47" s="116">
        <v>2.8940886699507384</v>
      </c>
      <c r="BD47" s="115">
        <f>Average!F500</f>
        <v>7.7946635610766037</v>
      </c>
      <c r="BE47" s="115">
        <v>14.120000000000001</v>
      </c>
      <c r="BF47" s="116">
        <v>2.5441441441441439</v>
      </c>
      <c r="BG47" s="115">
        <f>Average!G500</f>
        <v>9.8429244306418209</v>
      </c>
      <c r="BH47" s="115">
        <v>15.65</v>
      </c>
      <c r="BI47" s="116">
        <v>2.1526822558459422</v>
      </c>
      <c r="BJ47" s="115">
        <f>Average!H500</f>
        <v>11.577272256728778</v>
      </c>
      <c r="BK47" s="115">
        <v>18.2</v>
      </c>
      <c r="BL47" s="116">
        <v>2.1411764705882352</v>
      </c>
      <c r="BM47" s="115">
        <f>Average!I500</f>
        <v>12.220454074910595</v>
      </c>
      <c r="BN47" s="115">
        <v>19.79</v>
      </c>
      <c r="BO47" s="116">
        <v>2.1487513572204122</v>
      </c>
    </row>
    <row r="48" spans="1:67" s="84" customFormat="1" x14ac:dyDescent="0.2">
      <c r="A48" s="84">
        <v>11</v>
      </c>
      <c r="G48" s="139"/>
      <c r="U48" s="84">
        <v>11</v>
      </c>
      <c r="W48" s="107" t="str">
        <f>J36</f>
        <v>Williams</v>
      </c>
      <c r="X48" s="103">
        <f>J69</f>
        <v>1.2700000000000002</v>
      </c>
      <c r="Y48" s="110">
        <v>1.3360869565217393</v>
      </c>
      <c r="Z48" s="108">
        <f t="shared" si="32"/>
        <v>3.59</v>
      </c>
      <c r="AA48" s="108">
        <f>Average!D507</f>
        <v>3.4539285714285715</v>
      </c>
      <c r="AB48" s="108">
        <f>BD$33+BD$34+BD$35+BD$36+Z48</f>
        <v>11.29</v>
      </c>
      <c r="AC48" s="111">
        <f>AC12+Table5427395263[[#This Row],[Column3]]</f>
        <v>9.9018084089823226</v>
      </c>
      <c r="AT48" s="84" t="s">
        <v>3</v>
      </c>
      <c r="AU48" s="94">
        <f>Average!C501</f>
        <v>1.8655555555555554</v>
      </c>
      <c r="AV48" s="115">
        <v>0</v>
      </c>
      <c r="AW48" s="116">
        <v>0</v>
      </c>
      <c r="AX48" s="115">
        <f>Average!D501</f>
        <v>4.4916269841269845</v>
      </c>
      <c r="AY48" s="115">
        <v>0</v>
      </c>
      <c r="AZ48" s="116">
        <v>0</v>
      </c>
      <c r="BA48" s="115">
        <f>Average!E501</f>
        <v>6.0073412698412696</v>
      </c>
      <c r="BB48" s="115">
        <v>0</v>
      </c>
      <c r="BC48" s="116">
        <v>0</v>
      </c>
      <c r="BD48" s="115">
        <f>Average!F501</f>
        <v>7.61084126984127</v>
      </c>
      <c r="BE48" s="115">
        <v>0</v>
      </c>
      <c r="BF48" s="116">
        <v>0</v>
      </c>
      <c r="BG48" s="115">
        <f>Average!G501</f>
        <v>9.3697698412698411</v>
      </c>
      <c r="BH48" s="115">
        <v>0</v>
      </c>
      <c r="BI48" s="116">
        <v>0</v>
      </c>
      <c r="BJ48" s="115">
        <f>Average!H501</f>
        <v>11.470126984126985</v>
      </c>
      <c r="BK48" s="115">
        <v>0</v>
      </c>
      <c r="BL48" s="116">
        <v>0</v>
      </c>
      <c r="BM48" s="115">
        <f>Average!I501</f>
        <v>13.418043650793651</v>
      </c>
      <c r="BN48" s="115">
        <v>0</v>
      </c>
      <c r="BO48" s="116">
        <v>0</v>
      </c>
    </row>
    <row r="49" spans="1:67" s="84" customFormat="1" x14ac:dyDescent="0.2">
      <c r="A49" s="84">
        <v>12</v>
      </c>
      <c r="G49" s="139"/>
      <c r="U49" s="84">
        <v>12</v>
      </c>
      <c r="W49" s="107" t="str">
        <f>K36</f>
        <v>Fitzsimmons</v>
      </c>
      <c r="X49" s="103">
        <f>K69</f>
        <v>0</v>
      </c>
      <c r="Y49" s="110">
        <v>1.2847826086956524</v>
      </c>
      <c r="Z49" s="108">
        <f t="shared" si="32"/>
        <v>0</v>
      </c>
      <c r="AA49" s="108">
        <f>Average!D508</f>
        <v>3.2120833333333332</v>
      </c>
      <c r="AB49" s="108">
        <f>BE$33+BE$34+BE$35+BE$36+Z49</f>
        <v>0</v>
      </c>
      <c r="AC49" s="111">
        <f>AC13+Table5427395263[[#This Row],[Column3]]</f>
        <v>9.014836956521739</v>
      </c>
      <c r="AT49" s="84" t="s">
        <v>114</v>
      </c>
      <c r="AU49" s="94">
        <f>Average!C502</f>
        <v>2.6260714285714286</v>
      </c>
      <c r="AV49" s="115">
        <v>3.4499999999999997</v>
      </c>
      <c r="AW49" s="116">
        <v>1.3636363636363635</v>
      </c>
      <c r="AX49" s="115">
        <f>Average!D502</f>
        <v>4.3857142857142852</v>
      </c>
      <c r="AY49" s="115">
        <v>5.35</v>
      </c>
      <c r="AZ49" s="116">
        <v>1.1758241758241759</v>
      </c>
      <c r="BA49" s="115">
        <f>Average!E502</f>
        <v>6.77</v>
      </c>
      <c r="BB49" s="115">
        <v>10.66</v>
      </c>
      <c r="BC49" s="116">
        <v>1.5792592592592594</v>
      </c>
      <c r="BD49" s="115">
        <f>Average!F502</f>
        <v>8.7482142857142851</v>
      </c>
      <c r="BE49" s="115">
        <v>13.67</v>
      </c>
      <c r="BF49" s="116">
        <v>1.5876887340301975</v>
      </c>
      <c r="BG49" s="115">
        <f>Average!G502</f>
        <v>10.476071428571428</v>
      </c>
      <c r="BH49" s="115">
        <v>14.91</v>
      </c>
      <c r="BI49" s="116">
        <v>1.4309021113243763</v>
      </c>
      <c r="BJ49" s="115">
        <f>Average!H502</f>
        <v>11.902142857142858</v>
      </c>
      <c r="BK49" s="115">
        <v>17.54</v>
      </c>
      <c r="BL49" s="116">
        <v>1.4889643463497453</v>
      </c>
      <c r="BM49" s="115">
        <f>Average!I502</f>
        <v>12.432857142857143</v>
      </c>
      <c r="BN49" s="115">
        <v>18.54</v>
      </c>
      <c r="BO49" s="116">
        <v>1.4784688995215312</v>
      </c>
    </row>
    <row r="50" spans="1:67" s="84" customFormat="1" x14ac:dyDescent="0.2">
      <c r="A50" s="84">
        <v>13</v>
      </c>
      <c r="G50" s="139"/>
      <c r="U50" s="84">
        <v>13</v>
      </c>
      <c r="W50" s="107" t="str">
        <f>L36</f>
        <v>Houser</v>
      </c>
      <c r="X50" s="103">
        <f>L69</f>
        <v>0.82000000000000006</v>
      </c>
      <c r="Y50" s="110">
        <v>1.3673913043478259</v>
      </c>
      <c r="Z50" s="108">
        <f t="shared" si="32"/>
        <v>2.7800000000000002</v>
      </c>
      <c r="AA50" s="108">
        <f>Average!D509</f>
        <v>3.0803571428571423</v>
      </c>
      <c r="AB50" s="108">
        <f>BF$33+BF$34+BF$35+BF$36+Z50</f>
        <v>11.29</v>
      </c>
      <c r="AC50" s="111">
        <f>AC14+Table5427395263[[#This Row],[Column3]]</f>
        <v>9.4213216011042089</v>
      </c>
      <c r="AT50" s="87" t="s">
        <v>5</v>
      </c>
      <c r="AU50" s="94">
        <f>Average!C503</f>
        <v>1.5157142857142856</v>
      </c>
      <c r="AV50" s="115">
        <v>2.35</v>
      </c>
      <c r="AW50" s="116">
        <v>1.3202247191011236</v>
      </c>
      <c r="AX50" s="115">
        <f>Average!D503</f>
        <v>2.6232142857142859</v>
      </c>
      <c r="AY50" s="115">
        <v>3.2</v>
      </c>
      <c r="AZ50" s="116">
        <v>0.99688473520249232</v>
      </c>
      <c r="BA50" s="115">
        <f>Average!E503</f>
        <v>4.2292857142857141</v>
      </c>
      <c r="BB50" s="115">
        <v>6.51</v>
      </c>
      <c r="BC50" s="116">
        <v>1.3367556468172483</v>
      </c>
      <c r="BD50" s="115">
        <f>Average!F503</f>
        <v>5.9353571428571428</v>
      </c>
      <c r="BE50" s="115">
        <v>9.1499999999999986</v>
      </c>
      <c r="BF50" s="116">
        <v>1.3842662632375187</v>
      </c>
      <c r="BG50" s="115">
        <f>Average!G503</f>
        <v>7.65</v>
      </c>
      <c r="BH50" s="115">
        <v>9.8899999999999988</v>
      </c>
      <c r="BI50" s="116">
        <v>1.1635294117647057</v>
      </c>
      <c r="BJ50" s="115">
        <f>Average!H503</f>
        <v>9.0721428571428575</v>
      </c>
      <c r="BK50" s="115">
        <v>12.209999999999999</v>
      </c>
      <c r="BL50" s="116">
        <v>1.2408536585365852</v>
      </c>
      <c r="BM50" s="115">
        <f>Average!I503</f>
        <v>9.5742857142857147</v>
      </c>
      <c r="BN50" s="115">
        <v>12.629999999999999</v>
      </c>
      <c r="BO50" s="116">
        <v>1.1859154929577465</v>
      </c>
    </row>
    <row r="51" spans="1:67" s="84" customFormat="1" x14ac:dyDescent="0.2">
      <c r="A51" s="84">
        <v>14</v>
      </c>
      <c r="B51" s="84">
        <v>0.04</v>
      </c>
      <c r="C51" s="84">
        <v>0.5</v>
      </c>
      <c r="E51" s="84">
        <v>0.5</v>
      </c>
      <c r="G51" s="139"/>
      <c r="I51" s="84">
        <v>0.11</v>
      </c>
      <c r="M51" s="84">
        <v>0.15</v>
      </c>
      <c r="N51" s="84">
        <v>0.04</v>
      </c>
      <c r="P51" s="84">
        <v>0.15</v>
      </c>
      <c r="Q51">
        <v>0.32</v>
      </c>
      <c r="T51" s="84">
        <v>0.3</v>
      </c>
      <c r="U51" s="84">
        <v>14</v>
      </c>
      <c r="W51" s="107" t="str">
        <f>M36</f>
        <v>Villard</v>
      </c>
      <c r="X51" s="103">
        <f>M69</f>
        <v>2.23</v>
      </c>
      <c r="Y51" s="110">
        <v>1.0995652173913044</v>
      </c>
      <c r="Z51" s="108">
        <f t="shared" si="32"/>
        <v>4.08</v>
      </c>
      <c r="AA51" s="108">
        <f>Average!D510</f>
        <v>2.7420833333333334</v>
      </c>
      <c r="AB51" s="93">
        <f>BG$33+BG$34+BG$35+BG$36+Z51</f>
        <v>4.08</v>
      </c>
      <c r="AC51" s="111">
        <f>AC15+Table5427395263[[#This Row],[Column3]]</f>
        <v>8.1322332015810286</v>
      </c>
      <c r="AT51" s="84" t="s">
        <v>124</v>
      </c>
      <c r="AU51" s="94">
        <f>Average!C504</f>
        <v>1.6034999999999999</v>
      </c>
      <c r="AV51" s="115">
        <v>0</v>
      </c>
      <c r="AW51" s="116">
        <v>0</v>
      </c>
      <c r="AX51" s="115">
        <f>Average!D504</f>
        <v>2.5964999999999998</v>
      </c>
      <c r="AY51" s="115">
        <v>0</v>
      </c>
      <c r="AZ51" s="116">
        <v>0</v>
      </c>
      <c r="BA51" s="115">
        <f>Average!E504</f>
        <v>3.8704999999999998</v>
      </c>
      <c r="BB51" s="115">
        <v>0</v>
      </c>
      <c r="BC51" s="116">
        <v>0</v>
      </c>
      <c r="BD51" s="115">
        <f>Average!F504</f>
        <v>5.1844999999999999</v>
      </c>
      <c r="BE51" s="115">
        <v>0</v>
      </c>
      <c r="BF51" s="116">
        <v>0</v>
      </c>
      <c r="BG51" s="115">
        <f>Average!G504</f>
        <v>6.444</v>
      </c>
      <c r="BH51" s="115">
        <v>0</v>
      </c>
      <c r="BI51" s="116">
        <v>0</v>
      </c>
      <c r="BJ51" s="115">
        <f>Average!H504</f>
        <v>7.4166315789473689</v>
      </c>
      <c r="BK51" s="115">
        <v>0</v>
      </c>
      <c r="BL51" s="116">
        <v>0</v>
      </c>
      <c r="BM51" s="115">
        <f>Average!I504</f>
        <v>7.829964912280702</v>
      </c>
      <c r="BN51" s="115">
        <v>0</v>
      </c>
      <c r="BO51" s="116">
        <v>0</v>
      </c>
    </row>
    <row r="52" spans="1:67" s="84" customFormat="1" x14ac:dyDescent="0.2">
      <c r="A52" s="84">
        <v>15</v>
      </c>
      <c r="B52" s="87"/>
      <c r="C52" s="84">
        <v>0.54</v>
      </c>
      <c r="F52" s="84">
        <v>0.2</v>
      </c>
      <c r="G52" s="139"/>
      <c r="I52" s="84">
        <v>0.01</v>
      </c>
      <c r="J52" s="84">
        <v>0.12</v>
      </c>
      <c r="L52" s="84">
        <v>0.12</v>
      </c>
      <c r="M52" s="84">
        <v>0.03</v>
      </c>
      <c r="N52" s="84">
        <v>7.0000000000000007E-2</v>
      </c>
      <c r="P52" s="84">
        <v>0.01</v>
      </c>
      <c r="Q52">
        <v>0.03</v>
      </c>
      <c r="T52" s="84">
        <v>0.26</v>
      </c>
      <c r="U52" s="84">
        <v>15</v>
      </c>
      <c r="W52" s="107" t="str">
        <f>N36</f>
        <v>Landkammer</v>
      </c>
      <c r="X52" s="103">
        <f>N69</f>
        <v>1.3900000000000001</v>
      </c>
      <c r="Y52" s="110">
        <v>1.1756521739130437</v>
      </c>
      <c r="Z52" s="108">
        <f t="shared" si="32"/>
        <v>2.2300000000000004</v>
      </c>
      <c r="AA52" s="108">
        <f>Average!D511</f>
        <v>2.74</v>
      </c>
      <c r="AB52" s="108">
        <f>BH$33+BH$34+BH$35+BH$36+Z52</f>
        <v>8.57</v>
      </c>
      <c r="AC52" s="111">
        <f>AC16+Table5427395263[[#This Row],[Column3]]</f>
        <v>8.1253416149068318</v>
      </c>
      <c r="AT52" s="87" t="s">
        <v>95</v>
      </c>
      <c r="AU52" s="94">
        <f>Average!C505</f>
        <v>1.7589285714285716</v>
      </c>
      <c r="AV52" s="115">
        <v>1.71</v>
      </c>
      <c r="AW52" s="116">
        <v>0.92934782608695643</v>
      </c>
      <c r="AX52" s="115">
        <f>Average!D505</f>
        <v>2.9342857142857142</v>
      </c>
      <c r="AY52" s="115">
        <v>3.45</v>
      </c>
      <c r="AZ52" s="116">
        <v>1.0917721518987342</v>
      </c>
      <c r="BA52" s="115">
        <f>Average!E505</f>
        <v>4.6496428571428572</v>
      </c>
      <c r="BB52" s="115">
        <v>9.11</v>
      </c>
      <c r="BC52" s="116">
        <v>1.9178947368421051</v>
      </c>
      <c r="BD52" s="115">
        <f>Average!F505</f>
        <v>6.0846428571428568</v>
      </c>
      <c r="BE52" s="115">
        <v>12.2</v>
      </c>
      <c r="BF52" s="116">
        <v>1.9488817891373802</v>
      </c>
      <c r="BG52" s="115">
        <f>Average!G505</f>
        <v>7.2267857142857137</v>
      </c>
      <c r="BH52" s="115">
        <v>13.229999999999999</v>
      </c>
      <c r="BI52" s="116">
        <v>1.72490221642764</v>
      </c>
      <c r="BJ52" s="115">
        <f>Average!H505</f>
        <v>8.2089285714285705</v>
      </c>
      <c r="BK52" s="115">
        <v>15.879999999999999</v>
      </c>
      <c r="BL52" s="116">
        <v>1.8294930875576036</v>
      </c>
      <c r="BM52" s="115">
        <f>Average!I505</f>
        <v>8.6289285714285704</v>
      </c>
      <c r="BN52" s="115">
        <v>17.829999999999998</v>
      </c>
      <c r="BO52" s="116">
        <v>1.9422657952069715</v>
      </c>
    </row>
    <row r="53" spans="1:67" s="84" customFormat="1" x14ac:dyDescent="0.2">
      <c r="A53" s="84">
        <v>16</v>
      </c>
      <c r="B53" s="84">
        <v>0.02</v>
      </c>
      <c r="E53" s="84">
        <v>0.09</v>
      </c>
      <c r="G53" s="139"/>
      <c r="I53" s="84">
        <v>0.01</v>
      </c>
      <c r="M53">
        <v>0.09</v>
      </c>
      <c r="Q53" s="84">
        <v>0.04</v>
      </c>
      <c r="R53" s="84">
        <v>0.42</v>
      </c>
      <c r="U53" s="84">
        <v>16</v>
      </c>
      <c r="W53" s="107" t="str">
        <f>O36</f>
        <v>Travis</v>
      </c>
      <c r="X53" s="103">
        <f>O69</f>
        <v>0</v>
      </c>
      <c r="Y53" s="110">
        <v>0.96999999999999986</v>
      </c>
      <c r="Z53" s="108">
        <f t="shared" si="32"/>
        <v>0</v>
      </c>
      <c r="AA53" s="108">
        <f>Average!D512</f>
        <v>2.6257692307692309</v>
      </c>
      <c r="AB53" s="108">
        <f>BI$33+BI$34+BI$35+BI$36+Z53</f>
        <v>4.66</v>
      </c>
      <c r="AC53" s="111">
        <f>AC17+Table5427395263[[#This Row],[Column3]]</f>
        <v>7.5259177859177857</v>
      </c>
      <c r="AT53" s="87"/>
      <c r="AU53" s="94">
        <f>Average!C506</f>
        <v>1.2820000000000003</v>
      </c>
      <c r="AV53" s="115"/>
      <c r="AW53" s="116"/>
      <c r="AX53" s="115">
        <f>Average!D506</f>
        <v>2.6200000000000006</v>
      </c>
      <c r="AY53" s="115"/>
      <c r="AZ53" s="116"/>
      <c r="BA53" s="115">
        <f>Average!E506</f>
        <v>5.0280000000000005</v>
      </c>
      <c r="BB53" s="115"/>
      <c r="BC53" s="116"/>
      <c r="BD53" s="115">
        <f>Average!F506</f>
        <v>6.1960000000000006</v>
      </c>
      <c r="BE53" s="115"/>
      <c r="BF53" s="116"/>
      <c r="BG53" s="115">
        <f>Average!G506</f>
        <v>7.1480000000000006</v>
      </c>
      <c r="BH53" s="115"/>
      <c r="BI53" s="116"/>
      <c r="BJ53" s="115">
        <f>Average!H506</f>
        <v>8.3339999999999996</v>
      </c>
      <c r="BK53" s="115"/>
      <c r="BL53" s="116"/>
      <c r="BM53" s="115">
        <f>Average!I506</f>
        <v>8.5719999999999992</v>
      </c>
      <c r="BN53" s="115"/>
      <c r="BO53" s="116"/>
    </row>
    <row r="54" spans="1:67" s="84" customFormat="1" x14ac:dyDescent="0.2">
      <c r="A54" s="84">
        <v>17</v>
      </c>
      <c r="B54" s="87">
        <v>0.26</v>
      </c>
      <c r="C54" s="84">
        <v>0.38</v>
      </c>
      <c r="E54" s="84">
        <v>0.6</v>
      </c>
      <c r="G54" s="139"/>
      <c r="H54" s="84">
        <v>0.65</v>
      </c>
      <c r="I54">
        <v>0.24</v>
      </c>
      <c r="M54">
        <v>0.49</v>
      </c>
      <c r="N54" s="84">
        <v>0.32</v>
      </c>
      <c r="P54" s="84">
        <v>0.42</v>
      </c>
      <c r="Q54">
        <v>0.32</v>
      </c>
      <c r="U54" s="84">
        <v>17</v>
      </c>
      <c r="W54" s="107" t="str">
        <f>P36</f>
        <v>Mayview</v>
      </c>
      <c r="X54" s="103">
        <f>P69</f>
        <v>1.1700000000000002</v>
      </c>
      <c r="Y54" s="110">
        <v>1.1776470588235295</v>
      </c>
      <c r="Z54" s="108">
        <f t="shared" si="32"/>
        <v>3.17</v>
      </c>
      <c r="AA54" s="108">
        <f>Average!D513</f>
        <v>2.6982352941176471</v>
      </c>
      <c r="AB54" s="108">
        <f>BJ$33+BJ$34+BJ$35+BJ$36+Z54</f>
        <v>3.17</v>
      </c>
      <c r="AC54" s="111">
        <f>AC18+Table5427395263[[#This Row],[Column3]]</f>
        <v>8.1222222222222236</v>
      </c>
      <c r="AT54" s="84" t="s">
        <v>126</v>
      </c>
      <c r="AU54" s="94">
        <f>Average!C507</f>
        <v>2.1003571428571428</v>
      </c>
      <c r="AV54" s="115">
        <v>3.4599999999999995</v>
      </c>
      <c r="AW54" s="116">
        <v>1.5585585585585582</v>
      </c>
      <c r="AX54" s="115">
        <f>Average!D507</f>
        <v>3.4539285714285715</v>
      </c>
      <c r="AY54" s="115">
        <v>5.0599999999999996</v>
      </c>
      <c r="AZ54" s="116">
        <v>1.3315789473684208</v>
      </c>
      <c r="BA54" s="115">
        <f>Average!E507</f>
        <v>5.5778571428571428</v>
      </c>
      <c r="BB54" s="115">
        <v>10.579999999999998</v>
      </c>
      <c r="BC54" s="116">
        <v>1.8960573476702505</v>
      </c>
      <c r="BD54" s="115">
        <f>Average!F507</f>
        <v>7.3635714285714284</v>
      </c>
      <c r="BE54" s="115">
        <v>13.209999999999999</v>
      </c>
      <c r="BF54" s="116">
        <v>1.8475524475524474</v>
      </c>
      <c r="BG54" s="115">
        <f>Average!G507</f>
        <v>9.0385714285714283</v>
      </c>
      <c r="BH54" s="115">
        <v>14.389999999999999</v>
      </c>
      <c r="BI54" s="116">
        <v>1.6132286995515694</v>
      </c>
      <c r="BJ54" s="115">
        <f>Average!H507</f>
        <v>10.364642857142858</v>
      </c>
      <c r="BK54" s="115">
        <v>16.89</v>
      </c>
      <c r="BL54" s="116">
        <v>1.6805970149253731</v>
      </c>
      <c r="BM54" s="115">
        <f>Average!I507</f>
        <v>10.890357142857143</v>
      </c>
      <c r="BN54" s="115">
        <v>17.64</v>
      </c>
      <c r="BO54" s="116">
        <v>1.6532333645735708</v>
      </c>
    </row>
    <row r="55" spans="1:67" s="84" customFormat="1" x14ac:dyDescent="0.2">
      <c r="A55" s="84">
        <v>18</v>
      </c>
      <c r="B55" s="87"/>
      <c r="E55">
        <v>0.02</v>
      </c>
      <c r="F55" s="84">
        <v>0.52</v>
      </c>
      <c r="G55" s="139">
        <v>0.45</v>
      </c>
      <c r="M55">
        <v>0.01</v>
      </c>
      <c r="N55">
        <v>0.04</v>
      </c>
      <c r="Q55">
        <v>0.08</v>
      </c>
      <c r="T55" s="84">
        <v>0.15</v>
      </c>
      <c r="U55" s="84">
        <v>18</v>
      </c>
      <c r="W55" s="107" t="str">
        <f>Q36</f>
        <v>Blachly</v>
      </c>
      <c r="X55" s="103">
        <f>Q69</f>
        <v>1.7500000000000007</v>
      </c>
      <c r="Y55" s="110">
        <v>1.3473913043478263</v>
      </c>
      <c r="Z55" s="108">
        <f t="shared" si="32"/>
        <v>4.38</v>
      </c>
      <c r="AA55" s="108">
        <f>Average!D514</f>
        <v>3.5207142857142859</v>
      </c>
      <c r="AB55" s="108">
        <f>BK$33+BK$34+BK$35+BK$36+Z55</f>
        <v>12.14</v>
      </c>
      <c r="AC55" s="111">
        <f>AC19+Table5427395263[[#This Row],[Column3]]</f>
        <v>10.179572384137602</v>
      </c>
      <c r="AT55" s="84" t="s">
        <v>127</v>
      </c>
      <c r="AU55" s="94">
        <f>Average!C508</f>
        <v>1.9479166666666663</v>
      </c>
      <c r="AV55" s="115">
        <v>1.94</v>
      </c>
      <c r="AW55" s="116">
        <v>0.95566502463054193</v>
      </c>
      <c r="AX55" s="115">
        <f>Average!D508</f>
        <v>3.2120833333333332</v>
      </c>
      <c r="AY55" s="115">
        <v>3.72</v>
      </c>
      <c r="AZ55" s="116">
        <v>1.0568181818181821</v>
      </c>
      <c r="BA55" s="115">
        <f>Average!E508</f>
        <v>4.9974999999999996</v>
      </c>
      <c r="BB55" s="115">
        <v>9.09</v>
      </c>
      <c r="BC55" s="116">
        <v>1.7413793103448276</v>
      </c>
      <c r="BD55" s="115">
        <f>Average!F508</f>
        <v>6.6116666666666664</v>
      </c>
      <c r="BE55" s="115">
        <v>11.92</v>
      </c>
      <c r="BF55" s="116">
        <v>1.781763826606876</v>
      </c>
      <c r="BG55" s="115">
        <f>Average!G508</f>
        <v>8.0133333333333336</v>
      </c>
      <c r="BH55" s="115">
        <v>12.93</v>
      </c>
      <c r="BI55" s="116">
        <v>1.5787545787545789</v>
      </c>
      <c r="BJ55" s="115">
        <f>Average!H508</f>
        <v>9.1504166666666666</v>
      </c>
      <c r="BK55" s="115">
        <v>15.09</v>
      </c>
      <c r="BL55" s="116">
        <v>1.6278317152103561</v>
      </c>
      <c r="BM55" s="115">
        <f>Average!I508</f>
        <v>9.6524999999999999</v>
      </c>
      <c r="BN55" s="115">
        <v>16.36</v>
      </c>
      <c r="BO55" s="116">
        <v>1.6710929519918285</v>
      </c>
    </row>
    <row r="56" spans="1:67" s="84" customFormat="1" x14ac:dyDescent="0.2">
      <c r="A56" s="84">
        <v>19</v>
      </c>
      <c r="B56" s="87"/>
      <c r="C56">
        <v>0.08</v>
      </c>
      <c r="E56">
        <v>0.1</v>
      </c>
      <c r="G56" s="139"/>
      <c r="J56" s="84">
        <v>0.36</v>
      </c>
      <c r="L56" s="84">
        <v>0.14000000000000001</v>
      </c>
      <c r="N56">
        <v>0.01</v>
      </c>
      <c r="Q56">
        <v>0.02</v>
      </c>
      <c r="U56" s="84">
        <v>19</v>
      </c>
      <c r="W56" s="107" t="str">
        <f>R36</f>
        <v>S. Flerchinger</v>
      </c>
      <c r="X56" s="103">
        <f>R69</f>
        <v>1.1000000000000001</v>
      </c>
      <c r="Y56" s="110">
        <v>1.1047619047619048</v>
      </c>
      <c r="Z56" s="108">
        <f t="shared" si="32"/>
        <v>2.66</v>
      </c>
      <c r="AA56" s="108">
        <f>Average!D515</f>
        <v>3.1003846153846149</v>
      </c>
      <c r="AB56" s="108">
        <f>BL$33+BL$34+BL$35+BL$36+Z56</f>
        <v>8.76</v>
      </c>
      <c r="AC56" s="111">
        <f>AC20+Table5427395263[[#This Row],[Column3]]</f>
        <v>8.7620899470899474</v>
      </c>
      <c r="AT56" s="84" t="s">
        <v>128</v>
      </c>
      <c r="AU56" s="94">
        <f>Average!C509</f>
        <v>1.7624999999999997</v>
      </c>
      <c r="AV56" s="115">
        <v>3.6199999999999997</v>
      </c>
      <c r="AW56" s="116">
        <v>2.0111111111111111</v>
      </c>
      <c r="AX56" s="115">
        <f>Average!D509</f>
        <v>3.0803571428571423</v>
      </c>
      <c r="AY56" s="115">
        <v>5.33</v>
      </c>
      <c r="AZ56" s="116">
        <v>1.5722713864306783</v>
      </c>
      <c r="BA56" s="115">
        <f>Average!E509</f>
        <v>4.796785714285714</v>
      </c>
      <c r="BB56" s="115">
        <v>10.81</v>
      </c>
      <c r="BC56" s="116">
        <v>2.1576846307385233</v>
      </c>
      <c r="BD56" s="115">
        <f>Average!F509</f>
        <v>6.7275</v>
      </c>
      <c r="BE56" s="115">
        <v>13.290000000000001</v>
      </c>
      <c r="BF56" s="116">
        <v>1.9544117647058825</v>
      </c>
      <c r="BG56" s="115">
        <f>Average!G509</f>
        <v>8.8178571428571431</v>
      </c>
      <c r="BH56" s="115">
        <v>14.030000000000001</v>
      </c>
      <c r="BI56" s="116">
        <v>1.5979498861047838</v>
      </c>
      <c r="BJ56" s="115">
        <f>Average!H509</f>
        <v>10.429642857142857</v>
      </c>
      <c r="BK56" s="115">
        <v>16.59</v>
      </c>
      <c r="BL56" s="116">
        <v>1.6474677259185699</v>
      </c>
      <c r="BM56" s="115">
        <f>Average!I509</f>
        <v>10.986785714285714</v>
      </c>
      <c r="BN56" s="115">
        <v>17.86</v>
      </c>
      <c r="BO56" s="116">
        <v>1.6598513011152416</v>
      </c>
    </row>
    <row r="57" spans="1:67" s="84" customFormat="1" x14ac:dyDescent="0.2">
      <c r="A57" s="84">
        <v>20</v>
      </c>
      <c r="B57" s="87"/>
      <c r="G57" s="139"/>
      <c r="T57" s="84">
        <v>0.08</v>
      </c>
      <c r="U57" s="84">
        <v>20</v>
      </c>
      <c r="W57" s="107" t="str">
        <f>S36</f>
        <v>B. Slaybaugh</v>
      </c>
      <c r="X57" s="103">
        <f>S69</f>
        <v>0</v>
      </c>
      <c r="Y57" s="110">
        <v>0.74166666666666659</v>
      </c>
      <c r="Z57" s="108">
        <f t="shared" si="32"/>
        <v>0</v>
      </c>
      <c r="AA57" s="108">
        <f>Average!D516</f>
        <v>3.1053846153846152</v>
      </c>
      <c r="AB57" s="108">
        <f>BM$33+BM$34+BM$35+BM$36+Z57</f>
        <v>0</v>
      </c>
      <c r="AC57" s="111">
        <f>AC21+Table5427395263[[#This Row],[Column3]]</f>
        <v>9.3812179487179499</v>
      </c>
      <c r="AT57" s="84" t="s">
        <v>129</v>
      </c>
      <c r="AU57" s="94">
        <f>Average!C510</f>
        <v>1.655</v>
      </c>
      <c r="AV57" s="115">
        <v>2.02</v>
      </c>
      <c r="AW57" s="116">
        <v>1.1542857142857144</v>
      </c>
      <c r="AX57" s="115">
        <f>Average!D510</f>
        <v>2.7420833333333334</v>
      </c>
      <c r="AY57" s="115">
        <v>3.1500000000000004</v>
      </c>
      <c r="AZ57" s="116">
        <v>1.05</v>
      </c>
      <c r="BA57" s="115">
        <f>Average!E510</f>
        <v>4.3129166666666672</v>
      </c>
      <c r="BB57" s="115">
        <v>7.4700000000000006</v>
      </c>
      <c r="BC57" s="116">
        <v>1.6203904555314534</v>
      </c>
      <c r="BD57" s="115">
        <f>Average!F510</f>
        <v>5.828333333333334</v>
      </c>
      <c r="BE57" s="115">
        <v>10.07</v>
      </c>
      <c r="BF57" s="116">
        <v>1.6589785831960462</v>
      </c>
      <c r="BG57" s="115">
        <f>Average!G510</f>
        <v>7.2758333333333338</v>
      </c>
      <c r="BH57" s="115">
        <v>11.02</v>
      </c>
      <c r="BI57" s="116">
        <v>1.4461942257217848</v>
      </c>
      <c r="BJ57" s="115">
        <f>Average!H510</f>
        <v>8.59375</v>
      </c>
      <c r="BK57" s="115">
        <v>13.719999999999999</v>
      </c>
      <c r="BL57" s="116">
        <v>1.5502824858757061</v>
      </c>
      <c r="BM57" s="115">
        <f>Average!I510</f>
        <v>9.0474999999999994</v>
      </c>
      <c r="BN57" s="115">
        <v>14.569999999999999</v>
      </c>
      <c r="BO57" s="116">
        <v>1.5566239316239316</v>
      </c>
    </row>
    <row r="58" spans="1:67" s="84" customFormat="1" x14ac:dyDescent="0.2">
      <c r="A58" s="84">
        <v>21</v>
      </c>
      <c r="B58" s="87"/>
      <c r="C58" s="84">
        <v>0.02</v>
      </c>
      <c r="G58" s="139"/>
      <c r="Q58">
        <v>0.02</v>
      </c>
      <c r="U58" s="84">
        <v>21</v>
      </c>
      <c r="W58" s="107" t="str">
        <f>T36</f>
        <v>Demand</v>
      </c>
      <c r="X58" s="103">
        <f>T69</f>
        <v>1.68</v>
      </c>
      <c r="Y58" s="110">
        <v>2.3030769230769228</v>
      </c>
      <c r="Z58" s="108">
        <f t="shared" si="32"/>
        <v>1.68</v>
      </c>
      <c r="AA58" s="108">
        <f>Average!D517</f>
        <v>5.9661111111111111</v>
      </c>
      <c r="AB58" s="108">
        <f>BN$33+BN$34+BN$35+BN$36+Z58</f>
        <v>8.0500000000000007</v>
      </c>
      <c r="AC58" s="111">
        <f>AC22+Table5427395263[[#This Row],[Column3]]</f>
        <v>15.40448717948718</v>
      </c>
      <c r="AT58" s="84" t="s">
        <v>130</v>
      </c>
      <c r="AU58" s="94">
        <f>Average!C511</f>
        <v>1.5517857142857143</v>
      </c>
      <c r="AV58" s="115">
        <v>2.69</v>
      </c>
      <c r="AW58" s="116">
        <v>1.670807453416149</v>
      </c>
      <c r="AX58" s="115">
        <f>Average!D511</f>
        <v>2.74</v>
      </c>
      <c r="AY58" s="115">
        <v>4.21</v>
      </c>
      <c r="AZ58" s="116">
        <v>1.431972789115646</v>
      </c>
      <c r="BA58" s="115">
        <f>Average!E511</f>
        <v>4.4739285714285719</v>
      </c>
      <c r="BB58" s="115">
        <v>8.8499999999999979</v>
      </c>
      <c r="BC58" s="116">
        <v>2.0251716247139582</v>
      </c>
      <c r="BD58" s="115">
        <f>Average!F511</f>
        <v>6.0232142857142863</v>
      </c>
      <c r="BE58" s="115">
        <v>10.699999999999998</v>
      </c>
      <c r="BF58" s="116">
        <v>1.8384879725085905</v>
      </c>
      <c r="BG58" s="115">
        <f>Average!G511</f>
        <v>7.5389285714285723</v>
      </c>
      <c r="BH58" s="115">
        <v>11.519999999999998</v>
      </c>
      <c r="BI58" s="116">
        <v>1.5609756097560972</v>
      </c>
      <c r="BJ58" s="115">
        <f>Average!H511</f>
        <v>8.9414285714285722</v>
      </c>
      <c r="BK58" s="115">
        <v>13.639999999999997</v>
      </c>
      <c r="BL58" s="116">
        <v>1.5953216374269001</v>
      </c>
      <c r="BM58" s="115">
        <f>Average!I511</f>
        <v>9.4157142857142873</v>
      </c>
      <c r="BN58" s="115">
        <v>14.429999999999996</v>
      </c>
      <c r="BO58" s="116">
        <v>1.5583153347732175</v>
      </c>
    </row>
    <row r="59" spans="1:67" s="84" customFormat="1" x14ac:dyDescent="0.2">
      <c r="A59" s="84">
        <v>22</v>
      </c>
      <c r="C59">
        <v>0.05</v>
      </c>
      <c r="G59" s="139"/>
      <c r="N59">
        <v>0.01</v>
      </c>
      <c r="U59" s="84">
        <v>22</v>
      </c>
      <c r="W59" s="107"/>
      <c r="X59" s="103"/>
      <c r="Y59" s="103"/>
      <c r="Z59" s="104"/>
      <c r="AA59" s="104"/>
      <c r="AB59" s="108"/>
      <c r="AC59" s="109"/>
      <c r="AT59" s="84" t="s">
        <v>131</v>
      </c>
      <c r="AU59" s="94">
        <f>Average!C512</f>
        <v>1.5903846153846157</v>
      </c>
      <c r="AV59" s="115">
        <v>0</v>
      </c>
      <c r="AW59" s="116">
        <v>0</v>
      </c>
      <c r="AX59" s="115">
        <f>Average!D512</f>
        <v>2.6257692307692309</v>
      </c>
      <c r="AY59" s="115">
        <v>0.36</v>
      </c>
      <c r="AZ59" s="116">
        <v>0.11960132890365449</v>
      </c>
      <c r="BA59" s="115">
        <f>Average!E512</f>
        <v>4.222065527065527</v>
      </c>
      <c r="BB59" s="115">
        <v>4.1900000000000004</v>
      </c>
      <c r="BC59" s="116">
        <v>0.87840670859538805</v>
      </c>
      <c r="BD59" s="115">
        <f>Average!F512</f>
        <v>5.5142083842083842</v>
      </c>
      <c r="BE59" s="115">
        <v>6.3500000000000005</v>
      </c>
      <c r="BF59" s="116">
        <v>1.0127591706539076</v>
      </c>
      <c r="BG59" s="115">
        <f>Average!G512</f>
        <v>6.628494098494099</v>
      </c>
      <c r="BH59" s="115">
        <v>7.8500000000000005</v>
      </c>
      <c r="BI59" s="116">
        <v>1.0115979381443301</v>
      </c>
      <c r="BJ59" s="115">
        <f>Average!H512</f>
        <v>7.5825681725681733</v>
      </c>
      <c r="BK59" s="115">
        <v>9.870000000000001</v>
      </c>
      <c r="BL59" s="116">
        <v>1.1228668941979525</v>
      </c>
      <c r="BM59" s="115">
        <f>Average!I512</f>
        <v>7.9598758648758654</v>
      </c>
      <c r="BN59" s="115">
        <v>10.72</v>
      </c>
      <c r="BO59" s="116">
        <v>1.1477516059957173</v>
      </c>
    </row>
    <row r="60" spans="1:67" s="84" customFormat="1" x14ac:dyDescent="0.2">
      <c r="A60" s="84">
        <v>23</v>
      </c>
      <c r="G60" s="139"/>
      <c r="T60" s="84">
        <v>0.14000000000000001</v>
      </c>
      <c r="U60" s="84">
        <v>23</v>
      </c>
      <c r="W60" s="107" t="s">
        <v>101</v>
      </c>
      <c r="X60" s="103"/>
      <c r="Y60" s="103"/>
      <c r="Z60" s="104"/>
      <c r="AA60" s="104" t="s">
        <v>145</v>
      </c>
      <c r="AB60" s="108"/>
      <c r="AC60" s="111"/>
      <c r="AT60" s="84" t="s">
        <v>132</v>
      </c>
      <c r="AU60" s="94">
        <f>Average!C513</f>
        <v>1.5205882352941178</v>
      </c>
      <c r="AV60" s="115">
        <v>0</v>
      </c>
      <c r="AW60" s="116">
        <v>0</v>
      </c>
      <c r="AX60" s="115">
        <f>Average!D513</f>
        <v>2.6982352941176471</v>
      </c>
      <c r="AY60" s="115">
        <v>0</v>
      </c>
      <c r="AZ60" s="116">
        <v>0</v>
      </c>
      <c r="BA60" s="115">
        <f>Average!E513</f>
        <v>4.0335294117647056</v>
      </c>
      <c r="BB60" s="115">
        <v>0</v>
      </c>
      <c r="BC60" s="116">
        <v>0</v>
      </c>
      <c r="BD60" s="115">
        <f>Average!F513</f>
        <v>5.5558823529411763</v>
      </c>
      <c r="BE60" s="115">
        <v>0</v>
      </c>
      <c r="BF60" s="116">
        <v>0</v>
      </c>
      <c r="BG60" s="115">
        <f>Average!G513</f>
        <v>7.0888235294117647</v>
      </c>
      <c r="BH60" s="115">
        <v>0</v>
      </c>
      <c r="BI60" s="116">
        <v>0</v>
      </c>
      <c r="BJ60" s="115">
        <f>Average!H513</f>
        <v>8.1743790849673204</v>
      </c>
      <c r="BK60" s="115">
        <v>0</v>
      </c>
      <c r="BL60" s="116">
        <v>0</v>
      </c>
      <c r="BM60" s="115">
        <f>Average!I513</f>
        <v>8.7326143790849677</v>
      </c>
      <c r="BN60" s="115">
        <v>0</v>
      </c>
      <c r="BO60" s="116">
        <v>0</v>
      </c>
    </row>
    <row r="61" spans="1:67" s="84" customFormat="1" x14ac:dyDescent="0.2">
      <c r="A61" s="84">
        <v>24</v>
      </c>
      <c r="C61">
        <v>0.22</v>
      </c>
      <c r="E61" s="84">
        <v>0.35</v>
      </c>
      <c r="F61" s="84">
        <v>0.12</v>
      </c>
      <c r="G61" s="139">
        <v>0.03</v>
      </c>
      <c r="I61">
        <v>0.01</v>
      </c>
      <c r="N61" s="84">
        <v>0.13</v>
      </c>
      <c r="P61" s="84">
        <v>7.0000000000000007E-2</v>
      </c>
      <c r="Q61" s="84">
        <v>0.08</v>
      </c>
      <c r="T61" s="84">
        <v>0.32</v>
      </c>
      <c r="U61" s="84">
        <v>24</v>
      </c>
      <c r="W61" s="107"/>
      <c r="X61" s="103" t="s">
        <v>102</v>
      </c>
      <c r="Y61" s="103"/>
      <c r="Z61" s="104"/>
      <c r="AA61" s="104"/>
      <c r="AB61" s="108"/>
      <c r="AC61" s="109"/>
      <c r="AT61" s="84" t="s">
        <v>133</v>
      </c>
      <c r="AU61" s="94">
        <f>Average!C514</f>
        <v>2.1310714285714285</v>
      </c>
      <c r="AV61" s="115">
        <v>4.2799999999999994</v>
      </c>
      <c r="AW61" s="116">
        <v>2.5325443786982245</v>
      </c>
      <c r="AX61" s="115">
        <f>Average!D514</f>
        <v>3.5207142857142859</v>
      </c>
      <c r="AY61" s="115">
        <v>5.47</v>
      </c>
      <c r="AZ61" s="116">
        <v>1.9397163120567376</v>
      </c>
      <c r="BA61" s="115">
        <f>Average!E514</f>
        <v>5.531428571428572</v>
      </c>
      <c r="BB61" s="115">
        <v>9.6199999999999992</v>
      </c>
      <c r="BC61" s="116">
        <v>2.2796208530805688</v>
      </c>
      <c r="BD61" s="115">
        <f>Average!F514</f>
        <v>7.316071428571429</v>
      </c>
      <c r="BE61" s="115">
        <v>12.459999999999999</v>
      </c>
      <c r="BF61" s="116">
        <v>2.1975308641975309</v>
      </c>
      <c r="BG61" s="115">
        <f>Average!G514</f>
        <v>9.0135714285714297</v>
      </c>
      <c r="BH61" s="115">
        <v>13.549999999999999</v>
      </c>
      <c r="BI61" s="116">
        <v>1.8767313019390581</v>
      </c>
      <c r="BJ61" s="115">
        <f>Average!H514</f>
        <v>10.263214285714287</v>
      </c>
      <c r="BK61" s="115">
        <v>16.059999999999999</v>
      </c>
      <c r="BL61" s="116">
        <v>1.9443099273607747</v>
      </c>
      <c r="BM61" s="115">
        <f>Average!I514</f>
        <v>10.713571428571431</v>
      </c>
      <c r="BN61" s="115">
        <v>16.64</v>
      </c>
      <c r="BO61" s="116">
        <v>1.9148446490218645</v>
      </c>
    </row>
    <row r="62" spans="1:67" s="84" customFormat="1" x14ac:dyDescent="0.2">
      <c r="A62" s="84">
        <v>25</v>
      </c>
      <c r="B62" s="84">
        <v>0.06</v>
      </c>
      <c r="E62" s="84">
        <v>0.2</v>
      </c>
      <c r="G62" s="84">
        <v>0.04</v>
      </c>
      <c r="I62" s="84">
        <v>0.06</v>
      </c>
      <c r="J62" s="84">
        <v>0.05</v>
      </c>
      <c r="M62" s="84">
        <v>0.17</v>
      </c>
      <c r="N62" s="84">
        <v>0.03</v>
      </c>
      <c r="Q62" s="84">
        <v>0.08</v>
      </c>
      <c r="T62">
        <v>0.43</v>
      </c>
      <c r="U62" s="84">
        <v>25</v>
      </c>
      <c r="X62" s="90"/>
      <c r="Y62" s="90"/>
      <c r="Z62" s="92"/>
      <c r="AA62" s="92"/>
      <c r="AB62" s="93"/>
      <c r="AC62" s="109"/>
      <c r="AT62" s="84" t="s">
        <v>17</v>
      </c>
      <c r="AU62" s="94">
        <f>Average!C515</f>
        <v>1.9265384615384611</v>
      </c>
      <c r="AV62" s="115">
        <v>4.339999999999999</v>
      </c>
      <c r="AW62" s="116">
        <v>2.6790123456790114</v>
      </c>
      <c r="AX62" s="115">
        <f>Average!D515</f>
        <v>3.1003846153846149</v>
      </c>
      <c r="AY62" s="115">
        <v>5.3299999999999992</v>
      </c>
      <c r="AZ62" s="116">
        <v>2.0343511450381677</v>
      </c>
      <c r="BA62" s="115">
        <f>Average!E515</f>
        <v>4.9200142450142446</v>
      </c>
      <c r="BB62" s="115">
        <v>10.329999999999998</v>
      </c>
      <c r="BC62" s="116">
        <v>2.6284987277353684</v>
      </c>
      <c r="BD62" s="115">
        <f>Average!F515</f>
        <v>6.6355698005698009</v>
      </c>
      <c r="BE62" s="115">
        <v>12.29</v>
      </c>
      <c r="BF62" s="116">
        <v>2.3014981273408237</v>
      </c>
      <c r="BG62" s="115">
        <f>Average!G515</f>
        <v>8.465569800569801</v>
      </c>
      <c r="BH62" s="115">
        <v>13.329999999999998</v>
      </c>
      <c r="BI62" s="116">
        <v>2.0015015015015014</v>
      </c>
      <c r="BJ62" s="115">
        <f>Average!H515</f>
        <v>9.9618660968660979</v>
      </c>
      <c r="BK62" s="115">
        <v>15.709999999999997</v>
      </c>
      <c r="BL62" s="116">
        <v>2.0863213811420978</v>
      </c>
      <c r="BM62" s="115">
        <f>Average!I515</f>
        <v>10.527421652421653</v>
      </c>
      <c r="BN62" s="115">
        <v>16.939999999999998</v>
      </c>
      <c r="BO62" s="116">
        <v>2.1443037974683539</v>
      </c>
    </row>
    <row r="63" spans="1:67" s="84" customFormat="1" x14ac:dyDescent="0.2">
      <c r="A63" s="84">
        <v>26</v>
      </c>
      <c r="C63">
        <v>0.28000000000000003</v>
      </c>
      <c r="F63" s="84">
        <v>0.05</v>
      </c>
      <c r="J63" s="84">
        <v>0.08</v>
      </c>
      <c r="M63" s="84">
        <v>0.02</v>
      </c>
      <c r="P63" s="84">
        <v>0.03</v>
      </c>
      <c r="Q63">
        <v>0.11</v>
      </c>
      <c r="U63" s="84">
        <v>26</v>
      </c>
      <c r="X63" s="90"/>
      <c r="Y63" s="90"/>
      <c r="Z63" s="92"/>
      <c r="AA63" s="92"/>
      <c r="AB63" s="93"/>
      <c r="AC63" s="93"/>
      <c r="AT63" s="84" t="s">
        <v>134</v>
      </c>
      <c r="AU63" s="94">
        <f>Average!C516</f>
        <v>2.3707692307692305</v>
      </c>
      <c r="AV63" s="115">
        <v>3.2099999999999995</v>
      </c>
      <c r="AW63" s="116"/>
      <c r="AX63" s="115">
        <f>Average!D516</f>
        <v>3.1053846153846152</v>
      </c>
      <c r="AY63" s="115">
        <v>4.4399999999999995</v>
      </c>
      <c r="AZ63" s="116"/>
      <c r="BA63" s="115">
        <f>Average!E516</f>
        <v>5.5969230769230762</v>
      </c>
      <c r="BB63" s="115">
        <v>10.09</v>
      </c>
      <c r="BC63" s="116"/>
      <c r="BD63" s="115">
        <f>Average!F516</f>
        <v>7.4830769230769221</v>
      </c>
      <c r="BE63" s="115">
        <v>12.66</v>
      </c>
      <c r="BF63" s="116"/>
      <c r="BG63" s="115">
        <f>Average!G516</f>
        <v>9.083846153846153</v>
      </c>
      <c r="BH63" s="115">
        <v>13.47</v>
      </c>
      <c r="BI63" s="116"/>
      <c r="BJ63" s="115">
        <f>Average!H516</f>
        <v>10.579230769230769</v>
      </c>
      <c r="BK63" s="115">
        <v>15.84</v>
      </c>
      <c r="BL63" s="116"/>
      <c r="BM63" s="115">
        <f>Average!I516</f>
        <v>10.963076923076922</v>
      </c>
      <c r="BN63" s="115">
        <v>17.73</v>
      </c>
      <c r="BO63" s="116"/>
    </row>
    <row r="64" spans="1:67" s="84" customFormat="1" x14ac:dyDescent="0.2">
      <c r="A64" s="84">
        <v>27</v>
      </c>
      <c r="N64">
        <v>0.01</v>
      </c>
      <c r="U64" s="84">
        <v>27</v>
      </c>
      <c r="X64" s="90"/>
      <c r="Y64" s="90"/>
      <c r="Z64" s="92"/>
      <c r="AA64" s="92"/>
      <c r="AB64" s="93"/>
      <c r="AC64" s="93"/>
      <c r="AT64" s="84" t="s">
        <v>135</v>
      </c>
      <c r="AU64" s="94">
        <f>Average!C517</f>
        <v>3.4283333333333328</v>
      </c>
      <c r="AV64" s="94">
        <v>6.4300000000000006</v>
      </c>
      <c r="AW64" s="117"/>
      <c r="AX64" s="94">
        <f>Average!D517</f>
        <v>5.9661111111111111</v>
      </c>
      <c r="AY64" s="94">
        <v>9.89</v>
      </c>
      <c r="AZ64" s="117"/>
      <c r="BA64" s="94">
        <f>Average!E517</f>
        <v>9.81</v>
      </c>
      <c r="BB64" s="94">
        <v>19.170000000000002</v>
      </c>
      <c r="BC64" s="117"/>
      <c r="BD64" s="94">
        <f>Average!F517</f>
        <v>12.321944444444444</v>
      </c>
      <c r="BE64" s="94">
        <v>22.48</v>
      </c>
      <c r="BF64" s="117"/>
      <c r="BG64" s="94">
        <f>Average!G517</f>
        <v>15.193055555555555</v>
      </c>
      <c r="BH64" s="94">
        <v>24.55</v>
      </c>
      <c r="BI64" s="117"/>
      <c r="BJ64" s="94">
        <f>Average!H517</f>
        <v>17.163611111111109</v>
      </c>
      <c r="BK64" s="94">
        <v>28.07</v>
      </c>
      <c r="BL64" s="117"/>
      <c r="BM64" s="118">
        <f>Average!I517</f>
        <v>17.796111111111109</v>
      </c>
      <c r="BN64" s="94">
        <v>29.66</v>
      </c>
      <c r="BO64" s="117"/>
    </row>
    <row r="65" spans="1:67" s="84" customFormat="1" x14ac:dyDescent="0.2">
      <c r="A65" s="84">
        <v>28</v>
      </c>
      <c r="G65" s="84">
        <v>0.14000000000000001</v>
      </c>
      <c r="U65" s="84">
        <v>28</v>
      </c>
      <c r="X65" s="90"/>
      <c r="Y65" s="90"/>
      <c r="Z65" s="92"/>
      <c r="AA65" s="92"/>
      <c r="AB65" s="93"/>
      <c r="AC65" s="93"/>
      <c r="AU65" s="94"/>
      <c r="AV65" s="94"/>
      <c r="AW65" s="117"/>
      <c r="AX65" s="94"/>
      <c r="AY65" s="94"/>
      <c r="AZ65" s="117"/>
      <c r="BA65" s="94"/>
      <c r="BB65" s="94"/>
      <c r="BC65" s="117"/>
      <c r="BD65" s="94"/>
      <c r="BE65" s="94"/>
      <c r="BF65" s="117"/>
      <c r="BG65" s="94"/>
      <c r="BH65" s="94"/>
      <c r="BI65" s="117"/>
      <c r="BJ65" s="94"/>
      <c r="BK65" s="94"/>
      <c r="BL65" s="117"/>
      <c r="BM65" s="94"/>
      <c r="BN65" s="94"/>
      <c r="BO65" s="117"/>
    </row>
    <row r="66" spans="1:67" s="84" customFormat="1" x14ac:dyDescent="0.2">
      <c r="A66" s="84">
        <v>29</v>
      </c>
      <c r="U66" s="84">
        <v>29</v>
      </c>
      <c r="X66" s="90"/>
      <c r="Y66" s="90"/>
      <c r="Z66" s="92"/>
      <c r="AA66" s="92"/>
      <c r="AB66" s="93"/>
      <c r="AC66" s="93"/>
      <c r="AT66" s="84" t="s">
        <v>136</v>
      </c>
      <c r="AU66" s="94">
        <v>1.8337500000000002</v>
      </c>
      <c r="AV66" s="94">
        <v>2.6233333333333331</v>
      </c>
      <c r="AW66" s="117">
        <v>1.4305839581913198</v>
      </c>
      <c r="AX66" s="94">
        <v>3.24125</v>
      </c>
      <c r="AY66" s="94">
        <v>4.9255238095238099</v>
      </c>
      <c r="AZ66" s="117">
        <v>1.5196371182487651</v>
      </c>
      <c r="BA66" s="94">
        <v>4.8487499999999999</v>
      </c>
      <c r="BB66" s="94">
        <v>8.2527777777777782</v>
      </c>
      <c r="BC66" s="117">
        <v>1.7020423362264043</v>
      </c>
      <c r="BD66" s="94">
        <v>6.3731249999999999</v>
      </c>
      <c r="BE66" s="94">
        <v>10.373888888888887</v>
      </c>
      <c r="BF66" s="117">
        <v>1.6277554400531744</v>
      </c>
      <c r="BG66" s="94">
        <v>7.9749999999999996</v>
      </c>
      <c r="BH66" s="94">
        <v>11.296666666666667</v>
      </c>
      <c r="BI66" s="117">
        <v>1.4165099268547545</v>
      </c>
      <c r="BJ66" s="94">
        <v>9.1031249999999986</v>
      </c>
      <c r="BK66" s="94">
        <v>13.362777777777778</v>
      </c>
      <c r="BL66" s="117">
        <v>1.4679330205591794</v>
      </c>
      <c r="BM66" s="94">
        <v>9.7012500000000017</v>
      </c>
      <c r="BN66" s="94">
        <v>14.288888888888888</v>
      </c>
      <c r="BO66" s="117">
        <v>1.472891523142779</v>
      </c>
    </row>
    <row r="67" spans="1:67" s="84" customFormat="1" x14ac:dyDescent="0.2">
      <c r="A67" s="84">
        <v>30</v>
      </c>
      <c r="U67" s="84">
        <v>30</v>
      </c>
      <c r="X67" s="90"/>
      <c r="Y67" s="90"/>
      <c r="Z67" s="92"/>
      <c r="AA67" s="92"/>
      <c r="AB67" s="93"/>
      <c r="AC67" s="93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</row>
    <row r="68" spans="1:67" s="84" customFormat="1" x14ac:dyDescent="0.2">
      <c r="A68" s="84">
        <v>31</v>
      </c>
      <c r="U68" s="84">
        <v>31</v>
      </c>
      <c r="X68" s="90"/>
      <c r="Y68" s="90"/>
      <c r="Z68" s="92"/>
      <c r="AA68" s="92"/>
      <c r="AB68" s="93"/>
      <c r="AC68" s="93"/>
    </row>
    <row r="69" spans="1:67" s="84" customFormat="1" x14ac:dyDescent="0.2">
      <c r="A69" s="102" t="s">
        <v>37</v>
      </c>
      <c r="B69" s="102">
        <f t="shared" ref="B69:T69" si="33">SUM(B38:B68)</f>
        <v>0.92000000000000015</v>
      </c>
      <c r="C69" s="102">
        <f t="shared" si="33"/>
        <v>2.8600000000000003</v>
      </c>
      <c r="D69" s="102">
        <f t="shared" si="33"/>
        <v>0</v>
      </c>
      <c r="E69" s="102">
        <f t="shared" si="33"/>
        <v>2.6300000000000003</v>
      </c>
      <c r="F69" s="102">
        <f t="shared" si="33"/>
        <v>1.57</v>
      </c>
      <c r="G69" s="102">
        <f t="shared" si="33"/>
        <v>1.2600000000000002</v>
      </c>
      <c r="H69" s="102">
        <f t="shared" si="33"/>
        <v>1.33</v>
      </c>
      <c r="I69" s="102">
        <f t="shared" si="33"/>
        <v>1.1400000000000001</v>
      </c>
      <c r="J69" s="102">
        <f t="shared" si="33"/>
        <v>1.2700000000000002</v>
      </c>
      <c r="K69" s="102">
        <f t="shared" si="33"/>
        <v>0</v>
      </c>
      <c r="L69" s="102">
        <f t="shared" si="33"/>
        <v>0.82000000000000006</v>
      </c>
      <c r="M69" s="102">
        <f t="shared" si="33"/>
        <v>2.23</v>
      </c>
      <c r="N69" s="102">
        <f t="shared" si="33"/>
        <v>1.3900000000000001</v>
      </c>
      <c r="O69" s="102">
        <f t="shared" si="33"/>
        <v>0</v>
      </c>
      <c r="P69" s="102">
        <f t="shared" si="33"/>
        <v>1.1700000000000002</v>
      </c>
      <c r="Q69" s="102">
        <f t="shared" si="33"/>
        <v>1.7500000000000007</v>
      </c>
      <c r="R69" s="102">
        <f t="shared" si="33"/>
        <v>1.1000000000000001</v>
      </c>
      <c r="S69" s="102">
        <f t="shared" si="33"/>
        <v>0</v>
      </c>
      <c r="T69" s="102">
        <f t="shared" si="33"/>
        <v>1.68</v>
      </c>
      <c r="X69" s="90"/>
      <c r="Y69" s="90"/>
      <c r="Z69" s="92"/>
      <c r="AA69" s="92"/>
      <c r="AB69" s="93"/>
      <c r="AC69" s="93"/>
    </row>
    <row r="70" spans="1:67" s="84" customFormat="1" x14ac:dyDescent="0.2">
      <c r="K70" s="119" t="s">
        <v>187</v>
      </c>
      <c r="M70" s="87"/>
      <c r="X70" s="90"/>
      <c r="Y70" s="90"/>
      <c r="Z70" s="92"/>
      <c r="AA70" s="92"/>
      <c r="AB70" s="93"/>
      <c r="AC70" s="93"/>
    </row>
    <row r="71" spans="1:67" s="84" customFormat="1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84" t="s">
        <v>4</v>
      </c>
      <c r="F71" s="84" t="s">
        <v>5</v>
      </c>
      <c r="G71" s="84" t="s">
        <v>6</v>
      </c>
      <c r="H71" s="84" t="s">
        <v>180</v>
      </c>
      <c r="I71" s="84" t="s">
        <v>96</v>
      </c>
      <c r="J71" s="84" t="s">
        <v>9</v>
      </c>
      <c r="K71" s="84" t="s">
        <v>10</v>
      </c>
      <c r="L71" s="84" t="s">
        <v>11</v>
      </c>
      <c r="M71" s="87" t="s">
        <v>185</v>
      </c>
      <c r="N71" s="84" t="s">
        <v>13</v>
      </c>
      <c r="O71" s="84" t="s">
        <v>14</v>
      </c>
      <c r="P71" s="84" t="s">
        <v>189</v>
      </c>
      <c r="Q71" s="84" t="s">
        <v>16</v>
      </c>
      <c r="R71" s="84" t="s">
        <v>17</v>
      </c>
      <c r="S71" s="84" t="s">
        <v>18</v>
      </c>
      <c r="T71" s="84" t="s">
        <v>19</v>
      </c>
      <c r="W71" s="120">
        <v>43160</v>
      </c>
      <c r="X71" s="121"/>
      <c r="Y71" s="121" t="s">
        <v>107</v>
      </c>
      <c r="Z71" s="122"/>
      <c r="AA71" s="122"/>
      <c r="AB71" s="123"/>
      <c r="AC71" s="105"/>
    </row>
    <row r="72" spans="1:67" s="84" customFormat="1" x14ac:dyDescent="0.2">
      <c r="A72" s="84">
        <v>2018</v>
      </c>
      <c r="M72" s="139"/>
      <c r="X72" s="90" t="s">
        <v>40</v>
      </c>
      <c r="Y72" s="90" t="s">
        <v>115</v>
      </c>
      <c r="Z72" s="92" t="s">
        <v>99</v>
      </c>
      <c r="AA72" s="124" t="s">
        <v>116</v>
      </c>
      <c r="AB72" s="93" t="s">
        <v>100</v>
      </c>
      <c r="AC72" s="109" t="s">
        <v>178</v>
      </c>
    </row>
    <row r="73" spans="1:67" s="84" customFormat="1" x14ac:dyDescent="0.2">
      <c r="A73" s="84">
        <v>1</v>
      </c>
      <c r="B73" s="84">
        <v>0.04</v>
      </c>
      <c r="C73" s="84">
        <v>0.2</v>
      </c>
      <c r="D73" s="84">
        <v>0.09</v>
      </c>
      <c r="F73"/>
      <c r="G73">
        <v>0.09</v>
      </c>
      <c r="I73" s="84">
        <v>0.25</v>
      </c>
      <c r="M73" s="139">
        <v>0.18</v>
      </c>
      <c r="P73" s="84">
        <v>0.09</v>
      </c>
      <c r="T73" s="84">
        <v>0.4</v>
      </c>
      <c r="U73" s="84">
        <v>1</v>
      </c>
      <c r="W73" s="84" t="str">
        <f>B71</f>
        <v>Pomeroy</v>
      </c>
      <c r="X73" s="90">
        <f>B104</f>
        <v>1.0900000000000001</v>
      </c>
      <c r="Y73" s="97">
        <v>1.6069565217391304</v>
      </c>
      <c r="Z73" s="93">
        <f>AH25</f>
        <v>3.25</v>
      </c>
      <c r="AA73" s="93">
        <f>Average!E499</f>
        <v>4.1942857142857148</v>
      </c>
      <c r="AB73" s="93">
        <f>AV$33+AV$34+AV$35+AV$36+Z73</f>
        <v>8.68</v>
      </c>
      <c r="AC73" s="111">
        <f>AC40+Table6528405364[[#This Row],[Column1]]</f>
        <v>8.4461355532551199</v>
      </c>
    </row>
    <row r="74" spans="1:67" s="84" customFormat="1" x14ac:dyDescent="0.2">
      <c r="A74" s="84">
        <v>2</v>
      </c>
      <c r="B74" s="84">
        <v>0.08</v>
      </c>
      <c r="C74" s="84">
        <v>0.25</v>
      </c>
      <c r="D74" s="84">
        <v>0.17</v>
      </c>
      <c r="E74">
        <v>0.26</v>
      </c>
      <c r="F74"/>
      <c r="G74" s="142">
        <v>7.0000000000000007E-2</v>
      </c>
      <c r="H74">
        <v>0.37</v>
      </c>
      <c r="I74" s="84">
        <v>0.03</v>
      </c>
      <c r="J74" s="84">
        <v>0.28999999999999998</v>
      </c>
      <c r="M74" s="139">
        <v>0.14000000000000001</v>
      </c>
      <c r="N74">
        <v>0.25</v>
      </c>
      <c r="P74" s="84">
        <v>0.04</v>
      </c>
      <c r="Q74">
        <v>0.27</v>
      </c>
      <c r="R74">
        <v>0.4</v>
      </c>
      <c r="T74">
        <v>0.15</v>
      </c>
      <c r="U74" s="84">
        <v>2</v>
      </c>
      <c r="W74" s="84" t="str">
        <f>C71</f>
        <v>Kuhn</v>
      </c>
      <c r="X74" s="90">
        <f>C104</f>
        <v>1.59</v>
      </c>
      <c r="Y74" s="97">
        <v>2.0842105263157893</v>
      </c>
      <c r="Z74" s="93">
        <f t="shared" ref="Z74:Z91" si="34">AH26</f>
        <v>6.2</v>
      </c>
      <c r="AA74" s="93">
        <f>Average!E500</f>
        <v>5.7533592132505174</v>
      </c>
      <c r="AB74" s="93">
        <f>AW$33+AW$34+AW$35+AW$36+Z74</f>
        <v>14.690000000000001</v>
      </c>
      <c r="AC74" s="111">
        <f>AC41+Table6528405364[[#This Row],[Column1]]</f>
        <v>12.340605617741167</v>
      </c>
    </row>
    <row r="75" spans="1:67" s="84" customFormat="1" x14ac:dyDescent="0.2">
      <c r="A75" s="84">
        <v>3</v>
      </c>
      <c r="G75" s="142"/>
      <c r="M75" s="139"/>
      <c r="U75" s="84">
        <v>3</v>
      </c>
      <c r="W75" s="84" t="str">
        <f>D71</f>
        <v>Tom Keatts</v>
      </c>
      <c r="X75" s="90">
        <f>D104</f>
        <v>1.4000000000000001</v>
      </c>
      <c r="Y75" s="97"/>
      <c r="Z75" s="93">
        <f t="shared" si="34"/>
        <v>3.0600000000000005</v>
      </c>
      <c r="AA75" s="93"/>
      <c r="AB75" s="93">
        <f>AX$33+AX$34+AX$35+AX$36+Z75</f>
        <v>5.7600000000000007</v>
      </c>
      <c r="AC75" s="111"/>
    </row>
    <row r="76" spans="1:67" s="84" customFormat="1" x14ac:dyDescent="0.2">
      <c r="A76" s="84">
        <v>4</v>
      </c>
      <c r="G76" s="142"/>
      <c r="M76" s="139"/>
      <c r="U76" s="84">
        <v>4</v>
      </c>
      <c r="W76" s="84" t="str">
        <f>E71</f>
        <v>Victor</v>
      </c>
      <c r="X76" s="90">
        <f>E104</f>
        <v>2.29</v>
      </c>
      <c r="Y76" s="97">
        <v>2.2569565217391307</v>
      </c>
      <c r="Z76" s="93">
        <f t="shared" si="34"/>
        <v>7.8100000000000005</v>
      </c>
      <c r="AA76" s="93">
        <f>Average!E502</f>
        <v>6.77</v>
      </c>
      <c r="AB76" s="93">
        <f>AY$33+AY$34+AY$35+AY$36+Z76</f>
        <v>12.49</v>
      </c>
      <c r="AC76" s="111">
        <f>AC43+Table6528405364[[#This Row],[Column1]]</f>
        <v>14.364472049689439</v>
      </c>
    </row>
    <row r="77" spans="1:67" s="84" customFormat="1" x14ac:dyDescent="0.2">
      <c r="A77" s="84">
        <v>5</v>
      </c>
      <c r="B77" s="84">
        <v>0.01</v>
      </c>
      <c r="E77" s="84">
        <v>0.05</v>
      </c>
      <c r="F77" s="84">
        <v>0.18</v>
      </c>
      <c r="G77" s="141"/>
      <c r="I77" s="84">
        <v>0.01</v>
      </c>
      <c r="J77" s="84">
        <v>0.02</v>
      </c>
      <c r="M77" s="84">
        <v>0.03</v>
      </c>
      <c r="T77" s="84">
        <v>0.15</v>
      </c>
      <c r="U77" s="84">
        <v>5</v>
      </c>
      <c r="W77" s="84" t="str">
        <f>F71</f>
        <v>Ruark</v>
      </c>
      <c r="X77" s="90">
        <f>F104</f>
        <v>1.08</v>
      </c>
      <c r="Y77" s="97">
        <v>1.521304347826087</v>
      </c>
      <c r="Z77" s="93">
        <f t="shared" si="34"/>
        <v>4.3800000000000008</v>
      </c>
      <c r="AA77" s="93">
        <f>Average!E503</f>
        <v>4.2292857142857141</v>
      </c>
      <c r="AB77" s="93">
        <f>AZ$33+AZ$34+AZ$35+AZ$36+Z77</f>
        <v>10.8</v>
      </c>
      <c r="AC77" s="111">
        <f>AC44+Table6528405364[[#This Row],[Column1]]</f>
        <v>9.4835448408274505</v>
      </c>
    </row>
    <row r="78" spans="1:67" s="84" customFormat="1" x14ac:dyDescent="0.2">
      <c r="A78" s="84">
        <v>6</v>
      </c>
      <c r="G78" s="139"/>
      <c r="N78" s="84">
        <v>0.01</v>
      </c>
      <c r="U78" s="84">
        <v>6</v>
      </c>
      <c r="W78" s="84" t="str">
        <f>G71</f>
        <v>Cardwell</v>
      </c>
      <c r="X78" s="90">
        <f>G104</f>
        <v>1.57</v>
      </c>
      <c r="Y78" s="97">
        <v>1.2739999999999998</v>
      </c>
      <c r="Z78" s="93">
        <f t="shared" si="34"/>
        <v>5.3100000000000005</v>
      </c>
      <c r="AA78" s="93">
        <f>Average!E504</f>
        <v>3.8704999999999998</v>
      </c>
      <c r="AB78" s="93">
        <f>BA$33+BA$34+BA$35+BA$36+Z78</f>
        <v>9.7600000000000016</v>
      </c>
      <c r="AC78" s="111">
        <f>AC45+Table6528405364[[#This Row],[Column1]]</f>
        <v>9.0417321981424159</v>
      </c>
    </row>
    <row r="79" spans="1:67" s="84" customFormat="1" x14ac:dyDescent="0.2">
      <c r="A79" s="84">
        <v>7</v>
      </c>
      <c r="G79" s="139"/>
      <c r="U79" s="84">
        <v>7</v>
      </c>
      <c r="W79" s="84" t="str">
        <f>H71</f>
        <v>Hastings</v>
      </c>
      <c r="X79" s="90">
        <f>H104</f>
        <v>1.42</v>
      </c>
      <c r="Y79" s="97">
        <v>1.7221739130434783</v>
      </c>
      <c r="Z79" s="93">
        <f t="shared" si="34"/>
        <v>5.6000000000000005</v>
      </c>
      <c r="AA79" s="93">
        <f>Average!E505</f>
        <v>4.6496428571428572</v>
      </c>
      <c r="AB79" s="93">
        <f>BB$33+BB$34+BB$35+BB$36+Z79</f>
        <v>12.46</v>
      </c>
      <c r="AC79" s="111">
        <f>AC46+Table6528405364[[#This Row],[Column1]]</f>
        <v>10.148046884677319</v>
      </c>
    </row>
    <row r="80" spans="1:67" s="84" customFormat="1" x14ac:dyDescent="0.2">
      <c r="A80" s="84">
        <v>8</v>
      </c>
      <c r="B80" s="84">
        <v>0.03</v>
      </c>
      <c r="C80" s="84">
        <v>0.04</v>
      </c>
      <c r="D80" s="84">
        <v>0.01</v>
      </c>
      <c r="F80"/>
      <c r="G80" s="139">
        <v>0.03</v>
      </c>
      <c r="I80" s="84">
        <v>0.02</v>
      </c>
      <c r="M80" s="84">
        <v>0.02</v>
      </c>
      <c r="Q80" s="84">
        <v>0.01</v>
      </c>
      <c r="U80" s="84">
        <v>8</v>
      </c>
      <c r="W80" s="84" t="str">
        <f>I71</f>
        <v>510 Pataha</v>
      </c>
      <c r="X80" s="90">
        <f>I104</f>
        <v>1.4300000000000004</v>
      </c>
      <c r="Y80" s="97"/>
      <c r="Z80" s="93">
        <f t="shared" si="34"/>
        <v>4.410000000000001</v>
      </c>
      <c r="AA80" s="93"/>
      <c r="AB80" s="93">
        <f>BC$33+BC$34+BC$35+BC$36+Z80</f>
        <v>10.32</v>
      </c>
      <c r="AC80" s="111"/>
    </row>
    <row r="81" spans="1:29" s="84" customFormat="1" x14ac:dyDescent="0.2">
      <c r="A81" s="84">
        <v>9</v>
      </c>
      <c r="G81" s="139"/>
      <c r="M81" s="84">
        <v>0.01</v>
      </c>
      <c r="R81" s="84">
        <v>0.2</v>
      </c>
      <c r="U81" s="84">
        <v>9</v>
      </c>
      <c r="W81" s="84" t="str">
        <f>J71</f>
        <v>Williams</v>
      </c>
      <c r="X81" s="90">
        <f>J104</f>
        <v>1.3499999999999999</v>
      </c>
      <c r="Y81" s="97">
        <v>2.0404347826086959</v>
      </c>
      <c r="Z81" s="93">
        <f t="shared" si="34"/>
        <v>4.9399999999999995</v>
      </c>
      <c r="AA81" s="93">
        <f>Average!E507</f>
        <v>5.5778571428571428</v>
      </c>
      <c r="AB81" s="93">
        <f>BD$33+BD$34+BD$35+BD$36+Z81</f>
        <v>12.64</v>
      </c>
      <c r="AC81" s="111">
        <f>AC48+Table6528405364[[#This Row],[Column1]]</f>
        <v>11.251808408982322</v>
      </c>
    </row>
    <row r="82" spans="1:29" s="84" customFormat="1" x14ac:dyDescent="0.2">
      <c r="A82" s="84">
        <v>10</v>
      </c>
      <c r="G82" s="139"/>
      <c r="U82" s="84">
        <v>10</v>
      </c>
      <c r="W82" s="84" t="str">
        <f>K71</f>
        <v>Fitzsimmons</v>
      </c>
      <c r="X82" s="90">
        <f>K104</f>
        <v>0</v>
      </c>
      <c r="Y82" s="97">
        <v>1.8317391304347828</v>
      </c>
      <c r="Z82" s="93">
        <f t="shared" si="34"/>
        <v>0</v>
      </c>
      <c r="AA82" s="93">
        <f>Average!E508</f>
        <v>4.9974999999999996</v>
      </c>
      <c r="AB82" s="93">
        <f>BE$33+BE$34+BE$35+BE$36+Z82</f>
        <v>0</v>
      </c>
      <c r="AC82" s="111">
        <f>AC49+Table6528405364[[#This Row],[Column1]]</f>
        <v>9.014836956521739</v>
      </c>
    </row>
    <row r="83" spans="1:29" s="84" customFormat="1" x14ac:dyDescent="0.2">
      <c r="A83" s="84">
        <v>11</v>
      </c>
      <c r="G83" s="139"/>
      <c r="U83" s="84">
        <v>11</v>
      </c>
      <c r="W83" s="84" t="str">
        <f>L71</f>
        <v>Houser</v>
      </c>
      <c r="X83" s="90">
        <f>L104</f>
        <v>0</v>
      </c>
      <c r="Y83" s="97">
        <v>1.8391304347826085</v>
      </c>
      <c r="Z83" s="93">
        <f t="shared" si="34"/>
        <v>2.7800000000000002</v>
      </c>
      <c r="AA83" s="93">
        <f>Average!E509</f>
        <v>4.796785714285714</v>
      </c>
      <c r="AB83" s="93">
        <f>BF$33+BF$34+BF$35+BF$36+Z83</f>
        <v>11.29</v>
      </c>
      <c r="AC83" s="111">
        <f>AC50+Table6528405364[[#This Row],[Column1]]</f>
        <v>9.4213216011042089</v>
      </c>
    </row>
    <row r="84" spans="1:29" s="84" customFormat="1" x14ac:dyDescent="0.2">
      <c r="A84" s="84">
        <v>12</v>
      </c>
      <c r="G84" s="139"/>
      <c r="U84" s="84">
        <v>12</v>
      </c>
      <c r="W84" s="84" t="str">
        <f>M71</f>
        <v>Villard</v>
      </c>
      <c r="X84" s="90">
        <f>M104</f>
        <v>1.58</v>
      </c>
      <c r="Y84" s="97">
        <v>1.61</v>
      </c>
      <c r="Z84" s="93">
        <f t="shared" si="34"/>
        <v>5.66</v>
      </c>
      <c r="AA84" s="93">
        <f>Average!E510</f>
        <v>4.3129166666666672</v>
      </c>
      <c r="AB84" s="93">
        <f>BG$33+BG$34+BG$35+BG$36+Z84</f>
        <v>5.66</v>
      </c>
      <c r="AC84" s="111">
        <f>AC51+Table6528405364[[#This Row],[Column1]]</f>
        <v>9.7122332015810287</v>
      </c>
    </row>
    <row r="85" spans="1:29" s="84" customFormat="1" x14ac:dyDescent="0.2">
      <c r="A85" s="84">
        <v>13</v>
      </c>
      <c r="G85" s="139"/>
      <c r="I85" s="84">
        <v>0.01</v>
      </c>
      <c r="U85" s="84">
        <v>13</v>
      </c>
      <c r="W85" s="84" t="str">
        <f>N71</f>
        <v>Landkammer</v>
      </c>
      <c r="X85" s="90">
        <f>N104</f>
        <v>1.2</v>
      </c>
      <c r="Y85" s="97">
        <v>1.6526086956521742</v>
      </c>
      <c r="Z85" s="93">
        <f t="shared" si="34"/>
        <v>3.4300000000000006</v>
      </c>
      <c r="AA85" s="93">
        <f>Average!E511</f>
        <v>4.4739285714285719</v>
      </c>
      <c r="AB85" s="93">
        <f>BH$33+BH$34+BH$35+BH$36+Z85</f>
        <v>9.77</v>
      </c>
      <c r="AC85" s="111">
        <f>AC52+Table6528405364[[#This Row],[Column1]]</f>
        <v>9.3253416149068311</v>
      </c>
    </row>
    <row r="86" spans="1:29" s="84" customFormat="1" x14ac:dyDescent="0.2">
      <c r="A86" s="84">
        <v>14</v>
      </c>
      <c r="B86" s="84">
        <v>0.32</v>
      </c>
      <c r="C86" s="84">
        <v>0.42</v>
      </c>
      <c r="D86" s="84">
        <v>0.36</v>
      </c>
      <c r="E86">
        <v>0.37</v>
      </c>
      <c r="F86">
        <v>0.28000000000000003</v>
      </c>
      <c r="G86" s="139">
        <v>0.25</v>
      </c>
      <c r="H86">
        <v>0.52</v>
      </c>
      <c r="I86" s="84">
        <v>0.4</v>
      </c>
      <c r="J86" s="84">
        <v>0.37</v>
      </c>
      <c r="M86" s="84">
        <v>0.37</v>
      </c>
      <c r="N86">
        <v>0.34</v>
      </c>
      <c r="P86" s="84">
        <v>0.33</v>
      </c>
      <c r="Q86">
        <v>0.43</v>
      </c>
      <c r="R86">
        <v>0.32</v>
      </c>
      <c r="T86">
        <v>0.15</v>
      </c>
      <c r="U86" s="84">
        <v>14</v>
      </c>
      <c r="W86" s="84" t="str">
        <f>O71</f>
        <v>Travis</v>
      </c>
      <c r="X86" s="90">
        <f>O104</f>
        <v>0</v>
      </c>
      <c r="Y86" s="97">
        <v>1.6922727272727274</v>
      </c>
      <c r="Z86" s="93">
        <f t="shared" si="34"/>
        <v>0</v>
      </c>
      <c r="AA86" s="93">
        <f>Average!E512</f>
        <v>4.222065527065527</v>
      </c>
      <c r="AB86" s="93">
        <f>BI$33+BI$34+BI$35+BI$36+Z86</f>
        <v>4.66</v>
      </c>
      <c r="AC86" s="111">
        <f>AC53+Table6528405364[[#This Row],[Column1]]</f>
        <v>7.5259177859177857</v>
      </c>
    </row>
    <row r="87" spans="1:29" s="84" customFormat="1" x14ac:dyDescent="0.2">
      <c r="A87" s="84">
        <v>15</v>
      </c>
      <c r="C87" s="84">
        <v>7.0000000000000007E-2</v>
      </c>
      <c r="E87" s="84">
        <v>0.04</v>
      </c>
      <c r="G87" s="139"/>
      <c r="N87" s="84">
        <v>0.03</v>
      </c>
      <c r="P87" s="84">
        <v>0.01</v>
      </c>
      <c r="Q87" s="84">
        <v>0.03</v>
      </c>
      <c r="U87" s="84">
        <v>15</v>
      </c>
      <c r="W87" s="84" t="str">
        <f>P71</f>
        <v>Mayview</v>
      </c>
      <c r="X87" s="90">
        <f>P104</f>
        <v>1.7400000000000002</v>
      </c>
      <c r="Y87" s="97">
        <v>1.3352941176470587</v>
      </c>
      <c r="Z87" s="93">
        <f t="shared" si="34"/>
        <v>4.91</v>
      </c>
      <c r="AA87" s="93">
        <f>Average!E513</f>
        <v>4.0335294117647056</v>
      </c>
      <c r="AB87" s="93">
        <f>BJ$33+BJ$34+BJ$35+BJ$36+Z87</f>
        <v>4.91</v>
      </c>
      <c r="AC87" s="111">
        <f>AC54+Table6528405364[[#This Row],[Column1]]</f>
        <v>9.8622222222222238</v>
      </c>
    </row>
    <row r="88" spans="1:29" s="84" customFormat="1" x14ac:dyDescent="0.2">
      <c r="A88" s="84">
        <v>16</v>
      </c>
      <c r="F88" s="84">
        <v>0.43</v>
      </c>
      <c r="G88" s="139">
        <v>0.38</v>
      </c>
      <c r="P88" s="84">
        <v>0.87</v>
      </c>
      <c r="U88" s="84">
        <v>16</v>
      </c>
      <c r="W88" s="84" t="str">
        <f>Q71</f>
        <v>Blachly</v>
      </c>
      <c r="X88" s="90">
        <f>Q104</f>
        <v>2.04</v>
      </c>
      <c r="Y88" s="97">
        <v>2.046086956521739</v>
      </c>
      <c r="Z88" s="93">
        <f t="shared" si="34"/>
        <v>6.42</v>
      </c>
      <c r="AA88" s="93">
        <f>Average!E514</f>
        <v>5.531428571428572</v>
      </c>
      <c r="AB88" s="93">
        <f>BK$33+BK$34+BK$35+BK$36+Z88</f>
        <v>14.18</v>
      </c>
      <c r="AC88" s="111">
        <f>AC55+Table6528405364[[#This Row],[Column1]]</f>
        <v>12.219572384137603</v>
      </c>
    </row>
    <row r="89" spans="1:29" s="84" customFormat="1" x14ac:dyDescent="0.2">
      <c r="A89" s="84">
        <v>17</v>
      </c>
      <c r="C89" s="84">
        <v>0.25</v>
      </c>
      <c r="D89" s="84">
        <v>0.56999999999999995</v>
      </c>
      <c r="E89">
        <v>1.05</v>
      </c>
      <c r="G89" s="139">
        <v>0.64</v>
      </c>
      <c r="H89">
        <v>0.36</v>
      </c>
      <c r="I89" s="84">
        <v>0.41</v>
      </c>
      <c r="J89" s="84">
        <v>0.05</v>
      </c>
      <c r="M89" s="84">
        <v>0.47</v>
      </c>
      <c r="N89">
        <v>0.05</v>
      </c>
      <c r="P89">
        <v>0.01</v>
      </c>
      <c r="Q89">
        <v>0.87</v>
      </c>
      <c r="R89">
        <v>0.08</v>
      </c>
      <c r="T89">
        <v>0.15</v>
      </c>
      <c r="U89" s="84">
        <v>17</v>
      </c>
      <c r="W89" s="84" t="str">
        <f>R71</f>
        <v>S. Flerchinger</v>
      </c>
      <c r="X89" s="90">
        <f>R104</f>
        <v>1.4500000000000002</v>
      </c>
      <c r="Y89" s="97">
        <v>1.7845454545454544</v>
      </c>
      <c r="Z89" s="93">
        <f t="shared" si="34"/>
        <v>4.1100000000000003</v>
      </c>
      <c r="AA89" s="93">
        <f>Average!E515</f>
        <v>4.9200142450142446</v>
      </c>
      <c r="AB89" s="93">
        <f>BL$33+BL$34+BL$35+BL$36+Z89</f>
        <v>10.210000000000001</v>
      </c>
      <c r="AC89" s="111">
        <f>AC56+Table6528405364[[#This Row],[Column1]]</f>
        <v>10.212089947089947</v>
      </c>
    </row>
    <row r="90" spans="1:29" s="84" customFormat="1" x14ac:dyDescent="0.2">
      <c r="A90" s="84">
        <v>18</v>
      </c>
      <c r="B90" s="84">
        <v>0.38</v>
      </c>
      <c r="G90" s="139"/>
      <c r="J90" s="84">
        <v>0.4</v>
      </c>
      <c r="M90" s="84">
        <v>0.01</v>
      </c>
      <c r="N90">
        <v>0.2</v>
      </c>
      <c r="U90" s="84">
        <v>18</v>
      </c>
      <c r="W90" s="84" t="str">
        <f>S71</f>
        <v>B. Slaybaugh</v>
      </c>
      <c r="X90" s="90">
        <f>S104</f>
        <v>0</v>
      </c>
      <c r="Y90" s="97">
        <v>2.6150000000000002</v>
      </c>
      <c r="Z90" s="93">
        <f t="shared" si="34"/>
        <v>0</v>
      </c>
      <c r="AA90" s="93">
        <f>Average!E516</f>
        <v>5.5969230769230762</v>
      </c>
      <c r="AB90" s="93">
        <f>BM$33+BM$34+BM$35+BM$36+Z90</f>
        <v>0</v>
      </c>
      <c r="AC90" s="111">
        <f>AC57+Table6528405364[[#This Row],[Column1]]</f>
        <v>9.3812179487179499</v>
      </c>
    </row>
    <row r="91" spans="1:29" s="84" customFormat="1" x14ac:dyDescent="0.2">
      <c r="A91" s="84">
        <v>19</v>
      </c>
      <c r="B91" s="84">
        <v>0.01</v>
      </c>
      <c r="G91" s="139"/>
      <c r="U91" s="84">
        <v>19</v>
      </c>
      <c r="W91" s="84" t="str">
        <f>T71</f>
        <v>Demand</v>
      </c>
      <c r="X91" s="90">
        <f>T104</f>
        <v>1.29</v>
      </c>
      <c r="Y91" s="97">
        <v>4.0684615384615386</v>
      </c>
      <c r="Z91" s="93">
        <f t="shared" si="34"/>
        <v>2.9699999999999998</v>
      </c>
      <c r="AA91" s="93">
        <f>Average!E517</f>
        <v>9.81</v>
      </c>
      <c r="AB91" s="93">
        <f>BN$33+BN$34+BN$35+BN$36+Z91</f>
        <v>9.34</v>
      </c>
      <c r="AC91" s="111">
        <f>AC58+Table6528405364[[#This Row],[Column1]]</f>
        <v>16.694487179487179</v>
      </c>
    </row>
    <row r="92" spans="1:29" s="84" customFormat="1" x14ac:dyDescent="0.2">
      <c r="A92" s="84">
        <v>20</v>
      </c>
      <c r="G92" s="139"/>
      <c r="U92" s="84">
        <v>20</v>
      </c>
      <c r="X92" s="90"/>
      <c r="Y92" s="90"/>
      <c r="Z92" s="92"/>
      <c r="AA92" s="92"/>
      <c r="AB92" s="93"/>
      <c r="AC92" s="109"/>
    </row>
    <row r="93" spans="1:29" s="84" customFormat="1" x14ac:dyDescent="0.2">
      <c r="A93" s="84">
        <v>21</v>
      </c>
      <c r="D93" s="84">
        <v>0.01</v>
      </c>
      <c r="E93" s="84">
        <v>0.04</v>
      </c>
      <c r="G93" s="139">
        <v>0.02</v>
      </c>
      <c r="N93" s="84">
        <v>0.01</v>
      </c>
      <c r="P93" s="84">
        <v>0.01</v>
      </c>
      <c r="Q93" s="84">
        <v>0.02</v>
      </c>
      <c r="T93" s="84">
        <v>0.2</v>
      </c>
      <c r="U93" s="84">
        <v>21</v>
      </c>
      <c r="W93" s="84" t="s">
        <v>101</v>
      </c>
      <c r="X93" s="90"/>
      <c r="Y93" s="90"/>
      <c r="Z93" s="92"/>
      <c r="AA93" s="92" t="s">
        <v>145</v>
      </c>
      <c r="AB93" s="93"/>
      <c r="AC93" s="111"/>
    </row>
    <row r="94" spans="1:29" s="84" customFormat="1" x14ac:dyDescent="0.2">
      <c r="A94" s="84">
        <v>22</v>
      </c>
      <c r="B94" s="84">
        <v>0.1</v>
      </c>
      <c r="C94" s="84">
        <v>0.1</v>
      </c>
      <c r="D94" s="84">
        <v>0.04</v>
      </c>
      <c r="E94">
        <v>0.22</v>
      </c>
      <c r="G94" s="139">
        <v>0.09</v>
      </c>
      <c r="I94" s="84">
        <v>0.09</v>
      </c>
      <c r="M94" s="84">
        <v>0.15</v>
      </c>
      <c r="N94">
        <v>0.01</v>
      </c>
      <c r="P94" s="84">
        <v>0.23</v>
      </c>
      <c r="Q94">
        <v>0.17</v>
      </c>
      <c r="R94">
        <v>0.3</v>
      </c>
      <c r="U94" s="84">
        <v>22</v>
      </c>
      <c r="X94" s="91" t="s">
        <v>102</v>
      </c>
      <c r="Y94" s="91"/>
      <c r="Z94" s="92"/>
      <c r="AA94" s="92"/>
      <c r="AB94" s="93"/>
      <c r="AC94" s="109"/>
    </row>
    <row r="95" spans="1:29" s="84" customFormat="1" x14ac:dyDescent="0.2">
      <c r="A95" s="84">
        <v>23</v>
      </c>
      <c r="B95">
        <v>0.09</v>
      </c>
      <c r="C95" s="84">
        <v>0.26</v>
      </c>
      <c r="D95" s="84">
        <v>0.11</v>
      </c>
      <c r="E95">
        <v>0.06</v>
      </c>
      <c r="F95">
        <v>0.1</v>
      </c>
      <c r="G95" s="139"/>
      <c r="I95" s="84">
        <v>0.08</v>
      </c>
      <c r="M95" s="84">
        <v>0.1</v>
      </c>
      <c r="N95">
        <v>0.15</v>
      </c>
      <c r="P95" s="84">
        <v>0.08</v>
      </c>
      <c r="Q95">
        <v>0.12</v>
      </c>
      <c r="U95" s="84">
        <v>23</v>
      </c>
      <c r="X95" s="92"/>
      <c r="Y95" s="92"/>
      <c r="Z95" s="92"/>
      <c r="AA95" s="92"/>
      <c r="AB95" s="93"/>
      <c r="AC95" s="93"/>
    </row>
    <row r="96" spans="1:29" s="84" customFormat="1" x14ac:dyDescent="0.2">
      <c r="A96" s="84">
        <v>24</v>
      </c>
      <c r="B96">
        <v>0.03</v>
      </c>
      <c r="D96">
        <v>0.04</v>
      </c>
      <c r="E96">
        <v>0.17</v>
      </c>
      <c r="F96">
        <v>0.09</v>
      </c>
      <c r="G96" s="139"/>
      <c r="H96">
        <v>0.17</v>
      </c>
      <c r="I96" s="84">
        <v>0.04</v>
      </c>
      <c r="J96" s="84">
        <v>0.22</v>
      </c>
      <c r="M96" s="84">
        <v>7.0000000000000007E-2</v>
      </c>
      <c r="N96">
        <v>0.15</v>
      </c>
      <c r="P96">
        <v>7.0000000000000007E-2</v>
      </c>
      <c r="Q96">
        <v>0.12</v>
      </c>
      <c r="R96">
        <v>0.15</v>
      </c>
      <c r="T96">
        <v>0.09</v>
      </c>
      <c r="U96" s="84">
        <v>24</v>
      </c>
      <c r="X96" s="92"/>
      <c r="Y96" s="92"/>
      <c r="Z96" s="92"/>
      <c r="AA96" s="92"/>
      <c r="AB96" s="93"/>
      <c r="AC96" s="93"/>
    </row>
    <row r="97" spans="1:29" s="84" customFormat="1" x14ac:dyDescent="0.2">
      <c r="A97" s="84">
        <v>25</v>
      </c>
      <c r="G97" s="139"/>
      <c r="I97">
        <v>0.09</v>
      </c>
      <c r="U97" s="84">
        <v>25</v>
      </c>
      <c r="X97" s="92"/>
      <c r="Y97" s="92"/>
      <c r="Z97" s="92"/>
      <c r="AA97" s="92"/>
      <c r="AB97" s="93"/>
      <c r="AC97" s="93"/>
    </row>
    <row r="98" spans="1:29" s="84" customFormat="1" x14ac:dyDescent="0.2">
      <c r="A98" s="84">
        <v>26</v>
      </c>
      <c r="E98">
        <v>0.03</v>
      </c>
      <c r="G98" s="139"/>
      <c r="U98" s="84">
        <v>26</v>
      </c>
      <c r="X98" s="92"/>
      <c r="Y98" s="92"/>
      <c r="Z98" s="92"/>
      <c r="AA98" s="92"/>
      <c r="AB98" s="93"/>
      <c r="AC98" s="93"/>
    </row>
    <row r="99" spans="1:29" s="84" customFormat="1" x14ac:dyDescent="0.2">
      <c r="A99" s="84">
        <v>27</v>
      </c>
      <c r="G99" s="139"/>
      <c r="M99">
        <v>0.03</v>
      </c>
      <c r="U99" s="84">
        <v>27</v>
      </c>
      <c r="X99" s="92"/>
      <c r="Y99" s="92"/>
      <c r="Z99" s="92"/>
      <c r="AA99" s="92"/>
      <c r="AB99" s="93"/>
      <c r="AC99" s="93"/>
    </row>
    <row r="100" spans="1:29" s="84" customFormat="1" x14ac:dyDescent="0.2">
      <c r="A100" s="84">
        <v>28</v>
      </c>
      <c r="G100" s="139"/>
      <c r="U100" s="84">
        <v>28</v>
      </c>
      <c r="X100" s="92"/>
      <c r="Y100" s="92"/>
      <c r="Z100" s="92"/>
      <c r="AA100" s="92"/>
      <c r="AB100" s="93"/>
      <c r="AC100" s="93"/>
    </row>
    <row r="101" spans="1:29" s="84" customFormat="1" x14ac:dyDescent="0.2">
      <c r="A101" s="84">
        <v>29</v>
      </c>
      <c r="G101" s="139"/>
      <c r="U101" s="84">
        <v>29</v>
      </c>
      <c r="W101" s="84" t="s">
        <v>190</v>
      </c>
      <c r="X101" s="92"/>
      <c r="Y101" s="92"/>
      <c r="Z101" s="92"/>
      <c r="AA101" s="92"/>
      <c r="AB101" s="93"/>
      <c r="AC101" s="93"/>
    </row>
    <row r="102" spans="1:29" s="84" customFormat="1" x14ac:dyDescent="0.2">
      <c r="A102" s="84">
        <v>30</v>
      </c>
      <c r="G102" s="139"/>
      <c r="U102" s="84">
        <v>30</v>
      </c>
      <c r="X102" s="92"/>
      <c r="Y102" s="92"/>
      <c r="Z102" s="92"/>
      <c r="AA102" s="92"/>
      <c r="AB102" s="93"/>
      <c r="AC102" s="93"/>
    </row>
    <row r="103" spans="1:29" s="84" customFormat="1" x14ac:dyDescent="0.2">
      <c r="A103" s="84">
        <v>31</v>
      </c>
      <c r="U103" s="84">
        <v>31</v>
      </c>
      <c r="X103" s="92"/>
      <c r="Y103" s="92"/>
      <c r="Z103" s="92"/>
      <c r="AA103" s="92"/>
      <c r="AB103" s="93"/>
      <c r="AC103" s="93"/>
    </row>
    <row r="104" spans="1:29" s="84" customFormat="1" x14ac:dyDescent="0.2">
      <c r="A104" s="102" t="s">
        <v>37</v>
      </c>
      <c r="B104" s="102">
        <f t="shared" ref="B104:T104" si="35">SUM(B73:B103)</f>
        <v>1.0900000000000001</v>
      </c>
      <c r="C104" s="102">
        <f t="shared" si="35"/>
        <v>1.59</v>
      </c>
      <c r="D104" s="102">
        <f t="shared" si="35"/>
        <v>1.4000000000000001</v>
      </c>
      <c r="E104" s="102">
        <f t="shared" si="35"/>
        <v>2.29</v>
      </c>
      <c r="F104" s="102">
        <f t="shared" si="35"/>
        <v>1.08</v>
      </c>
      <c r="G104" s="102">
        <f t="shared" si="35"/>
        <v>1.57</v>
      </c>
      <c r="H104" s="102">
        <f t="shared" si="35"/>
        <v>1.42</v>
      </c>
      <c r="I104" s="102">
        <f t="shared" si="35"/>
        <v>1.4300000000000004</v>
      </c>
      <c r="J104" s="102">
        <f t="shared" si="35"/>
        <v>1.3499999999999999</v>
      </c>
      <c r="K104" s="102">
        <f t="shared" si="35"/>
        <v>0</v>
      </c>
      <c r="L104" s="102">
        <f t="shared" si="35"/>
        <v>0</v>
      </c>
      <c r="M104" s="102">
        <f t="shared" si="35"/>
        <v>1.58</v>
      </c>
      <c r="N104" s="102">
        <f t="shared" si="35"/>
        <v>1.2</v>
      </c>
      <c r="O104" s="102">
        <f t="shared" si="35"/>
        <v>0</v>
      </c>
      <c r="P104" s="102">
        <f t="shared" si="35"/>
        <v>1.7400000000000002</v>
      </c>
      <c r="Q104" s="102">
        <f t="shared" si="35"/>
        <v>2.04</v>
      </c>
      <c r="R104" s="102">
        <f t="shared" si="35"/>
        <v>1.4500000000000002</v>
      </c>
      <c r="S104" s="102">
        <f t="shared" si="35"/>
        <v>0</v>
      </c>
      <c r="T104" s="102">
        <f t="shared" si="35"/>
        <v>1.29</v>
      </c>
      <c r="X104" s="92"/>
      <c r="Y104" s="92"/>
      <c r="Z104" s="92"/>
      <c r="AA104" s="92"/>
      <c r="AB104" s="93"/>
      <c r="AC104" s="93"/>
    </row>
    <row r="105" spans="1:29" s="84" customFormat="1" x14ac:dyDescent="0.2">
      <c r="X105" s="92"/>
      <c r="Y105" s="92"/>
      <c r="Z105" s="92"/>
      <c r="AA105" s="92"/>
      <c r="AB105" s="93"/>
      <c r="AC105" s="93"/>
    </row>
    <row r="106" spans="1:29" s="84" customFormat="1" x14ac:dyDescent="0.2">
      <c r="M106" s="87"/>
      <c r="W106" s="120">
        <v>43191</v>
      </c>
      <c r="X106" s="121"/>
      <c r="Y106" s="121" t="s">
        <v>107</v>
      </c>
      <c r="Z106" s="122"/>
      <c r="AA106" s="122"/>
      <c r="AB106" s="123"/>
      <c r="AC106" s="105"/>
    </row>
    <row r="107" spans="1:29" s="84" customFormat="1" x14ac:dyDescent="0.2">
      <c r="A107" s="84" t="s">
        <v>41</v>
      </c>
      <c r="B107" s="84" t="s">
        <v>1</v>
      </c>
      <c r="C107" s="84" t="s">
        <v>2</v>
      </c>
      <c r="D107" s="84" t="s">
        <v>113</v>
      </c>
      <c r="E107" s="84" t="s">
        <v>4</v>
      </c>
      <c r="F107" s="84" t="s">
        <v>5</v>
      </c>
      <c r="G107" s="84" t="s">
        <v>6</v>
      </c>
      <c r="H107" s="84" t="s">
        <v>180</v>
      </c>
      <c r="I107" s="84" t="s">
        <v>96</v>
      </c>
      <c r="J107" s="84" t="s">
        <v>9</v>
      </c>
      <c r="K107" s="84" t="s">
        <v>10</v>
      </c>
      <c r="L107" s="84" t="s">
        <v>11</v>
      </c>
      <c r="M107" s="87" t="s">
        <v>185</v>
      </c>
      <c r="N107" s="84" t="s">
        <v>13</v>
      </c>
      <c r="O107" s="84" t="s">
        <v>14</v>
      </c>
      <c r="P107" s="84" t="s">
        <v>189</v>
      </c>
      <c r="Q107" s="84" t="s">
        <v>16</v>
      </c>
      <c r="R107" s="84" t="s">
        <v>17</v>
      </c>
      <c r="S107" s="84" t="s">
        <v>18</v>
      </c>
      <c r="T107" s="84" t="s">
        <v>19</v>
      </c>
      <c r="Y107" s="90" t="s">
        <v>115</v>
      </c>
      <c r="Z107" s="92" t="s">
        <v>99</v>
      </c>
      <c r="AA107" s="124" t="s">
        <v>116</v>
      </c>
      <c r="AB107" s="93" t="s">
        <v>100</v>
      </c>
      <c r="AC107" s="126" t="s">
        <v>178</v>
      </c>
    </row>
    <row r="108" spans="1:29" s="84" customFormat="1" x14ac:dyDescent="0.2">
      <c r="A108" s="84">
        <v>2018</v>
      </c>
      <c r="W108" s="84" t="s">
        <v>1</v>
      </c>
      <c r="X108" s="84">
        <f>B140</f>
        <v>1.5200000000000002</v>
      </c>
      <c r="Y108" s="97">
        <v>1.5104347826086957</v>
      </c>
      <c r="Z108" s="93">
        <f>AI25</f>
        <v>4.7700000000000005</v>
      </c>
      <c r="AA108" s="93">
        <f>Average!F499</f>
        <v>5.6307142857142862</v>
      </c>
      <c r="AB108" s="93">
        <f>AV$33+AV$34+AV$35+AV$36+Z108</f>
        <v>10.199999999999999</v>
      </c>
      <c r="AC108" s="111">
        <f>AC73+Table71729415465[[#This Row],[Column2]]</f>
        <v>9.956570335863816</v>
      </c>
    </row>
    <row r="109" spans="1:29" s="84" customFormat="1" x14ac:dyDescent="0.2">
      <c r="A109" s="84">
        <v>1</v>
      </c>
      <c r="B109" s="84">
        <v>0.03</v>
      </c>
      <c r="C109" s="84">
        <v>0.02</v>
      </c>
      <c r="D109">
        <v>0.1</v>
      </c>
      <c r="G109" s="140"/>
      <c r="I109" s="84">
        <v>0.15</v>
      </c>
      <c r="M109" s="84">
        <v>0.15</v>
      </c>
      <c r="N109" s="84">
        <v>0.02</v>
      </c>
      <c r="P109" s="84">
        <v>0.08</v>
      </c>
      <c r="U109" s="84">
        <v>1</v>
      </c>
      <c r="W109" s="84" t="s">
        <v>2</v>
      </c>
      <c r="X109" s="84">
        <f>C140</f>
        <v>3.2599999999999993</v>
      </c>
      <c r="Y109" s="97">
        <v>2.0415789473684209</v>
      </c>
      <c r="Z109" s="93">
        <f t="shared" ref="Z109:Z126" si="36">AI26</f>
        <v>9.4599999999999991</v>
      </c>
      <c r="AA109" s="93">
        <f>Average!F500</f>
        <v>7.7946635610766037</v>
      </c>
      <c r="AB109" s="93">
        <f>AW$33+AW$34+AW$35+AW$36+Z109</f>
        <v>17.95</v>
      </c>
      <c r="AC109" s="111">
        <f>AC74+Table71729415465[[#This Row],[Column2]]</f>
        <v>14.382184565109588</v>
      </c>
    </row>
    <row r="110" spans="1:29" s="84" customFormat="1" x14ac:dyDescent="0.2">
      <c r="A110" s="84">
        <v>2</v>
      </c>
      <c r="B110" s="84">
        <v>0.02</v>
      </c>
      <c r="C110" s="84">
        <v>0.4</v>
      </c>
      <c r="D110">
        <v>0.03</v>
      </c>
      <c r="E110">
        <v>0.19</v>
      </c>
      <c r="F110">
        <v>0.13</v>
      </c>
      <c r="G110" s="140">
        <v>0.13</v>
      </c>
      <c r="I110" s="84">
        <v>0.04</v>
      </c>
      <c r="J110" s="84">
        <v>0.24</v>
      </c>
      <c r="M110" s="84">
        <v>0.05</v>
      </c>
      <c r="N110" s="84">
        <v>0.43</v>
      </c>
      <c r="Q110" s="84">
        <v>0.17</v>
      </c>
      <c r="T110" s="84">
        <v>0.7</v>
      </c>
      <c r="U110" s="84">
        <v>2</v>
      </c>
      <c r="W110" s="84" t="s">
        <v>113</v>
      </c>
      <c r="X110" s="84">
        <f>D140</f>
        <v>1.7500000000000004</v>
      </c>
      <c r="Y110" s="97"/>
      <c r="Z110" s="93">
        <f t="shared" si="36"/>
        <v>4.8100000000000005</v>
      </c>
      <c r="AA110" s="93"/>
      <c r="AB110" s="93">
        <f>AX$33+AX$34+AX$35+AX$36+Z110</f>
        <v>7.5100000000000007</v>
      </c>
      <c r="AC110" s="111"/>
    </row>
    <row r="111" spans="1:29" s="84" customFormat="1" x14ac:dyDescent="0.2">
      <c r="A111" s="84">
        <v>3</v>
      </c>
      <c r="F111" s="84">
        <v>7.0000000000000007E-2</v>
      </c>
      <c r="G111" s="140"/>
      <c r="L111" s="84">
        <v>1.1599999999999999</v>
      </c>
      <c r="R111" s="84">
        <v>0.6</v>
      </c>
      <c r="U111" s="84">
        <v>3</v>
      </c>
      <c r="W111" s="84" t="s">
        <v>4</v>
      </c>
      <c r="X111" s="84">
        <f>E140</f>
        <v>2.7799999999999994</v>
      </c>
      <c r="Y111" s="97">
        <v>1.9882608695652173</v>
      </c>
      <c r="Z111" s="93">
        <f t="shared" si="36"/>
        <v>10.59</v>
      </c>
      <c r="AA111" s="93">
        <f>Average!F502</f>
        <v>8.7482142857142851</v>
      </c>
      <c r="AB111" s="93">
        <f>AY$33+AY$34+AY$35+AY$36+Z111</f>
        <v>15.27</v>
      </c>
      <c r="AC111" s="111">
        <f>AC76+Table71729415465[[#This Row],[Column2]]</f>
        <v>16.352732919254656</v>
      </c>
    </row>
    <row r="112" spans="1:29" s="84" customFormat="1" x14ac:dyDescent="0.2">
      <c r="A112" s="84">
        <v>4</v>
      </c>
      <c r="B112" s="84">
        <v>0.28000000000000003</v>
      </c>
      <c r="C112" s="84">
        <v>0.49</v>
      </c>
      <c r="D112">
        <v>0.27</v>
      </c>
      <c r="E112">
        <v>0.32</v>
      </c>
      <c r="F112">
        <v>0.37</v>
      </c>
      <c r="G112" s="140"/>
      <c r="I112" s="84">
        <v>0.33</v>
      </c>
      <c r="M112" s="84">
        <v>0.31</v>
      </c>
      <c r="N112" s="84">
        <v>0.32</v>
      </c>
      <c r="P112" s="84">
        <v>0.2</v>
      </c>
      <c r="Q112">
        <v>0.24</v>
      </c>
      <c r="T112" s="84">
        <v>0.1</v>
      </c>
      <c r="U112" s="84">
        <v>4</v>
      </c>
      <c r="W112" s="84" t="s">
        <v>5</v>
      </c>
      <c r="X112" s="84">
        <f>F140</f>
        <v>2.3800000000000003</v>
      </c>
      <c r="Y112" s="97">
        <v>1.7626086956521743</v>
      </c>
      <c r="Z112" s="93">
        <f t="shared" si="36"/>
        <v>6.7600000000000016</v>
      </c>
      <c r="AA112" s="93">
        <f>Average!F503</f>
        <v>5.9353571428571428</v>
      </c>
      <c r="AB112" s="93">
        <f>AZ$33+AZ$34+AZ$35+AZ$36+Z112</f>
        <v>13.180000000000001</v>
      </c>
      <c r="AC112" s="111">
        <f>AC77+Table71729415465[[#This Row],[Column2]]</f>
        <v>11.246153536479625</v>
      </c>
    </row>
    <row r="113" spans="1:29" s="84" customFormat="1" x14ac:dyDescent="0.2">
      <c r="A113" s="84">
        <v>5</v>
      </c>
      <c r="B113">
        <v>0.18</v>
      </c>
      <c r="C113">
        <v>0.33</v>
      </c>
      <c r="D113">
        <v>0.26</v>
      </c>
      <c r="E113">
        <v>0.28000000000000003</v>
      </c>
      <c r="F113">
        <v>0.33</v>
      </c>
      <c r="G113" s="140"/>
      <c r="H113">
        <v>0.47</v>
      </c>
      <c r="I113">
        <v>0.27</v>
      </c>
      <c r="J113" s="84">
        <v>0.35</v>
      </c>
      <c r="M113">
        <v>0.28999999999999998</v>
      </c>
      <c r="N113">
        <v>0.05</v>
      </c>
      <c r="P113" s="84">
        <v>0.34</v>
      </c>
      <c r="Q113">
        <v>0.51</v>
      </c>
      <c r="T113" s="84">
        <v>0.1</v>
      </c>
      <c r="U113" s="84">
        <v>5</v>
      </c>
      <c r="W113" s="84" t="s">
        <v>6</v>
      </c>
      <c r="X113" s="84">
        <f>G140</f>
        <v>2.3300000000000005</v>
      </c>
      <c r="Y113" s="97">
        <v>1.3140000000000001</v>
      </c>
      <c r="Z113" s="93">
        <f t="shared" si="36"/>
        <v>7.6400000000000006</v>
      </c>
      <c r="AA113" s="93">
        <f>Average!F504</f>
        <v>5.1844999999999999</v>
      </c>
      <c r="AB113" s="93">
        <f>BA$33+BA$34+BA$35+BA$36+Z113</f>
        <v>12.09</v>
      </c>
      <c r="AC113" s="111">
        <f>AC78+Table71729415465[[#This Row],[Column2]]</f>
        <v>10.355732198142416</v>
      </c>
    </row>
    <row r="114" spans="1:29" s="84" customFormat="1" x14ac:dyDescent="0.2">
      <c r="A114" s="84">
        <v>6</v>
      </c>
      <c r="B114">
        <v>0.06</v>
      </c>
      <c r="C114">
        <v>0.35</v>
      </c>
      <c r="D114">
        <v>0.11</v>
      </c>
      <c r="E114">
        <v>0.18</v>
      </c>
      <c r="G114" s="139">
        <v>1.0900000000000001</v>
      </c>
      <c r="H114">
        <v>0.32</v>
      </c>
      <c r="I114">
        <v>0.08</v>
      </c>
      <c r="J114" s="84">
        <v>0.31</v>
      </c>
      <c r="M114">
        <v>0.09</v>
      </c>
      <c r="N114">
        <v>0.39</v>
      </c>
      <c r="P114">
        <v>0.14000000000000001</v>
      </c>
      <c r="R114" s="84">
        <v>0.4</v>
      </c>
      <c r="T114">
        <v>0.5</v>
      </c>
      <c r="U114" s="84">
        <v>6</v>
      </c>
      <c r="W114" s="84" t="s">
        <v>180</v>
      </c>
      <c r="X114" s="84">
        <f>H140</f>
        <v>2.5799999999999996</v>
      </c>
      <c r="Y114" s="97">
        <v>1.5482608695652174</v>
      </c>
      <c r="Z114" s="93">
        <f t="shared" si="36"/>
        <v>8.18</v>
      </c>
      <c r="AA114" s="93">
        <f>Average!F505</f>
        <v>6.0846428571428568</v>
      </c>
      <c r="AB114" s="93">
        <f>BB$33+BB$34+BB$35+BB$36+Z114</f>
        <v>15.04</v>
      </c>
      <c r="AC114" s="111">
        <f>AC79+Table71729415465[[#This Row],[Column2]]</f>
        <v>11.696307754242536</v>
      </c>
    </row>
    <row r="115" spans="1:29" s="84" customFormat="1" x14ac:dyDescent="0.2">
      <c r="A115" s="84">
        <v>7</v>
      </c>
      <c r="B115">
        <v>0.26</v>
      </c>
      <c r="C115">
        <v>0.57999999999999996</v>
      </c>
      <c r="D115">
        <v>0.35</v>
      </c>
      <c r="E115">
        <v>0.46</v>
      </c>
      <c r="F115">
        <v>0.55000000000000004</v>
      </c>
      <c r="G115" s="139">
        <v>0.47</v>
      </c>
      <c r="H115">
        <v>0.59</v>
      </c>
      <c r="I115">
        <v>0.35</v>
      </c>
      <c r="L115" s="84">
        <v>0.37</v>
      </c>
      <c r="M115">
        <v>0.42</v>
      </c>
      <c r="N115">
        <v>0.3</v>
      </c>
      <c r="P115">
        <v>0.36</v>
      </c>
      <c r="Q115">
        <v>0.17</v>
      </c>
      <c r="R115" s="84">
        <v>0.1</v>
      </c>
      <c r="U115" s="84">
        <v>7</v>
      </c>
      <c r="W115" s="84" t="s">
        <v>96</v>
      </c>
      <c r="X115" s="84">
        <f>I140</f>
        <v>2.04</v>
      </c>
      <c r="Y115" s="97"/>
      <c r="Z115" s="93">
        <f t="shared" si="36"/>
        <v>6.4500000000000011</v>
      </c>
      <c r="AA115" s="93"/>
      <c r="AB115" s="93">
        <f>BC$33+BC$34+BC$35+BC$36+Z115</f>
        <v>12.360000000000001</v>
      </c>
      <c r="AC115" s="111"/>
    </row>
    <row r="116" spans="1:29" s="84" customFormat="1" x14ac:dyDescent="0.2">
      <c r="A116" s="84">
        <v>8</v>
      </c>
      <c r="B116">
        <v>0.22</v>
      </c>
      <c r="C116">
        <v>0.09</v>
      </c>
      <c r="D116">
        <v>0.16</v>
      </c>
      <c r="E116">
        <v>0.05</v>
      </c>
      <c r="G116" s="139"/>
      <c r="H116">
        <v>0.12</v>
      </c>
      <c r="I116">
        <v>0.21</v>
      </c>
      <c r="J116" s="84">
        <v>0.55000000000000004</v>
      </c>
      <c r="L116" s="84">
        <v>0.61</v>
      </c>
      <c r="M116">
        <v>0.33</v>
      </c>
      <c r="N116">
        <v>0.66</v>
      </c>
      <c r="P116">
        <v>0.02</v>
      </c>
      <c r="Q116">
        <v>0.03</v>
      </c>
      <c r="U116" s="84">
        <v>8</v>
      </c>
      <c r="W116" s="84" t="s">
        <v>9</v>
      </c>
      <c r="X116" s="84">
        <f>J140</f>
        <v>2.0399999999999996</v>
      </c>
      <c r="Y116" s="97">
        <v>1.8860869565217393</v>
      </c>
      <c r="Z116" s="93">
        <f t="shared" si="36"/>
        <v>6.9799999999999986</v>
      </c>
      <c r="AA116" s="93">
        <f>Average!F507</f>
        <v>7.3635714285714284</v>
      </c>
      <c r="AB116" s="93">
        <f>BD$33+BD$34+BD$35+BD$36+Z116</f>
        <v>14.68</v>
      </c>
      <c r="AC116" s="111">
        <f>AC81+Table71729415465[[#This Row],[Column2]]</f>
        <v>13.137895365504061</v>
      </c>
    </row>
    <row r="117" spans="1:29" s="84" customFormat="1" x14ac:dyDescent="0.2">
      <c r="A117" s="84">
        <v>9</v>
      </c>
      <c r="G117" s="139"/>
      <c r="T117">
        <v>1.6</v>
      </c>
      <c r="U117" s="84">
        <v>9</v>
      </c>
      <c r="W117" s="84" t="s">
        <v>10</v>
      </c>
      <c r="X117" s="84">
        <f>K140</f>
        <v>0</v>
      </c>
      <c r="Y117" s="97">
        <v>1.618260869565217</v>
      </c>
      <c r="Z117" s="93">
        <f t="shared" si="36"/>
        <v>0</v>
      </c>
      <c r="AA117" s="93">
        <f>Average!F508</f>
        <v>6.6116666666666664</v>
      </c>
      <c r="AB117" s="93">
        <f>BE$33+BE$34+BE$35+BE$36+Z117</f>
        <v>0</v>
      </c>
      <c r="AC117" s="111">
        <f>AC82+Table71729415465[[#This Row],[Column2]]</f>
        <v>10.633097826086956</v>
      </c>
    </row>
    <row r="118" spans="1:29" s="84" customFormat="1" x14ac:dyDescent="0.2">
      <c r="A118" s="84">
        <v>10</v>
      </c>
      <c r="B118">
        <v>0.02</v>
      </c>
      <c r="D118">
        <v>0.03</v>
      </c>
      <c r="E118">
        <v>0.06</v>
      </c>
      <c r="F118">
        <v>0.02</v>
      </c>
      <c r="G118" s="139"/>
      <c r="H118">
        <v>0.1</v>
      </c>
      <c r="I118">
        <v>0.03</v>
      </c>
      <c r="L118" s="84">
        <v>0.03</v>
      </c>
      <c r="P118">
        <v>0.01</v>
      </c>
      <c r="Q118">
        <v>0.11</v>
      </c>
      <c r="R118" s="84">
        <v>0.42</v>
      </c>
      <c r="U118" s="84">
        <v>10</v>
      </c>
      <c r="W118" s="84" t="s">
        <v>11</v>
      </c>
      <c r="X118" s="84">
        <f>L140</f>
        <v>2.6599999999999988</v>
      </c>
      <c r="Y118" s="97">
        <v>1.9852173913043476</v>
      </c>
      <c r="Z118" s="93">
        <f t="shared" si="36"/>
        <v>5.4399999999999995</v>
      </c>
      <c r="AA118" s="93">
        <f>Average!F509</f>
        <v>6.7275</v>
      </c>
      <c r="AB118" s="93">
        <f>BF$33+BF$34+BF$35+BF$36+Z118</f>
        <v>13.95</v>
      </c>
      <c r="AC118" s="111">
        <f>AC83+Table71729415465[[#This Row],[Column2]]</f>
        <v>11.406538992408557</v>
      </c>
    </row>
    <row r="119" spans="1:29" s="84" customFormat="1" x14ac:dyDescent="0.2">
      <c r="A119" s="84">
        <v>11</v>
      </c>
      <c r="B119">
        <v>0.06</v>
      </c>
      <c r="C119">
        <v>0.21</v>
      </c>
      <c r="D119">
        <v>0.08</v>
      </c>
      <c r="E119">
        <v>0.1</v>
      </c>
      <c r="G119" s="139">
        <v>0.25</v>
      </c>
      <c r="I119">
        <v>0.1</v>
      </c>
      <c r="J119" s="84">
        <v>0.05</v>
      </c>
      <c r="L119">
        <v>0.15</v>
      </c>
      <c r="M119">
        <v>0.11</v>
      </c>
      <c r="N119">
        <v>0.09</v>
      </c>
      <c r="P119">
        <v>0.02</v>
      </c>
      <c r="Q119">
        <v>0.12</v>
      </c>
      <c r="U119" s="84">
        <v>11</v>
      </c>
      <c r="W119" s="84" t="str">
        <f>M107</f>
        <v>Villard</v>
      </c>
      <c r="X119" s="84">
        <f>M140</f>
        <v>2.2999999999999998</v>
      </c>
      <c r="Y119" s="97">
        <v>1.5217391304347829</v>
      </c>
      <c r="Z119" s="93">
        <f t="shared" si="36"/>
        <v>7.96</v>
      </c>
      <c r="AA119" s="93">
        <f>Average!F510</f>
        <v>5.828333333333334</v>
      </c>
      <c r="AB119" s="93">
        <f>BG$33+BG$34+BG$35+BG$36+Z119</f>
        <v>7.96</v>
      </c>
      <c r="AC119" s="111">
        <f>AC84+Table71729415465[[#This Row],[Column2]]</f>
        <v>11.233972332015812</v>
      </c>
    </row>
    <row r="120" spans="1:29" s="84" customFormat="1" x14ac:dyDescent="0.2">
      <c r="A120" s="84">
        <v>12</v>
      </c>
      <c r="B120">
        <v>0.1</v>
      </c>
      <c r="C120">
        <v>0.04</v>
      </c>
      <c r="D120">
        <v>0.11</v>
      </c>
      <c r="E120">
        <v>0.4</v>
      </c>
      <c r="F120">
        <v>0.27</v>
      </c>
      <c r="G120" s="139">
        <v>0.15</v>
      </c>
      <c r="H120">
        <v>0.38</v>
      </c>
      <c r="I120">
        <v>0.14000000000000001</v>
      </c>
      <c r="J120" s="84">
        <v>0.21</v>
      </c>
      <c r="M120">
        <v>0.21</v>
      </c>
      <c r="N120">
        <v>0.12</v>
      </c>
      <c r="P120">
        <v>0.21</v>
      </c>
      <c r="Q120">
        <v>0.2</v>
      </c>
      <c r="T120" s="84">
        <v>0.18</v>
      </c>
      <c r="U120" s="84">
        <v>12</v>
      </c>
      <c r="W120" s="84" t="s">
        <v>13</v>
      </c>
      <c r="X120" s="84">
        <f>N140</f>
        <v>2.7899999999999991</v>
      </c>
      <c r="Y120" s="97">
        <v>1.5395652173913041</v>
      </c>
      <c r="Z120" s="93">
        <f t="shared" si="36"/>
        <v>6.22</v>
      </c>
      <c r="AA120" s="93">
        <f>Average!F511</f>
        <v>6.0232142857142863</v>
      </c>
      <c r="AB120" s="93">
        <f>BH$33+BH$34+BH$35+BH$36+Z120</f>
        <v>12.559999999999999</v>
      </c>
      <c r="AC120" s="111">
        <f>AC85+Table71729415465[[#This Row],[Column2]]</f>
        <v>10.864906832298136</v>
      </c>
    </row>
    <row r="121" spans="1:29" s="84" customFormat="1" x14ac:dyDescent="0.2">
      <c r="A121" s="84">
        <v>13</v>
      </c>
      <c r="B121">
        <v>0.04</v>
      </c>
      <c r="C121">
        <v>0.05</v>
      </c>
      <c r="D121">
        <v>0.03</v>
      </c>
      <c r="E121">
        <v>0.09</v>
      </c>
      <c r="G121" s="139"/>
      <c r="H121">
        <v>0.15</v>
      </c>
      <c r="I121">
        <v>0.03</v>
      </c>
      <c r="M121">
        <v>0.02</v>
      </c>
      <c r="N121">
        <v>0.09</v>
      </c>
      <c r="P121">
        <v>0.02</v>
      </c>
      <c r="Q121">
        <v>0.04</v>
      </c>
      <c r="T121" s="84">
        <v>7.0000000000000007E-2</v>
      </c>
      <c r="U121" s="84">
        <v>13</v>
      </c>
      <c r="W121" s="84" t="s">
        <v>14</v>
      </c>
      <c r="X121" s="84">
        <f>O140</f>
        <v>0</v>
      </c>
      <c r="Y121" s="97">
        <v>1.4852173913043483</v>
      </c>
      <c r="Z121" s="93">
        <f t="shared" si="36"/>
        <v>0</v>
      </c>
      <c r="AA121" s="93">
        <f>Average!F512</f>
        <v>5.5142083842083842</v>
      </c>
      <c r="AB121" s="93">
        <f>BI$33+BI$34+BI$35+BI$36+Z121</f>
        <v>4.66</v>
      </c>
      <c r="AC121" s="111">
        <f>AC86+Table71729415465[[#This Row],[Column2]]</f>
        <v>9.0111351772221333</v>
      </c>
    </row>
    <row r="122" spans="1:29" s="84" customFormat="1" x14ac:dyDescent="0.2">
      <c r="A122" s="84">
        <v>14</v>
      </c>
      <c r="B122">
        <v>0.01</v>
      </c>
      <c r="D122">
        <v>0.01</v>
      </c>
      <c r="E122">
        <v>0.03</v>
      </c>
      <c r="G122" s="139"/>
      <c r="N122">
        <v>0.01</v>
      </c>
      <c r="Q122">
        <v>0.1</v>
      </c>
      <c r="U122" s="84">
        <v>14</v>
      </c>
      <c r="W122" s="84" t="str">
        <f>P107</f>
        <v>Mayview</v>
      </c>
      <c r="X122" s="84">
        <f>P140</f>
        <v>1.7700000000000002</v>
      </c>
      <c r="Y122" s="97">
        <v>1.5223529411764705</v>
      </c>
      <c r="Z122" s="93">
        <f t="shared" si="36"/>
        <v>6.6800000000000006</v>
      </c>
      <c r="AA122" s="93">
        <f>Average!F513</f>
        <v>5.5558823529411763</v>
      </c>
      <c r="AB122" s="93">
        <f>BJ$33+BJ$34+BJ$35+BJ$36+Z122</f>
        <v>6.6800000000000006</v>
      </c>
      <c r="AC122" s="111">
        <f>AC87+Table71729415465[[#This Row],[Column2]]</f>
        <v>11.384575163398694</v>
      </c>
    </row>
    <row r="123" spans="1:29" s="84" customFormat="1" x14ac:dyDescent="0.2">
      <c r="A123" s="84">
        <v>15</v>
      </c>
      <c r="B123">
        <v>0.13</v>
      </c>
      <c r="C123">
        <v>0.09</v>
      </c>
      <c r="D123">
        <v>0.11</v>
      </c>
      <c r="E123">
        <v>0.21</v>
      </c>
      <c r="F123">
        <v>0.44</v>
      </c>
      <c r="G123" s="139">
        <v>0.18</v>
      </c>
      <c r="I123">
        <v>0.18</v>
      </c>
      <c r="L123" s="84">
        <v>0.26</v>
      </c>
      <c r="M123">
        <v>0.14000000000000001</v>
      </c>
      <c r="N123">
        <v>7.0000000000000007E-2</v>
      </c>
      <c r="P123">
        <v>0.13</v>
      </c>
      <c r="Q123">
        <v>0.3</v>
      </c>
      <c r="R123" s="84">
        <v>0.15</v>
      </c>
      <c r="T123">
        <v>0.15</v>
      </c>
      <c r="U123" s="84">
        <v>15</v>
      </c>
      <c r="W123" s="84" t="s">
        <v>16</v>
      </c>
      <c r="X123" s="84">
        <f>Q140</f>
        <v>2.0700000000000003</v>
      </c>
      <c r="Y123" s="97">
        <v>1.9008695652173913</v>
      </c>
      <c r="Z123" s="93">
        <f t="shared" si="36"/>
        <v>8.49</v>
      </c>
      <c r="AA123" s="93">
        <f>Average!F514</f>
        <v>7.316071428571429</v>
      </c>
      <c r="AB123" s="93">
        <f>BK$33+BK$34+BK$35+BK$36+Z123</f>
        <v>16.25</v>
      </c>
      <c r="AC123" s="111">
        <f>AC88+Table71729415465[[#This Row],[Column2]]</f>
        <v>14.120441949354994</v>
      </c>
    </row>
    <row r="124" spans="1:29" s="84" customFormat="1" x14ac:dyDescent="0.2">
      <c r="A124" s="84">
        <v>16</v>
      </c>
      <c r="B124">
        <v>7.0000000000000007E-2</v>
      </c>
      <c r="C124">
        <v>0.15</v>
      </c>
      <c r="D124">
        <v>0.05</v>
      </c>
      <c r="E124">
        <v>0.3</v>
      </c>
      <c r="G124" s="139"/>
      <c r="H124">
        <v>0.38</v>
      </c>
      <c r="I124">
        <v>0.1</v>
      </c>
      <c r="J124" s="84">
        <v>0.3</v>
      </c>
      <c r="L124" s="84">
        <v>0.03</v>
      </c>
      <c r="M124">
        <v>0.12</v>
      </c>
      <c r="N124">
        <v>7.0000000000000007E-2</v>
      </c>
      <c r="P124">
        <v>0.15</v>
      </c>
      <c r="R124" s="84">
        <v>0.02</v>
      </c>
      <c r="T124">
        <v>0.3</v>
      </c>
      <c r="U124" s="84">
        <v>16</v>
      </c>
      <c r="W124" s="84" t="s">
        <v>17</v>
      </c>
      <c r="X124" s="84">
        <f>R140</f>
        <v>1.8599999999999999</v>
      </c>
      <c r="Y124" s="97">
        <v>1.7959090909090916</v>
      </c>
      <c r="Z124" s="93">
        <f t="shared" si="36"/>
        <v>5.9700000000000006</v>
      </c>
      <c r="AA124" s="93">
        <f>Average!F515</f>
        <v>6.6355698005698009</v>
      </c>
      <c r="AB124" s="93">
        <f>BL$33+BL$34+BL$35+BL$36+Z124</f>
        <v>12.07</v>
      </c>
      <c r="AC124" s="111">
        <f>AC89+Table71729415465[[#This Row],[Column2]]</f>
        <v>12.007999037999038</v>
      </c>
    </row>
    <row r="125" spans="1:29" s="84" customFormat="1" x14ac:dyDescent="0.2">
      <c r="A125" s="84">
        <v>17</v>
      </c>
      <c r="C125">
        <v>0.02</v>
      </c>
      <c r="G125" s="139"/>
      <c r="U125" s="84">
        <v>17</v>
      </c>
      <c r="W125" s="84" t="s">
        <v>18</v>
      </c>
      <c r="X125" s="84">
        <f>S140</f>
        <v>0</v>
      </c>
      <c r="Y125" s="97">
        <v>1.8908333333333334</v>
      </c>
      <c r="Z125" s="93">
        <f t="shared" si="36"/>
        <v>0</v>
      </c>
      <c r="AA125" s="93">
        <f>Average!F516</f>
        <v>7.4830769230769221</v>
      </c>
      <c r="AB125" s="93">
        <f>BM$33+BM$34+BM$35+BM$36+Z125</f>
        <v>0</v>
      </c>
      <c r="AC125" s="111">
        <f>AC90+Table71729415465[[#This Row],[Column2]]</f>
        <v>11.272051282051283</v>
      </c>
    </row>
    <row r="126" spans="1:29" s="84" customFormat="1" x14ac:dyDescent="0.2">
      <c r="A126" s="84">
        <v>18</v>
      </c>
      <c r="B126" t="s">
        <v>89</v>
      </c>
      <c r="G126" s="139"/>
      <c r="U126" s="84">
        <v>18</v>
      </c>
      <c r="W126" s="84" t="s">
        <v>19</v>
      </c>
      <c r="X126" s="84">
        <f>T140</f>
        <v>3.6999999999999997</v>
      </c>
      <c r="Y126" s="97">
        <v>2.4596153846153843</v>
      </c>
      <c r="Z126" s="93">
        <f t="shared" si="36"/>
        <v>6.67</v>
      </c>
      <c r="AA126" s="93">
        <f>Average!F517</f>
        <v>12.321944444444444</v>
      </c>
      <c r="AB126" s="93">
        <f>BN$33+BN$34+BN$35+BN$36+Z126</f>
        <v>13.04</v>
      </c>
      <c r="AC126" s="111">
        <f>AC91+Table71729415465[[#This Row],[Column2]]</f>
        <v>19.154102564102566</v>
      </c>
    </row>
    <row r="127" spans="1:29" s="84" customFormat="1" x14ac:dyDescent="0.2">
      <c r="A127" s="84">
        <v>19</v>
      </c>
      <c r="G127" s="139"/>
      <c r="U127" s="84">
        <v>19</v>
      </c>
      <c r="Y127" s="90"/>
      <c r="Z127" s="92"/>
      <c r="AA127" s="92"/>
      <c r="AB127" s="93"/>
      <c r="AC127" s="126"/>
    </row>
    <row r="128" spans="1:29" s="84" customFormat="1" x14ac:dyDescent="0.2">
      <c r="A128" s="84">
        <v>20</v>
      </c>
      <c r="G128" s="139"/>
      <c r="U128" s="84">
        <v>20</v>
      </c>
      <c r="W128" s="84" t="s">
        <v>101</v>
      </c>
      <c r="X128" s="90"/>
      <c r="Y128" s="90"/>
      <c r="Z128" s="92"/>
      <c r="AA128" s="92" t="s">
        <v>145</v>
      </c>
      <c r="AB128" s="93"/>
      <c r="AC128" s="111"/>
    </row>
    <row r="129" spans="1:29" s="84" customFormat="1" x14ac:dyDescent="0.2">
      <c r="A129" s="84">
        <v>21</v>
      </c>
      <c r="G129" s="139"/>
      <c r="U129" s="84">
        <v>21</v>
      </c>
      <c r="X129" s="91" t="s">
        <v>102</v>
      </c>
      <c r="Y129" s="91"/>
      <c r="Z129" s="127" t="s">
        <v>179</v>
      </c>
      <c r="AA129" s="92"/>
      <c r="AB129" s="93"/>
      <c r="AC129" s="126"/>
    </row>
    <row r="130" spans="1:29" s="84" customFormat="1" x14ac:dyDescent="0.2">
      <c r="A130" s="84">
        <v>22</v>
      </c>
      <c r="G130" s="139"/>
      <c r="U130" s="84">
        <v>22</v>
      </c>
      <c r="X130" s="92"/>
      <c r="Y130" s="92"/>
      <c r="Z130" s="92"/>
      <c r="AA130" s="92"/>
      <c r="AB130" s="93"/>
      <c r="AC130" s="93"/>
    </row>
    <row r="131" spans="1:29" s="84" customFormat="1" x14ac:dyDescent="0.2">
      <c r="A131" s="84">
        <v>23</v>
      </c>
      <c r="G131" s="139"/>
      <c r="U131" s="84">
        <v>23</v>
      </c>
      <c r="X131" s="92"/>
      <c r="Y131" s="92"/>
      <c r="Z131" s="92"/>
      <c r="AA131" s="92"/>
      <c r="AB131" s="93"/>
      <c r="AC131" s="93"/>
    </row>
    <row r="132" spans="1:29" s="84" customFormat="1" x14ac:dyDescent="0.2">
      <c r="A132" s="84">
        <v>24</v>
      </c>
      <c r="G132" s="139"/>
      <c r="U132" s="84">
        <v>24</v>
      </c>
      <c r="X132" s="92"/>
      <c r="Y132" s="92"/>
      <c r="Z132" s="92"/>
      <c r="AA132" s="92"/>
      <c r="AB132" s="93"/>
      <c r="AC132" s="93"/>
    </row>
    <row r="133" spans="1:29" s="84" customFormat="1" x14ac:dyDescent="0.2">
      <c r="A133" s="84">
        <v>25</v>
      </c>
      <c r="G133" s="139"/>
      <c r="U133" s="84">
        <v>25</v>
      </c>
      <c r="X133" s="92"/>
      <c r="Y133" s="92"/>
      <c r="Z133" s="92"/>
      <c r="AA133" s="92"/>
      <c r="AB133" s="93"/>
      <c r="AC133" s="93"/>
    </row>
    <row r="134" spans="1:29" s="84" customFormat="1" x14ac:dyDescent="0.2">
      <c r="A134" s="84">
        <v>26</v>
      </c>
      <c r="G134" s="139"/>
      <c r="U134" s="84">
        <v>26</v>
      </c>
      <c r="X134" s="92"/>
      <c r="Y134" s="92"/>
      <c r="Z134" s="92"/>
      <c r="AA134" s="92"/>
      <c r="AB134" s="93"/>
      <c r="AC134" s="93"/>
    </row>
    <row r="135" spans="1:29" s="84" customFormat="1" x14ac:dyDescent="0.2">
      <c r="A135" s="84">
        <v>27</v>
      </c>
      <c r="G135" s="140"/>
      <c r="M135" s="84">
        <v>0.01</v>
      </c>
      <c r="U135" s="84">
        <v>27</v>
      </c>
      <c r="X135" s="92"/>
      <c r="Y135" s="92"/>
      <c r="Z135" s="92"/>
      <c r="AA135" s="92"/>
      <c r="AB135" s="93"/>
      <c r="AC135" s="93"/>
    </row>
    <row r="136" spans="1:29" s="84" customFormat="1" x14ac:dyDescent="0.2">
      <c r="A136" s="84">
        <v>28</v>
      </c>
      <c r="B136" s="84">
        <v>0.04</v>
      </c>
      <c r="C136" s="84">
        <v>0.44</v>
      </c>
      <c r="D136">
        <v>0.05</v>
      </c>
      <c r="E136">
        <v>0.11</v>
      </c>
      <c r="F136">
        <v>0.18</v>
      </c>
      <c r="G136" s="140">
        <v>0.06</v>
      </c>
      <c r="H136">
        <v>7.0000000000000007E-2</v>
      </c>
      <c r="I136" s="84">
        <v>0.03</v>
      </c>
      <c r="J136" s="84">
        <v>0.03</v>
      </c>
      <c r="L136" s="84">
        <v>0.05</v>
      </c>
      <c r="M136">
        <v>0.05</v>
      </c>
      <c r="N136" s="84">
        <v>0.17</v>
      </c>
      <c r="P136">
        <v>0.09</v>
      </c>
      <c r="Q136">
        <v>0.08</v>
      </c>
      <c r="R136" s="84">
        <v>0.17</v>
      </c>
      <c r="U136" s="84">
        <v>28</v>
      </c>
      <c r="X136" s="92"/>
      <c r="Y136" s="92"/>
      <c r="Z136" s="92"/>
      <c r="AA136" s="92"/>
      <c r="AB136" s="93"/>
      <c r="AC136" s="93"/>
    </row>
    <row r="137" spans="1:29" s="84" customFormat="1" x14ac:dyDescent="0.2">
      <c r="A137" s="84">
        <v>29</v>
      </c>
      <c r="F137" s="84">
        <v>0.02</v>
      </c>
      <c r="G137" s="140"/>
      <c r="U137" s="84">
        <v>29</v>
      </c>
      <c r="X137" s="92"/>
      <c r="Y137" s="92"/>
      <c r="Z137" s="92"/>
      <c r="AA137" s="92"/>
      <c r="AB137" s="93"/>
      <c r="AC137" s="93"/>
    </row>
    <row r="138" spans="1:29" s="84" customFormat="1" x14ac:dyDescent="0.2">
      <c r="A138" s="84">
        <v>30</v>
      </c>
      <c r="U138" s="84">
        <v>30</v>
      </c>
      <c r="X138" s="92"/>
      <c r="Y138" s="92"/>
      <c r="Z138" s="92"/>
      <c r="AA138" s="92"/>
      <c r="AB138" s="93"/>
      <c r="AC138" s="93"/>
    </row>
    <row r="139" spans="1:29" s="84" customFormat="1" x14ac:dyDescent="0.2">
      <c r="A139" s="84">
        <v>31</v>
      </c>
      <c r="U139" s="84">
        <v>31</v>
      </c>
      <c r="X139" s="92"/>
      <c r="Y139" s="92"/>
      <c r="Z139" s="92"/>
      <c r="AA139" s="92"/>
      <c r="AB139" s="93"/>
      <c r="AC139" s="93"/>
    </row>
    <row r="140" spans="1:29" s="84" customFormat="1" x14ac:dyDescent="0.2">
      <c r="A140" s="102" t="s">
        <v>37</v>
      </c>
      <c r="B140" s="102">
        <f t="shared" ref="B140:T140" si="37">SUM(B109:B139)</f>
        <v>1.5200000000000002</v>
      </c>
      <c r="C140" s="102">
        <f t="shared" si="37"/>
        <v>3.2599999999999993</v>
      </c>
      <c r="D140" s="102">
        <f t="shared" si="37"/>
        <v>1.7500000000000004</v>
      </c>
      <c r="E140" s="102">
        <f t="shared" si="37"/>
        <v>2.7799999999999994</v>
      </c>
      <c r="F140" s="102">
        <f t="shared" si="37"/>
        <v>2.3800000000000003</v>
      </c>
      <c r="G140" s="102">
        <f t="shared" si="37"/>
        <v>2.3300000000000005</v>
      </c>
      <c r="H140" s="102">
        <f t="shared" si="37"/>
        <v>2.5799999999999996</v>
      </c>
      <c r="I140" s="102">
        <f t="shared" si="37"/>
        <v>2.04</v>
      </c>
      <c r="J140" s="102">
        <f t="shared" si="37"/>
        <v>2.0399999999999996</v>
      </c>
      <c r="K140" s="102">
        <f t="shared" si="37"/>
        <v>0</v>
      </c>
      <c r="L140" s="102">
        <f t="shared" si="37"/>
        <v>2.6599999999999988</v>
      </c>
      <c r="M140" s="102">
        <f t="shared" si="37"/>
        <v>2.2999999999999998</v>
      </c>
      <c r="N140" s="102">
        <f t="shared" si="37"/>
        <v>2.7899999999999991</v>
      </c>
      <c r="O140" s="102">
        <f t="shared" si="37"/>
        <v>0</v>
      </c>
      <c r="P140" s="102">
        <f t="shared" si="37"/>
        <v>1.7700000000000002</v>
      </c>
      <c r="Q140" s="102">
        <f t="shared" si="37"/>
        <v>2.0700000000000003</v>
      </c>
      <c r="R140" s="102">
        <f t="shared" si="37"/>
        <v>1.8599999999999999</v>
      </c>
      <c r="S140" s="102">
        <f t="shared" si="37"/>
        <v>0</v>
      </c>
      <c r="T140" s="102">
        <f t="shared" si="37"/>
        <v>3.6999999999999997</v>
      </c>
    </row>
    <row r="141" spans="1:29" s="84" customFormat="1" x14ac:dyDescent="0.2">
      <c r="M141" s="87"/>
      <c r="W141" s="128"/>
      <c r="X141" s="129"/>
      <c r="Y141" s="129"/>
      <c r="Z141" s="129"/>
      <c r="AA141" s="129"/>
      <c r="AB141" s="130"/>
      <c r="AC141" s="130"/>
    </row>
    <row r="142" spans="1:29" s="84" customFormat="1" x14ac:dyDescent="0.2">
      <c r="A142" s="84" t="s">
        <v>42</v>
      </c>
      <c r="B142" s="84" t="s">
        <v>1</v>
      </c>
      <c r="C142" s="84" t="s">
        <v>2</v>
      </c>
      <c r="D142" s="84" t="s">
        <v>113</v>
      </c>
      <c r="E142" s="84" t="s">
        <v>4</v>
      </c>
      <c r="F142" s="84" t="s">
        <v>5</v>
      </c>
      <c r="G142" s="84" t="s">
        <v>6</v>
      </c>
      <c r="H142" s="84" t="s">
        <v>180</v>
      </c>
      <c r="I142" s="84" t="s">
        <v>96</v>
      </c>
      <c r="J142" s="84" t="s">
        <v>9</v>
      </c>
      <c r="K142" s="84" t="s">
        <v>10</v>
      </c>
      <c r="L142" s="84" t="s">
        <v>11</v>
      </c>
      <c r="M142" s="87" t="s">
        <v>185</v>
      </c>
      <c r="N142" s="84" t="s">
        <v>13</v>
      </c>
      <c r="O142" s="84" t="s">
        <v>14</v>
      </c>
      <c r="P142" s="84" t="s">
        <v>189</v>
      </c>
      <c r="Q142" s="84" t="s">
        <v>16</v>
      </c>
      <c r="R142" s="84" t="s">
        <v>17</v>
      </c>
      <c r="S142" s="84" t="s">
        <v>18</v>
      </c>
      <c r="T142" s="84" t="s">
        <v>19</v>
      </c>
      <c r="W142" s="143" t="s">
        <v>194</v>
      </c>
      <c r="X142" s="132"/>
      <c r="Y142" s="133" t="s">
        <v>107</v>
      </c>
      <c r="Z142" s="132"/>
      <c r="AA142" s="132"/>
      <c r="AB142" s="134"/>
      <c r="AC142" s="105"/>
    </row>
    <row r="143" spans="1:29" s="84" customFormat="1" x14ac:dyDescent="0.2">
      <c r="A143" s="84">
        <v>2018</v>
      </c>
      <c r="X143" s="90" t="s">
        <v>42</v>
      </c>
      <c r="Y143" s="90" t="s">
        <v>115</v>
      </c>
      <c r="Z143" s="92" t="s">
        <v>99</v>
      </c>
      <c r="AA143" s="124" t="s">
        <v>116</v>
      </c>
      <c r="AB143" s="93" t="s">
        <v>100</v>
      </c>
      <c r="AC143" s="93" t="s">
        <v>178</v>
      </c>
    </row>
    <row r="144" spans="1:29" s="84" customFormat="1" x14ac:dyDescent="0.2">
      <c r="A144" s="84">
        <v>1</v>
      </c>
      <c r="U144" s="84">
        <v>1</v>
      </c>
      <c r="W144" s="84" t="s">
        <v>1</v>
      </c>
      <c r="X144" s="90">
        <f>B175</f>
        <v>1.03</v>
      </c>
      <c r="Y144" s="97">
        <v>1.4386956521739136</v>
      </c>
      <c r="Z144" s="93">
        <f t="shared" ref="Z144:Z162" si="38">AJ25</f>
        <v>5.8000000000000007</v>
      </c>
      <c r="AA144" s="93">
        <f>Average!G499</f>
        <v>6.9767857142857155</v>
      </c>
      <c r="AB144" s="93">
        <f>AV$33+AV$34+AV$35+AV$36+Z144</f>
        <v>11.23</v>
      </c>
      <c r="AC144" s="111">
        <f>AC108+Table81830425566[[#This Row],[Column3]]</f>
        <v>11.39526598803773</v>
      </c>
    </row>
    <row r="145" spans="1:29" s="84" customFormat="1" x14ac:dyDescent="0.2">
      <c r="A145" s="84">
        <v>2</v>
      </c>
      <c r="G145" s="140"/>
      <c r="U145" s="84">
        <v>2</v>
      </c>
      <c r="W145" s="84" t="s">
        <v>2</v>
      </c>
      <c r="X145" s="90">
        <f>C175</f>
        <v>2.11</v>
      </c>
      <c r="Y145" s="97">
        <v>2.0531578947368421</v>
      </c>
      <c r="Z145" s="93">
        <f t="shared" si="38"/>
        <v>11.569999999999999</v>
      </c>
      <c r="AA145" s="93">
        <f>Average!G500</f>
        <v>9.8429244306418209</v>
      </c>
      <c r="AB145" s="93">
        <f>AW$33+AW$34+AW$35+AW$36+Z145</f>
        <v>20.059999999999999</v>
      </c>
      <c r="AC145" s="111">
        <f>AC109+Table81830425566[[#This Row],[Column3]]</f>
        <v>16.435342459846431</v>
      </c>
    </row>
    <row r="146" spans="1:29" s="84" customFormat="1" x14ac:dyDescent="0.2">
      <c r="A146" s="84">
        <v>3</v>
      </c>
      <c r="G146" s="140"/>
      <c r="U146" s="84">
        <v>3</v>
      </c>
      <c r="W146" s="84" t="s">
        <v>113</v>
      </c>
      <c r="X146" s="90">
        <f>D175</f>
        <v>1.3100000000000003</v>
      </c>
      <c r="Y146" s="97"/>
      <c r="Z146" s="93">
        <f t="shared" si="38"/>
        <v>6.120000000000001</v>
      </c>
      <c r="AA146" s="93"/>
      <c r="AB146" s="93">
        <f>AX$33+AX$34+AX$35+AX$36+Z146</f>
        <v>8.82</v>
      </c>
      <c r="AC146" s="111"/>
    </row>
    <row r="147" spans="1:29" s="84" customFormat="1" x14ac:dyDescent="0.2">
      <c r="A147" s="84">
        <v>4</v>
      </c>
      <c r="G147" s="140"/>
      <c r="U147" s="84">
        <v>4</v>
      </c>
      <c r="W147" s="84" t="s">
        <v>4</v>
      </c>
      <c r="X147" s="90">
        <f>E175</f>
        <v>1.98</v>
      </c>
      <c r="Y147" s="97">
        <v>1.7382608695652173</v>
      </c>
      <c r="Z147" s="93">
        <f t="shared" si="38"/>
        <v>12.57</v>
      </c>
      <c r="AA147" s="93">
        <f>Average!G502</f>
        <v>10.476071428571428</v>
      </c>
      <c r="AB147" s="93">
        <f>AY$33+AY$34+AY$35+AY$36+Z147</f>
        <v>17.25</v>
      </c>
      <c r="AC147" s="111">
        <f>AC111+Table81830425566[[#This Row],[Column3]]</f>
        <v>18.090993788819873</v>
      </c>
    </row>
    <row r="148" spans="1:29" s="84" customFormat="1" x14ac:dyDescent="0.2">
      <c r="A148" s="84">
        <v>5</v>
      </c>
      <c r="G148" s="139"/>
      <c r="L148" s="84">
        <v>0.05</v>
      </c>
      <c r="M148" s="84">
        <v>0.01</v>
      </c>
      <c r="U148" s="84">
        <v>5</v>
      </c>
      <c r="W148" s="84" t="s">
        <v>5</v>
      </c>
      <c r="X148" s="90">
        <f>F175</f>
        <v>1.7999999999999998</v>
      </c>
      <c r="Y148" s="97">
        <v>1.7795652173913044</v>
      </c>
      <c r="Z148" s="93">
        <f t="shared" si="38"/>
        <v>8.5600000000000023</v>
      </c>
      <c r="AA148" s="93">
        <f>Average!G503</f>
        <v>7.65</v>
      </c>
      <c r="AB148" s="93">
        <f>AZ$33+AZ$34+AZ$35+AZ$36+Z148</f>
        <v>14.980000000000002</v>
      </c>
      <c r="AC148" s="111">
        <f>AC112+Table81830425566[[#This Row],[Column3]]</f>
        <v>13.02571875387093</v>
      </c>
    </row>
    <row r="149" spans="1:29" s="84" customFormat="1" x14ac:dyDescent="0.2">
      <c r="A149" s="84">
        <v>6</v>
      </c>
      <c r="B149" s="84">
        <v>0.06</v>
      </c>
      <c r="C149" s="84">
        <v>0.15</v>
      </c>
      <c r="D149">
        <v>0.05</v>
      </c>
      <c r="E149" s="84">
        <v>0.04</v>
      </c>
      <c r="G149" s="139"/>
      <c r="I149" s="84">
        <v>0.05</v>
      </c>
      <c r="J149" s="84">
        <v>0.14000000000000001</v>
      </c>
      <c r="L149" s="84">
        <v>0.05</v>
      </c>
      <c r="M149">
        <v>0.12</v>
      </c>
      <c r="N149" s="84">
        <v>0.06</v>
      </c>
      <c r="P149" s="84">
        <v>0.02</v>
      </c>
      <c r="Q149" s="34">
        <v>0.05</v>
      </c>
      <c r="U149" s="84">
        <v>6</v>
      </c>
      <c r="W149" s="84" t="s">
        <v>6</v>
      </c>
      <c r="X149" s="90">
        <f>G175</f>
        <v>1.6199999999999999</v>
      </c>
      <c r="Y149" s="97">
        <v>1.2595000000000001</v>
      </c>
      <c r="Z149" s="93">
        <f t="shared" si="38"/>
        <v>9.26</v>
      </c>
      <c r="AA149" s="93">
        <f>Average!G504</f>
        <v>6.444</v>
      </c>
      <c r="AB149" s="93">
        <f>BA$33+BA$34+BA$35+BA$36+Z149</f>
        <v>13.71</v>
      </c>
      <c r="AC149" s="111">
        <f>AC113+Table81830425566[[#This Row],[Column3]]</f>
        <v>11.615232198142415</v>
      </c>
    </row>
    <row r="150" spans="1:29" s="84" customFormat="1" x14ac:dyDescent="0.2">
      <c r="A150" s="84">
        <v>7</v>
      </c>
      <c r="B150" s="84">
        <v>0.06</v>
      </c>
      <c r="C150" s="84">
        <v>0.15</v>
      </c>
      <c r="D150">
        <v>0.03</v>
      </c>
      <c r="E150" s="84">
        <v>0.1</v>
      </c>
      <c r="F150" s="84">
        <v>0.05</v>
      </c>
      <c r="G150" s="140"/>
      <c r="I150" s="84">
        <v>0.04</v>
      </c>
      <c r="M150" s="84">
        <v>0.06</v>
      </c>
      <c r="N150" s="84">
        <v>0.14000000000000001</v>
      </c>
      <c r="P150" s="84">
        <v>0.03</v>
      </c>
      <c r="Q150" s="34">
        <v>0.06</v>
      </c>
      <c r="R150" s="84">
        <v>0.15</v>
      </c>
      <c r="T150" s="84">
        <v>0.2</v>
      </c>
      <c r="U150" s="84">
        <v>7</v>
      </c>
      <c r="W150" s="84" t="s">
        <v>180</v>
      </c>
      <c r="X150" s="90">
        <f>H175</f>
        <v>0.65</v>
      </c>
      <c r="Y150" s="97">
        <v>1.2569565217391305</v>
      </c>
      <c r="Z150" s="93">
        <f t="shared" si="38"/>
        <v>8.83</v>
      </c>
      <c r="AA150" s="93">
        <f>Average!G505</f>
        <v>7.2267857142857137</v>
      </c>
      <c r="AB150" s="93">
        <f>BB$33+BB$34+BB$35+BB$36+Z150</f>
        <v>15.690000000000001</v>
      </c>
      <c r="AC150" s="111">
        <f>AC114+Table81830425566[[#This Row],[Column3]]</f>
        <v>12.953264275981667</v>
      </c>
    </row>
    <row r="151" spans="1:29" s="84" customFormat="1" x14ac:dyDescent="0.2">
      <c r="A151" s="84">
        <v>8</v>
      </c>
      <c r="B151" s="84">
        <v>0.38</v>
      </c>
      <c r="C151" s="84">
        <v>0.6</v>
      </c>
      <c r="D151">
        <v>0.39</v>
      </c>
      <c r="G151" s="140">
        <v>0.18</v>
      </c>
      <c r="I151" s="84">
        <v>0.49</v>
      </c>
      <c r="M151">
        <v>0.48</v>
      </c>
      <c r="P151" s="84">
        <v>0.28000000000000003</v>
      </c>
      <c r="Q151" s="84">
        <v>0.65</v>
      </c>
      <c r="R151" s="84">
        <v>0.5</v>
      </c>
      <c r="T151" s="84">
        <v>0.55000000000000004</v>
      </c>
      <c r="U151" s="84">
        <v>8</v>
      </c>
      <c r="W151" s="84" t="s">
        <v>96</v>
      </c>
      <c r="X151" s="90">
        <f>I175</f>
        <v>1.2700000000000002</v>
      </c>
      <c r="Y151" s="97"/>
      <c r="Z151" s="93">
        <f t="shared" si="38"/>
        <v>7.7200000000000015</v>
      </c>
      <c r="AA151" s="93"/>
      <c r="AB151" s="93">
        <f>BC$33+BC$34+BC$35+BC$36+Z151</f>
        <v>13.630000000000003</v>
      </c>
      <c r="AC151" s="111"/>
    </row>
    <row r="152" spans="1:29" s="84" customFormat="1" x14ac:dyDescent="0.2">
      <c r="A152" s="84">
        <v>9</v>
      </c>
      <c r="B152">
        <v>0.22</v>
      </c>
      <c r="D152">
        <v>0.23</v>
      </c>
      <c r="E152" s="84">
        <v>0.7</v>
      </c>
      <c r="F152" s="84">
        <v>0.61</v>
      </c>
      <c r="G152" s="140">
        <v>0.71</v>
      </c>
      <c r="H152">
        <v>0.42</v>
      </c>
      <c r="I152">
        <v>0.2</v>
      </c>
      <c r="J152" s="84">
        <v>0.75</v>
      </c>
      <c r="L152" s="84">
        <v>0.57999999999999996</v>
      </c>
      <c r="M152">
        <v>0.26</v>
      </c>
      <c r="N152" s="84">
        <v>0.44</v>
      </c>
      <c r="P152">
        <v>0.27</v>
      </c>
      <c r="U152" s="84">
        <v>9</v>
      </c>
      <c r="W152" s="84" t="s">
        <v>9</v>
      </c>
      <c r="X152" s="90">
        <f>J175</f>
        <v>1.3900000000000001</v>
      </c>
      <c r="Y152" s="97">
        <v>1.8126086956521741</v>
      </c>
      <c r="Z152" s="93">
        <f t="shared" si="38"/>
        <v>8.3699999999999992</v>
      </c>
      <c r="AA152" s="93">
        <f>Average!G507</f>
        <v>9.0385714285714283</v>
      </c>
      <c r="AB152" s="93">
        <f>BD$33+BD$34+BD$35+BD$36+Z152</f>
        <v>16.07</v>
      </c>
      <c r="AC152" s="111">
        <f>AC116+Table81830425566[[#This Row],[Column3]]</f>
        <v>14.950504061156234</v>
      </c>
    </row>
    <row r="153" spans="1:29" s="84" customFormat="1" x14ac:dyDescent="0.2">
      <c r="A153" s="84">
        <v>10</v>
      </c>
      <c r="C153">
        <v>0.03</v>
      </c>
      <c r="E153">
        <v>0.19</v>
      </c>
      <c r="G153" s="140">
        <v>0.04</v>
      </c>
      <c r="U153" s="84">
        <v>10</v>
      </c>
      <c r="W153" s="84" t="s">
        <v>10</v>
      </c>
      <c r="X153" s="90">
        <f>K175</f>
        <v>0</v>
      </c>
      <c r="Y153" s="97">
        <v>1.4082608695652177</v>
      </c>
      <c r="Z153" s="93">
        <f t="shared" si="38"/>
        <v>0</v>
      </c>
      <c r="AA153" s="93">
        <f>Average!G508</f>
        <v>8.0133333333333336</v>
      </c>
      <c r="AB153" s="93">
        <f>BE$33+BE$34+BE$35+BE$36+Z153</f>
        <v>0</v>
      </c>
      <c r="AC153" s="111">
        <f>AC117+Table81830425566[[#This Row],[Column3]]</f>
        <v>12.041358695652175</v>
      </c>
    </row>
    <row r="154" spans="1:29" s="84" customFormat="1" x14ac:dyDescent="0.2">
      <c r="A154" s="84">
        <v>11</v>
      </c>
      <c r="B154">
        <v>7.0000000000000007E-2</v>
      </c>
      <c r="D154">
        <v>0.09</v>
      </c>
      <c r="F154" s="84">
        <v>0.05</v>
      </c>
      <c r="G154" s="140">
        <v>0.08</v>
      </c>
      <c r="I154">
        <v>0.05</v>
      </c>
      <c r="J154" s="84">
        <v>0.02</v>
      </c>
      <c r="L154" s="84">
        <v>0.05</v>
      </c>
      <c r="M154">
        <v>7.0000000000000007E-2</v>
      </c>
      <c r="N154">
        <v>0.02</v>
      </c>
      <c r="P154">
        <v>0.14000000000000001</v>
      </c>
      <c r="Q154">
        <v>0.12</v>
      </c>
      <c r="R154" s="84">
        <v>0.1</v>
      </c>
      <c r="U154" s="84">
        <v>11</v>
      </c>
      <c r="W154" s="84" t="s">
        <v>11</v>
      </c>
      <c r="X154" s="90">
        <f>L175</f>
        <v>1.9999999999999998</v>
      </c>
      <c r="Y154" s="97">
        <v>2.1213043478260873</v>
      </c>
      <c r="Z154" s="93">
        <f t="shared" si="38"/>
        <v>7.4399999999999995</v>
      </c>
      <c r="AA154" s="93">
        <f>Average!G509</f>
        <v>8.8178571428571431</v>
      </c>
      <c r="AB154" s="93">
        <f>BF$33+BF$34+BF$35+BF$36+Z154</f>
        <v>15.95</v>
      </c>
      <c r="AC154" s="111">
        <f>AC118+Table81830425566[[#This Row],[Column3]]</f>
        <v>13.527843340234643</v>
      </c>
    </row>
    <row r="155" spans="1:29" s="84" customFormat="1" x14ac:dyDescent="0.2">
      <c r="A155" s="84">
        <v>12</v>
      </c>
      <c r="B155">
        <v>0.01</v>
      </c>
      <c r="D155">
        <v>0.01</v>
      </c>
      <c r="G155" s="139"/>
      <c r="I155">
        <v>0.01</v>
      </c>
      <c r="L155" s="84">
        <v>0.03</v>
      </c>
      <c r="M155">
        <v>0.02</v>
      </c>
      <c r="U155" s="84">
        <v>12</v>
      </c>
      <c r="W155" s="84" t="str">
        <f>M142</f>
        <v>Villard</v>
      </c>
      <c r="X155" s="90">
        <f>M175</f>
        <v>1.57</v>
      </c>
      <c r="Y155" s="97">
        <v>1.4760869565217392</v>
      </c>
      <c r="Z155" s="93">
        <f t="shared" si="38"/>
        <v>9.5299999999999994</v>
      </c>
      <c r="AA155" s="93">
        <f>Average!G510</f>
        <v>7.2758333333333338</v>
      </c>
      <c r="AB155" s="93">
        <f>BG$33+BG$34+BG$35+BG$36+Z155</f>
        <v>9.5299999999999994</v>
      </c>
      <c r="AC155" s="111">
        <f>AC119+Table81830425566[[#This Row],[Column3]]</f>
        <v>12.710059288537551</v>
      </c>
    </row>
    <row r="156" spans="1:29" s="84" customFormat="1" x14ac:dyDescent="0.2">
      <c r="A156" s="84">
        <v>13</v>
      </c>
      <c r="G156" s="140"/>
      <c r="U156" s="84">
        <v>13</v>
      </c>
      <c r="W156" s="84" t="s">
        <v>13</v>
      </c>
      <c r="X156" s="90">
        <f>N175</f>
        <v>1.06</v>
      </c>
      <c r="Y156" s="97">
        <v>1.5530434782608697</v>
      </c>
      <c r="Z156" s="93">
        <f t="shared" si="38"/>
        <v>7.2799999999999994</v>
      </c>
      <c r="AA156" s="93">
        <f>Average!G511</f>
        <v>7.5389285714285723</v>
      </c>
      <c r="AB156" s="93">
        <f>BH$33+BH$34+BH$35+BH$36+Z156</f>
        <v>13.62</v>
      </c>
      <c r="AC156" s="111">
        <f>AC120+Table81830425566[[#This Row],[Column3]]</f>
        <v>12.417950310559005</v>
      </c>
    </row>
    <row r="157" spans="1:29" s="84" customFormat="1" x14ac:dyDescent="0.2">
      <c r="A157" s="84">
        <v>14</v>
      </c>
      <c r="G157" s="140"/>
      <c r="U157" s="84">
        <v>14</v>
      </c>
      <c r="W157" s="84" t="s">
        <v>14</v>
      </c>
      <c r="X157" s="90">
        <f>O175</f>
        <v>0</v>
      </c>
      <c r="Y157" s="97">
        <v>1.2021739130434785</v>
      </c>
      <c r="Z157" s="93">
        <f t="shared" si="38"/>
        <v>0</v>
      </c>
      <c r="AA157" s="93">
        <f>Average!G512</f>
        <v>6.628494098494099</v>
      </c>
      <c r="AB157" s="93">
        <f>BI$33+BI$34+BI$35+BI$36+Z157</f>
        <v>4.66</v>
      </c>
      <c r="AC157" s="111">
        <f>AC121+Table81830425566[[#This Row],[Column3]]</f>
        <v>10.213309090265613</v>
      </c>
    </row>
    <row r="158" spans="1:29" s="84" customFormat="1" x14ac:dyDescent="0.2">
      <c r="A158" s="84">
        <v>15</v>
      </c>
      <c r="F158" s="84">
        <v>0.1</v>
      </c>
      <c r="G158" s="140">
        <v>0.17</v>
      </c>
      <c r="N158" s="84">
        <v>0.16</v>
      </c>
      <c r="U158" s="84">
        <v>15</v>
      </c>
      <c r="W158" s="84" t="str">
        <f>P142</f>
        <v>Mayview</v>
      </c>
      <c r="X158" s="90">
        <f>P175</f>
        <v>1.1300000000000001</v>
      </c>
      <c r="Y158" s="97">
        <v>1.5329411764705885</v>
      </c>
      <c r="Z158" s="93">
        <f t="shared" si="38"/>
        <v>7.8100000000000005</v>
      </c>
      <c r="AA158" s="93">
        <f>Average!G513</f>
        <v>7.0888235294117647</v>
      </c>
      <c r="AB158" s="93">
        <f>BJ$33+BJ$34+BJ$35+BJ$36+Z158</f>
        <v>7.8100000000000005</v>
      </c>
      <c r="AC158" s="111">
        <f>AC122+Table81830425566[[#This Row],[Column3]]</f>
        <v>12.917516339869282</v>
      </c>
    </row>
    <row r="159" spans="1:29" s="84" customFormat="1" x14ac:dyDescent="0.2">
      <c r="A159" s="84">
        <v>16</v>
      </c>
      <c r="B159" s="84">
        <v>0.1</v>
      </c>
      <c r="C159" s="84">
        <v>0.6</v>
      </c>
      <c r="D159">
        <v>0.09</v>
      </c>
      <c r="F159" s="84">
        <v>0.01</v>
      </c>
      <c r="G159" s="139"/>
      <c r="H159">
        <v>0.14000000000000001</v>
      </c>
      <c r="I159" s="84">
        <v>0.15</v>
      </c>
      <c r="L159" s="84">
        <v>0.44</v>
      </c>
      <c r="M159" s="84">
        <v>0.18</v>
      </c>
      <c r="N159" s="84">
        <v>0.13</v>
      </c>
      <c r="P159" s="84">
        <v>0.02</v>
      </c>
      <c r="Q159" s="34">
        <v>7.0000000000000007E-2</v>
      </c>
      <c r="R159" s="84">
        <v>0.4</v>
      </c>
      <c r="T159" s="84">
        <v>0.55000000000000004</v>
      </c>
      <c r="U159" s="84">
        <v>16</v>
      </c>
      <c r="W159" s="84" t="s">
        <v>16</v>
      </c>
      <c r="X159" s="90">
        <f>Q175</f>
        <v>1.24</v>
      </c>
      <c r="Y159" s="97">
        <v>1.8195652173913046</v>
      </c>
      <c r="Z159" s="93">
        <f t="shared" si="38"/>
        <v>9.73</v>
      </c>
      <c r="AA159" s="93">
        <f>Average!G514</f>
        <v>9.0135714285714297</v>
      </c>
      <c r="AB159" s="93">
        <f>BK$33+BK$34+BK$35+BK$36+Z159</f>
        <v>17.490000000000002</v>
      </c>
      <c r="AC159" s="111">
        <f>AC123+Table81830425566[[#This Row],[Column3]]</f>
        <v>15.940007166746298</v>
      </c>
    </row>
    <row r="160" spans="1:29" s="84" customFormat="1" x14ac:dyDescent="0.2">
      <c r="A160" s="84">
        <v>17</v>
      </c>
      <c r="B160" s="84">
        <v>0.13</v>
      </c>
      <c r="C160" s="84">
        <v>0.26</v>
      </c>
      <c r="D160">
        <v>0.25</v>
      </c>
      <c r="F160" s="84">
        <v>0.11</v>
      </c>
      <c r="G160" s="139">
        <v>0.2</v>
      </c>
      <c r="I160" s="84">
        <v>0.17</v>
      </c>
      <c r="L160" s="84">
        <v>0.21</v>
      </c>
      <c r="M160" s="84">
        <v>0.21</v>
      </c>
      <c r="P160" s="84">
        <v>0.05</v>
      </c>
      <c r="Q160" s="34">
        <v>0.06</v>
      </c>
      <c r="R160" s="84">
        <v>0.26</v>
      </c>
      <c r="T160" s="84">
        <v>0.45</v>
      </c>
      <c r="U160" s="84">
        <v>17</v>
      </c>
      <c r="W160" s="84" t="s">
        <v>17</v>
      </c>
      <c r="X160" s="90">
        <f>R175</f>
        <v>1.88</v>
      </c>
      <c r="Y160" s="97">
        <v>1.8740909090909093</v>
      </c>
      <c r="Z160" s="93">
        <f t="shared" si="38"/>
        <v>7.8500000000000005</v>
      </c>
      <c r="AA160" s="93">
        <f>Average!G515</f>
        <v>8.465569800569801</v>
      </c>
      <c r="AB160" s="93">
        <f>BL$33+BL$34+BL$35+BL$36+Z160</f>
        <v>13.95</v>
      </c>
      <c r="AC160" s="111">
        <f>AC124+Table81830425566[[#This Row],[Column3]]</f>
        <v>13.882089947089948</v>
      </c>
    </row>
    <row r="161" spans="1:29" s="84" customFormat="1" x14ac:dyDescent="0.2">
      <c r="A161" s="84">
        <v>18</v>
      </c>
      <c r="E161" s="84">
        <v>0.69</v>
      </c>
      <c r="F161">
        <v>0.72</v>
      </c>
      <c r="G161" s="140">
        <v>0.24</v>
      </c>
      <c r="H161">
        <v>0.09</v>
      </c>
      <c r="J161" s="84">
        <v>0.35</v>
      </c>
      <c r="L161" s="84">
        <v>0.21</v>
      </c>
      <c r="P161" s="84">
        <v>0.12</v>
      </c>
      <c r="Q161" s="84">
        <v>0.23</v>
      </c>
      <c r="T161" s="84">
        <v>0.1</v>
      </c>
      <c r="U161" s="84">
        <v>18</v>
      </c>
      <c r="W161" s="84" t="s">
        <v>18</v>
      </c>
      <c r="X161" s="90">
        <f>S175</f>
        <v>0</v>
      </c>
      <c r="Y161" s="97">
        <v>1.6174999999999999</v>
      </c>
      <c r="Z161" s="93">
        <f t="shared" si="38"/>
        <v>0</v>
      </c>
      <c r="AA161" s="93">
        <f>Average!G516</f>
        <v>9.083846153846153</v>
      </c>
      <c r="AB161" s="93">
        <f>BM$33+BM$34+BM$35+BM$36+Z161</f>
        <v>0</v>
      </c>
      <c r="AC161" s="111">
        <f>AC125+Table81830425566[[#This Row],[Column3]]</f>
        <v>12.889551282051283</v>
      </c>
    </row>
    <row r="162" spans="1:29" s="84" customFormat="1" x14ac:dyDescent="0.2">
      <c r="A162" s="84">
        <v>19</v>
      </c>
      <c r="G162" s="140"/>
      <c r="L162">
        <v>0.02</v>
      </c>
      <c r="P162">
        <v>0.13</v>
      </c>
      <c r="R162" s="84">
        <v>0.17</v>
      </c>
      <c r="U162" s="84">
        <v>19</v>
      </c>
      <c r="W162" s="84" t="s">
        <v>19</v>
      </c>
      <c r="X162" s="90">
        <f>T175</f>
        <v>2.8</v>
      </c>
      <c r="Y162" s="97">
        <v>2.9038461538461533</v>
      </c>
      <c r="Z162" s="93">
        <f t="shared" si="38"/>
        <v>9.4699999999999989</v>
      </c>
      <c r="AA162" s="93">
        <f>Average!G517</f>
        <v>15.193055555555555</v>
      </c>
      <c r="AB162" s="93">
        <f>BN$33+BN$34+BN$35+BN$36+Z162</f>
        <v>15.84</v>
      </c>
      <c r="AC162" s="111">
        <f>AC126+Table81830425566[[#This Row],[Column3]]</f>
        <v>22.057948717948719</v>
      </c>
    </row>
    <row r="163" spans="1:29" s="84" customFormat="1" x14ac:dyDescent="0.2">
      <c r="A163" s="84">
        <v>20</v>
      </c>
      <c r="C163" s="84">
        <v>0.1</v>
      </c>
      <c r="G163" s="139"/>
      <c r="L163">
        <v>0.12</v>
      </c>
      <c r="T163">
        <v>0.25</v>
      </c>
      <c r="U163" s="84">
        <v>20</v>
      </c>
      <c r="X163" s="90"/>
      <c r="Y163" s="90"/>
      <c r="Z163" s="92"/>
      <c r="AA163" s="92"/>
      <c r="AB163" s="93"/>
      <c r="AC163" s="109"/>
    </row>
    <row r="164" spans="1:29" s="84" customFormat="1" x14ac:dyDescent="0.2">
      <c r="A164" s="84">
        <v>21</v>
      </c>
      <c r="G164" s="140"/>
      <c r="N164" s="84">
        <v>0.03</v>
      </c>
      <c r="T164">
        <v>0.02</v>
      </c>
      <c r="U164" s="84">
        <v>21</v>
      </c>
      <c r="W164" s="84" t="s">
        <v>101</v>
      </c>
      <c r="X164" s="90"/>
      <c r="Y164" s="90"/>
      <c r="Z164" s="92"/>
      <c r="AA164" s="92" t="s">
        <v>145</v>
      </c>
      <c r="AB164" s="93"/>
      <c r="AC164" s="111"/>
    </row>
    <row r="165" spans="1:29" s="84" customFormat="1" x14ac:dyDescent="0.2">
      <c r="A165" s="84">
        <v>22</v>
      </c>
      <c r="G165" s="140"/>
      <c r="U165" s="84">
        <v>22</v>
      </c>
      <c r="X165" s="91" t="s">
        <v>102</v>
      </c>
      <c r="Y165" s="91"/>
      <c r="Z165" s="92"/>
      <c r="AA165" s="92"/>
      <c r="AB165" s="93"/>
      <c r="AC165" s="109"/>
    </row>
    <row r="166" spans="1:29" s="84" customFormat="1" x14ac:dyDescent="0.2">
      <c r="A166" s="84">
        <v>23</v>
      </c>
      <c r="D166" s="84">
        <v>0.12</v>
      </c>
      <c r="G166" s="140"/>
      <c r="I166" s="84">
        <v>0.08</v>
      </c>
      <c r="M166" s="84">
        <v>0.11</v>
      </c>
      <c r="P166" s="84">
        <v>7.0000000000000007E-2</v>
      </c>
      <c r="R166" s="84">
        <v>0.06</v>
      </c>
      <c r="U166" s="84">
        <v>23</v>
      </c>
      <c r="X166" s="90"/>
      <c r="Y166" s="90"/>
      <c r="Z166" s="92"/>
      <c r="AA166" s="92"/>
      <c r="AB166" s="93"/>
      <c r="AC166" s="93"/>
    </row>
    <row r="167" spans="1:29" s="84" customFormat="1" x14ac:dyDescent="0.2">
      <c r="A167" s="84">
        <v>24</v>
      </c>
      <c r="E167" s="84">
        <v>0.23</v>
      </c>
      <c r="F167" s="84">
        <v>0.02</v>
      </c>
      <c r="J167" s="84">
        <v>0.1</v>
      </c>
      <c r="M167" s="84">
        <v>0.01</v>
      </c>
      <c r="T167" s="84">
        <v>0.3</v>
      </c>
      <c r="U167" s="84">
        <v>24</v>
      </c>
      <c r="X167" s="90"/>
      <c r="Y167" s="90"/>
      <c r="Z167" s="92"/>
      <c r="AA167" s="92"/>
      <c r="AB167" s="93"/>
      <c r="AC167" s="93"/>
    </row>
    <row r="168" spans="1:29" s="84" customFormat="1" x14ac:dyDescent="0.2">
      <c r="A168" s="84">
        <v>25</v>
      </c>
      <c r="C168" s="84">
        <v>0.18</v>
      </c>
      <c r="L168" s="84">
        <v>0.24</v>
      </c>
      <c r="U168" s="84">
        <v>25</v>
      </c>
      <c r="X168" s="90"/>
      <c r="Y168" s="90"/>
      <c r="Z168" s="92"/>
      <c r="AA168" s="92"/>
      <c r="AB168" s="93"/>
      <c r="AC168" s="93"/>
    </row>
    <row r="169" spans="1:29" s="84" customFormat="1" x14ac:dyDescent="0.2">
      <c r="A169" s="84">
        <v>26</v>
      </c>
      <c r="D169" s="84">
        <v>0.04</v>
      </c>
      <c r="E169" s="84">
        <v>0.03</v>
      </c>
      <c r="F169" s="84">
        <v>0.13</v>
      </c>
      <c r="I169" s="84">
        <v>0.01</v>
      </c>
      <c r="J169" s="84">
        <v>0.03</v>
      </c>
      <c r="M169" s="84">
        <v>0.03</v>
      </c>
      <c r="N169" s="84">
        <v>0.08</v>
      </c>
      <c r="R169" s="84">
        <v>0.2</v>
      </c>
      <c r="T169" s="84">
        <v>0.3</v>
      </c>
      <c r="U169" s="84">
        <v>26</v>
      </c>
      <c r="X169" s="90"/>
      <c r="Y169" s="90"/>
      <c r="Z169" s="92"/>
      <c r="AA169" s="92"/>
      <c r="AB169" s="93"/>
      <c r="AC169" s="93"/>
    </row>
    <row r="170" spans="1:29" s="84" customFormat="1" x14ac:dyDescent="0.2">
      <c r="A170" s="84">
        <v>27</v>
      </c>
      <c r="U170" s="84">
        <v>27</v>
      </c>
      <c r="X170" s="90"/>
      <c r="Y170" s="90"/>
      <c r="Z170" s="92"/>
      <c r="AA170" s="92"/>
      <c r="AB170" s="93"/>
      <c r="AC170" s="93"/>
    </row>
    <row r="171" spans="1:29" s="84" customFormat="1" x14ac:dyDescent="0.2">
      <c r="A171" s="84">
        <v>28</v>
      </c>
      <c r="U171" s="84">
        <v>28</v>
      </c>
      <c r="X171" s="90"/>
      <c r="Y171" s="90"/>
      <c r="Z171" s="92"/>
      <c r="AA171" s="92"/>
      <c r="AB171" s="93"/>
      <c r="AC171" s="93"/>
    </row>
    <row r="172" spans="1:29" s="84" customFormat="1" x14ac:dyDescent="0.2">
      <c r="A172" s="84">
        <v>29</v>
      </c>
      <c r="U172" s="84">
        <v>29</v>
      </c>
      <c r="X172" s="90"/>
      <c r="Y172" s="90"/>
      <c r="Z172" s="92"/>
      <c r="AA172" s="92"/>
      <c r="AB172" s="93"/>
      <c r="AC172" s="93"/>
    </row>
    <row r="173" spans="1:29" s="84" customFormat="1" x14ac:dyDescent="0.2">
      <c r="A173" s="84">
        <v>30</v>
      </c>
      <c r="U173" s="84">
        <v>30</v>
      </c>
      <c r="X173" s="90"/>
      <c r="Y173" s="90"/>
      <c r="Z173" s="92"/>
      <c r="AA173" s="92"/>
      <c r="AB173" s="93"/>
      <c r="AC173" s="93"/>
    </row>
    <row r="174" spans="1:29" s="84" customFormat="1" x14ac:dyDescent="0.2">
      <c r="A174" s="84">
        <v>31</v>
      </c>
      <c r="C174" s="84">
        <v>0.04</v>
      </c>
      <c r="D174" s="84">
        <v>0.01</v>
      </c>
      <c r="I174" s="84">
        <v>0.02</v>
      </c>
      <c r="M174" s="84">
        <v>0.01</v>
      </c>
      <c r="R174" s="84">
        <v>0.04</v>
      </c>
      <c r="T174" s="84">
        <v>0.08</v>
      </c>
      <c r="U174" s="84">
        <v>31</v>
      </c>
      <c r="X174" s="90"/>
      <c r="Y174" s="90"/>
      <c r="Z174" s="92"/>
      <c r="AA174" s="92"/>
      <c r="AB174" s="93"/>
      <c r="AC174" s="93"/>
    </row>
    <row r="175" spans="1:29" s="84" customFormat="1" x14ac:dyDescent="0.2">
      <c r="A175" s="102" t="s">
        <v>37</v>
      </c>
      <c r="B175" s="102">
        <f t="shared" ref="B175:T175" si="39">SUM(B144:B174)</f>
        <v>1.03</v>
      </c>
      <c r="C175" s="102">
        <f t="shared" si="39"/>
        <v>2.11</v>
      </c>
      <c r="D175" s="102">
        <f t="shared" si="39"/>
        <v>1.3100000000000003</v>
      </c>
      <c r="E175" s="102">
        <f t="shared" si="39"/>
        <v>1.98</v>
      </c>
      <c r="F175" s="102">
        <f t="shared" si="39"/>
        <v>1.7999999999999998</v>
      </c>
      <c r="G175" s="102">
        <f t="shared" si="39"/>
        <v>1.6199999999999999</v>
      </c>
      <c r="H175" s="102">
        <f t="shared" si="39"/>
        <v>0.65</v>
      </c>
      <c r="I175" s="102">
        <f t="shared" si="39"/>
        <v>1.2700000000000002</v>
      </c>
      <c r="J175" s="102">
        <f t="shared" si="39"/>
        <v>1.3900000000000001</v>
      </c>
      <c r="K175" s="102">
        <f t="shared" si="39"/>
        <v>0</v>
      </c>
      <c r="L175" s="102">
        <f t="shared" si="39"/>
        <v>1.9999999999999998</v>
      </c>
      <c r="M175" s="102">
        <f t="shared" si="39"/>
        <v>1.57</v>
      </c>
      <c r="N175" s="102">
        <f t="shared" si="39"/>
        <v>1.06</v>
      </c>
      <c r="O175" s="102">
        <f t="shared" si="39"/>
        <v>0</v>
      </c>
      <c r="P175" s="102">
        <f t="shared" si="39"/>
        <v>1.1300000000000001</v>
      </c>
      <c r="Q175" s="102">
        <f t="shared" si="39"/>
        <v>1.24</v>
      </c>
      <c r="R175" s="102">
        <f t="shared" si="39"/>
        <v>1.88</v>
      </c>
      <c r="S175" s="102">
        <f t="shared" si="39"/>
        <v>0</v>
      </c>
      <c r="T175" s="102">
        <f t="shared" si="39"/>
        <v>2.8</v>
      </c>
      <c r="X175" s="90"/>
      <c r="Y175" s="90"/>
      <c r="Z175" s="92"/>
      <c r="AA175" s="92"/>
      <c r="AB175" s="93"/>
      <c r="AC175" s="93"/>
    </row>
    <row r="176" spans="1:29" s="84" customFormat="1" x14ac:dyDescent="0.2">
      <c r="W176" s="120">
        <v>43252</v>
      </c>
      <c r="X176" s="135"/>
      <c r="Y176" s="133" t="s">
        <v>107</v>
      </c>
      <c r="Z176" s="135"/>
      <c r="AA176" s="135"/>
      <c r="AB176" s="126"/>
      <c r="AC176" s="105"/>
    </row>
    <row r="177" spans="1:29" s="84" customFormat="1" x14ac:dyDescent="0.2">
      <c r="M177" s="87"/>
      <c r="X177" s="90" t="s">
        <v>43</v>
      </c>
      <c r="Y177" s="90" t="s">
        <v>115</v>
      </c>
      <c r="Z177" s="92" t="s">
        <v>99</v>
      </c>
      <c r="AA177" s="124" t="s">
        <v>116</v>
      </c>
      <c r="AB177" s="93" t="s">
        <v>100</v>
      </c>
      <c r="AC177" s="109" t="s">
        <v>178</v>
      </c>
    </row>
    <row r="178" spans="1:29" s="84" customFormat="1" x14ac:dyDescent="0.2">
      <c r="A178" s="84" t="s">
        <v>43</v>
      </c>
      <c r="B178" s="84" t="s">
        <v>1</v>
      </c>
      <c r="C178" s="84" t="s">
        <v>2</v>
      </c>
      <c r="D178" s="84" t="s">
        <v>113</v>
      </c>
      <c r="E178" s="84" t="s">
        <v>4</v>
      </c>
      <c r="F178" s="84" t="s">
        <v>5</v>
      </c>
      <c r="G178" s="84" t="s">
        <v>6</v>
      </c>
      <c r="H178" s="84" t="s">
        <v>180</v>
      </c>
      <c r="I178" s="84" t="s">
        <v>96</v>
      </c>
      <c r="J178" s="84" t="s">
        <v>9</v>
      </c>
      <c r="K178" s="84" t="s">
        <v>10</v>
      </c>
      <c r="L178" s="84" t="s">
        <v>11</v>
      </c>
      <c r="M178" s="87" t="s">
        <v>185</v>
      </c>
      <c r="N178" s="84" t="s">
        <v>13</v>
      </c>
      <c r="O178" s="84" t="s">
        <v>14</v>
      </c>
      <c r="P178" s="84" t="s">
        <v>189</v>
      </c>
      <c r="Q178" s="84" t="s">
        <v>16</v>
      </c>
      <c r="R178" s="84" t="s">
        <v>17</v>
      </c>
      <c r="S178" s="84" t="s">
        <v>18</v>
      </c>
      <c r="T178" s="84" t="s">
        <v>19</v>
      </c>
      <c r="W178" s="84" t="s">
        <v>1</v>
      </c>
      <c r="X178" s="90">
        <f>B211</f>
        <v>1.31</v>
      </c>
      <c r="Y178" s="94">
        <v>1.0782608695652174</v>
      </c>
      <c r="Z178" s="93">
        <f>AK25</f>
        <v>7.1100000000000012</v>
      </c>
      <c r="AA178" s="93">
        <f>Average!H499</f>
        <v>8.0157142857142869</v>
      </c>
      <c r="AB178" s="93">
        <f>AV$33+AV$34+AV$35+AV$36+Z178</f>
        <v>12.540000000000001</v>
      </c>
      <c r="AC178" s="111">
        <f>AC144+Table91931435667[[#This Row],[Column2]]</f>
        <v>12.473526857602948</v>
      </c>
    </row>
    <row r="179" spans="1:29" s="84" customFormat="1" x14ac:dyDescent="0.2">
      <c r="A179" s="84">
        <v>2018</v>
      </c>
      <c r="G179" s="140"/>
      <c r="W179" s="84" t="s">
        <v>2</v>
      </c>
      <c r="X179" s="90">
        <f>C211</f>
        <v>2.15</v>
      </c>
      <c r="Y179" s="94">
        <v>1.6678947368421053</v>
      </c>
      <c r="Z179" s="93">
        <f t="shared" ref="Z179:Z196" si="40">AK26</f>
        <v>13.719999999999999</v>
      </c>
      <c r="AA179" s="93">
        <f>Average!H500</f>
        <v>11.577272256728778</v>
      </c>
      <c r="AB179" s="93">
        <f>AW$33+AW$34+AW$35+AW$36+Z179</f>
        <v>22.21</v>
      </c>
      <c r="AC179" s="111">
        <f>AC145+Table91931435667[[#This Row],[Column2]]</f>
        <v>18.103237196688536</v>
      </c>
    </row>
    <row r="180" spans="1:29" s="84" customFormat="1" x14ac:dyDescent="0.2">
      <c r="A180" s="84">
        <v>1</v>
      </c>
      <c r="G180" s="139"/>
      <c r="N180" s="84">
        <v>0.01</v>
      </c>
      <c r="U180" s="84">
        <v>1</v>
      </c>
      <c r="W180" s="84" t="s">
        <v>113</v>
      </c>
      <c r="X180" s="90">
        <f>D211</f>
        <v>1.77</v>
      </c>
      <c r="Y180" s="94"/>
      <c r="Z180" s="93">
        <f t="shared" si="40"/>
        <v>7.8900000000000006</v>
      </c>
      <c r="AA180" s="93"/>
      <c r="AB180" s="93">
        <f>AX$33+AX$34+AX$35+AX$36+Z180</f>
        <v>10.59</v>
      </c>
      <c r="AC180" s="111"/>
    </row>
    <row r="181" spans="1:29" s="84" customFormat="1" x14ac:dyDescent="0.2">
      <c r="A181" s="84">
        <v>2</v>
      </c>
      <c r="B181" s="84">
        <v>0.05</v>
      </c>
      <c r="C181" s="84">
        <v>0.37</v>
      </c>
      <c r="G181" s="140"/>
      <c r="U181" s="84">
        <v>2</v>
      </c>
      <c r="W181" s="84" t="s">
        <v>4</v>
      </c>
      <c r="X181" s="90">
        <f>E211</f>
        <v>1.1000000000000001</v>
      </c>
      <c r="Y181" s="94">
        <v>1.4930434782608697</v>
      </c>
      <c r="Z181" s="93">
        <f t="shared" si="40"/>
        <v>13.67</v>
      </c>
      <c r="AA181" s="93">
        <f>Average!H502</f>
        <v>11.902142857142858</v>
      </c>
      <c r="AB181" s="93">
        <f>AY$33+AY$34+AY$35+AY$36+Z181</f>
        <v>18.350000000000001</v>
      </c>
      <c r="AC181" s="111">
        <f>AC147+Table91931435667[[#This Row],[Column2]]</f>
        <v>19.584037267080742</v>
      </c>
    </row>
    <row r="182" spans="1:29" s="84" customFormat="1" x14ac:dyDescent="0.2">
      <c r="A182" s="84">
        <v>3</v>
      </c>
      <c r="D182" s="84">
        <v>0.02</v>
      </c>
      <c r="G182" s="139"/>
      <c r="L182" s="84">
        <v>0.21</v>
      </c>
      <c r="M182" s="84">
        <v>7.0000000000000007E-2</v>
      </c>
      <c r="R182" s="84">
        <v>0.2</v>
      </c>
      <c r="U182" s="84">
        <v>3</v>
      </c>
      <c r="W182" s="84" t="s">
        <v>5</v>
      </c>
      <c r="X182" s="90">
        <f>F211</f>
        <v>1.5800000000000003</v>
      </c>
      <c r="Y182" s="94">
        <v>1.4491304347826086</v>
      </c>
      <c r="Z182" s="93">
        <f t="shared" si="40"/>
        <v>10.140000000000002</v>
      </c>
      <c r="AA182" s="93">
        <f>Average!H503</f>
        <v>9.0721428571428575</v>
      </c>
      <c r="AB182" s="93">
        <f>AZ$33+AZ$34+AZ$35+AZ$36+Z182</f>
        <v>16.560000000000002</v>
      </c>
      <c r="AC182" s="111">
        <f>AC148+Table91931435667[[#This Row],[Column2]]</f>
        <v>14.474849188653538</v>
      </c>
    </row>
    <row r="183" spans="1:29" s="84" customFormat="1" x14ac:dyDescent="0.2">
      <c r="A183" s="84">
        <v>4</v>
      </c>
      <c r="F183" s="84">
        <v>0.17</v>
      </c>
      <c r="G183" s="139"/>
      <c r="I183" s="84">
        <v>0.03</v>
      </c>
      <c r="J183" s="84">
        <v>0.03</v>
      </c>
      <c r="N183" s="84">
        <v>0.13</v>
      </c>
      <c r="U183" s="84">
        <v>4</v>
      </c>
      <c r="W183" s="84" t="s">
        <v>6</v>
      </c>
      <c r="X183" s="90">
        <f>G211</f>
        <v>1.3</v>
      </c>
      <c r="Y183" s="94">
        <v>0.97263157894736862</v>
      </c>
      <c r="Z183" s="93">
        <f t="shared" si="40"/>
        <v>10.56</v>
      </c>
      <c r="AA183" s="93">
        <f>Average!H504</f>
        <v>7.4166315789473689</v>
      </c>
      <c r="AB183" s="93">
        <f>BA$33+BA$34+BA$35+BA$36+Z183</f>
        <v>15.010000000000002</v>
      </c>
      <c r="AC183" s="111">
        <f>AC149+Table91931435667[[#This Row],[Column2]]</f>
        <v>12.587863777089783</v>
      </c>
    </row>
    <row r="184" spans="1:29" s="84" customFormat="1" x14ac:dyDescent="0.2">
      <c r="A184" s="84">
        <v>5</v>
      </c>
      <c r="G184" s="139"/>
      <c r="U184" s="84">
        <v>5</v>
      </c>
      <c r="W184" s="84" t="s">
        <v>180</v>
      </c>
      <c r="X184" s="90">
        <f>H211</f>
        <v>1.31</v>
      </c>
      <c r="Y184" s="94">
        <v>1.0404347826086957</v>
      </c>
      <c r="Z184" s="93">
        <f t="shared" si="40"/>
        <v>10.14</v>
      </c>
      <c r="AA184" s="93">
        <f>Average!H505</f>
        <v>8.2089285714285705</v>
      </c>
      <c r="AB184" s="93">
        <f>BB$33+BB$34+BB$35+BB$36+Z184</f>
        <v>17</v>
      </c>
      <c r="AC184" s="111">
        <f>AC150+Table91931435667[[#This Row],[Column2]]</f>
        <v>13.993699058590362</v>
      </c>
    </row>
    <row r="185" spans="1:29" s="84" customFormat="1" x14ac:dyDescent="0.2">
      <c r="A185" s="84">
        <v>6</v>
      </c>
      <c r="G185" s="140"/>
      <c r="U185" s="84">
        <v>6</v>
      </c>
      <c r="W185" s="84" t="s">
        <v>96</v>
      </c>
      <c r="X185" s="90">
        <f>I211</f>
        <v>1.5099999999999998</v>
      </c>
      <c r="Y185" s="94"/>
      <c r="Z185" s="93">
        <f t="shared" si="40"/>
        <v>9.23</v>
      </c>
      <c r="AA185" s="93"/>
      <c r="AB185" s="93">
        <f>BC$33+BC$34+BC$35+BC$36+Z185</f>
        <v>15.14</v>
      </c>
      <c r="AC185" s="111"/>
    </row>
    <row r="186" spans="1:29" s="84" customFormat="1" x14ac:dyDescent="0.2">
      <c r="A186" s="84">
        <v>7</v>
      </c>
      <c r="G186" s="140"/>
      <c r="U186" s="84">
        <v>7</v>
      </c>
      <c r="W186" s="84" t="s">
        <v>9</v>
      </c>
      <c r="X186" s="90">
        <f>J211</f>
        <v>1.4700000000000002</v>
      </c>
      <c r="Y186" s="94">
        <v>1.3513043478260871</v>
      </c>
      <c r="Z186" s="93">
        <f t="shared" si="40"/>
        <v>9.84</v>
      </c>
      <c r="AA186" s="93">
        <f>Average!H507</f>
        <v>10.364642857142858</v>
      </c>
      <c r="AB186" s="93">
        <f>BD$33+BD$34+BD$35+BD$36+Z186</f>
        <v>17.54</v>
      </c>
      <c r="AC186" s="111">
        <f>AC152+Table91931435667[[#This Row],[Column2]]</f>
        <v>16.301808408982321</v>
      </c>
    </row>
    <row r="187" spans="1:29" s="84" customFormat="1" x14ac:dyDescent="0.2">
      <c r="A187" s="84">
        <v>8</v>
      </c>
      <c r="B187" s="84">
        <v>0.04</v>
      </c>
      <c r="C187" s="84">
        <v>0.11</v>
      </c>
      <c r="D187">
        <v>0.04</v>
      </c>
      <c r="E187" s="84">
        <v>0.08</v>
      </c>
      <c r="G187" s="84">
        <v>0.15</v>
      </c>
      <c r="I187" s="84">
        <v>0.05</v>
      </c>
      <c r="M187" s="84">
        <v>0.03</v>
      </c>
      <c r="P187" s="84">
        <v>0.05</v>
      </c>
      <c r="U187" s="84">
        <v>8</v>
      </c>
      <c r="W187" s="84" t="s">
        <v>10</v>
      </c>
      <c r="X187" s="90">
        <f>K211</f>
        <v>0</v>
      </c>
      <c r="Y187" s="94">
        <v>1.1234782608695653</v>
      </c>
      <c r="Z187" s="93">
        <f t="shared" si="40"/>
        <v>0</v>
      </c>
      <c r="AA187" s="93">
        <f>Average!H508</f>
        <v>9.1504166666666666</v>
      </c>
      <c r="AB187" s="93">
        <f>BE$33+BE$34+BE$35+BE$36+Z187</f>
        <v>0</v>
      </c>
      <c r="AC187" s="111">
        <f>AC153+Table91931435667[[#This Row],[Column2]]</f>
        <v>13.164836956521739</v>
      </c>
    </row>
    <row r="188" spans="1:29" s="84" customFormat="1" x14ac:dyDescent="0.2">
      <c r="A188" s="84">
        <v>9</v>
      </c>
      <c r="C188" s="84">
        <v>0.53</v>
      </c>
      <c r="D188" s="84">
        <v>0.63</v>
      </c>
      <c r="E188" s="84">
        <v>0.56999999999999995</v>
      </c>
      <c r="F188" s="84">
        <v>0.1</v>
      </c>
      <c r="G188" s="84">
        <v>0.49</v>
      </c>
      <c r="H188">
        <v>0.55000000000000004</v>
      </c>
      <c r="I188">
        <v>0.69</v>
      </c>
      <c r="L188" s="84">
        <v>0.6</v>
      </c>
      <c r="M188" s="84">
        <v>0.75</v>
      </c>
      <c r="N188" s="84">
        <v>0.56000000000000005</v>
      </c>
      <c r="P188" s="84">
        <v>0.78</v>
      </c>
      <c r="Q188" s="34">
        <v>0.13</v>
      </c>
      <c r="R188" s="84">
        <v>0.67</v>
      </c>
      <c r="T188" s="84">
        <v>0.65</v>
      </c>
      <c r="U188" s="84">
        <v>9</v>
      </c>
      <c r="W188" s="84" t="s">
        <v>11</v>
      </c>
      <c r="X188" s="90">
        <f>L211</f>
        <v>2.2400000000000002</v>
      </c>
      <c r="Y188" s="94">
        <v>1.6065217391304349</v>
      </c>
      <c r="Z188" s="93">
        <f t="shared" si="40"/>
        <v>9.68</v>
      </c>
      <c r="AA188" s="93">
        <f>Average!H509</f>
        <v>10.429642857142857</v>
      </c>
      <c r="AB188" s="93">
        <f>BF$33+BF$34+BF$35+BF$36+Z188</f>
        <v>18.189999999999998</v>
      </c>
      <c r="AC188" s="111">
        <f>AC154+Table91931435667[[#This Row],[Column2]]</f>
        <v>15.134365079365079</v>
      </c>
    </row>
    <row r="189" spans="1:29" s="84" customFormat="1" x14ac:dyDescent="0.2">
      <c r="A189" s="84">
        <v>10</v>
      </c>
      <c r="B189" s="84">
        <v>0.62</v>
      </c>
      <c r="F189" s="84">
        <v>0.57999999999999996</v>
      </c>
      <c r="L189" s="84">
        <v>0.04</v>
      </c>
      <c r="N189" s="84">
        <v>0.01</v>
      </c>
      <c r="P189" s="84">
        <v>0.03</v>
      </c>
      <c r="U189" s="84">
        <v>10</v>
      </c>
      <c r="W189" s="84" t="s">
        <v>185</v>
      </c>
      <c r="X189" s="90">
        <f>M211</f>
        <v>1.69</v>
      </c>
      <c r="Y189" s="94">
        <v>1.2921739130434782</v>
      </c>
      <c r="Z189" s="93">
        <f t="shared" si="40"/>
        <v>11.219999999999999</v>
      </c>
      <c r="AA189" s="93">
        <f>Average!H510</f>
        <v>8.59375</v>
      </c>
      <c r="AB189" s="93">
        <f>BG$33+BG$34+BG$35+BG$36+Z189</f>
        <v>11.219999999999999</v>
      </c>
      <c r="AC189" s="111">
        <f>AC155+Table91931435667[[#This Row],[Column2]]</f>
        <v>14.002233201581028</v>
      </c>
    </row>
    <row r="190" spans="1:29" s="84" customFormat="1" x14ac:dyDescent="0.2">
      <c r="A190" s="84">
        <v>11</v>
      </c>
      <c r="F190" s="84">
        <v>0.01</v>
      </c>
      <c r="J190" s="84">
        <v>0.78</v>
      </c>
      <c r="T190" s="84">
        <v>0.21</v>
      </c>
      <c r="U190" s="84">
        <v>11</v>
      </c>
      <c r="W190" s="84" t="s">
        <v>13</v>
      </c>
      <c r="X190" s="90">
        <f>N211</f>
        <v>1.2600000000000002</v>
      </c>
      <c r="Y190" s="94">
        <v>1.3439130434782611</v>
      </c>
      <c r="Z190" s="93">
        <f t="shared" si="40"/>
        <v>8.5399999999999991</v>
      </c>
      <c r="AA190" s="93">
        <f>Average!H511</f>
        <v>8.9414285714285722</v>
      </c>
      <c r="AB190" s="93">
        <f>BH$33+BH$34+BH$35+BH$36+Z190</f>
        <v>14.879999999999999</v>
      </c>
      <c r="AC190" s="111">
        <f>AC156+Table91931435667[[#This Row],[Column2]]</f>
        <v>13.761863354037267</v>
      </c>
    </row>
    <row r="191" spans="1:29" s="84" customFormat="1" x14ac:dyDescent="0.2">
      <c r="A191" s="84">
        <v>12</v>
      </c>
      <c r="U191" s="84">
        <v>12</v>
      </c>
      <c r="W191" s="84" t="s">
        <v>14</v>
      </c>
      <c r="X191" s="90">
        <f>O211</f>
        <v>0</v>
      </c>
      <c r="Y191" s="94">
        <v>1.1009090909090911</v>
      </c>
      <c r="Z191" s="93">
        <f t="shared" si="40"/>
        <v>0</v>
      </c>
      <c r="AA191" s="93">
        <f>Average!H512</f>
        <v>7.5825681725681733</v>
      </c>
      <c r="AB191" s="93">
        <f>BI$33+BI$34+BI$35+BI$36+Z191</f>
        <v>4.66</v>
      </c>
      <c r="AC191" s="111">
        <f>AC157+Table91931435667[[#This Row],[Column2]]</f>
        <v>11.314218181174704</v>
      </c>
    </row>
    <row r="192" spans="1:29" s="84" customFormat="1" x14ac:dyDescent="0.2">
      <c r="A192" s="84">
        <v>13</v>
      </c>
      <c r="U192" s="84">
        <v>13</v>
      </c>
      <c r="W192" s="84" t="s">
        <v>191</v>
      </c>
      <c r="X192" s="90">
        <f>P211</f>
        <v>1.5600000000000003</v>
      </c>
      <c r="Y192" s="94">
        <v>1.0855555555555556</v>
      </c>
      <c r="Z192" s="93">
        <f t="shared" si="40"/>
        <v>9.370000000000001</v>
      </c>
      <c r="AA192" s="93">
        <f>Average!H513</f>
        <v>8.1743790849673204</v>
      </c>
      <c r="AB192" s="93">
        <f>BJ$33+BJ$34+BJ$35+BJ$36+Z192</f>
        <v>9.370000000000001</v>
      </c>
      <c r="AC192" s="111">
        <f>AC158+Table91931435667[[#This Row],[Column2]]</f>
        <v>14.003071895424839</v>
      </c>
    </row>
    <row r="193" spans="1:29" s="84" customFormat="1" x14ac:dyDescent="0.2">
      <c r="A193" s="84">
        <v>14</v>
      </c>
      <c r="G193" s="84">
        <v>0.03</v>
      </c>
      <c r="U193" s="84">
        <v>14</v>
      </c>
      <c r="W193" s="84" t="s">
        <v>16</v>
      </c>
      <c r="X193" s="90">
        <f>Q211</f>
        <v>1.53</v>
      </c>
      <c r="Y193" s="94">
        <v>1.3156521739130436</v>
      </c>
      <c r="Z193" s="93">
        <f t="shared" si="40"/>
        <v>11.26</v>
      </c>
      <c r="AA193" s="93">
        <f>Average!H514</f>
        <v>10.263214285714287</v>
      </c>
      <c r="AB193" s="93">
        <f>BK$33+BK$34+BK$35+BK$36+Z193</f>
        <v>19.02</v>
      </c>
      <c r="AC193" s="111">
        <f>AC159+Table91931435667[[#This Row],[Column2]]</f>
        <v>17.255659340659342</v>
      </c>
    </row>
    <row r="194" spans="1:29" s="84" customFormat="1" x14ac:dyDescent="0.2">
      <c r="A194" s="84">
        <v>15</v>
      </c>
      <c r="U194" s="84">
        <v>15</v>
      </c>
      <c r="W194" s="84" t="s">
        <v>17</v>
      </c>
      <c r="X194" s="90">
        <f>R211</f>
        <v>1.74</v>
      </c>
      <c r="Y194" s="94">
        <v>1.4745454545454544</v>
      </c>
      <c r="Z194" s="93">
        <f t="shared" si="40"/>
        <v>9.59</v>
      </c>
      <c r="AA194" s="93">
        <f>Average!H515</f>
        <v>9.9618660968660979</v>
      </c>
      <c r="AB194" s="93">
        <f>BL$33+BL$34+BL$35+BL$36+Z194</f>
        <v>15.69</v>
      </c>
      <c r="AC194" s="111">
        <f>AC160+Table91931435667[[#This Row],[Column2]]</f>
        <v>15.356635401635403</v>
      </c>
    </row>
    <row r="195" spans="1:29" s="84" customFormat="1" x14ac:dyDescent="0.2">
      <c r="A195" s="84">
        <v>16</v>
      </c>
      <c r="B195" s="84">
        <v>0.03</v>
      </c>
      <c r="C195" s="84">
        <v>0.18</v>
      </c>
      <c r="D195">
        <v>0.04</v>
      </c>
      <c r="E195" s="84">
        <v>0.04</v>
      </c>
      <c r="G195" s="84">
        <v>0.02</v>
      </c>
      <c r="I195" s="84">
        <v>0.03</v>
      </c>
      <c r="M195" s="84">
        <v>0.04</v>
      </c>
      <c r="N195" s="84">
        <v>0.1</v>
      </c>
      <c r="P195" s="84">
        <v>0.02</v>
      </c>
      <c r="Q195" s="34">
        <v>0.4</v>
      </c>
      <c r="R195" s="84">
        <v>0.1</v>
      </c>
      <c r="T195" s="84">
        <v>0.1</v>
      </c>
      <c r="U195" s="84">
        <v>16</v>
      </c>
      <c r="W195" s="84" t="s">
        <v>18</v>
      </c>
      <c r="X195" s="90">
        <f>S211</f>
        <v>0</v>
      </c>
      <c r="Y195" s="94">
        <v>1.3925000000000001</v>
      </c>
      <c r="Z195" s="93">
        <f t="shared" si="40"/>
        <v>0</v>
      </c>
      <c r="AA195" s="93">
        <f>Average!H516</f>
        <v>10.579230769230769</v>
      </c>
      <c r="AB195" s="93">
        <f>BM$33+BM$34+BM$35+BM$36+Z195</f>
        <v>0</v>
      </c>
      <c r="AC195" s="111">
        <f>AC161+Table91931435667[[#This Row],[Column2]]</f>
        <v>14.282051282051283</v>
      </c>
    </row>
    <row r="196" spans="1:29" s="84" customFormat="1" x14ac:dyDescent="0.2">
      <c r="A196" s="84">
        <v>17</v>
      </c>
      <c r="F196" s="84">
        <v>0.15</v>
      </c>
      <c r="I196" s="84">
        <v>0.01</v>
      </c>
      <c r="J196" s="84">
        <v>0.03</v>
      </c>
      <c r="L196" s="84">
        <v>0.17</v>
      </c>
      <c r="N196" s="84">
        <v>0.03</v>
      </c>
      <c r="U196" s="84">
        <v>17</v>
      </c>
      <c r="W196" s="84" t="s">
        <v>19</v>
      </c>
      <c r="X196" s="90">
        <f>T211</f>
        <v>2.2599999999999998</v>
      </c>
      <c r="Y196" s="94">
        <v>1.9584615384615385</v>
      </c>
      <c r="Z196" s="93">
        <f t="shared" si="40"/>
        <v>11.729999999999999</v>
      </c>
      <c r="AA196" s="93">
        <f>Average!H517</f>
        <v>17.163611111111109</v>
      </c>
      <c r="AB196" s="93">
        <f>BN$33+BN$34+BN$35+BN$36+Z196</f>
        <v>18.099999999999998</v>
      </c>
      <c r="AC196" s="111">
        <f>AC162+Table91931435667[[#This Row],[Column2]]</f>
        <v>24.016410256410257</v>
      </c>
    </row>
    <row r="197" spans="1:29" s="84" customFormat="1" x14ac:dyDescent="0.2">
      <c r="A197" s="84">
        <v>18</v>
      </c>
      <c r="B197" s="84">
        <v>0.24</v>
      </c>
      <c r="C197" s="84">
        <v>0.44</v>
      </c>
      <c r="D197">
        <v>0.32</v>
      </c>
      <c r="E197" s="84">
        <v>0.33</v>
      </c>
      <c r="F197" s="84">
        <v>0.1</v>
      </c>
      <c r="G197" s="84">
        <v>0.4</v>
      </c>
      <c r="H197">
        <v>0.3</v>
      </c>
      <c r="I197">
        <v>0.32</v>
      </c>
      <c r="L197" s="84">
        <v>0.37</v>
      </c>
      <c r="M197" s="84">
        <v>0.33</v>
      </c>
      <c r="N197" s="84">
        <v>0.4</v>
      </c>
      <c r="P197" s="84">
        <v>0.31</v>
      </c>
      <c r="Q197" s="34">
        <v>0.37</v>
      </c>
      <c r="R197" s="84">
        <v>0.55000000000000004</v>
      </c>
      <c r="T197" s="84">
        <v>0.5</v>
      </c>
      <c r="U197" s="84">
        <v>18</v>
      </c>
      <c r="X197" s="90"/>
      <c r="Y197" s="90"/>
      <c r="Z197" s="92"/>
      <c r="AA197" s="92"/>
      <c r="AB197" s="93"/>
      <c r="AC197" s="111"/>
    </row>
    <row r="198" spans="1:29" s="84" customFormat="1" x14ac:dyDescent="0.2">
      <c r="A198" s="84">
        <v>19</v>
      </c>
      <c r="F198" s="84">
        <v>0.36</v>
      </c>
      <c r="J198" s="84">
        <v>0.33</v>
      </c>
      <c r="N198">
        <v>0.02</v>
      </c>
      <c r="T198" s="84">
        <v>0.08</v>
      </c>
      <c r="U198" s="84">
        <v>19</v>
      </c>
      <c r="W198" s="84" t="s">
        <v>101</v>
      </c>
      <c r="X198" s="90"/>
      <c r="Y198" s="90"/>
      <c r="Z198" s="92"/>
      <c r="AA198" s="92" t="s">
        <v>145</v>
      </c>
      <c r="AB198" s="93"/>
      <c r="AC198" s="111"/>
    </row>
    <row r="199" spans="1:29" s="84" customFormat="1" x14ac:dyDescent="0.2">
      <c r="A199" s="84">
        <v>20</v>
      </c>
      <c r="U199" s="84">
        <v>20</v>
      </c>
      <c r="X199" s="91" t="s">
        <v>102</v>
      </c>
      <c r="Y199" s="91"/>
      <c r="Z199" s="92"/>
      <c r="AA199" s="92"/>
      <c r="AB199" s="93"/>
      <c r="AC199" s="111"/>
    </row>
    <row r="200" spans="1:29" s="84" customFormat="1" x14ac:dyDescent="0.2">
      <c r="A200" s="84">
        <v>21</v>
      </c>
      <c r="B200" s="84">
        <v>0.33</v>
      </c>
      <c r="C200" s="84">
        <v>0.5</v>
      </c>
      <c r="D200">
        <v>0.72</v>
      </c>
      <c r="F200">
        <v>0.03</v>
      </c>
      <c r="G200" s="84">
        <v>0.21</v>
      </c>
      <c r="H200">
        <v>0.46</v>
      </c>
      <c r="I200">
        <v>0.38</v>
      </c>
      <c r="J200" s="84">
        <v>0.3</v>
      </c>
      <c r="M200" s="84">
        <v>0.46</v>
      </c>
      <c r="P200" s="84">
        <v>0.33</v>
      </c>
      <c r="Q200" s="84">
        <v>0.13</v>
      </c>
      <c r="R200" s="84">
        <v>0.22</v>
      </c>
      <c r="T200">
        <v>0.72</v>
      </c>
      <c r="U200" s="84">
        <v>21</v>
      </c>
      <c r="X200" s="90"/>
      <c r="Y200" s="90"/>
      <c r="Z200" s="92"/>
      <c r="AA200" s="92"/>
      <c r="AB200" s="93"/>
      <c r="AC200" s="109"/>
    </row>
    <row r="201" spans="1:29" s="84" customFormat="1" x14ac:dyDescent="0.2">
      <c r="A201" s="84">
        <v>22</v>
      </c>
      <c r="M201" s="84">
        <v>0.01</v>
      </c>
      <c r="U201" s="84">
        <v>22</v>
      </c>
      <c r="X201" s="90"/>
      <c r="Y201" s="90"/>
      <c r="Z201" s="92"/>
      <c r="AA201" s="92"/>
      <c r="AB201" s="93"/>
      <c r="AC201" s="93"/>
    </row>
    <row r="202" spans="1:29" s="84" customFormat="1" x14ac:dyDescent="0.2">
      <c r="A202" s="84">
        <v>23</v>
      </c>
      <c r="U202" s="84">
        <v>23</v>
      </c>
      <c r="X202" s="90"/>
      <c r="Y202" s="90"/>
      <c r="Z202" s="92"/>
      <c r="AA202" s="92"/>
      <c r="AB202" s="93"/>
      <c r="AC202" s="93"/>
    </row>
    <row r="203" spans="1:29" s="84" customFormat="1" x14ac:dyDescent="0.2">
      <c r="A203" s="84">
        <v>24</v>
      </c>
      <c r="U203" s="84">
        <v>24</v>
      </c>
      <c r="X203" s="90"/>
      <c r="Y203" s="90"/>
      <c r="Z203" s="92"/>
      <c r="AA203" s="92"/>
      <c r="AB203" s="93"/>
      <c r="AC203" s="93"/>
    </row>
    <row r="204" spans="1:29" s="84" customFormat="1" x14ac:dyDescent="0.2">
      <c r="A204" s="84">
        <v>25</v>
      </c>
      <c r="L204" s="84">
        <v>0.85</v>
      </c>
      <c r="U204" s="84">
        <v>25</v>
      </c>
      <c r="X204" s="90"/>
      <c r="Y204" s="90"/>
      <c r="Z204" s="92"/>
      <c r="AA204" s="92"/>
      <c r="AB204" s="93"/>
      <c r="AC204" s="93"/>
    </row>
    <row r="205" spans="1:29" s="84" customFormat="1" x14ac:dyDescent="0.2">
      <c r="A205" s="84">
        <v>26</v>
      </c>
      <c r="U205" s="84">
        <v>26</v>
      </c>
      <c r="X205" s="90"/>
      <c r="Y205" s="90"/>
      <c r="Z205" s="92"/>
      <c r="AA205" s="92"/>
      <c r="AB205" s="93"/>
      <c r="AC205" s="93"/>
    </row>
    <row r="206" spans="1:29" s="84" customFormat="1" x14ac:dyDescent="0.2">
      <c r="A206" s="84">
        <v>27</v>
      </c>
      <c r="U206" s="84">
        <v>27</v>
      </c>
      <c r="X206" s="90"/>
      <c r="Y206" s="90"/>
      <c r="Z206" s="92"/>
      <c r="AA206" s="92"/>
      <c r="AB206" s="93"/>
      <c r="AC206" s="93"/>
    </row>
    <row r="207" spans="1:29" s="84" customFormat="1" x14ac:dyDescent="0.2">
      <c r="A207" s="84">
        <v>28</v>
      </c>
      <c r="E207" s="84">
        <v>0.04</v>
      </c>
      <c r="P207" s="84">
        <v>0.02</v>
      </c>
      <c r="Q207" s="84">
        <v>0.3</v>
      </c>
      <c r="U207" s="84">
        <v>28</v>
      </c>
      <c r="X207" s="90"/>
      <c r="Y207" s="90"/>
      <c r="Z207" s="92"/>
      <c r="AA207" s="92"/>
      <c r="AB207" s="93"/>
      <c r="AC207" s="93"/>
    </row>
    <row r="208" spans="1:29" s="84" customFormat="1" x14ac:dyDescent="0.2">
      <c r="A208" s="84">
        <v>29</v>
      </c>
      <c r="C208" s="84">
        <v>0.02</v>
      </c>
      <c r="E208" s="84">
        <v>0.04</v>
      </c>
      <c r="P208" s="84">
        <v>0.02</v>
      </c>
      <c r="Q208" s="84">
        <v>0.2</v>
      </c>
      <c r="U208" s="84">
        <v>29</v>
      </c>
      <c r="X208" s="90"/>
      <c r="Y208" s="90"/>
      <c r="Z208" s="92"/>
      <c r="AA208" s="92"/>
      <c r="AB208" s="93"/>
      <c r="AC208" s="93"/>
    </row>
    <row r="209" spans="1:29" s="84" customFormat="1" x14ac:dyDescent="0.2">
      <c r="A209" s="84">
        <v>30</v>
      </c>
      <c r="F209" s="84">
        <v>0.08</v>
      </c>
      <c r="U209" s="84">
        <v>30</v>
      </c>
      <c r="X209" s="90"/>
      <c r="Y209" s="90"/>
      <c r="Z209" s="92"/>
      <c r="AA209" s="92"/>
      <c r="AB209" s="93"/>
      <c r="AC209" s="93"/>
    </row>
    <row r="210" spans="1:29" s="84" customFormat="1" x14ac:dyDescent="0.2">
      <c r="A210" s="84">
        <v>31</v>
      </c>
      <c r="U210" s="84">
        <v>31</v>
      </c>
      <c r="X210" s="90"/>
      <c r="Y210" s="90"/>
      <c r="Z210" s="92"/>
      <c r="AA210" s="92"/>
      <c r="AB210" s="93"/>
      <c r="AC210" s="93"/>
    </row>
    <row r="211" spans="1:29" s="84" customFormat="1" x14ac:dyDescent="0.2">
      <c r="A211" s="102" t="s">
        <v>37</v>
      </c>
      <c r="B211" s="102">
        <f t="shared" ref="B211:T211" si="41">SUM(B180:B210)</f>
        <v>1.31</v>
      </c>
      <c r="C211" s="102">
        <f t="shared" si="41"/>
        <v>2.15</v>
      </c>
      <c r="D211" s="102">
        <f t="shared" si="41"/>
        <v>1.77</v>
      </c>
      <c r="E211" s="102">
        <f t="shared" si="41"/>
        <v>1.1000000000000001</v>
      </c>
      <c r="F211" s="102">
        <f t="shared" si="41"/>
        <v>1.5800000000000003</v>
      </c>
      <c r="G211" s="102">
        <f t="shared" si="41"/>
        <v>1.3</v>
      </c>
      <c r="H211" s="102">
        <f t="shared" si="41"/>
        <v>1.31</v>
      </c>
      <c r="I211" s="102">
        <f t="shared" si="41"/>
        <v>1.5099999999999998</v>
      </c>
      <c r="J211" s="102">
        <f t="shared" si="41"/>
        <v>1.4700000000000002</v>
      </c>
      <c r="K211" s="102">
        <f t="shared" si="41"/>
        <v>0</v>
      </c>
      <c r="L211" s="102">
        <f t="shared" si="41"/>
        <v>2.2400000000000002</v>
      </c>
      <c r="M211" s="102">
        <f t="shared" si="41"/>
        <v>1.69</v>
      </c>
      <c r="N211" s="102">
        <f t="shared" si="41"/>
        <v>1.2600000000000002</v>
      </c>
      <c r="O211" s="102">
        <f t="shared" si="41"/>
        <v>0</v>
      </c>
      <c r="P211" s="102">
        <f t="shared" si="41"/>
        <v>1.5600000000000003</v>
      </c>
      <c r="Q211" s="102">
        <f t="shared" si="41"/>
        <v>1.53</v>
      </c>
      <c r="R211" s="102">
        <f t="shared" si="41"/>
        <v>1.74</v>
      </c>
      <c r="S211" s="102">
        <f t="shared" si="41"/>
        <v>0</v>
      </c>
      <c r="T211" s="102">
        <f t="shared" si="41"/>
        <v>2.2599999999999998</v>
      </c>
      <c r="W211" s="120">
        <v>43282</v>
      </c>
      <c r="X211" s="135"/>
      <c r="Y211" s="133" t="s">
        <v>107</v>
      </c>
      <c r="Z211" s="135"/>
      <c r="AA211" s="135"/>
      <c r="AB211" s="126"/>
      <c r="AC211" s="105"/>
    </row>
    <row r="212" spans="1:29" s="84" customFormat="1" x14ac:dyDescent="0.2">
      <c r="M212" s="87"/>
      <c r="X212" s="90" t="s">
        <v>45</v>
      </c>
      <c r="Y212" s="90" t="s">
        <v>115</v>
      </c>
      <c r="Z212" s="92" t="s">
        <v>99</v>
      </c>
      <c r="AA212" s="124" t="s">
        <v>116</v>
      </c>
      <c r="AB212" s="93" t="s">
        <v>100</v>
      </c>
      <c r="AC212" s="109" t="s">
        <v>178</v>
      </c>
    </row>
    <row r="213" spans="1:29" s="84" customFormat="1" x14ac:dyDescent="0.2">
      <c r="A213" s="84" t="s">
        <v>45</v>
      </c>
      <c r="B213" s="84" t="s">
        <v>1</v>
      </c>
      <c r="C213" s="84" t="s">
        <v>2</v>
      </c>
      <c r="D213" s="84" t="s">
        <v>113</v>
      </c>
      <c r="E213" s="84" t="s">
        <v>4</v>
      </c>
      <c r="F213" s="84" t="s">
        <v>5</v>
      </c>
      <c r="G213" s="84" t="s">
        <v>6</v>
      </c>
      <c r="H213" s="84" t="s">
        <v>180</v>
      </c>
      <c r="I213" s="84" t="s">
        <v>96</v>
      </c>
      <c r="J213" s="84" t="s">
        <v>9</v>
      </c>
      <c r="K213" s="84" t="s">
        <v>10</v>
      </c>
      <c r="L213" s="84" t="s">
        <v>11</v>
      </c>
      <c r="M213" s="87" t="s">
        <v>185</v>
      </c>
      <c r="N213" s="84" t="s">
        <v>13</v>
      </c>
      <c r="O213" s="84" t="s">
        <v>14</v>
      </c>
      <c r="P213" s="84" t="s">
        <v>189</v>
      </c>
      <c r="Q213" s="84" t="s">
        <v>16</v>
      </c>
      <c r="R213" s="84" t="s">
        <v>17</v>
      </c>
      <c r="S213" s="84" t="s">
        <v>18</v>
      </c>
      <c r="T213" s="84" t="s">
        <v>19</v>
      </c>
      <c r="W213" s="84" t="s">
        <v>1</v>
      </c>
      <c r="X213" s="90">
        <f>B246</f>
        <v>0.01</v>
      </c>
      <c r="Y213" s="97">
        <v>0.47086956521739137</v>
      </c>
      <c r="Z213" s="93">
        <f>AL25</f>
        <v>7.120000000000001</v>
      </c>
      <c r="AA213" s="93">
        <f>Average!I499</f>
        <v>8.4253571428571448</v>
      </c>
      <c r="AB213" s="93">
        <f>AV$33+AV$34+AV$35+AV$36+Z213</f>
        <v>12.55</v>
      </c>
      <c r="AC213" s="111">
        <f>AC178+Table102032445768[[#This Row],[Column2]]</f>
        <v>12.94439642282034</v>
      </c>
    </row>
    <row r="214" spans="1:29" s="84" customFormat="1" x14ac:dyDescent="0.2">
      <c r="A214" s="84">
        <v>2018</v>
      </c>
      <c r="W214" s="84" t="s">
        <v>2</v>
      </c>
      <c r="X214" s="90">
        <f>C246</f>
        <v>0</v>
      </c>
      <c r="Y214" s="97">
        <v>0.70166666666666677</v>
      </c>
      <c r="Z214" s="93">
        <f t="shared" ref="Z214:Z231" si="42">AL26</f>
        <v>13.719999999999999</v>
      </c>
      <c r="AA214" s="93">
        <f>Average!I500</f>
        <v>12.220454074910595</v>
      </c>
      <c r="AB214" s="93">
        <f>AW$33+AW$34+AW$35+AW$36+Z214</f>
        <v>22.21</v>
      </c>
      <c r="AC214" s="111">
        <f>AC179+Table102032445768[[#This Row],[Column2]]</f>
        <v>18.804903863355204</v>
      </c>
    </row>
    <row r="215" spans="1:29" s="84" customFormat="1" x14ac:dyDescent="0.2">
      <c r="A215" s="84">
        <v>1</v>
      </c>
      <c r="U215" s="84">
        <v>1</v>
      </c>
      <c r="W215" s="84" t="s">
        <v>113</v>
      </c>
      <c r="X215" s="90">
        <f>D246</f>
        <v>0</v>
      </c>
      <c r="Y215" s="97"/>
      <c r="Z215" s="93">
        <f t="shared" si="42"/>
        <v>7.8900000000000006</v>
      </c>
      <c r="AA215" s="93">
        <f>Average!I501</f>
        <v>13.418043650793651</v>
      </c>
      <c r="AB215" s="93">
        <f>AX$33+AX$34+AX$35+AX$36+Z215</f>
        <v>10.59</v>
      </c>
      <c r="AC215" s="111"/>
    </row>
    <row r="216" spans="1:29" s="84" customFormat="1" x14ac:dyDescent="0.2">
      <c r="A216" s="84">
        <v>2</v>
      </c>
      <c r="L216" s="84">
        <v>0.05</v>
      </c>
      <c r="T216" s="84">
        <v>0.02</v>
      </c>
      <c r="U216" s="84">
        <v>2</v>
      </c>
      <c r="W216" s="84" t="s">
        <v>4</v>
      </c>
      <c r="X216" s="90">
        <f>E246</f>
        <v>0.04</v>
      </c>
      <c r="Y216" s="97">
        <v>0.60565217391304349</v>
      </c>
      <c r="Z216" s="93">
        <f t="shared" si="42"/>
        <v>13.709999999999999</v>
      </c>
      <c r="AA216" s="93">
        <f>Average!I502</f>
        <v>12.432857142857143</v>
      </c>
      <c r="AB216" s="93">
        <f>AY$33+AY$34+AY$35+AY$36+Z216</f>
        <v>18.39</v>
      </c>
      <c r="AC216" s="111">
        <f>AC181+Table102032445768[[#This Row],[Column2]]</f>
        <v>20.189689440993785</v>
      </c>
    </row>
    <row r="217" spans="1:29" s="84" customFormat="1" x14ac:dyDescent="0.2">
      <c r="A217" s="84">
        <v>3</v>
      </c>
      <c r="B217" s="84">
        <v>0.01</v>
      </c>
      <c r="E217" s="84">
        <v>0.04</v>
      </c>
      <c r="I217" s="84">
        <v>0.01</v>
      </c>
      <c r="M217" s="84">
        <v>0.01</v>
      </c>
      <c r="U217" s="84">
        <v>3</v>
      </c>
      <c r="W217" s="84" t="s">
        <v>5</v>
      </c>
      <c r="X217" s="90">
        <f>F246</f>
        <v>0</v>
      </c>
      <c r="Y217" s="97">
        <v>0.58043478260869574</v>
      </c>
      <c r="Z217" s="93">
        <f t="shared" si="42"/>
        <v>10.140000000000002</v>
      </c>
      <c r="AA217" s="93">
        <f>Average!I503</f>
        <v>9.5742857142857147</v>
      </c>
      <c r="AB217" s="93">
        <f>AZ$33+AZ$34+AZ$35+AZ$36+Z217</f>
        <v>16.560000000000002</v>
      </c>
      <c r="AC217" s="111">
        <f>AC182+Table102032445768[[#This Row],[Column2]]</f>
        <v>15.055283971262234</v>
      </c>
    </row>
    <row r="218" spans="1:29" s="84" customFormat="1" x14ac:dyDescent="0.2">
      <c r="A218" s="84">
        <v>4</v>
      </c>
      <c r="U218" s="84">
        <v>4</v>
      </c>
      <c r="W218" s="84" t="s">
        <v>6</v>
      </c>
      <c r="X218" s="90">
        <f>G246</f>
        <v>0</v>
      </c>
      <c r="Y218" s="97">
        <v>0.41333333333333339</v>
      </c>
      <c r="Z218" s="93">
        <f t="shared" si="42"/>
        <v>10.56</v>
      </c>
      <c r="AA218" s="93">
        <f>Average!I504</f>
        <v>7.829964912280702</v>
      </c>
      <c r="AB218" s="93">
        <f>BA$33+BA$34+BA$35+BA$36+Z218</f>
        <v>15.010000000000002</v>
      </c>
      <c r="AC218" s="111">
        <f>AC183+Table102032445768[[#This Row],[Column2]]</f>
        <v>13.001197110423117</v>
      </c>
    </row>
    <row r="219" spans="1:29" s="84" customFormat="1" x14ac:dyDescent="0.2">
      <c r="A219" s="84">
        <v>5</v>
      </c>
      <c r="U219" s="84">
        <v>5</v>
      </c>
      <c r="W219" s="84" t="s">
        <v>180</v>
      </c>
      <c r="X219" s="90">
        <f>H246</f>
        <v>0</v>
      </c>
      <c r="Y219" s="97">
        <v>0.45333333333333325</v>
      </c>
      <c r="Z219" s="93">
        <f t="shared" si="42"/>
        <v>10.14</v>
      </c>
      <c r="AA219" s="93">
        <f>Average!I505</f>
        <v>8.6289285714285704</v>
      </c>
      <c r="AB219" s="93">
        <f>BB$33+BB$34+BB$35+BB$36+Z219</f>
        <v>17</v>
      </c>
      <c r="AC219" s="111">
        <f>AC184+Table102032445768[[#This Row],[Column2]]</f>
        <v>14.447032391923695</v>
      </c>
    </row>
    <row r="220" spans="1:29" s="84" customFormat="1" x14ac:dyDescent="0.2">
      <c r="A220" s="84">
        <v>6</v>
      </c>
      <c r="U220" s="84">
        <v>6</v>
      </c>
      <c r="W220" s="84" t="s">
        <v>96</v>
      </c>
      <c r="X220" s="90">
        <f>I246</f>
        <v>0.01</v>
      </c>
      <c r="Y220" s="97"/>
      <c r="Z220" s="93">
        <f t="shared" si="42"/>
        <v>9.24</v>
      </c>
      <c r="AA220" s="93">
        <f>Average!I506</f>
        <v>8.5719999999999992</v>
      </c>
      <c r="AB220" s="93">
        <f>BC$33+BC$34+BC$35+BC$36+Z220</f>
        <v>15.15</v>
      </c>
      <c r="AC220" s="111"/>
    </row>
    <row r="221" spans="1:29" s="84" customFormat="1" x14ac:dyDescent="0.2">
      <c r="A221" s="84">
        <v>7</v>
      </c>
      <c r="U221" s="84">
        <v>7</v>
      </c>
      <c r="W221" s="84" t="s">
        <v>9</v>
      </c>
      <c r="X221" s="90">
        <f>J246</f>
        <v>0</v>
      </c>
      <c r="Y221" s="97">
        <v>0.58260869565217399</v>
      </c>
      <c r="Z221" s="93">
        <f t="shared" si="42"/>
        <v>9.84</v>
      </c>
      <c r="AA221" s="93">
        <f>Average!I507</f>
        <v>10.890357142857143</v>
      </c>
      <c r="AB221" s="93">
        <f>BD$33+BD$34+BD$35+BD$36+Z221</f>
        <v>17.54</v>
      </c>
      <c r="AC221" s="111">
        <f>AC186+Table102032445768[[#This Row],[Column2]]</f>
        <v>16.884417104634494</v>
      </c>
    </row>
    <row r="222" spans="1:29" s="84" customFormat="1" x14ac:dyDescent="0.2">
      <c r="A222" s="84">
        <v>8</v>
      </c>
      <c r="U222" s="84">
        <v>8</v>
      </c>
      <c r="W222" s="34" t="s">
        <v>195</v>
      </c>
      <c r="X222" s="90">
        <f>K246</f>
        <v>0</v>
      </c>
      <c r="Y222" s="97">
        <v>0.52391304347826095</v>
      </c>
      <c r="Z222" s="93">
        <f t="shared" si="42"/>
        <v>0</v>
      </c>
      <c r="AA222" s="93">
        <f>Average!I508</f>
        <v>9.6524999999999999</v>
      </c>
      <c r="AB222" s="93">
        <f>BE$33+BE$34+BE$35+BE$36+Z222</f>
        <v>0</v>
      </c>
      <c r="AC222" s="111">
        <f>AC187+Table102032445768[[#This Row],[Column2]]</f>
        <v>13.688750000000001</v>
      </c>
    </row>
    <row r="223" spans="1:29" s="84" customFormat="1" x14ac:dyDescent="0.2">
      <c r="A223" s="84">
        <v>9</v>
      </c>
      <c r="U223" s="84">
        <v>9</v>
      </c>
      <c r="W223" s="84" t="s">
        <v>11</v>
      </c>
      <c r="X223" s="90">
        <f>L246</f>
        <v>0.05</v>
      </c>
      <c r="Y223" s="97">
        <v>0.60130434782608688</v>
      </c>
      <c r="Z223" s="93">
        <f t="shared" si="42"/>
        <v>9.73</v>
      </c>
      <c r="AA223" s="93">
        <f>Average!I509</f>
        <v>10.986785714285714</v>
      </c>
      <c r="AB223" s="93">
        <f>BF$33+BF$34+BF$35+BF$36+Z223</f>
        <v>18.240000000000002</v>
      </c>
      <c r="AC223" s="111">
        <f>AC188+Table102032445768[[#This Row],[Column2]]</f>
        <v>15.735669427191166</v>
      </c>
    </row>
    <row r="224" spans="1:29" s="84" customFormat="1" x14ac:dyDescent="0.2">
      <c r="A224" s="84">
        <v>10</v>
      </c>
      <c r="U224" s="84">
        <v>10</v>
      </c>
      <c r="W224" s="84" t="s">
        <v>185</v>
      </c>
      <c r="X224" s="90">
        <f>M246</f>
        <v>0.03</v>
      </c>
      <c r="Y224" s="97">
        <v>0.47347826086956524</v>
      </c>
      <c r="Z224" s="93">
        <f t="shared" si="42"/>
        <v>11.249999999999998</v>
      </c>
      <c r="AA224" s="93">
        <f>Average!I510</f>
        <v>9.0474999999999994</v>
      </c>
      <c r="AB224" s="93">
        <f>BG$33+BG$34+BG$35+BG$36+Z224</f>
        <v>11.249999999999998</v>
      </c>
      <c r="AC224" s="111">
        <f>AC189+Table102032445768[[#This Row],[Column2]]</f>
        <v>14.475711462450594</v>
      </c>
    </row>
    <row r="225" spans="1:29" s="84" customFormat="1" x14ac:dyDescent="0.2">
      <c r="A225" s="84">
        <v>11</v>
      </c>
      <c r="U225" s="84">
        <v>11</v>
      </c>
      <c r="W225" s="84" t="s">
        <v>13</v>
      </c>
      <c r="X225" s="90">
        <f>N246</f>
        <v>0</v>
      </c>
      <c r="Y225" s="97">
        <v>0.54173913043478261</v>
      </c>
      <c r="Z225" s="93">
        <f t="shared" si="42"/>
        <v>8.5399999999999991</v>
      </c>
      <c r="AA225" s="93">
        <f>Average!I511</f>
        <v>9.4157142857142873</v>
      </c>
      <c r="AB225" s="93">
        <f>BH$33+BH$34+BH$35+BH$36+Z225</f>
        <v>14.879999999999999</v>
      </c>
      <c r="AC225" s="111">
        <f>AC190+Table102032445768[[#This Row],[Column2]]</f>
        <v>14.30360248447205</v>
      </c>
    </row>
    <row r="226" spans="1:29" s="84" customFormat="1" x14ac:dyDescent="0.2">
      <c r="A226" s="84">
        <v>12</v>
      </c>
      <c r="U226" s="84">
        <v>12</v>
      </c>
      <c r="W226" s="84" t="s">
        <v>14</v>
      </c>
      <c r="X226" s="90">
        <f>O246</f>
        <v>0</v>
      </c>
      <c r="Y226" s="97">
        <v>0.46714285714285719</v>
      </c>
      <c r="Z226" s="93">
        <f t="shared" si="42"/>
        <v>0</v>
      </c>
      <c r="AA226" s="93">
        <f>Average!I512</f>
        <v>7.9598758648758654</v>
      </c>
      <c r="AB226" s="93">
        <f>BI$33+BI$34+BI$35+BI$36+Z226</f>
        <v>4.66</v>
      </c>
      <c r="AC226" s="111">
        <f>AC191+Table102032445768[[#This Row],[Column2]]</f>
        <v>11.781361038317561</v>
      </c>
    </row>
    <row r="227" spans="1:29" s="84" customFormat="1" x14ac:dyDescent="0.2">
      <c r="A227" s="84">
        <v>13</v>
      </c>
      <c r="U227" s="84">
        <v>13</v>
      </c>
      <c r="W227" s="84" t="s">
        <v>191</v>
      </c>
      <c r="X227" s="90">
        <f>P246</f>
        <v>0</v>
      </c>
      <c r="Y227" s="97">
        <v>0.55823529411764705</v>
      </c>
      <c r="Z227" s="93">
        <f t="shared" si="42"/>
        <v>9.370000000000001</v>
      </c>
      <c r="AA227" s="93">
        <f>Average!I513</f>
        <v>8.7326143790849677</v>
      </c>
      <c r="AB227" s="93">
        <f>BJ$33+BJ$34+BJ$35+BJ$36+Z227</f>
        <v>9.370000000000001</v>
      </c>
      <c r="AC227" s="111">
        <f>AC192+Table102032445768[[#This Row],[Column2]]</f>
        <v>14.561307189542486</v>
      </c>
    </row>
    <row r="228" spans="1:29" s="84" customFormat="1" x14ac:dyDescent="0.2">
      <c r="A228" s="84">
        <v>14</v>
      </c>
      <c r="U228" s="84">
        <v>14</v>
      </c>
      <c r="W228" s="84" t="s">
        <v>16</v>
      </c>
      <c r="X228" s="90">
        <f>Q246</f>
        <v>0</v>
      </c>
      <c r="Y228" s="97">
        <v>0.51391304347826083</v>
      </c>
      <c r="Z228" s="93">
        <f t="shared" si="42"/>
        <v>11.26</v>
      </c>
      <c r="AA228" s="93">
        <f>Average!I514</f>
        <v>10.713571428571431</v>
      </c>
      <c r="AB228" s="93">
        <f>BK$33+BK$34+BK$35+BK$36+Z228</f>
        <v>19.02</v>
      </c>
      <c r="AC228" s="111">
        <f>AC193+Table102032445768[[#This Row],[Column2]]</f>
        <v>17.769572384137604</v>
      </c>
    </row>
    <row r="229" spans="1:29" s="84" customFormat="1" x14ac:dyDescent="0.2">
      <c r="A229" s="84">
        <v>15</v>
      </c>
      <c r="U229" s="84">
        <v>15</v>
      </c>
      <c r="W229" s="84" t="s">
        <v>17</v>
      </c>
      <c r="X229" s="90">
        <f>R246</f>
        <v>0</v>
      </c>
      <c r="Y229" s="97">
        <v>0.63954545454545453</v>
      </c>
      <c r="Z229" s="93">
        <f t="shared" si="42"/>
        <v>9.59</v>
      </c>
      <c r="AA229" s="93">
        <f>Average!I515</f>
        <v>10.527421652421653</v>
      </c>
      <c r="AB229" s="93">
        <f>BL$33+BL$34+BL$35+BL$36+Z229</f>
        <v>15.69</v>
      </c>
      <c r="AC229" s="111">
        <f>AC194+Table102032445768[[#This Row],[Column2]]</f>
        <v>15.996180856180857</v>
      </c>
    </row>
    <row r="230" spans="1:29" s="84" customFormat="1" x14ac:dyDescent="0.2">
      <c r="A230" s="84">
        <v>16</v>
      </c>
      <c r="U230" s="84">
        <v>16</v>
      </c>
      <c r="W230" s="84" t="s">
        <v>18</v>
      </c>
      <c r="X230" s="90">
        <f>S246</f>
        <v>0</v>
      </c>
      <c r="Y230" s="97">
        <v>0.41583333333333333</v>
      </c>
      <c r="Z230" s="93">
        <f t="shared" si="42"/>
        <v>0</v>
      </c>
      <c r="AA230" s="93">
        <f>Average!I516</f>
        <v>10.963076923076922</v>
      </c>
      <c r="AB230" s="93">
        <f>BM$33+BM$34+BM$35+BM$36+Z230</f>
        <v>0</v>
      </c>
      <c r="AC230" s="111">
        <f>AC195+Table102032445768[[#This Row],[Column2]]</f>
        <v>14.697884615384616</v>
      </c>
    </row>
    <row r="231" spans="1:29" s="84" customFormat="1" x14ac:dyDescent="0.2">
      <c r="A231" s="84">
        <v>17</v>
      </c>
      <c r="M231" s="84">
        <v>0.01</v>
      </c>
      <c r="U231" s="84">
        <v>17</v>
      </c>
      <c r="W231" s="84" t="s">
        <v>19</v>
      </c>
      <c r="X231" s="90">
        <f>T246</f>
        <v>0.02</v>
      </c>
      <c r="Y231" s="97">
        <v>0.65346153846153854</v>
      </c>
      <c r="Z231" s="93">
        <f t="shared" si="42"/>
        <v>11.749999999999998</v>
      </c>
      <c r="AA231" s="93">
        <f>Average!I517</f>
        <v>17.796111111111109</v>
      </c>
      <c r="AB231" s="93">
        <f>BN$33+BN$34+BN$35+BN$36+Z231</f>
        <v>18.119999999999997</v>
      </c>
      <c r="AC231" s="111">
        <f>AC196+Table102032445768[[#This Row],[Column2]]</f>
        <v>24.669871794871796</v>
      </c>
    </row>
    <row r="232" spans="1:29" s="84" customFormat="1" x14ac:dyDescent="0.2">
      <c r="A232" s="84">
        <v>18</v>
      </c>
      <c r="U232" s="84">
        <v>18</v>
      </c>
      <c r="X232" s="90"/>
      <c r="Y232" s="90"/>
      <c r="Z232" s="92"/>
      <c r="AA232" s="92"/>
      <c r="AB232" s="93"/>
      <c r="AC232" s="111"/>
    </row>
    <row r="233" spans="1:29" s="84" customFormat="1" x14ac:dyDescent="0.2">
      <c r="A233" s="84">
        <v>19</v>
      </c>
      <c r="U233" s="84">
        <v>19</v>
      </c>
      <c r="W233" s="84" t="s">
        <v>101</v>
      </c>
      <c r="X233" s="90"/>
      <c r="Y233" s="90"/>
      <c r="Z233" s="92"/>
      <c r="AA233" s="92" t="s">
        <v>145</v>
      </c>
      <c r="AB233" s="93"/>
      <c r="AC233" s="111"/>
    </row>
    <row r="234" spans="1:29" s="84" customFormat="1" x14ac:dyDescent="0.2">
      <c r="A234" s="84">
        <v>20</v>
      </c>
      <c r="U234" s="84">
        <v>20</v>
      </c>
      <c r="X234" s="91" t="s">
        <v>102</v>
      </c>
      <c r="Y234" s="91"/>
      <c r="Z234" s="92"/>
      <c r="AA234" s="92"/>
      <c r="AB234" s="93"/>
      <c r="AC234" s="111"/>
    </row>
    <row r="235" spans="1:29" s="84" customFormat="1" x14ac:dyDescent="0.2">
      <c r="A235" s="84">
        <v>21</v>
      </c>
      <c r="U235" s="84">
        <v>21</v>
      </c>
      <c r="X235" s="90"/>
      <c r="Y235" s="90"/>
      <c r="Z235" s="92"/>
      <c r="AA235" s="92"/>
      <c r="AB235" s="93"/>
      <c r="AC235" s="109"/>
    </row>
    <row r="236" spans="1:29" s="84" customFormat="1" x14ac:dyDescent="0.2">
      <c r="A236" s="84">
        <v>22</v>
      </c>
      <c r="U236" s="84">
        <v>22</v>
      </c>
      <c r="X236" s="90"/>
      <c r="Y236" s="90"/>
      <c r="Z236" s="92"/>
      <c r="AA236" s="92"/>
      <c r="AB236" s="93"/>
      <c r="AC236" s="93"/>
    </row>
    <row r="237" spans="1:29" s="84" customFormat="1" x14ac:dyDescent="0.2">
      <c r="A237" s="84">
        <v>23</v>
      </c>
      <c r="U237" s="84">
        <v>23</v>
      </c>
      <c r="X237" s="90"/>
      <c r="Y237" s="90"/>
      <c r="Z237" s="92"/>
      <c r="AA237" s="92"/>
      <c r="AB237" s="93"/>
      <c r="AC237" s="93"/>
    </row>
    <row r="238" spans="1:29" s="84" customFormat="1" x14ac:dyDescent="0.2">
      <c r="A238" s="84">
        <v>24</v>
      </c>
      <c r="U238" s="84">
        <v>24</v>
      </c>
      <c r="X238" s="90"/>
      <c r="Y238" s="90"/>
      <c r="Z238" s="92"/>
      <c r="AA238" s="92"/>
      <c r="AB238" s="93"/>
      <c r="AC238" s="93"/>
    </row>
    <row r="239" spans="1:29" s="84" customFormat="1" x14ac:dyDescent="0.2">
      <c r="A239" s="84">
        <v>25</v>
      </c>
      <c r="U239" s="84">
        <v>25</v>
      </c>
      <c r="X239" s="90"/>
      <c r="Y239" s="90"/>
      <c r="Z239" s="92"/>
      <c r="AA239" s="92"/>
      <c r="AB239" s="93"/>
      <c r="AC239" s="93"/>
    </row>
    <row r="240" spans="1:29" s="84" customFormat="1" x14ac:dyDescent="0.2">
      <c r="A240" s="84">
        <v>26</v>
      </c>
      <c r="U240" s="84">
        <v>26</v>
      </c>
      <c r="X240" s="90"/>
      <c r="Y240" s="90"/>
      <c r="Z240" s="92"/>
      <c r="AA240" s="92"/>
      <c r="AB240" s="93"/>
      <c r="AC240" s="93"/>
    </row>
    <row r="241" spans="1:29" s="84" customFormat="1" x14ac:dyDescent="0.2">
      <c r="A241" s="84">
        <v>27</v>
      </c>
      <c r="M241" s="84">
        <v>0.01</v>
      </c>
      <c r="U241" s="84">
        <v>27</v>
      </c>
      <c r="X241" s="90"/>
      <c r="Y241" s="90"/>
      <c r="Z241" s="92"/>
      <c r="AA241" s="92"/>
      <c r="AB241" s="93"/>
      <c r="AC241" s="93"/>
    </row>
    <row r="242" spans="1:29" s="84" customFormat="1" x14ac:dyDescent="0.2">
      <c r="A242" s="84">
        <v>28</v>
      </c>
      <c r="U242" s="84">
        <v>28</v>
      </c>
      <c r="X242" s="90"/>
      <c r="Y242" s="90"/>
      <c r="Z242" s="92"/>
      <c r="AA242" s="92"/>
      <c r="AB242" s="93"/>
      <c r="AC242" s="93"/>
    </row>
    <row r="243" spans="1:29" s="84" customFormat="1" x14ac:dyDescent="0.2">
      <c r="A243" s="84">
        <v>29</v>
      </c>
      <c r="U243" s="84">
        <v>29</v>
      </c>
      <c r="X243" s="90"/>
      <c r="Y243" s="90"/>
      <c r="Z243" s="92"/>
      <c r="AA243" s="92"/>
      <c r="AB243" s="93"/>
      <c r="AC243" s="93"/>
    </row>
    <row r="244" spans="1:29" s="84" customFormat="1" x14ac:dyDescent="0.2">
      <c r="A244" s="84">
        <v>30</v>
      </c>
      <c r="C244" s="84">
        <v>0</v>
      </c>
      <c r="D244" s="84">
        <v>0</v>
      </c>
      <c r="F244" s="84">
        <v>0</v>
      </c>
      <c r="G244" s="84">
        <v>0</v>
      </c>
      <c r="H244">
        <v>0</v>
      </c>
      <c r="J244" s="84">
        <v>0</v>
      </c>
      <c r="N244" s="84">
        <v>0</v>
      </c>
      <c r="P244" s="84">
        <v>0</v>
      </c>
      <c r="Q244" s="84">
        <v>0</v>
      </c>
      <c r="R244" s="84">
        <v>0</v>
      </c>
      <c r="U244" s="84">
        <v>30</v>
      </c>
      <c r="X244" s="90"/>
      <c r="Y244" s="90"/>
      <c r="Z244" s="92"/>
      <c r="AA244" s="92"/>
      <c r="AB244" s="93"/>
      <c r="AC244" s="93"/>
    </row>
    <row r="245" spans="1:29" s="84" customFormat="1" x14ac:dyDescent="0.2">
      <c r="A245" s="84">
        <v>31</v>
      </c>
      <c r="U245" s="84">
        <v>31</v>
      </c>
      <c r="X245" s="90"/>
      <c r="Y245" s="90"/>
      <c r="Z245" s="92"/>
      <c r="AA245" s="92"/>
      <c r="AB245" s="93"/>
      <c r="AC245" s="93"/>
    </row>
    <row r="246" spans="1:29" s="84" customFormat="1" x14ac:dyDescent="0.2">
      <c r="A246" s="102" t="s">
        <v>37</v>
      </c>
      <c r="B246" s="102">
        <f t="shared" ref="B246:T246" si="43">SUM(B215:B245)</f>
        <v>0.01</v>
      </c>
      <c r="C246" s="102">
        <f t="shared" si="43"/>
        <v>0</v>
      </c>
      <c r="D246" s="102">
        <f t="shared" si="43"/>
        <v>0</v>
      </c>
      <c r="E246" s="102">
        <f t="shared" si="43"/>
        <v>0.04</v>
      </c>
      <c r="F246" s="102">
        <f t="shared" si="43"/>
        <v>0</v>
      </c>
      <c r="G246" s="102">
        <f t="shared" si="43"/>
        <v>0</v>
      </c>
      <c r="H246" s="102">
        <f t="shared" si="43"/>
        <v>0</v>
      </c>
      <c r="I246" s="102">
        <f t="shared" si="43"/>
        <v>0.01</v>
      </c>
      <c r="J246" s="102">
        <f t="shared" si="43"/>
        <v>0</v>
      </c>
      <c r="K246" s="102">
        <f t="shared" si="43"/>
        <v>0</v>
      </c>
      <c r="L246" s="102">
        <f t="shared" si="43"/>
        <v>0.05</v>
      </c>
      <c r="M246" s="102">
        <f t="shared" si="43"/>
        <v>0.03</v>
      </c>
      <c r="N246" s="102">
        <f t="shared" si="43"/>
        <v>0</v>
      </c>
      <c r="O246" s="102">
        <f t="shared" si="43"/>
        <v>0</v>
      </c>
      <c r="P246" s="102">
        <f t="shared" si="43"/>
        <v>0</v>
      </c>
      <c r="Q246" s="102">
        <f t="shared" si="43"/>
        <v>0</v>
      </c>
      <c r="R246" s="102">
        <f t="shared" si="43"/>
        <v>0</v>
      </c>
      <c r="S246" s="102">
        <f t="shared" si="43"/>
        <v>0</v>
      </c>
      <c r="T246" s="102">
        <f t="shared" si="43"/>
        <v>0.02</v>
      </c>
      <c r="W246" s="120">
        <v>43313</v>
      </c>
      <c r="X246" s="135"/>
      <c r="Y246" s="133" t="s">
        <v>107</v>
      </c>
      <c r="Z246" s="135"/>
      <c r="AA246" s="135"/>
      <c r="AB246" s="126"/>
      <c r="AC246" s="105"/>
    </row>
    <row r="247" spans="1:29" s="84" customFormat="1" x14ac:dyDescent="0.2">
      <c r="X247" s="90" t="s">
        <v>106</v>
      </c>
      <c r="Y247" s="90" t="s">
        <v>115</v>
      </c>
      <c r="Z247" s="92" t="s">
        <v>99</v>
      </c>
      <c r="AA247" s="124" t="s">
        <v>116</v>
      </c>
      <c r="AB247" s="93" t="s">
        <v>100</v>
      </c>
      <c r="AC247" s="109" t="s">
        <v>178</v>
      </c>
    </row>
    <row r="248" spans="1:29" s="84" customFormat="1" x14ac:dyDescent="0.2">
      <c r="M248" s="87"/>
      <c r="W248" s="84" t="s">
        <v>1</v>
      </c>
      <c r="X248" s="90">
        <f>B282</f>
        <v>0.26</v>
      </c>
      <c r="Y248" s="97">
        <v>0.50608695652173918</v>
      </c>
      <c r="Z248" s="93">
        <f>AM25</f>
        <v>7.3800000000000008</v>
      </c>
      <c r="AA248" s="93">
        <f>Average!J499</f>
        <v>8.8689285714285742</v>
      </c>
      <c r="AB248" s="93">
        <f>AV$33+AV$34+AV$35+AV$36+Z248</f>
        <v>12.81</v>
      </c>
      <c r="AC248" s="111">
        <f>AC213+Table112133455869[[#This Row],[Column2]]</f>
        <v>13.45048337934208</v>
      </c>
    </row>
    <row r="249" spans="1:29" s="84" customFormat="1" x14ac:dyDescent="0.2">
      <c r="A249" s="84" t="s">
        <v>46</v>
      </c>
      <c r="B249" s="84" t="s">
        <v>1</v>
      </c>
      <c r="C249" s="84" t="s">
        <v>2</v>
      </c>
      <c r="D249" s="84" t="s">
        <v>113</v>
      </c>
      <c r="E249" s="84" t="s">
        <v>4</v>
      </c>
      <c r="F249" s="84" t="s">
        <v>5</v>
      </c>
      <c r="G249" s="84" t="s">
        <v>6</v>
      </c>
      <c r="H249" s="84" t="s">
        <v>180</v>
      </c>
      <c r="I249" s="84" t="s">
        <v>96</v>
      </c>
      <c r="J249" s="84" t="s">
        <v>9</v>
      </c>
      <c r="K249" s="84" t="s">
        <v>10</v>
      </c>
      <c r="L249" s="84" t="s">
        <v>11</v>
      </c>
      <c r="M249" s="87" t="s">
        <v>185</v>
      </c>
      <c r="N249" s="84" t="s">
        <v>13</v>
      </c>
      <c r="O249" s="84" t="s">
        <v>14</v>
      </c>
      <c r="P249" s="84" t="s">
        <v>189</v>
      </c>
      <c r="Q249" s="84" t="s">
        <v>16</v>
      </c>
      <c r="R249" s="84" t="s">
        <v>17</v>
      </c>
      <c r="S249" s="84" t="s">
        <v>18</v>
      </c>
      <c r="T249" s="84" t="s">
        <v>19</v>
      </c>
      <c r="W249" s="84" t="s">
        <v>2</v>
      </c>
      <c r="X249" s="90">
        <f>C282</f>
        <v>0.36</v>
      </c>
      <c r="Y249" s="97">
        <v>0.69111111111111123</v>
      </c>
      <c r="Z249" s="93">
        <f t="shared" ref="Z249:Z266" si="44">AM26</f>
        <v>14.079999999999998</v>
      </c>
      <c r="AA249" s="93">
        <f>Average!J500</f>
        <v>12.883181347637867</v>
      </c>
      <c r="AB249" s="93">
        <f>AW$33+AW$34+AW$35+AW$36+Z249</f>
        <v>22.57</v>
      </c>
      <c r="AC249" s="111">
        <f>AC214+Table112133455869[[#This Row],[Column2]]</f>
        <v>19.496014974466316</v>
      </c>
    </row>
    <row r="250" spans="1:29" s="84" customFormat="1" x14ac:dyDescent="0.2">
      <c r="A250" s="84">
        <v>2018</v>
      </c>
      <c r="W250" s="84" t="s">
        <v>113</v>
      </c>
      <c r="X250" s="90">
        <f>D282</f>
        <v>0.2</v>
      </c>
      <c r="Y250" s="97"/>
      <c r="Z250" s="93">
        <f t="shared" si="44"/>
        <v>8.09</v>
      </c>
      <c r="AA250" s="93">
        <f>Average!J501</f>
        <v>15.18054365079365</v>
      </c>
      <c r="AB250" s="93">
        <f>AX$33+AX$34+AX$35+AX$36+Z250</f>
        <v>10.79</v>
      </c>
      <c r="AC250" s="111"/>
    </row>
    <row r="251" spans="1:29" s="84" customFormat="1" x14ac:dyDescent="0.2">
      <c r="A251" s="84">
        <v>1</v>
      </c>
      <c r="U251" s="84">
        <v>1</v>
      </c>
      <c r="W251" s="84" t="s">
        <v>4</v>
      </c>
      <c r="X251" s="90">
        <f>E282</f>
        <v>0.42000000000000004</v>
      </c>
      <c r="Y251" s="97">
        <v>0.63000000000000012</v>
      </c>
      <c r="Z251" s="93">
        <f t="shared" si="44"/>
        <v>14.129999999999999</v>
      </c>
      <c r="AA251" s="93">
        <f>Average!J502</f>
        <v>13.008214285714287</v>
      </c>
      <c r="AB251" s="93">
        <f>AY$33+AY$34+AY$35+AY$36+Z251</f>
        <v>18.809999999999999</v>
      </c>
      <c r="AC251" s="111">
        <f>AC216+Table112133455869[[#This Row],[Column2]]</f>
        <v>20.819689440993784</v>
      </c>
    </row>
    <row r="252" spans="1:29" s="84" customFormat="1" x14ac:dyDescent="0.2">
      <c r="A252" s="84">
        <v>2</v>
      </c>
      <c r="U252" s="84">
        <v>2</v>
      </c>
      <c r="W252" s="84" t="s">
        <v>5</v>
      </c>
      <c r="X252" s="90">
        <f>F282</f>
        <v>0.33</v>
      </c>
      <c r="Y252" s="97">
        <v>0.63934782608695673</v>
      </c>
      <c r="Z252" s="93">
        <f t="shared" si="44"/>
        <v>10.470000000000002</v>
      </c>
      <c r="AA252" s="93">
        <f>Average!J503</f>
        <v>10.147321428571429</v>
      </c>
      <c r="AB252" s="93">
        <f>AZ$33+AZ$34+AZ$35+AZ$36+Z252</f>
        <v>16.89</v>
      </c>
      <c r="AC252" s="111">
        <f>AC217+Table112133455869[[#This Row],[Column2]]</f>
        <v>15.69463179734919</v>
      </c>
    </row>
    <row r="253" spans="1:29" s="84" customFormat="1" x14ac:dyDescent="0.2">
      <c r="A253" s="84">
        <v>3</v>
      </c>
      <c r="M253" s="84">
        <v>0.01</v>
      </c>
      <c r="U253" s="84">
        <v>3</v>
      </c>
      <c r="W253" s="84" t="s">
        <v>6</v>
      </c>
      <c r="X253" s="90">
        <f>G282</f>
        <v>0</v>
      </c>
      <c r="Y253" s="97">
        <v>0.36421052631578948</v>
      </c>
      <c r="Z253" s="93">
        <f t="shared" si="44"/>
        <v>10.56</v>
      </c>
      <c r="AA253" s="93">
        <f>Average!J504</f>
        <v>8.194175438596492</v>
      </c>
      <c r="AB253" s="93">
        <f>BA$33+BA$34+BA$35+BA$36+Z253</f>
        <v>15.010000000000002</v>
      </c>
      <c r="AC253" s="111">
        <f>AC218+Table112133455869[[#This Row],[Column2]]</f>
        <v>13.365407636738906</v>
      </c>
    </row>
    <row r="254" spans="1:29" s="84" customFormat="1" x14ac:dyDescent="0.2">
      <c r="A254" s="84">
        <v>4</v>
      </c>
      <c r="U254" s="84">
        <v>4</v>
      </c>
      <c r="W254" s="84" t="s">
        <v>180</v>
      </c>
      <c r="X254" s="90">
        <f>H282</f>
        <v>0.11</v>
      </c>
      <c r="Y254" s="97">
        <v>0.38714285714285718</v>
      </c>
      <c r="Z254" s="93">
        <f t="shared" si="44"/>
        <v>10.25</v>
      </c>
      <c r="AA254" s="93">
        <f>Average!J505</f>
        <v>8.9770054945054927</v>
      </c>
      <c r="AB254" s="93">
        <f>BB$33+BB$34+BB$35+BB$36+Z254</f>
        <v>17.11</v>
      </c>
      <c r="AC254" s="111">
        <f>AC219+Table112133455869[[#This Row],[Column2]]</f>
        <v>14.834175249066552</v>
      </c>
    </row>
    <row r="255" spans="1:29" s="84" customFormat="1" x14ac:dyDescent="0.2">
      <c r="A255" s="84">
        <v>5</v>
      </c>
      <c r="U255" s="84">
        <v>5</v>
      </c>
      <c r="W255" s="84" t="s">
        <v>96</v>
      </c>
      <c r="X255" s="90">
        <f>I282</f>
        <v>0.29000000000000004</v>
      </c>
      <c r="Y255" s="97"/>
      <c r="Z255" s="93">
        <f t="shared" si="44"/>
        <v>9.5300000000000011</v>
      </c>
      <c r="AA255" s="93">
        <f>Average!J506</f>
        <v>8.7439999999999998</v>
      </c>
      <c r="AB255" s="93">
        <f>BC$33+BC$34+BC$35+BC$36+Z255</f>
        <v>15.440000000000001</v>
      </c>
      <c r="AC255" s="111"/>
    </row>
    <row r="256" spans="1:29" s="84" customFormat="1" x14ac:dyDescent="0.2">
      <c r="A256" s="84">
        <v>6</v>
      </c>
      <c r="U256" s="84">
        <v>6</v>
      </c>
      <c r="W256" s="84" t="s">
        <v>9</v>
      </c>
      <c r="X256" s="90">
        <f>J282</f>
        <v>0.3</v>
      </c>
      <c r="Y256" s="97">
        <v>0.55260869565217396</v>
      </c>
      <c r="Z256" s="93">
        <f t="shared" si="44"/>
        <v>10.14</v>
      </c>
      <c r="AA256" s="93">
        <f>Average!J507</f>
        <v>11.373214285714285</v>
      </c>
      <c r="AB256" s="93">
        <f>BD$33+BD$34+BD$35+BD$36+Z256</f>
        <v>17.84</v>
      </c>
      <c r="AC256" s="111">
        <f>AC221+Table112133455869[[#This Row],[Column2]]</f>
        <v>17.437025800286669</v>
      </c>
    </row>
    <row r="257" spans="1:29" s="84" customFormat="1" x14ac:dyDescent="0.2">
      <c r="A257" s="84">
        <v>7</v>
      </c>
      <c r="U257" s="84">
        <v>7</v>
      </c>
      <c r="W257" s="34" t="s">
        <v>195</v>
      </c>
      <c r="X257" s="90">
        <f>K282</f>
        <v>0</v>
      </c>
      <c r="Y257" s="97">
        <v>0.41500000000000004</v>
      </c>
      <c r="Z257" s="93">
        <f t="shared" si="44"/>
        <v>0</v>
      </c>
      <c r="AA257" s="93">
        <f>Average!J508</f>
        <v>10.060326086956522</v>
      </c>
      <c r="AB257" s="93">
        <f>BE$33+BE$34+BE$35+BE$36+Z257</f>
        <v>0</v>
      </c>
      <c r="AC257" s="111">
        <f>AC222+Table112133455869[[#This Row],[Column2]]</f>
        <v>14.103750000000002</v>
      </c>
    </row>
    <row r="258" spans="1:29" s="84" customFormat="1" x14ac:dyDescent="0.2">
      <c r="A258" s="84">
        <v>8</v>
      </c>
      <c r="U258" s="84">
        <v>8</v>
      </c>
      <c r="W258" s="84" t="s">
        <v>11</v>
      </c>
      <c r="X258" s="90">
        <f>L282</f>
        <v>0.47</v>
      </c>
      <c r="Y258" s="97">
        <v>0.56130434782608696</v>
      </c>
      <c r="Z258" s="93">
        <f t="shared" si="44"/>
        <v>10.200000000000001</v>
      </c>
      <c r="AA258" s="93">
        <f>Average!J509</f>
        <v>11.479285714285714</v>
      </c>
      <c r="AB258" s="93">
        <f>BF$33+BF$34+BF$35+BF$36+Z258</f>
        <v>18.71</v>
      </c>
      <c r="AC258" s="111">
        <f>AC223+Table112133455869[[#This Row],[Column2]]</f>
        <v>16.296973775017253</v>
      </c>
    </row>
    <row r="259" spans="1:29" s="84" customFormat="1" x14ac:dyDescent="0.2">
      <c r="A259" s="84">
        <v>9</v>
      </c>
      <c r="U259" s="84">
        <v>9</v>
      </c>
      <c r="W259" s="84" t="s">
        <v>185</v>
      </c>
      <c r="X259" s="90">
        <f>M282</f>
        <v>0.37</v>
      </c>
      <c r="Y259" s="97">
        <v>0.44304347826086948</v>
      </c>
      <c r="Z259" s="93">
        <f t="shared" si="44"/>
        <v>11.619999999999997</v>
      </c>
      <c r="AA259" s="93">
        <f>Average!J510</f>
        <v>9.473749999999999</v>
      </c>
      <c r="AB259" s="93">
        <f>BG$33+BG$34+BG$35+BG$36+Z259</f>
        <v>11.619999999999997</v>
      </c>
      <c r="AC259" s="111">
        <f>AC224+Table112133455869[[#This Row],[Column2]]</f>
        <v>14.918754940711464</v>
      </c>
    </row>
    <row r="260" spans="1:29" s="84" customFormat="1" x14ac:dyDescent="0.2">
      <c r="A260" s="84">
        <v>10</v>
      </c>
      <c r="U260" s="84">
        <v>10</v>
      </c>
      <c r="W260" s="84" t="s">
        <v>13</v>
      </c>
      <c r="X260" s="90">
        <f>N282</f>
        <v>0.26</v>
      </c>
      <c r="Y260" s="97">
        <v>0.58434782608695657</v>
      </c>
      <c r="Z260" s="93">
        <f t="shared" si="44"/>
        <v>8.7999999999999989</v>
      </c>
      <c r="AA260" s="93">
        <f>Average!J511</f>
        <v>9.9628571428571444</v>
      </c>
      <c r="AB260" s="93">
        <f>BH$33+BH$34+BH$35+BH$36+Z260</f>
        <v>15.139999999999999</v>
      </c>
      <c r="AC260" s="111">
        <f>AC225+Table112133455869[[#This Row],[Column2]]</f>
        <v>14.887950310559006</v>
      </c>
    </row>
    <row r="261" spans="1:29" s="84" customFormat="1" x14ac:dyDescent="0.2">
      <c r="A261" s="84">
        <v>11</v>
      </c>
      <c r="U261" s="84">
        <v>11</v>
      </c>
      <c r="W261" s="84" t="s">
        <v>14</v>
      </c>
      <c r="X261" s="90">
        <f>O282</f>
        <v>0</v>
      </c>
      <c r="Y261" s="97">
        <v>0.41600000000000004</v>
      </c>
      <c r="Z261" s="93">
        <f t="shared" si="44"/>
        <v>0</v>
      </c>
      <c r="AA261" s="93">
        <f>Average!J512</f>
        <v>8.2990758648758653</v>
      </c>
      <c r="AB261" s="93">
        <f>BI$33+BI$34+BI$35+BI$36+Z261</f>
        <v>4.66</v>
      </c>
      <c r="AC261" s="111">
        <f>AC226+Table112133455869[[#This Row],[Column2]]</f>
        <v>12.197361038317561</v>
      </c>
    </row>
    <row r="262" spans="1:29" s="84" customFormat="1" x14ac:dyDescent="0.2">
      <c r="A262" s="84">
        <v>12</v>
      </c>
      <c r="M262" s="84">
        <v>0.01</v>
      </c>
      <c r="U262" s="84">
        <v>12</v>
      </c>
      <c r="W262" s="84" t="s">
        <v>191</v>
      </c>
      <c r="X262" s="90">
        <f>P282</f>
        <v>0.24</v>
      </c>
      <c r="Y262" s="97">
        <v>0.49588235294117644</v>
      </c>
      <c r="Z262" s="93">
        <f t="shared" si="44"/>
        <v>9.6100000000000012</v>
      </c>
      <c r="AA262" s="93">
        <f>Average!J513</f>
        <v>9.2284967320261444</v>
      </c>
      <c r="AB262" s="93">
        <f>BJ$33+BJ$34+BJ$35+BJ$36+Z262</f>
        <v>9.6100000000000012</v>
      </c>
      <c r="AC262" s="111">
        <f>AC227+Table112133455869[[#This Row],[Column2]]</f>
        <v>15.057189542483663</v>
      </c>
    </row>
    <row r="263" spans="1:29" s="84" customFormat="1" x14ac:dyDescent="0.2">
      <c r="A263" s="84">
        <v>13</v>
      </c>
      <c r="U263" s="84">
        <v>13</v>
      </c>
      <c r="W263" s="84" t="s">
        <v>16</v>
      </c>
      <c r="X263" s="90">
        <f>Q282</f>
        <v>0.28000000000000003</v>
      </c>
      <c r="Y263" s="97">
        <v>0.52347826086956506</v>
      </c>
      <c r="Z263" s="93">
        <f t="shared" si="44"/>
        <v>11.54</v>
      </c>
      <c r="AA263" s="93">
        <f>Average!J514</f>
        <v>11.180714285714288</v>
      </c>
      <c r="AB263" s="93">
        <f>BK$33+BK$34+BK$35+BK$36+Z263</f>
        <v>19.3</v>
      </c>
      <c r="AC263" s="111">
        <f>AC228+Table112133455869[[#This Row],[Column2]]</f>
        <v>18.29305064500717</v>
      </c>
    </row>
    <row r="264" spans="1:29" s="84" customFormat="1" x14ac:dyDescent="0.2">
      <c r="A264" s="84">
        <v>14</v>
      </c>
      <c r="M264" s="84">
        <v>0.02</v>
      </c>
      <c r="U264" s="84">
        <v>14</v>
      </c>
      <c r="W264" s="84" t="s">
        <v>17</v>
      </c>
      <c r="X264" s="90">
        <f>R282</f>
        <v>0.38</v>
      </c>
      <c r="Y264" s="97">
        <v>0.7239130434782608</v>
      </c>
      <c r="Z264" s="93">
        <f t="shared" si="44"/>
        <v>9.9700000000000006</v>
      </c>
      <c r="AA264" s="93">
        <f>Average!J515</f>
        <v>11.203493080993081</v>
      </c>
      <c r="AB264" s="93">
        <f>BL$33+BL$34+BL$35+BL$36+Z264</f>
        <v>16.07</v>
      </c>
      <c r="AC264" s="111">
        <f>AC229+Table112133455869[[#This Row],[Column2]]</f>
        <v>16.720093899659119</v>
      </c>
    </row>
    <row r="265" spans="1:29" s="84" customFormat="1" x14ac:dyDescent="0.2">
      <c r="A265" s="84">
        <v>15</v>
      </c>
      <c r="U265" s="84">
        <v>15</v>
      </c>
      <c r="W265" s="84" t="s">
        <v>18</v>
      </c>
      <c r="X265" s="90">
        <f>S282</f>
        <v>0</v>
      </c>
      <c r="Y265" s="97">
        <v>0.44249999999999995</v>
      </c>
      <c r="Z265" s="93">
        <f t="shared" si="44"/>
        <v>0</v>
      </c>
      <c r="AA265" s="93">
        <f>Average!J516</f>
        <v>11.383846153846154</v>
      </c>
      <c r="AB265" s="93">
        <f>BM$33+BM$34+BM$35+BM$36+Z265</f>
        <v>0</v>
      </c>
      <c r="AC265" s="111">
        <f>AC230+Table112133455869[[#This Row],[Column2]]</f>
        <v>15.140384615384617</v>
      </c>
    </row>
    <row r="266" spans="1:29" s="84" customFormat="1" x14ac:dyDescent="0.2">
      <c r="A266" s="84">
        <v>16</v>
      </c>
      <c r="U266" s="84">
        <v>16</v>
      </c>
      <c r="W266" s="84" t="s">
        <v>19</v>
      </c>
      <c r="X266" s="90">
        <f>T282</f>
        <v>0.7</v>
      </c>
      <c r="Y266" s="97">
        <v>0.68384615384615388</v>
      </c>
      <c r="Z266" s="93">
        <f t="shared" si="44"/>
        <v>12.449999999999998</v>
      </c>
      <c r="AA266" s="93">
        <f>Average!J517</f>
        <v>18.448333333333331</v>
      </c>
      <c r="AB266" s="93">
        <f>BN$33+BN$34+BN$35+BN$36+Z266</f>
        <v>18.819999999999997</v>
      </c>
      <c r="AC266" s="111">
        <f>AC231+Table112133455869[[#This Row],[Column2]]</f>
        <v>25.35371794871795</v>
      </c>
    </row>
    <row r="267" spans="1:29" s="84" customFormat="1" x14ac:dyDescent="0.2">
      <c r="A267" s="84">
        <v>17</v>
      </c>
      <c r="U267" s="84">
        <v>17</v>
      </c>
      <c r="X267" s="90"/>
      <c r="Y267" s="90"/>
      <c r="Z267" s="92"/>
      <c r="AA267" s="92"/>
      <c r="AB267" s="93"/>
      <c r="AC267" s="111"/>
    </row>
    <row r="268" spans="1:29" s="84" customFormat="1" x14ac:dyDescent="0.2">
      <c r="A268" s="84">
        <v>18</v>
      </c>
      <c r="U268" s="84">
        <v>18</v>
      </c>
      <c r="W268" s="84" t="s">
        <v>101</v>
      </c>
      <c r="X268" s="90"/>
      <c r="Y268" s="90"/>
      <c r="Z268" s="92"/>
      <c r="AA268" s="92" t="s">
        <v>145</v>
      </c>
      <c r="AB268" s="93"/>
      <c r="AC268" s="111"/>
    </row>
    <row r="269" spans="1:29" s="84" customFormat="1" x14ac:dyDescent="0.2">
      <c r="A269" s="84">
        <v>19</v>
      </c>
      <c r="U269" s="84">
        <v>19</v>
      </c>
      <c r="X269" s="91" t="s">
        <v>102</v>
      </c>
      <c r="Y269" s="91"/>
      <c r="Z269" s="92"/>
      <c r="AA269" s="92"/>
      <c r="AB269" s="93"/>
      <c r="AC269" s="111"/>
    </row>
    <row r="270" spans="1:29" s="84" customFormat="1" x14ac:dyDescent="0.2">
      <c r="A270" s="84">
        <v>20</v>
      </c>
      <c r="U270" s="84">
        <v>20</v>
      </c>
      <c r="X270" s="90"/>
      <c r="Y270" s="90"/>
      <c r="Z270" s="92"/>
      <c r="AA270" s="92"/>
      <c r="AB270" s="93"/>
      <c r="AC270" s="109"/>
    </row>
    <row r="271" spans="1:29" s="84" customFormat="1" x14ac:dyDescent="0.2">
      <c r="A271" s="84">
        <v>21</v>
      </c>
      <c r="M271" s="84">
        <v>7.0000000000000007E-2</v>
      </c>
      <c r="U271" s="84">
        <v>21</v>
      </c>
      <c r="X271" s="90"/>
      <c r="Y271" s="90"/>
      <c r="Z271" s="92"/>
      <c r="AA271" s="92"/>
      <c r="AB271" s="93"/>
      <c r="AC271" s="93"/>
    </row>
    <row r="272" spans="1:29" s="84" customFormat="1" x14ac:dyDescent="0.2">
      <c r="A272" s="84">
        <v>22</v>
      </c>
      <c r="U272" s="84">
        <v>22</v>
      </c>
      <c r="X272" s="90"/>
      <c r="Y272" s="90"/>
      <c r="Z272" s="92"/>
      <c r="AA272" s="92"/>
      <c r="AB272" s="93"/>
      <c r="AC272" s="93"/>
    </row>
    <row r="273" spans="1:29" s="84" customFormat="1" x14ac:dyDescent="0.2">
      <c r="A273" s="84">
        <v>23</v>
      </c>
      <c r="U273" s="84">
        <v>23</v>
      </c>
      <c r="X273" s="90"/>
      <c r="Y273" s="90"/>
      <c r="Z273" s="92"/>
      <c r="AA273" s="92"/>
      <c r="AB273" s="93"/>
      <c r="AC273" s="93"/>
    </row>
    <row r="274" spans="1:29" s="84" customFormat="1" x14ac:dyDescent="0.2">
      <c r="A274" s="84">
        <v>24</v>
      </c>
      <c r="U274" s="84">
        <v>24</v>
      </c>
      <c r="X274" s="90"/>
      <c r="Y274" s="90"/>
      <c r="Z274" s="92"/>
      <c r="AA274" s="92"/>
      <c r="AB274" s="93"/>
      <c r="AC274" s="93"/>
    </row>
    <row r="275" spans="1:29" s="84" customFormat="1" x14ac:dyDescent="0.2">
      <c r="A275" s="84">
        <v>25</v>
      </c>
      <c r="H275" s="84">
        <v>0.11</v>
      </c>
      <c r="U275" s="84">
        <v>25</v>
      </c>
      <c r="X275" s="90"/>
      <c r="Y275" s="90"/>
      <c r="Z275" s="92"/>
      <c r="AA275" s="92"/>
      <c r="AB275" s="93"/>
      <c r="AC275" s="93"/>
    </row>
    <row r="276" spans="1:29" s="84" customFormat="1" x14ac:dyDescent="0.2">
      <c r="A276" s="84">
        <v>26</v>
      </c>
      <c r="B276" s="84">
        <v>0.1</v>
      </c>
      <c r="C276" s="84">
        <v>0.36</v>
      </c>
      <c r="D276">
        <v>0.01</v>
      </c>
      <c r="E276">
        <v>0.02</v>
      </c>
      <c r="I276" s="84">
        <v>0.09</v>
      </c>
      <c r="L276" s="84">
        <v>0.15</v>
      </c>
      <c r="M276" s="84">
        <v>7.0000000000000007E-2</v>
      </c>
      <c r="N276" s="84">
        <v>0.1</v>
      </c>
      <c r="O276" s="34"/>
      <c r="Q276" s="34">
        <v>0.28000000000000003</v>
      </c>
      <c r="R276" s="84">
        <v>0.15</v>
      </c>
      <c r="U276" s="84">
        <v>26</v>
      </c>
      <c r="X276" s="90"/>
      <c r="Y276" s="90"/>
      <c r="Z276" s="92"/>
      <c r="AA276" s="92"/>
      <c r="AB276" s="93"/>
      <c r="AC276" s="93"/>
    </row>
    <row r="277" spans="1:29" s="84" customFormat="1" x14ac:dyDescent="0.2">
      <c r="A277" s="84">
        <v>27</v>
      </c>
      <c r="B277" s="84">
        <v>0.16</v>
      </c>
      <c r="D277" s="84">
        <v>0.19</v>
      </c>
      <c r="E277">
        <v>0.4</v>
      </c>
      <c r="F277" s="84">
        <v>0.33</v>
      </c>
      <c r="I277" s="84">
        <v>0.2</v>
      </c>
      <c r="J277" s="84">
        <v>0.3</v>
      </c>
      <c r="L277" s="84">
        <v>0.32</v>
      </c>
      <c r="M277" s="84">
        <v>0.19</v>
      </c>
      <c r="N277" s="84">
        <v>0.16</v>
      </c>
      <c r="P277" s="84">
        <v>0.24</v>
      </c>
      <c r="R277" s="84">
        <v>0.23</v>
      </c>
      <c r="T277" s="84">
        <v>0.7</v>
      </c>
      <c r="U277" s="84">
        <v>27</v>
      </c>
      <c r="X277" s="90"/>
      <c r="Y277" s="90"/>
      <c r="Z277" s="92"/>
      <c r="AA277" s="92"/>
      <c r="AB277" s="93"/>
      <c r="AC277" s="93"/>
    </row>
    <row r="278" spans="1:29" s="84" customFormat="1" x14ac:dyDescent="0.2">
      <c r="A278" s="84">
        <v>28</v>
      </c>
      <c r="U278" s="84">
        <v>28</v>
      </c>
      <c r="X278" s="90"/>
      <c r="Y278" s="90"/>
      <c r="Z278" s="92"/>
      <c r="AA278" s="92"/>
      <c r="AB278" s="93"/>
      <c r="AC278" s="93"/>
    </row>
    <row r="279" spans="1:29" s="84" customFormat="1" x14ac:dyDescent="0.2">
      <c r="A279" s="84">
        <v>29</v>
      </c>
      <c r="U279" s="84">
        <v>29</v>
      </c>
      <c r="X279" s="90"/>
      <c r="Y279" s="90"/>
      <c r="Z279" s="92"/>
      <c r="AA279" s="92"/>
      <c r="AB279" s="93"/>
      <c r="AC279" s="93"/>
    </row>
    <row r="280" spans="1:29" s="84" customFormat="1" x14ac:dyDescent="0.2">
      <c r="A280" s="84">
        <v>30</v>
      </c>
      <c r="U280" s="84">
        <v>30</v>
      </c>
      <c r="X280" s="90"/>
      <c r="Y280" s="90"/>
      <c r="Z280" s="92"/>
      <c r="AA280" s="92"/>
      <c r="AB280" s="93"/>
      <c r="AC280" s="93"/>
    </row>
    <row r="281" spans="1:29" s="84" customFormat="1" x14ac:dyDescent="0.2">
      <c r="A281" s="84">
        <v>31</v>
      </c>
      <c r="U281" s="84">
        <v>31</v>
      </c>
      <c r="W281" s="120">
        <v>43344</v>
      </c>
      <c r="X281" s="135"/>
      <c r="Y281" s="133" t="s">
        <v>107</v>
      </c>
      <c r="Z281" s="135"/>
      <c r="AA281" s="135"/>
      <c r="AB281" s="126"/>
      <c r="AC281" s="105"/>
    </row>
    <row r="282" spans="1:29" s="84" customFormat="1" x14ac:dyDescent="0.2">
      <c r="A282" s="102" t="s">
        <v>37</v>
      </c>
      <c r="B282" s="102">
        <f t="shared" ref="B282:T282" si="45">SUM(B251:B281)</f>
        <v>0.26</v>
      </c>
      <c r="C282" s="102">
        <f t="shared" si="45"/>
        <v>0.36</v>
      </c>
      <c r="D282" s="102">
        <f t="shared" si="45"/>
        <v>0.2</v>
      </c>
      <c r="E282" s="102">
        <f t="shared" si="45"/>
        <v>0.42000000000000004</v>
      </c>
      <c r="F282" s="102">
        <f t="shared" si="45"/>
        <v>0.33</v>
      </c>
      <c r="G282" s="102">
        <f t="shared" si="45"/>
        <v>0</v>
      </c>
      <c r="H282" s="102">
        <f t="shared" si="45"/>
        <v>0.11</v>
      </c>
      <c r="I282" s="102">
        <f t="shared" si="45"/>
        <v>0.29000000000000004</v>
      </c>
      <c r="J282" s="102">
        <f t="shared" si="45"/>
        <v>0.3</v>
      </c>
      <c r="K282" s="102">
        <f t="shared" si="45"/>
        <v>0</v>
      </c>
      <c r="L282" s="102">
        <f t="shared" si="45"/>
        <v>0.47</v>
      </c>
      <c r="M282" s="102">
        <f t="shared" si="45"/>
        <v>0.37</v>
      </c>
      <c r="N282" s="102">
        <f t="shared" si="45"/>
        <v>0.26</v>
      </c>
      <c r="O282" s="102">
        <f t="shared" si="45"/>
        <v>0</v>
      </c>
      <c r="P282" s="102">
        <f t="shared" si="45"/>
        <v>0.24</v>
      </c>
      <c r="Q282" s="102">
        <f t="shared" si="45"/>
        <v>0.28000000000000003</v>
      </c>
      <c r="R282" s="102">
        <f t="shared" si="45"/>
        <v>0.38</v>
      </c>
      <c r="S282" s="102">
        <f t="shared" si="45"/>
        <v>0</v>
      </c>
      <c r="T282" s="102">
        <f t="shared" si="45"/>
        <v>0.7</v>
      </c>
      <c r="X282" s="90" t="s">
        <v>105</v>
      </c>
      <c r="Y282" s="90" t="s">
        <v>115</v>
      </c>
      <c r="Z282" s="92" t="s">
        <v>99</v>
      </c>
      <c r="AA282" s="124" t="s">
        <v>116</v>
      </c>
      <c r="AB282" s="93" t="s">
        <v>100</v>
      </c>
      <c r="AC282" s="109" t="s">
        <v>178</v>
      </c>
    </row>
    <row r="283" spans="1:29" s="84" customFormat="1" x14ac:dyDescent="0.2">
      <c r="W283" s="84" t="s">
        <v>1</v>
      </c>
      <c r="X283" s="90">
        <f>B318</f>
        <v>0</v>
      </c>
      <c r="Y283" s="97">
        <v>0.51363636363636356</v>
      </c>
      <c r="Z283" s="93">
        <f t="shared" ref="Z283:Z301" si="46">AN25</f>
        <v>7.3800000000000008</v>
      </c>
      <c r="AA283" s="93">
        <f>Average!K499</f>
        <v>9.3848544973544996</v>
      </c>
      <c r="AB283" s="93">
        <f>Table122234465970[[#This Row],[Column1]]</f>
        <v>0</v>
      </c>
      <c r="AC283" s="111">
        <f>Table122234465970[[#This Row],[Column2]]</f>
        <v>0.51363636363636356</v>
      </c>
    </row>
    <row r="284" spans="1:29" s="84" customFormat="1" x14ac:dyDescent="0.2">
      <c r="M284" s="87"/>
      <c r="W284" s="84" t="s">
        <v>2</v>
      </c>
      <c r="X284" s="90">
        <f>C318</f>
        <v>0</v>
      </c>
      <c r="Y284" s="97">
        <v>0.79176470588235282</v>
      </c>
      <c r="Z284" s="93">
        <f t="shared" si="46"/>
        <v>14.079999999999998</v>
      </c>
      <c r="AA284" s="93">
        <f>Average!K500</f>
        <v>13.703181347637868</v>
      </c>
      <c r="AB284" s="93">
        <f>Table122234465970[[#This Row],[Column1]]</f>
        <v>0</v>
      </c>
      <c r="AC284" s="111">
        <f>Table122234465970[[#This Row],[Column2]]</f>
        <v>0.79176470588235282</v>
      </c>
    </row>
    <row r="285" spans="1:29" s="84" customFormat="1" x14ac:dyDescent="0.2">
      <c r="A285" s="84" t="s">
        <v>47</v>
      </c>
      <c r="B285" s="84" t="s">
        <v>1</v>
      </c>
      <c r="C285" s="84" t="s">
        <v>2</v>
      </c>
      <c r="D285" s="84" t="s">
        <v>113</v>
      </c>
      <c r="E285" s="84" t="s">
        <v>4</v>
      </c>
      <c r="F285" s="84" t="s">
        <v>5</v>
      </c>
      <c r="G285" s="84" t="s">
        <v>6</v>
      </c>
      <c r="H285" s="84" t="s">
        <v>180</v>
      </c>
      <c r="I285" s="84" t="s">
        <v>96</v>
      </c>
      <c r="J285" s="84" t="s">
        <v>9</v>
      </c>
      <c r="K285" s="84" t="s">
        <v>10</v>
      </c>
      <c r="L285" s="84" t="s">
        <v>11</v>
      </c>
      <c r="M285" s="87" t="s">
        <v>185</v>
      </c>
      <c r="N285" s="84" t="s">
        <v>13</v>
      </c>
      <c r="O285" s="84" t="s">
        <v>14</v>
      </c>
      <c r="P285" s="84" t="s">
        <v>189</v>
      </c>
      <c r="Q285" s="84" t="s">
        <v>16</v>
      </c>
      <c r="R285" s="84" t="s">
        <v>17</v>
      </c>
      <c r="S285" s="84" t="s">
        <v>18</v>
      </c>
      <c r="T285" s="84" t="s">
        <v>19</v>
      </c>
      <c r="W285" s="84" t="s">
        <v>113</v>
      </c>
      <c r="X285" s="90">
        <f>D318</f>
        <v>0</v>
      </c>
      <c r="Y285" s="97"/>
      <c r="Z285" s="93">
        <f t="shared" si="46"/>
        <v>8.09</v>
      </c>
      <c r="AA285" s="93">
        <f>Average!K501</f>
        <v>16.83554365079365</v>
      </c>
      <c r="AB285" s="93">
        <f>Table122234465970[[#This Row],[Column1]]</f>
        <v>0</v>
      </c>
      <c r="AC285" s="111"/>
    </row>
    <row r="286" spans="1:29" s="84" customFormat="1" x14ac:dyDescent="0.2">
      <c r="A286" s="84">
        <v>2018</v>
      </c>
      <c r="W286" s="84" t="s">
        <v>4</v>
      </c>
      <c r="X286" s="90">
        <f>E318</f>
        <v>0.08</v>
      </c>
      <c r="Y286" s="97">
        <v>0.63260869565217381</v>
      </c>
      <c r="Z286" s="93">
        <f t="shared" si="46"/>
        <v>14.209999999999999</v>
      </c>
      <c r="AA286" s="93">
        <f>Average!K502</f>
        <v>13.696428571428573</v>
      </c>
      <c r="AB286" s="93">
        <f>Table122234465970[[#This Row],[Column1]]</f>
        <v>0.08</v>
      </c>
      <c r="AC286" s="111">
        <f>Table122234465970[[#This Row],[Column2]]</f>
        <v>0.63260869565217381</v>
      </c>
    </row>
    <row r="287" spans="1:29" s="84" customFormat="1" x14ac:dyDescent="0.2">
      <c r="A287" s="84">
        <v>1</v>
      </c>
      <c r="U287" s="84">
        <v>1</v>
      </c>
      <c r="W287" s="84" t="s">
        <v>5</v>
      </c>
      <c r="X287" s="90">
        <f>F318</f>
        <v>0.04</v>
      </c>
      <c r="Y287" s="97">
        <v>0.7404761904761904</v>
      </c>
      <c r="Z287" s="93">
        <f t="shared" si="46"/>
        <v>10.510000000000002</v>
      </c>
      <c r="AA287" s="93">
        <f>Average!K503</f>
        <v>10.912706043956044</v>
      </c>
      <c r="AB287" s="93">
        <f>Table122234465970[[#This Row],[Column1]]</f>
        <v>0.04</v>
      </c>
      <c r="AC287" s="111">
        <f>Table122234465970[[#This Row],[Column2]]</f>
        <v>0.7404761904761904</v>
      </c>
    </row>
    <row r="288" spans="1:29" s="84" customFormat="1" x14ac:dyDescent="0.2">
      <c r="A288" s="84">
        <v>2</v>
      </c>
      <c r="U288" s="84">
        <v>2</v>
      </c>
      <c r="W288" s="84" t="s">
        <v>6</v>
      </c>
      <c r="X288" s="90">
        <f>G318</f>
        <v>0</v>
      </c>
      <c r="Y288" s="97">
        <v>0.51470588235294112</v>
      </c>
      <c r="Z288" s="93">
        <f t="shared" si="46"/>
        <v>10.56</v>
      </c>
      <c r="AA288" s="93">
        <f>Average!K504</f>
        <v>8.708881320949434</v>
      </c>
      <c r="AB288" s="93">
        <f>Table122234465970[[#This Row],[Column1]]</f>
        <v>0</v>
      </c>
      <c r="AC288" s="111">
        <f>Table122234465970[[#This Row],[Column2]]</f>
        <v>0.51470588235294112</v>
      </c>
    </row>
    <row r="289" spans="1:29" s="84" customFormat="1" x14ac:dyDescent="0.2">
      <c r="A289" s="84">
        <v>3</v>
      </c>
      <c r="U289" s="84">
        <v>3</v>
      </c>
      <c r="W289" s="84" t="s">
        <v>180</v>
      </c>
      <c r="X289" s="90">
        <f>H318</f>
        <v>0</v>
      </c>
      <c r="Y289" s="97">
        <v>0.51714285714285702</v>
      </c>
      <c r="Z289" s="93">
        <f t="shared" si="46"/>
        <v>10.25</v>
      </c>
      <c r="AA289" s="93">
        <f>Average!K505</f>
        <v>9.5304670329670316</v>
      </c>
      <c r="AB289" s="93">
        <f>Table122234465970[[#This Row],[Column1]]</f>
        <v>0</v>
      </c>
      <c r="AC289" s="111">
        <f>Table122234465970[[#This Row],[Column2]]</f>
        <v>0.51714285714285702</v>
      </c>
    </row>
    <row r="290" spans="1:29" s="84" customFormat="1" x14ac:dyDescent="0.2">
      <c r="A290" s="84">
        <v>4</v>
      </c>
      <c r="U290" s="84">
        <v>4</v>
      </c>
      <c r="W290" s="84" t="s">
        <v>96</v>
      </c>
      <c r="X290" s="90">
        <f>I318</f>
        <v>0</v>
      </c>
      <c r="Y290" s="97"/>
      <c r="Z290" s="93">
        <f t="shared" si="46"/>
        <v>9.5300000000000011</v>
      </c>
      <c r="AA290" s="93">
        <f>Average!K506</f>
        <v>9.2620000000000005</v>
      </c>
      <c r="AB290" s="93">
        <f>Table122234465970[[#This Row],[Column1]]</f>
        <v>0</v>
      </c>
      <c r="AC290" s="111"/>
    </row>
    <row r="291" spans="1:29" s="84" customFormat="1" x14ac:dyDescent="0.2">
      <c r="A291" s="84">
        <v>5</v>
      </c>
      <c r="U291" s="84">
        <v>5</v>
      </c>
      <c r="W291" s="84" t="s">
        <v>9</v>
      </c>
      <c r="X291" s="90">
        <f>J318</f>
        <v>0</v>
      </c>
      <c r="Y291" s="97">
        <v>0.60523809523809524</v>
      </c>
      <c r="Z291" s="93">
        <f t="shared" si="46"/>
        <v>10.14</v>
      </c>
      <c r="AA291" s="93">
        <f>Average!K507</f>
        <v>11.917445054945054</v>
      </c>
      <c r="AB291" s="93">
        <f>Table122234465970[[#This Row],[Column1]]</f>
        <v>0</v>
      </c>
      <c r="AC291" s="111">
        <f>Table122234465970[[#This Row],[Column2]]</f>
        <v>0.60523809523809524</v>
      </c>
    </row>
    <row r="292" spans="1:29" s="84" customFormat="1" x14ac:dyDescent="0.2">
      <c r="A292" s="84">
        <v>6</v>
      </c>
      <c r="U292" s="84">
        <v>6</v>
      </c>
      <c r="W292" s="34" t="s">
        <v>195</v>
      </c>
      <c r="X292" s="90">
        <f>K318</f>
        <v>0</v>
      </c>
      <c r="Y292" s="97">
        <v>0.49590909090909085</v>
      </c>
      <c r="Z292" s="93">
        <f t="shared" si="46"/>
        <v>0</v>
      </c>
      <c r="AA292" s="93">
        <f>Average!K508</f>
        <v>10.617717391304348</v>
      </c>
      <c r="AB292" s="93">
        <f>Table122234465970[[#This Row],[Column1]]</f>
        <v>0</v>
      </c>
      <c r="AC292" s="111">
        <f>Table122234465970[[#This Row],[Column2]]</f>
        <v>0.49590909090909085</v>
      </c>
    </row>
    <row r="293" spans="1:29" s="84" customFormat="1" x14ac:dyDescent="0.2">
      <c r="A293" s="84">
        <v>7</v>
      </c>
      <c r="U293" s="84">
        <v>7</v>
      </c>
      <c r="W293" s="84" t="s">
        <v>11</v>
      </c>
      <c r="X293" s="90">
        <f>L318</f>
        <v>0</v>
      </c>
      <c r="Y293" s="97">
        <v>0.67681818181818199</v>
      </c>
      <c r="Z293" s="93">
        <f t="shared" si="46"/>
        <v>10.200000000000001</v>
      </c>
      <c r="AA293" s="93">
        <f>Average!K509</f>
        <v>12.171507936507936</v>
      </c>
      <c r="AB293" s="93">
        <f>Table122234465970[[#This Row],[Column1]]</f>
        <v>0</v>
      </c>
      <c r="AC293" s="111">
        <f>Table122234465970[[#This Row],[Column2]]</f>
        <v>0.67681818181818199</v>
      </c>
    </row>
    <row r="294" spans="1:29" s="84" customFormat="1" x14ac:dyDescent="0.2">
      <c r="A294" s="84">
        <v>8</v>
      </c>
      <c r="U294" s="84">
        <v>8</v>
      </c>
      <c r="W294" s="84" t="s">
        <v>185</v>
      </c>
      <c r="X294" s="90">
        <f>M318</f>
        <v>0</v>
      </c>
      <c r="Y294" s="97">
        <v>0.61238095238095236</v>
      </c>
      <c r="Z294" s="93">
        <f t="shared" si="46"/>
        <v>11.619999999999997</v>
      </c>
      <c r="AA294" s="93">
        <f>Average!K510</f>
        <v>10.135113636363636</v>
      </c>
      <c r="AB294" s="93">
        <f>Table122234465970[[#This Row],[Column1]]</f>
        <v>0</v>
      </c>
      <c r="AC294" s="111">
        <f>Table122234465970[[#This Row],[Column2]]</f>
        <v>0.61238095238095236</v>
      </c>
    </row>
    <row r="295" spans="1:29" s="84" customFormat="1" x14ac:dyDescent="0.2">
      <c r="A295" s="84">
        <v>9</v>
      </c>
      <c r="U295" s="84">
        <v>9</v>
      </c>
      <c r="W295" s="84" t="s">
        <v>13</v>
      </c>
      <c r="X295" s="90">
        <f>N318</f>
        <v>0</v>
      </c>
      <c r="Y295" s="97">
        <v>0.51956521739130423</v>
      </c>
      <c r="Z295" s="93">
        <f t="shared" si="46"/>
        <v>8.7999999999999989</v>
      </c>
      <c r="AA295" s="93">
        <f>Average!K511</f>
        <v>10.512500000000001</v>
      </c>
      <c r="AB295" s="93">
        <f>Table122234465970[[#This Row],[Column1]]</f>
        <v>0</v>
      </c>
      <c r="AC295" s="111">
        <f>Table122234465970[[#This Row],[Column2]]</f>
        <v>0.51956521739130423</v>
      </c>
    </row>
    <row r="296" spans="1:29" s="84" customFormat="1" x14ac:dyDescent="0.2">
      <c r="A296" s="84">
        <v>10</v>
      </c>
      <c r="U296" s="84">
        <v>10</v>
      </c>
      <c r="W296" s="84" t="s">
        <v>14</v>
      </c>
      <c r="X296" s="90">
        <f>O318</f>
        <v>0</v>
      </c>
      <c r="Y296" s="97">
        <v>0.43095238095238092</v>
      </c>
      <c r="Z296" s="93">
        <f t="shared" si="46"/>
        <v>0</v>
      </c>
      <c r="AA296" s="93">
        <f>Average!K512</f>
        <v>8.7571527879527888</v>
      </c>
      <c r="AB296" s="93">
        <f>Table122234465970[[#This Row],[Column1]]</f>
        <v>0</v>
      </c>
      <c r="AC296" s="111">
        <f>Table122234465970[[#This Row],[Column2]]</f>
        <v>0.43095238095238092</v>
      </c>
    </row>
    <row r="297" spans="1:29" s="84" customFormat="1" x14ac:dyDescent="0.2">
      <c r="A297" s="84">
        <v>11</v>
      </c>
      <c r="U297" s="84">
        <v>11</v>
      </c>
      <c r="W297" s="84" t="s">
        <v>191</v>
      </c>
      <c r="X297" s="90">
        <f>P318</f>
        <v>0.05</v>
      </c>
      <c r="Y297" s="97">
        <v>0.68647058823529417</v>
      </c>
      <c r="Z297" s="93">
        <f t="shared" si="46"/>
        <v>9.6600000000000019</v>
      </c>
      <c r="AA297" s="93">
        <f>Average!K513</f>
        <v>9.9149673202614395</v>
      </c>
      <c r="AB297" s="93">
        <f>Table122234465970[[#This Row],[Column1]]</f>
        <v>0.05</v>
      </c>
      <c r="AC297" s="111">
        <f>Table122234465970[[#This Row],[Column2]]</f>
        <v>0.68647058823529417</v>
      </c>
    </row>
    <row r="298" spans="1:29" s="84" customFormat="1" x14ac:dyDescent="0.2">
      <c r="A298" s="84">
        <v>12</v>
      </c>
      <c r="U298" s="84">
        <v>12</v>
      </c>
      <c r="W298" s="84" t="s">
        <v>16</v>
      </c>
      <c r="X298" s="90">
        <f>Q318</f>
        <v>0.05</v>
      </c>
      <c r="Y298" s="97">
        <v>0.62095238095238103</v>
      </c>
      <c r="Z298" s="93">
        <f t="shared" si="46"/>
        <v>11.59</v>
      </c>
      <c r="AA298" s="93">
        <f>Average!K514</f>
        <v>11.849945054945056</v>
      </c>
      <c r="AB298" s="93">
        <f>Table122234465970[[#This Row],[Column1]]</f>
        <v>0.05</v>
      </c>
      <c r="AC298" s="111">
        <f>Table122234465970[[#This Row],[Column2]]</f>
        <v>0.62095238095238103</v>
      </c>
    </row>
    <row r="299" spans="1:29" s="84" customFormat="1" x14ac:dyDescent="0.2">
      <c r="A299" s="84">
        <v>13</v>
      </c>
      <c r="U299" s="84">
        <v>13</v>
      </c>
      <c r="W299" s="84" t="s">
        <v>17</v>
      </c>
      <c r="X299" s="90">
        <f>R318</f>
        <v>0</v>
      </c>
      <c r="Y299" s="97">
        <v>0.58772727272727276</v>
      </c>
      <c r="Z299" s="93">
        <f t="shared" si="46"/>
        <v>9.9700000000000006</v>
      </c>
      <c r="AA299" s="93">
        <f>Average!K515</f>
        <v>11.810530118030117</v>
      </c>
      <c r="AB299" s="93">
        <f>Table122234465970[[#This Row],[Column1]]</f>
        <v>0</v>
      </c>
      <c r="AC299" s="111">
        <f>Table122234465970[[#This Row],[Column2]]</f>
        <v>0.58772727272727276</v>
      </c>
    </row>
    <row r="300" spans="1:29" s="84" customFormat="1" x14ac:dyDescent="0.2">
      <c r="A300" s="84">
        <v>14</v>
      </c>
      <c r="U300" s="84">
        <v>14</v>
      </c>
      <c r="W300" s="84" t="s">
        <v>18</v>
      </c>
      <c r="X300" s="90">
        <f>S318</f>
        <v>0</v>
      </c>
      <c r="Y300" s="97">
        <v>0.36250000000000004</v>
      </c>
      <c r="Z300" s="93">
        <f t="shared" si="46"/>
        <v>0</v>
      </c>
      <c r="AA300" s="93">
        <f>Average!K516</f>
        <v>11.871538461538462</v>
      </c>
      <c r="AB300" s="93">
        <f>Table122234465970[[#This Row],[Column1]]</f>
        <v>0</v>
      </c>
      <c r="AC300" s="111">
        <f>Table122234465970[[#This Row],[Column2]]</f>
        <v>0.36250000000000004</v>
      </c>
    </row>
    <row r="301" spans="1:29" s="84" customFormat="1" x14ac:dyDescent="0.2">
      <c r="A301" s="84">
        <v>15</v>
      </c>
      <c r="Q301" s="84">
        <v>0.02</v>
      </c>
      <c r="U301" s="84">
        <v>15</v>
      </c>
      <c r="W301" s="84" t="s">
        <v>19</v>
      </c>
      <c r="X301" s="90">
        <f>T318</f>
        <v>0</v>
      </c>
      <c r="Y301" s="97">
        <v>0.78576923076923078</v>
      </c>
      <c r="Z301" s="93">
        <f t="shared" si="46"/>
        <v>12.449999999999998</v>
      </c>
      <c r="AA301" s="93">
        <f>Average!K517</f>
        <v>19.303055555555552</v>
      </c>
      <c r="AB301" s="93">
        <f>Table122234465970[[#This Row],[Column1]]</f>
        <v>0</v>
      </c>
      <c r="AC301" s="111">
        <f>Table122234465970[[#This Row],[Column2]]</f>
        <v>0.78576923076923078</v>
      </c>
    </row>
    <row r="302" spans="1:29" s="84" customFormat="1" x14ac:dyDescent="0.2">
      <c r="A302" s="84">
        <v>16</v>
      </c>
      <c r="E302" s="84">
        <v>0.02</v>
      </c>
      <c r="P302" s="84">
        <v>0.01</v>
      </c>
      <c r="U302" s="84">
        <v>16</v>
      </c>
      <c r="X302" s="90"/>
      <c r="Y302" s="90"/>
      <c r="Z302" s="92"/>
      <c r="AA302" s="92"/>
      <c r="AB302" s="93"/>
      <c r="AC302" s="111"/>
    </row>
    <row r="303" spans="1:29" s="84" customFormat="1" x14ac:dyDescent="0.2">
      <c r="A303" s="84">
        <v>17</v>
      </c>
      <c r="U303" s="84">
        <v>17</v>
      </c>
      <c r="W303" s="84" t="s">
        <v>101</v>
      </c>
      <c r="X303" s="90"/>
      <c r="Y303" s="90"/>
      <c r="Z303" s="92"/>
      <c r="AA303" s="92" t="s">
        <v>145</v>
      </c>
      <c r="AB303" s="93"/>
      <c r="AC303" s="111"/>
    </row>
    <row r="304" spans="1:29" s="84" customFormat="1" x14ac:dyDescent="0.2">
      <c r="A304" s="84">
        <v>18</v>
      </c>
      <c r="F304" s="84">
        <v>0.04</v>
      </c>
      <c r="U304" s="84">
        <v>18</v>
      </c>
      <c r="X304" s="91" t="s">
        <v>102</v>
      </c>
      <c r="Y304" s="91"/>
      <c r="Z304" s="92"/>
      <c r="AA304" s="92"/>
      <c r="AB304" s="93"/>
      <c r="AC304" s="111"/>
    </row>
    <row r="305" spans="1:29" s="84" customFormat="1" x14ac:dyDescent="0.2">
      <c r="A305" s="84">
        <v>19</v>
      </c>
      <c r="U305" s="84">
        <v>19</v>
      </c>
      <c r="X305" s="90"/>
      <c r="Y305" s="90"/>
      <c r="Z305" s="92"/>
      <c r="AA305" s="92"/>
      <c r="AB305" s="93"/>
      <c r="AC305" s="109"/>
    </row>
    <row r="306" spans="1:29" s="84" customFormat="1" x14ac:dyDescent="0.2">
      <c r="A306" s="84">
        <v>20</v>
      </c>
      <c r="U306" s="84">
        <v>20</v>
      </c>
      <c r="X306" s="90"/>
      <c r="Y306" s="90"/>
      <c r="Z306" s="92"/>
      <c r="AA306" s="92"/>
      <c r="AB306" s="93"/>
      <c r="AC306" s="93"/>
    </row>
    <row r="307" spans="1:29" s="84" customFormat="1" x14ac:dyDescent="0.2">
      <c r="A307" s="84">
        <v>21</v>
      </c>
      <c r="L307"/>
      <c r="U307" s="84">
        <v>21</v>
      </c>
      <c r="X307" s="90"/>
      <c r="Y307" s="90"/>
      <c r="Z307" s="92"/>
      <c r="AA307" s="92"/>
      <c r="AB307" s="93"/>
      <c r="AC307" s="93"/>
    </row>
    <row r="308" spans="1:29" s="84" customFormat="1" x14ac:dyDescent="0.2">
      <c r="A308" s="84">
        <v>22</v>
      </c>
      <c r="U308" s="84">
        <v>22</v>
      </c>
      <c r="X308" s="90"/>
      <c r="Y308" s="90"/>
      <c r="Z308" s="92"/>
      <c r="AA308" s="92"/>
      <c r="AB308" s="93"/>
      <c r="AC308" s="93"/>
    </row>
    <row r="309" spans="1:29" s="84" customFormat="1" x14ac:dyDescent="0.2">
      <c r="A309" s="84">
        <v>23</v>
      </c>
      <c r="U309" s="84">
        <v>23</v>
      </c>
      <c r="X309" s="90"/>
      <c r="Y309" s="90"/>
      <c r="Z309" s="92"/>
      <c r="AA309" s="92"/>
      <c r="AB309" s="93"/>
      <c r="AC309" s="93"/>
    </row>
    <row r="310" spans="1:29" s="84" customFormat="1" x14ac:dyDescent="0.2">
      <c r="A310" s="84">
        <v>24</v>
      </c>
      <c r="U310" s="84">
        <v>24</v>
      </c>
      <c r="X310" s="90"/>
      <c r="Y310" s="90"/>
      <c r="Z310" s="92"/>
      <c r="AA310" s="92"/>
      <c r="AB310" s="93"/>
      <c r="AC310" s="93"/>
    </row>
    <row r="311" spans="1:29" s="84" customFormat="1" x14ac:dyDescent="0.2">
      <c r="A311" s="84">
        <v>25</v>
      </c>
      <c r="U311" s="84">
        <v>25</v>
      </c>
      <c r="X311" s="90"/>
      <c r="Y311" s="90"/>
      <c r="Z311" s="92"/>
      <c r="AA311" s="92"/>
      <c r="AB311" s="93"/>
      <c r="AC311" s="93"/>
    </row>
    <row r="312" spans="1:29" s="84" customFormat="1" x14ac:dyDescent="0.2">
      <c r="A312" s="84">
        <v>26</v>
      </c>
      <c r="U312" s="84">
        <v>26</v>
      </c>
      <c r="X312" s="90"/>
      <c r="Y312" s="90"/>
      <c r="Z312" s="92"/>
      <c r="AA312" s="92"/>
      <c r="AB312" s="93"/>
      <c r="AC312" s="93"/>
    </row>
    <row r="313" spans="1:29" s="84" customFormat="1" x14ac:dyDescent="0.2">
      <c r="A313" s="84">
        <v>27</v>
      </c>
      <c r="U313" s="84">
        <v>27</v>
      </c>
      <c r="X313" s="90"/>
      <c r="Y313" s="90"/>
      <c r="Z313" s="92"/>
      <c r="AA313" s="92"/>
      <c r="AB313" s="93"/>
      <c r="AC313" s="93"/>
    </row>
    <row r="314" spans="1:29" s="84" customFormat="1" x14ac:dyDescent="0.2">
      <c r="A314" s="84">
        <v>28</v>
      </c>
      <c r="F314" s="144"/>
      <c r="U314" s="84">
        <v>28</v>
      </c>
      <c r="X314" s="90"/>
      <c r="Y314" s="90"/>
      <c r="Z314" s="92"/>
      <c r="AA314" s="92"/>
      <c r="AB314" s="93"/>
      <c r="AC314" s="93"/>
    </row>
    <row r="315" spans="1:29" s="84" customFormat="1" x14ac:dyDescent="0.2">
      <c r="A315" s="84">
        <v>29</v>
      </c>
      <c r="U315" s="84">
        <v>29</v>
      </c>
      <c r="X315" s="90"/>
      <c r="Y315" s="90"/>
      <c r="Z315" s="92"/>
      <c r="AA315" s="92"/>
      <c r="AB315" s="93"/>
      <c r="AC315" s="93"/>
    </row>
    <row r="316" spans="1:29" s="84" customFormat="1" x14ac:dyDescent="0.2">
      <c r="A316" s="84">
        <v>30</v>
      </c>
      <c r="B316" s="84">
        <v>0</v>
      </c>
      <c r="C316" s="84">
        <v>0</v>
      </c>
      <c r="D316">
        <v>0</v>
      </c>
      <c r="E316">
        <v>0.06</v>
      </c>
      <c r="H316">
        <v>0</v>
      </c>
      <c r="I316" s="84">
        <v>0</v>
      </c>
      <c r="M316" s="84">
        <v>0</v>
      </c>
      <c r="N316" s="84">
        <v>0</v>
      </c>
      <c r="P316" s="84">
        <v>0.04</v>
      </c>
      <c r="Q316" s="34">
        <v>0.03</v>
      </c>
      <c r="R316" s="84">
        <v>0</v>
      </c>
      <c r="T316" s="34">
        <v>0</v>
      </c>
      <c r="U316" s="84">
        <v>30</v>
      </c>
      <c r="W316" s="120">
        <v>43374</v>
      </c>
      <c r="X316" s="135"/>
      <c r="Y316" s="133" t="s">
        <v>107</v>
      </c>
      <c r="Z316" s="135"/>
      <c r="AA316" s="135"/>
      <c r="AB316" s="126"/>
      <c r="AC316" s="105"/>
    </row>
    <row r="317" spans="1:29" s="84" customFormat="1" x14ac:dyDescent="0.2">
      <c r="A317" s="84">
        <v>31</v>
      </c>
      <c r="U317" s="84">
        <v>31</v>
      </c>
      <c r="X317" s="90" t="s">
        <v>104</v>
      </c>
      <c r="Y317" s="90" t="s">
        <v>115</v>
      </c>
      <c r="Z317" s="92" t="s">
        <v>99</v>
      </c>
      <c r="AA317" s="124" t="s">
        <v>116</v>
      </c>
      <c r="AB317" s="93" t="s">
        <v>100</v>
      </c>
      <c r="AC317" s="109" t="s">
        <v>178</v>
      </c>
    </row>
    <row r="318" spans="1:29" s="84" customFormat="1" x14ac:dyDescent="0.2">
      <c r="A318" s="102" t="s">
        <v>37</v>
      </c>
      <c r="B318" s="102">
        <f t="shared" ref="B318:T318" si="47">SUM(B287:B317)</f>
        <v>0</v>
      </c>
      <c r="C318" s="102">
        <f t="shared" si="47"/>
        <v>0</v>
      </c>
      <c r="D318" s="102">
        <f t="shared" si="47"/>
        <v>0</v>
      </c>
      <c r="E318" s="102">
        <f t="shared" si="47"/>
        <v>0.08</v>
      </c>
      <c r="F318" s="102">
        <f t="shared" si="47"/>
        <v>0.04</v>
      </c>
      <c r="G318" s="102">
        <f t="shared" si="47"/>
        <v>0</v>
      </c>
      <c r="H318" s="102">
        <f t="shared" si="47"/>
        <v>0</v>
      </c>
      <c r="I318" s="102">
        <f t="shared" si="47"/>
        <v>0</v>
      </c>
      <c r="J318" s="102">
        <f t="shared" si="47"/>
        <v>0</v>
      </c>
      <c r="K318" s="102">
        <f t="shared" si="47"/>
        <v>0</v>
      </c>
      <c r="L318" s="102">
        <f t="shared" si="47"/>
        <v>0</v>
      </c>
      <c r="M318" s="102">
        <f t="shared" si="47"/>
        <v>0</v>
      </c>
      <c r="N318" s="102">
        <f t="shared" si="47"/>
        <v>0</v>
      </c>
      <c r="O318" s="102">
        <f t="shared" si="47"/>
        <v>0</v>
      </c>
      <c r="P318" s="102">
        <f t="shared" si="47"/>
        <v>0.05</v>
      </c>
      <c r="Q318" s="102">
        <f t="shared" si="47"/>
        <v>0.05</v>
      </c>
      <c r="R318" s="102">
        <f t="shared" si="47"/>
        <v>0</v>
      </c>
      <c r="S318" s="102">
        <f t="shared" si="47"/>
        <v>0</v>
      </c>
      <c r="T318" s="102">
        <f t="shared" si="47"/>
        <v>0</v>
      </c>
      <c r="W318" s="84" t="s">
        <v>1</v>
      </c>
      <c r="X318" s="90">
        <f>B354</f>
        <v>0.42000000000000004</v>
      </c>
      <c r="Y318" s="97">
        <v>1.2258695652173914</v>
      </c>
      <c r="Z318" s="93">
        <f>AO25</f>
        <v>7.8000000000000007</v>
      </c>
      <c r="AA318" s="93">
        <f>Average!L499</f>
        <v>10.586461640211642</v>
      </c>
      <c r="AB318" s="93">
        <f>AB283+Table132335476071[[#This Row],[Column1]]</f>
        <v>0.42000000000000004</v>
      </c>
      <c r="AC318" s="111">
        <f>AC283+Table132335476071[[#This Row],[Column2]]</f>
        <v>1.7395059288537551</v>
      </c>
    </row>
    <row r="319" spans="1:29" s="84" customFormat="1" x14ac:dyDescent="0.2">
      <c r="W319" s="84" t="s">
        <v>2</v>
      </c>
      <c r="X319" s="90">
        <f>C354</f>
        <v>1</v>
      </c>
      <c r="Y319" s="97">
        <v>1.5057894736842108</v>
      </c>
      <c r="Z319" s="93">
        <f t="shared" ref="Z319:Z336" si="48">AO26</f>
        <v>15.079999999999998</v>
      </c>
      <c r="AA319" s="93">
        <f>Average!L500</f>
        <v>15.200137869376999</v>
      </c>
      <c r="AB319" s="93">
        <f>AB284+Table132335476071[[#This Row],[Column1]]</f>
        <v>1</v>
      </c>
      <c r="AC319" s="111">
        <f>AC284+Table132335476071[[#This Row],[Column2]]</f>
        <v>2.2975541795665637</v>
      </c>
    </row>
    <row r="320" spans="1:29" s="84" customFormat="1" x14ac:dyDescent="0.2">
      <c r="K320" s="71" t="s">
        <v>186</v>
      </c>
      <c r="W320" s="84" t="s">
        <v>113</v>
      </c>
      <c r="X320" s="90">
        <f>D354</f>
        <v>0.5</v>
      </c>
      <c r="Y320" s="97"/>
      <c r="Z320" s="93">
        <f t="shared" si="48"/>
        <v>8.59</v>
      </c>
      <c r="AA320" s="93">
        <f>Average!L501</f>
        <v>18.387329365079363</v>
      </c>
      <c r="AB320" s="93">
        <f>AB285+Table132335476071[[#This Row],[Column1]]</f>
        <v>0.5</v>
      </c>
      <c r="AC320" s="111"/>
    </row>
    <row r="321" spans="1:29" s="84" customFormat="1" x14ac:dyDescent="0.2">
      <c r="A321" s="84" t="s">
        <v>48</v>
      </c>
      <c r="B321" s="84" t="s">
        <v>1</v>
      </c>
      <c r="C321" s="84" t="s">
        <v>2</v>
      </c>
      <c r="D321" s="84" t="s">
        <v>113</v>
      </c>
      <c r="E321" s="84" t="s">
        <v>4</v>
      </c>
      <c r="F321" s="84" t="s">
        <v>5</v>
      </c>
      <c r="G321" s="84" t="s">
        <v>6</v>
      </c>
      <c r="H321" s="84" t="s">
        <v>180</v>
      </c>
      <c r="I321" s="84" t="s">
        <v>96</v>
      </c>
      <c r="J321" s="84" t="s">
        <v>9</v>
      </c>
      <c r="K321" s="71" t="s">
        <v>195</v>
      </c>
      <c r="L321" s="84" t="s">
        <v>11</v>
      </c>
      <c r="M321" s="84" t="s">
        <v>185</v>
      </c>
      <c r="N321" s="84" t="s">
        <v>13</v>
      </c>
      <c r="O321" s="84" t="s">
        <v>14</v>
      </c>
      <c r="P321" s="84" t="s">
        <v>191</v>
      </c>
      <c r="Q321" s="84" t="s">
        <v>16</v>
      </c>
      <c r="R321" s="84" t="s">
        <v>17</v>
      </c>
      <c r="S321" s="84" t="s">
        <v>18</v>
      </c>
      <c r="T321" s="84" t="s">
        <v>19</v>
      </c>
      <c r="W321" s="84" t="s">
        <v>4</v>
      </c>
      <c r="X321" s="90">
        <f>E354</f>
        <v>0.69</v>
      </c>
      <c r="Y321" s="97">
        <v>1.7965217391304351</v>
      </c>
      <c r="Z321" s="93">
        <f t="shared" si="48"/>
        <v>14.899999999999999</v>
      </c>
      <c r="AA321" s="93">
        <f>Average!L502</f>
        <v>15.496071428571431</v>
      </c>
      <c r="AB321" s="93">
        <f>AB286+Table132335476071[[#This Row],[Column1]]</f>
        <v>0.76999999999999991</v>
      </c>
      <c r="AC321" s="111">
        <f>AC286+Table132335476071[[#This Row],[Column2]]</f>
        <v>2.4291304347826088</v>
      </c>
    </row>
    <row r="322" spans="1:29" s="84" customFormat="1" x14ac:dyDescent="0.2">
      <c r="A322" s="84">
        <v>2018</v>
      </c>
      <c r="W322" s="84" t="s">
        <v>5</v>
      </c>
      <c r="X322" s="90">
        <f>F354</f>
        <v>0.55000000000000004</v>
      </c>
      <c r="Y322" s="97">
        <v>1.6126086956521744</v>
      </c>
      <c r="Z322" s="93">
        <f t="shared" si="48"/>
        <v>11.060000000000002</v>
      </c>
      <c r="AA322" s="93">
        <f>Average!L503</f>
        <v>12.430206043956044</v>
      </c>
      <c r="AB322" s="93">
        <f>AB287+Table132335476071[[#This Row],[Column1]]</f>
        <v>0.59000000000000008</v>
      </c>
      <c r="AC322" s="111">
        <f>AC287+Table132335476071[[#This Row],[Column2]]</f>
        <v>2.3530848861283649</v>
      </c>
    </row>
    <row r="323" spans="1:29" s="84" customFormat="1" x14ac:dyDescent="0.2">
      <c r="A323" s="84">
        <v>1</v>
      </c>
      <c r="D323"/>
      <c r="E323"/>
      <c r="N323" s="84">
        <v>0.01</v>
      </c>
      <c r="R323"/>
      <c r="U323" s="84">
        <v>1</v>
      </c>
      <c r="W323" s="84" t="s">
        <v>6</v>
      </c>
      <c r="X323" s="90">
        <f>G354</f>
        <v>0.57999999999999996</v>
      </c>
      <c r="Y323" s="97">
        <v>1.2789473684210528</v>
      </c>
      <c r="Z323" s="93">
        <f t="shared" si="48"/>
        <v>11.14</v>
      </c>
      <c r="AA323" s="93">
        <f>Average!L504</f>
        <v>9.9878286893704864</v>
      </c>
      <c r="AB323" s="93">
        <f>AB288+Table132335476071[[#This Row],[Column1]]</f>
        <v>0.57999999999999996</v>
      </c>
      <c r="AC323" s="111">
        <f>AC288+Table132335476071[[#This Row],[Column2]]</f>
        <v>1.793653250773994</v>
      </c>
    </row>
    <row r="324" spans="1:29" s="84" customFormat="1" x14ac:dyDescent="0.2">
      <c r="A324" s="84">
        <v>2</v>
      </c>
      <c r="E324" s="84">
        <v>0.05</v>
      </c>
      <c r="P324" s="84">
        <v>0.01</v>
      </c>
      <c r="Q324" s="84">
        <v>0.02</v>
      </c>
      <c r="T324" s="84">
        <v>0.02</v>
      </c>
      <c r="U324" s="84">
        <v>2</v>
      </c>
      <c r="W324" s="84" t="s">
        <v>180</v>
      </c>
      <c r="X324" s="90">
        <f>H354</f>
        <v>1.0499999999999998</v>
      </c>
      <c r="Y324" s="97">
        <v>1.394090909090909</v>
      </c>
      <c r="Z324" s="93">
        <f t="shared" si="48"/>
        <v>11.3</v>
      </c>
      <c r="AA324" s="93">
        <f>Average!L505</f>
        <v>10.963059625559625</v>
      </c>
      <c r="AB324" s="93">
        <f>AB289+Table132335476071[[#This Row],[Column1]]</f>
        <v>1.0499999999999998</v>
      </c>
      <c r="AC324" s="111">
        <f>AC289+Table132335476071[[#This Row],[Column2]]</f>
        <v>1.911233766233766</v>
      </c>
    </row>
    <row r="325" spans="1:29" s="84" customFormat="1" x14ac:dyDescent="0.2">
      <c r="A325" s="84">
        <v>3</v>
      </c>
      <c r="U325" s="84">
        <v>3</v>
      </c>
      <c r="W325" s="84" t="s">
        <v>96</v>
      </c>
      <c r="X325" s="90">
        <f>I354</f>
        <v>0.70000000000000007</v>
      </c>
      <c r="Y325" s="97"/>
      <c r="Z325" s="93">
        <f t="shared" si="48"/>
        <v>10.23</v>
      </c>
      <c r="AA325" s="93">
        <f>Average!L506</f>
        <v>10.584</v>
      </c>
      <c r="AB325" s="93">
        <f>AB290+Table132335476071[[#This Row],[Column1]]</f>
        <v>0.70000000000000007</v>
      </c>
      <c r="AC325" s="111"/>
    </row>
    <row r="326" spans="1:29" s="84" customFormat="1" x14ac:dyDescent="0.2">
      <c r="A326" s="84">
        <v>4</v>
      </c>
      <c r="F326"/>
      <c r="U326" s="84">
        <v>4</v>
      </c>
      <c r="W326" s="84" t="s">
        <v>9</v>
      </c>
      <c r="X326" s="90">
        <f>J354</f>
        <v>0.59000000000000008</v>
      </c>
      <c r="Y326" s="97">
        <v>1.5986956521739129</v>
      </c>
      <c r="Z326" s="93">
        <f t="shared" si="48"/>
        <v>10.73</v>
      </c>
      <c r="AA326" s="93">
        <f>Average!L507</f>
        <v>13.43565934065934</v>
      </c>
      <c r="AB326" s="93">
        <f>AB291+Table132335476071[[#This Row],[Column1]]</f>
        <v>0.59000000000000008</v>
      </c>
      <c r="AC326" s="111">
        <f>AC291+Table132335476071[[#This Row],[Column2]]</f>
        <v>2.203933747412008</v>
      </c>
    </row>
    <row r="327" spans="1:29" s="84" customFormat="1" x14ac:dyDescent="0.2">
      <c r="A327" s="84">
        <v>5</v>
      </c>
      <c r="B327" s="84">
        <v>7.0000000000000007E-2</v>
      </c>
      <c r="C327" s="84">
        <v>0.05</v>
      </c>
      <c r="D327" s="84">
        <v>0.08</v>
      </c>
      <c r="E327">
        <v>7.0000000000000007E-2</v>
      </c>
      <c r="F327"/>
      <c r="K327" s="84">
        <v>0.05</v>
      </c>
      <c r="M327" s="84">
        <v>7.0000000000000007E-2</v>
      </c>
      <c r="P327" s="84">
        <v>7.0000000000000007E-2</v>
      </c>
      <c r="Q327" s="84">
        <v>7.0000000000000007E-2</v>
      </c>
      <c r="R327" s="84">
        <v>0.08</v>
      </c>
      <c r="U327" s="84">
        <v>5</v>
      </c>
      <c r="W327" t="s">
        <v>195</v>
      </c>
      <c r="X327" s="90">
        <f>K354</f>
        <v>0.42999999999999994</v>
      </c>
      <c r="Y327" s="97">
        <v>1.4221739130434785</v>
      </c>
      <c r="Z327" s="93">
        <f t="shared" si="48"/>
        <v>0.42999999999999994</v>
      </c>
      <c r="AA327" s="93">
        <f>Average!L508</f>
        <v>11.988134057971015</v>
      </c>
      <c r="AB327" s="93">
        <f>AB292+Table132335476071[[#This Row],[Column1]]</f>
        <v>0.42999999999999994</v>
      </c>
      <c r="AC327" s="111">
        <f>AC292+Table132335476071[[#This Row],[Column2]]</f>
        <v>1.9180830039525694</v>
      </c>
    </row>
    <row r="328" spans="1:29" s="84" customFormat="1" x14ac:dyDescent="0.2">
      <c r="A328" s="84">
        <v>6</v>
      </c>
      <c r="C328" s="84">
        <v>7.0000000000000007E-2</v>
      </c>
      <c r="D328" s="84">
        <v>0.06</v>
      </c>
      <c r="E328">
        <v>0.1</v>
      </c>
      <c r="F328">
        <v>0.1</v>
      </c>
      <c r="I328" s="84">
        <v>0.1</v>
      </c>
      <c r="J328">
        <v>0.18</v>
      </c>
      <c r="K328" s="84">
        <v>7.0000000000000007E-2</v>
      </c>
      <c r="M328" s="84">
        <v>0.11</v>
      </c>
      <c r="P328" s="84">
        <v>7.0000000000000007E-2</v>
      </c>
      <c r="Q328" s="84">
        <v>0.1</v>
      </c>
      <c r="R328" s="84">
        <v>0.08</v>
      </c>
      <c r="T328" s="34">
        <v>0.2</v>
      </c>
      <c r="U328" s="84">
        <v>6</v>
      </c>
      <c r="W328" s="84" t="s">
        <v>11</v>
      </c>
      <c r="X328" s="90">
        <f>L354</f>
        <v>1.32</v>
      </c>
      <c r="Y328" s="97">
        <v>1.4830434782608695</v>
      </c>
      <c r="Z328" s="93">
        <f t="shared" si="48"/>
        <v>11.520000000000001</v>
      </c>
      <c r="AA328" s="93">
        <f>Average!L509</f>
        <v>13.721507936507935</v>
      </c>
      <c r="AB328" s="93">
        <f>AB293+Table132335476071[[#This Row],[Column1]]</f>
        <v>1.32</v>
      </c>
      <c r="AC328" s="111">
        <f>AC293+Table132335476071[[#This Row],[Column2]]</f>
        <v>2.1598616600790512</v>
      </c>
    </row>
    <row r="329" spans="1:29" s="84" customFormat="1" x14ac:dyDescent="0.2">
      <c r="A329" s="84">
        <v>7</v>
      </c>
      <c r="B329" s="84">
        <v>0.09</v>
      </c>
      <c r="D329"/>
      <c r="F329">
        <v>0.04</v>
      </c>
      <c r="H329" s="84">
        <v>0.14000000000000001</v>
      </c>
      <c r="L329" s="84">
        <v>0.24</v>
      </c>
      <c r="U329" s="84">
        <v>7</v>
      </c>
      <c r="W329" s="84" t="s">
        <v>185</v>
      </c>
      <c r="X329" s="90">
        <f>M354</f>
        <v>0.73000000000000009</v>
      </c>
      <c r="Y329" s="97">
        <v>1.2734782608695654</v>
      </c>
      <c r="Z329" s="93">
        <f t="shared" si="48"/>
        <v>12.349999999999998</v>
      </c>
      <c r="AA329" s="93">
        <f>Average!L510</f>
        <v>11.355530303030303</v>
      </c>
      <c r="AB329" s="93">
        <f>AB294+Table132335476071[[#This Row],[Column1]]</f>
        <v>0.73000000000000009</v>
      </c>
      <c r="AC329" s="111">
        <f>AC294+Table132335476071[[#This Row],[Column2]]</f>
        <v>1.8858592132505176</v>
      </c>
    </row>
    <row r="330" spans="1:29" s="84" customFormat="1" x14ac:dyDescent="0.2">
      <c r="A330" s="84">
        <v>8</v>
      </c>
      <c r="B330" s="84">
        <v>0.01</v>
      </c>
      <c r="D330" s="84">
        <v>0.01</v>
      </c>
      <c r="E330"/>
      <c r="F330">
        <v>0.05</v>
      </c>
      <c r="I330" s="84">
        <v>0.01</v>
      </c>
      <c r="M330" s="84">
        <v>0.01</v>
      </c>
      <c r="N330" s="84">
        <v>0.03</v>
      </c>
      <c r="Q330" s="84">
        <v>0.04</v>
      </c>
      <c r="R330">
        <v>0.2</v>
      </c>
      <c r="U330" s="84">
        <v>8</v>
      </c>
      <c r="W330" s="84" t="s">
        <v>13</v>
      </c>
      <c r="X330" s="90">
        <f>N354</f>
        <v>0.89</v>
      </c>
      <c r="Y330" s="97">
        <v>1.3221739130434784</v>
      </c>
      <c r="Z330" s="93">
        <f t="shared" si="48"/>
        <v>9.69</v>
      </c>
      <c r="AA330" s="93">
        <f>Average!L511</f>
        <v>11.800357142857145</v>
      </c>
      <c r="AB330" s="93">
        <f>AB295+Table132335476071[[#This Row],[Column1]]</f>
        <v>0.89</v>
      </c>
      <c r="AC330" s="111">
        <f>AC295+Table132335476071[[#This Row],[Column2]]</f>
        <v>1.8417391304347825</v>
      </c>
    </row>
    <row r="331" spans="1:29" s="84" customFormat="1" x14ac:dyDescent="0.2">
      <c r="A331" s="84">
        <v>9</v>
      </c>
      <c r="C331" s="84">
        <v>0.35</v>
      </c>
      <c r="D331">
        <v>0.22</v>
      </c>
      <c r="E331">
        <v>0.05</v>
      </c>
      <c r="F331"/>
      <c r="G331" s="84">
        <v>0.32</v>
      </c>
      <c r="H331">
        <v>0.24</v>
      </c>
      <c r="I331" s="84">
        <v>0.24</v>
      </c>
      <c r="J331">
        <v>0.25</v>
      </c>
      <c r="K331" s="84">
        <v>0.06</v>
      </c>
      <c r="M331">
        <v>0.25</v>
      </c>
      <c r="N331">
        <v>0.28000000000000003</v>
      </c>
      <c r="P331" s="84">
        <v>0.04</v>
      </c>
      <c r="Q331" s="34">
        <v>0.03</v>
      </c>
      <c r="R331">
        <v>0.2</v>
      </c>
      <c r="U331" s="84">
        <v>9</v>
      </c>
      <c r="W331" s="84" t="s">
        <v>14</v>
      </c>
      <c r="X331" s="90">
        <f>O354</f>
        <v>0</v>
      </c>
      <c r="Y331" s="97">
        <v>1.1434782608695655</v>
      </c>
      <c r="Z331" s="93">
        <f t="shared" si="48"/>
        <v>0</v>
      </c>
      <c r="AA331" s="93">
        <f>Average!L512</f>
        <v>9.8450099308099315</v>
      </c>
      <c r="AB331" s="93">
        <f>AB296+Table132335476071[[#This Row],[Column1]]</f>
        <v>0</v>
      </c>
      <c r="AC331" s="111">
        <f>AC296+Table132335476071[[#This Row],[Column2]]</f>
        <v>1.5744306418219465</v>
      </c>
    </row>
    <row r="332" spans="1:29" s="84" customFormat="1" x14ac:dyDescent="0.2">
      <c r="A332" s="84">
        <v>10</v>
      </c>
      <c r="C332">
        <v>7.0000000000000007E-2</v>
      </c>
      <c r="F332"/>
      <c r="I332">
        <v>0.01</v>
      </c>
      <c r="J332" s="84">
        <v>0.01</v>
      </c>
      <c r="L332" s="84">
        <v>0.63</v>
      </c>
      <c r="T332" s="84">
        <v>0.8</v>
      </c>
      <c r="U332" s="84">
        <v>10</v>
      </c>
      <c r="W332" s="84" t="s">
        <v>191</v>
      </c>
      <c r="X332" s="90">
        <f>P354</f>
        <v>0.37</v>
      </c>
      <c r="Y332" s="97">
        <v>1.4122222222222223</v>
      </c>
      <c r="Z332" s="93">
        <f t="shared" si="48"/>
        <v>10.030000000000001</v>
      </c>
      <c r="AA332" s="93">
        <f>Average!L513</f>
        <v>11.327189542483662</v>
      </c>
      <c r="AB332" s="93">
        <f>AB297+Table132335476071[[#This Row],[Column1]]</f>
        <v>0.42</v>
      </c>
      <c r="AC332" s="111">
        <f>AC297+Table132335476071[[#This Row],[Column2]]</f>
        <v>2.0986928104575164</v>
      </c>
    </row>
    <row r="333" spans="1:29" s="84" customFormat="1" x14ac:dyDescent="0.2">
      <c r="A333" s="84">
        <v>11</v>
      </c>
      <c r="F333"/>
      <c r="U333" s="84">
        <v>11</v>
      </c>
      <c r="W333" s="84" t="s">
        <v>16</v>
      </c>
      <c r="X333" s="90">
        <f>Q354</f>
        <v>0.63</v>
      </c>
      <c r="Y333" s="97">
        <v>1.6195652173913044</v>
      </c>
      <c r="Z333" s="93">
        <f t="shared" si="48"/>
        <v>12.22</v>
      </c>
      <c r="AA333" s="93">
        <f>Average!L514</f>
        <v>13.473516483516486</v>
      </c>
      <c r="AB333" s="93">
        <f>AB298+Table132335476071[[#This Row],[Column1]]</f>
        <v>0.68</v>
      </c>
      <c r="AC333" s="111">
        <f>AC298+Table132335476071[[#This Row],[Column2]]</f>
        <v>2.2405175983436854</v>
      </c>
    </row>
    <row r="334" spans="1:29" s="84" customFormat="1" x14ac:dyDescent="0.2">
      <c r="A334" s="84">
        <v>12</v>
      </c>
      <c r="D334"/>
      <c r="E334"/>
      <c r="F334"/>
      <c r="U334" s="84">
        <v>12</v>
      </c>
      <c r="W334" s="84" t="s">
        <v>17</v>
      </c>
      <c r="X334" s="90">
        <f>R354</f>
        <v>0.95000000000000007</v>
      </c>
      <c r="Y334" s="97">
        <v>1.4286956521739129</v>
      </c>
      <c r="Z334" s="93">
        <f t="shared" si="48"/>
        <v>10.92</v>
      </c>
      <c r="AA334" s="93">
        <f>Average!L515</f>
        <v>13.168030118030117</v>
      </c>
      <c r="AB334" s="93">
        <f>AB299+Table132335476071[[#This Row],[Column1]]</f>
        <v>0.95000000000000007</v>
      </c>
      <c r="AC334" s="111">
        <f>AC299+Table132335476071[[#This Row],[Column2]]</f>
        <v>2.0164229249011858</v>
      </c>
    </row>
    <row r="335" spans="1:29" s="84" customFormat="1" x14ac:dyDescent="0.2">
      <c r="A335" s="84">
        <v>13</v>
      </c>
      <c r="E335"/>
      <c r="F335"/>
      <c r="G335"/>
      <c r="R335"/>
      <c r="U335" s="84">
        <v>13</v>
      </c>
      <c r="W335" s="84" t="s">
        <v>18</v>
      </c>
      <c r="X335" s="90">
        <f>S354</f>
        <v>0</v>
      </c>
      <c r="Y335" s="97">
        <v>1.26</v>
      </c>
      <c r="Z335" s="93">
        <f t="shared" si="48"/>
        <v>0</v>
      </c>
      <c r="AA335" s="93">
        <f>Average!L516</f>
        <v>13.055384615384616</v>
      </c>
      <c r="AB335" s="93">
        <f>AB300+Table132335476071[[#This Row],[Column1]]</f>
        <v>0</v>
      </c>
      <c r="AC335" s="111">
        <f>AC300+Table132335476071[[#This Row],[Column2]]</f>
        <v>1.6225000000000001</v>
      </c>
    </row>
    <row r="336" spans="1:29" s="84" customFormat="1" x14ac:dyDescent="0.2">
      <c r="A336" s="84">
        <v>14</v>
      </c>
      <c r="F336"/>
      <c r="U336" s="84">
        <v>14</v>
      </c>
      <c r="W336" s="84" t="s">
        <v>19</v>
      </c>
      <c r="X336" s="90">
        <f>T354</f>
        <v>1.69</v>
      </c>
      <c r="Y336" s="97">
        <v>1.9115384615384616</v>
      </c>
      <c r="Z336" s="93">
        <f t="shared" si="48"/>
        <v>14.139999999999997</v>
      </c>
      <c r="AA336" s="93">
        <f>Average!L517</f>
        <v>21.304166666666664</v>
      </c>
      <c r="AB336" s="93">
        <f>AB301+Table132335476071[[#This Row],[Column1]]</f>
        <v>1.69</v>
      </c>
      <c r="AC336" s="111">
        <f>AC301+Table132335476071[[#This Row],[Column2]]</f>
        <v>2.6973076923076924</v>
      </c>
    </row>
    <row r="337" spans="1:29" s="84" customFormat="1" x14ac:dyDescent="0.2">
      <c r="A337" s="84">
        <v>15</v>
      </c>
      <c r="F337"/>
      <c r="U337" s="84">
        <v>15</v>
      </c>
      <c r="X337" s="90"/>
      <c r="Y337" s="90"/>
      <c r="Z337" s="92"/>
      <c r="AA337" s="92"/>
      <c r="AB337" s="93"/>
      <c r="AC337" s="111"/>
    </row>
    <row r="338" spans="1:29" s="84" customFormat="1" x14ac:dyDescent="0.2">
      <c r="A338" s="84">
        <v>16</v>
      </c>
      <c r="U338" s="84">
        <v>16</v>
      </c>
      <c r="W338" s="84" t="s">
        <v>101</v>
      </c>
      <c r="X338" s="90"/>
      <c r="Y338" s="90"/>
      <c r="Z338" s="92"/>
      <c r="AA338" s="92" t="s">
        <v>145</v>
      </c>
      <c r="AB338" s="93"/>
      <c r="AC338" s="111"/>
    </row>
    <row r="339" spans="1:29" s="84" customFormat="1" x14ac:dyDescent="0.2">
      <c r="A339" s="84">
        <v>17</v>
      </c>
      <c r="M339"/>
      <c r="U339" s="84">
        <v>17</v>
      </c>
      <c r="X339" s="91" t="s">
        <v>102</v>
      </c>
      <c r="Y339" s="91"/>
      <c r="Z339" s="92"/>
      <c r="AA339" s="92"/>
      <c r="AB339" s="93"/>
      <c r="AC339" s="111"/>
    </row>
    <row r="340" spans="1:29" s="84" customFormat="1" x14ac:dyDescent="0.2">
      <c r="A340" s="84">
        <v>18</v>
      </c>
      <c r="D340"/>
      <c r="E340"/>
      <c r="M340"/>
      <c r="R340"/>
      <c r="U340" s="84">
        <v>18</v>
      </c>
      <c r="X340" s="90"/>
      <c r="Y340" s="90"/>
      <c r="Z340" s="92"/>
      <c r="AA340" s="92"/>
      <c r="AB340" s="93"/>
      <c r="AC340" s="109"/>
    </row>
    <row r="341" spans="1:29" s="84" customFormat="1" x14ac:dyDescent="0.2">
      <c r="A341" s="84">
        <v>19</v>
      </c>
      <c r="D341"/>
      <c r="M341"/>
      <c r="U341" s="84">
        <v>19</v>
      </c>
      <c r="X341" s="90"/>
      <c r="Y341" s="90"/>
      <c r="Z341" s="92"/>
      <c r="AA341" s="92"/>
      <c r="AB341" s="93"/>
      <c r="AC341" s="93"/>
    </row>
    <row r="342" spans="1:29" s="84" customFormat="1" x14ac:dyDescent="0.2">
      <c r="A342" s="84">
        <v>20</v>
      </c>
      <c r="E342"/>
      <c r="M342"/>
      <c r="P342"/>
      <c r="R342"/>
      <c r="U342" s="84">
        <v>20</v>
      </c>
      <c r="X342" s="90"/>
      <c r="Y342" s="90"/>
      <c r="Z342" s="92"/>
      <c r="AA342" s="92"/>
      <c r="AB342" s="93"/>
      <c r="AC342" s="93"/>
    </row>
    <row r="343" spans="1:29" s="84" customFormat="1" x14ac:dyDescent="0.2">
      <c r="A343" s="84">
        <v>21</v>
      </c>
      <c r="B343"/>
      <c r="D343"/>
      <c r="E343"/>
      <c r="G343"/>
      <c r="I343"/>
      <c r="M343"/>
      <c r="P343"/>
      <c r="R343"/>
      <c r="U343" s="84">
        <v>21</v>
      </c>
      <c r="X343" s="90"/>
      <c r="Y343" s="90"/>
      <c r="Z343" s="92"/>
      <c r="AA343" s="92"/>
      <c r="AB343" s="93"/>
      <c r="AC343" s="93"/>
    </row>
    <row r="344" spans="1:29" s="84" customFormat="1" x14ac:dyDescent="0.2">
      <c r="A344" s="84">
        <v>22</v>
      </c>
      <c r="B344"/>
      <c r="D344"/>
      <c r="E344"/>
      <c r="G344"/>
      <c r="I344"/>
      <c r="M344"/>
      <c r="N344"/>
      <c r="P344"/>
      <c r="R344"/>
      <c r="U344" s="84">
        <v>22</v>
      </c>
      <c r="X344" s="90"/>
      <c r="Y344" s="90"/>
      <c r="Z344" s="92"/>
      <c r="AA344" s="92"/>
      <c r="AB344" s="93"/>
      <c r="AC344" s="93"/>
    </row>
    <row r="345" spans="1:29" s="84" customFormat="1" x14ac:dyDescent="0.2">
      <c r="A345" s="84">
        <v>23</v>
      </c>
      <c r="D345"/>
      <c r="P345"/>
      <c r="U345" s="84">
        <v>23</v>
      </c>
      <c r="X345" s="90"/>
      <c r="Y345" s="90"/>
      <c r="Z345" s="92"/>
      <c r="AA345" s="92"/>
      <c r="AB345" s="93"/>
      <c r="AC345" s="93"/>
    </row>
    <row r="346" spans="1:29" s="84" customFormat="1" x14ac:dyDescent="0.2">
      <c r="A346" s="84">
        <v>24</v>
      </c>
      <c r="U346" s="84">
        <v>24</v>
      </c>
      <c r="X346" s="90"/>
      <c r="Y346" s="90"/>
      <c r="Z346" s="92"/>
      <c r="AA346" s="92"/>
      <c r="AB346" s="93"/>
      <c r="AC346" s="93"/>
    </row>
    <row r="347" spans="1:29" s="84" customFormat="1" x14ac:dyDescent="0.2">
      <c r="A347" s="84">
        <v>25</v>
      </c>
      <c r="P347" s="84">
        <v>0.01</v>
      </c>
      <c r="U347" s="84">
        <v>25</v>
      </c>
      <c r="X347" s="90"/>
      <c r="Y347" s="90"/>
      <c r="Z347" s="92"/>
      <c r="AA347" s="92"/>
      <c r="AB347" s="93"/>
      <c r="AC347" s="93"/>
    </row>
    <row r="348" spans="1:29" s="84" customFormat="1" x14ac:dyDescent="0.2">
      <c r="A348" s="84">
        <v>26</v>
      </c>
      <c r="B348" s="84">
        <v>0.04</v>
      </c>
      <c r="C348" s="84">
        <v>0.18</v>
      </c>
      <c r="I348" s="84">
        <v>0.02</v>
      </c>
      <c r="K348" s="84">
        <v>0.02</v>
      </c>
      <c r="L348" s="84">
        <v>0.11</v>
      </c>
      <c r="M348" s="84">
        <v>0.03</v>
      </c>
      <c r="P348">
        <v>0.02</v>
      </c>
      <c r="U348" s="84">
        <v>26</v>
      </c>
      <c r="X348" s="90"/>
      <c r="Y348" s="90"/>
      <c r="Z348" s="92"/>
      <c r="AA348" s="92"/>
      <c r="AB348" s="93"/>
      <c r="AC348" s="93"/>
    </row>
    <row r="349" spans="1:29" s="84" customFormat="1" x14ac:dyDescent="0.2">
      <c r="A349" s="84">
        <v>27</v>
      </c>
      <c r="B349" s="84">
        <v>0.05</v>
      </c>
      <c r="F349" s="84">
        <v>0.11</v>
      </c>
      <c r="G349" s="84">
        <v>0.1</v>
      </c>
      <c r="H349" s="84">
        <v>0.32</v>
      </c>
      <c r="I349" s="84">
        <v>0.05</v>
      </c>
      <c r="J349">
        <v>0.1</v>
      </c>
      <c r="K349" s="84">
        <v>0.05</v>
      </c>
      <c r="L349">
        <v>0.02</v>
      </c>
      <c r="M349" s="84">
        <v>7.0000000000000007E-2</v>
      </c>
      <c r="N349">
        <v>0.4</v>
      </c>
      <c r="P349" s="84">
        <v>0.05</v>
      </c>
      <c r="Q349" s="34">
        <v>0.11</v>
      </c>
      <c r="R349" s="84">
        <v>0.14000000000000001</v>
      </c>
      <c r="T349" s="34">
        <v>0.15</v>
      </c>
      <c r="U349" s="84">
        <v>27</v>
      </c>
      <c r="X349" s="90"/>
      <c r="Y349" s="90"/>
      <c r="Z349" s="92"/>
      <c r="AA349" s="92"/>
      <c r="AB349" s="93"/>
      <c r="AC349" s="93"/>
    </row>
    <row r="350" spans="1:29" s="84" customFormat="1" x14ac:dyDescent="0.2">
      <c r="A350" s="84">
        <v>28</v>
      </c>
      <c r="B350" s="84">
        <v>0.03</v>
      </c>
      <c r="C350" s="84">
        <v>0.13</v>
      </c>
      <c r="D350" s="84">
        <v>0.04</v>
      </c>
      <c r="E350">
        <v>0.16</v>
      </c>
      <c r="G350" s="84">
        <v>0.08</v>
      </c>
      <c r="H350">
        <v>0.08</v>
      </c>
      <c r="I350" s="84">
        <v>0.02</v>
      </c>
      <c r="J350">
        <v>0.05</v>
      </c>
      <c r="K350" s="84">
        <v>0.04</v>
      </c>
      <c r="M350" s="84">
        <v>0.03</v>
      </c>
      <c r="N350">
        <v>7.0000000000000007E-2</v>
      </c>
      <c r="P350">
        <v>0.04</v>
      </c>
      <c r="Q350">
        <v>0.05</v>
      </c>
      <c r="T350" s="84">
        <v>0.3</v>
      </c>
      <c r="U350" s="84">
        <v>28</v>
      </c>
      <c r="X350" s="90"/>
      <c r="Y350" s="90"/>
      <c r="Z350" s="92"/>
      <c r="AA350" s="92"/>
      <c r="AB350" s="93"/>
      <c r="AC350" s="93"/>
    </row>
    <row r="351" spans="1:29" s="84" customFormat="1" x14ac:dyDescent="0.2">
      <c r="A351" s="84">
        <v>29</v>
      </c>
      <c r="B351">
        <v>0.13</v>
      </c>
      <c r="C351" s="84">
        <v>0.02</v>
      </c>
      <c r="D351" s="84">
        <v>0.09</v>
      </c>
      <c r="E351">
        <v>0.08</v>
      </c>
      <c r="F351" s="84">
        <v>0.09</v>
      </c>
      <c r="G351" s="84">
        <v>0.08</v>
      </c>
      <c r="H351">
        <v>0.12</v>
      </c>
      <c r="I351">
        <v>0.14000000000000001</v>
      </c>
      <c r="K351">
        <v>0.04</v>
      </c>
      <c r="M351">
        <v>0.04</v>
      </c>
      <c r="P351">
        <v>0.04</v>
      </c>
      <c r="Q351" s="84">
        <v>0.06</v>
      </c>
      <c r="R351" s="84">
        <v>0.1</v>
      </c>
      <c r="U351" s="84">
        <v>29</v>
      </c>
      <c r="W351" s="120">
        <v>43405</v>
      </c>
      <c r="X351" s="135"/>
      <c r="Y351" s="133" t="s">
        <v>107</v>
      </c>
      <c r="Z351" s="135"/>
      <c r="AA351" s="135"/>
      <c r="AB351" s="126"/>
      <c r="AC351" s="105"/>
    </row>
    <row r="352" spans="1:29" s="84" customFormat="1" x14ac:dyDescent="0.2">
      <c r="A352" s="84">
        <v>30</v>
      </c>
      <c r="F352" s="84">
        <v>7.0000000000000007E-2</v>
      </c>
      <c r="K352">
        <v>0.1</v>
      </c>
      <c r="N352" s="84">
        <v>0.1</v>
      </c>
      <c r="U352" s="84">
        <v>30</v>
      </c>
      <c r="X352" s="90" t="s">
        <v>61</v>
      </c>
      <c r="Y352" s="90" t="s">
        <v>115</v>
      </c>
      <c r="Z352" s="92" t="s">
        <v>99</v>
      </c>
      <c r="AA352" s="124" t="s">
        <v>116</v>
      </c>
      <c r="AB352" s="93" t="s">
        <v>100</v>
      </c>
      <c r="AC352" s="109" t="s">
        <v>178</v>
      </c>
    </row>
    <row r="353" spans="1:29" s="84" customFormat="1" x14ac:dyDescent="0.2">
      <c r="A353" s="84">
        <v>31</v>
      </c>
      <c r="C353">
        <v>0.13</v>
      </c>
      <c r="E353" s="84">
        <v>0.18</v>
      </c>
      <c r="F353">
        <v>0.09</v>
      </c>
      <c r="H353">
        <v>0.15</v>
      </c>
      <c r="I353">
        <v>0.11</v>
      </c>
      <c r="L353" s="84">
        <v>0.32</v>
      </c>
      <c r="M353">
        <v>0.12</v>
      </c>
      <c r="P353">
        <v>0.02</v>
      </c>
      <c r="Q353">
        <v>0.15</v>
      </c>
      <c r="R353" s="84">
        <v>0.15</v>
      </c>
      <c r="T353" s="34">
        <v>0.22</v>
      </c>
      <c r="U353" s="84">
        <v>31</v>
      </c>
      <c r="W353" s="84" t="s">
        <v>1</v>
      </c>
      <c r="X353" s="90">
        <f>B390</f>
        <v>1.24</v>
      </c>
      <c r="Y353" s="97">
        <v>1.6221739130434785</v>
      </c>
      <c r="Z353" s="93">
        <f>AP25</f>
        <v>9.0400000000000009</v>
      </c>
      <c r="AA353" s="93">
        <v>13.340000000000002</v>
      </c>
      <c r="AB353" s="93">
        <f>AB318+Table142436486172[[#This Row],[Column1]]</f>
        <v>1.6600000000000001</v>
      </c>
      <c r="AC353" s="111">
        <f>AC318+Table142436486172[[#This Row],[Column2]]</f>
        <v>3.3616798418972333</v>
      </c>
    </row>
    <row r="354" spans="1:29" s="84" customFormat="1" x14ac:dyDescent="0.2">
      <c r="A354" s="102" t="s">
        <v>37</v>
      </c>
      <c r="B354" s="102">
        <f t="shared" ref="B354:T354" si="49">SUM(B323:B353)</f>
        <v>0.42000000000000004</v>
      </c>
      <c r="C354" s="102">
        <f t="shared" si="49"/>
        <v>1</v>
      </c>
      <c r="D354" s="102">
        <f t="shared" si="49"/>
        <v>0.5</v>
      </c>
      <c r="E354" s="102">
        <f t="shared" si="49"/>
        <v>0.69</v>
      </c>
      <c r="F354" s="102">
        <f t="shared" si="49"/>
        <v>0.55000000000000004</v>
      </c>
      <c r="G354" s="102">
        <f t="shared" si="49"/>
        <v>0.57999999999999996</v>
      </c>
      <c r="H354" s="102">
        <f t="shared" si="49"/>
        <v>1.0499999999999998</v>
      </c>
      <c r="I354" s="102">
        <f t="shared" si="49"/>
        <v>0.70000000000000007</v>
      </c>
      <c r="J354" s="102">
        <f t="shared" si="49"/>
        <v>0.59000000000000008</v>
      </c>
      <c r="K354" s="102">
        <f t="shared" si="49"/>
        <v>0.42999999999999994</v>
      </c>
      <c r="L354" s="102">
        <f t="shared" si="49"/>
        <v>1.32</v>
      </c>
      <c r="M354" s="102">
        <f t="shared" si="49"/>
        <v>0.73000000000000009</v>
      </c>
      <c r="N354" s="102">
        <f t="shared" si="49"/>
        <v>0.89</v>
      </c>
      <c r="O354" s="102">
        <f t="shared" si="49"/>
        <v>0</v>
      </c>
      <c r="P354" s="102">
        <f t="shared" si="49"/>
        <v>0.37</v>
      </c>
      <c r="Q354" s="102">
        <f t="shared" si="49"/>
        <v>0.63</v>
      </c>
      <c r="R354" s="102">
        <f t="shared" si="49"/>
        <v>0.95000000000000007</v>
      </c>
      <c r="S354" s="102">
        <f t="shared" si="49"/>
        <v>0</v>
      </c>
      <c r="T354" s="102">
        <f t="shared" si="49"/>
        <v>1.69</v>
      </c>
      <c r="W354" s="84" t="s">
        <v>2</v>
      </c>
      <c r="X354" s="90">
        <f>C390</f>
        <v>1.96</v>
      </c>
      <c r="Y354" s="97">
        <v>2.4516666666666662</v>
      </c>
      <c r="Z354" s="93">
        <f t="shared" ref="Z354:Z371" si="50">AP26</f>
        <v>17.04</v>
      </c>
      <c r="AA354" s="93">
        <v>13.600000000000001</v>
      </c>
      <c r="AB354" s="93">
        <f>AB319+Table142436486172[[#This Row],[Column1]]</f>
        <v>2.96</v>
      </c>
      <c r="AC354" s="111">
        <f>AC319+Table142436486172[[#This Row],[Column2]]</f>
        <v>4.7492208462332304</v>
      </c>
    </row>
    <row r="355" spans="1:29" s="84" customFormat="1" x14ac:dyDescent="0.2">
      <c r="W355" s="84" t="s">
        <v>113</v>
      </c>
      <c r="X355" s="90">
        <f>D390</f>
        <v>1.51</v>
      </c>
      <c r="Y355" s="97"/>
      <c r="Z355" s="93">
        <f t="shared" si="50"/>
        <v>10.1</v>
      </c>
      <c r="AA355" s="93">
        <v>14.840000000000002</v>
      </c>
      <c r="AB355" s="93">
        <f>AB320+Table142436486172[[#This Row],[Column1]]</f>
        <v>2.0099999999999998</v>
      </c>
      <c r="AC355" s="111"/>
    </row>
    <row r="356" spans="1:29" s="84" customFormat="1" x14ac:dyDescent="0.2">
      <c r="K356" s="71" t="s">
        <v>186</v>
      </c>
      <c r="M356" s="87"/>
      <c r="W356" s="84" t="s">
        <v>4</v>
      </c>
      <c r="X356" s="90">
        <f>E390</f>
        <v>2.14</v>
      </c>
      <c r="Y356" s="97">
        <v>2.58</v>
      </c>
      <c r="Z356" s="93">
        <f t="shared" si="50"/>
        <v>17.04</v>
      </c>
      <c r="AA356" s="93">
        <v>18.439999999999998</v>
      </c>
      <c r="AB356" s="93">
        <f>AB321+Table142436486172[[#This Row],[Column1]]</f>
        <v>2.91</v>
      </c>
      <c r="AC356" s="111">
        <f>AC321+Table142436486172[[#This Row],[Column2]]</f>
        <v>5.0091304347826089</v>
      </c>
    </row>
    <row r="357" spans="1:29" s="84" customFormat="1" x14ac:dyDescent="0.2">
      <c r="A357" s="84" t="s">
        <v>49</v>
      </c>
      <c r="B357" s="84" t="s">
        <v>1</v>
      </c>
      <c r="C357" s="84" t="s">
        <v>2</v>
      </c>
      <c r="D357" s="84" t="s">
        <v>113</v>
      </c>
      <c r="E357" s="84" t="s">
        <v>4</v>
      </c>
      <c r="F357" s="84" t="s">
        <v>5</v>
      </c>
      <c r="G357" s="84" t="s">
        <v>6</v>
      </c>
      <c r="H357" s="84" t="s">
        <v>180</v>
      </c>
      <c r="I357" s="84" t="s">
        <v>96</v>
      </c>
      <c r="J357" s="84" t="s">
        <v>9</v>
      </c>
      <c r="K357" s="71" t="s">
        <v>195</v>
      </c>
      <c r="L357" s="84" t="s">
        <v>11</v>
      </c>
      <c r="M357" s="87" t="s">
        <v>185</v>
      </c>
      <c r="N357" s="84" t="s">
        <v>13</v>
      </c>
      <c r="O357" s="84" t="s">
        <v>14</v>
      </c>
      <c r="P357" s="84" t="s">
        <v>189</v>
      </c>
      <c r="Q357" s="84" t="s">
        <v>16</v>
      </c>
      <c r="R357" s="84" t="s">
        <v>17</v>
      </c>
      <c r="S357" s="84" t="s">
        <v>18</v>
      </c>
      <c r="T357" s="84" t="s">
        <v>19</v>
      </c>
      <c r="W357" s="84" t="s">
        <v>5</v>
      </c>
      <c r="X357" s="90">
        <f>F390</f>
        <v>0.96000000000000019</v>
      </c>
      <c r="Y357" s="97">
        <v>1.9513043478260867</v>
      </c>
      <c r="Z357" s="93">
        <f t="shared" si="50"/>
        <v>12.020000000000003</v>
      </c>
      <c r="AA357" s="93">
        <v>15.83</v>
      </c>
      <c r="AB357" s="93">
        <f>AB322+Table142436486172[[#This Row],[Column1]]</f>
        <v>1.5500000000000003</v>
      </c>
      <c r="AC357" s="111">
        <f>AC322+Table142436486172[[#This Row],[Column2]]</f>
        <v>4.3043892339544518</v>
      </c>
    </row>
    <row r="358" spans="1:29" s="84" customFormat="1" x14ac:dyDescent="0.2">
      <c r="A358" s="84">
        <v>2018</v>
      </c>
      <c r="W358" s="84" t="s">
        <v>6</v>
      </c>
      <c r="X358" s="90">
        <f>G390</f>
        <v>1.52</v>
      </c>
      <c r="Y358" s="97">
        <v>1.5310526315789474</v>
      </c>
      <c r="Z358" s="93">
        <f t="shared" si="50"/>
        <v>11.14</v>
      </c>
      <c r="AA358" s="93">
        <v>13.789999999999997</v>
      </c>
      <c r="AB358" s="93">
        <f>AB323+Table142436486172[[#This Row],[Column1]]</f>
        <v>2.1</v>
      </c>
      <c r="AC358" s="111">
        <f>AC323+Table142436486172[[#This Row],[Column2]]</f>
        <v>3.3247058823529416</v>
      </c>
    </row>
    <row r="359" spans="1:29" s="84" customFormat="1" x14ac:dyDescent="0.2">
      <c r="A359" s="84">
        <v>1</v>
      </c>
      <c r="C359" s="84">
        <v>0.13</v>
      </c>
      <c r="D359" s="84">
        <v>0.17</v>
      </c>
      <c r="E359" s="34">
        <v>0.28999999999999998</v>
      </c>
      <c r="F359"/>
      <c r="G359"/>
      <c r="I359" s="84">
        <v>0.12</v>
      </c>
      <c r="J359" s="84">
        <v>0.14000000000000001</v>
      </c>
      <c r="K359" s="84">
        <v>0.21</v>
      </c>
      <c r="M359" s="84">
        <v>0.19</v>
      </c>
      <c r="N359">
        <v>7.0000000000000007E-2</v>
      </c>
      <c r="P359" s="84">
        <v>0.19</v>
      </c>
      <c r="Q359" s="34">
        <v>0.27</v>
      </c>
      <c r="R359">
        <v>0.06</v>
      </c>
      <c r="U359" s="84">
        <v>1</v>
      </c>
      <c r="W359" s="84" t="s">
        <v>180</v>
      </c>
      <c r="X359" s="90">
        <f>H390</f>
        <v>0.51</v>
      </c>
      <c r="Y359" s="97">
        <v>2.1104545454545454</v>
      </c>
      <c r="Z359" s="93">
        <f t="shared" si="50"/>
        <v>11.81</v>
      </c>
      <c r="AA359" s="93">
        <v>13.67</v>
      </c>
      <c r="AB359" s="93">
        <f>AB324+Table142436486172[[#This Row],[Column1]]</f>
        <v>1.5599999999999998</v>
      </c>
      <c r="AC359" s="111">
        <f>AC324+Table142436486172[[#This Row],[Column2]]</f>
        <v>4.0216883116883118</v>
      </c>
    </row>
    <row r="360" spans="1:29" s="84" customFormat="1" x14ac:dyDescent="0.2">
      <c r="A360" s="84">
        <v>2</v>
      </c>
      <c r="C360" s="84">
        <v>0.28000000000000003</v>
      </c>
      <c r="D360" s="84">
        <v>7.0000000000000007E-2</v>
      </c>
      <c r="E360" s="34">
        <v>7.0000000000000007E-2</v>
      </c>
      <c r="F360">
        <v>0.39</v>
      </c>
      <c r="H360" s="84">
        <v>0.16</v>
      </c>
      <c r="I360" s="84">
        <v>0.08</v>
      </c>
      <c r="J360" s="34">
        <v>0.09</v>
      </c>
      <c r="K360" s="84">
        <v>0.03</v>
      </c>
      <c r="L360">
        <v>0.19</v>
      </c>
      <c r="M360" s="84">
        <v>0.17</v>
      </c>
      <c r="N360">
        <v>7.0000000000000007E-2</v>
      </c>
      <c r="Q360" s="34">
        <v>7.0000000000000007E-2</v>
      </c>
      <c r="R360" s="84">
        <v>0.2</v>
      </c>
      <c r="T360" s="84">
        <v>0.35</v>
      </c>
      <c r="U360" s="84">
        <v>2</v>
      </c>
      <c r="W360" s="84" t="s">
        <v>96</v>
      </c>
      <c r="X360" s="90">
        <f>I390</f>
        <v>1.6600000000000001</v>
      </c>
      <c r="Y360" s="97"/>
      <c r="Z360" s="93">
        <f t="shared" si="50"/>
        <v>11.89</v>
      </c>
      <c r="AA360" s="93"/>
      <c r="AB360" s="93">
        <f>AB325+Table142436486172[[#This Row],[Column1]]</f>
        <v>2.3600000000000003</v>
      </c>
      <c r="AC360" s="111"/>
    </row>
    <row r="361" spans="1:29" s="84" customFormat="1" x14ac:dyDescent="0.2">
      <c r="A361" s="84">
        <v>3</v>
      </c>
      <c r="B361" s="84">
        <v>0.01</v>
      </c>
      <c r="E361"/>
      <c r="F361" s="84">
        <v>0.02</v>
      </c>
      <c r="G361"/>
      <c r="I361" s="84">
        <v>0.01</v>
      </c>
      <c r="J361" s="84">
        <v>0.02</v>
      </c>
      <c r="R361">
        <v>0.4</v>
      </c>
      <c r="U361" s="84">
        <v>3</v>
      </c>
      <c r="W361" s="84" t="s">
        <v>9</v>
      </c>
      <c r="X361" s="90">
        <f>J390</f>
        <v>1.9100000000000001</v>
      </c>
      <c r="Y361" s="97">
        <v>2.2826086956521738</v>
      </c>
      <c r="Z361" s="93">
        <f t="shared" si="50"/>
        <v>12.64</v>
      </c>
      <c r="AA361" s="93">
        <v>15.889999999999999</v>
      </c>
      <c r="AB361" s="93">
        <f>AB326+Table142436486172[[#This Row],[Column1]]</f>
        <v>2.5</v>
      </c>
      <c r="AC361" s="111">
        <f>AC326+Table142436486172[[#This Row],[Column2]]</f>
        <v>4.4865424430641818</v>
      </c>
    </row>
    <row r="362" spans="1:29" s="84" customFormat="1" x14ac:dyDescent="0.2">
      <c r="A362" s="84">
        <v>4</v>
      </c>
      <c r="B362"/>
      <c r="C362">
        <v>0.4</v>
      </c>
      <c r="D362">
        <v>0.19</v>
      </c>
      <c r="E362">
        <v>0.24</v>
      </c>
      <c r="F362">
        <v>0.23</v>
      </c>
      <c r="G362">
        <v>0.57999999999999996</v>
      </c>
      <c r="H362" s="84">
        <v>0.35</v>
      </c>
      <c r="I362">
        <v>0.19</v>
      </c>
      <c r="J362">
        <v>0.2</v>
      </c>
      <c r="K362" s="84">
        <v>0.14000000000000001</v>
      </c>
      <c r="M362">
        <v>0.28999999999999998</v>
      </c>
      <c r="N362">
        <v>0.32</v>
      </c>
      <c r="P362">
        <v>0.01</v>
      </c>
      <c r="Q362">
        <v>0.18</v>
      </c>
      <c r="T362" s="84">
        <v>0.42</v>
      </c>
      <c r="U362" s="84">
        <v>4</v>
      </c>
      <c r="W362" t="s">
        <v>195</v>
      </c>
      <c r="X362" s="90">
        <f>K390</f>
        <v>1.9600000000000002</v>
      </c>
      <c r="Y362" s="97">
        <v>2.0730434782608698</v>
      </c>
      <c r="Z362" s="93">
        <f t="shared" si="50"/>
        <v>2.39</v>
      </c>
      <c r="AA362" s="93">
        <v>14.469999999999999</v>
      </c>
      <c r="AB362" s="93">
        <f>AB327+Table142436486172[[#This Row],[Column1]]</f>
        <v>2.39</v>
      </c>
      <c r="AC362" s="111">
        <f>AC327+Table142436486172[[#This Row],[Column2]]</f>
        <v>3.9911264822134394</v>
      </c>
    </row>
    <row r="363" spans="1:29" s="84" customFormat="1" x14ac:dyDescent="0.2">
      <c r="A363" s="84">
        <v>5</v>
      </c>
      <c r="B363">
        <v>0.16</v>
      </c>
      <c r="C363">
        <v>0.38</v>
      </c>
      <c r="D363">
        <v>0.06</v>
      </c>
      <c r="E363"/>
      <c r="G363"/>
      <c r="I363">
        <v>0.14000000000000001</v>
      </c>
      <c r="J363">
        <v>0.14000000000000001</v>
      </c>
      <c r="K363">
        <v>0.03</v>
      </c>
      <c r="L363" s="84">
        <v>0.4</v>
      </c>
      <c r="M363">
        <v>0.13</v>
      </c>
      <c r="N363">
        <v>0.22</v>
      </c>
      <c r="P363"/>
      <c r="Q363">
        <v>0.09</v>
      </c>
      <c r="R363">
        <v>0.16</v>
      </c>
      <c r="U363" s="84">
        <v>5</v>
      </c>
      <c r="W363" s="84" t="s">
        <v>11</v>
      </c>
      <c r="X363" s="90">
        <f>L390</f>
        <v>1.25</v>
      </c>
      <c r="Y363" s="97">
        <v>2.2026086956521742</v>
      </c>
      <c r="Z363" s="93">
        <f t="shared" si="50"/>
        <v>12.770000000000001</v>
      </c>
      <c r="AA363" s="93">
        <v>15.829999999999998</v>
      </c>
      <c r="AB363" s="93">
        <f>AB328+Table142436486172[[#This Row],[Column1]]</f>
        <v>2.5700000000000003</v>
      </c>
      <c r="AC363" s="111">
        <f>AC328+Table142436486172[[#This Row],[Column2]]</f>
        <v>4.3624703557312259</v>
      </c>
    </row>
    <row r="364" spans="1:29" s="84" customFormat="1" x14ac:dyDescent="0.2">
      <c r="A364" s="84">
        <v>6</v>
      </c>
      <c r="B364"/>
      <c r="E364">
        <v>7.0000000000000007E-2</v>
      </c>
      <c r="F364"/>
      <c r="G364"/>
      <c r="I364"/>
      <c r="J364">
        <v>0.03</v>
      </c>
      <c r="M364"/>
      <c r="N364"/>
      <c r="P364"/>
      <c r="U364" s="84">
        <v>6</v>
      </c>
      <c r="W364" s="84" t="s">
        <v>185</v>
      </c>
      <c r="X364" s="90">
        <f>M390</f>
        <v>1.85</v>
      </c>
      <c r="Y364" s="97">
        <v>1.85304347826087</v>
      </c>
      <c r="Z364" s="93">
        <f t="shared" si="50"/>
        <v>14.199999999999998</v>
      </c>
      <c r="AA364" s="93">
        <v>13.66</v>
      </c>
      <c r="AB364" s="93">
        <f>AB329+Table142436486172[[#This Row],[Column1]]</f>
        <v>2.58</v>
      </c>
      <c r="AC364" s="111">
        <f>AC329+Table142436486172[[#This Row],[Column2]]</f>
        <v>3.7389026915113877</v>
      </c>
    </row>
    <row r="365" spans="1:29" s="84" customFormat="1" x14ac:dyDescent="0.2">
      <c r="A365" s="84">
        <v>7</v>
      </c>
      <c r="D365"/>
      <c r="N365"/>
      <c r="U365" s="84">
        <v>7</v>
      </c>
      <c r="W365" s="84" t="s">
        <v>13</v>
      </c>
      <c r="X365" s="90">
        <f>N390</f>
        <v>1.54</v>
      </c>
      <c r="Y365" s="97">
        <v>1.6813043478260867</v>
      </c>
      <c r="Z365" s="93">
        <f t="shared" si="50"/>
        <v>11.23</v>
      </c>
      <c r="AA365" s="93">
        <v>13.550000000000002</v>
      </c>
      <c r="AB365" s="93">
        <f>AB330+Table142436486172[[#This Row],[Column1]]</f>
        <v>2.4300000000000002</v>
      </c>
      <c r="AC365" s="111">
        <f>AC330+Table142436486172[[#This Row],[Column2]]</f>
        <v>3.5230434782608695</v>
      </c>
    </row>
    <row r="366" spans="1:29" s="84" customFormat="1" x14ac:dyDescent="0.2">
      <c r="A366" s="84">
        <v>8</v>
      </c>
      <c r="B366"/>
      <c r="D366"/>
      <c r="I366"/>
      <c r="M366"/>
      <c r="U366" s="84">
        <v>8</v>
      </c>
      <c r="W366" s="84" t="s">
        <v>14</v>
      </c>
      <c r="X366" s="90">
        <f>O390</f>
        <v>0</v>
      </c>
      <c r="Y366" s="97">
        <v>1.8831818181818181</v>
      </c>
      <c r="Z366" s="93">
        <f t="shared" si="50"/>
        <v>0</v>
      </c>
      <c r="AA366" s="93">
        <v>13.7</v>
      </c>
      <c r="AB366" s="93">
        <f>AB331+Table142436486172[[#This Row],[Column1]]</f>
        <v>0</v>
      </c>
      <c r="AC366" s="111">
        <f>AC331+Table142436486172[[#This Row],[Column2]]</f>
        <v>3.4576124600037645</v>
      </c>
    </row>
    <row r="367" spans="1:29" s="84" customFormat="1" x14ac:dyDescent="0.2">
      <c r="A367" s="84">
        <v>9</v>
      </c>
      <c r="B367"/>
      <c r="D367"/>
      <c r="E367"/>
      <c r="I367"/>
      <c r="M367"/>
      <c r="N367"/>
      <c r="P367"/>
      <c r="U367" s="84">
        <v>9</v>
      </c>
      <c r="W367" s="84" t="s">
        <v>191</v>
      </c>
      <c r="X367" s="90">
        <f>P390</f>
        <v>1.3599999999999999</v>
      </c>
      <c r="Y367" s="97">
        <v>1.8352941176470587</v>
      </c>
      <c r="Z367" s="93">
        <f t="shared" si="50"/>
        <v>11.39</v>
      </c>
      <c r="AA367" s="93">
        <v>13.759999999999998</v>
      </c>
      <c r="AB367" s="93">
        <f>AB332+Table142436486172[[#This Row],[Column1]]</f>
        <v>1.7799999999999998</v>
      </c>
      <c r="AC367" s="111">
        <f>AC332+Table142436486172[[#This Row],[Column2]]</f>
        <v>3.9339869281045754</v>
      </c>
    </row>
    <row r="368" spans="1:29" s="84" customFormat="1" x14ac:dyDescent="0.2">
      <c r="A368" s="84">
        <v>10</v>
      </c>
      <c r="B368"/>
      <c r="D368"/>
      <c r="E368"/>
      <c r="I368"/>
      <c r="M368"/>
      <c r="N368"/>
      <c r="P368"/>
      <c r="U368" s="84">
        <v>10</v>
      </c>
      <c r="W368" s="84" t="s">
        <v>16</v>
      </c>
      <c r="X368" s="90">
        <f>Q390</f>
        <v>2.09</v>
      </c>
      <c r="Y368" s="97">
        <v>2.3126086956521741</v>
      </c>
      <c r="Z368" s="93">
        <f t="shared" si="50"/>
        <v>14.31</v>
      </c>
      <c r="AA368" s="93">
        <v>12.81</v>
      </c>
      <c r="AB368" s="93">
        <f>AB333+Table142436486172[[#This Row],[Column1]]</f>
        <v>2.77</v>
      </c>
      <c r="AC368" s="111">
        <f>AC333+Table142436486172[[#This Row],[Column2]]</f>
        <v>4.5531262939958594</v>
      </c>
    </row>
    <row r="369" spans="1:29" s="84" customFormat="1" x14ac:dyDescent="0.2">
      <c r="A369" s="84">
        <v>11</v>
      </c>
      <c r="B369"/>
      <c r="D369"/>
      <c r="M369"/>
      <c r="P369"/>
      <c r="U369" s="84">
        <v>11</v>
      </c>
      <c r="W369" s="84" t="s">
        <v>17</v>
      </c>
      <c r="X369" s="90">
        <f>R390</f>
        <v>1.9100000000000001</v>
      </c>
      <c r="Y369" s="97">
        <v>1.8652173913043482</v>
      </c>
      <c r="Z369" s="93">
        <f t="shared" si="50"/>
        <v>12.83</v>
      </c>
      <c r="AA369" s="93">
        <v>11.63</v>
      </c>
      <c r="AB369" s="93">
        <f>AB334+Table142436486172[[#This Row],[Column1]]</f>
        <v>2.8600000000000003</v>
      </c>
      <c r="AC369" s="111">
        <f>AC334+Table142436486172[[#This Row],[Column2]]</f>
        <v>3.8816403162055337</v>
      </c>
    </row>
    <row r="370" spans="1:29" s="84" customFormat="1" x14ac:dyDescent="0.2">
      <c r="A370" s="84">
        <v>12</v>
      </c>
      <c r="P370"/>
      <c r="U370" s="84">
        <v>12</v>
      </c>
      <c r="W370" s="84" t="s">
        <v>18</v>
      </c>
      <c r="X370" s="90">
        <f>S390</f>
        <v>0</v>
      </c>
      <c r="Y370" s="97">
        <v>2.2850000000000001</v>
      </c>
      <c r="Z370" s="93">
        <f t="shared" si="50"/>
        <v>0</v>
      </c>
      <c r="AA370" s="93"/>
      <c r="AB370" s="93">
        <f>AB335+Table142436486172[[#This Row],[Column1]]</f>
        <v>0</v>
      </c>
      <c r="AC370" s="111">
        <f>AC335+Table142436486172[[#This Row],[Column2]]</f>
        <v>3.9075000000000002</v>
      </c>
    </row>
    <row r="371" spans="1:29" s="84" customFormat="1" x14ac:dyDescent="0.2">
      <c r="A371" s="84">
        <v>13</v>
      </c>
      <c r="B371">
        <v>0.01</v>
      </c>
      <c r="D371"/>
      <c r="E371"/>
      <c r="I371"/>
      <c r="M371"/>
      <c r="P371"/>
      <c r="U371" s="84">
        <v>13</v>
      </c>
      <c r="W371" s="84" t="s">
        <v>19</v>
      </c>
      <c r="X371" s="90">
        <f>T390</f>
        <v>1.28</v>
      </c>
      <c r="Y371" s="97">
        <v>3.1050000000000009</v>
      </c>
      <c r="Z371" s="93">
        <f t="shared" si="50"/>
        <v>14.139999999999997</v>
      </c>
      <c r="AA371" s="93"/>
      <c r="AB371" s="93">
        <f>AB336+Table142436486172[[#This Row],[Column1]]</f>
        <v>2.9699999999999998</v>
      </c>
      <c r="AC371" s="111">
        <f>AC336+Table142436486172[[#This Row],[Column2]]</f>
        <v>5.8023076923076928</v>
      </c>
    </row>
    <row r="372" spans="1:29" s="84" customFormat="1" x14ac:dyDescent="0.2">
      <c r="A372" s="84">
        <v>14</v>
      </c>
      <c r="B372" s="84">
        <v>0.01</v>
      </c>
      <c r="N372"/>
      <c r="U372" s="84">
        <v>14</v>
      </c>
      <c r="X372" s="90"/>
      <c r="Y372" s="90"/>
      <c r="Z372" s="92"/>
      <c r="AA372" s="92"/>
      <c r="AB372" s="93"/>
      <c r="AC372" s="111"/>
    </row>
    <row r="373" spans="1:29" s="84" customFormat="1" x14ac:dyDescent="0.2">
      <c r="A373" s="84">
        <v>15</v>
      </c>
      <c r="D373"/>
      <c r="F373" s="84">
        <v>0.02</v>
      </c>
      <c r="M373"/>
      <c r="U373" s="84">
        <v>15</v>
      </c>
      <c r="W373" s="84" t="s">
        <v>101</v>
      </c>
      <c r="X373" s="90"/>
      <c r="Y373" s="90"/>
      <c r="Z373" s="92"/>
      <c r="AA373" s="92" t="s">
        <v>145</v>
      </c>
      <c r="AB373" s="93"/>
      <c r="AC373" s="111"/>
    </row>
    <row r="374" spans="1:29" s="84" customFormat="1" x14ac:dyDescent="0.2">
      <c r="A374" s="84">
        <v>16</v>
      </c>
      <c r="B374" s="84">
        <v>0.01</v>
      </c>
      <c r="C374" s="84">
        <v>0.03</v>
      </c>
      <c r="D374"/>
      <c r="E374">
        <v>0.02</v>
      </c>
      <c r="M374"/>
      <c r="N374" s="84">
        <v>0.02</v>
      </c>
      <c r="T374" s="84">
        <v>0.2</v>
      </c>
      <c r="U374" s="84">
        <v>16</v>
      </c>
      <c r="X374" s="91" t="s">
        <v>102</v>
      </c>
      <c r="Y374" s="91"/>
      <c r="Z374" s="92"/>
      <c r="AA374" s="92"/>
      <c r="AB374" s="93"/>
      <c r="AC374" s="111"/>
    </row>
    <row r="375" spans="1:29" s="84" customFormat="1" x14ac:dyDescent="0.2">
      <c r="A375" s="84">
        <v>17</v>
      </c>
      <c r="I375"/>
      <c r="U375" s="84">
        <v>17</v>
      </c>
      <c r="X375" s="90"/>
      <c r="Y375" s="90"/>
      <c r="Z375" s="92"/>
      <c r="AA375" s="92"/>
      <c r="AB375" s="93"/>
      <c r="AC375" s="109"/>
    </row>
    <row r="376" spans="1:29" s="84" customFormat="1" x14ac:dyDescent="0.2">
      <c r="A376" s="84">
        <v>18</v>
      </c>
      <c r="N376"/>
      <c r="U376" s="84">
        <v>18</v>
      </c>
      <c r="X376" s="90"/>
      <c r="Y376" s="90"/>
      <c r="Z376" s="92"/>
      <c r="AA376" s="92"/>
      <c r="AB376" s="93"/>
      <c r="AC376" s="93"/>
    </row>
    <row r="377" spans="1:29" s="84" customFormat="1" x14ac:dyDescent="0.2">
      <c r="A377" s="84">
        <v>19</v>
      </c>
      <c r="U377" s="84">
        <v>19</v>
      </c>
      <c r="X377" s="90"/>
      <c r="Y377" s="90"/>
      <c r="Z377" s="92"/>
      <c r="AA377" s="92"/>
      <c r="AB377" s="93"/>
      <c r="AC377" s="93"/>
    </row>
    <row r="378" spans="1:29" s="84" customFormat="1" x14ac:dyDescent="0.2">
      <c r="A378" s="84">
        <v>20</v>
      </c>
      <c r="D378"/>
      <c r="E378"/>
      <c r="I378"/>
      <c r="U378" s="84">
        <v>20</v>
      </c>
      <c r="X378" s="90"/>
      <c r="Y378" s="90"/>
      <c r="Z378" s="92"/>
      <c r="AA378" s="92"/>
      <c r="AB378" s="93"/>
      <c r="AC378" s="93"/>
    </row>
    <row r="379" spans="1:29" s="84" customFormat="1" x14ac:dyDescent="0.2">
      <c r="A379" s="84">
        <v>21</v>
      </c>
      <c r="C379"/>
      <c r="D379"/>
      <c r="E379"/>
      <c r="G379" s="84">
        <v>0.01</v>
      </c>
      <c r="I379"/>
      <c r="P379"/>
      <c r="U379" s="84">
        <v>21</v>
      </c>
      <c r="X379" s="90"/>
      <c r="Y379" s="90"/>
      <c r="Z379" s="92"/>
      <c r="AA379" s="92"/>
      <c r="AB379" s="93"/>
      <c r="AC379" s="93"/>
    </row>
    <row r="380" spans="1:29" s="84" customFormat="1" x14ac:dyDescent="0.2">
      <c r="A380" s="84">
        <v>22</v>
      </c>
      <c r="B380" s="84">
        <v>0.05</v>
      </c>
      <c r="C380"/>
      <c r="D380">
        <v>0.04</v>
      </c>
      <c r="E380">
        <v>0.04</v>
      </c>
      <c r="G380">
        <v>0.32</v>
      </c>
      <c r="I380">
        <v>0.05</v>
      </c>
      <c r="J380" s="84">
        <v>7.0000000000000007E-2</v>
      </c>
      <c r="K380" s="84">
        <v>0.56000000000000005</v>
      </c>
      <c r="M380" s="84">
        <v>0.05</v>
      </c>
      <c r="P380">
        <v>0.03</v>
      </c>
      <c r="Q380" s="84">
        <v>0.06</v>
      </c>
      <c r="R380" s="84">
        <v>0.14000000000000001</v>
      </c>
      <c r="U380" s="84">
        <v>22</v>
      </c>
      <c r="X380" s="90"/>
      <c r="Y380" s="90"/>
      <c r="Z380" s="92"/>
      <c r="AA380" s="92"/>
      <c r="AB380" s="93"/>
      <c r="AC380" s="93"/>
    </row>
    <row r="381" spans="1:29" s="84" customFormat="1" x14ac:dyDescent="0.2">
      <c r="A381" s="84">
        <v>23</v>
      </c>
      <c r="B381">
        <v>0.55000000000000004</v>
      </c>
      <c r="C381">
        <v>0.55000000000000004</v>
      </c>
      <c r="D381">
        <v>0.6</v>
      </c>
      <c r="E381">
        <v>0.74</v>
      </c>
      <c r="G381">
        <v>0.28000000000000003</v>
      </c>
      <c r="I381">
        <v>0.73</v>
      </c>
      <c r="J381" s="84">
        <v>0.02</v>
      </c>
      <c r="K381" s="84">
        <v>0.59</v>
      </c>
      <c r="L381" s="84">
        <v>0.66</v>
      </c>
      <c r="M381" s="34">
        <v>0.68</v>
      </c>
      <c r="N381">
        <v>0.05</v>
      </c>
      <c r="P381" s="34">
        <v>0.73</v>
      </c>
      <c r="Q381" s="34">
        <v>0.76</v>
      </c>
      <c r="U381" s="84">
        <v>23</v>
      </c>
      <c r="X381" s="90"/>
      <c r="Y381" s="90"/>
      <c r="Z381" s="92"/>
      <c r="AA381" s="92"/>
      <c r="AB381" s="93"/>
      <c r="AC381" s="93"/>
    </row>
    <row r="382" spans="1:29" s="84" customFormat="1" x14ac:dyDescent="0.2">
      <c r="A382" s="84">
        <v>24</v>
      </c>
      <c r="D382" s="84">
        <v>0.02</v>
      </c>
      <c r="I382" s="84">
        <v>0.01</v>
      </c>
      <c r="J382" s="84">
        <v>0.69</v>
      </c>
      <c r="M382" s="84">
        <v>0.01</v>
      </c>
      <c r="N382">
        <v>0.5</v>
      </c>
      <c r="U382" s="84">
        <v>24</v>
      </c>
      <c r="X382" s="90"/>
      <c r="Y382" s="90"/>
      <c r="Z382" s="92"/>
      <c r="AA382" s="92"/>
      <c r="AB382" s="93"/>
      <c r="AC382" s="93"/>
    </row>
    <row r="383" spans="1:29" s="84" customFormat="1" x14ac:dyDescent="0.2">
      <c r="A383" s="84">
        <v>25</v>
      </c>
      <c r="E383"/>
      <c r="R383" s="84">
        <v>0.9</v>
      </c>
      <c r="U383" s="84">
        <v>25</v>
      </c>
      <c r="X383" s="90"/>
      <c r="Y383" s="90"/>
      <c r="Z383" s="92"/>
      <c r="AA383" s="92"/>
      <c r="AB383" s="93"/>
      <c r="AC383" s="93"/>
    </row>
    <row r="384" spans="1:29" s="84" customFormat="1" x14ac:dyDescent="0.2">
      <c r="A384" s="84">
        <v>26</v>
      </c>
      <c r="B384">
        <v>0.01</v>
      </c>
      <c r="C384"/>
      <c r="D384" s="34">
        <v>0.03</v>
      </c>
      <c r="E384"/>
      <c r="F384" s="84">
        <v>0.15</v>
      </c>
      <c r="G384">
        <v>0.2</v>
      </c>
      <c r="I384" s="34">
        <v>0.01</v>
      </c>
      <c r="K384" s="34">
        <v>0.06</v>
      </c>
      <c r="M384" s="34">
        <v>0.01</v>
      </c>
      <c r="N384" s="84">
        <v>0.01</v>
      </c>
      <c r="P384">
        <v>0.06</v>
      </c>
      <c r="U384" s="84">
        <v>26</v>
      </c>
      <c r="X384" s="90"/>
      <c r="Y384" s="90"/>
      <c r="Z384" s="92"/>
      <c r="AA384" s="92"/>
      <c r="AB384" s="93"/>
      <c r="AC384" s="93"/>
    </row>
    <row r="385" spans="1:29" s="84" customFormat="1" x14ac:dyDescent="0.2">
      <c r="A385" s="84">
        <v>27</v>
      </c>
      <c r="B385">
        <v>0.15</v>
      </c>
      <c r="C385" s="84">
        <v>0.06</v>
      </c>
      <c r="D385" s="34">
        <v>0.13</v>
      </c>
      <c r="E385" s="34">
        <v>0.23</v>
      </c>
      <c r="F385" s="84">
        <v>7.0000000000000007E-2</v>
      </c>
      <c r="I385" s="34">
        <v>0.09</v>
      </c>
      <c r="J385" s="34">
        <v>0.19</v>
      </c>
      <c r="K385" s="34">
        <v>0.12</v>
      </c>
      <c r="M385" s="34">
        <v>0.16</v>
      </c>
      <c r="N385">
        <v>0.1</v>
      </c>
      <c r="P385">
        <v>0.13</v>
      </c>
      <c r="Q385">
        <v>0.25</v>
      </c>
      <c r="R385" s="84">
        <v>0.05</v>
      </c>
      <c r="U385" s="84">
        <v>27</v>
      </c>
      <c r="X385" s="90"/>
      <c r="Y385" s="90"/>
      <c r="Z385" s="92"/>
      <c r="AA385" s="92"/>
      <c r="AB385" s="93"/>
      <c r="AC385" s="93"/>
    </row>
    <row r="386" spans="1:29" s="84" customFormat="1" x14ac:dyDescent="0.2">
      <c r="A386" s="84">
        <v>28</v>
      </c>
      <c r="B386">
        <v>0.04</v>
      </c>
      <c r="D386" s="34">
        <v>0.01</v>
      </c>
      <c r="E386" s="34">
        <v>0.1</v>
      </c>
      <c r="I386" s="34">
        <v>0.03</v>
      </c>
      <c r="J386" s="34">
        <v>0.03</v>
      </c>
      <c r="K386" s="34">
        <v>0.05</v>
      </c>
      <c r="M386" s="34">
        <v>0.02</v>
      </c>
      <c r="N386">
        <v>0.01</v>
      </c>
      <c r="P386">
        <v>0.01</v>
      </c>
      <c r="U386" s="84">
        <v>28</v>
      </c>
      <c r="W386" s="136">
        <v>43435</v>
      </c>
      <c r="X386" s="135"/>
      <c r="Y386" s="133" t="s">
        <v>107</v>
      </c>
      <c r="Z386" s="135"/>
      <c r="AA386" s="135"/>
      <c r="AB386" s="126"/>
      <c r="AC386" s="105"/>
    </row>
    <row r="387" spans="1:29" s="84" customFormat="1" x14ac:dyDescent="0.2">
      <c r="A387" s="84">
        <v>29</v>
      </c>
      <c r="E387" s="84">
        <v>0.04</v>
      </c>
      <c r="F387" s="84">
        <v>0.05</v>
      </c>
      <c r="J387" s="34">
        <v>0.01</v>
      </c>
      <c r="Q387" s="84">
        <v>0.02</v>
      </c>
      <c r="U387" s="84">
        <v>29</v>
      </c>
      <c r="X387" s="90" t="s">
        <v>62</v>
      </c>
      <c r="Y387" s="90" t="s">
        <v>115</v>
      </c>
      <c r="Z387" s="92" t="s">
        <v>99</v>
      </c>
      <c r="AA387" s="124" t="s">
        <v>116</v>
      </c>
      <c r="AB387" s="93" t="s">
        <v>100</v>
      </c>
      <c r="AC387" s="109" t="s">
        <v>178</v>
      </c>
    </row>
    <row r="388" spans="1:29" s="84" customFormat="1" x14ac:dyDescent="0.2">
      <c r="A388" s="84">
        <v>30</v>
      </c>
      <c r="B388" s="34">
        <v>0.24</v>
      </c>
      <c r="C388" s="84">
        <v>0.13</v>
      </c>
      <c r="D388" s="34">
        <v>0.19</v>
      </c>
      <c r="E388" s="34">
        <v>0.3</v>
      </c>
      <c r="F388">
        <v>0.03</v>
      </c>
      <c r="G388" s="84">
        <v>0.13</v>
      </c>
      <c r="I388" s="34">
        <v>0.2</v>
      </c>
      <c r="J388" s="34">
        <v>0.28000000000000003</v>
      </c>
      <c r="K388" s="34">
        <v>0.17</v>
      </c>
      <c r="M388" s="34">
        <v>0.14000000000000001</v>
      </c>
      <c r="N388">
        <v>0.17</v>
      </c>
      <c r="P388" s="34">
        <v>0.2</v>
      </c>
      <c r="Q388" s="34">
        <v>0.39</v>
      </c>
      <c r="T388" s="84">
        <v>0.31</v>
      </c>
      <c r="U388" s="84">
        <v>30</v>
      </c>
      <c r="W388" s="84" t="s">
        <v>1</v>
      </c>
      <c r="X388" s="90">
        <f>B426</f>
        <v>2.13</v>
      </c>
      <c r="Y388" s="97">
        <v>1.4739130434782608</v>
      </c>
      <c r="Z388" s="93">
        <f>AQ25</f>
        <v>11.170000000000002</v>
      </c>
      <c r="AA388" s="93">
        <v>14.810000000000002</v>
      </c>
      <c r="AB388" s="93">
        <f>AB353+Table152537496273[[#This Row],[Column1]]</f>
        <v>3.79</v>
      </c>
      <c r="AC388" s="111">
        <f>AC353+Table152537496273[[#This Row],[Column2]]</f>
        <v>4.8355928853754939</v>
      </c>
    </row>
    <row r="389" spans="1:29" s="84" customFormat="1" x14ac:dyDescent="0.2">
      <c r="A389" s="84">
        <v>31</v>
      </c>
      <c r="U389" s="84">
        <v>31</v>
      </c>
      <c r="W389" s="84" t="s">
        <v>2</v>
      </c>
      <c r="X389" s="90">
        <f>C426</f>
        <v>2.6800000000000006</v>
      </c>
      <c r="Y389" s="97">
        <v>2.3158823529411769</v>
      </c>
      <c r="Z389" s="93">
        <f t="shared" ref="Z389:Z406" si="51">AQ26</f>
        <v>19.72</v>
      </c>
      <c r="AA389" s="93">
        <v>15.120000000000001</v>
      </c>
      <c r="AB389" s="93">
        <f>AB354+Table152537496273[[#This Row],[Column1]]</f>
        <v>5.6400000000000006</v>
      </c>
      <c r="AC389" s="111">
        <f>AC354+Table152537496273[[#This Row],[Column2]]</f>
        <v>7.0651031991744073</v>
      </c>
    </row>
    <row r="390" spans="1:29" s="84" customFormat="1" x14ac:dyDescent="0.2">
      <c r="A390" s="102" t="s">
        <v>37</v>
      </c>
      <c r="B390" s="102">
        <f t="shared" ref="B390:T390" si="52">SUM(B359:B389)</f>
        <v>1.24</v>
      </c>
      <c r="C390" s="102">
        <f t="shared" si="52"/>
        <v>1.96</v>
      </c>
      <c r="D390" s="102">
        <f t="shared" si="52"/>
        <v>1.51</v>
      </c>
      <c r="E390" s="102">
        <f t="shared" si="52"/>
        <v>2.14</v>
      </c>
      <c r="F390" s="102">
        <f t="shared" si="52"/>
        <v>0.96000000000000019</v>
      </c>
      <c r="G390" s="102">
        <f t="shared" si="52"/>
        <v>1.52</v>
      </c>
      <c r="H390" s="102">
        <f t="shared" si="52"/>
        <v>0.51</v>
      </c>
      <c r="I390" s="102">
        <f t="shared" si="52"/>
        <v>1.6600000000000001</v>
      </c>
      <c r="J390" s="102">
        <f t="shared" si="52"/>
        <v>1.9100000000000001</v>
      </c>
      <c r="K390" s="102">
        <f t="shared" si="52"/>
        <v>1.9600000000000002</v>
      </c>
      <c r="L390" s="102">
        <f t="shared" si="52"/>
        <v>1.25</v>
      </c>
      <c r="M390" s="102">
        <f t="shared" si="52"/>
        <v>1.85</v>
      </c>
      <c r="N390" s="102">
        <f t="shared" si="52"/>
        <v>1.54</v>
      </c>
      <c r="O390" s="102">
        <f t="shared" si="52"/>
        <v>0</v>
      </c>
      <c r="P390" s="102">
        <f t="shared" si="52"/>
        <v>1.3599999999999999</v>
      </c>
      <c r="Q390" s="102">
        <f t="shared" si="52"/>
        <v>2.09</v>
      </c>
      <c r="R390" s="102">
        <f t="shared" si="52"/>
        <v>1.9100000000000001</v>
      </c>
      <c r="S390" s="102">
        <f t="shared" si="52"/>
        <v>0</v>
      </c>
      <c r="T390" s="102">
        <f t="shared" si="52"/>
        <v>1.28</v>
      </c>
      <c r="W390" s="84" t="s">
        <v>113</v>
      </c>
      <c r="X390" s="90">
        <f>D426</f>
        <v>2.1000000000000005</v>
      </c>
      <c r="Y390" s="97"/>
      <c r="Z390" s="93">
        <f t="shared" si="51"/>
        <v>12.2</v>
      </c>
      <c r="AA390" s="93">
        <v>16.690000000000001</v>
      </c>
      <c r="AB390" s="93">
        <f>AB355+Table152537496273[[#This Row],[Column1]]</f>
        <v>4.1100000000000003</v>
      </c>
      <c r="AC390" s="111"/>
    </row>
    <row r="391" spans="1:29" s="84" customFormat="1" x14ac:dyDescent="0.2">
      <c r="W391" s="84" t="s">
        <v>4</v>
      </c>
      <c r="X391" s="90">
        <f>E426</f>
        <v>3.4600000000000004</v>
      </c>
      <c r="Y391" s="97">
        <v>2.5139130434782611</v>
      </c>
      <c r="Z391" s="93">
        <f t="shared" si="51"/>
        <v>20.5</v>
      </c>
      <c r="AA391" s="93">
        <v>20.93</v>
      </c>
      <c r="AB391" s="93">
        <f>AB356+Table152537496273[[#This Row],[Column1]]</f>
        <v>6.370000000000001</v>
      </c>
      <c r="AC391" s="111">
        <f>AC356+Table152537496273[[#This Row],[Column2]]</f>
        <v>7.5230434782608704</v>
      </c>
    </row>
    <row r="392" spans="1:29" s="84" customFormat="1" x14ac:dyDescent="0.2">
      <c r="K392" t="s">
        <v>196</v>
      </c>
      <c r="M392" s="87"/>
      <c r="W392" s="84" t="s">
        <v>5</v>
      </c>
      <c r="X392" s="90">
        <f>F426</f>
        <v>2.6300000000000003</v>
      </c>
      <c r="Y392" s="97">
        <v>1.5</v>
      </c>
      <c r="Z392" s="93">
        <f t="shared" si="51"/>
        <v>14.650000000000004</v>
      </c>
      <c r="AA392" s="93">
        <v>17.54</v>
      </c>
      <c r="AB392" s="93">
        <f>AB357+Table152537496273[[#This Row],[Column1]]</f>
        <v>4.1800000000000006</v>
      </c>
      <c r="AC392" s="111">
        <f>AC357+Table152537496273[[#This Row],[Column2]]</f>
        <v>5.8043892339544518</v>
      </c>
    </row>
    <row r="393" spans="1:29" s="84" customFormat="1" x14ac:dyDescent="0.2">
      <c r="A393" s="84" t="s">
        <v>50</v>
      </c>
      <c r="B393" s="84" t="s">
        <v>1</v>
      </c>
      <c r="C393" s="84" t="s">
        <v>2</v>
      </c>
      <c r="D393" s="84" t="s">
        <v>113</v>
      </c>
      <c r="E393" s="84" t="s">
        <v>4</v>
      </c>
      <c r="F393" s="84" t="s">
        <v>5</v>
      </c>
      <c r="G393" s="84" t="s">
        <v>6</v>
      </c>
      <c r="H393" s="84" t="s">
        <v>180</v>
      </c>
      <c r="I393" s="84" t="s">
        <v>96</v>
      </c>
      <c r="J393" s="84" t="s">
        <v>9</v>
      </c>
      <c r="K393" t="s">
        <v>195</v>
      </c>
      <c r="L393" s="84" t="s">
        <v>11</v>
      </c>
      <c r="M393" s="87" t="s">
        <v>185</v>
      </c>
      <c r="N393" s="84" t="s">
        <v>13</v>
      </c>
      <c r="O393" s="84" t="s">
        <v>14</v>
      </c>
      <c r="P393" s="84" t="s">
        <v>189</v>
      </c>
      <c r="Q393" s="84" t="s">
        <v>16</v>
      </c>
      <c r="R393" s="84" t="s">
        <v>17</v>
      </c>
      <c r="S393" s="84" t="s">
        <v>18</v>
      </c>
      <c r="T393" s="84" t="s">
        <v>19</v>
      </c>
      <c r="W393" s="84" t="s">
        <v>6</v>
      </c>
      <c r="X393" s="90">
        <f>G426</f>
        <v>1.37</v>
      </c>
      <c r="Y393" s="97">
        <v>1.5505263157894735</v>
      </c>
      <c r="Z393" s="93">
        <f t="shared" si="51"/>
        <v>12.510000000000002</v>
      </c>
      <c r="AA393" s="93">
        <v>15.569999999999997</v>
      </c>
      <c r="AB393" s="93">
        <f>AB358+Table152537496273[[#This Row],[Column1]]</f>
        <v>3.47</v>
      </c>
      <c r="AC393" s="111">
        <f>AC358+Table152537496273[[#This Row],[Column2]]</f>
        <v>4.8752321981424149</v>
      </c>
    </row>
    <row r="394" spans="1:29" s="84" customFormat="1" x14ac:dyDescent="0.2">
      <c r="A394" s="84">
        <v>2018</v>
      </c>
      <c r="W394" s="84" t="s">
        <v>180</v>
      </c>
      <c r="X394" s="90">
        <f>H426</f>
        <v>0</v>
      </c>
      <c r="Y394" s="97">
        <v>1.7908695652173916</v>
      </c>
      <c r="Z394" s="93">
        <f t="shared" si="51"/>
        <v>11.81</v>
      </c>
      <c r="AA394" s="93">
        <v>15.5</v>
      </c>
      <c r="AB394" s="93">
        <f>AB359+Table152537496273[[#This Row],[Column1]]</f>
        <v>1.5599999999999998</v>
      </c>
      <c r="AC394" s="111">
        <f>AC359+Table152537496273[[#This Row],[Column2]]</f>
        <v>5.8125578769057036</v>
      </c>
    </row>
    <row r="395" spans="1:29" s="84" customFormat="1" x14ac:dyDescent="0.2">
      <c r="A395" s="84">
        <v>1</v>
      </c>
      <c r="B395" s="84">
        <v>0.01</v>
      </c>
      <c r="D395" s="84">
        <v>0.02</v>
      </c>
      <c r="E395" s="34">
        <v>0.1</v>
      </c>
      <c r="F395" s="34">
        <v>0.3</v>
      </c>
      <c r="I395" s="84">
        <v>0.01</v>
      </c>
      <c r="J395" s="84">
        <v>0.02</v>
      </c>
      <c r="K395" s="84">
        <v>0.03</v>
      </c>
      <c r="M395" s="84">
        <v>0.01</v>
      </c>
      <c r="N395" s="34">
        <v>0.05</v>
      </c>
      <c r="P395" s="84">
        <v>0.06</v>
      </c>
      <c r="Q395" s="34">
        <v>0.08</v>
      </c>
      <c r="U395" s="84">
        <v>1</v>
      </c>
      <c r="W395" s="84" t="s">
        <v>96</v>
      </c>
      <c r="X395" s="90">
        <f>I426</f>
        <v>2.5100000000000002</v>
      </c>
      <c r="Y395" s="97"/>
      <c r="Z395" s="93">
        <f t="shared" si="51"/>
        <v>14.4</v>
      </c>
      <c r="AA395" s="93"/>
      <c r="AB395" s="93">
        <f>AB360+Table152537496273[[#This Row],[Column1]]</f>
        <v>4.870000000000001</v>
      </c>
      <c r="AC395" s="111"/>
    </row>
    <row r="396" spans="1:29" s="84" customFormat="1" x14ac:dyDescent="0.2">
      <c r="A396" s="84">
        <v>2</v>
      </c>
      <c r="B396" s="84">
        <v>0.03</v>
      </c>
      <c r="C396" s="84">
        <v>0.28000000000000003</v>
      </c>
      <c r="D396" s="84">
        <v>0.01</v>
      </c>
      <c r="E396" s="34">
        <v>0.02</v>
      </c>
      <c r="I396" s="84">
        <v>0.04</v>
      </c>
      <c r="J396" s="84">
        <v>0.06</v>
      </c>
      <c r="K396" s="84">
        <v>0.08</v>
      </c>
      <c r="M396" s="84">
        <v>0.02</v>
      </c>
      <c r="N396" s="34">
        <v>0.03</v>
      </c>
      <c r="P396" s="84">
        <v>0.08</v>
      </c>
      <c r="Q396" s="34">
        <v>0.08</v>
      </c>
      <c r="T396" s="84">
        <v>0.3</v>
      </c>
      <c r="U396" s="84">
        <v>2</v>
      </c>
      <c r="W396" s="84" t="s">
        <v>9</v>
      </c>
      <c r="X396" s="90">
        <f>J426</f>
        <v>2.6500000000000004</v>
      </c>
      <c r="Y396" s="97">
        <v>2.0100000000000002</v>
      </c>
      <c r="Z396" s="93">
        <f t="shared" si="51"/>
        <v>15.290000000000001</v>
      </c>
      <c r="AA396" s="93">
        <v>17.899999999999999</v>
      </c>
      <c r="AB396" s="93">
        <f>AB361+Table152537496273[[#This Row],[Column1]]</f>
        <v>5.15</v>
      </c>
      <c r="AC396" s="111">
        <f>AC361+Table152537496273[[#This Row],[Column2]]</f>
        <v>6.4965424430641825</v>
      </c>
    </row>
    <row r="397" spans="1:29" s="84" customFormat="1" x14ac:dyDescent="0.2">
      <c r="A397" s="84">
        <v>3</v>
      </c>
      <c r="B397" s="84">
        <v>0.01</v>
      </c>
      <c r="Q397" s="84">
        <v>0.02</v>
      </c>
      <c r="U397" s="84">
        <v>3</v>
      </c>
      <c r="W397" s="34" t="s">
        <v>195</v>
      </c>
      <c r="X397" s="90">
        <f>K426</f>
        <v>4.18</v>
      </c>
      <c r="Y397" s="97">
        <v>1.8673913043478259</v>
      </c>
      <c r="Z397" s="93">
        <f t="shared" si="51"/>
        <v>6.57</v>
      </c>
      <c r="AA397" s="93">
        <v>16.39</v>
      </c>
      <c r="AB397" s="93">
        <f>AB362+Table152537496273[[#This Row],[Column1]]</f>
        <v>6.57</v>
      </c>
      <c r="AC397" s="111">
        <f>AC362+Table152537496273[[#This Row],[Column2]]</f>
        <v>5.858517786561265</v>
      </c>
    </row>
    <row r="398" spans="1:29" s="84" customFormat="1" x14ac:dyDescent="0.2">
      <c r="A398" s="84">
        <v>4</v>
      </c>
      <c r="U398" s="84">
        <v>4</v>
      </c>
      <c r="W398" s="84" t="s">
        <v>11</v>
      </c>
      <c r="X398" s="90">
        <f>L426</f>
        <v>2.8</v>
      </c>
      <c r="Y398" s="97">
        <v>1.7295652173913041</v>
      </c>
      <c r="Z398" s="93">
        <f t="shared" si="51"/>
        <v>15.57</v>
      </c>
      <c r="AA398" s="93">
        <v>17.669999999999998</v>
      </c>
      <c r="AB398" s="93">
        <f>AB363+Table152537496273[[#This Row],[Column1]]</f>
        <v>5.37</v>
      </c>
      <c r="AC398" s="111">
        <f>AC363+Table152537496273[[#This Row],[Column2]]</f>
        <v>6.09203557312253</v>
      </c>
    </row>
    <row r="399" spans="1:29" s="84" customFormat="1" x14ac:dyDescent="0.2">
      <c r="A399" s="84">
        <v>5</v>
      </c>
      <c r="U399" s="84">
        <v>5</v>
      </c>
      <c r="W399" s="84" t="s">
        <v>185</v>
      </c>
      <c r="X399" s="90">
        <f>M426</f>
        <v>2.2999999999999998</v>
      </c>
      <c r="Y399" s="97">
        <v>1.735217391304348</v>
      </c>
      <c r="Z399" s="93">
        <f t="shared" si="51"/>
        <v>16.499999999999996</v>
      </c>
      <c r="AA399" s="93">
        <v>15.38</v>
      </c>
      <c r="AB399" s="93">
        <f>AB364+Table152537496273[[#This Row],[Column1]]</f>
        <v>4.88</v>
      </c>
      <c r="AC399" s="111">
        <f>AC364+Table152537496273[[#This Row],[Column2]]</f>
        <v>5.4741200828157357</v>
      </c>
    </row>
    <row r="400" spans="1:29" s="84" customFormat="1" x14ac:dyDescent="0.2">
      <c r="A400" s="84">
        <v>6</v>
      </c>
      <c r="L400" s="84">
        <v>0.94</v>
      </c>
      <c r="U400" s="84">
        <v>6</v>
      </c>
      <c r="W400" s="84" t="s">
        <v>13</v>
      </c>
      <c r="X400" s="90">
        <f>N426</f>
        <v>2.4200000000000004</v>
      </c>
      <c r="Y400" s="97">
        <v>1.6473913043478261</v>
      </c>
      <c r="Z400" s="93">
        <f t="shared" si="51"/>
        <v>13.65</v>
      </c>
      <c r="AA400" s="93">
        <v>15.180000000000003</v>
      </c>
      <c r="AB400" s="93">
        <f>AB365+Table152537496273[[#This Row],[Column1]]</f>
        <v>4.8500000000000005</v>
      </c>
      <c r="AC400" s="111">
        <f>AC365+Table152537496273[[#This Row],[Column2]]</f>
        <v>5.1704347826086954</v>
      </c>
    </row>
    <row r="401" spans="1:29" s="84" customFormat="1" x14ac:dyDescent="0.2">
      <c r="A401" s="84">
        <v>7</v>
      </c>
      <c r="K401" s="84">
        <v>0.01</v>
      </c>
      <c r="U401" s="84">
        <v>7</v>
      </c>
      <c r="W401" s="84" t="s">
        <v>14</v>
      </c>
      <c r="X401" s="90">
        <f>O426</f>
        <v>0</v>
      </c>
      <c r="Y401" s="97">
        <v>1.6790476190476189</v>
      </c>
      <c r="Z401" s="93">
        <f t="shared" si="51"/>
        <v>0</v>
      </c>
      <c r="AA401" s="93">
        <v>15.379999999999999</v>
      </c>
      <c r="AB401" s="93">
        <f>AB366+Table152537496273[[#This Row],[Column1]]</f>
        <v>0</v>
      </c>
      <c r="AC401" s="111">
        <f>AC366+Table152537496273[[#This Row],[Column2]]</f>
        <v>5.1366600790513832</v>
      </c>
    </row>
    <row r="402" spans="1:29" s="84" customFormat="1" x14ac:dyDescent="0.2">
      <c r="A402" s="84">
        <v>8</v>
      </c>
      <c r="U402" s="84">
        <v>8</v>
      </c>
      <c r="W402" s="84" t="s">
        <v>191</v>
      </c>
      <c r="X402" s="90">
        <f>P426</f>
        <v>2.63</v>
      </c>
      <c r="Y402" s="97">
        <v>1.4900000000000002</v>
      </c>
      <c r="Z402" s="93">
        <f t="shared" si="51"/>
        <v>14.02</v>
      </c>
      <c r="AA402" s="93">
        <v>15.579999999999998</v>
      </c>
      <c r="AB402" s="93">
        <f>AB367+Table152537496273[[#This Row],[Column1]]</f>
        <v>4.41</v>
      </c>
      <c r="AC402" s="111">
        <f>AC367+Table152537496273[[#This Row],[Column2]]</f>
        <v>5.4239869281045756</v>
      </c>
    </row>
    <row r="403" spans="1:29" s="84" customFormat="1" x14ac:dyDescent="0.2">
      <c r="A403" s="84">
        <v>9</v>
      </c>
      <c r="B403" s="84">
        <v>0.02</v>
      </c>
      <c r="C403" s="84">
        <v>0.1</v>
      </c>
      <c r="M403"/>
      <c r="U403" s="84">
        <v>9</v>
      </c>
      <c r="W403" s="84" t="s">
        <v>16</v>
      </c>
      <c r="X403" s="90">
        <f>Q426</f>
        <v>3.2199999999999998</v>
      </c>
      <c r="Y403" s="97">
        <v>2.0334782608695652</v>
      </c>
      <c r="Z403" s="93">
        <f t="shared" si="51"/>
        <v>17.53</v>
      </c>
      <c r="AA403" s="93">
        <v>14.350000000000001</v>
      </c>
      <c r="AB403" s="93">
        <f>AB368+Table152537496273[[#This Row],[Column1]]</f>
        <v>5.99</v>
      </c>
      <c r="AC403" s="111">
        <f>AC368+Table152537496273[[#This Row],[Column2]]</f>
        <v>6.5866045548654242</v>
      </c>
    </row>
    <row r="404" spans="1:29" s="84" customFormat="1" x14ac:dyDescent="0.2">
      <c r="A404" s="84">
        <v>10</v>
      </c>
      <c r="B404" s="84">
        <v>0.14000000000000001</v>
      </c>
      <c r="D404" s="84">
        <v>0.14000000000000001</v>
      </c>
      <c r="E404" s="34">
        <v>0.17</v>
      </c>
      <c r="I404" s="34">
        <v>0.19</v>
      </c>
      <c r="J404" s="84">
        <v>0.15</v>
      </c>
      <c r="K404" s="84">
        <v>0.12</v>
      </c>
      <c r="M404" s="84">
        <v>0.14000000000000001</v>
      </c>
      <c r="N404" s="34">
        <v>7.0000000000000007E-2</v>
      </c>
      <c r="P404" s="84">
        <v>0.13</v>
      </c>
      <c r="Q404" s="34">
        <v>0.02</v>
      </c>
      <c r="T404" s="84">
        <v>0.22</v>
      </c>
      <c r="U404" s="84">
        <v>10</v>
      </c>
      <c r="W404" s="84" t="s">
        <v>17</v>
      </c>
      <c r="X404" s="90">
        <f>R426</f>
        <v>2.2999999999999998</v>
      </c>
      <c r="Y404" s="97">
        <v>1.5850000000000002</v>
      </c>
      <c r="Z404" s="93">
        <f t="shared" si="51"/>
        <v>15.129999999999999</v>
      </c>
      <c r="AA404" s="93">
        <v>13.16</v>
      </c>
      <c r="AB404" s="93">
        <f>AB369+Table152537496273[[#This Row],[Column1]]</f>
        <v>5.16</v>
      </c>
      <c r="AC404" s="111">
        <f>AC369+Table152537496273[[#This Row],[Column2]]</f>
        <v>5.4666403162055337</v>
      </c>
    </row>
    <row r="405" spans="1:29" s="84" customFormat="1" x14ac:dyDescent="0.2">
      <c r="A405" s="84">
        <v>11</v>
      </c>
      <c r="B405" s="84">
        <v>0.5</v>
      </c>
      <c r="C405" s="84">
        <v>0.7</v>
      </c>
      <c r="D405" s="84">
        <v>0.38</v>
      </c>
      <c r="F405" s="34">
        <v>0.3</v>
      </c>
      <c r="G405" s="34">
        <v>0.02</v>
      </c>
      <c r="I405" s="84">
        <v>0.47</v>
      </c>
      <c r="J405" s="84">
        <v>0.15</v>
      </c>
      <c r="K405" s="84">
        <v>0.38</v>
      </c>
      <c r="M405" s="84">
        <v>0.67</v>
      </c>
      <c r="N405" s="34">
        <v>0.02</v>
      </c>
      <c r="P405" s="84">
        <v>0.39</v>
      </c>
      <c r="Q405" s="34">
        <v>0.73</v>
      </c>
      <c r="R405" s="84">
        <v>0.7</v>
      </c>
      <c r="T405" s="34">
        <v>0.18</v>
      </c>
      <c r="U405" s="84">
        <v>11</v>
      </c>
      <c r="W405" s="84" t="s">
        <v>18</v>
      </c>
      <c r="X405" s="90">
        <f>S426</f>
        <v>0</v>
      </c>
      <c r="Y405" s="97">
        <v>2.3391666666666668</v>
      </c>
      <c r="Z405" s="93">
        <f t="shared" si="51"/>
        <v>0</v>
      </c>
      <c r="AA405" s="93"/>
      <c r="AB405" s="93">
        <f>AB370+Table152537496273[[#This Row],[Column1]]</f>
        <v>0</v>
      </c>
      <c r="AC405" s="111">
        <f>AC370+Table152537496273[[#This Row],[Column2]]</f>
        <v>6.246666666666667</v>
      </c>
    </row>
    <row r="406" spans="1:29" s="84" customFormat="1" x14ac:dyDescent="0.2">
      <c r="A406" s="84">
        <v>12</v>
      </c>
      <c r="B406" s="34">
        <v>0.02</v>
      </c>
      <c r="D406" s="84">
        <v>0.04</v>
      </c>
      <c r="F406" s="34">
        <v>0.18</v>
      </c>
      <c r="G406" s="34"/>
      <c r="I406" s="84">
        <v>0.01</v>
      </c>
      <c r="J406" s="84">
        <v>0.45</v>
      </c>
      <c r="K406" s="34">
        <v>0.05</v>
      </c>
      <c r="M406" s="84">
        <v>0.09</v>
      </c>
      <c r="N406" s="34">
        <v>0.4</v>
      </c>
      <c r="P406" s="84">
        <v>0.05</v>
      </c>
      <c r="U406" s="84">
        <v>12</v>
      </c>
      <c r="W406" s="84" t="s">
        <v>19</v>
      </c>
      <c r="X406" s="90">
        <f>T426</f>
        <v>2.11</v>
      </c>
      <c r="Y406" s="97">
        <v>3.2076923076923078</v>
      </c>
      <c r="Z406" s="93">
        <f t="shared" si="51"/>
        <v>16.249999999999996</v>
      </c>
      <c r="AA406" s="93"/>
      <c r="AB406" s="93">
        <f>AB371+Table152537496273[[#This Row],[Column1]]</f>
        <v>5.08</v>
      </c>
      <c r="AC406" s="111">
        <f>AC371+Table152537496273[[#This Row],[Column2]]</f>
        <v>9.0100000000000016</v>
      </c>
    </row>
    <row r="407" spans="1:29" s="84" customFormat="1" x14ac:dyDescent="0.2">
      <c r="A407" s="84">
        <v>13</v>
      </c>
      <c r="U407" s="84">
        <v>13</v>
      </c>
      <c r="X407" s="90"/>
      <c r="Y407" s="90"/>
      <c r="Z407" s="92"/>
      <c r="AA407" s="92"/>
      <c r="AB407" s="93"/>
      <c r="AC407" s="111"/>
    </row>
    <row r="408" spans="1:29" s="84" customFormat="1" x14ac:dyDescent="0.2">
      <c r="A408" s="84">
        <v>14</v>
      </c>
      <c r="B408" s="34">
        <v>0.04</v>
      </c>
      <c r="D408" s="34">
        <v>0.01</v>
      </c>
      <c r="I408" s="34">
        <v>0.02</v>
      </c>
      <c r="M408" s="34">
        <v>0.06</v>
      </c>
      <c r="U408" s="84">
        <v>14</v>
      </c>
      <c r="W408" s="84" t="s">
        <v>101</v>
      </c>
      <c r="X408" s="90"/>
      <c r="Y408" s="90"/>
      <c r="Z408" s="92"/>
      <c r="AA408" s="92" t="s">
        <v>145</v>
      </c>
      <c r="AB408" s="93"/>
      <c r="AC408" s="111"/>
    </row>
    <row r="409" spans="1:29" s="84" customFormat="1" x14ac:dyDescent="0.2">
      <c r="A409" s="84">
        <v>15</v>
      </c>
      <c r="F409" s="84">
        <v>7.0000000000000007E-2</v>
      </c>
      <c r="G409" s="84">
        <v>0.02</v>
      </c>
      <c r="I409" s="34"/>
      <c r="U409" s="84">
        <v>15</v>
      </c>
      <c r="X409" s="91" t="s">
        <v>102</v>
      </c>
      <c r="Y409" s="91"/>
      <c r="Z409" s="92"/>
      <c r="AA409" s="92"/>
      <c r="AB409" s="93"/>
      <c r="AC409" s="111"/>
    </row>
    <row r="410" spans="1:29" s="84" customFormat="1" x14ac:dyDescent="0.2">
      <c r="A410" s="84">
        <v>16</v>
      </c>
      <c r="B410" s="34">
        <v>0.02</v>
      </c>
      <c r="C410" s="84">
        <v>0.03</v>
      </c>
      <c r="D410" s="34">
        <v>0.03</v>
      </c>
      <c r="E410" s="34">
        <v>0.62</v>
      </c>
      <c r="G410" s="34">
        <v>0.12</v>
      </c>
      <c r="I410" s="34">
        <v>0.01</v>
      </c>
      <c r="J410" s="84">
        <v>0.02</v>
      </c>
      <c r="K410" s="84">
        <v>0.04</v>
      </c>
      <c r="M410" s="34">
        <v>0.01</v>
      </c>
      <c r="P410" s="84">
        <v>0.1</v>
      </c>
      <c r="Q410" s="84">
        <v>0.16</v>
      </c>
      <c r="T410" s="84">
        <v>0.21</v>
      </c>
      <c r="U410" s="84">
        <v>16</v>
      </c>
      <c r="X410" s="90"/>
      <c r="Y410" s="90"/>
      <c r="Z410" s="92"/>
      <c r="AA410" s="92"/>
      <c r="AB410" s="93"/>
      <c r="AC410" s="109"/>
    </row>
    <row r="411" spans="1:29" s="84" customFormat="1" x14ac:dyDescent="0.2">
      <c r="A411" s="84">
        <v>17</v>
      </c>
      <c r="B411" s="34">
        <v>0.03</v>
      </c>
      <c r="C411" s="84">
        <v>0.04</v>
      </c>
      <c r="D411" s="34">
        <v>0.04</v>
      </c>
      <c r="G411" s="34">
        <v>0.36</v>
      </c>
      <c r="I411" s="34">
        <v>0.03</v>
      </c>
      <c r="J411" s="84">
        <v>0.06</v>
      </c>
      <c r="K411" s="84">
        <v>0.03</v>
      </c>
      <c r="L411" s="84">
        <v>0.83</v>
      </c>
      <c r="M411" s="34">
        <v>0.03</v>
      </c>
      <c r="P411" s="84">
        <v>0.03</v>
      </c>
      <c r="Q411" s="34">
        <v>0.02</v>
      </c>
      <c r="U411" s="84">
        <v>17</v>
      </c>
      <c r="X411" s="90"/>
      <c r="Y411" s="90"/>
      <c r="Z411" s="92"/>
      <c r="AA411" s="92"/>
      <c r="AB411" s="93"/>
      <c r="AC411" s="93"/>
    </row>
    <row r="412" spans="1:29" s="84" customFormat="1" x14ac:dyDescent="0.2">
      <c r="A412" s="84">
        <v>18</v>
      </c>
      <c r="B412" s="34">
        <v>0.49</v>
      </c>
      <c r="C412" s="84">
        <v>0.91</v>
      </c>
      <c r="D412" s="34">
        <v>0.66</v>
      </c>
      <c r="E412" s="34">
        <v>1.1000000000000001</v>
      </c>
      <c r="F412" s="34">
        <v>0.37</v>
      </c>
      <c r="G412" s="34">
        <v>0.46</v>
      </c>
      <c r="I412" s="34">
        <v>0.56000000000000005</v>
      </c>
      <c r="J412" s="84">
        <v>0.56999999999999995</v>
      </c>
      <c r="K412" s="84">
        <v>1.41</v>
      </c>
      <c r="M412" s="34">
        <v>0.72</v>
      </c>
      <c r="N412" s="34">
        <v>0.5</v>
      </c>
      <c r="P412" s="84">
        <v>0.94</v>
      </c>
      <c r="Q412" s="34">
        <v>0.82</v>
      </c>
      <c r="R412" s="84">
        <v>0.8</v>
      </c>
      <c r="U412" s="84">
        <v>18</v>
      </c>
      <c r="X412" s="90"/>
      <c r="Y412" s="90"/>
      <c r="Z412" s="92"/>
      <c r="AA412" s="92"/>
      <c r="AB412" s="93"/>
      <c r="AC412" s="93"/>
    </row>
    <row r="413" spans="1:29" s="84" customFormat="1" x14ac:dyDescent="0.2">
      <c r="A413" s="84">
        <v>19</v>
      </c>
      <c r="F413" s="84">
        <v>0.22</v>
      </c>
      <c r="I413" s="34"/>
      <c r="K413" s="34">
        <v>0.65</v>
      </c>
      <c r="U413" s="84">
        <v>19</v>
      </c>
      <c r="X413" s="90"/>
      <c r="Y413" s="90"/>
      <c r="Z413" s="92"/>
      <c r="AA413" s="92"/>
      <c r="AB413" s="93"/>
      <c r="AC413" s="93"/>
    </row>
    <row r="414" spans="1:29" s="84" customFormat="1" x14ac:dyDescent="0.2">
      <c r="A414" s="84">
        <v>20</v>
      </c>
      <c r="B414" s="34">
        <v>0.08</v>
      </c>
      <c r="D414" s="34">
        <v>0.08</v>
      </c>
      <c r="G414" s="34">
        <v>0.04</v>
      </c>
      <c r="I414" s="34">
        <v>0.1</v>
      </c>
      <c r="K414" s="34">
        <v>0.03</v>
      </c>
      <c r="M414" s="34">
        <v>0.12</v>
      </c>
      <c r="P414" s="34">
        <v>0.03</v>
      </c>
      <c r="Q414" s="34">
        <v>0.05</v>
      </c>
      <c r="U414" s="84">
        <v>20</v>
      </c>
      <c r="X414" s="90"/>
      <c r="Y414" s="90"/>
      <c r="Z414" s="92"/>
      <c r="AA414" s="92"/>
      <c r="AB414" s="93"/>
      <c r="AC414" s="93"/>
    </row>
    <row r="415" spans="1:29" s="84" customFormat="1" x14ac:dyDescent="0.2">
      <c r="A415" s="84">
        <v>21</v>
      </c>
      <c r="F415" s="84">
        <v>0.2</v>
      </c>
      <c r="J415" s="34">
        <v>0.12</v>
      </c>
      <c r="M415" s="34">
        <v>0.02</v>
      </c>
      <c r="N415" s="84">
        <v>0.05</v>
      </c>
      <c r="U415" s="84">
        <v>21</v>
      </c>
      <c r="X415" s="90"/>
      <c r="Y415" s="90"/>
      <c r="Z415" s="92"/>
      <c r="AA415" s="92"/>
      <c r="AB415" s="93"/>
      <c r="AC415" s="93"/>
    </row>
    <row r="416" spans="1:29" s="84" customFormat="1" x14ac:dyDescent="0.2">
      <c r="A416" s="84">
        <v>22</v>
      </c>
      <c r="U416" s="84">
        <v>22</v>
      </c>
      <c r="X416" s="90"/>
      <c r="Y416" s="90"/>
      <c r="Z416" s="92"/>
      <c r="AA416" s="92"/>
      <c r="AB416" s="93"/>
      <c r="AC416" s="93"/>
    </row>
    <row r="417" spans="1:29" s="84" customFormat="1" x14ac:dyDescent="0.2">
      <c r="A417" s="84">
        <v>23</v>
      </c>
      <c r="B417" s="84">
        <v>0.11</v>
      </c>
      <c r="D417" s="84">
        <v>0.12</v>
      </c>
      <c r="E417" s="34">
        <v>0.35</v>
      </c>
      <c r="G417" s="34">
        <v>0.35</v>
      </c>
      <c r="I417" s="84">
        <v>0.15</v>
      </c>
      <c r="J417" s="84">
        <v>7.0000000000000007E-2</v>
      </c>
      <c r="K417" s="34">
        <v>0.17</v>
      </c>
      <c r="M417" s="34">
        <v>0.1</v>
      </c>
      <c r="N417" s="34">
        <v>0.03</v>
      </c>
      <c r="P417" s="84">
        <v>0.16</v>
      </c>
      <c r="Q417" s="34">
        <v>0.69</v>
      </c>
      <c r="T417" s="84">
        <v>1.2</v>
      </c>
      <c r="U417" s="84">
        <v>23</v>
      </c>
      <c r="X417" s="90"/>
      <c r="Y417" s="90"/>
      <c r="Z417" s="92"/>
      <c r="AA417" s="92"/>
      <c r="AB417" s="93"/>
      <c r="AC417" s="93"/>
    </row>
    <row r="418" spans="1:29" s="84" customFormat="1" x14ac:dyDescent="0.2">
      <c r="A418" s="84">
        <v>24</v>
      </c>
      <c r="B418" s="84">
        <v>0.24</v>
      </c>
      <c r="C418" s="84">
        <v>0.2</v>
      </c>
      <c r="D418" s="84">
        <v>0.37</v>
      </c>
      <c r="E418" s="34">
        <v>0.47</v>
      </c>
      <c r="F418" s="34">
        <v>0.48</v>
      </c>
      <c r="I418" s="84">
        <v>0.32</v>
      </c>
      <c r="J418" s="84">
        <v>0.38</v>
      </c>
      <c r="K418" s="34">
        <v>0.45</v>
      </c>
      <c r="M418" s="34">
        <v>0.3</v>
      </c>
      <c r="N418" s="34">
        <v>0.2</v>
      </c>
      <c r="P418" s="84">
        <v>0.43</v>
      </c>
      <c r="Q418" s="34">
        <v>0.05</v>
      </c>
      <c r="U418" s="84">
        <v>24</v>
      </c>
      <c r="X418" s="90"/>
      <c r="Y418" s="90"/>
      <c r="Z418" s="92"/>
      <c r="AA418" s="92"/>
      <c r="AB418" s="93"/>
      <c r="AC418" s="93"/>
    </row>
    <row r="419" spans="1:29" s="84" customFormat="1" x14ac:dyDescent="0.2">
      <c r="A419" s="84">
        <v>25</v>
      </c>
      <c r="C419" s="84">
        <v>0.22</v>
      </c>
      <c r="M419" s="34">
        <v>0.01</v>
      </c>
      <c r="N419" s="34">
        <v>0.3</v>
      </c>
      <c r="U419" s="84">
        <v>25</v>
      </c>
      <c r="X419" s="90"/>
      <c r="Y419" s="90"/>
      <c r="Z419" s="92"/>
      <c r="AA419" s="92"/>
      <c r="AB419" s="93"/>
      <c r="AC419" s="93"/>
    </row>
    <row r="420" spans="1:29" s="84" customFormat="1" x14ac:dyDescent="0.2">
      <c r="A420" s="84">
        <v>26</v>
      </c>
      <c r="C420" s="84">
        <v>0.2</v>
      </c>
      <c r="E420" s="84">
        <v>0.2</v>
      </c>
      <c r="F420" s="84">
        <v>0.18</v>
      </c>
      <c r="N420" s="34">
        <v>0.03</v>
      </c>
      <c r="Q420" s="84">
        <v>0.14000000000000001</v>
      </c>
      <c r="U420" s="84">
        <v>26</v>
      </c>
      <c r="X420" s="90"/>
      <c r="Y420" s="90"/>
      <c r="Z420" s="92"/>
      <c r="AA420" s="92"/>
      <c r="AB420" s="93"/>
      <c r="AC420" s="93"/>
    </row>
    <row r="421" spans="1:29" s="84" customFormat="1" x14ac:dyDescent="0.2">
      <c r="A421" s="84">
        <v>27</v>
      </c>
      <c r="B421" s="84">
        <v>0.01</v>
      </c>
      <c r="J421" s="84">
        <v>0.12</v>
      </c>
      <c r="K421" s="84">
        <v>0.14000000000000001</v>
      </c>
      <c r="N421" s="34">
        <v>0.14000000000000001</v>
      </c>
      <c r="R421" s="84">
        <v>0.8</v>
      </c>
      <c r="U421" s="84">
        <v>27</v>
      </c>
      <c r="X421" s="90"/>
      <c r="Y421" s="90"/>
      <c r="Z421" s="92"/>
      <c r="AA421" s="92"/>
      <c r="AB421" s="93"/>
      <c r="AC421" s="93"/>
    </row>
    <row r="422" spans="1:29" s="84" customFormat="1" x14ac:dyDescent="0.2">
      <c r="A422" s="84">
        <v>28</v>
      </c>
      <c r="B422" s="84">
        <v>0.03</v>
      </c>
      <c r="I422" s="84">
        <v>0.06</v>
      </c>
      <c r="K422" s="84">
        <v>0.04</v>
      </c>
      <c r="U422" s="84">
        <v>28</v>
      </c>
    </row>
    <row r="423" spans="1:29" s="84" customFormat="1" x14ac:dyDescent="0.2">
      <c r="A423" s="84">
        <v>29</v>
      </c>
      <c r="B423" s="84">
        <v>0.26</v>
      </c>
      <c r="C423" s="34" t="s">
        <v>89</v>
      </c>
      <c r="D423" s="84">
        <v>0.14000000000000001</v>
      </c>
      <c r="E423" s="34">
        <v>0.43</v>
      </c>
      <c r="F423" s="34">
        <v>0.33</v>
      </c>
      <c r="I423" s="84">
        <v>0.45</v>
      </c>
      <c r="J423" s="84">
        <v>0.33</v>
      </c>
      <c r="K423" s="84">
        <v>0.55000000000000004</v>
      </c>
      <c r="N423" s="34">
        <v>0.44</v>
      </c>
      <c r="P423" s="84">
        <v>0.2</v>
      </c>
      <c r="Q423" s="84">
        <v>0.36</v>
      </c>
      <c r="U423" s="84">
        <v>29</v>
      </c>
    </row>
    <row r="424" spans="1:29" s="84" customFormat="1" x14ac:dyDescent="0.2">
      <c r="A424" s="84">
        <v>30</v>
      </c>
      <c r="B424" s="84">
        <v>0.09</v>
      </c>
      <c r="D424" s="84">
        <v>0.06</v>
      </c>
      <c r="I424" s="34">
        <v>0.09</v>
      </c>
      <c r="J424" s="84">
        <v>0.15</v>
      </c>
      <c r="L424" s="84">
        <v>1.03</v>
      </c>
      <c r="N424" s="34">
        <v>0.16</v>
      </c>
      <c r="P424" s="84">
        <v>0.03</v>
      </c>
      <c r="T424" s="84">
        <v>0</v>
      </c>
      <c r="U424" s="84">
        <v>30</v>
      </c>
    </row>
    <row r="425" spans="1:29" s="84" customFormat="1" x14ac:dyDescent="0.2">
      <c r="A425" s="84">
        <v>31</v>
      </c>
      <c r="U425" s="84">
        <v>31</v>
      </c>
    </row>
    <row r="426" spans="1:29" s="84" customFormat="1" x14ac:dyDescent="0.2">
      <c r="A426" s="102" t="s">
        <v>37</v>
      </c>
      <c r="B426" s="102">
        <f t="shared" ref="B426:T426" si="53">SUM(B395:B425)</f>
        <v>2.13</v>
      </c>
      <c r="C426" s="102">
        <f t="shared" si="53"/>
        <v>2.6800000000000006</v>
      </c>
      <c r="D426" s="102">
        <f t="shared" si="53"/>
        <v>2.1000000000000005</v>
      </c>
      <c r="E426" s="102">
        <f t="shared" si="53"/>
        <v>3.4600000000000004</v>
      </c>
      <c r="F426" s="102">
        <f t="shared" si="53"/>
        <v>2.6300000000000003</v>
      </c>
      <c r="G426" s="102">
        <f t="shared" si="53"/>
        <v>1.37</v>
      </c>
      <c r="H426" s="102">
        <f t="shared" si="53"/>
        <v>0</v>
      </c>
      <c r="I426" s="102">
        <f>SUM(I395:I425)</f>
        <v>2.5100000000000002</v>
      </c>
      <c r="J426" s="102">
        <f t="shared" si="53"/>
        <v>2.6500000000000004</v>
      </c>
      <c r="K426" s="102">
        <f t="shared" si="53"/>
        <v>4.18</v>
      </c>
      <c r="L426" s="102">
        <f t="shared" si="53"/>
        <v>2.8</v>
      </c>
      <c r="M426" s="102">
        <f t="shared" si="53"/>
        <v>2.2999999999999998</v>
      </c>
      <c r="N426" s="102">
        <f t="shared" si="53"/>
        <v>2.4200000000000004</v>
      </c>
      <c r="O426" s="102">
        <f t="shared" si="53"/>
        <v>0</v>
      </c>
      <c r="P426" s="102">
        <f t="shared" si="53"/>
        <v>2.63</v>
      </c>
      <c r="Q426" s="102">
        <f t="shared" si="53"/>
        <v>3.2199999999999998</v>
      </c>
      <c r="R426" s="102">
        <f t="shared" si="53"/>
        <v>2.2999999999999998</v>
      </c>
      <c r="S426" s="102">
        <f t="shared" si="53"/>
        <v>0</v>
      </c>
      <c r="T426" s="102">
        <f t="shared" si="53"/>
        <v>2.11</v>
      </c>
    </row>
    <row r="427" spans="1:29" s="84" customFormat="1" x14ac:dyDescent="0.2"/>
    <row r="428" spans="1:29" s="84" customFormat="1" x14ac:dyDescent="0.2">
      <c r="A428" s="137" t="s">
        <v>87</v>
      </c>
      <c r="B428" s="137">
        <f t="shared" ref="B428:T428" si="54">SUM(B34+B69+B104+B140+B175+B211+B246+B282+B318+B354+B390+B426)</f>
        <v>11.170000000000002</v>
      </c>
      <c r="C428" s="137">
        <f t="shared" si="54"/>
        <v>19.72</v>
      </c>
      <c r="D428" s="137">
        <f t="shared" si="54"/>
        <v>12.2</v>
      </c>
      <c r="E428" s="137">
        <f t="shared" si="54"/>
        <v>20.5</v>
      </c>
      <c r="F428" s="137">
        <f t="shared" si="54"/>
        <v>14.650000000000004</v>
      </c>
      <c r="G428" s="137">
        <f t="shared" si="54"/>
        <v>14.030000000000001</v>
      </c>
      <c r="H428" s="137">
        <f t="shared" si="54"/>
        <v>11.81</v>
      </c>
      <c r="I428" s="137">
        <f t="shared" si="54"/>
        <v>14.4</v>
      </c>
      <c r="J428" s="137">
        <f t="shared" si="54"/>
        <v>15.290000000000001</v>
      </c>
      <c r="K428" s="137">
        <f t="shared" si="54"/>
        <v>6.57</v>
      </c>
      <c r="L428" s="137">
        <f t="shared" si="54"/>
        <v>15.57</v>
      </c>
      <c r="M428" s="137">
        <f t="shared" si="54"/>
        <v>16.499999999999996</v>
      </c>
      <c r="N428" s="137">
        <f t="shared" si="54"/>
        <v>13.65</v>
      </c>
      <c r="O428" s="137">
        <f t="shared" si="54"/>
        <v>0</v>
      </c>
      <c r="P428" s="137">
        <f t="shared" si="54"/>
        <v>14.02</v>
      </c>
      <c r="Q428" s="137">
        <f t="shared" si="54"/>
        <v>17.53</v>
      </c>
      <c r="R428" s="137">
        <f t="shared" si="54"/>
        <v>15.129999999999999</v>
      </c>
      <c r="S428" s="138">
        <f t="shared" si="54"/>
        <v>0</v>
      </c>
      <c r="T428" s="138">
        <f t="shared" si="54"/>
        <v>17.529999999999998</v>
      </c>
    </row>
    <row r="429" spans="1:29" s="84" customFormat="1" x14ac:dyDescent="0.2"/>
    <row r="430" spans="1:29" s="84" customFormat="1" x14ac:dyDescent="0.2"/>
  </sheetData>
  <pageMargins left="0.7" right="0.7" top="0.75" bottom="0.75" header="0.3" footer="0.3"/>
  <pageSetup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455"/>
  <sheetViews>
    <sheetView topLeftCell="A424" workbookViewId="0">
      <selection activeCell="B442" sqref="B442"/>
    </sheetView>
  </sheetViews>
  <sheetFormatPr defaultColWidth="10.28515625" defaultRowHeight="12.75" x14ac:dyDescent="0.2"/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1992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1992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1992</v>
      </c>
    </row>
    <row r="3" spans="1:66" x14ac:dyDescent="0.2">
      <c r="A3">
        <v>1</v>
      </c>
      <c r="G3">
        <v>7.0000000000000007E-2</v>
      </c>
      <c r="M3">
        <v>0.01</v>
      </c>
      <c r="R3">
        <v>0.1</v>
      </c>
      <c r="T3">
        <v>1</v>
      </c>
      <c r="Z3" s="6" t="s">
        <v>21</v>
      </c>
      <c r="AB3">
        <f t="shared" ref="AB3:AR3" si="0">B34</f>
        <v>0.87000000000000011</v>
      </c>
      <c r="AC3">
        <f t="shared" si="0"/>
        <v>1.1000000000000001</v>
      </c>
      <c r="AD3">
        <f t="shared" si="0"/>
        <v>0.77999999999999992</v>
      </c>
      <c r="AE3">
        <f t="shared" si="0"/>
        <v>1.84</v>
      </c>
      <c r="AF3">
        <f t="shared" si="0"/>
        <v>1.25</v>
      </c>
      <c r="AG3">
        <f t="shared" si="0"/>
        <v>1.1400000000000001</v>
      </c>
      <c r="AH3">
        <f t="shared" si="0"/>
        <v>1.01</v>
      </c>
      <c r="AI3">
        <f t="shared" si="0"/>
        <v>0.93</v>
      </c>
      <c r="AJ3">
        <f t="shared" si="0"/>
        <v>1.1400000000000001</v>
      </c>
      <c r="AK3">
        <f t="shared" si="0"/>
        <v>0.87</v>
      </c>
      <c r="AL3">
        <f t="shared" si="0"/>
        <v>0.70000000000000007</v>
      </c>
      <c r="AM3">
        <f t="shared" si="0"/>
        <v>0.93000000000000027</v>
      </c>
      <c r="AN3">
        <f t="shared" si="0"/>
        <v>0.69</v>
      </c>
      <c r="AO3">
        <f t="shared" si="0"/>
        <v>1.17</v>
      </c>
      <c r="AP3">
        <f t="shared" si="0"/>
        <v>1.8100000000000003</v>
      </c>
      <c r="AQ3">
        <f t="shared" si="0"/>
        <v>0.81</v>
      </c>
      <c r="AR3">
        <f t="shared" si="0"/>
        <v>1.22</v>
      </c>
      <c r="AV3" s="6" t="s">
        <v>29</v>
      </c>
      <c r="AX3">
        <v>0</v>
      </c>
      <c r="AY3">
        <v>0</v>
      </c>
      <c r="AZ3">
        <v>0</v>
      </c>
      <c r="BA3">
        <v>0.15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0.06</v>
      </c>
      <c r="BJ3">
        <v>0</v>
      </c>
      <c r="BK3">
        <v>0</v>
      </c>
      <c r="BL3">
        <v>0</v>
      </c>
      <c r="BM3">
        <v>0</v>
      </c>
      <c r="BN3">
        <v>0</v>
      </c>
    </row>
    <row r="4" spans="1:66" x14ac:dyDescent="0.2">
      <c r="A4">
        <v>2</v>
      </c>
      <c r="B4">
        <v>0.01</v>
      </c>
      <c r="P4">
        <v>0.19</v>
      </c>
      <c r="R4">
        <v>0.05</v>
      </c>
      <c r="T4">
        <v>2</v>
      </c>
      <c r="Z4" s="6" t="s">
        <v>22</v>
      </c>
      <c r="AB4">
        <f t="shared" ref="AB4:AR4" si="1">B69</f>
        <v>1.1000000000000001</v>
      </c>
      <c r="AC4">
        <f t="shared" si="1"/>
        <v>1.4500000000000002</v>
      </c>
      <c r="AD4">
        <f t="shared" si="1"/>
        <v>1.3800000000000001</v>
      </c>
      <c r="AE4">
        <f t="shared" si="1"/>
        <v>2.1999999999999993</v>
      </c>
      <c r="AF4">
        <f t="shared" si="1"/>
        <v>1.6100000000000005</v>
      </c>
      <c r="AG4">
        <f t="shared" si="1"/>
        <v>1.66</v>
      </c>
      <c r="AH4">
        <f t="shared" si="1"/>
        <v>1.7900000000000003</v>
      </c>
      <c r="AI4">
        <f t="shared" si="1"/>
        <v>1.33</v>
      </c>
      <c r="AJ4">
        <f t="shared" si="1"/>
        <v>1.7899999999999998</v>
      </c>
      <c r="AK4">
        <f t="shared" si="1"/>
        <v>1.72</v>
      </c>
      <c r="AL4">
        <f t="shared" si="1"/>
        <v>1.5899999999999999</v>
      </c>
      <c r="AM4">
        <f t="shared" si="1"/>
        <v>1.03</v>
      </c>
      <c r="AN4">
        <f t="shared" si="1"/>
        <v>1.93</v>
      </c>
      <c r="AO4">
        <f t="shared" si="1"/>
        <v>1.95</v>
      </c>
      <c r="AP4">
        <f t="shared" si="1"/>
        <v>2.1</v>
      </c>
      <c r="AQ4">
        <f t="shared" si="1"/>
        <v>0.95000000000000007</v>
      </c>
      <c r="AR4">
        <f t="shared" si="1"/>
        <v>1.6</v>
      </c>
      <c r="AV4" s="6" t="s">
        <v>30</v>
      </c>
      <c r="AX4">
        <v>0.20499999999999999</v>
      </c>
      <c r="AY4">
        <v>0.67</v>
      </c>
      <c r="AZ4">
        <v>0.16</v>
      </c>
      <c r="BA4">
        <v>1.1299999999999999</v>
      </c>
      <c r="BB4">
        <v>0.86</v>
      </c>
      <c r="BC4">
        <v>0.76</v>
      </c>
      <c r="BD4">
        <v>1.08</v>
      </c>
      <c r="BE4">
        <v>1.1299999999999999</v>
      </c>
      <c r="BF4">
        <v>1.1200000000000001</v>
      </c>
      <c r="BG4">
        <v>0.67</v>
      </c>
      <c r="BH4">
        <v>0.79</v>
      </c>
      <c r="BI4">
        <v>0.67</v>
      </c>
      <c r="BJ4">
        <v>1.18</v>
      </c>
      <c r="BK4">
        <v>0.69</v>
      </c>
      <c r="BL4">
        <v>1.05</v>
      </c>
      <c r="BM4">
        <v>0.2</v>
      </c>
      <c r="BN4">
        <v>0.83</v>
      </c>
    </row>
    <row r="5" spans="1:66" x14ac:dyDescent="0.2">
      <c r="A5">
        <v>3</v>
      </c>
      <c r="H5">
        <v>0.05</v>
      </c>
      <c r="T5">
        <v>3</v>
      </c>
      <c r="Z5" s="6" t="s">
        <v>23</v>
      </c>
      <c r="AB5">
        <f t="shared" ref="AB5:AR5" si="2">B104</f>
        <v>0.27</v>
      </c>
      <c r="AC5">
        <f t="shared" si="2"/>
        <v>0.39</v>
      </c>
      <c r="AD5">
        <f t="shared" si="2"/>
        <v>0.12</v>
      </c>
      <c r="AE5">
        <f t="shared" si="2"/>
        <v>0.30000000000000004</v>
      </c>
      <c r="AF5">
        <f t="shared" si="2"/>
        <v>0.3</v>
      </c>
      <c r="AG5">
        <f t="shared" si="2"/>
        <v>0.29000000000000004</v>
      </c>
      <c r="AH5">
        <f t="shared" si="2"/>
        <v>0.12000000000000001</v>
      </c>
      <c r="AI5">
        <f t="shared" si="2"/>
        <v>0.33</v>
      </c>
      <c r="AJ5">
        <f t="shared" si="2"/>
        <v>0.42000000000000004</v>
      </c>
      <c r="AK5">
        <f t="shared" si="2"/>
        <v>0.17</v>
      </c>
      <c r="AL5">
        <f t="shared" si="2"/>
        <v>0.28999999999999998</v>
      </c>
      <c r="AM5">
        <f t="shared" si="2"/>
        <v>0.51</v>
      </c>
      <c r="AN5">
        <f t="shared" si="2"/>
        <v>0.28000000000000003</v>
      </c>
      <c r="AO5">
        <f t="shared" si="2"/>
        <v>0.17</v>
      </c>
      <c r="AP5">
        <f t="shared" si="2"/>
        <v>0.26</v>
      </c>
      <c r="AQ5">
        <f t="shared" si="2"/>
        <v>0.32000000000000006</v>
      </c>
      <c r="AR5">
        <f t="shared" si="2"/>
        <v>0.38</v>
      </c>
      <c r="AV5" s="6" t="s">
        <v>31</v>
      </c>
      <c r="AX5">
        <v>2.25</v>
      </c>
      <c r="AY5">
        <v>4.0999999999999996</v>
      </c>
      <c r="AZ5">
        <v>3.37</v>
      </c>
      <c r="BA5">
        <v>4.45</v>
      </c>
      <c r="BB5">
        <v>3.96</v>
      </c>
      <c r="BC5">
        <v>3.41</v>
      </c>
      <c r="BD5">
        <v>3.47</v>
      </c>
      <c r="BE5">
        <v>3.75</v>
      </c>
      <c r="BF5">
        <v>3.6</v>
      </c>
      <c r="BG5">
        <v>3.58</v>
      </c>
      <c r="BH5">
        <v>3.02</v>
      </c>
      <c r="BI5">
        <v>3.34</v>
      </c>
      <c r="BJ5">
        <v>2.44</v>
      </c>
      <c r="BK5">
        <v>3.67</v>
      </c>
      <c r="BL5">
        <v>4.4000000000000004</v>
      </c>
      <c r="BM5">
        <v>3.09</v>
      </c>
      <c r="BN5">
        <v>3.83</v>
      </c>
    </row>
    <row r="6" spans="1:66" x14ac:dyDescent="0.2">
      <c r="A6">
        <v>4</v>
      </c>
      <c r="E6">
        <v>0.1</v>
      </c>
      <c r="I6">
        <v>0.04</v>
      </c>
      <c r="L6">
        <v>0.02</v>
      </c>
      <c r="T6">
        <v>4</v>
      </c>
      <c r="Z6" s="6" t="s">
        <v>24</v>
      </c>
      <c r="AB6">
        <f t="shared" ref="AB6:AR6" si="3">B139</f>
        <v>1.9600000000000002</v>
      </c>
      <c r="AC6">
        <f t="shared" si="3"/>
        <v>3.05</v>
      </c>
      <c r="AD6">
        <f t="shared" si="3"/>
        <v>2.14</v>
      </c>
      <c r="AE6">
        <f t="shared" si="3"/>
        <v>2.16</v>
      </c>
      <c r="AF6">
        <f t="shared" si="3"/>
        <v>2.42</v>
      </c>
      <c r="AG6">
        <f t="shared" si="3"/>
        <v>2.17</v>
      </c>
      <c r="AH6">
        <f t="shared" si="3"/>
        <v>2.0499999999999998</v>
      </c>
      <c r="AI6">
        <f t="shared" si="3"/>
        <v>2.65</v>
      </c>
      <c r="AJ6">
        <f t="shared" si="3"/>
        <v>2.3000000000000003</v>
      </c>
      <c r="AK6">
        <f t="shared" si="3"/>
        <v>2.72</v>
      </c>
      <c r="AL6">
        <f t="shared" si="3"/>
        <v>2.2800000000000002</v>
      </c>
      <c r="AM6">
        <f t="shared" si="3"/>
        <v>2.4300000000000002</v>
      </c>
      <c r="AN6">
        <f t="shared" si="3"/>
        <v>2.15</v>
      </c>
      <c r="AO6">
        <f t="shared" si="3"/>
        <v>2.2399999999999998</v>
      </c>
      <c r="AP6">
        <f t="shared" si="3"/>
        <v>2.2300000000000004</v>
      </c>
      <c r="AQ6">
        <f t="shared" si="3"/>
        <v>2.0499999999999998</v>
      </c>
      <c r="AR6">
        <f t="shared" si="3"/>
        <v>2.7</v>
      </c>
      <c r="AV6" s="6" t="s">
        <v>32</v>
      </c>
      <c r="AX6">
        <v>0.64</v>
      </c>
      <c r="AY6">
        <v>1.4</v>
      </c>
      <c r="AZ6">
        <v>1.02</v>
      </c>
      <c r="BA6">
        <v>1.34</v>
      </c>
      <c r="BB6">
        <v>0.94</v>
      </c>
      <c r="BC6">
        <v>1.36</v>
      </c>
      <c r="BD6">
        <v>0.87</v>
      </c>
      <c r="BE6">
        <v>1.39</v>
      </c>
      <c r="BF6">
        <v>1.06</v>
      </c>
      <c r="BG6">
        <v>2.17</v>
      </c>
      <c r="BH6">
        <v>0.99</v>
      </c>
      <c r="BI6">
        <v>0.92</v>
      </c>
      <c r="BJ6">
        <v>0.94</v>
      </c>
      <c r="BK6">
        <v>1.31</v>
      </c>
      <c r="BL6">
        <v>0.96</v>
      </c>
      <c r="BM6">
        <v>1.88</v>
      </c>
      <c r="BN6">
        <v>1.47</v>
      </c>
    </row>
    <row r="7" spans="1:66" x14ac:dyDescent="0.2">
      <c r="A7">
        <v>5</v>
      </c>
      <c r="J7">
        <v>0.05</v>
      </c>
      <c r="O7">
        <v>0.19</v>
      </c>
      <c r="P7">
        <v>0.06</v>
      </c>
      <c r="R7">
        <v>0.05</v>
      </c>
      <c r="T7">
        <v>5</v>
      </c>
      <c r="Z7" s="6" t="s">
        <v>25</v>
      </c>
      <c r="AB7">
        <f t="shared" ref="AB7:AR7" si="4">B174</f>
        <v>0.45999999999999996</v>
      </c>
      <c r="AC7">
        <f t="shared" si="4"/>
        <v>0.36</v>
      </c>
      <c r="AD7">
        <f t="shared" si="4"/>
        <v>0.26</v>
      </c>
      <c r="AE7">
        <f t="shared" si="4"/>
        <v>0.23</v>
      </c>
      <c r="AF7">
        <f t="shared" si="4"/>
        <v>0.37</v>
      </c>
      <c r="AG7">
        <f t="shared" si="4"/>
        <v>0.18</v>
      </c>
      <c r="AH7">
        <f t="shared" si="4"/>
        <v>0.16</v>
      </c>
      <c r="AI7">
        <f t="shared" si="4"/>
        <v>0.39</v>
      </c>
      <c r="AJ7">
        <f t="shared" si="4"/>
        <v>0.17</v>
      </c>
      <c r="AK7">
        <f t="shared" si="4"/>
        <v>0.22</v>
      </c>
      <c r="AL7">
        <f t="shared" si="4"/>
        <v>0.23</v>
      </c>
      <c r="AM7">
        <f t="shared" si="4"/>
        <v>0.51</v>
      </c>
      <c r="AN7">
        <f t="shared" si="4"/>
        <v>0.15</v>
      </c>
      <c r="AO7">
        <f t="shared" si="4"/>
        <v>0.19</v>
      </c>
      <c r="AP7">
        <f t="shared" si="4"/>
        <v>0.28000000000000003</v>
      </c>
      <c r="AQ7">
        <f t="shared" si="4"/>
        <v>0.4</v>
      </c>
      <c r="AR7">
        <f t="shared" si="4"/>
        <v>0.26</v>
      </c>
      <c r="AV7" s="6" t="s">
        <v>21</v>
      </c>
      <c r="AX7">
        <f t="shared" ref="AX7:BN14" si="5">AB3</f>
        <v>0.87000000000000011</v>
      </c>
      <c r="AY7">
        <f t="shared" si="5"/>
        <v>1.1000000000000001</v>
      </c>
      <c r="AZ7">
        <f t="shared" si="5"/>
        <v>0.77999999999999992</v>
      </c>
      <c r="BA7">
        <f t="shared" si="5"/>
        <v>1.84</v>
      </c>
      <c r="BB7">
        <f t="shared" si="5"/>
        <v>1.25</v>
      </c>
      <c r="BC7">
        <f t="shared" si="5"/>
        <v>1.1400000000000001</v>
      </c>
      <c r="BD7">
        <f t="shared" si="5"/>
        <v>1.01</v>
      </c>
      <c r="BE7">
        <f t="shared" si="5"/>
        <v>0.93</v>
      </c>
      <c r="BF7">
        <f t="shared" si="5"/>
        <v>1.1400000000000001</v>
      </c>
      <c r="BG7">
        <f t="shared" si="5"/>
        <v>0.87</v>
      </c>
      <c r="BH7">
        <f t="shared" si="5"/>
        <v>0.70000000000000007</v>
      </c>
      <c r="BI7">
        <f t="shared" si="5"/>
        <v>0.93000000000000027</v>
      </c>
      <c r="BJ7">
        <f t="shared" si="5"/>
        <v>0.69</v>
      </c>
      <c r="BK7">
        <f t="shared" si="5"/>
        <v>1.17</v>
      </c>
      <c r="BL7">
        <f t="shared" si="5"/>
        <v>1.8100000000000003</v>
      </c>
      <c r="BM7">
        <f t="shared" si="5"/>
        <v>0.81</v>
      </c>
      <c r="BN7">
        <f t="shared" si="5"/>
        <v>1.22</v>
      </c>
    </row>
    <row r="8" spans="1:66" x14ac:dyDescent="0.2">
      <c r="A8">
        <v>6</v>
      </c>
      <c r="B8">
        <v>0.02</v>
      </c>
      <c r="P8">
        <v>0.04</v>
      </c>
      <c r="T8">
        <v>6</v>
      </c>
      <c r="Z8" s="6" t="s">
        <v>26</v>
      </c>
      <c r="AB8">
        <f t="shared" ref="AB8:AR8" si="6">B209</f>
        <v>0.57999999999999996</v>
      </c>
      <c r="AC8">
        <f t="shared" si="6"/>
        <v>1.7999999999999998</v>
      </c>
      <c r="AD8">
        <f t="shared" si="6"/>
        <v>0.79</v>
      </c>
      <c r="AE8">
        <f t="shared" si="6"/>
        <v>1.02</v>
      </c>
      <c r="AF8">
        <f t="shared" si="6"/>
        <v>1.4400000000000004</v>
      </c>
      <c r="AG8">
        <f t="shared" si="6"/>
        <v>0.72000000000000008</v>
      </c>
      <c r="AH8">
        <f t="shared" si="6"/>
        <v>0.54</v>
      </c>
      <c r="AI8">
        <f t="shared" si="6"/>
        <v>0.85999999999999988</v>
      </c>
      <c r="AJ8">
        <f t="shared" si="6"/>
        <v>0.68</v>
      </c>
      <c r="AK8">
        <f t="shared" si="6"/>
        <v>1.02</v>
      </c>
      <c r="AL8">
        <f t="shared" si="6"/>
        <v>0.78000000000000014</v>
      </c>
      <c r="AM8">
        <f t="shared" si="6"/>
        <v>1.25</v>
      </c>
      <c r="AN8">
        <f t="shared" si="6"/>
        <v>0.42000000000000004</v>
      </c>
      <c r="AO8">
        <f t="shared" si="6"/>
        <v>1</v>
      </c>
      <c r="AP8">
        <f t="shared" si="6"/>
        <v>1.2</v>
      </c>
      <c r="AQ8">
        <f t="shared" si="6"/>
        <v>1.69</v>
      </c>
      <c r="AR8">
        <f t="shared" si="6"/>
        <v>0.9</v>
      </c>
      <c r="AV8" s="6" t="s">
        <v>22</v>
      </c>
      <c r="AX8">
        <f t="shared" si="5"/>
        <v>1.1000000000000001</v>
      </c>
      <c r="AY8">
        <f t="shared" si="5"/>
        <v>1.4500000000000002</v>
      </c>
      <c r="AZ8">
        <f t="shared" si="5"/>
        <v>1.3800000000000001</v>
      </c>
      <c r="BA8">
        <f t="shared" si="5"/>
        <v>2.1999999999999993</v>
      </c>
      <c r="BB8">
        <f t="shared" si="5"/>
        <v>1.6100000000000005</v>
      </c>
      <c r="BC8">
        <f t="shared" si="5"/>
        <v>1.66</v>
      </c>
      <c r="BD8">
        <f t="shared" si="5"/>
        <v>1.7900000000000003</v>
      </c>
      <c r="BE8">
        <f t="shared" si="5"/>
        <v>1.33</v>
      </c>
      <c r="BF8">
        <f t="shared" si="5"/>
        <v>1.7899999999999998</v>
      </c>
      <c r="BG8">
        <f t="shared" si="5"/>
        <v>1.72</v>
      </c>
      <c r="BH8">
        <f t="shared" si="5"/>
        <v>1.5899999999999999</v>
      </c>
      <c r="BI8">
        <f t="shared" si="5"/>
        <v>1.03</v>
      </c>
      <c r="BJ8">
        <f t="shared" si="5"/>
        <v>1.93</v>
      </c>
      <c r="BK8">
        <f t="shared" si="5"/>
        <v>1.95</v>
      </c>
      <c r="BL8">
        <f t="shared" si="5"/>
        <v>2.1</v>
      </c>
      <c r="BM8">
        <f t="shared" si="5"/>
        <v>0.95000000000000007</v>
      </c>
      <c r="BN8">
        <f t="shared" si="5"/>
        <v>1.6</v>
      </c>
    </row>
    <row r="9" spans="1:66" x14ac:dyDescent="0.2">
      <c r="A9">
        <v>7</v>
      </c>
      <c r="E9">
        <v>7.0000000000000007E-2</v>
      </c>
      <c r="T9">
        <v>7</v>
      </c>
      <c r="Z9" s="6" t="s">
        <v>27</v>
      </c>
      <c r="AB9">
        <f t="shared" ref="AB9:AR9" si="7">B244</f>
        <v>0.81</v>
      </c>
      <c r="AC9">
        <f t="shared" si="7"/>
        <v>1.53</v>
      </c>
      <c r="AD9">
        <f t="shared" si="7"/>
        <v>0.96000000000000008</v>
      </c>
      <c r="AE9">
        <f t="shared" si="7"/>
        <v>1.83</v>
      </c>
      <c r="AF9">
        <f t="shared" si="7"/>
        <v>1.08</v>
      </c>
      <c r="AG9">
        <f t="shared" si="7"/>
        <v>0.67</v>
      </c>
      <c r="AH9">
        <f t="shared" si="7"/>
        <v>1.0900000000000001</v>
      </c>
      <c r="AI9">
        <f t="shared" si="7"/>
        <v>1.04</v>
      </c>
      <c r="AJ9">
        <f t="shared" si="7"/>
        <v>0.96</v>
      </c>
      <c r="AK9">
        <f t="shared" si="7"/>
        <v>1.0299999999999998</v>
      </c>
      <c r="AL9">
        <f t="shared" si="7"/>
        <v>0.69000000000000006</v>
      </c>
      <c r="AM9">
        <f t="shared" si="7"/>
        <v>1.23</v>
      </c>
      <c r="AN9">
        <f t="shared" si="7"/>
        <v>1.48</v>
      </c>
      <c r="AO9">
        <f t="shared" si="7"/>
        <v>0.85</v>
      </c>
      <c r="AP9">
        <f t="shared" si="7"/>
        <v>1.9800000000000002</v>
      </c>
      <c r="AQ9">
        <f t="shared" si="7"/>
        <v>1.07</v>
      </c>
      <c r="AR9">
        <f t="shared" si="7"/>
        <v>0.84000000000000008</v>
      </c>
      <c r="AV9" s="6" t="s">
        <v>23</v>
      </c>
      <c r="AX9">
        <f t="shared" si="5"/>
        <v>0.27</v>
      </c>
      <c r="AY9">
        <f t="shared" si="5"/>
        <v>0.39</v>
      </c>
      <c r="AZ9">
        <f t="shared" si="5"/>
        <v>0.12</v>
      </c>
      <c r="BA9">
        <f t="shared" si="5"/>
        <v>0.30000000000000004</v>
      </c>
      <c r="BB9">
        <f t="shared" si="5"/>
        <v>0.3</v>
      </c>
      <c r="BC9">
        <f t="shared" si="5"/>
        <v>0.29000000000000004</v>
      </c>
      <c r="BD9">
        <f t="shared" si="5"/>
        <v>0.12000000000000001</v>
      </c>
      <c r="BE9">
        <f t="shared" si="5"/>
        <v>0.33</v>
      </c>
      <c r="BF9">
        <f t="shared" si="5"/>
        <v>0.42000000000000004</v>
      </c>
      <c r="BG9">
        <f t="shared" si="5"/>
        <v>0.17</v>
      </c>
      <c r="BH9">
        <f t="shared" si="5"/>
        <v>0.28999999999999998</v>
      </c>
      <c r="BI9">
        <f t="shared" si="5"/>
        <v>0.51</v>
      </c>
      <c r="BJ9">
        <f t="shared" si="5"/>
        <v>0.28000000000000003</v>
      </c>
      <c r="BK9">
        <f t="shared" si="5"/>
        <v>0.17</v>
      </c>
      <c r="BL9">
        <f t="shared" si="5"/>
        <v>0.26</v>
      </c>
      <c r="BM9">
        <f t="shared" si="5"/>
        <v>0.32000000000000006</v>
      </c>
      <c r="BN9">
        <f t="shared" si="5"/>
        <v>0.38</v>
      </c>
    </row>
    <row r="10" spans="1:66" x14ac:dyDescent="0.2">
      <c r="A10">
        <v>8</v>
      </c>
      <c r="M10">
        <v>0.01</v>
      </c>
      <c r="T10">
        <v>8</v>
      </c>
      <c r="Z10" s="6" t="s">
        <v>28</v>
      </c>
      <c r="AB10">
        <f t="shared" ref="AB10:AR10" si="8">B279</f>
        <v>1.38</v>
      </c>
      <c r="AC10">
        <f t="shared" si="8"/>
        <v>1.1800000000000002</v>
      </c>
      <c r="AD10">
        <f t="shared" si="8"/>
        <v>0.99</v>
      </c>
      <c r="AE10">
        <f t="shared" si="8"/>
        <v>1.3900000000000001</v>
      </c>
      <c r="AF10">
        <f t="shared" si="8"/>
        <v>1.2</v>
      </c>
      <c r="AG10">
        <f t="shared" si="8"/>
        <v>1.07</v>
      </c>
      <c r="AH10">
        <f t="shared" si="8"/>
        <v>0.52</v>
      </c>
      <c r="AI10">
        <f t="shared" si="8"/>
        <v>1.38</v>
      </c>
      <c r="AJ10">
        <f t="shared" si="8"/>
        <v>0.70000000000000007</v>
      </c>
      <c r="AK10">
        <f t="shared" si="8"/>
        <v>1.25</v>
      </c>
      <c r="AL10">
        <f t="shared" si="8"/>
        <v>1.0899999999999999</v>
      </c>
      <c r="AM10">
        <f t="shared" si="8"/>
        <v>1.21</v>
      </c>
      <c r="AN10">
        <f t="shared" si="8"/>
        <v>0.48</v>
      </c>
      <c r="AO10">
        <f t="shared" si="8"/>
        <v>0.94</v>
      </c>
      <c r="AP10">
        <f t="shared" si="8"/>
        <v>1.22</v>
      </c>
      <c r="AQ10">
        <f t="shared" si="8"/>
        <v>1.08</v>
      </c>
      <c r="AR10">
        <f t="shared" si="8"/>
        <v>1.29</v>
      </c>
      <c r="AV10" s="6" t="s">
        <v>24</v>
      </c>
      <c r="AX10">
        <f t="shared" si="5"/>
        <v>1.9600000000000002</v>
      </c>
      <c r="AY10">
        <f t="shared" si="5"/>
        <v>3.05</v>
      </c>
      <c r="AZ10">
        <f t="shared" si="5"/>
        <v>2.14</v>
      </c>
      <c r="BA10">
        <f t="shared" si="5"/>
        <v>2.16</v>
      </c>
      <c r="BB10">
        <f t="shared" si="5"/>
        <v>2.42</v>
      </c>
      <c r="BC10">
        <f t="shared" si="5"/>
        <v>2.17</v>
      </c>
      <c r="BD10">
        <f t="shared" si="5"/>
        <v>2.0499999999999998</v>
      </c>
      <c r="BE10">
        <f t="shared" si="5"/>
        <v>2.65</v>
      </c>
      <c r="BF10">
        <f t="shared" si="5"/>
        <v>2.3000000000000003</v>
      </c>
      <c r="BG10">
        <f t="shared" si="5"/>
        <v>2.72</v>
      </c>
      <c r="BH10">
        <f t="shared" si="5"/>
        <v>2.2800000000000002</v>
      </c>
      <c r="BI10">
        <f t="shared" si="5"/>
        <v>2.4300000000000002</v>
      </c>
      <c r="BJ10">
        <f t="shared" si="5"/>
        <v>2.15</v>
      </c>
      <c r="BK10">
        <f t="shared" si="5"/>
        <v>2.2399999999999998</v>
      </c>
      <c r="BL10">
        <f t="shared" si="5"/>
        <v>2.2300000000000004</v>
      </c>
      <c r="BM10">
        <f t="shared" si="5"/>
        <v>2.0499999999999998</v>
      </c>
      <c r="BN10">
        <f t="shared" si="5"/>
        <v>2.7</v>
      </c>
    </row>
    <row r="11" spans="1:66" x14ac:dyDescent="0.2">
      <c r="A11">
        <v>9</v>
      </c>
      <c r="T11">
        <v>9</v>
      </c>
      <c r="Z11" s="6" t="s">
        <v>29</v>
      </c>
      <c r="AB11">
        <f t="shared" ref="AB11:AR11" si="9">B314</f>
        <v>0.82</v>
      </c>
      <c r="AC11">
        <f t="shared" si="9"/>
        <v>1.67</v>
      </c>
      <c r="AD11">
        <f t="shared" si="9"/>
        <v>1.36</v>
      </c>
      <c r="AE11">
        <f t="shared" si="9"/>
        <v>1.6099999999999999</v>
      </c>
      <c r="AF11">
        <f t="shared" si="9"/>
        <v>1.4700000000000002</v>
      </c>
      <c r="AG11">
        <f t="shared" si="9"/>
        <v>1.3800000000000001</v>
      </c>
      <c r="AH11">
        <f t="shared" si="9"/>
        <v>1.48</v>
      </c>
      <c r="AI11">
        <f t="shared" si="9"/>
        <v>1.49</v>
      </c>
      <c r="AJ11">
        <f t="shared" si="9"/>
        <v>1.3599999999999999</v>
      </c>
      <c r="AK11">
        <f t="shared" si="9"/>
        <v>1.38</v>
      </c>
      <c r="AL11">
        <f t="shared" si="9"/>
        <v>1.42</v>
      </c>
      <c r="AM11">
        <f t="shared" si="9"/>
        <v>1.06</v>
      </c>
      <c r="AN11">
        <f t="shared" si="9"/>
        <v>1.37</v>
      </c>
      <c r="AO11">
        <f t="shared" si="9"/>
        <v>1.44</v>
      </c>
      <c r="AP11">
        <f t="shared" si="9"/>
        <v>1.47</v>
      </c>
      <c r="AQ11">
        <f t="shared" si="9"/>
        <v>0.7</v>
      </c>
      <c r="AR11">
        <f t="shared" si="9"/>
        <v>1.4500000000000002</v>
      </c>
      <c r="AV11" s="6" t="s">
        <v>25</v>
      </c>
      <c r="AX11">
        <f t="shared" si="5"/>
        <v>0.45999999999999996</v>
      </c>
      <c r="AY11">
        <f t="shared" si="5"/>
        <v>0.36</v>
      </c>
      <c r="AZ11">
        <f t="shared" si="5"/>
        <v>0.26</v>
      </c>
      <c r="BA11">
        <f t="shared" si="5"/>
        <v>0.23</v>
      </c>
      <c r="BB11">
        <f t="shared" si="5"/>
        <v>0.37</v>
      </c>
      <c r="BC11">
        <f t="shared" si="5"/>
        <v>0.18</v>
      </c>
      <c r="BD11">
        <f t="shared" si="5"/>
        <v>0.16</v>
      </c>
      <c r="BE11">
        <f t="shared" si="5"/>
        <v>0.39</v>
      </c>
      <c r="BF11">
        <f t="shared" si="5"/>
        <v>0.17</v>
      </c>
      <c r="BG11">
        <f t="shared" si="5"/>
        <v>0.22</v>
      </c>
      <c r="BH11">
        <f t="shared" si="5"/>
        <v>0.23</v>
      </c>
      <c r="BI11">
        <f t="shared" si="5"/>
        <v>0.51</v>
      </c>
      <c r="BJ11">
        <f t="shared" si="5"/>
        <v>0.15</v>
      </c>
      <c r="BK11">
        <f t="shared" si="5"/>
        <v>0.19</v>
      </c>
      <c r="BL11">
        <f t="shared" si="5"/>
        <v>0.28000000000000003</v>
      </c>
      <c r="BM11">
        <f t="shared" si="5"/>
        <v>0.4</v>
      </c>
      <c r="BN11">
        <f t="shared" si="5"/>
        <v>0.26</v>
      </c>
    </row>
    <row r="12" spans="1:66" x14ac:dyDescent="0.2">
      <c r="A12">
        <v>10</v>
      </c>
      <c r="G12">
        <v>0.12</v>
      </c>
      <c r="L12">
        <v>0.04</v>
      </c>
      <c r="M12">
        <v>0.02</v>
      </c>
      <c r="R12">
        <v>0.1</v>
      </c>
      <c r="T12">
        <v>10</v>
      </c>
      <c r="Z12" s="6" t="s">
        <v>30</v>
      </c>
      <c r="AB12">
        <f t="shared" ref="AB12:AR12" si="10">B349</f>
        <v>0.29000000000000004</v>
      </c>
      <c r="AC12">
        <f t="shared" si="10"/>
        <v>0.78999999999999992</v>
      </c>
      <c r="AD12">
        <f t="shared" si="10"/>
        <v>0.9</v>
      </c>
      <c r="AE12">
        <f t="shared" si="10"/>
        <v>1.4100000000000001</v>
      </c>
      <c r="AF12">
        <f t="shared" si="10"/>
        <v>1.26</v>
      </c>
      <c r="AG12">
        <f t="shared" si="10"/>
        <v>0.92</v>
      </c>
      <c r="AH12">
        <f t="shared" si="10"/>
        <v>0.9</v>
      </c>
      <c r="AI12">
        <f t="shared" si="10"/>
        <v>0.98</v>
      </c>
      <c r="AJ12">
        <f t="shared" si="10"/>
        <v>0.84000000000000008</v>
      </c>
      <c r="AK12">
        <f t="shared" si="10"/>
        <v>1.01</v>
      </c>
      <c r="AL12">
        <f t="shared" si="10"/>
        <v>0.96000000000000008</v>
      </c>
      <c r="AM12">
        <f t="shared" si="10"/>
        <v>0.8</v>
      </c>
      <c r="AN12">
        <f t="shared" si="10"/>
        <v>1.1000000000000001</v>
      </c>
      <c r="AO12">
        <f t="shared" si="10"/>
        <v>0.87</v>
      </c>
      <c r="AP12">
        <f t="shared" si="10"/>
        <v>1.54</v>
      </c>
      <c r="AQ12">
        <f t="shared" si="10"/>
        <v>0.55000000000000004</v>
      </c>
      <c r="AR12">
        <f t="shared" si="10"/>
        <v>1.08</v>
      </c>
      <c r="AV12" s="6" t="s">
        <v>26</v>
      </c>
      <c r="AX12">
        <f t="shared" si="5"/>
        <v>0.57999999999999996</v>
      </c>
      <c r="AY12">
        <f t="shared" si="5"/>
        <v>1.7999999999999998</v>
      </c>
      <c r="AZ12">
        <f t="shared" si="5"/>
        <v>0.79</v>
      </c>
      <c r="BA12">
        <f t="shared" si="5"/>
        <v>1.02</v>
      </c>
      <c r="BB12">
        <f t="shared" si="5"/>
        <v>1.4400000000000004</v>
      </c>
      <c r="BC12">
        <f t="shared" si="5"/>
        <v>0.72000000000000008</v>
      </c>
      <c r="BD12">
        <f t="shared" si="5"/>
        <v>0.54</v>
      </c>
      <c r="BE12">
        <f t="shared" si="5"/>
        <v>0.85999999999999988</v>
      </c>
      <c r="BF12">
        <f t="shared" si="5"/>
        <v>0.68</v>
      </c>
      <c r="BG12">
        <f t="shared" si="5"/>
        <v>1.02</v>
      </c>
      <c r="BH12">
        <f t="shared" si="5"/>
        <v>0.78000000000000014</v>
      </c>
      <c r="BI12">
        <f t="shared" si="5"/>
        <v>1.25</v>
      </c>
      <c r="BJ12">
        <f t="shared" si="5"/>
        <v>0.42000000000000004</v>
      </c>
      <c r="BK12">
        <f t="shared" si="5"/>
        <v>1</v>
      </c>
      <c r="BL12">
        <f t="shared" si="5"/>
        <v>1.2</v>
      </c>
      <c r="BM12">
        <f t="shared" si="5"/>
        <v>1.69</v>
      </c>
      <c r="BN12">
        <f t="shared" si="5"/>
        <v>0.9</v>
      </c>
    </row>
    <row r="13" spans="1:66" x14ac:dyDescent="0.2">
      <c r="A13">
        <v>11</v>
      </c>
      <c r="B13">
        <v>0.11</v>
      </c>
      <c r="E13">
        <v>0.12</v>
      </c>
      <c r="F13">
        <v>0.05</v>
      </c>
      <c r="I13">
        <v>0.1</v>
      </c>
      <c r="J13">
        <v>0.09</v>
      </c>
      <c r="T13">
        <v>11</v>
      </c>
      <c r="Z13" s="6" t="s">
        <v>31</v>
      </c>
      <c r="AB13">
        <f t="shared" ref="AB13:AR13" si="11">B384</f>
        <v>1.74</v>
      </c>
      <c r="AC13">
        <f t="shared" si="11"/>
        <v>2.21</v>
      </c>
      <c r="AD13">
        <f t="shared" si="11"/>
        <v>1.6</v>
      </c>
      <c r="AE13">
        <f t="shared" si="11"/>
        <v>3.13</v>
      </c>
      <c r="AF13">
        <f t="shared" si="11"/>
        <v>2.2000000000000002</v>
      </c>
      <c r="AG13">
        <f t="shared" si="11"/>
        <v>1.7</v>
      </c>
      <c r="AH13">
        <f t="shared" si="11"/>
        <v>2.5399999999999996</v>
      </c>
      <c r="AI13">
        <f t="shared" si="11"/>
        <v>2.19</v>
      </c>
      <c r="AJ13">
        <f t="shared" si="11"/>
        <v>2.44</v>
      </c>
      <c r="AK13">
        <f t="shared" si="11"/>
        <v>1.62</v>
      </c>
      <c r="AL13">
        <f t="shared" si="11"/>
        <v>1.9500000000000002</v>
      </c>
      <c r="AM13">
        <f t="shared" si="11"/>
        <v>1.7100000000000002</v>
      </c>
      <c r="AN13">
        <f t="shared" si="11"/>
        <v>2.0500000000000003</v>
      </c>
      <c r="AO13">
        <f t="shared" si="11"/>
        <v>2.5799999999999996</v>
      </c>
      <c r="AP13">
        <f t="shared" si="11"/>
        <v>2.48</v>
      </c>
      <c r="AQ13">
        <f t="shared" si="11"/>
        <v>1.2999999999999998</v>
      </c>
      <c r="AR13">
        <f t="shared" si="11"/>
        <v>1.77</v>
      </c>
      <c r="AV13" s="6" t="s">
        <v>27</v>
      </c>
      <c r="AX13">
        <f t="shared" si="5"/>
        <v>0.81</v>
      </c>
      <c r="AY13">
        <f t="shared" si="5"/>
        <v>1.53</v>
      </c>
      <c r="AZ13">
        <f t="shared" si="5"/>
        <v>0.96000000000000008</v>
      </c>
      <c r="BA13">
        <f t="shared" si="5"/>
        <v>1.83</v>
      </c>
      <c r="BB13">
        <f t="shared" si="5"/>
        <v>1.08</v>
      </c>
      <c r="BC13">
        <f t="shared" si="5"/>
        <v>0.67</v>
      </c>
      <c r="BD13">
        <f t="shared" si="5"/>
        <v>1.0900000000000001</v>
      </c>
      <c r="BE13">
        <f t="shared" si="5"/>
        <v>1.04</v>
      </c>
      <c r="BF13">
        <f t="shared" si="5"/>
        <v>0.96</v>
      </c>
      <c r="BG13">
        <f t="shared" si="5"/>
        <v>1.0299999999999998</v>
      </c>
      <c r="BH13">
        <f t="shared" si="5"/>
        <v>0.69000000000000006</v>
      </c>
      <c r="BI13">
        <f t="shared" si="5"/>
        <v>1.23</v>
      </c>
      <c r="BJ13">
        <f t="shared" si="5"/>
        <v>1.48</v>
      </c>
      <c r="BK13">
        <f t="shared" si="5"/>
        <v>0.85</v>
      </c>
      <c r="BL13">
        <f t="shared" si="5"/>
        <v>1.9800000000000002</v>
      </c>
      <c r="BM13">
        <f t="shared" si="5"/>
        <v>1.07</v>
      </c>
      <c r="BN13">
        <f t="shared" si="5"/>
        <v>0.84000000000000008</v>
      </c>
    </row>
    <row r="14" spans="1:66" x14ac:dyDescent="0.2">
      <c r="A14">
        <v>12</v>
      </c>
      <c r="R14">
        <v>0.02</v>
      </c>
      <c r="T14">
        <v>12</v>
      </c>
      <c r="Z14" s="6" t="s">
        <v>32</v>
      </c>
      <c r="AB14">
        <f t="shared" ref="AB14:AR14" si="12">B419</f>
        <v>0.39000000000000007</v>
      </c>
      <c r="AC14">
        <f t="shared" si="12"/>
        <v>1.54</v>
      </c>
      <c r="AD14">
        <f t="shared" si="12"/>
        <v>0.88</v>
      </c>
      <c r="AE14">
        <f t="shared" si="12"/>
        <v>0.85000000000000009</v>
      </c>
      <c r="AF14">
        <f t="shared" si="12"/>
        <v>0.44999999999999996</v>
      </c>
      <c r="AG14">
        <f t="shared" si="12"/>
        <v>0.81</v>
      </c>
      <c r="AH14">
        <f t="shared" si="12"/>
        <v>0.83000000000000007</v>
      </c>
      <c r="AI14">
        <f t="shared" si="12"/>
        <v>1.05</v>
      </c>
      <c r="AJ14">
        <f t="shared" si="12"/>
        <v>0.87000000000000011</v>
      </c>
      <c r="AK14">
        <f t="shared" si="12"/>
        <v>1.38</v>
      </c>
      <c r="AL14">
        <f t="shared" si="12"/>
        <v>1.01</v>
      </c>
      <c r="AM14">
        <f t="shared" si="12"/>
        <v>0.88000000000000012</v>
      </c>
      <c r="AN14">
        <f t="shared" si="12"/>
        <v>0.35</v>
      </c>
      <c r="AO14">
        <f t="shared" si="12"/>
        <v>0.76000000000000023</v>
      </c>
      <c r="AP14">
        <f t="shared" si="12"/>
        <v>0.88</v>
      </c>
      <c r="AQ14">
        <f t="shared" si="12"/>
        <v>0</v>
      </c>
      <c r="AR14">
        <f t="shared" si="12"/>
        <v>0.91000000000000014</v>
      </c>
      <c r="AV14" s="6" t="s">
        <v>28</v>
      </c>
      <c r="AX14">
        <f t="shared" si="5"/>
        <v>1.38</v>
      </c>
      <c r="AY14">
        <f t="shared" si="5"/>
        <v>1.1800000000000002</v>
      </c>
      <c r="AZ14">
        <f t="shared" si="5"/>
        <v>0.99</v>
      </c>
      <c r="BA14">
        <f t="shared" si="5"/>
        <v>1.3900000000000001</v>
      </c>
      <c r="BB14">
        <f t="shared" si="5"/>
        <v>1.2</v>
      </c>
      <c r="BC14">
        <f t="shared" si="5"/>
        <v>1.07</v>
      </c>
      <c r="BD14">
        <f t="shared" si="5"/>
        <v>0.52</v>
      </c>
      <c r="BE14">
        <f t="shared" si="5"/>
        <v>1.38</v>
      </c>
      <c r="BF14">
        <f t="shared" si="5"/>
        <v>0.70000000000000007</v>
      </c>
      <c r="BG14">
        <f t="shared" si="5"/>
        <v>1.25</v>
      </c>
      <c r="BH14">
        <f t="shared" si="5"/>
        <v>1.0899999999999999</v>
      </c>
      <c r="BI14">
        <f t="shared" si="5"/>
        <v>1.21</v>
      </c>
      <c r="BJ14">
        <f t="shared" si="5"/>
        <v>0.48</v>
      </c>
      <c r="BK14">
        <f t="shared" si="5"/>
        <v>0.94</v>
      </c>
      <c r="BL14">
        <f t="shared" si="5"/>
        <v>1.22</v>
      </c>
      <c r="BM14">
        <f t="shared" si="5"/>
        <v>1.08</v>
      </c>
      <c r="BN14">
        <f t="shared" si="5"/>
        <v>1.29</v>
      </c>
    </row>
    <row r="15" spans="1:66" x14ac:dyDescent="0.2">
      <c r="A15">
        <v>13</v>
      </c>
      <c r="O15">
        <v>0.05</v>
      </c>
      <c r="T15">
        <v>13</v>
      </c>
      <c r="Z15" s="6"/>
      <c r="AX15" s="1">
        <f t="shared" ref="AX15:BN15" si="13">SUM(AX3:AX14)</f>
        <v>10.525000000000002</v>
      </c>
      <c r="AY15" s="1">
        <f t="shared" si="13"/>
        <v>17.03</v>
      </c>
      <c r="AZ15" s="1">
        <f t="shared" si="13"/>
        <v>11.97</v>
      </c>
      <c r="BA15" s="1">
        <f t="shared" si="13"/>
        <v>18.04</v>
      </c>
      <c r="BB15" s="1">
        <f t="shared" si="13"/>
        <v>15.430000000000001</v>
      </c>
      <c r="BC15" s="1">
        <f t="shared" si="13"/>
        <v>13.430000000000001</v>
      </c>
      <c r="BD15" s="1">
        <f t="shared" si="13"/>
        <v>12.7</v>
      </c>
      <c r="BE15" s="1">
        <f t="shared" si="13"/>
        <v>15.18</v>
      </c>
      <c r="BF15" s="1">
        <f t="shared" si="13"/>
        <v>13.940000000000001</v>
      </c>
      <c r="BG15" s="1">
        <f t="shared" si="13"/>
        <v>15.42</v>
      </c>
      <c r="BH15" s="1">
        <f t="shared" si="13"/>
        <v>12.45</v>
      </c>
      <c r="BI15" s="1">
        <f t="shared" si="13"/>
        <v>14.09</v>
      </c>
      <c r="BJ15" s="1">
        <f t="shared" si="13"/>
        <v>12.14</v>
      </c>
      <c r="BK15" s="1">
        <f t="shared" si="13"/>
        <v>14.179999999999998</v>
      </c>
      <c r="BL15" s="1">
        <f t="shared" si="13"/>
        <v>17.489999999999998</v>
      </c>
      <c r="BM15" s="1">
        <f t="shared" si="13"/>
        <v>13.540000000000001</v>
      </c>
      <c r="BN15" s="1">
        <f t="shared" si="13"/>
        <v>15.32</v>
      </c>
    </row>
    <row r="16" spans="1:66" x14ac:dyDescent="0.2">
      <c r="A16">
        <v>14</v>
      </c>
      <c r="O16">
        <v>0.09</v>
      </c>
      <c r="T16">
        <v>14</v>
      </c>
      <c r="Z16" s="6" t="s">
        <v>34</v>
      </c>
      <c r="AB16" s="4">
        <f t="shared" ref="AB16:AR16" si="14">SUM(AB3:AB14)</f>
        <v>10.67</v>
      </c>
      <c r="AC16" s="4">
        <f t="shared" si="14"/>
        <v>17.069999999999997</v>
      </c>
      <c r="AD16" s="4">
        <f t="shared" si="14"/>
        <v>12.16</v>
      </c>
      <c r="AE16" s="4">
        <f t="shared" si="14"/>
        <v>17.970000000000002</v>
      </c>
      <c r="AF16" s="4">
        <f t="shared" si="14"/>
        <v>15.05</v>
      </c>
      <c r="AG16" s="4">
        <f t="shared" si="14"/>
        <v>12.709999999999999</v>
      </c>
      <c r="AH16" s="4">
        <f t="shared" si="14"/>
        <v>13.030000000000001</v>
      </c>
      <c r="AI16" s="4">
        <f t="shared" si="14"/>
        <v>14.620000000000001</v>
      </c>
      <c r="AJ16" s="4">
        <f t="shared" si="14"/>
        <v>13.669999999999998</v>
      </c>
      <c r="AK16" s="4">
        <f t="shared" si="14"/>
        <v>14.389999999999997</v>
      </c>
      <c r="AL16" s="4">
        <f t="shared" si="14"/>
        <v>12.99</v>
      </c>
      <c r="AM16" s="4">
        <f t="shared" si="14"/>
        <v>13.550000000000004</v>
      </c>
      <c r="AN16" s="4">
        <f t="shared" si="14"/>
        <v>12.450000000000003</v>
      </c>
      <c r="AO16" s="4">
        <f t="shared" si="14"/>
        <v>14.159999999999998</v>
      </c>
      <c r="AP16" s="4">
        <f t="shared" si="14"/>
        <v>17.450000000000003</v>
      </c>
      <c r="AQ16" s="4">
        <f t="shared" si="14"/>
        <v>10.920000000000002</v>
      </c>
      <c r="AR16" s="4">
        <f t="shared" si="14"/>
        <v>14.4</v>
      </c>
    </row>
    <row r="17" spans="1:56" x14ac:dyDescent="0.2">
      <c r="A17">
        <v>15</v>
      </c>
      <c r="D17">
        <v>0.51</v>
      </c>
      <c r="G17">
        <v>0.28999999999999998</v>
      </c>
      <c r="H17">
        <v>0.21</v>
      </c>
      <c r="O17">
        <v>0.3</v>
      </c>
      <c r="T17">
        <v>15</v>
      </c>
    </row>
    <row r="18" spans="1:56" x14ac:dyDescent="0.2">
      <c r="A18">
        <v>16</v>
      </c>
      <c r="B18">
        <v>0.43</v>
      </c>
      <c r="E18">
        <v>0.38</v>
      </c>
      <c r="F18">
        <v>0.37</v>
      </c>
      <c r="G18">
        <v>0.09</v>
      </c>
      <c r="H18">
        <v>0.2</v>
      </c>
      <c r="I18">
        <v>0.45</v>
      </c>
      <c r="J18">
        <v>0.4</v>
      </c>
      <c r="L18">
        <v>0.42</v>
      </c>
      <c r="M18">
        <v>0.55000000000000004</v>
      </c>
      <c r="O18">
        <v>0.12</v>
      </c>
      <c r="P18">
        <v>0.46</v>
      </c>
      <c r="R18">
        <v>0.6</v>
      </c>
      <c r="T18">
        <v>16</v>
      </c>
      <c r="BA18" s="6" t="s">
        <v>54</v>
      </c>
      <c r="BB18" s="6"/>
      <c r="BC18" s="6" t="s">
        <v>84</v>
      </c>
      <c r="BD18" s="6"/>
    </row>
    <row r="19" spans="1:56" x14ac:dyDescent="0.2">
      <c r="A19">
        <v>17</v>
      </c>
      <c r="B19">
        <v>0.03</v>
      </c>
      <c r="C19">
        <v>0.63</v>
      </c>
      <c r="H19">
        <v>0.01</v>
      </c>
      <c r="L19">
        <v>0.05</v>
      </c>
      <c r="T19">
        <v>17</v>
      </c>
      <c r="AI19" s="6" t="s">
        <v>73</v>
      </c>
      <c r="AZ19" t="s">
        <v>20</v>
      </c>
      <c r="BA19" s="3">
        <f>AVERAGE(AX15:BN15)</f>
        <v>14.286764705882351</v>
      </c>
    </row>
    <row r="20" spans="1:56" x14ac:dyDescent="0.2">
      <c r="A20">
        <v>18</v>
      </c>
      <c r="J20">
        <v>0.03</v>
      </c>
      <c r="T20">
        <v>18</v>
      </c>
    </row>
    <row r="21" spans="1:56" x14ac:dyDescent="0.2">
      <c r="A21">
        <v>19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M23">
        <v>0.02</v>
      </c>
      <c r="T23">
        <v>21</v>
      </c>
    </row>
    <row r="24" spans="1:56" x14ac:dyDescent="0.2">
      <c r="A24">
        <v>22</v>
      </c>
      <c r="C24">
        <v>0.12</v>
      </c>
      <c r="D24">
        <v>0.1</v>
      </c>
      <c r="F24">
        <v>0.2</v>
      </c>
      <c r="G24">
        <v>0.15</v>
      </c>
      <c r="H24">
        <v>0.2</v>
      </c>
      <c r="T24">
        <v>22</v>
      </c>
    </row>
    <row r="25" spans="1:56" x14ac:dyDescent="0.2">
      <c r="A25">
        <v>23</v>
      </c>
      <c r="B25">
        <v>0.11</v>
      </c>
      <c r="D25">
        <v>0.08</v>
      </c>
      <c r="F25">
        <v>0.12</v>
      </c>
      <c r="H25">
        <v>0.09</v>
      </c>
      <c r="I25">
        <v>0.15</v>
      </c>
      <c r="K25">
        <v>0.75</v>
      </c>
      <c r="L25">
        <v>0.04</v>
      </c>
      <c r="M25">
        <v>0.13</v>
      </c>
      <c r="P25">
        <v>0.31</v>
      </c>
      <c r="T25">
        <v>23</v>
      </c>
    </row>
    <row r="26" spans="1:56" x14ac:dyDescent="0.2">
      <c r="A26">
        <v>24</v>
      </c>
      <c r="B26">
        <v>0.01</v>
      </c>
      <c r="E26">
        <v>0.4</v>
      </c>
      <c r="J26">
        <v>0.2</v>
      </c>
      <c r="M26">
        <v>0.03</v>
      </c>
      <c r="P26">
        <v>7.0000000000000007E-2</v>
      </c>
      <c r="Q26">
        <v>0.6</v>
      </c>
      <c r="R26">
        <v>0.08</v>
      </c>
      <c r="T26">
        <v>24</v>
      </c>
    </row>
    <row r="27" spans="1:56" x14ac:dyDescent="0.2">
      <c r="A27">
        <v>25</v>
      </c>
      <c r="M27">
        <v>0.01</v>
      </c>
      <c r="T27">
        <v>25</v>
      </c>
    </row>
    <row r="28" spans="1:56" x14ac:dyDescent="0.2">
      <c r="A28">
        <v>26</v>
      </c>
      <c r="T28">
        <v>26</v>
      </c>
    </row>
    <row r="29" spans="1:56" x14ac:dyDescent="0.2">
      <c r="A29">
        <v>27</v>
      </c>
      <c r="B29">
        <v>0.05</v>
      </c>
      <c r="G29">
        <v>0.32</v>
      </c>
      <c r="H29">
        <v>0.09</v>
      </c>
      <c r="I29">
        <v>0.09</v>
      </c>
      <c r="M29">
        <v>0.04</v>
      </c>
      <c r="O29">
        <v>0.32</v>
      </c>
      <c r="P29">
        <v>0.53</v>
      </c>
      <c r="Q29">
        <v>0.05</v>
      </c>
      <c r="T29">
        <v>27</v>
      </c>
    </row>
    <row r="30" spans="1:56" x14ac:dyDescent="0.2">
      <c r="A30">
        <v>28</v>
      </c>
      <c r="B30">
        <v>7.0000000000000007E-2</v>
      </c>
      <c r="C30">
        <v>0.1</v>
      </c>
      <c r="D30">
        <v>0.09</v>
      </c>
      <c r="E30">
        <v>0.73</v>
      </c>
      <c r="F30">
        <v>0.51</v>
      </c>
      <c r="G30">
        <v>0.1</v>
      </c>
      <c r="H30">
        <v>0.16</v>
      </c>
      <c r="J30">
        <v>0.32</v>
      </c>
      <c r="L30">
        <v>0.13</v>
      </c>
      <c r="M30">
        <v>0.05</v>
      </c>
      <c r="O30">
        <v>0.06</v>
      </c>
      <c r="P30">
        <v>0.09</v>
      </c>
      <c r="Q30">
        <v>0.1</v>
      </c>
      <c r="R30">
        <v>0.19</v>
      </c>
      <c r="T30">
        <v>28</v>
      </c>
    </row>
    <row r="31" spans="1:56" x14ac:dyDescent="0.2">
      <c r="A31">
        <v>29</v>
      </c>
      <c r="B31">
        <v>0.03</v>
      </c>
      <c r="E31">
        <v>0.04</v>
      </c>
      <c r="I31">
        <v>0.1</v>
      </c>
      <c r="M31">
        <v>0.05</v>
      </c>
      <c r="N31">
        <v>0.69</v>
      </c>
      <c r="O31">
        <v>0.04</v>
      </c>
      <c r="P31">
        <v>0.06</v>
      </c>
      <c r="Q31">
        <v>0.06</v>
      </c>
      <c r="T31">
        <v>29</v>
      </c>
    </row>
    <row r="32" spans="1:56" x14ac:dyDescent="0.2">
      <c r="A32">
        <v>30</v>
      </c>
      <c r="C32">
        <v>0.25</v>
      </c>
      <c r="J32">
        <v>0.05</v>
      </c>
      <c r="K32">
        <v>0.12</v>
      </c>
      <c r="M32">
        <v>0.01</v>
      </c>
      <c r="R32">
        <v>0.03</v>
      </c>
      <c r="T32">
        <v>30</v>
      </c>
    </row>
    <row r="33" spans="1:20" x14ac:dyDescent="0.2">
      <c r="A33">
        <v>31</v>
      </c>
      <c r="T33">
        <v>31</v>
      </c>
    </row>
    <row r="34" spans="1:20" x14ac:dyDescent="0.2">
      <c r="A34" s="1" t="s">
        <v>37</v>
      </c>
      <c r="B34" s="1">
        <f t="shared" ref="B34:R34" si="15">SUM(B3:B33)</f>
        <v>0.87000000000000011</v>
      </c>
      <c r="C34" s="1">
        <f t="shared" si="15"/>
        <v>1.1000000000000001</v>
      </c>
      <c r="D34" s="1">
        <f t="shared" si="15"/>
        <v>0.77999999999999992</v>
      </c>
      <c r="E34" s="1">
        <f t="shared" si="15"/>
        <v>1.84</v>
      </c>
      <c r="F34" s="1">
        <f t="shared" si="15"/>
        <v>1.25</v>
      </c>
      <c r="G34" s="1">
        <f t="shared" si="15"/>
        <v>1.1400000000000001</v>
      </c>
      <c r="H34" s="1">
        <f t="shared" si="15"/>
        <v>1.01</v>
      </c>
      <c r="I34" s="1">
        <f t="shared" si="15"/>
        <v>0.93</v>
      </c>
      <c r="J34" s="1">
        <f t="shared" si="15"/>
        <v>1.1400000000000001</v>
      </c>
      <c r="K34" s="1">
        <f t="shared" si="15"/>
        <v>0.87</v>
      </c>
      <c r="L34" s="1">
        <f t="shared" si="15"/>
        <v>0.70000000000000007</v>
      </c>
      <c r="M34" s="1">
        <f t="shared" si="15"/>
        <v>0.93000000000000027</v>
      </c>
      <c r="N34" s="1">
        <f t="shared" si="15"/>
        <v>0.69</v>
      </c>
      <c r="O34" s="1">
        <f t="shared" si="15"/>
        <v>1.17</v>
      </c>
      <c r="P34" s="1">
        <f t="shared" si="15"/>
        <v>1.8100000000000003</v>
      </c>
      <c r="Q34" s="1">
        <f t="shared" si="15"/>
        <v>0.81</v>
      </c>
      <c r="R34" s="1">
        <f t="shared" si="15"/>
        <v>1.22</v>
      </c>
      <c r="S34" s="1"/>
      <c r="T34" s="1"/>
    </row>
    <row r="36" spans="1:20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8" spans="1:20" x14ac:dyDescent="0.2">
      <c r="A38">
        <v>1</v>
      </c>
      <c r="E38">
        <v>0.02</v>
      </c>
      <c r="T38">
        <v>1</v>
      </c>
    </row>
    <row r="39" spans="1:20" x14ac:dyDescent="0.2">
      <c r="A39">
        <v>2</v>
      </c>
      <c r="T39">
        <v>2</v>
      </c>
    </row>
    <row r="40" spans="1:20" x14ac:dyDescent="0.2">
      <c r="A40">
        <v>3</v>
      </c>
      <c r="T40">
        <v>3</v>
      </c>
    </row>
    <row r="41" spans="1:20" x14ac:dyDescent="0.2">
      <c r="A41">
        <v>4</v>
      </c>
      <c r="T41">
        <v>4</v>
      </c>
    </row>
    <row r="42" spans="1:20" x14ac:dyDescent="0.2">
      <c r="A42">
        <v>5</v>
      </c>
      <c r="T42">
        <v>5</v>
      </c>
    </row>
    <row r="43" spans="1:20" x14ac:dyDescent="0.2">
      <c r="A43">
        <v>6</v>
      </c>
      <c r="T43">
        <v>6</v>
      </c>
    </row>
    <row r="44" spans="1:20" x14ac:dyDescent="0.2">
      <c r="A44">
        <v>7</v>
      </c>
      <c r="G44">
        <v>0.1</v>
      </c>
      <c r="M44">
        <v>0.01</v>
      </c>
      <c r="P44">
        <v>0.04</v>
      </c>
      <c r="T44">
        <v>7</v>
      </c>
    </row>
    <row r="45" spans="1:20" x14ac:dyDescent="0.2">
      <c r="A45">
        <v>8</v>
      </c>
      <c r="I45">
        <v>0.04</v>
      </c>
      <c r="J45">
        <v>0.03</v>
      </c>
      <c r="T45">
        <v>8</v>
      </c>
    </row>
    <row r="46" spans="1:20" x14ac:dyDescent="0.2">
      <c r="A46">
        <v>9</v>
      </c>
      <c r="E46">
        <v>0.03</v>
      </c>
      <c r="I46">
        <v>0.02</v>
      </c>
      <c r="J46">
        <v>0.02</v>
      </c>
      <c r="N46">
        <v>0.18</v>
      </c>
      <c r="O46">
        <v>7.0000000000000007E-2</v>
      </c>
      <c r="T46">
        <v>9</v>
      </c>
    </row>
    <row r="47" spans="1:20" x14ac:dyDescent="0.2">
      <c r="A47">
        <v>10</v>
      </c>
      <c r="D47">
        <v>0.05</v>
      </c>
      <c r="R47">
        <v>0.03</v>
      </c>
      <c r="T47">
        <v>10</v>
      </c>
    </row>
    <row r="48" spans="1:20" x14ac:dyDescent="0.2">
      <c r="A48">
        <v>11</v>
      </c>
      <c r="J48">
        <v>0.01</v>
      </c>
      <c r="T48">
        <v>11</v>
      </c>
    </row>
    <row r="49" spans="1:20" x14ac:dyDescent="0.2">
      <c r="A49">
        <v>12</v>
      </c>
      <c r="L49">
        <v>0.04</v>
      </c>
      <c r="T49">
        <v>12</v>
      </c>
    </row>
    <row r="50" spans="1:20" x14ac:dyDescent="0.2">
      <c r="A50">
        <v>13</v>
      </c>
      <c r="B50">
        <v>0.04</v>
      </c>
      <c r="E50">
        <v>0.02</v>
      </c>
      <c r="H50">
        <v>0.05</v>
      </c>
      <c r="J50">
        <v>0.03</v>
      </c>
      <c r="T50">
        <v>13</v>
      </c>
    </row>
    <row r="51" spans="1:20" x14ac:dyDescent="0.2">
      <c r="A51">
        <v>14</v>
      </c>
      <c r="F51">
        <v>0.05</v>
      </c>
      <c r="I51">
        <v>0.08</v>
      </c>
      <c r="P51">
        <v>0.05</v>
      </c>
      <c r="T51">
        <v>14</v>
      </c>
    </row>
    <row r="52" spans="1:20" x14ac:dyDescent="0.2">
      <c r="A52">
        <v>15</v>
      </c>
      <c r="D52">
        <v>0.14000000000000001</v>
      </c>
      <c r="E52">
        <v>0.1</v>
      </c>
      <c r="F52">
        <v>0.35</v>
      </c>
      <c r="M52">
        <v>0.36</v>
      </c>
      <c r="P52">
        <v>0.08</v>
      </c>
      <c r="Q52">
        <v>0.15</v>
      </c>
      <c r="R52">
        <v>0.08</v>
      </c>
      <c r="T52">
        <v>15</v>
      </c>
    </row>
    <row r="53" spans="1:20" x14ac:dyDescent="0.2">
      <c r="A53">
        <v>16</v>
      </c>
      <c r="T53">
        <v>16</v>
      </c>
    </row>
    <row r="54" spans="1:20" x14ac:dyDescent="0.2">
      <c r="A54">
        <v>17</v>
      </c>
      <c r="D54">
        <v>0.86</v>
      </c>
      <c r="L54">
        <v>0.08</v>
      </c>
      <c r="O54">
        <v>0.1</v>
      </c>
      <c r="P54">
        <v>0.66</v>
      </c>
      <c r="R54">
        <v>0.14000000000000001</v>
      </c>
      <c r="T54">
        <v>17</v>
      </c>
    </row>
    <row r="55" spans="1:20" x14ac:dyDescent="0.2">
      <c r="A55">
        <v>18</v>
      </c>
      <c r="B55">
        <v>0.08</v>
      </c>
      <c r="E55">
        <v>0.02</v>
      </c>
      <c r="F55">
        <v>0.23</v>
      </c>
      <c r="G55">
        <v>0.51</v>
      </c>
      <c r="H55">
        <v>0.5</v>
      </c>
      <c r="I55">
        <v>0.24</v>
      </c>
      <c r="J55">
        <v>0.08</v>
      </c>
      <c r="L55">
        <v>0.35</v>
      </c>
      <c r="M55">
        <v>0.04</v>
      </c>
      <c r="O55">
        <v>0.44</v>
      </c>
      <c r="P55">
        <v>0.74</v>
      </c>
      <c r="R55">
        <v>0.2</v>
      </c>
      <c r="T55">
        <v>18</v>
      </c>
    </row>
    <row r="56" spans="1:20" x14ac:dyDescent="0.2">
      <c r="A56">
        <v>19</v>
      </c>
      <c r="B56">
        <v>0.45</v>
      </c>
      <c r="C56">
        <v>0.43</v>
      </c>
      <c r="E56">
        <v>1.18</v>
      </c>
      <c r="F56">
        <v>0.55000000000000004</v>
      </c>
      <c r="G56">
        <v>0.6</v>
      </c>
      <c r="H56">
        <v>0.74</v>
      </c>
      <c r="L56">
        <v>0.66</v>
      </c>
      <c r="M56">
        <v>0.25</v>
      </c>
      <c r="O56">
        <v>0.75</v>
      </c>
      <c r="Q56">
        <v>0.2</v>
      </c>
      <c r="R56">
        <v>0.3</v>
      </c>
      <c r="T56">
        <v>19</v>
      </c>
    </row>
    <row r="57" spans="1:20" x14ac:dyDescent="0.2">
      <c r="A57">
        <v>20</v>
      </c>
      <c r="B57">
        <v>0.38</v>
      </c>
      <c r="C57">
        <v>0.34</v>
      </c>
      <c r="E57">
        <v>0.57999999999999996</v>
      </c>
      <c r="F57">
        <v>7.0000000000000007E-2</v>
      </c>
      <c r="G57">
        <v>0.21</v>
      </c>
      <c r="H57">
        <v>0.22</v>
      </c>
      <c r="I57">
        <v>0.72</v>
      </c>
      <c r="J57">
        <v>1.25</v>
      </c>
      <c r="L57">
        <v>0.16</v>
      </c>
      <c r="M57">
        <v>0.24</v>
      </c>
      <c r="O57">
        <v>0.2</v>
      </c>
      <c r="P57">
        <v>0.25</v>
      </c>
      <c r="Q57">
        <v>0.2</v>
      </c>
      <c r="R57">
        <v>0.55000000000000004</v>
      </c>
      <c r="T57">
        <v>20</v>
      </c>
    </row>
    <row r="58" spans="1:20" x14ac:dyDescent="0.2">
      <c r="A58">
        <v>21</v>
      </c>
      <c r="B58">
        <v>0.02</v>
      </c>
      <c r="C58">
        <v>0.15</v>
      </c>
      <c r="E58">
        <v>0.05</v>
      </c>
      <c r="H58">
        <v>0.09</v>
      </c>
      <c r="I58">
        <v>0.05</v>
      </c>
      <c r="J58">
        <v>0.18</v>
      </c>
      <c r="L58">
        <v>0.06</v>
      </c>
      <c r="M58">
        <v>0.02</v>
      </c>
      <c r="O58">
        <v>0.1</v>
      </c>
      <c r="P58">
        <v>0.08</v>
      </c>
      <c r="Q58">
        <v>0.15</v>
      </c>
      <c r="R58">
        <v>0.08</v>
      </c>
      <c r="T58">
        <v>21</v>
      </c>
    </row>
    <row r="59" spans="1:20" x14ac:dyDescent="0.2">
      <c r="A59">
        <v>22</v>
      </c>
      <c r="E59">
        <v>0.02</v>
      </c>
      <c r="F59">
        <v>0.05</v>
      </c>
      <c r="T59">
        <v>22</v>
      </c>
    </row>
    <row r="60" spans="1:20" x14ac:dyDescent="0.2">
      <c r="A60">
        <v>23</v>
      </c>
      <c r="C60">
        <v>0.15</v>
      </c>
      <c r="D60">
        <v>0.23</v>
      </c>
      <c r="F60">
        <v>0.12</v>
      </c>
      <c r="G60">
        <v>0.15</v>
      </c>
      <c r="H60">
        <v>0.14000000000000001</v>
      </c>
      <c r="I60">
        <v>0.15</v>
      </c>
      <c r="L60">
        <v>0.15</v>
      </c>
      <c r="M60">
        <v>0.05</v>
      </c>
      <c r="O60">
        <v>0.12</v>
      </c>
      <c r="T60">
        <v>23</v>
      </c>
    </row>
    <row r="61" spans="1:20" x14ac:dyDescent="0.2">
      <c r="A61">
        <v>24</v>
      </c>
      <c r="B61">
        <v>0.13</v>
      </c>
      <c r="C61">
        <v>0.15</v>
      </c>
      <c r="E61">
        <v>0.11</v>
      </c>
      <c r="F61">
        <v>0.04</v>
      </c>
      <c r="G61">
        <v>0.05</v>
      </c>
      <c r="H61">
        <v>0.02</v>
      </c>
      <c r="J61">
        <v>0.15</v>
      </c>
      <c r="K61">
        <v>1.5</v>
      </c>
      <c r="L61">
        <v>0.06</v>
      </c>
      <c r="M61">
        <v>0.06</v>
      </c>
      <c r="Q61">
        <v>0.15</v>
      </c>
      <c r="R61">
        <v>0.22</v>
      </c>
      <c r="T61">
        <v>24</v>
      </c>
    </row>
    <row r="62" spans="1:20" x14ac:dyDescent="0.2">
      <c r="A62">
        <v>25</v>
      </c>
      <c r="C62">
        <v>0.05</v>
      </c>
      <c r="E62">
        <v>0.02</v>
      </c>
      <c r="F62">
        <v>0.02</v>
      </c>
      <c r="H62">
        <v>0.01</v>
      </c>
      <c r="I62">
        <v>0.03</v>
      </c>
      <c r="J62">
        <v>0.03</v>
      </c>
      <c r="O62">
        <v>0.04</v>
      </c>
      <c r="P62">
        <v>0.13</v>
      </c>
      <c r="T62">
        <v>25</v>
      </c>
    </row>
    <row r="63" spans="1:20" x14ac:dyDescent="0.2">
      <c r="A63">
        <v>26</v>
      </c>
      <c r="C63">
        <v>0.05</v>
      </c>
      <c r="F63">
        <v>0.03</v>
      </c>
      <c r="G63">
        <v>0.04</v>
      </c>
      <c r="L63">
        <v>0.03</v>
      </c>
      <c r="N63">
        <v>1.75</v>
      </c>
      <c r="O63">
        <v>0.03</v>
      </c>
      <c r="P63">
        <v>0.03</v>
      </c>
      <c r="T63">
        <v>26</v>
      </c>
    </row>
    <row r="64" spans="1:20" x14ac:dyDescent="0.2">
      <c r="A64">
        <v>27</v>
      </c>
      <c r="E64">
        <v>0.02</v>
      </c>
      <c r="F64">
        <v>0.02</v>
      </c>
      <c r="J64">
        <v>0.01</v>
      </c>
      <c r="K64">
        <v>0.22</v>
      </c>
      <c r="T64">
        <v>27</v>
      </c>
    </row>
    <row r="65" spans="1:20" x14ac:dyDescent="0.2">
      <c r="A65">
        <v>28</v>
      </c>
      <c r="E65">
        <v>0.01</v>
      </c>
      <c r="H65">
        <v>0.02</v>
      </c>
      <c r="O65">
        <v>0.03</v>
      </c>
      <c r="T65">
        <v>28</v>
      </c>
    </row>
    <row r="66" spans="1:20" x14ac:dyDescent="0.2">
      <c r="A66">
        <v>29</v>
      </c>
      <c r="C66">
        <v>0.13</v>
      </c>
      <c r="D66">
        <v>0.1</v>
      </c>
      <c r="E66">
        <v>0.02</v>
      </c>
      <c r="F66">
        <v>0.08</v>
      </c>
      <c r="O66">
        <v>7.0000000000000007E-2</v>
      </c>
      <c r="P66">
        <v>0.04</v>
      </c>
      <c r="Q66">
        <v>0.1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s="1" t="s">
        <v>37</v>
      </c>
      <c r="B69" s="1">
        <f t="shared" ref="B69:R69" si="16">SUM(B38:B68)</f>
        <v>1.1000000000000001</v>
      </c>
      <c r="C69" s="1">
        <f t="shared" si="16"/>
        <v>1.4500000000000002</v>
      </c>
      <c r="D69" s="1">
        <f t="shared" si="16"/>
        <v>1.3800000000000001</v>
      </c>
      <c r="E69" s="1">
        <f t="shared" si="16"/>
        <v>2.1999999999999993</v>
      </c>
      <c r="F69" s="1">
        <f t="shared" si="16"/>
        <v>1.6100000000000005</v>
      </c>
      <c r="G69" s="1">
        <f t="shared" si="16"/>
        <v>1.66</v>
      </c>
      <c r="H69" s="1">
        <f t="shared" si="16"/>
        <v>1.7900000000000003</v>
      </c>
      <c r="I69" s="1">
        <f t="shared" si="16"/>
        <v>1.33</v>
      </c>
      <c r="J69" s="1">
        <f t="shared" si="16"/>
        <v>1.7899999999999998</v>
      </c>
      <c r="K69" s="1">
        <f t="shared" si="16"/>
        <v>1.72</v>
      </c>
      <c r="L69" s="1">
        <f t="shared" si="16"/>
        <v>1.5899999999999999</v>
      </c>
      <c r="M69" s="1">
        <f t="shared" si="16"/>
        <v>1.03</v>
      </c>
      <c r="N69" s="1">
        <f t="shared" si="16"/>
        <v>1.93</v>
      </c>
      <c r="O69" s="1">
        <f t="shared" si="16"/>
        <v>1.95</v>
      </c>
      <c r="P69" s="1">
        <f t="shared" si="16"/>
        <v>2.1</v>
      </c>
      <c r="Q69" s="1">
        <f t="shared" si="16"/>
        <v>0.95000000000000007</v>
      </c>
      <c r="R69" s="1">
        <f t="shared" si="16"/>
        <v>1.6</v>
      </c>
      <c r="S69" s="1"/>
      <c r="T69" s="1"/>
    </row>
    <row r="71" spans="1:20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3" spans="1:20" x14ac:dyDescent="0.2">
      <c r="A73">
        <v>1</v>
      </c>
      <c r="B73">
        <v>0.16</v>
      </c>
      <c r="C73">
        <v>0.1</v>
      </c>
      <c r="D73">
        <v>0.01</v>
      </c>
      <c r="E73">
        <v>0.03</v>
      </c>
      <c r="F73">
        <v>0.18</v>
      </c>
      <c r="G73">
        <v>0.17</v>
      </c>
      <c r="H73">
        <v>0.1</v>
      </c>
      <c r="I73">
        <v>0.2</v>
      </c>
      <c r="L73">
        <v>0.18</v>
      </c>
      <c r="M73">
        <v>0.15</v>
      </c>
      <c r="O73">
        <v>0.1</v>
      </c>
      <c r="P73">
        <v>0.02</v>
      </c>
      <c r="Q73">
        <v>7.0000000000000007E-2</v>
      </c>
      <c r="T73">
        <v>1</v>
      </c>
    </row>
    <row r="74" spans="1:20" x14ac:dyDescent="0.2">
      <c r="A74">
        <v>2</v>
      </c>
      <c r="D74">
        <v>0.02</v>
      </c>
      <c r="E74">
        <v>0.1</v>
      </c>
      <c r="F74">
        <v>0.02</v>
      </c>
      <c r="G74">
        <v>0.04</v>
      </c>
      <c r="H74">
        <v>0.02</v>
      </c>
      <c r="J74">
        <v>0.14000000000000001</v>
      </c>
      <c r="K74">
        <v>0.14000000000000001</v>
      </c>
      <c r="L74">
        <v>0.03</v>
      </c>
      <c r="N74">
        <v>0.16</v>
      </c>
      <c r="O74">
        <v>0.02</v>
      </c>
      <c r="P74">
        <v>0.09</v>
      </c>
      <c r="R74">
        <v>0.15</v>
      </c>
      <c r="T74">
        <v>2</v>
      </c>
    </row>
    <row r="75" spans="1:20" x14ac:dyDescent="0.2">
      <c r="A75">
        <v>3</v>
      </c>
      <c r="C75">
        <v>0.04</v>
      </c>
      <c r="D75">
        <v>0.08</v>
      </c>
      <c r="E75">
        <v>0.02</v>
      </c>
      <c r="F75">
        <v>0.02</v>
      </c>
      <c r="J75">
        <v>0.02</v>
      </c>
      <c r="L75">
        <v>0.08</v>
      </c>
      <c r="M75">
        <v>0.04</v>
      </c>
      <c r="P75">
        <v>0.01</v>
      </c>
      <c r="Q75">
        <v>0.1</v>
      </c>
      <c r="T75">
        <v>3</v>
      </c>
    </row>
    <row r="76" spans="1:20" x14ac:dyDescent="0.2">
      <c r="A76">
        <v>4</v>
      </c>
      <c r="O76">
        <v>0.03</v>
      </c>
      <c r="T76">
        <v>4</v>
      </c>
    </row>
    <row r="77" spans="1:20" x14ac:dyDescent="0.2">
      <c r="A77">
        <v>5</v>
      </c>
      <c r="T77">
        <v>5</v>
      </c>
    </row>
    <row r="78" spans="1:20" x14ac:dyDescent="0.2">
      <c r="A78">
        <v>6</v>
      </c>
      <c r="F78">
        <v>0.01</v>
      </c>
      <c r="N78">
        <v>0.02</v>
      </c>
      <c r="O78">
        <v>0.02</v>
      </c>
      <c r="Q78">
        <v>0.05</v>
      </c>
      <c r="T78">
        <v>6</v>
      </c>
    </row>
    <row r="79" spans="1:20" x14ac:dyDescent="0.2">
      <c r="A79">
        <v>7</v>
      </c>
      <c r="C79">
        <v>0.1</v>
      </c>
      <c r="D79">
        <v>0.01</v>
      </c>
      <c r="E79">
        <v>0.12</v>
      </c>
      <c r="I79">
        <v>0.05</v>
      </c>
      <c r="J79">
        <v>0.24</v>
      </c>
      <c r="P79">
        <v>0.11</v>
      </c>
      <c r="R79">
        <v>0.03</v>
      </c>
      <c r="T79">
        <v>7</v>
      </c>
    </row>
    <row r="80" spans="1:20" x14ac:dyDescent="0.2">
      <c r="A80">
        <v>8</v>
      </c>
      <c r="T80">
        <v>8</v>
      </c>
    </row>
    <row r="81" spans="1:20" x14ac:dyDescent="0.2">
      <c r="A81">
        <v>9</v>
      </c>
      <c r="K81">
        <v>0.03</v>
      </c>
      <c r="T81">
        <v>9</v>
      </c>
    </row>
    <row r="82" spans="1:20" x14ac:dyDescent="0.2">
      <c r="A82">
        <v>10</v>
      </c>
      <c r="N82">
        <v>0.1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T84">
        <v>12</v>
      </c>
    </row>
    <row r="85" spans="1:20" x14ac:dyDescent="0.2">
      <c r="A85">
        <v>13</v>
      </c>
      <c r="T85">
        <v>13</v>
      </c>
    </row>
    <row r="86" spans="1:20" x14ac:dyDescent="0.2">
      <c r="A86">
        <v>14</v>
      </c>
      <c r="T86">
        <v>14</v>
      </c>
    </row>
    <row r="87" spans="1:20" x14ac:dyDescent="0.2">
      <c r="A87">
        <v>15</v>
      </c>
      <c r="F87">
        <v>0.06</v>
      </c>
      <c r="M87">
        <v>0.04</v>
      </c>
      <c r="T87">
        <v>15</v>
      </c>
    </row>
    <row r="88" spans="1:20" x14ac:dyDescent="0.2">
      <c r="A88">
        <v>16</v>
      </c>
      <c r="B88">
        <v>0.01</v>
      </c>
      <c r="F88">
        <v>0.01</v>
      </c>
      <c r="J88">
        <v>0.02</v>
      </c>
      <c r="M88">
        <v>0.1</v>
      </c>
      <c r="R88">
        <v>0.15</v>
      </c>
      <c r="T88">
        <v>16</v>
      </c>
    </row>
    <row r="89" spans="1:20" x14ac:dyDescent="0.2">
      <c r="A89">
        <v>17</v>
      </c>
      <c r="B89">
        <v>0.1</v>
      </c>
      <c r="I89">
        <v>0.08</v>
      </c>
      <c r="M89">
        <v>0.06</v>
      </c>
      <c r="R89">
        <v>0.03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T91">
        <v>19</v>
      </c>
    </row>
    <row r="92" spans="1:20" x14ac:dyDescent="0.2">
      <c r="A92">
        <v>20</v>
      </c>
      <c r="T92">
        <v>20</v>
      </c>
    </row>
    <row r="93" spans="1:20" x14ac:dyDescent="0.2">
      <c r="A93">
        <v>21</v>
      </c>
      <c r="T93">
        <v>21</v>
      </c>
    </row>
    <row r="94" spans="1:20" x14ac:dyDescent="0.2">
      <c r="A94">
        <v>22</v>
      </c>
      <c r="T94">
        <v>22</v>
      </c>
    </row>
    <row r="95" spans="1:20" x14ac:dyDescent="0.2">
      <c r="A95">
        <v>23</v>
      </c>
      <c r="T95">
        <v>23</v>
      </c>
    </row>
    <row r="96" spans="1:20" x14ac:dyDescent="0.2">
      <c r="A96">
        <v>24</v>
      </c>
      <c r="T96">
        <v>24</v>
      </c>
    </row>
    <row r="97" spans="1:20" x14ac:dyDescent="0.2">
      <c r="A97">
        <v>25</v>
      </c>
      <c r="T97">
        <v>25</v>
      </c>
    </row>
    <row r="98" spans="1:20" x14ac:dyDescent="0.2">
      <c r="A98">
        <v>26</v>
      </c>
      <c r="E98">
        <v>0.03</v>
      </c>
      <c r="G98">
        <v>0.08</v>
      </c>
      <c r="M98">
        <v>0.09</v>
      </c>
      <c r="P98">
        <v>0.03</v>
      </c>
      <c r="Q98">
        <v>0.1</v>
      </c>
      <c r="T98">
        <v>26</v>
      </c>
    </row>
    <row r="99" spans="1:20" x14ac:dyDescent="0.2">
      <c r="A99">
        <v>27</v>
      </c>
      <c r="C99">
        <v>0.15</v>
      </c>
      <c r="M99">
        <v>0.03</v>
      </c>
      <c r="T99">
        <v>27</v>
      </c>
    </row>
    <row r="100" spans="1:20" x14ac:dyDescent="0.2">
      <c r="A100">
        <v>28</v>
      </c>
      <c r="R100">
        <v>0.02</v>
      </c>
      <c r="T100">
        <v>28</v>
      </c>
    </row>
    <row r="101" spans="1:20" x14ac:dyDescent="0.2">
      <c r="A101">
        <v>29</v>
      </c>
      <c r="T101">
        <v>29</v>
      </c>
    </row>
    <row r="102" spans="1:20" x14ac:dyDescent="0.2">
      <c r="A102">
        <v>30</v>
      </c>
      <c r="T102">
        <v>30</v>
      </c>
    </row>
    <row r="103" spans="1:20" x14ac:dyDescent="0.2">
      <c r="A103">
        <v>31</v>
      </c>
      <c r="T103">
        <v>31</v>
      </c>
    </row>
    <row r="104" spans="1:20" x14ac:dyDescent="0.2">
      <c r="A104" s="1" t="s">
        <v>37</v>
      </c>
      <c r="B104" s="1">
        <f t="shared" ref="B104:R104" si="17">SUM(B73:B103)</f>
        <v>0.27</v>
      </c>
      <c r="C104" s="1">
        <f t="shared" si="17"/>
        <v>0.39</v>
      </c>
      <c r="D104" s="1">
        <f t="shared" si="17"/>
        <v>0.12</v>
      </c>
      <c r="E104" s="1">
        <f t="shared" si="17"/>
        <v>0.30000000000000004</v>
      </c>
      <c r="F104" s="1">
        <f t="shared" si="17"/>
        <v>0.3</v>
      </c>
      <c r="G104" s="1">
        <f t="shared" si="17"/>
        <v>0.29000000000000004</v>
      </c>
      <c r="H104" s="1">
        <f t="shared" si="17"/>
        <v>0.12000000000000001</v>
      </c>
      <c r="I104" s="1">
        <f t="shared" si="17"/>
        <v>0.33</v>
      </c>
      <c r="J104" s="1">
        <f t="shared" si="17"/>
        <v>0.42000000000000004</v>
      </c>
      <c r="K104" s="1">
        <f t="shared" si="17"/>
        <v>0.17</v>
      </c>
      <c r="L104" s="1">
        <f t="shared" si="17"/>
        <v>0.28999999999999998</v>
      </c>
      <c r="M104" s="1">
        <f t="shared" si="17"/>
        <v>0.51</v>
      </c>
      <c r="N104" s="1">
        <f t="shared" si="17"/>
        <v>0.28000000000000003</v>
      </c>
      <c r="O104" s="1">
        <f t="shared" si="17"/>
        <v>0.17</v>
      </c>
      <c r="P104" s="1">
        <f t="shared" si="17"/>
        <v>0.26</v>
      </c>
      <c r="Q104" s="1">
        <f t="shared" si="17"/>
        <v>0.32000000000000006</v>
      </c>
      <c r="R104" s="1">
        <f t="shared" si="17"/>
        <v>0.38</v>
      </c>
      <c r="S104" s="1"/>
      <c r="T104" s="1"/>
    </row>
    <row r="106" spans="1:20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</row>
    <row r="108" spans="1:20" x14ac:dyDescent="0.2">
      <c r="A108">
        <v>1</v>
      </c>
      <c r="T108">
        <v>1</v>
      </c>
    </row>
    <row r="109" spans="1:20" x14ac:dyDescent="0.2">
      <c r="A109">
        <v>2</v>
      </c>
      <c r="T109">
        <v>2</v>
      </c>
    </row>
    <row r="110" spans="1:20" x14ac:dyDescent="0.2">
      <c r="A110">
        <v>3</v>
      </c>
      <c r="T110">
        <v>3</v>
      </c>
    </row>
    <row r="111" spans="1:20" x14ac:dyDescent="0.2">
      <c r="A111">
        <v>4</v>
      </c>
      <c r="T111">
        <v>4</v>
      </c>
    </row>
    <row r="112" spans="1:20" x14ac:dyDescent="0.2">
      <c r="A112">
        <v>5</v>
      </c>
      <c r="E112">
        <v>0.01</v>
      </c>
      <c r="I112">
        <v>0.06</v>
      </c>
      <c r="L112">
        <v>0.02</v>
      </c>
      <c r="M112">
        <v>0.03</v>
      </c>
      <c r="P112">
        <v>0.01</v>
      </c>
      <c r="R112">
        <v>0.05</v>
      </c>
      <c r="T112">
        <v>5</v>
      </c>
    </row>
    <row r="113" spans="1:20" x14ac:dyDescent="0.2">
      <c r="A113">
        <v>6</v>
      </c>
      <c r="B113">
        <v>0.03</v>
      </c>
      <c r="D113">
        <v>0.08</v>
      </c>
      <c r="J113">
        <v>0.05</v>
      </c>
      <c r="M113">
        <v>0.01</v>
      </c>
      <c r="T113">
        <v>6</v>
      </c>
    </row>
    <row r="114" spans="1:20" x14ac:dyDescent="0.2">
      <c r="A114">
        <v>7</v>
      </c>
      <c r="K114">
        <v>0.01</v>
      </c>
      <c r="T114">
        <v>7</v>
      </c>
    </row>
    <row r="115" spans="1:20" x14ac:dyDescent="0.2">
      <c r="A115">
        <v>8</v>
      </c>
      <c r="F115">
        <v>0.32</v>
      </c>
      <c r="G115">
        <v>0.28999999999999998</v>
      </c>
      <c r="H115">
        <v>0.21</v>
      </c>
      <c r="L115">
        <v>0.43</v>
      </c>
      <c r="N115">
        <v>1.23</v>
      </c>
      <c r="T115">
        <v>8</v>
      </c>
    </row>
    <row r="116" spans="1:20" x14ac:dyDescent="0.2">
      <c r="A116">
        <v>9</v>
      </c>
      <c r="B116">
        <v>0.57999999999999996</v>
      </c>
      <c r="D116">
        <v>0.35</v>
      </c>
      <c r="E116">
        <v>0.56999999999999995</v>
      </c>
      <c r="F116">
        <v>1.34</v>
      </c>
      <c r="G116">
        <v>0.87</v>
      </c>
      <c r="H116">
        <v>0.69</v>
      </c>
      <c r="L116">
        <v>0.66</v>
      </c>
      <c r="M116">
        <v>0.8</v>
      </c>
      <c r="O116">
        <v>0.3</v>
      </c>
      <c r="P116">
        <v>1.1399999999999999</v>
      </c>
      <c r="Q116">
        <v>0.7</v>
      </c>
      <c r="R116">
        <v>1.25</v>
      </c>
      <c r="T116">
        <v>9</v>
      </c>
    </row>
    <row r="117" spans="1:20" x14ac:dyDescent="0.2">
      <c r="A117">
        <v>10</v>
      </c>
      <c r="B117">
        <v>0.74</v>
      </c>
      <c r="D117">
        <v>1.1499999999999999</v>
      </c>
      <c r="E117">
        <v>0.6</v>
      </c>
      <c r="F117">
        <v>0.06</v>
      </c>
      <c r="G117">
        <v>0.12</v>
      </c>
      <c r="H117">
        <v>7.0000000000000007E-2</v>
      </c>
      <c r="I117">
        <v>1.58</v>
      </c>
      <c r="J117">
        <v>1.04</v>
      </c>
      <c r="K117">
        <v>1.61</v>
      </c>
      <c r="L117">
        <v>0.05</v>
      </c>
      <c r="M117">
        <v>0.92</v>
      </c>
      <c r="O117">
        <v>1</v>
      </c>
      <c r="P117">
        <v>0.06</v>
      </c>
      <c r="Q117">
        <v>0.5</v>
      </c>
      <c r="R117">
        <v>0.42</v>
      </c>
      <c r="T117">
        <v>10</v>
      </c>
    </row>
    <row r="118" spans="1:20" x14ac:dyDescent="0.2">
      <c r="A118">
        <v>11</v>
      </c>
      <c r="C118">
        <v>2.11</v>
      </c>
      <c r="E118">
        <v>0.02</v>
      </c>
      <c r="O118">
        <v>0.12</v>
      </c>
      <c r="T118">
        <v>11</v>
      </c>
    </row>
    <row r="119" spans="1:20" x14ac:dyDescent="0.2">
      <c r="A119">
        <v>12</v>
      </c>
      <c r="D119">
        <v>0.13</v>
      </c>
      <c r="F119">
        <v>0.11</v>
      </c>
      <c r="G119">
        <v>0.12</v>
      </c>
      <c r="H119">
        <v>0.05</v>
      </c>
      <c r="I119">
        <v>0.12</v>
      </c>
      <c r="L119">
        <v>0.1</v>
      </c>
      <c r="M119">
        <v>0.11</v>
      </c>
      <c r="O119">
        <v>0.15</v>
      </c>
      <c r="P119">
        <v>7.0000000000000007E-2</v>
      </c>
      <c r="Q119">
        <v>0.15</v>
      </c>
      <c r="R119">
        <v>0.16</v>
      </c>
      <c r="T119">
        <v>12</v>
      </c>
    </row>
    <row r="120" spans="1:20" x14ac:dyDescent="0.2">
      <c r="A120">
        <v>13</v>
      </c>
      <c r="B120">
        <v>0.05</v>
      </c>
      <c r="C120">
        <v>0.12</v>
      </c>
      <c r="E120">
        <v>0.15</v>
      </c>
      <c r="F120">
        <v>0.02</v>
      </c>
      <c r="G120">
        <v>0.1</v>
      </c>
      <c r="H120">
        <v>0.04</v>
      </c>
      <c r="I120">
        <v>0.13</v>
      </c>
      <c r="J120">
        <v>0.26</v>
      </c>
      <c r="K120">
        <v>0.48</v>
      </c>
      <c r="L120">
        <v>0.06</v>
      </c>
      <c r="M120">
        <v>0.08</v>
      </c>
      <c r="O120">
        <v>0.06</v>
      </c>
      <c r="P120">
        <v>0.1</v>
      </c>
      <c r="Q120">
        <v>0.1</v>
      </c>
      <c r="R120">
        <v>7.0000000000000007E-2</v>
      </c>
      <c r="T120">
        <v>13</v>
      </c>
    </row>
    <row r="121" spans="1:20" x14ac:dyDescent="0.2">
      <c r="A121">
        <v>14</v>
      </c>
      <c r="C121">
        <v>0.09</v>
      </c>
      <c r="N121">
        <v>0.18</v>
      </c>
      <c r="T121">
        <v>14</v>
      </c>
    </row>
    <row r="122" spans="1:20" x14ac:dyDescent="0.2">
      <c r="A122">
        <v>15</v>
      </c>
      <c r="B122">
        <v>0.02</v>
      </c>
      <c r="T122">
        <v>15</v>
      </c>
    </row>
    <row r="123" spans="1:20" x14ac:dyDescent="0.2">
      <c r="A123">
        <v>16</v>
      </c>
      <c r="D123">
        <v>0.28000000000000003</v>
      </c>
      <c r="E123">
        <v>0.33</v>
      </c>
      <c r="F123">
        <v>0.4</v>
      </c>
      <c r="G123">
        <v>0.34</v>
      </c>
      <c r="H123">
        <v>0.25</v>
      </c>
      <c r="I123">
        <v>0.36</v>
      </c>
      <c r="K123">
        <v>0.31</v>
      </c>
      <c r="L123">
        <v>0.21</v>
      </c>
      <c r="M123">
        <v>0.13</v>
      </c>
      <c r="P123">
        <v>0.33</v>
      </c>
      <c r="R123">
        <v>0.35</v>
      </c>
      <c r="T123">
        <v>16</v>
      </c>
    </row>
    <row r="124" spans="1:20" x14ac:dyDescent="0.2">
      <c r="A124">
        <v>17</v>
      </c>
      <c r="B124">
        <v>0.25</v>
      </c>
      <c r="C124">
        <v>0.41</v>
      </c>
      <c r="E124">
        <v>0.03</v>
      </c>
      <c r="F124">
        <v>0.01</v>
      </c>
      <c r="H124">
        <v>0.02</v>
      </c>
      <c r="I124">
        <v>0.03</v>
      </c>
      <c r="J124">
        <v>0.27</v>
      </c>
      <c r="M124">
        <v>0.13</v>
      </c>
      <c r="O124">
        <v>0.25</v>
      </c>
      <c r="Q124">
        <v>0.3</v>
      </c>
      <c r="R124">
        <v>0.1</v>
      </c>
      <c r="T124">
        <v>17</v>
      </c>
    </row>
    <row r="125" spans="1:20" x14ac:dyDescent="0.2">
      <c r="A125">
        <v>18</v>
      </c>
      <c r="M125">
        <v>0.01</v>
      </c>
      <c r="T125">
        <v>18</v>
      </c>
    </row>
    <row r="126" spans="1:20" x14ac:dyDescent="0.2">
      <c r="A126">
        <v>19</v>
      </c>
      <c r="T126">
        <v>19</v>
      </c>
    </row>
    <row r="127" spans="1:20" x14ac:dyDescent="0.2">
      <c r="A127">
        <v>20</v>
      </c>
      <c r="N127">
        <v>0.03</v>
      </c>
      <c r="T127">
        <v>20</v>
      </c>
    </row>
    <row r="128" spans="1:20" x14ac:dyDescent="0.2">
      <c r="A128">
        <v>21</v>
      </c>
      <c r="T128">
        <v>21</v>
      </c>
    </row>
    <row r="129" spans="1:20" x14ac:dyDescent="0.2">
      <c r="A129">
        <v>22</v>
      </c>
      <c r="F129">
        <v>0.01</v>
      </c>
      <c r="J129">
        <v>0.02</v>
      </c>
      <c r="T129">
        <v>22</v>
      </c>
    </row>
    <row r="130" spans="1:20" x14ac:dyDescent="0.2">
      <c r="A130">
        <v>23</v>
      </c>
      <c r="T130">
        <v>23</v>
      </c>
    </row>
    <row r="131" spans="1:20" x14ac:dyDescent="0.2">
      <c r="A131">
        <v>24</v>
      </c>
      <c r="C131">
        <v>7.0000000000000007E-2</v>
      </c>
      <c r="T131">
        <v>24</v>
      </c>
    </row>
    <row r="132" spans="1:20" x14ac:dyDescent="0.2">
      <c r="A132">
        <v>25</v>
      </c>
      <c r="T132">
        <v>25</v>
      </c>
    </row>
    <row r="133" spans="1:20" x14ac:dyDescent="0.2">
      <c r="A133">
        <v>26</v>
      </c>
      <c r="T133">
        <v>26</v>
      </c>
    </row>
    <row r="134" spans="1:20" x14ac:dyDescent="0.2">
      <c r="A134">
        <v>27</v>
      </c>
      <c r="T134">
        <v>27</v>
      </c>
    </row>
    <row r="135" spans="1:20" x14ac:dyDescent="0.2">
      <c r="A135">
        <v>28</v>
      </c>
      <c r="F135">
        <v>0.15</v>
      </c>
      <c r="L135">
        <v>0.01</v>
      </c>
      <c r="N135">
        <v>0.02</v>
      </c>
      <c r="T135">
        <v>28</v>
      </c>
    </row>
    <row r="136" spans="1:20" x14ac:dyDescent="0.2">
      <c r="A136">
        <v>29</v>
      </c>
      <c r="D136">
        <v>0.15</v>
      </c>
      <c r="G136">
        <v>0.33</v>
      </c>
      <c r="H136">
        <v>0.72</v>
      </c>
      <c r="I136">
        <v>0.33</v>
      </c>
      <c r="L136">
        <v>0.74</v>
      </c>
      <c r="M136">
        <v>0.13</v>
      </c>
      <c r="N136">
        <v>0.69</v>
      </c>
      <c r="O136">
        <v>0.36</v>
      </c>
      <c r="P136">
        <v>0.52</v>
      </c>
      <c r="Q136">
        <v>0.3</v>
      </c>
      <c r="R136">
        <v>0.2</v>
      </c>
      <c r="T136">
        <v>29</v>
      </c>
    </row>
    <row r="137" spans="1:20" x14ac:dyDescent="0.2">
      <c r="A137">
        <v>30</v>
      </c>
      <c r="B137">
        <v>0.28999999999999998</v>
      </c>
      <c r="C137">
        <v>0.21</v>
      </c>
      <c r="E137">
        <v>0.45</v>
      </c>
      <c r="I137">
        <v>0.04</v>
      </c>
      <c r="J137">
        <v>0.66</v>
      </c>
      <c r="K137">
        <v>0.31</v>
      </c>
      <c r="M137">
        <v>0.08</v>
      </c>
      <c r="R137">
        <v>0.1</v>
      </c>
      <c r="T137">
        <v>30</v>
      </c>
    </row>
    <row r="138" spans="1:20" x14ac:dyDescent="0.2">
      <c r="A138">
        <v>31</v>
      </c>
      <c r="C138">
        <v>0.04</v>
      </c>
      <c r="T138">
        <v>31</v>
      </c>
    </row>
    <row r="139" spans="1:20" x14ac:dyDescent="0.2">
      <c r="A139" s="1" t="s">
        <v>37</v>
      </c>
      <c r="B139" s="1">
        <f t="shared" ref="B139:R139" si="18">SUM(B108:B138)</f>
        <v>1.9600000000000002</v>
      </c>
      <c r="C139" s="1">
        <f t="shared" si="18"/>
        <v>3.05</v>
      </c>
      <c r="D139" s="1">
        <f t="shared" si="18"/>
        <v>2.14</v>
      </c>
      <c r="E139" s="1">
        <f t="shared" si="18"/>
        <v>2.16</v>
      </c>
      <c r="F139" s="1">
        <f t="shared" si="18"/>
        <v>2.42</v>
      </c>
      <c r="G139" s="1">
        <f t="shared" si="18"/>
        <v>2.17</v>
      </c>
      <c r="H139" s="1">
        <f t="shared" si="18"/>
        <v>2.0499999999999998</v>
      </c>
      <c r="I139" s="1">
        <f t="shared" si="18"/>
        <v>2.65</v>
      </c>
      <c r="J139" s="1">
        <f t="shared" si="18"/>
        <v>2.3000000000000003</v>
      </c>
      <c r="K139" s="1">
        <f t="shared" si="18"/>
        <v>2.72</v>
      </c>
      <c r="L139" s="1">
        <f t="shared" si="18"/>
        <v>2.2800000000000002</v>
      </c>
      <c r="M139" s="1">
        <f t="shared" si="18"/>
        <v>2.4300000000000002</v>
      </c>
      <c r="N139" s="1">
        <f t="shared" si="18"/>
        <v>2.15</v>
      </c>
      <c r="O139" s="1">
        <f t="shared" si="18"/>
        <v>2.2399999999999998</v>
      </c>
      <c r="P139" s="1">
        <f t="shared" si="18"/>
        <v>2.2300000000000004</v>
      </c>
      <c r="Q139" s="1">
        <f t="shared" si="18"/>
        <v>2.0499999999999998</v>
      </c>
      <c r="R139" s="4">
        <f t="shared" si="18"/>
        <v>2.7</v>
      </c>
      <c r="S139" s="1"/>
      <c r="T139" s="1"/>
    </row>
    <row r="141" spans="1:20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3" spans="1:20" x14ac:dyDescent="0.2">
      <c r="A143">
        <v>1</v>
      </c>
      <c r="B143">
        <v>0.28999999999999998</v>
      </c>
      <c r="T143">
        <v>1</v>
      </c>
    </row>
    <row r="144" spans="1:20" x14ac:dyDescent="0.2">
      <c r="A144">
        <v>2</v>
      </c>
      <c r="T144">
        <v>2</v>
      </c>
    </row>
    <row r="145" spans="1:20" x14ac:dyDescent="0.2">
      <c r="A145">
        <v>3</v>
      </c>
      <c r="T145">
        <v>3</v>
      </c>
    </row>
    <row r="146" spans="1:20" x14ac:dyDescent="0.2">
      <c r="A146">
        <v>4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C149">
        <v>0.16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T153">
        <v>11</v>
      </c>
    </row>
    <row r="154" spans="1:20" x14ac:dyDescent="0.2">
      <c r="A154">
        <v>12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T158">
        <v>16</v>
      </c>
    </row>
    <row r="159" spans="1:20" x14ac:dyDescent="0.2">
      <c r="A159">
        <v>17</v>
      </c>
      <c r="T159">
        <v>17</v>
      </c>
    </row>
    <row r="160" spans="1:20" x14ac:dyDescent="0.2">
      <c r="A160">
        <v>18</v>
      </c>
      <c r="D160">
        <v>0.01</v>
      </c>
      <c r="R160">
        <v>0.05</v>
      </c>
      <c r="T160">
        <v>18</v>
      </c>
    </row>
    <row r="161" spans="1:20" x14ac:dyDescent="0.2">
      <c r="A161">
        <v>19</v>
      </c>
      <c r="F161">
        <v>0.22</v>
      </c>
      <c r="I161">
        <v>0.22</v>
      </c>
      <c r="L161">
        <v>0.06</v>
      </c>
      <c r="M161">
        <v>0.1</v>
      </c>
      <c r="P161">
        <v>0.1</v>
      </c>
      <c r="R161">
        <v>0.06</v>
      </c>
      <c r="T161">
        <v>19</v>
      </c>
    </row>
    <row r="162" spans="1:20" x14ac:dyDescent="0.2">
      <c r="A162">
        <v>20</v>
      </c>
      <c r="B162">
        <v>0.05</v>
      </c>
      <c r="D162">
        <v>0.1</v>
      </c>
      <c r="E162">
        <v>0.1</v>
      </c>
      <c r="H162">
        <v>0.02</v>
      </c>
      <c r="J162">
        <v>0.03</v>
      </c>
      <c r="M162">
        <v>0.15</v>
      </c>
      <c r="N162">
        <v>0.03</v>
      </c>
      <c r="O162">
        <v>7.0000000000000007E-2</v>
      </c>
      <c r="Q162">
        <v>0.15</v>
      </c>
      <c r="T162">
        <v>20</v>
      </c>
    </row>
    <row r="163" spans="1:20" x14ac:dyDescent="0.2">
      <c r="A163">
        <v>21</v>
      </c>
      <c r="T163">
        <v>21</v>
      </c>
    </row>
    <row r="164" spans="1:20" x14ac:dyDescent="0.2">
      <c r="A164">
        <v>22</v>
      </c>
      <c r="T164">
        <v>22</v>
      </c>
    </row>
    <row r="165" spans="1:20" x14ac:dyDescent="0.2">
      <c r="A165">
        <v>23</v>
      </c>
      <c r="T165">
        <v>23</v>
      </c>
    </row>
    <row r="166" spans="1:20" x14ac:dyDescent="0.2">
      <c r="A166">
        <v>24</v>
      </c>
      <c r="D166">
        <v>0.15</v>
      </c>
      <c r="T166">
        <v>24</v>
      </c>
    </row>
    <row r="167" spans="1:20" x14ac:dyDescent="0.2">
      <c r="A167">
        <v>25</v>
      </c>
      <c r="F167">
        <v>0.15</v>
      </c>
      <c r="G167">
        <v>0.18</v>
      </c>
      <c r="H167">
        <v>0.14000000000000001</v>
      </c>
      <c r="L167">
        <v>0.17</v>
      </c>
      <c r="R167">
        <v>0.15</v>
      </c>
      <c r="T167">
        <v>25</v>
      </c>
    </row>
    <row r="168" spans="1:20" x14ac:dyDescent="0.2">
      <c r="A168">
        <v>26</v>
      </c>
      <c r="B168">
        <v>0.12</v>
      </c>
      <c r="C168">
        <v>0.2</v>
      </c>
      <c r="E168">
        <v>0.13</v>
      </c>
      <c r="I168">
        <v>0.17</v>
      </c>
      <c r="J168">
        <v>0.14000000000000001</v>
      </c>
      <c r="K168">
        <v>0.22</v>
      </c>
      <c r="M168">
        <v>0.2</v>
      </c>
      <c r="O168">
        <v>0.12</v>
      </c>
      <c r="P168">
        <v>0.18</v>
      </c>
      <c r="Q168">
        <v>0.1</v>
      </c>
      <c r="T168">
        <v>26</v>
      </c>
    </row>
    <row r="169" spans="1:20" x14ac:dyDescent="0.2">
      <c r="A169">
        <v>27</v>
      </c>
      <c r="N169">
        <v>0.12</v>
      </c>
      <c r="T169">
        <v>27</v>
      </c>
    </row>
    <row r="170" spans="1:20" x14ac:dyDescent="0.2">
      <c r="A170">
        <v>28</v>
      </c>
      <c r="M170">
        <v>0.06</v>
      </c>
      <c r="Q170">
        <v>0.15</v>
      </c>
      <c r="T170">
        <v>28</v>
      </c>
    </row>
    <row r="171" spans="1:20" x14ac:dyDescent="0.2">
      <c r="A171">
        <v>29</v>
      </c>
      <c r="T171">
        <v>29</v>
      </c>
    </row>
    <row r="172" spans="1:20" x14ac:dyDescent="0.2">
      <c r="A172">
        <v>30</v>
      </c>
      <c r="T172">
        <v>30</v>
      </c>
    </row>
    <row r="173" spans="1:20" x14ac:dyDescent="0.2">
      <c r="A173">
        <v>31</v>
      </c>
      <c r="T173">
        <v>31</v>
      </c>
    </row>
    <row r="174" spans="1:20" x14ac:dyDescent="0.2">
      <c r="A174" s="1" t="s">
        <v>37</v>
      </c>
      <c r="B174" s="1">
        <f t="shared" ref="B174:R174" si="19">SUM(B143:B173)</f>
        <v>0.45999999999999996</v>
      </c>
      <c r="C174" s="1">
        <f t="shared" si="19"/>
        <v>0.36</v>
      </c>
      <c r="D174" s="1">
        <f t="shared" si="19"/>
        <v>0.26</v>
      </c>
      <c r="E174" s="1">
        <f t="shared" si="19"/>
        <v>0.23</v>
      </c>
      <c r="F174" s="1">
        <f t="shared" si="19"/>
        <v>0.37</v>
      </c>
      <c r="G174" s="1">
        <f t="shared" si="19"/>
        <v>0.18</v>
      </c>
      <c r="H174" s="1">
        <f t="shared" si="19"/>
        <v>0.16</v>
      </c>
      <c r="I174" s="1">
        <f t="shared" si="19"/>
        <v>0.39</v>
      </c>
      <c r="J174" s="1">
        <f t="shared" si="19"/>
        <v>0.17</v>
      </c>
      <c r="K174" s="1">
        <f t="shared" si="19"/>
        <v>0.22</v>
      </c>
      <c r="L174" s="1">
        <f t="shared" si="19"/>
        <v>0.23</v>
      </c>
      <c r="M174" s="1">
        <f t="shared" si="19"/>
        <v>0.51</v>
      </c>
      <c r="N174" s="1">
        <f t="shared" si="19"/>
        <v>0.15</v>
      </c>
      <c r="O174" s="1">
        <f t="shared" si="19"/>
        <v>0.19</v>
      </c>
      <c r="P174" s="1">
        <f t="shared" si="19"/>
        <v>0.28000000000000003</v>
      </c>
      <c r="Q174" s="1">
        <f t="shared" si="19"/>
        <v>0.4</v>
      </c>
      <c r="R174" s="1">
        <f t="shared" si="19"/>
        <v>0.26</v>
      </c>
      <c r="S174" s="1"/>
      <c r="T174" s="1"/>
    </row>
    <row r="176" spans="1:20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8" spans="1:20" x14ac:dyDescent="0.2">
      <c r="A178">
        <v>1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T180">
        <v>3</v>
      </c>
    </row>
    <row r="181" spans="1:20" x14ac:dyDescent="0.2">
      <c r="A181">
        <v>4</v>
      </c>
      <c r="B181">
        <v>0.05</v>
      </c>
      <c r="I181">
        <v>0.1</v>
      </c>
      <c r="L181">
        <v>0.05</v>
      </c>
      <c r="Q181">
        <v>0.01</v>
      </c>
      <c r="T181">
        <v>4</v>
      </c>
    </row>
    <row r="182" spans="1:20" x14ac:dyDescent="0.2">
      <c r="A182">
        <v>5</v>
      </c>
      <c r="T182">
        <v>5</v>
      </c>
    </row>
    <row r="183" spans="1:20" x14ac:dyDescent="0.2">
      <c r="A183">
        <v>6</v>
      </c>
      <c r="T183">
        <v>6</v>
      </c>
    </row>
    <row r="184" spans="1:20" x14ac:dyDescent="0.2">
      <c r="A184">
        <v>7</v>
      </c>
      <c r="T184">
        <v>7</v>
      </c>
    </row>
    <row r="185" spans="1:20" x14ac:dyDescent="0.2">
      <c r="A185">
        <v>8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D188">
        <v>0.04</v>
      </c>
      <c r="E188">
        <v>0.02</v>
      </c>
      <c r="F188">
        <v>0.12</v>
      </c>
      <c r="M188">
        <v>0.1</v>
      </c>
      <c r="Q188">
        <v>0.2</v>
      </c>
      <c r="T188">
        <v>11</v>
      </c>
    </row>
    <row r="189" spans="1:20" x14ac:dyDescent="0.2">
      <c r="A189">
        <v>12</v>
      </c>
      <c r="C189">
        <v>0.11</v>
      </c>
      <c r="D189">
        <v>0.22</v>
      </c>
      <c r="F189">
        <v>0.33</v>
      </c>
      <c r="G189">
        <v>0.21</v>
      </c>
      <c r="L189">
        <v>0.48</v>
      </c>
      <c r="M189">
        <v>0.15</v>
      </c>
      <c r="P189">
        <v>0.4</v>
      </c>
      <c r="Q189">
        <v>0.03</v>
      </c>
      <c r="R189">
        <v>0.4</v>
      </c>
      <c r="T189">
        <v>12</v>
      </c>
    </row>
    <row r="190" spans="1:20" x14ac:dyDescent="0.2">
      <c r="A190">
        <v>13</v>
      </c>
      <c r="E190">
        <v>0.34</v>
      </c>
      <c r="F190">
        <v>0.1</v>
      </c>
      <c r="H190">
        <v>0.3</v>
      </c>
      <c r="I190">
        <v>0.35</v>
      </c>
      <c r="J190">
        <v>0.34</v>
      </c>
      <c r="L190">
        <v>0.05</v>
      </c>
      <c r="M190">
        <v>0.28000000000000003</v>
      </c>
      <c r="N190">
        <v>0.4</v>
      </c>
      <c r="O190">
        <v>0.2</v>
      </c>
      <c r="Q190">
        <v>0.5</v>
      </c>
      <c r="T190">
        <v>13</v>
      </c>
    </row>
    <row r="191" spans="1:20" x14ac:dyDescent="0.2">
      <c r="A191">
        <v>14</v>
      </c>
      <c r="C191">
        <v>0.33</v>
      </c>
      <c r="D191">
        <v>0.06</v>
      </c>
      <c r="F191">
        <v>0.06</v>
      </c>
      <c r="G191">
        <v>0.05</v>
      </c>
      <c r="H191">
        <v>0.04</v>
      </c>
      <c r="I191">
        <v>0.09</v>
      </c>
      <c r="L191">
        <v>0.03</v>
      </c>
      <c r="M191">
        <v>0.02</v>
      </c>
      <c r="R191">
        <v>0.1</v>
      </c>
      <c r="T191">
        <v>14</v>
      </c>
    </row>
    <row r="192" spans="1:20" x14ac:dyDescent="0.2">
      <c r="A192">
        <v>15</v>
      </c>
      <c r="B192">
        <v>0.39</v>
      </c>
      <c r="C192">
        <v>0.16</v>
      </c>
      <c r="E192">
        <v>0.09</v>
      </c>
      <c r="F192">
        <v>0.02</v>
      </c>
      <c r="J192">
        <v>0.01</v>
      </c>
      <c r="K192">
        <v>0.61</v>
      </c>
      <c r="M192">
        <v>0.05</v>
      </c>
      <c r="N192">
        <v>0.02</v>
      </c>
      <c r="O192">
        <v>0.05</v>
      </c>
      <c r="P192">
        <v>0.13</v>
      </c>
      <c r="Q192">
        <v>0.1</v>
      </c>
      <c r="T192">
        <v>15</v>
      </c>
    </row>
    <row r="193" spans="1:20" x14ac:dyDescent="0.2">
      <c r="A193">
        <v>16</v>
      </c>
      <c r="P193">
        <v>0.14000000000000001</v>
      </c>
      <c r="T193">
        <v>16</v>
      </c>
    </row>
    <row r="194" spans="1:20" x14ac:dyDescent="0.2">
      <c r="A194">
        <v>17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T198">
        <v>21</v>
      </c>
    </row>
    <row r="199" spans="1:20" x14ac:dyDescent="0.2">
      <c r="A199">
        <v>22</v>
      </c>
      <c r="T199">
        <v>22</v>
      </c>
    </row>
    <row r="200" spans="1:20" x14ac:dyDescent="0.2">
      <c r="A200">
        <v>23</v>
      </c>
      <c r="T200">
        <v>23</v>
      </c>
    </row>
    <row r="201" spans="1:20" x14ac:dyDescent="0.2">
      <c r="A201">
        <v>24</v>
      </c>
      <c r="T201">
        <v>24</v>
      </c>
    </row>
    <row r="202" spans="1:20" x14ac:dyDescent="0.2">
      <c r="A202">
        <v>25</v>
      </c>
      <c r="T202">
        <v>25</v>
      </c>
    </row>
    <row r="203" spans="1:20" x14ac:dyDescent="0.2">
      <c r="A203">
        <v>26</v>
      </c>
      <c r="T203">
        <v>26</v>
      </c>
    </row>
    <row r="204" spans="1:20" x14ac:dyDescent="0.2">
      <c r="A204">
        <v>27</v>
      </c>
      <c r="T204">
        <v>27</v>
      </c>
    </row>
    <row r="205" spans="1:20" x14ac:dyDescent="0.2">
      <c r="A205">
        <v>28</v>
      </c>
      <c r="E205">
        <v>0.06</v>
      </c>
      <c r="F205">
        <v>0.38</v>
      </c>
      <c r="G205">
        <v>0.28999999999999998</v>
      </c>
      <c r="H205">
        <v>0.2</v>
      </c>
      <c r="L205">
        <v>0.17</v>
      </c>
      <c r="O205">
        <v>0.38</v>
      </c>
      <c r="R205">
        <v>0.1</v>
      </c>
      <c r="T205">
        <v>28</v>
      </c>
    </row>
    <row r="206" spans="1:20" x14ac:dyDescent="0.2">
      <c r="A206">
        <v>29</v>
      </c>
      <c r="B206">
        <v>0.04</v>
      </c>
      <c r="C206">
        <v>1.05</v>
      </c>
      <c r="D206">
        <v>0.32</v>
      </c>
      <c r="E206">
        <v>0.46</v>
      </c>
      <c r="F206">
        <v>0.33</v>
      </c>
      <c r="I206">
        <v>0.3</v>
      </c>
      <c r="J206">
        <v>0.33</v>
      </c>
      <c r="K206">
        <v>0.31</v>
      </c>
      <c r="M206">
        <v>0.5</v>
      </c>
      <c r="O206">
        <v>0.03</v>
      </c>
      <c r="P206">
        <v>0.36</v>
      </c>
      <c r="Q206">
        <v>0.65</v>
      </c>
      <c r="R206">
        <v>0.2</v>
      </c>
      <c r="T206">
        <v>29</v>
      </c>
    </row>
    <row r="207" spans="1:20" x14ac:dyDescent="0.2">
      <c r="A207">
        <v>30</v>
      </c>
      <c r="B207">
        <v>0.1</v>
      </c>
      <c r="C207">
        <v>0.15</v>
      </c>
      <c r="D207">
        <v>0.15</v>
      </c>
      <c r="E207">
        <v>0.05</v>
      </c>
      <c r="F207">
        <v>0.1</v>
      </c>
      <c r="G207">
        <v>0.17</v>
      </c>
      <c r="I207">
        <v>0.02</v>
      </c>
      <c r="K207">
        <v>0.1</v>
      </c>
      <c r="M207">
        <v>0.15</v>
      </c>
      <c r="O207">
        <v>0.34</v>
      </c>
      <c r="P207">
        <v>0.17</v>
      </c>
      <c r="Q207">
        <v>0.2</v>
      </c>
      <c r="R207">
        <v>0.1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s="1" t="s">
        <v>37</v>
      </c>
      <c r="B209" s="1">
        <f t="shared" ref="B209:R209" si="20">SUM(B178:B208)</f>
        <v>0.57999999999999996</v>
      </c>
      <c r="C209" s="1">
        <f t="shared" si="20"/>
        <v>1.7999999999999998</v>
      </c>
      <c r="D209" s="1">
        <f t="shared" si="20"/>
        <v>0.79</v>
      </c>
      <c r="E209" s="1">
        <f t="shared" si="20"/>
        <v>1.02</v>
      </c>
      <c r="F209" s="1">
        <f t="shared" si="20"/>
        <v>1.4400000000000004</v>
      </c>
      <c r="G209" s="1">
        <f t="shared" si="20"/>
        <v>0.72000000000000008</v>
      </c>
      <c r="H209" s="1">
        <f t="shared" si="20"/>
        <v>0.54</v>
      </c>
      <c r="I209" s="1">
        <f t="shared" si="20"/>
        <v>0.85999999999999988</v>
      </c>
      <c r="J209" s="1">
        <f t="shared" si="20"/>
        <v>0.68</v>
      </c>
      <c r="K209" s="1">
        <f t="shared" si="20"/>
        <v>1.02</v>
      </c>
      <c r="L209" s="1">
        <f t="shared" si="20"/>
        <v>0.78000000000000014</v>
      </c>
      <c r="M209" s="1">
        <f t="shared" si="20"/>
        <v>1.25</v>
      </c>
      <c r="N209" s="1">
        <f t="shared" si="20"/>
        <v>0.42000000000000004</v>
      </c>
      <c r="O209" s="1">
        <f t="shared" si="20"/>
        <v>1</v>
      </c>
      <c r="P209" s="1">
        <f t="shared" si="20"/>
        <v>1.2</v>
      </c>
      <c r="Q209" s="1">
        <f t="shared" si="20"/>
        <v>1.69</v>
      </c>
      <c r="R209" s="1">
        <f t="shared" si="20"/>
        <v>0.9</v>
      </c>
      <c r="S209" s="1"/>
      <c r="T209" s="1"/>
    </row>
    <row r="211" spans="1:20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3" spans="1:20" x14ac:dyDescent="0.2">
      <c r="A213">
        <v>1</v>
      </c>
      <c r="C213">
        <v>0.17</v>
      </c>
      <c r="D213">
        <v>0.14000000000000001</v>
      </c>
      <c r="E213">
        <v>0.05</v>
      </c>
      <c r="F213">
        <v>0.19</v>
      </c>
      <c r="G213">
        <v>0.08</v>
      </c>
      <c r="H213">
        <v>0.09</v>
      </c>
      <c r="J213">
        <v>0.02</v>
      </c>
      <c r="K213">
        <v>0.31</v>
      </c>
      <c r="L213">
        <v>0.08</v>
      </c>
      <c r="M213">
        <v>0.09</v>
      </c>
      <c r="O213">
        <v>0.12</v>
      </c>
      <c r="R213">
        <v>0.06</v>
      </c>
      <c r="T213">
        <v>1</v>
      </c>
    </row>
    <row r="214" spans="1:20" x14ac:dyDescent="0.2">
      <c r="A214">
        <v>2</v>
      </c>
      <c r="C214">
        <v>0.4</v>
      </c>
      <c r="E214">
        <v>0.65</v>
      </c>
      <c r="F214">
        <v>0.09</v>
      </c>
      <c r="J214">
        <v>0.15</v>
      </c>
      <c r="M214">
        <v>0.19</v>
      </c>
      <c r="P214">
        <v>0.62</v>
      </c>
      <c r="Q214">
        <v>0.1</v>
      </c>
      <c r="T214">
        <v>2</v>
      </c>
    </row>
    <row r="215" spans="1:20" x14ac:dyDescent="0.2">
      <c r="A215">
        <v>3</v>
      </c>
      <c r="C215">
        <v>0.08</v>
      </c>
      <c r="E215">
        <v>0.02</v>
      </c>
      <c r="K215">
        <v>0.04</v>
      </c>
      <c r="M215">
        <v>0.04</v>
      </c>
      <c r="N215">
        <v>0.67</v>
      </c>
      <c r="Q215">
        <v>0.05</v>
      </c>
      <c r="T215">
        <v>3</v>
      </c>
    </row>
    <row r="216" spans="1:20" x14ac:dyDescent="0.2">
      <c r="A216">
        <v>4</v>
      </c>
      <c r="B216">
        <v>0.03</v>
      </c>
      <c r="C216">
        <v>0.1</v>
      </c>
      <c r="D216">
        <v>7.0000000000000007E-2</v>
      </c>
      <c r="E216">
        <v>0.02</v>
      </c>
      <c r="F216">
        <v>0.04</v>
      </c>
      <c r="G216">
        <v>0.04</v>
      </c>
      <c r="I216">
        <v>0.04</v>
      </c>
      <c r="M216">
        <v>0.08</v>
      </c>
      <c r="O216">
        <v>0.04</v>
      </c>
      <c r="P216">
        <v>0.02</v>
      </c>
      <c r="Q216">
        <v>0.1</v>
      </c>
      <c r="R216">
        <v>0.02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K218">
        <v>0.1</v>
      </c>
      <c r="Q218">
        <v>0.02</v>
      </c>
      <c r="T218">
        <v>6</v>
      </c>
    </row>
    <row r="219" spans="1:20" x14ac:dyDescent="0.2">
      <c r="A219">
        <v>7</v>
      </c>
      <c r="D219">
        <v>0.02</v>
      </c>
      <c r="F219">
        <v>0.05</v>
      </c>
      <c r="G219">
        <v>0.06</v>
      </c>
      <c r="H219">
        <v>0.02</v>
      </c>
      <c r="L219">
        <v>0.05</v>
      </c>
      <c r="R219">
        <v>0.1</v>
      </c>
      <c r="T219">
        <v>7</v>
      </c>
    </row>
    <row r="220" spans="1:20" x14ac:dyDescent="0.2">
      <c r="A220">
        <v>8</v>
      </c>
      <c r="B220">
        <v>0.02</v>
      </c>
      <c r="E220">
        <v>0.11</v>
      </c>
      <c r="I220">
        <v>0.05</v>
      </c>
      <c r="J220">
        <v>0.02</v>
      </c>
      <c r="M220">
        <v>0.02</v>
      </c>
      <c r="N220">
        <v>0.03</v>
      </c>
      <c r="O220">
        <v>0.06</v>
      </c>
      <c r="P220">
        <v>0.1</v>
      </c>
      <c r="T220">
        <v>8</v>
      </c>
    </row>
    <row r="221" spans="1:20" x14ac:dyDescent="0.2">
      <c r="A221">
        <v>9</v>
      </c>
      <c r="T221">
        <v>9</v>
      </c>
    </row>
    <row r="222" spans="1:20" x14ac:dyDescent="0.2">
      <c r="A222">
        <v>10</v>
      </c>
      <c r="B222">
        <v>0.05</v>
      </c>
      <c r="C222">
        <v>0.03</v>
      </c>
      <c r="D222">
        <v>7.0000000000000007E-2</v>
      </c>
      <c r="F222">
        <v>7.0000000000000007E-2</v>
      </c>
      <c r="H222">
        <v>0.1</v>
      </c>
      <c r="I222">
        <v>7.0000000000000007E-2</v>
      </c>
      <c r="L222">
        <v>0.1</v>
      </c>
      <c r="O222">
        <v>0.14000000000000001</v>
      </c>
      <c r="T222">
        <v>10</v>
      </c>
    </row>
    <row r="223" spans="1:20" x14ac:dyDescent="0.2">
      <c r="A223">
        <v>11</v>
      </c>
      <c r="E223">
        <v>0.09</v>
      </c>
      <c r="J223">
        <v>0.17</v>
      </c>
      <c r="M223">
        <v>0.01</v>
      </c>
      <c r="N223">
        <v>0.12</v>
      </c>
      <c r="P223">
        <v>0.1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B230">
        <v>0.04</v>
      </c>
      <c r="H230">
        <v>0.44</v>
      </c>
      <c r="T230">
        <v>18</v>
      </c>
    </row>
    <row r="231" spans="1:20" x14ac:dyDescent="0.2">
      <c r="A231">
        <v>19</v>
      </c>
      <c r="E231">
        <v>0.12</v>
      </c>
      <c r="J231">
        <v>0.01</v>
      </c>
      <c r="N231">
        <v>0.05</v>
      </c>
      <c r="P231">
        <v>0.28000000000000003</v>
      </c>
      <c r="R231">
        <v>0.08</v>
      </c>
      <c r="T231">
        <v>19</v>
      </c>
    </row>
    <row r="232" spans="1:20" x14ac:dyDescent="0.2">
      <c r="A232">
        <v>20</v>
      </c>
      <c r="D232">
        <v>0.01</v>
      </c>
      <c r="M232">
        <v>0.04</v>
      </c>
      <c r="T232">
        <v>20</v>
      </c>
    </row>
    <row r="233" spans="1:20" x14ac:dyDescent="0.2">
      <c r="A233">
        <v>21</v>
      </c>
      <c r="E233">
        <v>0.05</v>
      </c>
      <c r="H233">
        <v>0.04</v>
      </c>
      <c r="L233">
        <v>0.02</v>
      </c>
      <c r="M233">
        <v>0.03</v>
      </c>
      <c r="P233">
        <v>0.05</v>
      </c>
      <c r="T233">
        <v>21</v>
      </c>
    </row>
    <row r="234" spans="1:20" x14ac:dyDescent="0.2">
      <c r="A234">
        <v>22</v>
      </c>
      <c r="B234">
        <v>0.04</v>
      </c>
      <c r="E234">
        <v>0.02</v>
      </c>
      <c r="F234">
        <v>0.43</v>
      </c>
      <c r="G234">
        <v>0.34</v>
      </c>
      <c r="H234">
        <v>0.25</v>
      </c>
      <c r="L234">
        <v>0.3</v>
      </c>
      <c r="M234">
        <v>0.22</v>
      </c>
      <c r="O234">
        <v>0.34</v>
      </c>
      <c r="P234">
        <v>0.3</v>
      </c>
      <c r="R234">
        <v>0.08</v>
      </c>
      <c r="T234">
        <v>22</v>
      </c>
    </row>
    <row r="235" spans="1:20" x14ac:dyDescent="0.2">
      <c r="A235">
        <v>23</v>
      </c>
      <c r="B235">
        <v>0.63</v>
      </c>
      <c r="C235">
        <v>0.47</v>
      </c>
      <c r="D235">
        <v>0.4</v>
      </c>
      <c r="E235">
        <v>0.69</v>
      </c>
      <c r="F235">
        <v>0.21</v>
      </c>
      <c r="G235">
        <v>0.15</v>
      </c>
      <c r="H235">
        <v>0.15</v>
      </c>
      <c r="I235">
        <v>0.88</v>
      </c>
      <c r="J235">
        <v>0.36</v>
      </c>
      <c r="K235">
        <v>0.57999999999999996</v>
      </c>
      <c r="L235">
        <v>0.14000000000000001</v>
      </c>
      <c r="M235">
        <v>0.5</v>
      </c>
      <c r="N235">
        <v>0.61</v>
      </c>
      <c r="O235">
        <v>0.15</v>
      </c>
      <c r="P235">
        <v>0.51</v>
      </c>
      <c r="Q235">
        <v>0.8</v>
      </c>
      <c r="R235">
        <v>0.5</v>
      </c>
      <c r="T235">
        <v>23</v>
      </c>
    </row>
    <row r="236" spans="1:20" x14ac:dyDescent="0.2">
      <c r="A236">
        <v>24</v>
      </c>
      <c r="C236">
        <v>0.26</v>
      </c>
      <c r="D236">
        <v>0.25</v>
      </c>
      <c r="E236">
        <v>0.01</v>
      </c>
      <c r="J236">
        <v>0.23</v>
      </c>
      <c r="M236">
        <v>0.01</v>
      </c>
      <c r="T236">
        <v>24</v>
      </c>
    </row>
    <row r="237" spans="1:20" x14ac:dyDescent="0.2">
      <c r="A237">
        <v>25</v>
      </c>
      <c r="C237">
        <v>0.02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T241">
        <v>29</v>
      </c>
    </row>
    <row r="242" spans="1:20" x14ac:dyDescent="0.2">
      <c r="A242">
        <v>30</v>
      </c>
      <c r="T242">
        <v>30</v>
      </c>
    </row>
    <row r="243" spans="1:20" x14ac:dyDescent="0.2">
      <c r="A243">
        <v>31</v>
      </c>
      <c r="T243">
        <v>31</v>
      </c>
    </row>
    <row r="244" spans="1:20" x14ac:dyDescent="0.2">
      <c r="A244" s="1" t="s">
        <v>37</v>
      </c>
      <c r="B244" s="1">
        <f t="shared" ref="B244:R244" si="21">SUM(B213:B243)</f>
        <v>0.81</v>
      </c>
      <c r="C244" s="1">
        <f t="shared" si="21"/>
        <v>1.53</v>
      </c>
      <c r="D244" s="1">
        <f t="shared" si="21"/>
        <v>0.96000000000000008</v>
      </c>
      <c r="E244" s="1">
        <f t="shared" si="21"/>
        <v>1.83</v>
      </c>
      <c r="F244" s="1">
        <f t="shared" si="21"/>
        <v>1.08</v>
      </c>
      <c r="G244" s="1">
        <f t="shared" si="21"/>
        <v>0.67</v>
      </c>
      <c r="H244" s="1">
        <f t="shared" si="21"/>
        <v>1.0900000000000001</v>
      </c>
      <c r="I244" s="1">
        <f t="shared" si="21"/>
        <v>1.04</v>
      </c>
      <c r="J244" s="1">
        <f t="shared" si="21"/>
        <v>0.96</v>
      </c>
      <c r="K244" s="1">
        <f t="shared" si="21"/>
        <v>1.0299999999999998</v>
      </c>
      <c r="L244" s="1">
        <f t="shared" si="21"/>
        <v>0.69000000000000006</v>
      </c>
      <c r="M244" s="1">
        <f t="shared" si="21"/>
        <v>1.23</v>
      </c>
      <c r="N244" s="1">
        <f t="shared" si="21"/>
        <v>1.48</v>
      </c>
      <c r="O244" s="1">
        <f t="shared" si="21"/>
        <v>0.85</v>
      </c>
      <c r="P244" s="1">
        <f t="shared" si="21"/>
        <v>1.9800000000000002</v>
      </c>
      <c r="Q244" s="1">
        <f t="shared" si="21"/>
        <v>1.07</v>
      </c>
      <c r="R244" s="1">
        <f t="shared" si="21"/>
        <v>0.84000000000000008</v>
      </c>
      <c r="S244" s="1"/>
      <c r="T244" s="1"/>
    </row>
    <row r="246" spans="1:20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T251">
        <v>4</v>
      </c>
    </row>
    <row r="252" spans="1:20" x14ac:dyDescent="0.2">
      <c r="A252">
        <v>5</v>
      </c>
      <c r="T252">
        <v>5</v>
      </c>
    </row>
    <row r="253" spans="1:20" x14ac:dyDescent="0.2">
      <c r="A253">
        <v>6</v>
      </c>
      <c r="T253">
        <v>6</v>
      </c>
    </row>
    <row r="254" spans="1:20" x14ac:dyDescent="0.2">
      <c r="A254">
        <v>7</v>
      </c>
      <c r="E254">
        <v>0.02</v>
      </c>
      <c r="F254">
        <v>7.0000000000000007E-2</v>
      </c>
      <c r="M254">
        <v>0.05</v>
      </c>
      <c r="T254">
        <v>7</v>
      </c>
    </row>
    <row r="255" spans="1:20" x14ac:dyDescent="0.2">
      <c r="A255">
        <v>8</v>
      </c>
      <c r="C255">
        <v>0.06</v>
      </c>
      <c r="D255">
        <v>0.01</v>
      </c>
      <c r="Q255">
        <v>0.04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F268">
        <v>0.83</v>
      </c>
      <c r="H268">
        <v>0.2</v>
      </c>
      <c r="K268">
        <v>1.25</v>
      </c>
      <c r="L268">
        <v>0.56999999999999995</v>
      </c>
      <c r="M268">
        <v>0.09</v>
      </c>
      <c r="R268">
        <v>0.18</v>
      </c>
      <c r="T268">
        <v>21</v>
      </c>
    </row>
    <row r="269" spans="1:20" x14ac:dyDescent="0.2">
      <c r="A269">
        <v>22</v>
      </c>
      <c r="B269">
        <v>1.18</v>
      </c>
      <c r="C269">
        <v>1.1200000000000001</v>
      </c>
      <c r="D269">
        <v>0.98</v>
      </c>
      <c r="E269">
        <v>1.37</v>
      </c>
      <c r="F269">
        <v>0.3</v>
      </c>
      <c r="G269">
        <v>1.07</v>
      </c>
      <c r="H269">
        <v>0.32</v>
      </c>
      <c r="I269">
        <v>1.38</v>
      </c>
      <c r="J269">
        <v>0.67</v>
      </c>
      <c r="L269">
        <v>0.52</v>
      </c>
      <c r="M269">
        <v>1.05</v>
      </c>
      <c r="O269">
        <v>0.64</v>
      </c>
      <c r="P269">
        <v>1.22</v>
      </c>
      <c r="Q269">
        <v>1</v>
      </c>
      <c r="R269">
        <v>1.05</v>
      </c>
      <c r="T269">
        <v>22</v>
      </c>
    </row>
    <row r="270" spans="1:20" x14ac:dyDescent="0.2">
      <c r="A270">
        <v>23</v>
      </c>
      <c r="B270">
        <v>0.2</v>
      </c>
      <c r="J270">
        <v>0.03</v>
      </c>
      <c r="M270">
        <v>0.02</v>
      </c>
      <c r="O270">
        <v>0.3</v>
      </c>
      <c r="Q270">
        <v>0.04</v>
      </c>
      <c r="R270">
        <v>0.06</v>
      </c>
      <c r="T270">
        <v>23</v>
      </c>
    </row>
    <row r="271" spans="1:20" x14ac:dyDescent="0.2">
      <c r="A271">
        <v>24</v>
      </c>
      <c r="N271">
        <v>0.48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T274">
        <v>27</v>
      </c>
    </row>
    <row r="275" spans="1:20" x14ac:dyDescent="0.2">
      <c r="A275">
        <v>28</v>
      </c>
      <c r="T275">
        <v>28</v>
      </c>
    </row>
    <row r="276" spans="1:20" x14ac:dyDescent="0.2">
      <c r="A276">
        <v>29</v>
      </c>
      <c r="T276">
        <v>29</v>
      </c>
    </row>
    <row r="277" spans="1:20" x14ac:dyDescent="0.2">
      <c r="A277">
        <v>30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s="1" t="s">
        <v>37</v>
      </c>
      <c r="B279" s="1">
        <f t="shared" ref="B279:R279" si="22">SUM(B248:B278)</f>
        <v>1.38</v>
      </c>
      <c r="C279" s="1">
        <f t="shared" si="22"/>
        <v>1.1800000000000002</v>
      </c>
      <c r="D279" s="1">
        <f t="shared" si="22"/>
        <v>0.99</v>
      </c>
      <c r="E279" s="1">
        <f t="shared" si="22"/>
        <v>1.3900000000000001</v>
      </c>
      <c r="F279" s="1">
        <f t="shared" si="22"/>
        <v>1.2</v>
      </c>
      <c r="G279" s="1">
        <f t="shared" si="22"/>
        <v>1.07</v>
      </c>
      <c r="H279" s="1">
        <f t="shared" si="22"/>
        <v>0.52</v>
      </c>
      <c r="I279" s="1">
        <f t="shared" si="22"/>
        <v>1.38</v>
      </c>
      <c r="J279" s="1">
        <f t="shared" si="22"/>
        <v>0.70000000000000007</v>
      </c>
      <c r="K279" s="1">
        <f t="shared" si="22"/>
        <v>1.25</v>
      </c>
      <c r="L279" s="1">
        <f t="shared" si="22"/>
        <v>1.0899999999999999</v>
      </c>
      <c r="M279" s="1">
        <f t="shared" si="22"/>
        <v>1.21</v>
      </c>
      <c r="N279" s="1">
        <f t="shared" si="22"/>
        <v>0.48</v>
      </c>
      <c r="O279" s="1">
        <f t="shared" si="22"/>
        <v>0.94</v>
      </c>
      <c r="P279" s="1">
        <f t="shared" si="22"/>
        <v>1.22</v>
      </c>
      <c r="Q279" s="1">
        <f t="shared" si="22"/>
        <v>1.08</v>
      </c>
      <c r="R279" s="1">
        <f t="shared" si="22"/>
        <v>1.29</v>
      </c>
      <c r="S279" s="1"/>
      <c r="T279" s="1"/>
    </row>
    <row r="281" spans="1:20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T285">
        <v>3</v>
      </c>
    </row>
    <row r="286" spans="1:20" x14ac:dyDescent="0.2">
      <c r="A286">
        <v>4</v>
      </c>
      <c r="E286">
        <v>0.06</v>
      </c>
      <c r="M286">
        <v>0.03</v>
      </c>
      <c r="N286">
        <v>0.04</v>
      </c>
      <c r="P286">
        <v>0.08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F289">
        <v>0.04</v>
      </c>
      <c r="T289">
        <v>7</v>
      </c>
    </row>
    <row r="290" spans="1:20" x14ac:dyDescent="0.2">
      <c r="A290">
        <v>8</v>
      </c>
      <c r="B290">
        <v>0.02</v>
      </c>
      <c r="C290">
        <v>0.25</v>
      </c>
      <c r="D290">
        <v>0.04</v>
      </c>
      <c r="E290">
        <v>0.16</v>
      </c>
      <c r="F290">
        <v>0.03</v>
      </c>
      <c r="L290">
        <v>0.02</v>
      </c>
      <c r="M290">
        <v>0.04</v>
      </c>
      <c r="N290">
        <v>0.03</v>
      </c>
      <c r="T290">
        <v>8</v>
      </c>
    </row>
    <row r="291" spans="1:20" x14ac:dyDescent="0.2">
      <c r="A291">
        <v>9</v>
      </c>
      <c r="I291">
        <v>0.05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D293">
        <v>0.01</v>
      </c>
      <c r="M293">
        <v>0.01</v>
      </c>
      <c r="Q293">
        <v>0.15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L295">
        <v>0.14000000000000001</v>
      </c>
      <c r="T295">
        <v>13</v>
      </c>
    </row>
    <row r="296" spans="1:20" x14ac:dyDescent="0.2">
      <c r="A296">
        <v>14</v>
      </c>
      <c r="F296">
        <v>0.1</v>
      </c>
      <c r="H296">
        <v>0.1</v>
      </c>
      <c r="L296">
        <v>0.33</v>
      </c>
      <c r="M296">
        <v>0.32</v>
      </c>
      <c r="T296">
        <v>14</v>
      </c>
    </row>
    <row r="297" spans="1:20" x14ac:dyDescent="0.2">
      <c r="A297">
        <v>15</v>
      </c>
      <c r="D297">
        <v>0.38</v>
      </c>
      <c r="E297">
        <v>0.38</v>
      </c>
      <c r="F297">
        <v>0.28000000000000003</v>
      </c>
      <c r="G297">
        <v>0.42</v>
      </c>
      <c r="H297">
        <v>0.32</v>
      </c>
      <c r="I297">
        <v>0.45</v>
      </c>
      <c r="K297">
        <v>0.42</v>
      </c>
      <c r="M297">
        <v>0.02</v>
      </c>
      <c r="O297">
        <v>0.09</v>
      </c>
      <c r="P297">
        <v>0.48</v>
      </c>
      <c r="Q297">
        <v>0.05</v>
      </c>
      <c r="R297">
        <v>0.45</v>
      </c>
      <c r="T297">
        <v>15</v>
      </c>
    </row>
    <row r="298" spans="1:20" x14ac:dyDescent="0.2">
      <c r="A298">
        <v>16</v>
      </c>
      <c r="B298">
        <v>0.06</v>
      </c>
      <c r="C298">
        <v>0.4</v>
      </c>
      <c r="J298">
        <v>0.46</v>
      </c>
      <c r="N298">
        <v>0.4</v>
      </c>
      <c r="O298">
        <v>0.39</v>
      </c>
      <c r="T298">
        <v>16</v>
      </c>
    </row>
    <row r="299" spans="1:20" x14ac:dyDescent="0.2">
      <c r="A299">
        <v>17</v>
      </c>
      <c r="O299">
        <v>0.06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E304">
        <v>0.02</v>
      </c>
      <c r="I304">
        <v>0.04</v>
      </c>
      <c r="T304">
        <v>22</v>
      </c>
    </row>
    <row r="305" spans="1:20" x14ac:dyDescent="0.2">
      <c r="A305">
        <v>23</v>
      </c>
      <c r="D305">
        <v>0.84</v>
      </c>
      <c r="F305">
        <v>0.96</v>
      </c>
      <c r="G305">
        <v>0.87</v>
      </c>
      <c r="H305">
        <v>0.91</v>
      </c>
      <c r="K305">
        <v>0.84</v>
      </c>
      <c r="L305">
        <v>0.8</v>
      </c>
      <c r="O305">
        <v>0.9</v>
      </c>
      <c r="R305">
        <v>0.9</v>
      </c>
      <c r="T305">
        <v>23</v>
      </c>
    </row>
    <row r="306" spans="1:20" x14ac:dyDescent="0.2">
      <c r="A306">
        <v>24</v>
      </c>
      <c r="B306">
        <v>0.73</v>
      </c>
      <c r="D306">
        <v>0.09</v>
      </c>
      <c r="E306">
        <v>0.99</v>
      </c>
      <c r="F306">
        <v>0.06</v>
      </c>
      <c r="G306">
        <v>0.09</v>
      </c>
      <c r="H306">
        <v>0.15</v>
      </c>
      <c r="I306">
        <v>0.95</v>
      </c>
      <c r="J306">
        <v>0.78</v>
      </c>
      <c r="K306">
        <v>0.12</v>
      </c>
      <c r="L306">
        <v>0.13</v>
      </c>
      <c r="M306">
        <v>0.64</v>
      </c>
      <c r="N306">
        <v>0.85</v>
      </c>
      <c r="P306">
        <v>0.91</v>
      </c>
      <c r="Q306">
        <v>0.5</v>
      </c>
      <c r="R306">
        <v>0.1</v>
      </c>
      <c r="T306">
        <v>24</v>
      </c>
    </row>
    <row r="307" spans="1:20" x14ac:dyDescent="0.2">
      <c r="A307">
        <v>25</v>
      </c>
      <c r="B307">
        <v>0.01</v>
      </c>
      <c r="C307">
        <v>1.02</v>
      </c>
      <c r="J307">
        <v>0.12</v>
      </c>
      <c r="T307">
        <v>25</v>
      </c>
    </row>
    <row r="308" spans="1:20" x14ac:dyDescent="0.2">
      <c r="A308">
        <v>26</v>
      </c>
      <c r="T308">
        <v>26</v>
      </c>
    </row>
    <row r="309" spans="1:20" x14ac:dyDescent="0.2">
      <c r="A309">
        <v>27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N311">
        <v>0.05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s="1" t="s">
        <v>37</v>
      </c>
      <c r="B314" s="1">
        <f t="shared" ref="B314:R314" si="23">SUM(B283:B313)</f>
        <v>0.82</v>
      </c>
      <c r="C314" s="1">
        <f t="shared" si="23"/>
        <v>1.67</v>
      </c>
      <c r="D314" s="1">
        <f t="shared" si="23"/>
        <v>1.36</v>
      </c>
      <c r="E314" s="1">
        <f t="shared" si="23"/>
        <v>1.6099999999999999</v>
      </c>
      <c r="F314" s="1">
        <f t="shared" si="23"/>
        <v>1.4700000000000002</v>
      </c>
      <c r="G314" s="1">
        <f t="shared" si="23"/>
        <v>1.3800000000000001</v>
      </c>
      <c r="H314" s="1">
        <f t="shared" si="23"/>
        <v>1.48</v>
      </c>
      <c r="I314" s="1">
        <f t="shared" si="23"/>
        <v>1.49</v>
      </c>
      <c r="J314" s="1">
        <f t="shared" si="23"/>
        <v>1.3599999999999999</v>
      </c>
      <c r="K314" s="1">
        <f t="shared" si="23"/>
        <v>1.38</v>
      </c>
      <c r="L314" s="1">
        <f t="shared" si="23"/>
        <v>1.42</v>
      </c>
      <c r="M314" s="1">
        <f t="shared" si="23"/>
        <v>1.06</v>
      </c>
      <c r="N314" s="1">
        <f t="shared" si="23"/>
        <v>1.37</v>
      </c>
      <c r="O314" s="1">
        <f t="shared" si="23"/>
        <v>1.44</v>
      </c>
      <c r="P314" s="1">
        <f t="shared" si="23"/>
        <v>1.47</v>
      </c>
      <c r="Q314" s="1">
        <f t="shared" si="23"/>
        <v>0.7</v>
      </c>
      <c r="R314" s="1">
        <f t="shared" si="23"/>
        <v>1.4500000000000002</v>
      </c>
      <c r="S314" s="1"/>
      <c r="T314" s="1"/>
    </row>
    <row r="316" spans="1:20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8" spans="1:20" x14ac:dyDescent="0.2">
      <c r="A318">
        <v>1</v>
      </c>
      <c r="T318">
        <v>1</v>
      </c>
    </row>
    <row r="319" spans="1:20" x14ac:dyDescent="0.2">
      <c r="A319">
        <v>2</v>
      </c>
      <c r="H319">
        <v>0.19</v>
      </c>
      <c r="T319">
        <v>2</v>
      </c>
    </row>
    <row r="320" spans="1:20" x14ac:dyDescent="0.2">
      <c r="A320">
        <v>3</v>
      </c>
      <c r="D320">
        <v>0.15</v>
      </c>
      <c r="E320">
        <v>0.16</v>
      </c>
      <c r="F320">
        <v>0.12</v>
      </c>
      <c r="G320">
        <v>0.17</v>
      </c>
      <c r="I320">
        <v>0.21</v>
      </c>
      <c r="K320">
        <v>0.28999999999999998</v>
      </c>
      <c r="L320">
        <v>0.31</v>
      </c>
      <c r="M320">
        <v>0.1</v>
      </c>
      <c r="O320">
        <v>0.17</v>
      </c>
      <c r="P320">
        <v>0.2</v>
      </c>
      <c r="R320">
        <v>0.26</v>
      </c>
      <c r="T320">
        <v>3</v>
      </c>
    </row>
    <row r="321" spans="1:20" x14ac:dyDescent="0.2">
      <c r="A321">
        <v>4</v>
      </c>
      <c r="C321">
        <v>0.16</v>
      </c>
      <c r="J321">
        <v>0.18</v>
      </c>
      <c r="M321">
        <v>0.03</v>
      </c>
      <c r="N321">
        <v>0.14000000000000001</v>
      </c>
      <c r="Q321">
        <v>0.15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T326">
        <v>9</v>
      </c>
    </row>
    <row r="327" spans="1:20" x14ac:dyDescent="0.2">
      <c r="A327">
        <v>10</v>
      </c>
      <c r="T327">
        <v>10</v>
      </c>
    </row>
    <row r="328" spans="1:20" x14ac:dyDescent="0.2">
      <c r="A328">
        <v>11</v>
      </c>
      <c r="T328">
        <v>11</v>
      </c>
    </row>
    <row r="329" spans="1:20" x14ac:dyDescent="0.2">
      <c r="A329">
        <v>12</v>
      </c>
      <c r="F329">
        <v>0.14000000000000001</v>
      </c>
      <c r="H329">
        <v>0.08</v>
      </c>
      <c r="K329">
        <v>0.2</v>
      </c>
      <c r="L329">
        <v>0.16</v>
      </c>
      <c r="T329">
        <v>12</v>
      </c>
    </row>
    <row r="330" spans="1:20" x14ac:dyDescent="0.2">
      <c r="A330">
        <v>13</v>
      </c>
      <c r="D330">
        <v>0.1</v>
      </c>
      <c r="E330">
        <v>0.09</v>
      </c>
      <c r="I330">
        <v>0.14000000000000001</v>
      </c>
      <c r="J330">
        <v>0.1</v>
      </c>
      <c r="M330">
        <v>0.09</v>
      </c>
      <c r="N330">
        <v>0.04</v>
      </c>
      <c r="O330">
        <v>7.0000000000000007E-2</v>
      </c>
      <c r="P330">
        <v>0.11</v>
      </c>
      <c r="R330">
        <v>0.2</v>
      </c>
      <c r="T330">
        <v>13</v>
      </c>
    </row>
    <row r="331" spans="1:20" x14ac:dyDescent="0.2">
      <c r="A331">
        <v>14</v>
      </c>
      <c r="C331">
        <v>0.21</v>
      </c>
      <c r="T331">
        <v>14</v>
      </c>
    </row>
    <row r="332" spans="1:20" x14ac:dyDescent="0.2">
      <c r="A332">
        <v>15</v>
      </c>
      <c r="T332">
        <v>15</v>
      </c>
    </row>
    <row r="333" spans="1:20" x14ac:dyDescent="0.2">
      <c r="A333">
        <v>16</v>
      </c>
      <c r="T333">
        <v>16</v>
      </c>
    </row>
    <row r="334" spans="1:20" x14ac:dyDescent="0.2">
      <c r="A334">
        <v>17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E338">
        <v>0.02</v>
      </c>
      <c r="F338">
        <v>0.05</v>
      </c>
      <c r="I338">
        <v>0.02</v>
      </c>
      <c r="J338">
        <v>0.02</v>
      </c>
      <c r="L338">
        <v>0.03</v>
      </c>
      <c r="M338">
        <v>0.08</v>
      </c>
      <c r="N338">
        <v>0.06</v>
      </c>
      <c r="O338">
        <v>0.02</v>
      </c>
      <c r="T338">
        <v>21</v>
      </c>
    </row>
    <row r="339" spans="1:20" x14ac:dyDescent="0.2">
      <c r="A339">
        <v>22</v>
      </c>
      <c r="T339">
        <v>22</v>
      </c>
    </row>
    <row r="340" spans="1:20" x14ac:dyDescent="0.2">
      <c r="A340">
        <v>23</v>
      </c>
      <c r="T340">
        <v>23</v>
      </c>
    </row>
    <row r="341" spans="1:20" x14ac:dyDescent="0.2">
      <c r="A341">
        <v>24</v>
      </c>
      <c r="T341">
        <v>24</v>
      </c>
    </row>
    <row r="342" spans="1:20" x14ac:dyDescent="0.2">
      <c r="A342">
        <v>25</v>
      </c>
      <c r="T342">
        <v>25</v>
      </c>
    </row>
    <row r="343" spans="1:20" x14ac:dyDescent="0.2">
      <c r="A343">
        <v>26</v>
      </c>
      <c r="T343">
        <v>26</v>
      </c>
    </row>
    <row r="344" spans="1:20" x14ac:dyDescent="0.2">
      <c r="A344">
        <v>27</v>
      </c>
      <c r="T344">
        <v>27</v>
      </c>
    </row>
    <row r="345" spans="1:20" x14ac:dyDescent="0.2">
      <c r="A345">
        <v>28</v>
      </c>
      <c r="E345">
        <v>0.1</v>
      </c>
      <c r="F345">
        <v>0.11</v>
      </c>
      <c r="G345">
        <v>0.09</v>
      </c>
      <c r="L345">
        <v>0.06</v>
      </c>
      <c r="M345">
        <v>0.11</v>
      </c>
      <c r="N345">
        <v>7.0000000000000007E-2</v>
      </c>
      <c r="P345">
        <v>0.09</v>
      </c>
      <c r="Q345">
        <v>0.2</v>
      </c>
      <c r="R345">
        <v>0.1</v>
      </c>
      <c r="T345">
        <v>28</v>
      </c>
    </row>
    <row r="346" spans="1:20" x14ac:dyDescent="0.2">
      <c r="A346">
        <v>29</v>
      </c>
      <c r="B346">
        <v>7.0000000000000007E-2</v>
      </c>
      <c r="E346">
        <v>0.23</v>
      </c>
      <c r="F346">
        <v>0.14000000000000001</v>
      </c>
      <c r="G346">
        <v>0.13</v>
      </c>
      <c r="H346">
        <v>0.22</v>
      </c>
      <c r="J346">
        <v>7.0000000000000007E-2</v>
      </c>
      <c r="L346">
        <v>0.2</v>
      </c>
      <c r="M346">
        <v>0.1</v>
      </c>
      <c r="N346">
        <v>0.01</v>
      </c>
      <c r="R346">
        <v>0.1</v>
      </c>
      <c r="T346">
        <v>29</v>
      </c>
    </row>
    <row r="347" spans="1:20" x14ac:dyDescent="0.2">
      <c r="A347">
        <v>30</v>
      </c>
      <c r="B347">
        <v>0.22</v>
      </c>
      <c r="C347">
        <v>0.31</v>
      </c>
      <c r="E347">
        <v>0.48</v>
      </c>
      <c r="F347">
        <v>0.35</v>
      </c>
      <c r="G347">
        <v>0.42</v>
      </c>
      <c r="H347">
        <v>0.3</v>
      </c>
      <c r="I347">
        <v>0.54</v>
      </c>
      <c r="J347">
        <v>0.33</v>
      </c>
      <c r="K347">
        <v>0.52</v>
      </c>
      <c r="L347">
        <v>0.15</v>
      </c>
      <c r="M347">
        <v>0.24</v>
      </c>
      <c r="O347">
        <v>0.2</v>
      </c>
      <c r="P347">
        <v>0.62</v>
      </c>
      <c r="Q347">
        <v>0.2</v>
      </c>
      <c r="R347">
        <v>0.38</v>
      </c>
      <c r="T347">
        <v>30</v>
      </c>
    </row>
    <row r="348" spans="1:20" x14ac:dyDescent="0.2">
      <c r="A348">
        <v>31</v>
      </c>
      <c r="C348">
        <v>0.11</v>
      </c>
      <c r="D348">
        <v>0.65</v>
      </c>
      <c r="E348">
        <v>0.33</v>
      </c>
      <c r="F348">
        <v>0.35</v>
      </c>
      <c r="G348">
        <v>0.11</v>
      </c>
      <c r="H348">
        <v>0.11</v>
      </c>
      <c r="I348">
        <v>7.0000000000000007E-2</v>
      </c>
      <c r="J348">
        <v>0.14000000000000001</v>
      </c>
      <c r="L348">
        <v>0.05</v>
      </c>
      <c r="M348">
        <v>0.05</v>
      </c>
      <c r="N348">
        <v>0.78</v>
      </c>
      <c r="O348">
        <v>0.41</v>
      </c>
      <c r="P348">
        <v>0.52</v>
      </c>
      <c r="R348">
        <v>0.04</v>
      </c>
      <c r="T348">
        <v>31</v>
      </c>
    </row>
    <row r="349" spans="1:20" x14ac:dyDescent="0.2">
      <c r="A349" s="1" t="s">
        <v>37</v>
      </c>
      <c r="B349" s="1">
        <f t="shared" ref="B349:R349" si="24">SUM(B318:B348)</f>
        <v>0.29000000000000004</v>
      </c>
      <c r="C349" s="1">
        <f t="shared" si="24"/>
        <v>0.78999999999999992</v>
      </c>
      <c r="D349" s="1">
        <f t="shared" si="24"/>
        <v>0.9</v>
      </c>
      <c r="E349" s="1">
        <f t="shared" si="24"/>
        <v>1.4100000000000001</v>
      </c>
      <c r="F349" s="1">
        <f t="shared" si="24"/>
        <v>1.26</v>
      </c>
      <c r="G349" s="1">
        <f t="shared" si="24"/>
        <v>0.92</v>
      </c>
      <c r="H349" s="1">
        <f t="shared" si="24"/>
        <v>0.9</v>
      </c>
      <c r="I349" s="1">
        <f t="shared" si="24"/>
        <v>0.98</v>
      </c>
      <c r="J349" s="1">
        <f t="shared" si="24"/>
        <v>0.84000000000000008</v>
      </c>
      <c r="K349" s="1">
        <f t="shared" si="24"/>
        <v>1.01</v>
      </c>
      <c r="L349" s="1">
        <f t="shared" si="24"/>
        <v>0.96000000000000008</v>
      </c>
      <c r="M349" s="1">
        <f t="shared" si="24"/>
        <v>0.8</v>
      </c>
      <c r="N349" s="1">
        <f t="shared" si="24"/>
        <v>1.1000000000000001</v>
      </c>
      <c r="O349" s="1">
        <f t="shared" si="24"/>
        <v>0.87</v>
      </c>
      <c r="P349" s="1">
        <f t="shared" si="24"/>
        <v>1.54</v>
      </c>
      <c r="Q349" s="1">
        <f t="shared" si="24"/>
        <v>0.55000000000000004</v>
      </c>
      <c r="R349" s="1">
        <f t="shared" si="24"/>
        <v>1.08</v>
      </c>
      <c r="S349" s="1"/>
      <c r="T349" s="1"/>
    </row>
    <row r="351" spans="1:20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3" spans="1:20" x14ac:dyDescent="0.2">
      <c r="A353">
        <v>1</v>
      </c>
      <c r="C353">
        <v>0.1</v>
      </c>
      <c r="G353">
        <v>0.04</v>
      </c>
      <c r="H353">
        <v>0.08</v>
      </c>
      <c r="L353">
        <v>0.05</v>
      </c>
      <c r="M353">
        <v>0.03</v>
      </c>
      <c r="O353">
        <v>0.08</v>
      </c>
      <c r="P353">
        <v>0.05</v>
      </c>
      <c r="R353">
        <v>0.02</v>
      </c>
      <c r="T353">
        <v>1</v>
      </c>
    </row>
    <row r="354" spans="1:20" x14ac:dyDescent="0.2">
      <c r="A354">
        <v>2</v>
      </c>
      <c r="C354">
        <v>0.05</v>
      </c>
      <c r="E354">
        <v>7.0000000000000007E-2</v>
      </c>
      <c r="F354">
        <v>0.13</v>
      </c>
      <c r="I354">
        <v>0.08</v>
      </c>
      <c r="J354">
        <v>0.15</v>
      </c>
      <c r="M354">
        <v>0.06</v>
      </c>
      <c r="O354">
        <v>0.05</v>
      </c>
      <c r="T354">
        <v>2</v>
      </c>
    </row>
    <row r="355" spans="1:20" x14ac:dyDescent="0.2">
      <c r="A355">
        <v>3</v>
      </c>
      <c r="C355">
        <v>0.1</v>
      </c>
      <c r="E355">
        <v>0.06</v>
      </c>
      <c r="K355">
        <v>0.16</v>
      </c>
      <c r="M355">
        <v>0.03</v>
      </c>
      <c r="N355">
        <v>0.05</v>
      </c>
      <c r="T355">
        <v>3</v>
      </c>
    </row>
    <row r="356" spans="1:20" x14ac:dyDescent="0.2">
      <c r="A356">
        <v>4</v>
      </c>
      <c r="B356">
        <v>0.08</v>
      </c>
      <c r="D356">
        <v>0.13</v>
      </c>
      <c r="E356">
        <v>0.11</v>
      </c>
      <c r="G356">
        <v>0.1</v>
      </c>
      <c r="H356">
        <v>0.11</v>
      </c>
      <c r="I356">
        <v>0.1</v>
      </c>
      <c r="J356">
        <v>0.12</v>
      </c>
      <c r="L356">
        <v>0.13</v>
      </c>
      <c r="M356">
        <v>0.12</v>
      </c>
      <c r="N356">
        <v>0.12</v>
      </c>
      <c r="P356">
        <v>0.12</v>
      </c>
      <c r="R356">
        <v>0.17</v>
      </c>
      <c r="T356">
        <v>4</v>
      </c>
    </row>
    <row r="357" spans="1:20" x14ac:dyDescent="0.2">
      <c r="A357">
        <v>5</v>
      </c>
      <c r="E357">
        <v>0.22</v>
      </c>
      <c r="H357">
        <v>0.02</v>
      </c>
      <c r="K357">
        <v>0.14000000000000001</v>
      </c>
      <c r="M357">
        <v>0.01</v>
      </c>
      <c r="T357">
        <v>5</v>
      </c>
    </row>
    <row r="358" spans="1:20" x14ac:dyDescent="0.2">
      <c r="A358">
        <v>6</v>
      </c>
      <c r="G358">
        <v>0.22</v>
      </c>
      <c r="H358">
        <v>0.2</v>
      </c>
      <c r="L358">
        <v>0.24</v>
      </c>
      <c r="T358">
        <v>6</v>
      </c>
    </row>
    <row r="359" spans="1:20" x14ac:dyDescent="0.2">
      <c r="A359">
        <v>7</v>
      </c>
      <c r="B359">
        <v>0.4</v>
      </c>
      <c r="C359">
        <v>0.31</v>
      </c>
      <c r="E359">
        <v>0.57999999999999996</v>
      </c>
      <c r="F359">
        <v>0.53</v>
      </c>
      <c r="G359">
        <v>0.17</v>
      </c>
      <c r="H359">
        <v>0.56999999999999995</v>
      </c>
      <c r="I359">
        <v>0.36</v>
      </c>
      <c r="J359">
        <v>0.42</v>
      </c>
      <c r="L359">
        <v>0.12</v>
      </c>
      <c r="M359">
        <v>0.26</v>
      </c>
      <c r="N359">
        <v>0.46</v>
      </c>
      <c r="P359">
        <v>0.55000000000000004</v>
      </c>
      <c r="Q359">
        <v>0.3</v>
      </c>
      <c r="R359">
        <v>0.3</v>
      </c>
      <c r="T359">
        <v>7</v>
      </c>
    </row>
    <row r="360" spans="1:20" x14ac:dyDescent="0.2">
      <c r="A360">
        <v>8</v>
      </c>
      <c r="E360">
        <v>0.48</v>
      </c>
      <c r="H360">
        <v>0.16</v>
      </c>
      <c r="I360">
        <v>0.11</v>
      </c>
      <c r="J360">
        <v>0.17</v>
      </c>
      <c r="K360">
        <v>0.51</v>
      </c>
      <c r="M360">
        <v>0.16</v>
      </c>
      <c r="N360">
        <v>0.24</v>
      </c>
      <c r="O360">
        <v>0.52</v>
      </c>
      <c r="R360">
        <v>0.1</v>
      </c>
      <c r="T360">
        <v>8</v>
      </c>
    </row>
    <row r="361" spans="1:20" x14ac:dyDescent="0.2">
      <c r="A361">
        <v>9</v>
      </c>
      <c r="D361">
        <v>0.5</v>
      </c>
      <c r="E361">
        <v>0.03</v>
      </c>
      <c r="M361">
        <v>0.02</v>
      </c>
      <c r="T361">
        <v>9</v>
      </c>
    </row>
    <row r="362" spans="1:20" x14ac:dyDescent="0.2">
      <c r="A362">
        <v>10</v>
      </c>
      <c r="C362">
        <v>0.22</v>
      </c>
      <c r="T362">
        <v>10</v>
      </c>
    </row>
    <row r="363" spans="1:20" x14ac:dyDescent="0.2">
      <c r="A363">
        <v>11</v>
      </c>
      <c r="D363">
        <v>0.15</v>
      </c>
      <c r="F363">
        <v>0.22</v>
      </c>
      <c r="G363">
        <v>0.22</v>
      </c>
      <c r="H363">
        <v>0.2</v>
      </c>
      <c r="L363">
        <v>0.18</v>
      </c>
      <c r="N363">
        <v>0.17</v>
      </c>
      <c r="P363">
        <v>0.16</v>
      </c>
      <c r="Q363">
        <v>0.4</v>
      </c>
      <c r="T363">
        <v>11</v>
      </c>
    </row>
    <row r="364" spans="1:20" x14ac:dyDescent="0.2">
      <c r="A364">
        <v>12</v>
      </c>
      <c r="B364">
        <v>0.24</v>
      </c>
      <c r="C364">
        <v>0.25</v>
      </c>
      <c r="D364">
        <v>0.1</v>
      </c>
      <c r="G364">
        <v>0.09</v>
      </c>
      <c r="H364">
        <v>0.09</v>
      </c>
      <c r="I364">
        <v>0.28999999999999998</v>
      </c>
      <c r="J364">
        <v>0.23</v>
      </c>
      <c r="L364">
        <v>0.05</v>
      </c>
      <c r="M364">
        <v>0.2</v>
      </c>
      <c r="O364">
        <v>0.26</v>
      </c>
      <c r="P364">
        <v>0.09</v>
      </c>
      <c r="R364">
        <v>0.26</v>
      </c>
      <c r="T364">
        <v>12</v>
      </c>
    </row>
    <row r="365" spans="1:20" x14ac:dyDescent="0.2">
      <c r="A365">
        <v>13</v>
      </c>
      <c r="F365">
        <v>0.05</v>
      </c>
      <c r="J365">
        <v>0.03</v>
      </c>
      <c r="M365">
        <v>0.01</v>
      </c>
      <c r="O365">
        <v>0.08</v>
      </c>
      <c r="T365">
        <v>13</v>
      </c>
    </row>
    <row r="366" spans="1:20" x14ac:dyDescent="0.2">
      <c r="A366">
        <v>14</v>
      </c>
      <c r="F366">
        <v>0.02</v>
      </c>
      <c r="K366">
        <v>0.28000000000000003</v>
      </c>
      <c r="T366">
        <v>14</v>
      </c>
    </row>
    <row r="367" spans="1:20" x14ac:dyDescent="0.2">
      <c r="A367">
        <v>15</v>
      </c>
      <c r="C367">
        <v>0.05</v>
      </c>
      <c r="T367">
        <v>15</v>
      </c>
    </row>
    <row r="368" spans="1:20" x14ac:dyDescent="0.2">
      <c r="A368">
        <v>16</v>
      </c>
      <c r="K368">
        <v>0.18</v>
      </c>
      <c r="T368">
        <v>16</v>
      </c>
    </row>
    <row r="369" spans="1:20" x14ac:dyDescent="0.2">
      <c r="A369">
        <v>17</v>
      </c>
      <c r="B369">
        <v>0.03</v>
      </c>
      <c r="E369">
        <v>0.1</v>
      </c>
      <c r="F369">
        <v>0.21</v>
      </c>
      <c r="G369">
        <v>7.0000000000000007E-2</v>
      </c>
      <c r="I369">
        <v>7.0000000000000007E-2</v>
      </c>
      <c r="L369">
        <v>0.09</v>
      </c>
      <c r="M369">
        <v>0.08</v>
      </c>
      <c r="N369">
        <v>0.05</v>
      </c>
      <c r="O369">
        <v>0.08</v>
      </c>
      <c r="P369">
        <v>0.13</v>
      </c>
      <c r="Q369">
        <v>0.2</v>
      </c>
      <c r="R369">
        <v>0.1</v>
      </c>
      <c r="T369">
        <v>17</v>
      </c>
    </row>
    <row r="370" spans="1:20" x14ac:dyDescent="0.2">
      <c r="A370">
        <v>18</v>
      </c>
      <c r="B370">
        <v>0.04</v>
      </c>
      <c r="C370">
        <v>0.11</v>
      </c>
      <c r="H370">
        <v>0.08</v>
      </c>
      <c r="K370">
        <v>0.04</v>
      </c>
      <c r="L370">
        <v>0.03</v>
      </c>
      <c r="M370">
        <v>7.0000000000000007E-2</v>
      </c>
      <c r="T370">
        <v>18</v>
      </c>
    </row>
    <row r="371" spans="1:20" x14ac:dyDescent="0.2">
      <c r="A371">
        <v>19</v>
      </c>
      <c r="E371">
        <v>0.24</v>
      </c>
      <c r="F371">
        <v>7.0000000000000007E-2</v>
      </c>
      <c r="I371">
        <v>0.05</v>
      </c>
      <c r="J371">
        <v>0.08</v>
      </c>
      <c r="M371">
        <v>0.02</v>
      </c>
      <c r="N371">
        <v>0.03</v>
      </c>
      <c r="P371">
        <v>0.22</v>
      </c>
      <c r="R371">
        <v>7.0000000000000007E-2</v>
      </c>
      <c r="T371">
        <v>19</v>
      </c>
    </row>
    <row r="372" spans="1:20" x14ac:dyDescent="0.2">
      <c r="A372">
        <v>20</v>
      </c>
      <c r="C372">
        <v>0.25</v>
      </c>
      <c r="T372">
        <v>20</v>
      </c>
    </row>
    <row r="373" spans="1:20" x14ac:dyDescent="0.2">
      <c r="A373">
        <v>21</v>
      </c>
      <c r="E373">
        <v>0.63</v>
      </c>
      <c r="G373">
        <v>0.69</v>
      </c>
      <c r="H373">
        <v>0.5</v>
      </c>
      <c r="I373">
        <v>0.37</v>
      </c>
      <c r="J373">
        <v>0.4</v>
      </c>
      <c r="L373">
        <v>0.46</v>
      </c>
      <c r="M373">
        <v>0.01</v>
      </c>
      <c r="O373">
        <v>0.8</v>
      </c>
      <c r="P373">
        <v>0.48</v>
      </c>
      <c r="R373">
        <v>0.05</v>
      </c>
      <c r="T373">
        <v>21</v>
      </c>
    </row>
    <row r="374" spans="1:20" x14ac:dyDescent="0.2">
      <c r="A374">
        <v>22</v>
      </c>
      <c r="D374">
        <v>0.72</v>
      </c>
      <c r="E374">
        <v>0.19</v>
      </c>
      <c r="F374">
        <v>0.34</v>
      </c>
      <c r="G374">
        <v>0.1</v>
      </c>
      <c r="H374">
        <v>0.12</v>
      </c>
      <c r="I374">
        <v>0.12</v>
      </c>
      <c r="J374">
        <v>0.26</v>
      </c>
      <c r="L374">
        <v>0.08</v>
      </c>
      <c r="M374">
        <v>0.14000000000000001</v>
      </c>
      <c r="N374">
        <v>0.62</v>
      </c>
      <c r="O374">
        <v>0.15</v>
      </c>
      <c r="P374">
        <v>0.25</v>
      </c>
      <c r="R374">
        <v>0.6</v>
      </c>
      <c r="T374">
        <v>22</v>
      </c>
    </row>
    <row r="375" spans="1:20" x14ac:dyDescent="0.2">
      <c r="A375">
        <v>23</v>
      </c>
      <c r="B375">
        <v>0.4</v>
      </c>
      <c r="J375">
        <v>0.05</v>
      </c>
      <c r="K375">
        <v>0.31</v>
      </c>
      <c r="M375">
        <v>0.02</v>
      </c>
      <c r="T375">
        <v>23</v>
      </c>
    </row>
    <row r="376" spans="1:20" x14ac:dyDescent="0.2">
      <c r="A376">
        <v>24</v>
      </c>
      <c r="T376">
        <v>24</v>
      </c>
    </row>
    <row r="377" spans="1:20" x14ac:dyDescent="0.2">
      <c r="A377">
        <v>25</v>
      </c>
      <c r="T377">
        <v>25</v>
      </c>
    </row>
    <row r="378" spans="1:20" x14ac:dyDescent="0.2">
      <c r="A378">
        <v>26</v>
      </c>
      <c r="T378">
        <v>26</v>
      </c>
    </row>
    <row r="379" spans="1:20" x14ac:dyDescent="0.2">
      <c r="A379">
        <v>27</v>
      </c>
      <c r="F379">
        <v>0.62</v>
      </c>
      <c r="J379">
        <v>0.11</v>
      </c>
      <c r="L379">
        <v>0.5</v>
      </c>
      <c r="M379">
        <v>0.22</v>
      </c>
      <c r="N379">
        <v>0.11</v>
      </c>
      <c r="T379">
        <v>27</v>
      </c>
    </row>
    <row r="380" spans="1:20" x14ac:dyDescent="0.2">
      <c r="A380">
        <v>28</v>
      </c>
      <c r="C380">
        <v>0.66</v>
      </c>
      <c r="E380">
        <v>0.37</v>
      </c>
      <c r="H380">
        <v>0.38</v>
      </c>
      <c r="J380">
        <v>0.4</v>
      </c>
      <c r="M380">
        <v>0.2</v>
      </c>
      <c r="O380">
        <v>0.5</v>
      </c>
      <c r="P380">
        <v>0.43</v>
      </c>
      <c r="T380">
        <v>28</v>
      </c>
    </row>
    <row r="381" spans="1:20" x14ac:dyDescent="0.2">
      <c r="A381">
        <v>29</v>
      </c>
      <c r="H381">
        <v>0.03</v>
      </c>
      <c r="I381">
        <v>0.59</v>
      </c>
      <c r="O381">
        <v>0.03</v>
      </c>
      <c r="T381">
        <v>29</v>
      </c>
    </row>
    <row r="382" spans="1:20" x14ac:dyDescent="0.2">
      <c r="A382">
        <v>30</v>
      </c>
      <c r="B382">
        <v>0.55000000000000004</v>
      </c>
      <c r="C382">
        <v>0.11</v>
      </c>
      <c r="E382">
        <v>0.05</v>
      </c>
      <c r="F382">
        <v>0.01</v>
      </c>
      <c r="I382">
        <v>0.05</v>
      </c>
      <c r="J382">
        <v>0.02</v>
      </c>
      <c r="L382">
        <v>0.02</v>
      </c>
      <c r="M382">
        <v>0.05</v>
      </c>
      <c r="N382">
        <v>0.2</v>
      </c>
      <c r="O382">
        <v>0.03</v>
      </c>
      <c r="Q382">
        <v>0.4</v>
      </c>
      <c r="R382">
        <v>0.1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s="1" t="s">
        <v>37</v>
      </c>
      <c r="B384" s="1">
        <f t="shared" ref="B384:R384" si="25">SUM(B353:B383)</f>
        <v>1.74</v>
      </c>
      <c r="C384" s="1">
        <f t="shared" si="25"/>
        <v>2.21</v>
      </c>
      <c r="D384" s="1">
        <f t="shared" si="25"/>
        <v>1.6</v>
      </c>
      <c r="E384" s="1">
        <f t="shared" si="25"/>
        <v>3.13</v>
      </c>
      <c r="F384" s="1">
        <f t="shared" si="25"/>
        <v>2.2000000000000002</v>
      </c>
      <c r="G384" s="1">
        <f t="shared" si="25"/>
        <v>1.7</v>
      </c>
      <c r="H384" s="1">
        <f t="shared" si="25"/>
        <v>2.5399999999999996</v>
      </c>
      <c r="I384" s="1">
        <f t="shared" si="25"/>
        <v>2.19</v>
      </c>
      <c r="J384" s="1">
        <f t="shared" si="25"/>
        <v>2.44</v>
      </c>
      <c r="K384" s="1">
        <f t="shared" si="25"/>
        <v>1.62</v>
      </c>
      <c r="L384" s="1">
        <f t="shared" si="25"/>
        <v>1.9500000000000002</v>
      </c>
      <c r="M384" s="1">
        <f t="shared" si="25"/>
        <v>1.7100000000000002</v>
      </c>
      <c r="N384" s="1">
        <f t="shared" si="25"/>
        <v>2.0500000000000003</v>
      </c>
      <c r="O384" s="1">
        <f t="shared" si="25"/>
        <v>2.5799999999999996</v>
      </c>
      <c r="P384" s="1">
        <f t="shared" si="25"/>
        <v>2.48</v>
      </c>
      <c r="Q384" s="1">
        <f t="shared" si="25"/>
        <v>1.2999999999999998</v>
      </c>
      <c r="R384" s="1">
        <f t="shared" si="25"/>
        <v>1.77</v>
      </c>
      <c r="S384" s="1"/>
      <c r="T384" s="1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8" spans="1:20" x14ac:dyDescent="0.2">
      <c r="A388">
        <v>1</v>
      </c>
      <c r="H388">
        <v>0.02</v>
      </c>
      <c r="M388">
        <v>0.08</v>
      </c>
      <c r="T388">
        <v>1</v>
      </c>
    </row>
    <row r="389" spans="1:20" x14ac:dyDescent="0.2">
      <c r="A389">
        <v>2</v>
      </c>
      <c r="B389">
        <v>0.05</v>
      </c>
      <c r="J389">
        <v>0.03</v>
      </c>
      <c r="O389">
        <v>0.03</v>
      </c>
      <c r="T389">
        <v>2</v>
      </c>
    </row>
    <row r="390" spans="1:20" x14ac:dyDescent="0.2">
      <c r="A390">
        <v>3</v>
      </c>
      <c r="G390">
        <v>0.3</v>
      </c>
      <c r="T390">
        <v>3</v>
      </c>
    </row>
    <row r="391" spans="1:20" x14ac:dyDescent="0.2">
      <c r="A391">
        <v>4</v>
      </c>
      <c r="T391">
        <v>4</v>
      </c>
    </row>
    <row r="392" spans="1:20" x14ac:dyDescent="0.2">
      <c r="A392">
        <v>5</v>
      </c>
      <c r="T392">
        <v>5</v>
      </c>
    </row>
    <row r="393" spans="1:20" x14ac:dyDescent="0.2">
      <c r="A393">
        <v>6</v>
      </c>
      <c r="T393">
        <v>6</v>
      </c>
    </row>
    <row r="394" spans="1:20" x14ac:dyDescent="0.2">
      <c r="A394">
        <v>7</v>
      </c>
      <c r="T394">
        <v>7</v>
      </c>
    </row>
    <row r="395" spans="1:20" x14ac:dyDescent="0.2">
      <c r="A395">
        <v>8</v>
      </c>
      <c r="B395">
        <v>7.0000000000000007E-2</v>
      </c>
      <c r="G395">
        <v>0.33</v>
      </c>
      <c r="H395">
        <v>0.12</v>
      </c>
      <c r="I395">
        <v>0.25</v>
      </c>
      <c r="J395">
        <v>0.08</v>
      </c>
      <c r="L395">
        <v>0.15</v>
      </c>
      <c r="M395">
        <v>0.1</v>
      </c>
      <c r="O395">
        <v>0.05</v>
      </c>
      <c r="P395">
        <v>0.14000000000000001</v>
      </c>
      <c r="R395">
        <v>0.38</v>
      </c>
      <c r="T395">
        <v>8</v>
      </c>
    </row>
    <row r="396" spans="1:20" x14ac:dyDescent="0.2">
      <c r="A396">
        <v>9</v>
      </c>
      <c r="B396">
        <v>0.08</v>
      </c>
      <c r="H396">
        <v>0.03</v>
      </c>
      <c r="I396">
        <v>0.02</v>
      </c>
      <c r="J396">
        <v>0.12</v>
      </c>
      <c r="M396">
        <v>0.02</v>
      </c>
      <c r="T396">
        <v>9</v>
      </c>
    </row>
    <row r="397" spans="1:20" x14ac:dyDescent="0.2">
      <c r="A397">
        <v>10</v>
      </c>
      <c r="B397">
        <v>0.05</v>
      </c>
      <c r="E397">
        <v>0.2</v>
      </c>
      <c r="H397">
        <v>0.09</v>
      </c>
      <c r="I397">
        <v>7.0000000000000007E-2</v>
      </c>
      <c r="J397">
        <v>0.06</v>
      </c>
      <c r="L397">
        <v>0.13</v>
      </c>
      <c r="M397">
        <v>0.08</v>
      </c>
      <c r="P397">
        <v>0.04</v>
      </c>
      <c r="R397">
        <v>0.08</v>
      </c>
      <c r="T397">
        <v>10</v>
      </c>
    </row>
    <row r="398" spans="1:20" x14ac:dyDescent="0.2">
      <c r="A398">
        <v>11</v>
      </c>
      <c r="I398">
        <v>0.04</v>
      </c>
      <c r="L398">
        <v>0.03</v>
      </c>
      <c r="N398">
        <v>0.18</v>
      </c>
      <c r="T398">
        <v>11</v>
      </c>
    </row>
    <row r="399" spans="1:20" x14ac:dyDescent="0.2">
      <c r="A399">
        <v>12</v>
      </c>
      <c r="J399">
        <v>0.02</v>
      </c>
      <c r="M399">
        <v>0.02</v>
      </c>
      <c r="O399">
        <v>0.05</v>
      </c>
      <c r="T399">
        <v>12</v>
      </c>
    </row>
    <row r="400" spans="1:20" x14ac:dyDescent="0.2">
      <c r="A400">
        <v>13</v>
      </c>
      <c r="H400">
        <v>0.03</v>
      </c>
      <c r="T400">
        <v>13</v>
      </c>
    </row>
    <row r="401" spans="1:20" x14ac:dyDescent="0.2">
      <c r="A401">
        <v>14</v>
      </c>
      <c r="B401">
        <v>0.03</v>
      </c>
      <c r="I401">
        <v>0.05</v>
      </c>
      <c r="K401">
        <v>0.48</v>
      </c>
      <c r="M401">
        <v>7.0000000000000007E-2</v>
      </c>
      <c r="N401">
        <v>0.02</v>
      </c>
      <c r="O401">
        <v>0.03</v>
      </c>
      <c r="R401">
        <v>0.2</v>
      </c>
      <c r="T401">
        <v>14</v>
      </c>
    </row>
    <row r="402" spans="1:20" x14ac:dyDescent="0.2">
      <c r="A402">
        <v>15</v>
      </c>
      <c r="J402">
        <v>0.01</v>
      </c>
      <c r="T402">
        <v>15</v>
      </c>
    </row>
    <row r="403" spans="1:20" x14ac:dyDescent="0.2">
      <c r="A403">
        <v>16</v>
      </c>
      <c r="C403">
        <v>0.54</v>
      </c>
      <c r="L403">
        <v>0.15</v>
      </c>
      <c r="O403">
        <v>0.05</v>
      </c>
      <c r="T403">
        <v>16</v>
      </c>
    </row>
    <row r="404" spans="1:20" x14ac:dyDescent="0.2">
      <c r="A404">
        <v>17</v>
      </c>
      <c r="B404">
        <v>0.03</v>
      </c>
      <c r="I404">
        <v>0.05</v>
      </c>
      <c r="L404">
        <v>0.06</v>
      </c>
      <c r="T404">
        <v>17</v>
      </c>
    </row>
    <row r="405" spans="1:20" x14ac:dyDescent="0.2">
      <c r="A405">
        <v>18</v>
      </c>
      <c r="G405">
        <v>0.18</v>
      </c>
      <c r="H405">
        <v>0.1</v>
      </c>
      <c r="J405">
        <v>0.09</v>
      </c>
      <c r="L405">
        <v>0.15</v>
      </c>
      <c r="M405">
        <v>0.06</v>
      </c>
      <c r="T405">
        <v>18</v>
      </c>
    </row>
    <row r="406" spans="1:20" x14ac:dyDescent="0.2">
      <c r="A406">
        <v>19</v>
      </c>
      <c r="F406">
        <v>0.09</v>
      </c>
      <c r="H406">
        <v>0.08</v>
      </c>
      <c r="I406">
        <v>7.0000000000000007E-2</v>
      </c>
      <c r="M406">
        <v>0.01</v>
      </c>
      <c r="O406">
        <v>0.05</v>
      </c>
      <c r="T406">
        <v>19</v>
      </c>
    </row>
    <row r="407" spans="1:20" x14ac:dyDescent="0.2">
      <c r="A407">
        <v>20</v>
      </c>
      <c r="E407">
        <v>0.24</v>
      </c>
      <c r="H407">
        <v>0.02</v>
      </c>
      <c r="J407">
        <v>0.04</v>
      </c>
      <c r="P407">
        <v>0.24</v>
      </c>
      <c r="R407">
        <v>0.15</v>
      </c>
      <c r="T407">
        <v>20</v>
      </c>
    </row>
    <row r="408" spans="1:20" x14ac:dyDescent="0.2">
      <c r="A408">
        <v>21</v>
      </c>
      <c r="B408">
        <v>0.08</v>
      </c>
      <c r="R408">
        <v>0.05</v>
      </c>
      <c r="T408">
        <v>21</v>
      </c>
    </row>
    <row r="409" spans="1:20" x14ac:dyDescent="0.2">
      <c r="A409">
        <v>22</v>
      </c>
      <c r="M409">
        <v>0.02</v>
      </c>
      <c r="R409">
        <v>0.03</v>
      </c>
      <c r="T409">
        <v>22</v>
      </c>
    </row>
    <row r="410" spans="1:20" x14ac:dyDescent="0.2">
      <c r="A410">
        <v>23</v>
      </c>
      <c r="T410">
        <v>23</v>
      </c>
    </row>
    <row r="411" spans="1:20" x14ac:dyDescent="0.2">
      <c r="A411">
        <v>24</v>
      </c>
      <c r="T411">
        <v>24</v>
      </c>
    </row>
    <row r="412" spans="1:20" x14ac:dyDescent="0.2">
      <c r="A412">
        <v>25</v>
      </c>
      <c r="I412">
        <v>0.05</v>
      </c>
      <c r="N412">
        <v>0.15</v>
      </c>
      <c r="O412">
        <v>0.03</v>
      </c>
      <c r="T412">
        <v>25</v>
      </c>
    </row>
    <row r="413" spans="1:20" x14ac:dyDescent="0.2">
      <c r="A413">
        <v>26</v>
      </c>
      <c r="E413">
        <v>0.08</v>
      </c>
      <c r="F413">
        <v>0.06</v>
      </c>
      <c r="J413">
        <v>0.04</v>
      </c>
      <c r="K413">
        <v>0.1</v>
      </c>
      <c r="M413">
        <v>0.05</v>
      </c>
      <c r="T413">
        <v>26</v>
      </c>
    </row>
    <row r="414" spans="1:20" x14ac:dyDescent="0.2">
      <c r="A414">
        <v>27</v>
      </c>
      <c r="H414">
        <v>0.1</v>
      </c>
      <c r="I414">
        <v>0.03</v>
      </c>
      <c r="L414">
        <v>0.11</v>
      </c>
      <c r="M414">
        <v>0.06</v>
      </c>
      <c r="O414">
        <v>0.04</v>
      </c>
      <c r="R414">
        <v>0.02</v>
      </c>
      <c r="T414">
        <v>27</v>
      </c>
    </row>
    <row r="415" spans="1:20" x14ac:dyDescent="0.2">
      <c r="A415">
        <v>28</v>
      </c>
      <c r="J415">
        <v>0.05</v>
      </c>
      <c r="M415">
        <v>0.01</v>
      </c>
      <c r="O415">
        <v>0.28000000000000003</v>
      </c>
      <c r="T415">
        <v>28</v>
      </c>
    </row>
    <row r="416" spans="1:20" x14ac:dyDescent="0.2">
      <c r="A416">
        <v>29</v>
      </c>
      <c r="H416">
        <v>0.12</v>
      </c>
      <c r="I416">
        <v>0.42</v>
      </c>
      <c r="J416">
        <v>0.28000000000000003</v>
      </c>
      <c r="K416">
        <v>0.6</v>
      </c>
      <c r="L416">
        <v>0.16</v>
      </c>
      <c r="M416">
        <v>0.27</v>
      </c>
      <c r="O416">
        <v>0.06</v>
      </c>
      <c r="P416">
        <v>0.34</v>
      </c>
      <c r="T416">
        <v>29</v>
      </c>
    </row>
    <row r="417" spans="1:20" x14ac:dyDescent="0.2">
      <c r="A417">
        <v>30</v>
      </c>
      <c r="C417">
        <v>1</v>
      </c>
      <c r="D417">
        <v>0.88</v>
      </c>
      <c r="H417">
        <v>0.05</v>
      </c>
      <c r="L417">
        <v>0.03</v>
      </c>
      <c r="M417">
        <v>0.02</v>
      </c>
      <c r="O417">
        <v>0.04</v>
      </c>
      <c r="T417">
        <v>30</v>
      </c>
    </row>
    <row r="418" spans="1:20" x14ac:dyDescent="0.2">
      <c r="A418">
        <v>31</v>
      </c>
      <c r="E418">
        <v>0.33</v>
      </c>
      <c r="F418">
        <v>0.3</v>
      </c>
      <c r="H418">
        <v>7.0000000000000007E-2</v>
      </c>
      <c r="J418">
        <v>0.05</v>
      </c>
      <c r="K418">
        <v>0.2</v>
      </c>
      <c r="L418">
        <v>0.04</v>
      </c>
      <c r="M418">
        <v>0.01</v>
      </c>
      <c r="O418">
        <v>0.05</v>
      </c>
      <c r="P418">
        <v>0.12</v>
      </c>
      <c r="T418">
        <v>31</v>
      </c>
    </row>
    <row r="419" spans="1:20" x14ac:dyDescent="0.2">
      <c r="A419" s="1" t="s">
        <v>37</v>
      </c>
      <c r="B419" s="1">
        <f t="shared" ref="B419:R419" si="26">SUM(B388:B418)</f>
        <v>0.39000000000000007</v>
      </c>
      <c r="C419" s="1">
        <f t="shared" si="26"/>
        <v>1.54</v>
      </c>
      <c r="D419" s="1">
        <f t="shared" si="26"/>
        <v>0.88</v>
      </c>
      <c r="E419" s="1">
        <f t="shared" si="26"/>
        <v>0.85000000000000009</v>
      </c>
      <c r="F419" s="1">
        <f t="shared" si="26"/>
        <v>0.44999999999999996</v>
      </c>
      <c r="G419" s="1">
        <f t="shared" si="26"/>
        <v>0.81</v>
      </c>
      <c r="H419" s="1">
        <f t="shared" si="26"/>
        <v>0.83000000000000007</v>
      </c>
      <c r="I419" s="1">
        <f t="shared" si="26"/>
        <v>1.05</v>
      </c>
      <c r="J419" s="1">
        <f t="shared" si="26"/>
        <v>0.87000000000000011</v>
      </c>
      <c r="K419" s="1">
        <f t="shared" si="26"/>
        <v>1.38</v>
      </c>
      <c r="L419" s="1">
        <f t="shared" si="26"/>
        <v>1.01</v>
      </c>
      <c r="M419" s="1">
        <f t="shared" si="26"/>
        <v>0.88000000000000012</v>
      </c>
      <c r="N419" s="1">
        <f t="shared" si="26"/>
        <v>0.35</v>
      </c>
      <c r="O419" s="1">
        <f t="shared" si="26"/>
        <v>0.76000000000000023</v>
      </c>
      <c r="P419" s="1">
        <f t="shared" si="26"/>
        <v>0.88</v>
      </c>
      <c r="Q419" s="1">
        <f t="shared" si="26"/>
        <v>0</v>
      </c>
      <c r="R419" s="1">
        <f t="shared" si="26"/>
        <v>0.91000000000000014</v>
      </c>
      <c r="S419" s="1"/>
      <c r="T419" s="1"/>
    </row>
    <row r="424" spans="1:20" x14ac:dyDescent="0.2">
      <c r="A424">
        <v>1992</v>
      </c>
    </row>
    <row r="425" spans="1:20" x14ac:dyDescent="0.2">
      <c r="A425" t="s">
        <v>0</v>
      </c>
      <c r="B425">
        <f t="shared" ref="B425:S425" si="27">B34</f>
        <v>0.87000000000000011</v>
      </c>
      <c r="C425">
        <f t="shared" si="27"/>
        <v>1.1000000000000001</v>
      </c>
      <c r="D425">
        <f t="shared" si="27"/>
        <v>0.77999999999999992</v>
      </c>
      <c r="E425">
        <f t="shared" si="27"/>
        <v>1.84</v>
      </c>
      <c r="F425">
        <f t="shared" si="27"/>
        <v>1.25</v>
      </c>
      <c r="G425">
        <f t="shared" si="27"/>
        <v>1.1400000000000001</v>
      </c>
      <c r="H425">
        <f t="shared" si="27"/>
        <v>1.01</v>
      </c>
      <c r="I425">
        <f t="shared" si="27"/>
        <v>0.93</v>
      </c>
      <c r="J425">
        <f t="shared" si="27"/>
        <v>1.1400000000000001</v>
      </c>
      <c r="K425">
        <f t="shared" si="27"/>
        <v>0.87</v>
      </c>
      <c r="L425">
        <f t="shared" si="27"/>
        <v>0.70000000000000007</v>
      </c>
      <c r="M425">
        <f t="shared" si="27"/>
        <v>0.93000000000000027</v>
      </c>
      <c r="N425">
        <f t="shared" si="27"/>
        <v>0.69</v>
      </c>
      <c r="O425">
        <f t="shared" si="27"/>
        <v>1.17</v>
      </c>
      <c r="P425">
        <f t="shared" si="27"/>
        <v>1.8100000000000003</v>
      </c>
      <c r="Q425">
        <f t="shared" si="27"/>
        <v>0.81</v>
      </c>
      <c r="R425">
        <f t="shared" si="27"/>
        <v>1.22</v>
      </c>
      <c r="S425">
        <f t="shared" si="27"/>
        <v>0</v>
      </c>
    </row>
    <row r="426" spans="1:20" x14ac:dyDescent="0.2">
      <c r="A426" t="s">
        <v>38</v>
      </c>
      <c r="B426">
        <f t="shared" ref="B426:S426" si="28">B69</f>
        <v>1.1000000000000001</v>
      </c>
      <c r="C426">
        <f t="shared" si="28"/>
        <v>1.4500000000000002</v>
      </c>
      <c r="D426">
        <f t="shared" si="28"/>
        <v>1.3800000000000001</v>
      </c>
      <c r="E426">
        <f t="shared" si="28"/>
        <v>2.1999999999999993</v>
      </c>
      <c r="F426">
        <f t="shared" si="28"/>
        <v>1.6100000000000005</v>
      </c>
      <c r="G426">
        <f t="shared" si="28"/>
        <v>1.66</v>
      </c>
      <c r="H426">
        <f t="shared" si="28"/>
        <v>1.7900000000000003</v>
      </c>
      <c r="I426">
        <f t="shared" si="28"/>
        <v>1.33</v>
      </c>
      <c r="J426">
        <f t="shared" si="28"/>
        <v>1.7899999999999998</v>
      </c>
      <c r="K426">
        <f t="shared" si="28"/>
        <v>1.72</v>
      </c>
      <c r="L426">
        <f t="shared" si="28"/>
        <v>1.5899999999999999</v>
      </c>
      <c r="M426">
        <f t="shared" si="28"/>
        <v>1.03</v>
      </c>
      <c r="N426">
        <f t="shared" si="28"/>
        <v>1.93</v>
      </c>
      <c r="O426">
        <f t="shared" si="28"/>
        <v>1.95</v>
      </c>
      <c r="P426">
        <f t="shared" si="28"/>
        <v>2.1</v>
      </c>
      <c r="Q426">
        <f t="shared" si="28"/>
        <v>0.95000000000000007</v>
      </c>
      <c r="R426">
        <f t="shared" si="28"/>
        <v>1.6</v>
      </c>
      <c r="S426">
        <f t="shared" si="28"/>
        <v>0</v>
      </c>
    </row>
    <row r="427" spans="1:20" x14ac:dyDescent="0.2">
      <c r="A427" t="s">
        <v>40</v>
      </c>
      <c r="B427">
        <f t="shared" ref="B427:S427" si="29">B104</f>
        <v>0.27</v>
      </c>
      <c r="C427">
        <f t="shared" si="29"/>
        <v>0.39</v>
      </c>
      <c r="D427">
        <f t="shared" si="29"/>
        <v>0.12</v>
      </c>
      <c r="E427">
        <f t="shared" si="29"/>
        <v>0.30000000000000004</v>
      </c>
      <c r="F427">
        <f t="shared" si="29"/>
        <v>0.3</v>
      </c>
      <c r="G427">
        <f t="shared" si="29"/>
        <v>0.29000000000000004</v>
      </c>
      <c r="H427">
        <f t="shared" si="29"/>
        <v>0.12000000000000001</v>
      </c>
      <c r="I427">
        <f t="shared" si="29"/>
        <v>0.33</v>
      </c>
      <c r="J427">
        <f t="shared" si="29"/>
        <v>0.42000000000000004</v>
      </c>
      <c r="K427">
        <f t="shared" si="29"/>
        <v>0.17</v>
      </c>
      <c r="L427">
        <f t="shared" si="29"/>
        <v>0.28999999999999998</v>
      </c>
      <c r="M427">
        <f t="shared" si="29"/>
        <v>0.51</v>
      </c>
      <c r="N427">
        <f t="shared" si="29"/>
        <v>0.28000000000000003</v>
      </c>
      <c r="O427">
        <f t="shared" si="29"/>
        <v>0.17</v>
      </c>
      <c r="P427">
        <f t="shared" si="29"/>
        <v>0.26</v>
      </c>
      <c r="Q427">
        <f t="shared" si="29"/>
        <v>0.32000000000000006</v>
      </c>
      <c r="R427">
        <f t="shared" si="29"/>
        <v>0.38</v>
      </c>
      <c r="S427">
        <f t="shared" si="29"/>
        <v>0</v>
      </c>
    </row>
    <row r="428" spans="1:20" x14ac:dyDescent="0.2">
      <c r="A428" t="s">
        <v>41</v>
      </c>
      <c r="B428">
        <f t="shared" ref="B428:S428" si="30">B139</f>
        <v>1.9600000000000002</v>
      </c>
      <c r="C428">
        <f t="shared" si="30"/>
        <v>3.05</v>
      </c>
      <c r="D428">
        <f t="shared" si="30"/>
        <v>2.14</v>
      </c>
      <c r="E428">
        <f t="shared" si="30"/>
        <v>2.16</v>
      </c>
      <c r="F428">
        <f t="shared" si="30"/>
        <v>2.42</v>
      </c>
      <c r="G428">
        <f t="shared" si="30"/>
        <v>2.17</v>
      </c>
      <c r="H428">
        <f t="shared" si="30"/>
        <v>2.0499999999999998</v>
      </c>
      <c r="I428">
        <f t="shared" si="30"/>
        <v>2.65</v>
      </c>
      <c r="J428">
        <f t="shared" si="30"/>
        <v>2.3000000000000003</v>
      </c>
      <c r="K428">
        <f t="shared" si="30"/>
        <v>2.72</v>
      </c>
      <c r="L428">
        <f t="shared" si="30"/>
        <v>2.2800000000000002</v>
      </c>
      <c r="M428">
        <f t="shared" si="30"/>
        <v>2.4300000000000002</v>
      </c>
      <c r="N428">
        <f t="shared" si="30"/>
        <v>2.15</v>
      </c>
      <c r="O428">
        <f t="shared" si="30"/>
        <v>2.2399999999999998</v>
      </c>
      <c r="P428">
        <f t="shared" si="30"/>
        <v>2.2300000000000004</v>
      </c>
      <c r="Q428">
        <f t="shared" si="30"/>
        <v>2.0499999999999998</v>
      </c>
      <c r="R428">
        <f t="shared" si="30"/>
        <v>2.7</v>
      </c>
      <c r="S428">
        <f t="shared" si="30"/>
        <v>0</v>
      </c>
    </row>
    <row r="429" spans="1:20" x14ac:dyDescent="0.2">
      <c r="A429" t="s">
        <v>42</v>
      </c>
      <c r="B429">
        <f t="shared" ref="B429:S429" si="31">B174</f>
        <v>0.45999999999999996</v>
      </c>
      <c r="C429">
        <f t="shared" si="31"/>
        <v>0.36</v>
      </c>
      <c r="D429">
        <f t="shared" si="31"/>
        <v>0.26</v>
      </c>
      <c r="E429">
        <f t="shared" si="31"/>
        <v>0.23</v>
      </c>
      <c r="F429">
        <f t="shared" si="31"/>
        <v>0.37</v>
      </c>
      <c r="G429">
        <f t="shared" si="31"/>
        <v>0.18</v>
      </c>
      <c r="H429">
        <f t="shared" si="31"/>
        <v>0.16</v>
      </c>
      <c r="I429">
        <f t="shared" si="31"/>
        <v>0.39</v>
      </c>
      <c r="J429">
        <f t="shared" si="31"/>
        <v>0.17</v>
      </c>
      <c r="K429">
        <f t="shared" si="31"/>
        <v>0.22</v>
      </c>
      <c r="L429">
        <f t="shared" si="31"/>
        <v>0.23</v>
      </c>
      <c r="M429">
        <f t="shared" si="31"/>
        <v>0.51</v>
      </c>
      <c r="N429">
        <f t="shared" si="31"/>
        <v>0.15</v>
      </c>
      <c r="O429">
        <f t="shared" si="31"/>
        <v>0.19</v>
      </c>
      <c r="P429">
        <f t="shared" si="31"/>
        <v>0.28000000000000003</v>
      </c>
      <c r="Q429">
        <f t="shared" si="31"/>
        <v>0.4</v>
      </c>
      <c r="R429">
        <f t="shared" si="31"/>
        <v>0.26</v>
      </c>
      <c r="S429">
        <f t="shared" si="31"/>
        <v>0</v>
      </c>
    </row>
    <row r="430" spans="1:20" x14ac:dyDescent="0.2">
      <c r="A430" t="s">
        <v>43</v>
      </c>
      <c r="B430">
        <f t="shared" ref="B430:S430" si="32">B209</f>
        <v>0.57999999999999996</v>
      </c>
      <c r="C430">
        <f t="shared" si="32"/>
        <v>1.7999999999999998</v>
      </c>
      <c r="D430">
        <f t="shared" si="32"/>
        <v>0.79</v>
      </c>
      <c r="E430">
        <f t="shared" si="32"/>
        <v>1.02</v>
      </c>
      <c r="F430">
        <f t="shared" si="32"/>
        <v>1.4400000000000004</v>
      </c>
      <c r="G430">
        <f t="shared" si="32"/>
        <v>0.72000000000000008</v>
      </c>
      <c r="H430">
        <f t="shared" si="32"/>
        <v>0.54</v>
      </c>
      <c r="I430">
        <f t="shared" si="32"/>
        <v>0.85999999999999988</v>
      </c>
      <c r="J430">
        <f t="shared" si="32"/>
        <v>0.68</v>
      </c>
      <c r="K430">
        <f t="shared" si="32"/>
        <v>1.02</v>
      </c>
      <c r="L430">
        <f t="shared" si="32"/>
        <v>0.78000000000000014</v>
      </c>
      <c r="M430">
        <f t="shared" si="32"/>
        <v>1.25</v>
      </c>
      <c r="N430">
        <f t="shared" si="32"/>
        <v>0.42000000000000004</v>
      </c>
      <c r="O430">
        <f t="shared" si="32"/>
        <v>1</v>
      </c>
      <c r="P430">
        <f t="shared" si="32"/>
        <v>1.2</v>
      </c>
      <c r="Q430">
        <f t="shared" si="32"/>
        <v>1.69</v>
      </c>
      <c r="R430">
        <f t="shared" si="32"/>
        <v>0.9</v>
      </c>
      <c r="S430">
        <f t="shared" si="32"/>
        <v>0</v>
      </c>
    </row>
    <row r="431" spans="1:20" x14ac:dyDescent="0.2">
      <c r="A431" t="s">
        <v>45</v>
      </c>
      <c r="B431">
        <f t="shared" ref="B431:S431" si="33">B244</f>
        <v>0.81</v>
      </c>
      <c r="C431">
        <f t="shared" si="33"/>
        <v>1.53</v>
      </c>
      <c r="D431">
        <f t="shared" si="33"/>
        <v>0.96000000000000008</v>
      </c>
      <c r="E431">
        <f t="shared" si="33"/>
        <v>1.83</v>
      </c>
      <c r="F431">
        <f t="shared" si="33"/>
        <v>1.08</v>
      </c>
      <c r="G431">
        <f t="shared" si="33"/>
        <v>0.67</v>
      </c>
      <c r="H431">
        <f t="shared" si="33"/>
        <v>1.0900000000000001</v>
      </c>
      <c r="I431">
        <f t="shared" si="33"/>
        <v>1.04</v>
      </c>
      <c r="J431">
        <f t="shared" si="33"/>
        <v>0.96</v>
      </c>
      <c r="K431">
        <f t="shared" si="33"/>
        <v>1.0299999999999998</v>
      </c>
      <c r="L431">
        <f t="shared" si="33"/>
        <v>0.69000000000000006</v>
      </c>
      <c r="M431">
        <f t="shared" si="33"/>
        <v>1.23</v>
      </c>
      <c r="N431">
        <f t="shared" si="33"/>
        <v>1.48</v>
      </c>
      <c r="O431">
        <f t="shared" si="33"/>
        <v>0.85</v>
      </c>
      <c r="P431">
        <f t="shared" si="33"/>
        <v>1.9800000000000002</v>
      </c>
      <c r="Q431">
        <f t="shared" si="33"/>
        <v>1.07</v>
      </c>
      <c r="R431">
        <f t="shared" si="33"/>
        <v>0.84000000000000008</v>
      </c>
      <c r="S431">
        <f t="shared" si="33"/>
        <v>0</v>
      </c>
    </row>
    <row r="432" spans="1:20" x14ac:dyDescent="0.2">
      <c r="A432" t="s">
        <v>58</v>
      </c>
      <c r="B432">
        <f t="shared" ref="B432:S432" si="34">B279</f>
        <v>1.38</v>
      </c>
      <c r="C432">
        <f t="shared" si="34"/>
        <v>1.1800000000000002</v>
      </c>
      <c r="D432">
        <f t="shared" si="34"/>
        <v>0.99</v>
      </c>
      <c r="E432">
        <f t="shared" si="34"/>
        <v>1.3900000000000001</v>
      </c>
      <c r="F432">
        <f t="shared" si="34"/>
        <v>1.2</v>
      </c>
      <c r="G432">
        <f t="shared" si="34"/>
        <v>1.07</v>
      </c>
      <c r="H432">
        <f t="shared" si="34"/>
        <v>0.52</v>
      </c>
      <c r="I432">
        <f t="shared" si="34"/>
        <v>1.38</v>
      </c>
      <c r="J432">
        <f t="shared" si="34"/>
        <v>0.70000000000000007</v>
      </c>
      <c r="K432">
        <f t="shared" si="34"/>
        <v>1.25</v>
      </c>
      <c r="L432">
        <f t="shared" si="34"/>
        <v>1.0899999999999999</v>
      </c>
      <c r="M432">
        <f t="shared" si="34"/>
        <v>1.21</v>
      </c>
      <c r="N432">
        <f t="shared" si="34"/>
        <v>0.48</v>
      </c>
      <c r="O432">
        <f t="shared" si="34"/>
        <v>0.94</v>
      </c>
      <c r="P432">
        <f t="shared" si="34"/>
        <v>1.22</v>
      </c>
      <c r="Q432">
        <f t="shared" si="34"/>
        <v>1.08</v>
      </c>
      <c r="R432">
        <f t="shared" si="34"/>
        <v>1.29</v>
      </c>
      <c r="S432">
        <f t="shared" si="34"/>
        <v>0</v>
      </c>
    </row>
    <row r="433" spans="1:26" x14ac:dyDescent="0.2">
      <c r="A433" t="s">
        <v>59</v>
      </c>
      <c r="B433">
        <f t="shared" ref="B433:S433" si="35">B314</f>
        <v>0.82</v>
      </c>
      <c r="C433">
        <f t="shared" si="35"/>
        <v>1.67</v>
      </c>
      <c r="D433">
        <f t="shared" si="35"/>
        <v>1.36</v>
      </c>
      <c r="E433">
        <f t="shared" si="35"/>
        <v>1.6099999999999999</v>
      </c>
      <c r="F433">
        <f t="shared" si="35"/>
        <v>1.4700000000000002</v>
      </c>
      <c r="G433">
        <f t="shared" si="35"/>
        <v>1.3800000000000001</v>
      </c>
      <c r="H433">
        <f t="shared" si="35"/>
        <v>1.48</v>
      </c>
      <c r="I433">
        <f t="shared" si="35"/>
        <v>1.49</v>
      </c>
      <c r="J433">
        <f t="shared" si="35"/>
        <v>1.3599999999999999</v>
      </c>
      <c r="K433">
        <f t="shared" si="35"/>
        <v>1.38</v>
      </c>
      <c r="L433">
        <f t="shared" si="35"/>
        <v>1.42</v>
      </c>
      <c r="M433">
        <f t="shared" si="35"/>
        <v>1.06</v>
      </c>
      <c r="N433">
        <f t="shared" si="35"/>
        <v>1.37</v>
      </c>
      <c r="O433">
        <f t="shared" si="35"/>
        <v>1.44</v>
      </c>
      <c r="P433">
        <f t="shared" si="35"/>
        <v>1.47</v>
      </c>
      <c r="Q433">
        <f t="shared" si="35"/>
        <v>0.7</v>
      </c>
      <c r="R433">
        <f t="shared" si="35"/>
        <v>1.4500000000000002</v>
      </c>
      <c r="S433">
        <f t="shared" si="35"/>
        <v>0</v>
      </c>
    </row>
    <row r="434" spans="1:26" x14ac:dyDescent="0.2">
      <c r="A434" t="s">
        <v>60</v>
      </c>
      <c r="B434">
        <f t="shared" ref="B434:S434" si="36">B349</f>
        <v>0.29000000000000004</v>
      </c>
      <c r="C434">
        <f t="shared" si="36"/>
        <v>0.78999999999999992</v>
      </c>
      <c r="D434">
        <f t="shared" si="36"/>
        <v>0.9</v>
      </c>
      <c r="E434">
        <f t="shared" si="36"/>
        <v>1.4100000000000001</v>
      </c>
      <c r="F434">
        <f t="shared" si="36"/>
        <v>1.26</v>
      </c>
      <c r="G434">
        <f t="shared" si="36"/>
        <v>0.92</v>
      </c>
      <c r="H434">
        <f t="shared" si="36"/>
        <v>0.9</v>
      </c>
      <c r="I434">
        <f t="shared" si="36"/>
        <v>0.98</v>
      </c>
      <c r="J434">
        <f t="shared" si="36"/>
        <v>0.84000000000000008</v>
      </c>
      <c r="K434">
        <f t="shared" si="36"/>
        <v>1.01</v>
      </c>
      <c r="L434">
        <f t="shared" si="36"/>
        <v>0.96000000000000008</v>
      </c>
      <c r="M434">
        <f t="shared" si="36"/>
        <v>0.8</v>
      </c>
      <c r="N434">
        <f t="shared" si="36"/>
        <v>1.1000000000000001</v>
      </c>
      <c r="O434">
        <f t="shared" si="36"/>
        <v>0.87</v>
      </c>
      <c r="P434">
        <f t="shared" si="36"/>
        <v>1.54</v>
      </c>
      <c r="Q434">
        <f t="shared" si="36"/>
        <v>0.55000000000000004</v>
      </c>
      <c r="R434">
        <f t="shared" si="36"/>
        <v>1.08</v>
      </c>
      <c r="S434">
        <f t="shared" si="36"/>
        <v>0</v>
      </c>
    </row>
    <row r="435" spans="1:26" x14ac:dyDescent="0.2">
      <c r="A435" t="s">
        <v>61</v>
      </c>
      <c r="B435">
        <f t="shared" ref="B435:S435" si="37">B384</f>
        <v>1.74</v>
      </c>
      <c r="C435">
        <f t="shared" si="37"/>
        <v>2.21</v>
      </c>
      <c r="D435">
        <f t="shared" si="37"/>
        <v>1.6</v>
      </c>
      <c r="E435">
        <f t="shared" si="37"/>
        <v>3.13</v>
      </c>
      <c r="F435">
        <f t="shared" si="37"/>
        <v>2.2000000000000002</v>
      </c>
      <c r="G435">
        <f t="shared" si="37"/>
        <v>1.7</v>
      </c>
      <c r="H435">
        <f t="shared" si="37"/>
        <v>2.5399999999999996</v>
      </c>
      <c r="I435">
        <f t="shared" si="37"/>
        <v>2.19</v>
      </c>
      <c r="J435">
        <f t="shared" si="37"/>
        <v>2.44</v>
      </c>
      <c r="K435">
        <f t="shared" si="37"/>
        <v>1.62</v>
      </c>
      <c r="L435">
        <f t="shared" si="37"/>
        <v>1.9500000000000002</v>
      </c>
      <c r="M435">
        <f t="shared" si="37"/>
        <v>1.7100000000000002</v>
      </c>
      <c r="N435">
        <f t="shared" si="37"/>
        <v>2.0500000000000003</v>
      </c>
      <c r="O435">
        <f t="shared" si="37"/>
        <v>2.5799999999999996</v>
      </c>
      <c r="P435">
        <f t="shared" si="37"/>
        <v>2.48</v>
      </c>
      <c r="Q435">
        <f t="shared" si="37"/>
        <v>1.2999999999999998</v>
      </c>
      <c r="R435">
        <f t="shared" si="37"/>
        <v>1.77</v>
      </c>
      <c r="S435">
        <f t="shared" si="37"/>
        <v>0</v>
      </c>
    </row>
    <row r="436" spans="1:26" x14ac:dyDescent="0.2">
      <c r="A436" t="s">
        <v>62</v>
      </c>
      <c r="B436">
        <f t="shared" ref="B436:S436" si="38">B419</f>
        <v>0.39000000000000007</v>
      </c>
      <c r="C436">
        <f t="shared" si="38"/>
        <v>1.54</v>
      </c>
      <c r="D436">
        <f t="shared" si="38"/>
        <v>0.88</v>
      </c>
      <c r="E436">
        <f t="shared" si="38"/>
        <v>0.85000000000000009</v>
      </c>
      <c r="F436">
        <f t="shared" si="38"/>
        <v>0.44999999999999996</v>
      </c>
      <c r="G436">
        <f t="shared" si="38"/>
        <v>0.81</v>
      </c>
      <c r="H436">
        <f t="shared" si="38"/>
        <v>0.83000000000000007</v>
      </c>
      <c r="I436">
        <f t="shared" si="38"/>
        <v>1.05</v>
      </c>
      <c r="J436">
        <f t="shared" si="38"/>
        <v>0.87000000000000011</v>
      </c>
      <c r="K436">
        <f t="shared" si="38"/>
        <v>1.38</v>
      </c>
      <c r="L436">
        <f t="shared" si="38"/>
        <v>1.01</v>
      </c>
      <c r="M436">
        <f t="shared" si="38"/>
        <v>0.88000000000000012</v>
      </c>
      <c r="N436">
        <f t="shared" si="38"/>
        <v>0.35</v>
      </c>
      <c r="O436">
        <f t="shared" si="38"/>
        <v>0.76000000000000023</v>
      </c>
      <c r="P436">
        <f t="shared" si="38"/>
        <v>0.88</v>
      </c>
      <c r="Q436">
        <f t="shared" si="38"/>
        <v>0</v>
      </c>
      <c r="R436">
        <f t="shared" si="38"/>
        <v>0.91000000000000014</v>
      </c>
      <c r="S436">
        <f t="shared" si="38"/>
        <v>0</v>
      </c>
    </row>
    <row r="438" spans="1:26" x14ac:dyDescent="0.2">
      <c r="B438">
        <f t="shared" ref="B438:S438" si="39">SUM(B425:B436)</f>
        <v>10.67</v>
      </c>
      <c r="C438">
        <f t="shared" si="39"/>
        <v>17.069999999999997</v>
      </c>
      <c r="D438">
        <f t="shared" si="39"/>
        <v>12.16</v>
      </c>
      <c r="E438">
        <f t="shared" si="39"/>
        <v>17.970000000000002</v>
      </c>
      <c r="F438">
        <f t="shared" si="39"/>
        <v>15.05</v>
      </c>
      <c r="G438">
        <f t="shared" si="39"/>
        <v>12.709999999999999</v>
      </c>
      <c r="H438">
        <f t="shared" si="39"/>
        <v>13.030000000000001</v>
      </c>
      <c r="I438">
        <f t="shared" si="39"/>
        <v>14.620000000000001</v>
      </c>
      <c r="J438">
        <f t="shared" si="39"/>
        <v>13.669999999999998</v>
      </c>
      <c r="K438">
        <f t="shared" si="39"/>
        <v>14.389999999999997</v>
      </c>
      <c r="L438">
        <f t="shared" si="39"/>
        <v>12.99</v>
      </c>
      <c r="M438">
        <f t="shared" si="39"/>
        <v>13.550000000000004</v>
      </c>
      <c r="N438">
        <f t="shared" si="39"/>
        <v>12.450000000000003</v>
      </c>
      <c r="O438">
        <f t="shared" si="39"/>
        <v>14.159999999999998</v>
      </c>
      <c r="P438">
        <f t="shared" si="39"/>
        <v>17.450000000000003</v>
      </c>
      <c r="Q438">
        <f t="shared" si="39"/>
        <v>10.920000000000002</v>
      </c>
      <c r="R438">
        <f t="shared" si="39"/>
        <v>14.4</v>
      </c>
      <c r="S438">
        <f t="shared" si="39"/>
        <v>0</v>
      </c>
    </row>
    <row r="440" spans="1:26" x14ac:dyDescent="0.2">
      <c r="A440" t="s">
        <v>152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'1991'!B433</f>
        <v>0</v>
      </c>
      <c r="C442">
        <f>'1991'!C433</f>
        <v>0</v>
      </c>
      <c r="D442">
        <f>'1991'!D433</f>
        <v>0</v>
      </c>
      <c r="E442">
        <f>'1991'!E433</f>
        <v>0.15</v>
      </c>
      <c r="F442">
        <f>'1991'!F433</f>
        <v>0</v>
      </c>
      <c r="G442">
        <f>'1991'!G433</f>
        <v>0</v>
      </c>
      <c r="H442">
        <f>'1991'!H433</f>
        <v>0</v>
      </c>
      <c r="I442">
        <f>'1991'!I433</f>
        <v>0</v>
      </c>
      <c r="J442">
        <f>'1991'!J433</f>
        <v>0</v>
      </c>
      <c r="K442">
        <f>'1991'!K433</f>
        <v>0</v>
      </c>
      <c r="L442">
        <f>'1991'!L433</f>
        <v>0</v>
      </c>
      <c r="M442">
        <f>'1991'!M433</f>
        <v>0.06</v>
      </c>
      <c r="N442">
        <f>'1991'!N433</f>
        <v>0</v>
      </c>
      <c r="O442">
        <f>'1991'!O433</f>
        <v>0</v>
      </c>
      <c r="P442">
        <f>'1991'!P433</f>
        <v>0</v>
      </c>
      <c r="Q442">
        <f>'1991'!Q433</f>
        <v>0</v>
      </c>
      <c r="R442">
        <f>'1991'!R433</f>
        <v>0</v>
      </c>
      <c r="S442">
        <f>'1991'!S433</f>
        <v>0</v>
      </c>
      <c r="T442">
        <f>'1991'!T433</f>
        <v>0</v>
      </c>
      <c r="U442">
        <f>'1991'!U433</f>
        <v>0</v>
      </c>
      <c r="V442">
        <f>'1991'!V433</f>
        <v>0</v>
      </c>
      <c r="W442">
        <f>'1991'!W433</f>
        <v>0</v>
      </c>
      <c r="X442">
        <f>'1991'!X433</f>
        <v>0</v>
      </c>
      <c r="Y442">
        <f>'1991'!Y433</f>
        <v>0</v>
      </c>
      <c r="Z442">
        <f>'1991'!Z433</f>
        <v>0</v>
      </c>
    </row>
    <row r="443" spans="1:26" x14ac:dyDescent="0.2">
      <c r="A443" t="s">
        <v>104</v>
      </c>
      <c r="B443">
        <f>'1991'!B434</f>
        <v>0.22</v>
      </c>
      <c r="C443">
        <f>'1991'!C434</f>
        <v>0.66999999999999993</v>
      </c>
      <c r="D443">
        <f>'1991'!D434</f>
        <v>0.16</v>
      </c>
      <c r="E443">
        <f>'1991'!E434</f>
        <v>1.1299999999999999</v>
      </c>
      <c r="F443">
        <f>'1991'!F434</f>
        <v>0.86</v>
      </c>
      <c r="G443">
        <f>'1991'!G434</f>
        <v>0.76</v>
      </c>
      <c r="H443">
        <f>'1991'!H434</f>
        <v>1.0799999999999998</v>
      </c>
      <c r="I443">
        <f>'1991'!I434</f>
        <v>1.1299999999999999</v>
      </c>
      <c r="J443">
        <f>'1991'!J434</f>
        <v>1.1200000000000001</v>
      </c>
      <c r="K443">
        <f>'1991'!K434</f>
        <v>0.67</v>
      </c>
      <c r="L443">
        <f>'1991'!L434</f>
        <v>0.79</v>
      </c>
      <c r="M443">
        <f>'1991'!M434</f>
        <v>0.66999999999999993</v>
      </c>
      <c r="N443">
        <f>'1991'!N434</f>
        <v>1.18</v>
      </c>
      <c r="O443">
        <f>'1991'!O434</f>
        <v>0.69000000000000006</v>
      </c>
      <c r="P443">
        <f>'1991'!P434</f>
        <v>1.05</v>
      </c>
      <c r="Q443">
        <f>'1991'!Q434</f>
        <v>0.2</v>
      </c>
      <c r="R443">
        <f>'1991'!R434</f>
        <v>0.83000000000000007</v>
      </c>
      <c r="S443">
        <f>'1991'!S434</f>
        <v>0</v>
      </c>
      <c r="T443">
        <f>'1991'!T434</f>
        <v>0</v>
      </c>
      <c r="U443">
        <f>'1991'!U434</f>
        <v>0</v>
      </c>
      <c r="V443">
        <f>'1991'!V434</f>
        <v>0</v>
      </c>
      <c r="W443">
        <f>'1991'!W434</f>
        <v>0</v>
      </c>
      <c r="X443">
        <f>'1991'!X434</f>
        <v>0</v>
      </c>
      <c r="Y443">
        <f>'1991'!Y434</f>
        <v>0</v>
      </c>
      <c r="Z443">
        <f>'1991'!Z434</f>
        <v>0</v>
      </c>
    </row>
    <row r="444" spans="1:26" x14ac:dyDescent="0.2">
      <c r="A444" t="s">
        <v>61</v>
      </c>
      <c r="B444">
        <f>'1991'!B435</f>
        <v>2.25</v>
      </c>
      <c r="C444">
        <f>'1991'!C435</f>
        <v>4.1000000000000005</v>
      </c>
      <c r="D444">
        <f>'1991'!D435</f>
        <v>3.37</v>
      </c>
      <c r="E444">
        <f>'1991'!E435</f>
        <v>4.45</v>
      </c>
      <c r="F444">
        <f>'1991'!F435</f>
        <v>3.9600000000000004</v>
      </c>
      <c r="G444">
        <f>'1991'!G435</f>
        <v>3.41</v>
      </c>
      <c r="H444">
        <f>'1991'!H435</f>
        <v>3.47</v>
      </c>
      <c r="I444">
        <f>'1991'!I435</f>
        <v>3.75</v>
      </c>
      <c r="J444">
        <f>'1991'!J435</f>
        <v>3.5999999999999996</v>
      </c>
      <c r="K444">
        <f>'1991'!K435</f>
        <v>3.58</v>
      </c>
      <c r="L444">
        <f>'1991'!L435</f>
        <v>3.02</v>
      </c>
      <c r="M444">
        <f>'1991'!M435</f>
        <v>3.34</v>
      </c>
      <c r="N444">
        <f>'1991'!N435</f>
        <v>2.44</v>
      </c>
      <c r="O444">
        <f>'1991'!O435</f>
        <v>3.67</v>
      </c>
      <c r="P444">
        <f>'1991'!P435</f>
        <v>4.3999999999999995</v>
      </c>
      <c r="Q444">
        <f>'1991'!Q435</f>
        <v>3.09</v>
      </c>
      <c r="R444">
        <f>'1991'!R435</f>
        <v>3.8300000000000005</v>
      </c>
      <c r="S444">
        <f>'1991'!S435</f>
        <v>0</v>
      </c>
      <c r="T444">
        <f>'1991'!T435</f>
        <v>0</v>
      </c>
      <c r="U444">
        <f>'1991'!U435</f>
        <v>0</v>
      </c>
      <c r="V444">
        <f>'1991'!V435</f>
        <v>0</v>
      </c>
      <c r="W444">
        <f>'1991'!W435</f>
        <v>0</v>
      </c>
      <c r="X444">
        <f>'1991'!X435</f>
        <v>0</v>
      </c>
      <c r="Y444">
        <f>'1991'!Y435</f>
        <v>0</v>
      </c>
      <c r="Z444">
        <f>'1991'!Z435</f>
        <v>0</v>
      </c>
    </row>
    <row r="445" spans="1:26" x14ac:dyDescent="0.2">
      <c r="A445" t="s">
        <v>62</v>
      </c>
      <c r="B445">
        <f>'1991'!B436</f>
        <v>0.64</v>
      </c>
      <c r="C445">
        <f>'1991'!C436</f>
        <v>1.4000000000000001</v>
      </c>
      <c r="D445">
        <f>'1991'!D436</f>
        <v>1.02</v>
      </c>
      <c r="E445">
        <f>'1991'!E436</f>
        <v>1.34</v>
      </c>
      <c r="F445">
        <f>'1991'!F436</f>
        <v>0.94</v>
      </c>
      <c r="G445">
        <f>'1991'!G436</f>
        <v>1.3599999999999999</v>
      </c>
      <c r="H445">
        <f>'1991'!H436</f>
        <v>0.87000000000000011</v>
      </c>
      <c r="I445">
        <f>'1991'!I436</f>
        <v>1.39</v>
      </c>
      <c r="J445">
        <f>'1991'!J436</f>
        <v>1.06</v>
      </c>
      <c r="K445">
        <f>'1991'!K436</f>
        <v>2.17</v>
      </c>
      <c r="L445">
        <f>'1991'!L436</f>
        <v>0.9900000000000001</v>
      </c>
      <c r="M445">
        <f>'1991'!M436</f>
        <v>0.91999999999999993</v>
      </c>
      <c r="N445">
        <f>'1991'!N436</f>
        <v>0.94000000000000006</v>
      </c>
      <c r="O445">
        <f>'1991'!O436</f>
        <v>1.3099999999999998</v>
      </c>
      <c r="P445">
        <f>'1991'!P436</f>
        <v>0.96</v>
      </c>
      <c r="Q445">
        <f>'1991'!Q436</f>
        <v>1.8800000000000001</v>
      </c>
      <c r="R445">
        <f>'1991'!R436</f>
        <v>1.4700000000000002</v>
      </c>
      <c r="S445">
        <f>'1991'!S436</f>
        <v>0</v>
      </c>
      <c r="T445">
        <f>'1991'!T436</f>
        <v>0</v>
      </c>
      <c r="U445">
        <f>'1991'!U436</f>
        <v>0</v>
      </c>
      <c r="V445">
        <f>'1991'!V436</f>
        <v>0</v>
      </c>
      <c r="W445">
        <f>'1991'!W436</f>
        <v>0</v>
      </c>
      <c r="X445">
        <f>'1991'!X436</f>
        <v>0</v>
      </c>
      <c r="Y445">
        <f>'1991'!Y436</f>
        <v>0</v>
      </c>
      <c r="Z445">
        <f>'1991'!Z436</f>
        <v>0</v>
      </c>
    </row>
    <row r="446" spans="1:26" x14ac:dyDescent="0.2">
      <c r="A446" t="s">
        <v>98</v>
      </c>
      <c r="B446">
        <f>B425</f>
        <v>0.87000000000000011</v>
      </c>
      <c r="C446">
        <f>C425</f>
        <v>1.1000000000000001</v>
      </c>
      <c r="D446">
        <f t="shared" ref="D446:R446" si="40">D425</f>
        <v>0.77999999999999992</v>
      </c>
      <c r="E446">
        <f t="shared" si="40"/>
        <v>1.84</v>
      </c>
      <c r="F446">
        <f t="shared" si="40"/>
        <v>1.25</v>
      </c>
      <c r="G446">
        <f t="shared" si="40"/>
        <v>1.1400000000000001</v>
      </c>
      <c r="H446">
        <f t="shared" si="40"/>
        <v>1.01</v>
      </c>
      <c r="I446">
        <f t="shared" si="40"/>
        <v>0.93</v>
      </c>
      <c r="J446">
        <f t="shared" si="40"/>
        <v>1.1400000000000001</v>
      </c>
      <c r="K446">
        <f t="shared" si="40"/>
        <v>0.87</v>
      </c>
      <c r="L446">
        <f t="shared" si="40"/>
        <v>0.70000000000000007</v>
      </c>
      <c r="M446">
        <f t="shared" si="40"/>
        <v>0.93000000000000027</v>
      </c>
      <c r="N446">
        <f t="shared" si="40"/>
        <v>0.69</v>
      </c>
      <c r="O446">
        <f t="shared" si="40"/>
        <v>1.17</v>
      </c>
      <c r="P446">
        <f t="shared" si="40"/>
        <v>1.8100000000000003</v>
      </c>
      <c r="Q446">
        <f t="shared" si="40"/>
        <v>0.81</v>
      </c>
      <c r="R446">
        <f t="shared" si="40"/>
        <v>1.22</v>
      </c>
    </row>
    <row r="447" spans="1:26" x14ac:dyDescent="0.2">
      <c r="A447" t="s">
        <v>103</v>
      </c>
      <c r="B447">
        <f t="shared" ref="B447:R453" si="41">B426</f>
        <v>1.1000000000000001</v>
      </c>
      <c r="C447">
        <f t="shared" si="41"/>
        <v>1.4500000000000002</v>
      </c>
      <c r="D447">
        <f t="shared" si="41"/>
        <v>1.3800000000000001</v>
      </c>
      <c r="E447">
        <f t="shared" si="41"/>
        <v>2.1999999999999993</v>
      </c>
      <c r="F447">
        <f t="shared" si="41"/>
        <v>1.6100000000000005</v>
      </c>
      <c r="G447">
        <f t="shared" si="41"/>
        <v>1.66</v>
      </c>
      <c r="H447">
        <f t="shared" si="41"/>
        <v>1.7900000000000003</v>
      </c>
      <c r="I447">
        <f t="shared" si="41"/>
        <v>1.33</v>
      </c>
      <c r="J447">
        <f t="shared" si="41"/>
        <v>1.7899999999999998</v>
      </c>
      <c r="K447">
        <f t="shared" si="41"/>
        <v>1.72</v>
      </c>
      <c r="L447">
        <f t="shared" si="41"/>
        <v>1.5899999999999999</v>
      </c>
      <c r="M447">
        <f t="shared" si="41"/>
        <v>1.03</v>
      </c>
      <c r="N447">
        <f t="shared" si="41"/>
        <v>1.93</v>
      </c>
      <c r="O447">
        <f t="shared" si="41"/>
        <v>1.95</v>
      </c>
      <c r="P447">
        <f t="shared" si="41"/>
        <v>2.1</v>
      </c>
      <c r="Q447">
        <f t="shared" si="41"/>
        <v>0.95000000000000007</v>
      </c>
      <c r="R447">
        <f t="shared" si="41"/>
        <v>1.6</v>
      </c>
    </row>
    <row r="448" spans="1:26" x14ac:dyDescent="0.2">
      <c r="A448" t="s">
        <v>139</v>
      </c>
      <c r="B448">
        <f t="shared" si="41"/>
        <v>0.27</v>
      </c>
      <c r="C448">
        <f t="shared" si="41"/>
        <v>0.39</v>
      </c>
      <c r="D448">
        <f t="shared" si="41"/>
        <v>0.12</v>
      </c>
      <c r="E448">
        <f t="shared" si="41"/>
        <v>0.30000000000000004</v>
      </c>
      <c r="F448">
        <f t="shared" si="41"/>
        <v>0.3</v>
      </c>
      <c r="G448">
        <f t="shared" si="41"/>
        <v>0.29000000000000004</v>
      </c>
      <c r="H448">
        <f t="shared" si="41"/>
        <v>0.12000000000000001</v>
      </c>
      <c r="I448">
        <f t="shared" si="41"/>
        <v>0.33</v>
      </c>
      <c r="J448">
        <f t="shared" si="41"/>
        <v>0.42000000000000004</v>
      </c>
      <c r="K448">
        <f t="shared" si="41"/>
        <v>0.17</v>
      </c>
      <c r="L448">
        <f t="shared" si="41"/>
        <v>0.28999999999999998</v>
      </c>
      <c r="M448">
        <f t="shared" si="41"/>
        <v>0.51</v>
      </c>
      <c r="N448">
        <f t="shared" si="41"/>
        <v>0.28000000000000003</v>
      </c>
      <c r="O448">
        <f t="shared" si="41"/>
        <v>0.17</v>
      </c>
      <c r="P448">
        <f t="shared" si="41"/>
        <v>0.26</v>
      </c>
      <c r="Q448">
        <f t="shared" si="41"/>
        <v>0.32000000000000006</v>
      </c>
      <c r="R448">
        <f t="shared" si="41"/>
        <v>0.38</v>
      </c>
    </row>
    <row r="449" spans="1:18" x14ac:dyDescent="0.2">
      <c r="A449" t="s">
        <v>41</v>
      </c>
      <c r="B449">
        <f t="shared" si="41"/>
        <v>1.9600000000000002</v>
      </c>
      <c r="C449">
        <f t="shared" si="41"/>
        <v>3.05</v>
      </c>
      <c r="D449">
        <f t="shared" si="41"/>
        <v>2.14</v>
      </c>
      <c r="E449">
        <f t="shared" si="41"/>
        <v>2.16</v>
      </c>
      <c r="F449">
        <f t="shared" si="41"/>
        <v>2.42</v>
      </c>
      <c r="G449">
        <f t="shared" si="41"/>
        <v>2.17</v>
      </c>
      <c r="H449">
        <f t="shared" si="41"/>
        <v>2.0499999999999998</v>
      </c>
      <c r="I449">
        <f t="shared" si="41"/>
        <v>2.65</v>
      </c>
      <c r="J449">
        <f t="shared" si="41"/>
        <v>2.3000000000000003</v>
      </c>
      <c r="K449">
        <f t="shared" si="41"/>
        <v>2.72</v>
      </c>
      <c r="L449">
        <f t="shared" si="41"/>
        <v>2.2800000000000002</v>
      </c>
      <c r="M449">
        <f t="shared" si="41"/>
        <v>2.4300000000000002</v>
      </c>
      <c r="N449">
        <f t="shared" si="41"/>
        <v>2.15</v>
      </c>
      <c r="O449">
        <f t="shared" si="41"/>
        <v>2.2399999999999998</v>
      </c>
      <c r="P449">
        <f t="shared" si="41"/>
        <v>2.2300000000000004</v>
      </c>
      <c r="Q449">
        <f t="shared" si="41"/>
        <v>2.0499999999999998</v>
      </c>
      <c r="R449">
        <f t="shared" si="41"/>
        <v>2.7</v>
      </c>
    </row>
    <row r="450" spans="1:18" x14ac:dyDescent="0.2">
      <c r="A450" t="s">
        <v>42</v>
      </c>
      <c r="B450">
        <f t="shared" si="41"/>
        <v>0.45999999999999996</v>
      </c>
      <c r="C450">
        <f t="shared" si="41"/>
        <v>0.36</v>
      </c>
      <c r="D450">
        <f t="shared" si="41"/>
        <v>0.26</v>
      </c>
      <c r="E450">
        <f t="shared" si="41"/>
        <v>0.23</v>
      </c>
      <c r="F450">
        <f t="shared" si="41"/>
        <v>0.37</v>
      </c>
      <c r="G450">
        <f t="shared" si="41"/>
        <v>0.18</v>
      </c>
      <c r="H450">
        <f t="shared" si="41"/>
        <v>0.16</v>
      </c>
      <c r="I450">
        <f t="shared" si="41"/>
        <v>0.39</v>
      </c>
      <c r="J450">
        <f t="shared" si="41"/>
        <v>0.17</v>
      </c>
      <c r="K450">
        <f t="shared" si="41"/>
        <v>0.22</v>
      </c>
      <c r="L450">
        <f t="shared" si="41"/>
        <v>0.23</v>
      </c>
      <c r="M450">
        <f t="shared" si="41"/>
        <v>0.51</v>
      </c>
      <c r="N450">
        <f t="shared" si="41"/>
        <v>0.15</v>
      </c>
      <c r="O450">
        <f t="shared" si="41"/>
        <v>0.19</v>
      </c>
      <c r="P450">
        <f t="shared" si="41"/>
        <v>0.28000000000000003</v>
      </c>
      <c r="Q450">
        <f t="shared" si="41"/>
        <v>0.4</v>
      </c>
      <c r="R450">
        <f t="shared" si="41"/>
        <v>0.26</v>
      </c>
    </row>
    <row r="451" spans="1:18" x14ac:dyDescent="0.2">
      <c r="A451" t="s">
        <v>43</v>
      </c>
      <c r="B451">
        <f t="shared" si="41"/>
        <v>0.57999999999999996</v>
      </c>
      <c r="C451">
        <f t="shared" si="41"/>
        <v>1.7999999999999998</v>
      </c>
      <c r="D451">
        <f t="shared" si="41"/>
        <v>0.79</v>
      </c>
      <c r="E451">
        <f t="shared" si="41"/>
        <v>1.02</v>
      </c>
      <c r="F451">
        <f t="shared" si="41"/>
        <v>1.4400000000000004</v>
      </c>
      <c r="G451">
        <f t="shared" si="41"/>
        <v>0.72000000000000008</v>
      </c>
      <c r="H451">
        <f t="shared" si="41"/>
        <v>0.54</v>
      </c>
      <c r="I451">
        <f t="shared" si="41"/>
        <v>0.85999999999999988</v>
      </c>
      <c r="J451">
        <f t="shared" si="41"/>
        <v>0.68</v>
      </c>
      <c r="K451">
        <f t="shared" si="41"/>
        <v>1.02</v>
      </c>
      <c r="L451">
        <f t="shared" si="41"/>
        <v>0.78000000000000014</v>
      </c>
      <c r="M451">
        <f t="shared" si="41"/>
        <v>1.25</v>
      </c>
      <c r="N451">
        <f t="shared" si="41"/>
        <v>0.42000000000000004</v>
      </c>
      <c r="O451">
        <f t="shared" si="41"/>
        <v>1</v>
      </c>
      <c r="P451">
        <f t="shared" si="41"/>
        <v>1.2</v>
      </c>
      <c r="Q451">
        <f t="shared" si="41"/>
        <v>1.69</v>
      </c>
      <c r="R451">
        <f t="shared" si="41"/>
        <v>0.9</v>
      </c>
    </row>
    <row r="452" spans="1:18" x14ac:dyDescent="0.2">
      <c r="A452" t="s">
        <v>45</v>
      </c>
      <c r="B452">
        <f t="shared" si="41"/>
        <v>0.81</v>
      </c>
      <c r="C452">
        <f t="shared" si="41"/>
        <v>1.53</v>
      </c>
      <c r="D452">
        <f t="shared" si="41"/>
        <v>0.96000000000000008</v>
      </c>
      <c r="E452">
        <f t="shared" si="41"/>
        <v>1.83</v>
      </c>
      <c r="F452">
        <f t="shared" si="41"/>
        <v>1.08</v>
      </c>
      <c r="G452">
        <f t="shared" si="41"/>
        <v>0.67</v>
      </c>
      <c r="H452">
        <f t="shared" si="41"/>
        <v>1.0900000000000001</v>
      </c>
      <c r="I452">
        <f t="shared" si="41"/>
        <v>1.04</v>
      </c>
      <c r="J452">
        <f t="shared" si="41"/>
        <v>0.96</v>
      </c>
      <c r="K452">
        <f t="shared" si="41"/>
        <v>1.0299999999999998</v>
      </c>
      <c r="L452">
        <f t="shared" si="41"/>
        <v>0.69000000000000006</v>
      </c>
      <c r="M452">
        <f t="shared" si="41"/>
        <v>1.23</v>
      </c>
      <c r="N452">
        <f t="shared" si="41"/>
        <v>1.48</v>
      </c>
      <c r="O452">
        <f t="shared" si="41"/>
        <v>0.85</v>
      </c>
      <c r="P452">
        <f t="shared" si="41"/>
        <v>1.9800000000000002</v>
      </c>
      <c r="Q452">
        <f t="shared" si="41"/>
        <v>1.07</v>
      </c>
      <c r="R452">
        <f t="shared" si="41"/>
        <v>0.84000000000000008</v>
      </c>
    </row>
    <row r="453" spans="1:18" x14ac:dyDescent="0.2">
      <c r="A453" t="s">
        <v>106</v>
      </c>
      <c r="B453">
        <f t="shared" si="41"/>
        <v>1.38</v>
      </c>
      <c r="C453">
        <f t="shared" si="41"/>
        <v>1.1800000000000002</v>
      </c>
      <c r="D453">
        <f t="shared" si="41"/>
        <v>0.99</v>
      </c>
      <c r="E453">
        <f t="shared" si="41"/>
        <v>1.3900000000000001</v>
      </c>
      <c r="F453">
        <f t="shared" si="41"/>
        <v>1.2</v>
      </c>
      <c r="G453">
        <f t="shared" si="41"/>
        <v>1.07</v>
      </c>
      <c r="H453">
        <f t="shared" si="41"/>
        <v>0.52</v>
      </c>
      <c r="I453">
        <f t="shared" si="41"/>
        <v>1.38</v>
      </c>
      <c r="J453">
        <f t="shared" si="41"/>
        <v>0.70000000000000007</v>
      </c>
      <c r="K453">
        <f t="shared" si="41"/>
        <v>1.25</v>
      </c>
      <c r="L453">
        <f t="shared" si="41"/>
        <v>1.0899999999999999</v>
      </c>
      <c r="M453">
        <f t="shared" si="41"/>
        <v>1.21</v>
      </c>
      <c r="N453">
        <f t="shared" si="41"/>
        <v>0.48</v>
      </c>
      <c r="O453">
        <f t="shared" si="41"/>
        <v>0.94</v>
      </c>
      <c r="P453">
        <f t="shared" si="41"/>
        <v>1.22</v>
      </c>
      <c r="Q453">
        <f t="shared" si="41"/>
        <v>1.08</v>
      </c>
      <c r="R453">
        <f t="shared" si="41"/>
        <v>1.29</v>
      </c>
    </row>
    <row r="455" spans="1:18" x14ac:dyDescent="0.2">
      <c r="B455">
        <f>SUM(B442:B454)</f>
        <v>10.54</v>
      </c>
      <c r="C455">
        <f>SUM(C442:C454)</f>
        <v>17.030000000000005</v>
      </c>
      <c r="D455">
        <f t="shared" ref="D455:R455" si="42">SUM(D442:D454)</f>
        <v>11.97</v>
      </c>
      <c r="E455">
        <f t="shared" si="42"/>
        <v>18.04</v>
      </c>
      <c r="F455">
        <f t="shared" si="42"/>
        <v>15.430000000000001</v>
      </c>
      <c r="G455">
        <f t="shared" si="42"/>
        <v>13.430000000000001</v>
      </c>
      <c r="H455">
        <f t="shared" si="42"/>
        <v>12.7</v>
      </c>
      <c r="I455">
        <f t="shared" si="42"/>
        <v>15.18</v>
      </c>
      <c r="J455">
        <f t="shared" si="42"/>
        <v>13.939999999999998</v>
      </c>
      <c r="K455">
        <f t="shared" si="42"/>
        <v>15.42</v>
      </c>
      <c r="L455">
        <f t="shared" si="42"/>
        <v>12.45</v>
      </c>
      <c r="M455">
        <f t="shared" si="42"/>
        <v>14.09</v>
      </c>
      <c r="N455">
        <f t="shared" si="42"/>
        <v>12.14</v>
      </c>
      <c r="O455">
        <f t="shared" si="42"/>
        <v>14.179999999999998</v>
      </c>
      <c r="P455">
        <f t="shared" si="42"/>
        <v>17.489999999999995</v>
      </c>
      <c r="Q455">
        <f t="shared" si="42"/>
        <v>13.540000000000001</v>
      </c>
      <c r="R455">
        <f t="shared" si="42"/>
        <v>15.32</v>
      </c>
    </row>
  </sheetData>
  <phoneticPr fontId="0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D19D4-9B17-433D-8291-E2D1C1F2AC68}">
  <dimension ref="A1:BQ430"/>
  <sheetViews>
    <sheetView topLeftCell="V357" workbookViewId="0">
      <selection activeCell="Z353" sqref="Z353"/>
    </sheetView>
  </sheetViews>
  <sheetFormatPr defaultRowHeight="12.75" x14ac:dyDescent="0.2"/>
  <cols>
    <col min="17" max="17" width="10.5703125" customWidth="1"/>
    <col min="19" max="19" width="10.5703125" customWidth="1"/>
    <col min="20" max="20" width="12.7109375" customWidth="1"/>
    <col min="21" max="21" width="11.85546875" customWidth="1"/>
    <col min="25" max="25" width="11.7109375" customWidth="1"/>
  </cols>
  <sheetData>
    <row r="1" spans="1:69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84"/>
      <c r="H1" s="84"/>
      <c r="I1" s="84" t="s">
        <v>6</v>
      </c>
      <c r="J1" s="84" t="s">
        <v>180</v>
      </c>
      <c r="K1" s="84" t="s">
        <v>96</v>
      </c>
      <c r="L1" s="84" t="s">
        <v>9</v>
      </c>
      <c r="M1" s="34" t="s">
        <v>195</v>
      </c>
      <c r="N1" s="84" t="s">
        <v>11</v>
      </c>
      <c r="O1" s="87" t="s">
        <v>185</v>
      </c>
      <c r="P1" s="84" t="s">
        <v>13</v>
      </c>
      <c r="Q1" s="157" t="s">
        <v>208</v>
      </c>
      <c r="R1" t="s">
        <v>189</v>
      </c>
      <c r="S1" s="84" t="s">
        <v>16</v>
      </c>
      <c r="T1" s="84" t="s">
        <v>17</v>
      </c>
      <c r="U1" s="84" t="s">
        <v>18</v>
      </c>
      <c r="V1" s="84" t="s">
        <v>19</v>
      </c>
      <c r="W1" s="84"/>
      <c r="X1" s="84"/>
      <c r="Y1" s="84"/>
      <c r="Z1" s="86"/>
      <c r="AA1" s="86"/>
      <c r="AB1" s="84"/>
      <c r="AC1" s="84"/>
      <c r="AD1" s="84"/>
      <c r="AE1" s="84"/>
      <c r="AF1" s="84"/>
      <c r="AG1" s="84"/>
      <c r="AH1" s="84"/>
      <c r="AI1" s="84"/>
      <c r="AJ1" s="84"/>
      <c r="AK1" s="87" t="s">
        <v>143</v>
      </c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>
        <v>2019</v>
      </c>
      <c r="AW1" s="84"/>
      <c r="AX1" s="84" t="str">
        <f>B1</f>
        <v>Pomeroy</v>
      </c>
      <c r="AY1" s="84" t="str">
        <f>C1</f>
        <v>Kuhn</v>
      </c>
      <c r="AZ1" s="84" t="str">
        <f>D1</f>
        <v>Tom Keatts</v>
      </c>
      <c r="BA1" s="84" t="str">
        <f>E1</f>
        <v>Victor</v>
      </c>
      <c r="BB1" s="84" t="str">
        <f>F1</f>
        <v>Ruark</v>
      </c>
      <c r="BC1" s="84" t="str">
        <f t="shared" ref="BC1:BP1" si="0">I1</f>
        <v>Cardwell</v>
      </c>
      <c r="BD1" s="84" t="str">
        <f t="shared" si="0"/>
        <v>Hastings</v>
      </c>
      <c r="BE1" s="84" t="str">
        <f t="shared" si="0"/>
        <v>510 Pataha</v>
      </c>
      <c r="BF1" s="84" t="str">
        <f t="shared" si="0"/>
        <v>Williams</v>
      </c>
      <c r="BG1" s="84" t="str">
        <f t="shared" si="0"/>
        <v>Deadman</v>
      </c>
      <c r="BH1" s="84" t="str">
        <f t="shared" si="0"/>
        <v>Houser</v>
      </c>
      <c r="BI1" s="84" t="str">
        <f t="shared" si="0"/>
        <v>Villard</v>
      </c>
      <c r="BJ1" s="84" t="str">
        <f t="shared" si="0"/>
        <v>Landkammer</v>
      </c>
      <c r="BK1" s="84" t="str">
        <f t="shared" si="0"/>
        <v>Lynn Gulch</v>
      </c>
      <c r="BL1" s="84" t="str">
        <f t="shared" si="0"/>
        <v>Mayview</v>
      </c>
      <c r="BM1" s="84" t="str">
        <f t="shared" si="0"/>
        <v>Blachly</v>
      </c>
      <c r="BN1" s="84" t="str">
        <f t="shared" si="0"/>
        <v>S. Flerchinger</v>
      </c>
      <c r="BO1" s="84" t="str">
        <f t="shared" si="0"/>
        <v>B. Slaybaugh</v>
      </c>
      <c r="BP1" s="84" t="str">
        <f t="shared" si="0"/>
        <v>Demand</v>
      </c>
      <c r="BQ1" s="88" t="s">
        <v>20</v>
      </c>
    </row>
    <row r="2" spans="1:69" ht="15" x14ac:dyDescent="0.2">
      <c r="A2" s="84">
        <v>2019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9">
        <v>43466</v>
      </c>
      <c r="Z2" s="90"/>
      <c r="AA2" s="91" t="s">
        <v>107</v>
      </c>
      <c r="AB2" s="92"/>
      <c r="AC2" s="92"/>
      <c r="AD2" s="92"/>
      <c r="AE2" s="92"/>
      <c r="AF2" s="84"/>
      <c r="AG2" s="84"/>
      <c r="AH2" s="87" t="s">
        <v>138</v>
      </c>
      <c r="AI2" s="87" t="s">
        <v>103</v>
      </c>
      <c r="AJ2" s="87" t="s">
        <v>139</v>
      </c>
      <c r="AK2" s="87" t="s">
        <v>140</v>
      </c>
      <c r="AL2" s="87" t="s">
        <v>42</v>
      </c>
      <c r="AM2" s="87" t="s">
        <v>43</v>
      </c>
      <c r="AN2" s="87" t="s">
        <v>45</v>
      </c>
      <c r="AO2" s="87" t="s">
        <v>58</v>
      </c>
      <c r="AP2" s="87" t="s">
        <v>59</v>
      </c>
      <c r="AQ2" s="87" t="s">
        <v>104</v>
      </c>
      <c r="AR2" s="87" t="s">
        <v>141</v>
      </c>
      <c r="AS2" s="87" t="s">
        <v>62</v>
      </c>
      <c r="AT2" s="87" t="s">
        <v>142</v>
      </c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8"/>
    </row>
    <row r="3" spans="1:69" x14ac:dyDescent="0.2">
      <c r="A3" s="84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>
        <v>1</v>
      </c>
      <c r="X3" s="84"/>
      <c r="Y3" s="84"/>
      <c r="Z3" s="90" t="s">
        <v>98</v>
      </c>
      <c r="AA3" s="91" t="s">
        <v>115</v>
      </c>
      <c r="AB3" s="92" t="s">
        <v>99</v>
      </c>
      <c r="AC3" s="92" t="s">
        <v>116</v>
      </c>
      <c r="AD3" s="93" t="s">
        <v>100</v>
      </c>
      <c r="AE3" s="93" t="s">
        <v>178</v>
      </c>
      <c r="AF3" s="84"/>
      <c r="AG3" s="84" t="str">
        <f>B$1</f>
        <v>Pomeroy</v>
      </c>
      <c r="AH3" s="94">
        <f>$B34</f>
        <v>1.27</v>
      </c>
      <c r="AI3" s="94">
        <f>$B69</f>
        <v>1.2300000000000002</v>
      </c>
      <c r="AJ3" s="94">
        <f>$B104</f>
        <v>0.55000000000000004</v>
      </c>
      <c r="AK3" s="94">
        <f>$B140</f>
        <v>1.6900000000000004</v>
      </c>
      <c r="AL3" s="94">
        <f>$B175</f>
        <v>0.69000000000000006</v>
      </c>
      <c r="AM3" s="94">
        <f>$B211</f>
        <v>0.64000000000000012</v>
      </c>
      <c r="AN3" s="94">
        <f>$B246</f>
        <v>0.04</v>
      </c>
      <c r="AO3" s="94">
        <f>$B282</f>
        <v>0.77</v>
      </c>
      <c r="AP3" s="94">
        <f>$B318</f>
        <v>0.8</v>
      </c>
      <c r="AQ3" s="94">
        <f>$B354</f>
        <v>1.43</v>
      </c>
      <c r="AR3" s="94">
        <f>$B390</f>
        <v>0.66</v>
      </c>
      <c r="AS3" s="94">
        <f>$B426</f>
        <v>0.89000000000000012</v>
      </c>
      <c r="AT3" s="94">
        <f>$B428</f>
        <v>10.660000000000002</v>
      </c>
      <c r="AU3" s="84"/>
      <c r="AV3" s="95" t="s">
        <v>21</v>
      </c>
      <c r="AW3" s="84"/>
      <c r="AX3" s="84">
        <f>B34</f>
        <v>1.27</v>
      </c>
      <c r="AY3" s="84">
        <f>C34</f>
        <v>1.54</v>
      </c>
      <c r="AZ3" s="84">
        <f>D34</f>
        <v>1.44</v>
      </c>
      <c r="BA3" s="84">
        <f>E34</f>
        <v>2.2000000000000002</v>
      </c>
      <c r="BB3" s="84">
        <f>F34</f>
        <v>1.08</v>
      </c>
      <c r="BC3" s="84">
        <f t="shared" ref="BC3:BP3" si="1">I34</f>
        <v>1.44</v>
      </c>
      <c r="BD3" s="84">
        <f t="shared" si="1"/>
        <v>0</v>
      </c>
      <c r="BE3" s="84">
        <f t="shared" si="1"/>
        <v>1.9300000000000002</v>
      </c>
      <c r="BF3" s="84">
        <f t="shared" si="1"/>
        <v>1.8800000000000001</v>
      </c>
      <c r="BG3" s="84">
        <f t="shared" si="1"/>
        <v>1.4200000000000002</v>
      </c>
      <c r="BH3" s="84">
        <f t="shared" si="1"/>
        <v>1.5</v>
      </c>
      <c r="BI3" s="84">
        <f t="shared" si="1"/>
        <v>1.8599999999999999</v>
      </c>
      <c r="BJ3" s="84">
        <f t="shared" si="1"/>
        <v>1.05</v>
      </c>
      <c r="BK3" s="84">
        <f t="shared" si="1"/>
        <v>0</v>
      </c>
      <c r="BL3" s="84">
        <f t="shared" si="1"/>
        <v>1.31</v>
      </c>
      <c r="BM3" s="84">
        <f t="shared" si="1"/>
        <v>0</v>
      </c>
      <c r="BN3" s="84">
        <f t="shared" si="1"/>
        <v>0.85</v>
      </c>
      <c r="BO3" s="84">
        <f t="shared" si="1"/>
        <v>0</v>
      </c>
      <c r="BP3" s="84">
        <f t="shared" si="1"/>
        <v>1.7400000000000002</v>
      </c>
      <c r="BQ3" s="96">
        <f t="shared" ref="BQ3:BQ14" si="2">AVERAGE(AX3:BP3)</f>
        <v>1.1847368421052635</v>
      </c>
    </row>
    <row r="4" spans="1:69" x14ac:dyDescent="0.2">
      <c r="A4" s="84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>
        <v>2</v>
      </c>
      <c r="X4" s="84"/>
      <c r="Y4" s="84" t="str">
        <f>B1</f>
        <v>Pomeroy</v>
      </c>
      <c r="Z4" s="90">
        <f>B34</f>
        <v>1.27</v>
      </c>
      <c r="AA4" s="97">
        <v>1.5339130434782606</v>
      </c>
      <c r="AB4" s="93">
        <f t="shared" ref="AB4:AB22" si="3">AH25</f>
        <v>1.27</v>
      </c>
      <c r="AC4" s="93">
        <v>1.77</v>
      </c>
      <c r="AD4" s="93">
        <f>AX$33+AX$34+AX$35+AX$36+AB4</f>
        <v>6.6999999999999993</v>
      </c>
      <c r="AE4" s="93">
        <f>Table162638515074[[#This Row],[Column3]]+Average!Q475</f>
        <v>6.2778746836899018</v>
      </c>
      <c r="AF4" s="84"/>
      <c r="AG4" s="84" t="str">
        <f>C$1</f>
        <v>Kuhn</v>
      </c>
      <c r="AH4" s="94">
        <f>$C34</f>
        <v>1.54</v>
      </c>
      <c r="AI4" s="94">
        <f>$C69</f>
        <v>4.5999999999999996</v>
      </c>
      <c r="AJ4" s="94">
        <f>$C104</f>
        <v>0.85</v>
      </c>
      <c r="AK4" s="94">
        <f>$C140</f>
        <v>3.3200000000000003</v>
      </c>
      <c r="AL4" s="94">
        <f>$C175</f>
        <v>1.04</v>
      </c>
      <c r="AM4" s="94">
        <f>$C211</f>
        <v>1.25</v>
      </c>
      <c r="AN4" s="94">
        <f>$C246</f>
        <v>0.22999999999999998</v>
      </c>
      <c r="AO4" s="94">
        <f>$C282</f>
        <v>0.56000000000000005</v>
      </c>
      <c r="AP4" s="94">
        <f>$C318</f>
        <v>1.48</v>
      </c>
      <c r="AQ4" s="94">
        <f>$C354</f>
        <v>1.71</v>
      </c>
      <c r="AR4" s="94">
        <f>$C390</f>
        <v>0.52</v>
      </c>
      <c r="AS4" s="94">
        <f>$C426</f>
        <v>0.73</v>
      </c>
      <c r="AT4" s="94">
        <f>$C428</f>
        <v>17.829999999999998</v>
      </c>
      <c r="AU4" s="84"/>
      <c r="AV4" s="95" t="s">
        <v>22</v>
      </c>
      <c r="AW4" s="84"/>
      <c r="AX4" s="84">
        <f>B69</f>
        <v>1.2300000000000002</v>
      </c>
      <c r="AY4" s="84">
        <f>C69</f>
        <v>4.5999999999999996</v>
      </c>
      <c r="AZ4" s="84">
        <f>D69</f>
        <v>0.97000000000000008</v>
      </c>
      <c r="BA4" s="84">
        <f>E69</f>
        <v>4.3899999999999997</v>
      </c>
      <c r="BB4" s="84">
        <f>F69</f>
        <v>2.56</v>
      </c>
      <c r="BC4" s="84">
        <f t="shared" ref="BC4:BP4" si="4">I69</f>
        <v>1.21</v>
      </c>
      <c r="BD4" s="84">
        <f t="shared" si="4"/>
        <v>0</v>
      </c>
      <c r="BE4" s="84">
        <f t="shared" si="4"/>
        <v>1.6700000000000002</v>
      </c>
      <c r="BF4" s="84">
        <f t="shared" si="4"/>
        <v>3.08</v>
      </c>
      <c r="BG4" s="84">
        <f t="shared" si="4"/>
        <v>2.4699999999999998</v>
      </c>
      <c r="BH4" s="84">
        <f t="shared" si="4"/>
        <v>3.3000000000000007</v>
      </c>
      <c r="BI4" s="84">
        <f t="shared" si="4"/>
        <v>0.22</v>
      </c>
      <c r="BJ4" s="84">
        <f t="shared" si="4"/>
        <v>3.3300000000000005</v>
      </c>
      <c r="BK4" s="84">
        <f t="shared" si="4"/>
        <v>0.05</v>
      </c>
      <c r="BL4" s="84">
        <f t="shared" si="4"/>
        <v>1.48</v>
      </c>
      <c r="BM4" s="84">
        <f t="shared" si="4"/>
        <v>0</v>
      </c>
      <c r="BN4" s="84">
        <f t="shared" si="4"/>
        <v>2.75</v>
      </c>
      <c r="BO4" s="84">
        <f t="shared" si="4"/>
        <v>0</v>
      </c>
      <c r="BP4" s="84">
        <f t="shared" si="4"/>
        <v>0</v>
      </c>
      <c r="BQ4" s="96">
        <f t="shared" si="2"/>
        <v>1.7531578947368422</v>
      </c>
    </row>
    <row r="5" spans="1:69" x14ac:dyDescent="0.2">
      <c r="A5" s="84">
        <v>3</v>
      </c>
      <c r="B5" s="84">
        <v>0.11</v>
      </c>
      <c r="C5" s="84">
        <v>0.06</v>
      </c>
      <c r="D5" s="84">
        <v>0.12</v>
      </c>
      <c r="E5" s="84"/>
      <c r="F5" s="84"/>
      <c r="G5" s="84"/>
      <c r="H5" s="84"/>
      <c r="I5" s="34">
        <v>0.12</v>
      </c>
      <c r="J5" s="84"/>
      <c r="K5" s="84">
        <v>0.12</v>
      </c>
      <c r="L5" s="84">
        <v>0.13</v>
      </c>
      <c r="M5" s="84">
        <v>0.14000000000000001</v>
      </c>
      <c r="N5" s="84">
        <v>0.06</v>
      </c>
      <c r="O5" s="84"/>
      <c r="P5" s="84">
        <v>0.05</v>
      </c>
      <c r="Q5" s="84"/>
      <c r="R5" s="84">
        <v>7.0000000000000007E-2</v>
      </c>
      <c r="S5" s="84"/>
      <c r="T5" s="84"/>
      <c r="U5" s="84"/>
      <c r="V5" s="84"/>
      <c r="W5" s="84">
        <v>3</v>
      </c>
      <c r="X5" s="84"/>
      <c r="Y5" s="84" t="str">
        <f>C1</f>
        <v>Kuhn</v>
      </c>
      <c r="Z5" s="90">
        <f>C34</f>
        <v>1.54</v>
      </c>
      <c r="AA5" s="97">
        <v>2.0852941176470585</v>
      </c>
      <c r="AB5" s="93">
        <f t="shared" si="3"/>
        <v>1.54</v>
      </c>
      <c r="AC5" s="93">
        <v>1.32</v>
      </c>
      <c r="AD5" s="93">
        <f>AY$33+AY$34+AY$35+AY$36+AB5</f>
        <v>10.030000000000001</v>
      </c>
      <c r="AE5" s="93">
        <f>Table162638515074[[#This Row],[Column3]]+Average!Q476</f>
        <v>9.2406056177411671</v>
      </c>
      <c r="AF5" s="84"/>
      <c r="AG5" s="84" t="str">
        <f>D$1</f>
        <v>Tom Keatts</v>
      </c>
      <c r="AH5" s="94">
        <f>$D34</f>
        <v>1.44</v>
      </c>
      <c r="AI5" s="94">
        <f>$D69</f>
        <v>0.97000000000000008</v>
      </c>
      <c r="AJ5" s="94">
        <f>$D104</f>
        <v>0.51</v>
      </c>
      <c r="AK5" s="94">
        <f>$D140</f>
        <v>2.44</v>
      </c>
      <c r="AL5" s="94">
        <f>$D175</f>
        <v>0.38</v>
      </c>
      <c r="AM5" s="94">
        <f>$D211</f>
        <v>0.56000000000000005</v>
      </c>
      <c r="AN5" s="94">
        <f>$D246</f>
        <v>0.02</v>
      </c>
      <c r="AO5" s="94">
        <f>$D282</f>
        <v>0.42</v>
      </c>
      <c r="AP5" s="94">
        <f>$D318</f>
        <v>0.73</v>
      </c>
      <c r="AQ5" s="94">
        <f>$D354</f>
        <v>1.6100000000000003</v>
      </c>
      <c r="AR5" s="94">
        <f>$D390</f>
        <v>0.8</v>
      </c>
      <c r="AS5" s="94">
        <f>$D426</f>
        <v>0.9900000000000001</v>
      </c>
      <c r="AT5" s="94">
        <f>$D428</f>
        <v>10.87</v>
      </c>
      <c r="AU5" s="84"/>
      <c r="AV5" s="95" t="s">
        <v>23</v>
      </c>
      <c r="AW5" s="84"/>
      <c r="AX5" s="84">
        <f>B104</f>
        <v>0.55000000000000004</v>
      </c>
      <c r="AY5" s="84">
        <f>C104</f>
        <v>0.85</v>
      </c>
      <c r="AZ5" s="84">
        <f>D104</f>
        <v>0.51</v>
      </c>
      <c r="BA5" s="84">
        <f>E104</f>
        <v>0.77</v>
      </c>
      <c r="BB5" s="84">
        <f>F104</f>
        <v>0.57000000000000006</v>
      </c>
      <c r="BC5" s="84">
        <f t="shared" ref="BC5:BP5" si="5">I104</f>
        <v>0.62</v>
      </c>
      <c r="BD5" s="84">
        <f t="shared" si="5"/>
        <v>0</v>
      </c>
      <c r="BE5" s="84">
        <f t="shared" si="5"/>
        <v>0.77</v>
      </c>
      <c r="BF5" s="84">
        <f t="shared" si="5"/>
        <v>0.56000000000000005</v>
      </c>
      <c r="BG5" s="84">
        <f t="shared" si="5"/>
        <v>0.33</v>
      </c>
      <c r="BH5" s="84">
        <f t="shared" si="5"/>
        <v>0.64</v>
      </c>
      <c r="BI5" s="84">
        <f t="shared" si="5"/>
        <v>0</v>
      </c>
      <c r="BJ5" s="84">
        <f t="shared" si="5"/>
        <v>0.93000000000000016</v>
      </c>
      <c r="BK5" s="84">
        <f t="shared" si="5"/>
        <v>1.1800000000000002</v>
      </c>
      <c r="BL5" s="84">
        <f t="shared" si="5"/>
        <v>0.71999999999999986</v>
      </c>
      <c r="BM5" s="84">
        <f t="shared" si="5"/>
        <v>0</v>
      </c>
      <c r="BN5" s="84">
        <f t="shared" si="5"/>
        <v>0.8</v>
      </c>
      <c r="BO5" s="84">
        <f t="shared" si="5"/>
        <v>0</v>
      </c>
      <c r="BP5" s="84">
        <f t="shared" si="5"/>
        <v>0</v>
      </c>
      <c r="BQ5" s="96">
        <f t="shared" si="2"/>
        <v>0.51578947368421069</v>
      </c>
    </row>
    <row r="6" spans="1:69" x14ac:dyDescent="0.2">
      <c r="A6" s="84">
        <v>4</v>
      </c>
      <c r="B6" s="84"/>
      <c r="C6" s="84"/>
      <c r="D6" s="84"/>
      <c r="E6" s="84">
        <v>7.0000000000000007E-2</v>
      </c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>
        <v>4</v>
      </c>
      <c r="X6" s="84"/>
      <c r="Y6" s="84" t="str">
        <f>D1</f>
        <v>Tom Keatts</v>
      </c>
      <c r="Z6" s="90">
        <f>D34</f>
        <v>1.44</v>
      </c>
      <c r="AA6" s="97"/>
      <c r="AB6" s="93">
        <f t="shared" si="3"/>
        <v>1.44</v>
      </c>
      <c r="AC6" s="98"/>
      <c r="AD6" s="93">
        <f>AZ$33+AZ$34+AZ$35+AZ$36+AB6</f>
        <v>4.1400000000000006</v>
      </c>
      <c r="AE6" s="93">
        <f>Table162638515074[[#This Row],[Column3]]+Average!Q477</f>
        <v>6.3177585649644472</v>
      </c>
      <c r="AF6" s="84"/>
      <c r="AG6" s="84" t="str">
        <f>E$1</f>
        <v>Victor</v>
      </c>
      <c r="AH6" s="94">
        <f>$E34</f>
        <v>2.2000000000000002</v>
      </c>
      <c r="AI6" s="94">
        <f>$E69</f>
        <v>4.3899999999999997</v>
      </c>
      <c r="AJ6" s="94">
        <f>$E104</f>
        <v>0.77</v>
      </c>
      <c r="AK6" s="94">
        <f>$E140</f>
        <v>2.56</v>
      </c>
      <c r="AL6" s="94">
        <f>$E175</f>
        <v>1.1500000000000001</v>
      </c>
      <c r="AM6" s="94">
        <f>$E211</f>
        <v>0.76999999999999991</v>
      </c>
      <c r="AN6" s="94">
        <f>$E246</f>
        <v>0.6</v>
      </c>
      <c r="AO6" s="94">
        <f>$E282</f>
        <v>0.45</v>
      </c>
      <c r="AP6" s="94">
        <f>$E318</f>
        <v>1.48</v>
      </c>
      <c r="AQ6" s="94">
        <f>$E354</f>
        <v>1.6</v>
      </c>
      <c r="AR6" s="94">
        <f>$E390</f>
        <v>0.51</v>
      </c>
      <c r="AS6" s="94">
        <f>$E426</f>
        <v>1.3</v>
      </c>
      <c r="AT6" s="94">
        <f>$E428</f>
        <v>17.78</v>
      </c>
      <c r="AU6" s="84"/>
      <c r="AV6" s="95" t="s">
        <v>24</v>
      </c>
      <c r="AW6" s="84"/>
      <c r="AX6" s="84">
        <f>B140</f>
        <v>1.6900000000000004</v>
      </c>
      <c r="AY6" s="84">
        <f>C140</f>
        <v>3.3200000000000003</v>
      </c>
      <c r="AZ6" s="84">
        <f>D140</f>
        <v>2.44</v>
      </c>
      <c r="BA6" s="84">
        <f>E140</f>
        <v>2.56</v>
      </c>
      <c r="BB6" s="84">
        <f>F140</f>
        <v>2.72</v>
      </c>
      <c r="BC6" s="84">
        <f t="shared" ref="BC6:BP6" si="6">I140</f>
        <v>0</v>
      </c>
      <c r="BD6" s="84">
        <f t="shared" si="6"/>
        <v>0</v>
      </c>
      <c r="BE6" s="84">
        <f t="shared" si="6"/>
        <v>0</v>
      </c>
      <c r="BF6" s="84">
        <f t="shared" si="6"/>
        <v>1.9900000000000002</v>
      </c>
      <c r="BG6" s="84">
        <f t="shared" si="6"/>
        <v>1.9600000000000002</v>
      </c>
      <c r="BH6" s="84">
        <f t="shared" si="6"/>
        <v>2.8900000000000006</v>
      </c>
      <c r="BI6" s="84">
        <f t="shared" si="6"/>
        <v>0</v>
      </c>
      <c r="BJ6" s="84">
        <f t="shared" si="6"/>
        <v>2.04</v>
      </c>
      <c r="BK6" s="84">
        <f t="shared" si="6"/>
        <v>3.56</v>
      </c>
      <c r="BL6" s="84">
        <f t="shared" si="6"/>
        <v>2.0299999999999998</v>
      </c>
      <c r="BM6" s="84">
        <f t="shared" si="6"/>
        <v>0</v>
      </c>
      <c r="BN6" s="84">
        <f t="shared" si="6"/>
        <v>2.9999999999999996</v>
      </c>
      <c r="BO6" s="84">
        <f t="shared" si="6"/>
        <v>0</v>
      </c>
      <c r="BP6" s="84">
        <f t="shared" si="6"/>
        <v>0</v>
      </c>
      <c r="BQ6" s="96">
        <f t="shared" si="2"/>
        <v>1.5894736842105264</v>
      </c>
    </row>
    <row r="7" spans="1:69" x14ac:dyDescent="0.2">
      <c r="A7" s="84">
        <v>5</v>
      </c>
      <c r="B7" s="84"/>
      <c r="C7" s="84"/>
      <c r="D7" s="84"/>
      <c r="E7" s="84"/>
      <c r="F7" s="84"/>
      <c r="G7" s="84"/>
      <c r="H7" s="84"/>
      <c r="I7" s="84"/>
      <c r="J7" s="84"/>
      <c r="L7" s="84"/>
      <c r="M7" s="84">
        <v>0.99</v>
      </c>
      <c r="N7" s="84"/>
      <c r="O7" s="84"/>
      <c r="P7" s="84"/>
      <c r="Q7" s="84"/>
      <c r="R7" s="84"/>
      <c r="T7" s="84">
        <v>0.3</v>
      </c>
      <c r="U7" s="84"/>
      <c r="V7" s="84"/>
      <c r="W7" s="84">
        <v>5</v>
      </c>
      <c r="X7" s="84"/>
      <c r="Y7" s="84" t="str">
        <f>E1</f>
        <v>Victor</v>
      </c>
      <c r="Z7" s="90">
        <f>E34</f>
        <v>2.2000000000000002</v>
      </c>
      <c r="AA7" s="97">
        <v>2.7186956521739134</v>
      </c>
      <c r="AB7" s="93">
        <f t="shared" si="3"/>
        <v>2.2000000000000002</v>
      </c>
      <c r="AC7" s="93">
        <v>2.5299999999999998</v>
      </c>
      <c r="AD7" s="93">
        <f>BA$33+BA$34+BA$35+BA$36+AB7</f>
        <v>6.88</v>
      </c>
      <c r="AE7" s="93">
        <f>Table162638515074[[#This Row],[Column3]]+Average!Q478</f>
        <v>10.390124223602484</v>
      </c>
      <c r="AF7" s="84"/>
      <c r="AG7" s="84" t="str">
        <f>F$1</f>
        <v>Ruark</v>
      </c>
      <c r="AH7" s="94">
        <f>$F34</f>
        <v>1.08</v>
      </c>
      <c r="AI7" s="94">
        <f>$F69</f>
        <v>2.56</v>
      </c>
      <c r="AJ7" s="94">
        <f>$F104</f>
        <v>0.57000000000000006</v>
      </c>
      <c r="AK7" s="94">
        <f>$F140</f>
        <v>2.72</v>
      </c>
      <c r="AL7" s="94">
        <f>$F175</f>
        <v>0.56000000000000005</v>
      </c>
      <c r="AM7" s="94">
        <f>$F211</f>
        <v>0.74</v>
      </c>
      <c r="AN7" s="94">
        <f>$F246</f>
        <v>0.01</v>
      </c>
      <c r="AO7" s="94">
        <f>$F282</f>
        <v>0.82000000000000006</v>
      </c>
      <c r="AP7" s="94">
        <f>$F318</f>
        <v>1.38</v>
      </c>
      <c r="AQ7" s="94">
        <f>$F354</f>
        <v>1.8599999999999999</v>
      </c>
      <c r="AR7" s="94">
        <f>$F390</f>
        <v>0.22000000000000003</v>
      </c>
      <c r="AS7" s="94">
        <f>$F426</f>
        <v>1.29</v>
      </c>
      <c r="AT7" s="94">
        <f>$F428</f>
        <v>13.810000000000002</v>
      </c>
      <c r="AU7" s="84"/>
      <c r="AV7" s="95" t="s">
        <v>25</v>
      </c>
      <c r="AW7" s="84"/>
      <c r="AX7" s="84">
        <f>B175</f>
        <v>0.69000000000000006</v>
      </c>
      <c r="AY7" s="84">
        <f>C175</f>
        <v>1.04</v>
      </c>
      <c r="AZ7" s="84">
        <f>D175</f>
        <v>0.38</v>
      </c>
      <c r="BA7" s="84">
        <f>E175</f>
        <v>1.1500000000000001</v>
      </c>
      <c r="BB7" s="84">
        <f>F175</f>
        <v>0.56000000000000005</v>
      </c>
      <c r="BC7" s="84">
        <f t="shared" ref="BC7:BP7" si="7">I175</f>
        <v>0</v>
      </c>
      <c r="BD7" s="84">
        <f t="shared" si="7"/>
        <v>0</v>
      </c>
      <c r="BE7" s="84">
        <f t="shared" si="7"/>
        <v>0</v>
      </c>
      <c r="BF7" s="84">
        <f t="shared" si="7"/>
        <v>0.7400000000000001</v>
      </c>
      <c r="BG7" s="84">
        <f t="shared" si="7"/>
        <v>0.09</v>
      </c>
      <c r="BH7" s="84">
        <f t="shared" si="7"/>
        <v>0.94000000000000006</v>
      </c>
      <c r="BI7" s="84">
        <f t="shared" si="7"/>
        <v>0</v>
      </c>
      <c r="BJ7" s="84">
        <f t="shared" si="7"/>
        <v>0.63</v>
      </c>
      <c r="BK7" s="84">
        <f t="shared" si="7"/>
        <v>1.06</v>
      </c>
      <c r="BL7" s="84">
        <f t="shared" si="7"/>
        <v>0.68</v>
      </c>
      <c r="BM7" s="84">
        <f t="shared" si="7"/>
        <v>0</v>
      </c>
      <c r="BN7" s="84">
        <f t="shared" si="7"/>
        <v>0.97000000000000008</v>
      </c>
      <c r="BO7" s="84">
        <f t="shared" si="7"/>
        <v>0</v>
      </c>
      <c r="BP7" s="84">
        <f t="shared" si="7"/>
        <v>0</v>
      </c>
      <c r="BQ7" s="96">
        <f t="shared" si="2"/>
        <v>0.47</v>
      </c>
    </row>
    <row r="8" spans="1:69" x14ac:dyDescent="0.2">
      <c r="A8" s="84">
        <v>6</v>
      </c>
      <c r="B8" s="84">
        <v>0.02</v>
      </c>
      <c r="C8" s="84">
        <v>0.12</v>
      </c>
      <c r="D8" s="34">
        <v>0.02</v>
      </c>
      <c r="E8" s="84"/>
      <c r="F8" s="84"/>
      <c r="G8" s="84"/>
      <c r="H8" s="84"/>
      <c r="I8" s="34">
        <v>0.02</v>
      </c>
      <c r="J8" s="84"/>
      <c r="K8" s="84">
        <v>0.02</v>
      </c>
      <c r="L8" s="84"/>
      <c r="M8" s="84"/>
      <c r="N8" s="84"/>
      <c r="O8" s="84"/>
      <c r="P8" s="84">
        <v>0.02</v>
      </c>
      <c r="Q8" s="84"/>
      <c r="R8" s="84">
        <v>0.02</v>
      </c>
      <c r="S8" s="84"/>
      <c r="T8" s="84"/>
      <c r="U8" s="84"/>
      <c r="V8" s="84"/>
      <c r="W8" s="84">
        <v>6</v>
      </c>
      <c r="X8" s="84"/>
      <c r="Y8" s="84" t="str">
        <f>F1</f>
        <v>Ruark</v>
      </c>
      <c r="Z8" s="90">
        <f>F34</f>
        <v>1.08</v>
      </c>
      <c r="AA8" s="97">
        <v>1.5539130434782606</v>
      </c>
      <c r="AB8" s="93">
        <f t="shared" si="3"/>
        <v>1.08</v>
      </c>
      <c r="AC8" s="93">
        <v>1.78</v>
      </c>
      <c r="AD8" s="93">
        <f>BB$33+BB$34+BB$35+BB$36+AB8</f>
        <v>7.5</v>
      </c>
      <c r="AE8" s="93">
        <f>Table162638515074[[#This Row],[Column3]]+Average!Q479</f>
        <v>7.3805013625665801</v>
      </c>
      <c r="AF8" s="84"/>
      <c r="AG8" s="84" t="str">
        <f>I$1</f>
        <v>Cardwell</v>
      </c>
      <c r="AH8" s="94">
        <f>$I34</f>
        <v>1.44</v>
      </c>
      <c r="AI8" s="94">
        <f>$I69</f>
        <v>1.21</v>
      </c>
      <c r="AJ8" s="94">
        <f>$I104</f>
        <v>0.62</v>
      </c>
      <c r="AK8" s="94">
        <f>$I140</f>
        <v>0</v>
      </c>
      <c r="AL8" s="94">
        <f>$I175</f>
        <v>0</v>
      </c>
      <c r="AM8" s="94">
        <f>$I211</f>
        <v>0</v>
      </c>
      <c r="AN8" s="94">
        <f>$I246</f>
        <v>0</v>
      </c>
      <c r="AO8" s="94">
        <f>$I282</f>
        <v>0</v>
      </c>
      <c r="AP8" s="94">
        <f>$I318</f>
        <v>0</v>
      </c>
      <c r="AQ8" s="94">
        <f>$I354</f>
        <v>1.1800000000000002</v>
      </c>
      <c r="AR8" s="94">
        <f>$I38490</f>
        <v>0</v>
      </c>
      <c r="AS8" s="94">
        <f>$I426</f>
        <v>0.85000000000000009</v>
      </c>
      <c r="AT8" s="94">
        <f>$I428</f>
        <v>5.77</v>
      </c>
      <c r="AU8" s="99"/>
      <c r="AV8" s="95" t="s">
        <v>26</v>
      </c>
      <c r="AW8" s="84"/>
      <c r="AX8" s="84">
        <f>B211</f>
        <v>0.64000000000000012</v>
      </c>
      <c r="AY8" s="84">
        <f>C211</f>
        <v>1.25</v>
      </c>
      <c r="AZ8" s="84">
        <f>D211</f>
        <v>0.56000000000000005</v>
      </c>
      <c r="BA8" s="84">
        <f>E211</f>
        <v>0.76999999999999991</v>
      </c>
      <c r="BB8" s="84">
        <f>F211</f>
        <v>0.74</v>
      </c>
      <c r="BC8" s="84">
        <f t="shared" ref="BC8:BP8" si="8">I211</f>
        <v>0</v>
      </c>
      <c r="BD8" s="84">
        <f t="shared" si="8"/>
        <v>0</v>
      </c>
      <c r="BE8" s="84">
        <f t="shared" si="8"/>
        <v>0.64000000000000012</v>
      </c>
      <c r="BF8" s="84">
        <f t="shared" si="8"/>
        <v>0.78999999999999992</v>
      </c>
      <c r="BG8" s="84">
        <f t="shared" si="8"/>
        <v>0.48000000000000004</v>
      </c>
      <c r="BH8" s="84">
        <f t="shared" si="8"/>
        <v>0.99999999999999989</v>
      </c>
      <c r="BI8" s="84">
        <f t="shared" si="8"/>
        <v>0</v>
      </c>
      <c r="BJ8" s="84">
        <f t="shared" si="8"/>
        <v>1.87</v>
      </c>
      <c r="BK8" s="84">
        <f t="shared" si="8"/>
        <v>0.51</v>
      </c>
      <c r="BL8" s="84">
        <f t="shared" si="8"/>
        <v>0.48999999999999994</v>
      </c>
      <c r="BM8" s="84">
        <f t="shared" si="8"/>
        <v>0</v>
      </c>
      <c r="BN8" s="84">
        <f t="shared" si="8"/>
        <v>2.2800000000000002</v>
      </c>
      <c r="BO8" s="84">
        <f t="shared" si="8"/>
        <v>0</v>
      </c>
      <c r="BP8" s="84">
        <f t="shared" si="8"/>
        <v>0</v>
      </c>
      <c r="BQ8" s="96">
        <f t="shared" si="2"/>
        <v>0.63263157894736843</v>
      </c>
    </row>
    <row r="9" spans="1:69" x14ac:dyDescent="0.2">
      <c r="A9" s="84">
        <v>7</v>
      </c>
      <c r="B9" s="84"/>
      <c r="C9" s="84"/>
      <c r="D9" s="84"/>
      <c r="E9" s="84"/>
      <c r="F9" s="84">
        <v>7.0000000000000007E-2</v>
      </c>
      <c r="G9" s="84"/>
      <c r="H9" s="84"/>
      <c r="I9" s="84"/>
      <c r="J9" s="84"/>
      <c r="K9" s="84"/>
      <c r="L9" s="84">
        <v>0.02</v>
      </c>
      <c r="M9" s="84"/>
      <c r="N9" s="84"/>
      <c r="O9" s="84"/>
      <c r="P9" s="84"/>
      <c r="Q9" s="84"/>
      <c r="R9" s="84">
        <v>0.01</v>
      </c>
      <c r="S9" s="84"/>
      <c r="T9" s="84"/>
      <c r="U9" s="84"/>
      <c r="V9" s="84"/>
      <c r="W9" s="84">
        <v>7</v>
      </c>
      <c r="X9" s="84"/>
      <c r="Y9" s="84" t="str">
        <f>I1</f>
        <v>Cardwell</v>
      </c>
      <c r="Z9" s="91">
        <f>I34</f>
        <v>1.44</v>
      </c>
      <c r="AA9" s="97">
        <v>1.6034999999999999</v>
      </c>
      <c r="AB9" s="93">
        <f t="shared" si="3"/>
        <v>1.44</v>
      </c>
      <c r="AC9" s="93">
        <v>1.93</v>
      </c>
      <c r="AD9" s="93">
        <f>BC$33+BC$34+BC$35+BC$36+AB9</f>
        <v>5.8900000000000006</v>
      </c>
      <c r="AE9" s="93">
        <f>Table162638515074[[#This Row],[Column3]]+Average!Q480</f>
        <v>6.4787321981424153</v>
      </c>
      <c r="AF9" s="84"/>
      <c r="AG9" s="84" t="str">
        <f>J$1</f>
        <v>Hastings</v>
      </c>
      <c r="AH9" s="94">
        <f>$J34</f>
        <v>0</v>
      </c>
      <c r="AI9" s="94">
        <f>$J69</f>
        <v>0</v>
      </c>
      <c r="AJ9" s="94">
        <f>$J104</f>
        <v>0</v>
      </c>
      <c r="AK9" s="94">
        <f>$J140</f>
        <v>0</v>
      </c>
      <c r="AL9" s="94">
        <f>$J175</f>
        <v>0</v>
      </c>
      <c r="AM9" s="94">
        <f>$J211</f>
        <v>0</v>
      </c>
      <c r="AN9" s="94">
        <f>$J246</f>
        <v>0</v>
      </c>
      <c r="AO9" s="94">
        <f>$J282</f>
        <v>0</v>
      </c>
      <c r="AP9" s="94">
        <f>$J318</f>
        <v>0</v>
      </c>
      <c r="AQ9" s="94">
        <f>$J354</f>
        <v>0.98000000000000009</v>
      </c>
      <c r="AR9" s="94">
        <f>$J390</f>
        <v>0.53</v>
      </c>
      <c r="AS9" s="94">
        <f>$J426</f>
        <v>0.92000000000000015</v>
      </c>
      <c r="AT9" s="94">
        <f>$J428</f>
        <v>2.4300000000000006</v>
      </c>
      <c r="AU9" s="99"/>
      <c r="AV9" s="95" t="s">
        <v>27</v>
      </c>
      <c r="AW9" s="84"/>
      <c r="AX9" s="84">
        <f>B246</f>
        <v>0.04</v>
      </c>
      <c r="AY9" s="84">
        <f>C246</f>
        <v>0.22999999999999998</v>
      </c>
      <c r="AZ9" s="84">
        <f>D246</f>
        <v>0.02</v>
      </c>
      <c r="BA9" s="84">
        <f>E246</f>
        <v>0.6</v>
      </c>
      <c r="BB9" s="84">
        <f>F246</f>
        <v>0.01</v>
      </c>
      <c r="BC9" s="84">
        <f t="shared" ref="BC9:BP9" si="9">I246</f>
        <v>0</v>
      </c>
      <c r="BD9" s="84">
        <f t="shared" si="9"/>
        <v>0</v>
      </c>
      <c r="BE9" s="84">
        <f t="shared" si="9"/>
        <v>0.01</v>
      </c>
      <c r="BF9" s="84">
        <f t="shared" si="9"/>
        <v>0.06</v>
      </c>
      <c r="BG9" s="84">
        <f t="shared" si="9"/>
        <v>0</v>
      </c>
      <c r="BH9" s="84">
        <f t="shared" si="9"/>
        <v>0.12</v>
      </c>
      <c r="BI9" s="84">
        <f t="shared" si="9"/>
        <v>0</v>
      </c>
      <c r="BJ9" s="84">
        <f t="shared" si="9"/>
        <v>0</v>
      </c>
      <c r="BK9" s="84">
        <f t="shared" si="9"/>
        <v>9.0000000000000011E-2</v>
      </c>
      <c r="BL9" s="84">
        <f t="shared" si="9"/>
        <v>0.06</v>
      </c>
      <c r="BM9" s="84">
        <f t="shared" si="9"/>
        <v>0</v>
      </c>
      <c r="BN9" s="84">
        <f t="shared" si="9"/>
        <v>0.21</v>
      </c>
      <c r="BO9" s="84">
        <f t="shared" si="9"/>
        <v>0</v>
      </c>
      <c r="BP9" s="84">
        <f t="shared" si="9"/>
        <v>0</v>
      </c>
      <c r="BQ9" s="96">
        <f t="shared" si="2"/>
        <v>7.6315789473684212E-2</v>
      </c>
    </row>
    <row r="10" spans="1:69" x14ac:dyDescent="0.2">
      <c r="A10" s="84">
        <v>8</v>
      </c>
      <c r="B10" s="84">
        <v>7.0000000000000007E-2</v>
      </c>
      <c r="C10" s="84"/>
      <c r="D10" s="84">
        <v>0.1</v>
      </c>
      <c r="E10" s="84"/>
      <c r="F10" s="84"/>
      <c r="G10" s="84"/>
      <c r="H10" s="84"/>
      <c r="I10" s="84">
        <v>0.1</v>
      </c>
      <c r="J10" s="84"/>
      <c r="K10" s="84">
        <v>0.08</v>
      </c>
      <c r="L10" s="84"/>
      <c r="M10" s="84">
        <v>0.08</v>
      </c>
      <c r="N10" s="84"/>
      <c r="O10" s="84"/>
      <c r="P10" s="84"/>
      <c r="Q10" s="84"/>
      <c r="R10" s="34">
        <v>0.09</v>
      </c>
      <c r="S10" s="84"/>
      <c r="T10" s="84"/>
      <c r="U10" s="84"/>
      <c r="V10" s="84"/>
      <c r="W10" s="84">
        <v>8</v>
      </c>
      <c r="X10" s="84"/>
      <c r="Y10" s="84" t="str">
        <f>J1</f>
        <v>Hastings</v>
      </c>
      <c r="Z10" s="90">
        <f>J34</f>
        <v>0</v>
      </c>
      <c r="AA10" s="97">
        <v>1.776956521739131</v>
      </c>
      <c r="AB10" s="93">
        <f t="shared" si="3"/>
        <v>0</v>
      </c>
      <c r="AC10" s="93">
        <v>1.84</v>
      </c>
      <c r="AD10" s="93">
        <f>BD$33+BD$34+BD$35+BD$36+AB10</f>
        <v>6.86</v>
      </c>
      <c r="AE10" s="93">
        <f>Table162638515074[[#This Row],[Column3]]+Average!Q481</f>
        <v>7.6571773194599286</v>
      </c>
      <c r="AF10" s="84"/>
      <c r="AG10" s="84" t="str">
        <f>K$1</f>
        <v>510 Pataha</v>
      </c>
      <c r="AH10" s="94">
        <f>$K34</f>
        <v>1.9300000000000002</v>
      </c>
      <c r="AI10" s="94">
        <f>$K69</f>
        <v>1.6700000000000002</v>
      </c>
      <c r="AJ10" s="94">
        <f>$K104</f>
        <v>0.77</v>
      </c>
      <c r="AK10" s="94">
        <f>$K140</f>
        <v>0</v>
      </c>
      <c r="AL10" s="94">
        <f>$K175</f>
        <v>0</v>
      </c>
      <c r="AM10" s="94">
        <f>$K211</f>
        <v>0.64000000000000012</v>
      </c>
      <c r="AN10" s="94">
        <f>$K246</f>
        <v>0.01</v>
      </c>
      <c r="AO10" s="94">
        <f>$K282</f>
        <v>0.6100000000000001</v>
      </c>
      <c r="AP10" s="94">
        <f>$K318</f>
        <v>0.95000000000000007</v>
      </c>
      <c r="AQ10" s="94">
        <f>$K354</f>
        <v>1.6</v>
      </c>
      <c r="AR10" s="94">
        <f>$K390</f>
        <v>0.79</v>
      </c>
      <c r="AS10" s="94">
        <f>$K426</f>
        <v>1.03</v>
      </c>
      <c r="AT10" s="94">
        <f>$K428</f>
        <v>10.000000000000002</v>
      </c>
      <c r="AU10" s="84"/>
      <c r="AV10" s="95" t="s">
        <v>28</v>
      </c>
      <c r="AW10" s="84"/>
      <c r="AX10" s="84">
        <f>B282</f>
        <v>0.77</v>
      </c>
      <c r="AY10" s="84">
        <f>C282</f>
        <v>0.56000000000000005</v>
      </c>
      <c r="AZ10" s="84">
        <f>D282</f>
        <v>0.42</v>
      </c>
      <c r="BA10" s="84">
        <f>E282</f>
        <v>0.45</v>
      </c>
      <c r="BB10" s="84">
        <f>F282</f>
        <v>0.82000000000000006</v>
      </c>
      <c r="BC10" s="84">
        <f t="shared" ref="BC10:BP10" si="10">I282</f>
        <v>0</v>
      </c>
      <c r="BD10" s="84">
        <f t="shared" si="10"/>
        <v>0</v>
      </c>
      <c r="BE10" s="84">
        <f t="shared" si="10"/>
        <v>0.6100000000000001</v>
      </c>
      <c r="BF10" s="84">
        <f t="shared" si="10"/>
        <v>0.85</v>
      </c>
      <c r="BG10" s="84">
        <f t="shared" si="10"/>
        <v>0.2</v>
      </c>
      <c r="BH10" s="84">
        <f t="shared" si="10"/>
        <v>1.03</v>
      </c>
      <c r="BI10" s="84">
        <f t="shared" si="10"/>
        <v>0</v>
      </c>
      <c r="BJ10" s="84">
        <f t="shared" si="10"/>
        <v>0</v>
      </c>
      <c r="BK10" s="84">
        <f t="shared" si="10"/>
        <v>0.39</v>
      </c>
      <c r="BL10" s="84">
        <f t="shared" si="10"/>
        <v>0.23</v>
      </c>
      <c r="BM10" s="84">
        <f t="shared" si="10"/>
        <v>0</v>
      </c>
      <c r="BN10" s="84">
        <f t="shared" si="10"/>
        <v>0.33999999999999997</v>
      </c>
      <c r="BO10" s="84">
        <f t="shared" si="10"/>
        <v>0</v>
      </c>
      <c r="BP10" s="84">
        <f t="shared" si="10"/>
        <v>0</v>
      </c>
      <c r="BQ10" s="96">
        <f t="shared" si="2"/>
        <v>0.35105263157894739</v>
      </c>
    </row>
    <row r="11" spans="1:69" x14ac:dyDescent="0.2">
      <c r="A11" s="84">
        <v>9</v>
      </c>
      <c r="B11" s="84"/>
      <c r="C11" s="84"/>
      <c r="D11" s="84"/>
      <c r="E11" s="84">
        <v>0.22</v>
      </c>
      <c r="F11" s="84">
        <v>0.05</v>
      </c>
      <c r="G11" s="84"/>
      <c r="H11" s="84"/>
      <c r="I11" s="139"/>
      <c r="J11" s="84"/>
      <c r="K11" s="84"/>
      <c r="L11" s="84">
        <v>0.09</v>
      </c>
      <c r="M11" s="84"/>
      <c r="N11" s="84"/>
      <c r="O11" s="84"/>
      <c r="Q11" s="84"/>
      <c r="R11" s="84"/>
      <c r="S11" s="84"/>
      <c r="T11" s="84"/>
      <c r="U11" s="84"/>
      <c r="V11" s="84"/>
      <c r="W11" s="84">
        <v>9</v>
      </c>
      <c r="X11" s="84"/>
      <c r="Y11" s="84" t="str">
        <f>K1</f>
        <v>510 Pataha</v>
      </c>
      <c r="Z11" s="90">
        <f>K34</f>
        <v>1.9300000000000002</v>
      </c>
      <c r="AA11" s="97"/>
      <c r="AB11" s="93">
        <f t="shared" si="3"/>
        <v>1.9300000000000002</v>
      </c>
      <c r="AC11" s="98"/>
      <c r="AD11" s="93">
        <f>BE$33+BE$34+BE$35+BE$36+AB11</f>
        <v>7.84</v>
      </c>
      <c r="AE11" s="93">
        <f>Table162638515074[[#This Row],[Column3]]+Average!Q482</f>
        <v>4.7799999999999994</v>
      </c>
      <c r="AF11" s="84"/>
      <c r="AG11" s="84" t="str">
        <f>L$1</f>
        <v>Williams</v>
      </c>
      <c r="AH11" s="94">
        <f>$L34</f>
        <v>1.8800000000000001</v>
      </c>
      <c r="AI11" s="94">
        <f>$L69</f>
        <v>3.08</v>
      </c>
      <c r="AJ11" s="94">
        <f>$L104</f>
        <v>0.56000000000000005</v>
      </c>
      <c r="AK11" s="94">
        <f>$L140</f>
        <v>1.9900000000000002</v>
      </c>
      <c r="AL11" s="94">
        <f>$L175</f>
        <v>0.7400000000000001</v>
      </c>
      <c r="AM11" s="94">
        <f>$L211</f>
        <v>0.78999999999999992</v>
      </c>
      <c r="AN11" s="94">
        <f>$L246</f>
        <v>0.06</v>
      </c>
      <c r="AO11" s="94">
        <f>$L282</f>
        <v>0.85</v>
      </c>
      <c r="AP11" s="94">
        <f>$L318</f>
        <v>1.3800000000000001</v>
      </c>
      <c r="AQ11" s="94">
        <f>$L354</f>
        <v>1.82</v>
      </c>
      <c r="AR11" s="94">
        <f>$L390</f>
        <v>0.66</v>
      </c>
      <c r="AS11" s="94">
        <f>$L426</f>
        <v>0.91</v>
      </c>
      <c r="AT11" s="94">
        <f>$L428</f>
        <v>14.72</v>
      </c>
      <c r="AU11" s="84"/>
      <c r="AV11" s="95" t="s">
        <v>29</v>
      </c>
      <c r="AW11" s="84"/>
      <c r="AX11" s="84">
        <f>B318</f>
        <v>0.8</v>
      </c>
      <c r="AY11" s="84">
        <f>C318</f>
        <v>1.48</v>
      </c>
      <c r="AZ11" s="84">
        <f>D318</f>
        <v>0.73</v>
      </c>
      <c r="BA11" s="84">
        <f>E318</f>
        <v>1.48</v>
      </c>
      <c r="BB11" s="84">
        <f>F318</f>
        <v>1.38</v>
      </c>
      <c r="BC11" s="84">
        <f t="shared" ref="BC11:BP11" si="11">I318</f>
        <v>0</v>
      </c>
      <c r="BD11" s="84">
        <f t="shared" si="11"/>
        <v>0</v>
      </c>
      <c r="BE11" s="84">
        <f t="shared" si="11"/>
        <v>0.95000000000000007</v>
      </c>
      <c r="BF11" s="84">
        <f t="shared" si="11"/>
        <v>1.3800000000000001</v>
      </c>
      <c r="BG11" s="84">
        <f t="shared" si="11"/>
        <v>1.1000000000000001</v>
      </c>
      <c r="BH11" s="84">
        <f t="shared" si="11"/>
        <v>1.67</v>
      </c>
      <c r="BI11" s="84">
        <f t="shared" si="11"/>
        <v>0</v>
      </c>
      <c r="BJ11" s="84">
        <f t="shared" si="11"/>
        <v>0.71000000000000008</v>
      </c>
      <c r="BK11" s="84">
        <f t="shared" si="11"/>
        <v>0.56999999999999995</v>
      </c>
      <c r="BL11" s="84">
        <f t="shared" si="11"/>
        <v>0.59</v>
      </c>
      <c r="BM11" s="84">
        <f t="shared" si="11"/>
        <v>0</v>
      </c>
      <c r="BN11" s="84">
        <f t="shared" si="11"/>
        <v>1.1100000000000003</v>
      </c>
      <c r="BO11" s="84">
        <f t="shared" si="11"/>
        <v>0</v>
      </c>
      <c r="BP11" s="84">
        <f t="shared" si="11"/>
        <v>0</v>
      </c>
      <c r="BQ11" s="96">
        <f t="shared" si="2"/>
        <v>0.73421052631578965</v>
      </c>
    </row>
    <row r="12" spans="1:69" x14ac:dyDescent="0.2">
      <c r="A12" s="84">
        <v>10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T12" s="84"/>
      <c r="U12" s="84"/>
      <c r="V12" s="84"/>
      <c r="W12" s="84">
        <v>10</v>
      </c>
      <c r="X12" s="84"/>
      <c r="Y12" s="84" t="str">
        <f>L1</f>
        <v>Williams</v>
      </c>
      <c r="Z12" s="90">
        <f>L34</f>
        <v>1.8800000000000001</v>
      </c>
      <c r="AA12" s="97">
        <v>2.2043478260869565</v>
      </c>
      <c r="AB12" s="93">
        <f t="shared" si="3"/>
        <v>1.8800000000000001</v>
      </c>
      <c r="AC12" s="93">
        <v>2.2200000000000002</v>
      </c>
      <c r="AD12" s="93">
        <f>BF$33+BF$34+BF$35+BF$36+AB12</f>
        <v>9.58</v>
      </c>
      <c r="AE12" s="93">
        <f>Table162638515074[[#This Row],[Column3]]+Average!Q483</f>
        <v>8.5657214524605827</v>
      </c>
      <c r="AF12" s="84"/>
      <c r="AG12" s="84" t="str">
        <f>M$1</f>
        <v>Deadman</v>
      </c>
      <c r="AH12" s="94">
        <f>$M34</f>
        <v>1.4200000000000002</v>
      </c>
      <c r="AI12" s="94">
        <f>$M69</f>
        <v>2.4699999999999998</v>
      </c>
      <c r="AJ12" s="94">
        <f>$M104</f>
        <v>0.33</v>
      </c>
      <c r="AK12" s="94">
        <f>$M140</f>
        <v>1.9600000000000002</v>
      </c>
      <c r="AL12" s="94">
        <f>$M175</f>
        <v>0.09</v>
      </c>
      <c r="AM12" s="94">
        <f>$M211</f>
        <v>0.48000000000000004</v>
      </c>
      <c r="AN12" s="94">
        <f>$M246</f>
        <v>0</v>
      </c>
      <c r="AO12" s="94">
        <f>$M282</f>
        <v>0.2</v>
      </c>
      <c r="AP12" s="94">
        <f>$M318</f>
        <v>1.1000000000000001</v>
      </c>
      <c r="AQ12" s="94">
        <f>$M354</f>
        <v>2.65</v>
      </c>
      <c r="AR12" s="94">
        <f>$M390</f>
        <v>0.73000000000000009</v>
      </c>
      <c r="AS12" s="94">
        <f>$M426</f>
        <v>1.2500000000000002</v>
      </c>
      <c r="AT12" s="94">
        <f>$M428</f>
        <v>12.680000000000001</v>
      </c>
      <c r="AU12" s="99"/>
      <c r="AV12" s="95" t="s">
        <v>30</v>
      </c>
      <c r="AW12" s="84"/>
      <c r="AX12" s="84">
        <f>B354</f>
        <v>1.43</v>
      </c>
      <c r="AY12" s="84">
        <f>C354</f>
        <v>1.71</v>
      </c>
      <c r="AZ12" s="84">
        <f>D354</f>
        <v>1.6100000000000003</v>
      </c>
      <c r="BA12" s="84">
        <f>E354</f>
        <v>1.6</v>
      </c>
      <c r="BB12" s="84">
        <f>F354</f>
        <v>1.8599999999999999</v>
      </c>
      <c r="BC12" s="84">
        <f t="shared" ref="BC12:BP12" si="12">I354</f>
        <v>1.1800000000000002</v>
      </c>
      <c r="BD12" s="84">
        <f t="shared" si="12"/>
        <v>0.98000000000000009</v>
      </c>
      <c r="BE12" s="84">
        <f t="shared" si="12"/>
        <v>1.6</v>
      </c>
      <c r="BF12" s="84">
        <f t="shared" si="12"/>
        <v>1.82</v>
      </c>
      <c r="BG12" s="84">
        <f t="shared" si="12"/>
        <v>2.65</v>
      </c>
      <c r="BH12" s="84">
        <f t="shared" si="12"/>
        <v>1.6</v>
      </c>
      <c r="BI12" s="84">
        <f t="shared" si="12"/>
        <v>0.8600000000000001</v>
      </c>
      <c r="BJ12" s="84">
        <f t="shared" si="12"/>
        <v>2.4799999999999995</v>
      </c>
      <c r="BK12" s="84">
        <f t="shared" si="12"/>
        <v>2.1</v>
      </c>
      <c r="BL12" s="84">
        <f t="shared" si="12"/>
        <v>1.92</v>
      </c>
      <c r="BM12" s="84">
        <f t="shared" si="12"/>
        <v>0</v>
      </c>
      <c r="BN12" s="84">
        <f t="shared" si="12"/>
        <v>1.5899999999999999</v>
      </c>
      <c r="BO12" s="84">
        <f t="shared" si="12"/>
        <v>1.54</v>
      </c>
      <c r="BP12" s="84">
        <f t="shared" si="12"/>
        <v>1.7800000000000002</v>
      </c>
      <c r="BQ12" s="96">
        <f t="shared" si="2"/>
        <v>1.5952631578947367</v>
      </c>
    </row>
    <row r="13" spans="1:69" x14ac:dyDescent="0.2">
      <c r="A13" s="84">
        <v>11</v>
      </c>
      <c r="B13" s="84"/>
      <c r="E13" s="84"/>
      <c r="F13" s="84"/>
      <c r="G13" s="84"/>
      <c r="H13" s="84"/>
      <c r="I13" s="84"/>
      <c r="J13" s="84"/>
      <c r="L13" s="84"/>
      <c r="M13" s="84"/>
      <c r="N13" s="84"/>
      <c r="O13" s="84"/>
      <c r="Q13" s="84"/>
      <c r="R13" s="84"/>
      <c r="T13" s="84"/>
      <c r="U13" s="84"/>
      <c r="V13" s="84"/>
      <c r="W13" s="84">
        <v>11</v>
      </c>
      <c r="X13" s="84"/>
      <c r="Y13" s="84" t="str">
        <f>M1</f>
        <v>Deadman</v>
      </c>
      <c r="Z13" s="90">
        <f>M34</f>
        <v>1.4200000000000002</v>
      </c>
      <c r="AA13" s="97">
        <v>1.9839130434782606</v>
      </c>
      <c r="AB13" s="93">
        <f t="shared" si="3"/>
        <v>1.4200000000000002</v>
      </c>
      <c r="AC13" s="93">
        <v>2.0299999999999998</v>
      </c>
      <c r="AD13" s="93">
        <f>BG$33+BG$34+BG$35+BG$36+AB13</f>
        <v>1.4200000000000002</v>
      </c>
      <c r="AE13" s="93">
        <f>Table162638515074[[#This Row],[Column3]]+Average!Q484</f>
        <v>7.730054347826087</v>
      </c>
      <c r="AF13" s="84"/>
      <c r="AG13" s="84" t="str">
        <f>N$1</f>
        <v>Houser</v>
      </c>
      <c r="AH13" s="94">
        <f>$N34</f>
        <v>1.5</v>
      </c>
      <c r="AI13" s="94">
        <f>$N69</f>
        <v>3.3000000000000007</v>
      </c>
      <c r="AJ13" s="94">
        <f>$N104</f>
        <v>0.64</v>
      </c>
      <c r="AK13" s="94">
        <f>$N140</f>
        <v>2.8900000000000006</v>
      </c>
      <c r="AL13" s="94">
        <f>$N175</f>
        <v>0.94000000000000006</v>
      </c>
      <c r="AM13" s="94">
        <f>$N211</f>
        <v>0.99999999999999989</v>
      </c>
      <c r="AN13" s="94">
        <f>$N246</f>
        <v>0.12</v>
      </c>
      <c r="AO13" s="94">
        <f>$N282</f>
        <v>1.03</v>
      </c>
      <c r="AP13" s="94">
        <f>$N318</f>
        <v>1.67</v>
      </c>
      <c r="AQ13" s="94">
        <f>$N354</f>
        <v>1.6</v>
      </c>
      <c r="AR13" s="94">
        <f>$N390</f>
        <v>0.53</v>
      </c>
      <c r="AS13" s="94">
        <f>$N426</f>
        <v>0.9</v>
      </c>
      <c r="AT13" s="94">
        <f>$N428</f>
        <v>16.119999999999997</v>
      </c>
      <c r="AU13" s="99"/>
      <c r="AV13" s="95" t="s">
        <v>31</v>
      </c>
      <c r="AW13" s="84"/>
      <c r="AX13" s="84">
        <f>B390</f>
        <v>0.66</v>
      </c>
      <c r="AY13" s="84">
        <f>C390</f>
        <v>0.52</v>
      </c>
      <c r="AZ13" s="84">
        <f>D390</f>
        <v>0.8</v>
      </c>
      <c r="BA13" s="84">
        <f>E390</f>
        <v>0.51</v>
      </c>
      <c r="BB13" s="84">
        <f>F390</f>
        <v>0.22000000000000003</v>
      </c>
      <c r="BC13" s="84">
        <f t="shared" ref="BC13:BP13" si="13">I390</f>
        <v>0.47</v>
      </c>
      <c r="BD13" s="84">
        <f t="shared" si="13"/>
        <v>0.53</v>
      </c>
      <c r="BE13" s="84">
        <f t="shared" si="13"/>
        <v>0.79</v>
      </c>
      <c r="BF13" s="84">
        <f t="shared" si="13"/>
        <v>0.66</v>
      </c>
      <c r="BG13" s="84">
        <f t="shared" si="13"/>
        <v>0.73000000000000009</v>
      </c>
      <c r="BH13" s="84">
        <f t="shared" si="13"/>
        <v>0.53</v>
      </c>
      <c r="BI13" s="84">
        <f t="shared" si="13"/>
        <v>0.38</v>
      </c>
      <c r="BJ13" s="84">
        <f t="shared" si="13"/>
        <v>0.57000000000000006</v>
      </c>
      <c r="BK13" s="84">
        <f t="shared" si="13"/>
        <v>0.41999999999999993</v>
      </c>
      <c r="BL13" s="84">
        <f t="shared" si="13"/>
        <v>0.37000000000000005</v>
      </c>
      <c r="BM13" s="84">
        <f t="shared" si="13"/>
        <v>0.02</v>
      </c>
      <c r="BN13" s="84">
        <f t="shared" si="13"/>
        <v>0.28000000000000003</v>
      </c>
      <c r="BO13" s="84">
        <f t="shared" si="13"/>
        <v>0.71000000000000008</v>
      </c>
      <c r="BP13" s="84">
        <f t="shared" si="13"/>
        <v>0.59000000000000008</v>
      </c>
      <c r="BQ13" s="96">
        <f t="shared" si="2"/>
        <v>0.51368421052631585</v>
      </c>
    </row>
    <row r="14" spans="1:69" x14ac:dyDescent="0.2">
      <c r="A14" s="84">
        <v>12</v>
      </c>
      <c r="B14" s="84"/>
      <c r="F14" s="84"/>
      <c r="G14" s="84"/>
      <c r="H14" s="84"/>
      <c r="J14" s="84"/>
      <c r="L14" s="84"/>
      <c r="M14" s="84"/>
      <c r="N14" s="84"/>
      <c r="O14" s="84"/>
      <c r="Q14" s="84"/>
      <c r="S14" s="84"/>
      <c r="T14" s="84"/>
      <c r="U14" s="84"/>
      <c r="V14" s="84"/>
      <c r="W14" s="84">
        <v>12</v>
      </c>
      <c r="X14" s="84"/>
      <c r="Y14" s="84" t="str">
        <f>N1</f>
        <v>Houser</v>
      </c>
      <c r="Z14" s="90">
        <f>N34</f>
        <v>1.5</v>
      </c>
      <c r="AA14" s="97">
        <v>1.909565217391304</v>
      </c>
      <c r="AB14" s="93">
        <f t="shared" si="3"/>
        <v>1.5</v>
      </c>
      <c r="AC14" s="93">
        <v>1.8</v>
      </c>
      <c r="AD14" s="93">
        <f>BH$33+BH$34+BH$35+BH$36+AB14</f>
        <v>10.01</v>
      </c>
      <c r="AE14" s="93">
        <f>Table162638515074[[#This Row],[Column3]]+Average!Q486</f>
        <v>8.0539302967563824</v>
      </c>
      <c r="AF14" s="84"/>
      <c r="AG14" s="84" t="str">
        <f>O$1</f>
        <v>Villard</v>
      </c>
      <c r="AH14" s="94">
        <f>$O34</f>
        <v>1.8599999999999999</v>
      </c>
      <c r="AI14" s="94">
        <f>$O69</f>
        <v>0.22</v>
      </c>
      <c r="AJ14" s="94">
        <f>$O104</f>
        <v>0</v>
      </c>
      <c r="AK14" s="94">
        <f>$O140</f>
        <v>0</v>
      </c>
      <c r="AL14" s="94">
        <f>$O175</f>
        <v>0</v>
      </c>
      <c r="AM14" s="94">
        <f>$O211</f>
        <v>0</v>
      </c>
      <c r="AN14" s="94">
        <f>$O246</f>
        <v>0</v>
      </c>
      <c r="AO14" s="94">
        <f>$O282</f>
        <v>0</v>
      </c>
      <c r="AP14" s="94">
        <f>$O318</f>
        <v>0</v>
      </c>
      <c r="AQ14" s="94">
        <f>$O354</f>
        <v>0.8600000000000001</v>
      </c>
      <c r="AR14" s="94">
        <f>$O390</f>
        <v>0.38</v>
      </c>
      <c r="AS14" s="94">
        <f>$O426</f>
        <v>0.7200000000000002</v>
      </c>
      <c r="AT14" s="94">
        <f>$O428</f>
        <v>4.0400000000000009</v>
      </c>
      <c r="AU14" s="84"/>
      <c r="AV14" s="95" t="s">
        <v>32</v>
      </c>
      <c r="AW14" s="84"/>
      <c r="AX14" s="84">
        <f>B426</f>
        <v>0.89000000000000012</v>
      </c>
      <c r="AY14" s="84">
        <f>C426</f>
        <v>0.73</v>
      </c>
      <c r="AZ14" s="84">
        <f>D426</f>
        <v>0.9900000000000001</v>
      </c>
      <c r="BA14" s="84">
        <f>E426</f>
        <v>1.3</v>
      </c>
      <c r="BB14" s="84">
        <f>F426</f>
        <v>1.29</v>
      </c>
      <c r="BC14" s="84">
        <f t="shared" ref="BC14:BP14" si="14">I426</f>
        <v>0.85000000000000009</v>
      </c>
      <c r="BD14" s="84">
        <f t="shared" si="14"/>
        <v>0.92000000000000015</v>
      </c>
      <c r="BE14" s="84">
        <f t="shared" si="14"/>
        <v>1.03</v>
      </c>
      <c r="BF14" s="84">
        <f t="shared" si="14"/>
        <v>0.91</v>
      </c>
      <c r="BG14" s="84">
        <f t="shared" si="14"/>
        <v>1.2500000000000002</v>
      </c>
      <c r="BH14" s="84">
        <f t="shared" si="14"/>
        <v>0.9</v>
      </c>
      <c r="BI14" s="84">
        <f t="shared" si="14"/>
        <v>0.7200000000000002</v>
      </c>
      <c r="BJ14" s="84">
        <f t="shared" si="14"/>
        <v>1.03</v>
      </c>
      <c r="BK14" s="84">
        <f t="shared" si="14"/>
        <v>1.31</v>
      </c>
      <c r="BL14" s="84">
        <f t="shared" si="14"/>
        <v>1.1499999999999999</v>
      </c>
      <c r="BM14" s="84">
        <f t="shared" si="14"/>
        <v>1.31</v>
      </c>
      <c r="BN14" s="84">
        <f t="shared" si="14"/>
        <v>0.59</v>
      </c>
      <c r="BO14" s="84">
        <f t="shared" si="14"/>
        <v>1.06</v>
      </c>
      <c r="BP14" s="84">
        <f t="shared" si="14"/>
        <v>1.5</v>
      </c>
      <c r="BQ14" s="96">
        <f t="shared" si="2"/>
        <v>1.0384210526315789</v>
      </c>
    </row>
    <row r="15" spans="1:69" x14ac:dyDescent="0.2">
      <c r="A15" s="84">
        <v>13</v>
      </c>
      <c r="B15" s="84"/>
      <c r="C15" s="84"/>
      <c r="D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Q15" s="84"/>
      <c r="S15" s="84"/>
      <c r="T15" s="84"/>
      <c r="U15" s="84"/>
      <c r="V15" s="84"/>
      <c r="W15" s="84">
        <v>13</v>
      </c>
      <c r="X15" s="84"/>
      <c r="Y15" s="84" t="str">
        <f>O1</f>
        <v>Villard</v>
      </c>
      <c r="Z15" s="90">
        <f>O34</f>
        <v>1.8599999999999999</v>
      </c>
      <c r="AA15" s="97">
        <v>1.681304347826087</v>
      </c>
      <c r="AB15" s="93">
        <f t="shared" si="3"/>
        <v>1.8599999999999999</v>
      </c>
      <c r="AC15" s="93">
        <v>1.75</v>
      </c>
      <c r="AD15" s="93">
        <f>BI$33+BI$34+BI$35+BI$36+AB15</f>
        <v>1.8599999999999999</v>
      </c>
      <c r="AE15" s="93">
        <f>Table162638515074[[#This Row],[Column3]]+Average!Q487</f>
        <v>7.0326679841897244</v>
      </c>
      <c r="AF15" s="84"/>
      <c r="AG15" s="84" t="str">
        <f>P$1</f>
        <v>Landkammer</v>
      </c>
      <c r="AH15" s="94">
        <f>$P34</f>
        <v>1.05</v>
      </c>
      <c r="AI15" s="94">
        <f>$P69</f>
        <v>3.3300000000000005</v>
      </c>
      <c r="AJ15" s="94">
        <f>$P104</f>
        <v>0.93000000000000016</v>
      </c>
      <c r="AK15" s="94">
        <f>$P140</f>
        <v>2.04</v>
      </c>
      <c r="AL15" s="94">
        <f>$P175</f>
        <v>0.63</v>
      </c>
      <c r="AM15" s="94">
        <f>$P211</f>
        <v>1.87</v>
      </c>
      <c r="AN15" s="94">
        <f>$P246</f>
        <v>0</v>
      </c>
      <c r="AO15" s="94">
        <f>$P282</f>
        <v>0</v>
      </c>
      <c r="AP15" s="94">
        <f>$P318</f>
        <v>0.71000000000000008</v>
      </c>
      <c r="AQ15" s="94">
        <f>$P354</f>
        <v>2.4799999999999995</v>
      </c>
      <c r="AR15" s="94">
        <f>$P390</f>
        <v>0.57000000000000006</v>
      </c>
      <c r="AS15" s="94">
        <f>$P426</f>
        <v>1.03</v>
      </c>
      <c r="AT15" s="94">
        <f>$P428</f>
        <v>14.640000000000002</v>
      </c>
      <c r="AU15" s="84"/>
      <c r="AV15" s="95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</row>
    <row r="16" spans="1:69" x14ac:dyDescent="0.2">
      <c r="A16" s="84">
        <v>14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34"/>
      <c r="M16" s="84"/>
      <c r="N16" s="84"/>
      <c r="O16" s="84"/>
      <c r="P16" s="84"/>
      <c r="Q16" s="84"/>
      <c r="R16" s="84"/>
      <c r="T16" s="84"/>
      <c r="U16" s="84"/>
      <c r="V16" s="84"/>
      <c r="W16" s="84">
        <v>14</v>
      </c>
      <c r="X16" s="84"/>
      <c r="Y16" s="84" t="str">
        <f>P1</f>
        <v>Landkammer</v>
      </c>
      <c r="Z16" s="90">
        <f>P34</f>
        <v>1.05</v>
      </c>
      <c r="AA16" s="97">
        <v>1.6482608695652172</v>
      </c>
      <c r="AB16" s="93">
        <f t="shared" si="3"/>
        <v>1.05</v>
      </c>
      <c r="AC16" s="93">
        <v>1.61</v>
      </c>
      <c r="AD16" s="93">
        <f>BJ$33+BJ$34+BJ$35+BJ$36+AB16</f>
        <v>7.39</v>
      </c>
      <c r="AE16" s="93">
        <f>Table162638515074[[#This Row],[Column3]]+Average!Q488</f>
        <v>6.9496894409937884</v>
      </c>
      <c r="AF16" s="84"/>
      <c r="AG16" s="84" t="str">
        <f>Q$1</f>
        <v>Lynn Gulch</v>
      </c>
      <c r="AH16" s="94">
        <f>$Q34</f>
        <v>0</v>
      </c>
      <c r="AI16" s="94">
        <f>$Q69</f>
        <v>0.05</v>
      </c>
      <c r="AJ16" s="94">
        <f>$Q104</f>
        <v>1.1800000000000002</v>
      </c>
      <c r="AK16" s="94">
        <f>$Q140</f>
        <v>3.56</v>
      </c>
      <c r="AL16" s="94">
        <f>$Q175</f>
        <v>1.06</v>
      </c>
      <c r="AM16" s="94">
        <f>$Q211</f>
        <v>0.51</v>
      </c>
      <c r="AN16" s="94">
        <f>$Q246</f>
        <v>9.0000000000000011E-2</v>
      </c>
      <c r="AO16" s="94">
        <f>$Q282</f>
        <v>0.39</v>
      </c>
      <c r="AP16" s="94">
        <f>$Q318</f>
        <v>0.56999999999999995</v>
      </c>
      <c r="AQ16" s="94">
        <f>$Q354</f>
        <v>2.1</v>
      </c>
      <c r="AR16" s="94">
        <f>$Q390</f>
        <v>0.41999999999999993</v>
      </c>
      <c r="AS16" s="94">
        <f>$Q426</f>
        <v>1.31</v>
      </c>
      <c r="AT16" s="94">
        <f>$Q428</f>
        <v>11.24</v>
      </c>
      <c r="AU16" s="99"/>
      <c r="AV16" s="95" t="s">
        <v>34</v>
      </c>
      <c r="AW16" s="84"/>
      <c r="AX16" s="94">
        <f>SUM(AX3:AX14)</f>
        <v>10.660000000000002</v>
      </c>
      <c r="AY16" s="94">
        <f>SUM(AY3:AY14)</f>
        <v>17.829999999999998</v>
      </c>
      <c r="AZ16" s="94">
        <f t="shared" ref="AZ16:BP16" si="15">SUM(AZ3:AZ14)</f>
        <v>10.87</v>
      </c>
      <c r="BA16" s="94">
        <f t="shared" si="15"/>
        <v>17.78</v>
      </c>
      <c r="BB16" s="94">
        <f t="shared" si="15"/>
        <v>13.810000000000002</v>
      </c>
      <c r="BC16" s="94">
        <f t="shared" si="15"/>
        <v>5.77</v>
      </c>
      <c r="BD16" s="94">
        <f t="shared" si="15"/>
        <v>2.4300000000000006</v>
      </c>
      <c r="BE16" s="94">
        <f t="shared" si="15"/>
        <v>10.000000000000002</v>
      </c>
      <c r="BF16" s="94">
        <f t="shared" si="15"/>
        <v>14.72</v>
      </c>
      <c r="BG16" s="94">
        <f t="shared" si="15"/>
        <v>12.680000000000001</v>
      </c>
      <c r="BH16" s="94">
        <f t="shared" si="15"/>
        <v>16.119999999999997</v>
      </c>
      <c r="BI16" s="94">
        <f t="shared" si="15"/>
        <v>4.0400000000000009</v>
      </c>
      <c r="BJ16" s="94">
        <f t="shared" si="15"/>
        <v>14.640000000000002</v>
      </c>
      <c r="BK16" s="94">
        <f t="shared" si="15"/>
        <v>11.24</v>
      </c>
      <c r="BL16" s="94">
        <f t="shared" si="15"/>
        <v>11.029999999999998</v>
      </c>
      <c r="BM16" s="94">
        <f t="shared" si="15"/>
        <v>1.33</v>
      </c>
      <c r="BN16" s="94">
        <f t="shared" si="15"/>
        <v>14.770000000000001</v>
      </c>
      <c r="BO16" s="94">
        <f t="shared" si="15"/>
        <v>3.31</v>
      </c>
      <c r="BP16" s="94">
        <f t="shared" si="15"/>
        <v>5.61</v>
      </c>
      <c r="BQ16" s="94">
        <f>AVERAGE(AX16:BP16)</f>
        <v>10.454736842105268</v>
      </c>
    </row>
    <row r="17" spans="1:69" x14ac:dyDescent="0.2">
      <c r="A17" s="84">
        <v>15</v>
      </c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>
        <v>15</v>
      </c>
      <c r="X17" s="84"/>
      <c r="Y17" s="84" t="str">
        <f>Q1</f>
        <v>Lynn Gulch</v>
      </c>
      <c r="Z17" s="91">
        <f>Q34</f>
        <v>0</v>
      </c>
      <c r="AA17" s="97">
        <v>1.7142857142857146</v>
      </c>
      <c r="AB17" s="93">
        <f t="shared" si="3"/>
        <v>0</v>
      </c>
      <c r="AC17" s="93">
        <v>1.69</v>
      </c>
      <c r="AD17" s="93">
        <f>BK$33+BK$34+BK$35+BK$36+AB17</f>
        <v>4.66</v>
      </c>
      <c r="AE17" s="93">
        <f>Table162638515074[[#This Row],[Column3]]+Average!Q489</f>
        <v>6.555917785917786</v>
      </c>
      <c r="AF17" s="84"/>
      <c r="AG17" s="84" t="str">
        <f>R$1</f>
        <v>Mayview</v>
      </c>
      <c r="AH17" s="94">
        <f>$R34</f>
        <v>1.31</v>
      </c>
      <c r="AI17" s="94">
        <f>$R69</f>
        <v>1.48</v>
      </c>
      <c r="AJ17" s="94">
        <f>$R104</f>
        <v>0.71999999999999986</v>
      </c>
      <c r="AK17" s="94">
        <f>$R140</f>
        <v>2.0299999999999998</v>
      </c>
      <c r="AL17" s="94">
        <f>$R175</f>
        <v>0.68</v>
      </c>
      <c r="AM17" s="94">
        <f>$R211</f>
        <v>0.48999999999999994</v>
      </c>
      <c r="AN17" s="94">
        <f>$R246</f>
        <v>0.06</v>
      </c>
      <c r="AO17" s="94">
        <f>$R282</f>
        <v>0.23</v>
      </c>
      <c r="AP17" s="94">
        <f>$R318</f>
        <v>0.59</v>
      </c>
      <c r="AQ17" s="94">
        <f>$R354</f>
        <v>1.92</v>
      </c>
      <c r="AR17" s="94">
        <f>$R390</f>
        <v>0.37000000000000005</v>
      </c>
      <c r="AS17" s="94">
        <f>$R426</f>
        <v>1.1499999999999999</v>
      </c>
      <c r="AT17" s="94">
        <f>$R428</f>
        <v>11.029999999999998</v>
      </c>
      <c r="AU17" s="99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</row>
    <row r="18" spans="1:69" x14ac:dyDescent="0.2">
      <c r="A18" s="84">
        <v>16</v>
      </c>
      <c r="B18">
        <v>0.05</v>
      </c>
      <c r="C18" s="84"/>
      <c r="F18" s="84"/>
      <c r="G18" s="84"/>
      <c r="H18" s="84"/>
      <c r="I18" s="84"/>
      <c r="J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>
        <v>16</v>
      </c>
      <c r="X18" s="84"/>
      <c r="Y18" s="84" t="str">
        <f>R1</f>
        <v>Mayview</v>
      </c>
      <c r="Z18" s="91">
        <f>R34</f>
        <v>1.31</v>
      </c>
      <c r="AA18" s="97">
        <v>1.5205882352941178</v>
      </c>
      <c r="AB18" s="93">
        <f t="shared" si="3"/>
        <v>1.31</v>
      </c>
      <c r="AC18" s="93">
        <v>1.8</v>
      </c>
      <c r="AD18" s="93">
        <f>BL$33+BL$34+BL$35+BL$36+AB18</f>
        <v>1.31</v>
      </c>
      <c r="AE18" s="93">
        <f>Table162638515074[[#This Row],[Column3]]+Average!Q490</f>
        <v>6.9445751633986932</v>
      </c>
      <c r="AF18" s="84"/>
      <c r="AG18" s="84" t="str">
        <f>S$1</f>
        <v>Blachly</v>
      </c>
      <c r="AH18" s="94">
        <f>$S34</f>
        <v>0</v>
      </c>
      <c r="AI18" s="94">
        <f>$S69</f>
        <v>0</v>
      </c>
      <c r="AJ18" s="94">
        <f>$S104</f>
        <v>0</v>
      </c>
      <c r="AK18" s="94">
        <f>$S140</f>
        <v>0</v>
      </c>
      <c r="AL18" s="94">
        <f>$S175</f>
        <v>0</v>
      </c>
      <c r="AM18" s="94">
        <f>$S211</f>
        <v>0</v>
      </c>
      <c r="AN18" s="94">
        <f>$S246</f>
        <v>0</v>
      </c>
      <c r="AO18" s="94">
        <f>$S282</f>
        <v>0</v>
      </c>
      <c r="AP18" s="94">
        <f>$S318</f>
        <v>0</v>
      </c>
      <c r="AQ18" s="94">
        <f>$S354</f>
        <v>0</v>
      </c>
      <c r="AR18" s="94">
        <f>$S390</f>
        <v>0.02</v>
      </c>
      <c r="AS18" s="94">
        <f>$S426</f>
        <v>1.31</v>
      </c>
      <c r="AT18" s="94">
        <f>$S428</f>
        <v>1.33</v>
      </c>
      <c r="AU18" s="99"/>
      <c r="AV18" s="84"/>
      <c r="AW18" s="84"/>
      <c r="AX18" s="84"/>
      <c r="AY18" s="84"/>
      <c r="AZ18" s="84"/>
      <c r="BA18" s="95" t="s">
        <v>35</v>
      </c>
      <c r="BB18" s="95"/>
      <c r="BC18" s="95" t="s">
        <v>36</v>
      </c>
      <c r="BD18" s="95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</row>
    <row r="19" spans="1:69" x14ac:dyDescent="0.2">
      <c r="A19" s="84">
        <v>17</v>
      </c>
      <c r="B19" s="84">
        <v>0.2</v>
      </c>
      <c r="C19" s="84">
        <v>0.28000000000000003</v>
      </c>
      <c r="D19" s="34">
        <v>0.2</v>
      </c>
      <c r="E19" s="84"/>
      <c r="F19" s="84">
        <v>0.01</v>
      </c>
      <c r="G19" s="84"/>
      <c r="H19" s="84"/>
      <c r="I19" s="34">
        <v>0.2</v>
      </c>
      <c r="J19" s="84"/>
      <c r="K19" s="84">
        <v>0.27</v>
      </c>
      <c r="L19" s="34">
        <v>0.08</v>
      </c>
      <c r="M19" s="34">
        <v>0.09</v>
      </c>
      <c r="N19" s="84">
        <v>0.28999999999999998</v>
      </c>
      <c r="O19" s="84">
        <v>0.21</v>
      </c>
      <c r="P19" s="84">
        <v>0.12</v>
      </c>
      <c r="Q19" s="84"/>
      <c r="R19" s="84">
        <v>0.26</v>
      </c>
      <c r="S19" s="84"/>
      <c r="T19" s="84">
        <v>0.05</v>
      </c>
      <c r="U19" s="84"/>
      <c r="V19" s="84">
        <v>0.21</v>
      </c>
      <c r="W19" s="84">
        <v>17</v>
      </c>
      <c r="X19" s="84"/>
      <c r="Y19" s="84" t="str">
        <f>S1</f>
        <v>Blachly</v>
      </c>
      <c r="Z19" s="90">
        <f>S34</f>
        <v>0</v>
      </c>
      <c r="AA19" s="97">
        <v>2.2965217391304349</v>
      </c>
      <c r="AB19" s="93">
        <f t="shared" si="3"/>
        <v>0</v>
      </c>
      <c r="AC19" s="93">
        <v>1.69</v>
      </c>
      <c r="AD19" s="93">
        <f>BM$33+BM$34+BM$35+BM$36+AB19</f>
        <v>7.7600000000000007</v>
      </c>
      <c r="AE19" s="93">
        <f>Table162638515074[[#This Row],[Column3]]+Average!Q492</f>
        <v>8.8321810797897751</v>
      </c>
      <c r="AF19" s="84"/>
      <c r="AG19" s="84" t="str">
        <f>T$1</f>
        <v>S. Flerchinger</v>
      </c>
      <c r="AH19" s="94">
        <f>$T34</f>
        <v>0.85</v>
      </c>
      <c r="AI19" s="94">
        <f>$T69</f>
        <v>2.75</v>
      </c>
      <c r="AJ19" s="94">
        <f>$T104</f>
        <v>0.8</v>
      </c>
      <c r="AK19" s="94">
        <f>$T140</f>
        <v>2.9999999999999996</v>
      </c>
      <c r="AL19" s="94">
        <f>$T175</f>
        <v>0.97000000000000008</v>
      </c>
      <c r="AM19" s="94">
        <f>$T211</f>
        <v>2.2800000000000002</v>
      </c>
      <c r="AN19" s="94">
        <f>$T246</f>
        <v>0.21</v>
      </c>
      <c r="AO19" s="94">
        <f>$T282</f>
        <v>0.33999999999999997</v>
      </c>
      <c r="AP19" s="94">
        <f>$T318</f>
        <v>1.1100000000000003</v>
      </c>
      <c r="AQ19" s="94">
        <f>$T354</f>
        <v>1.5899999999999999</v>
      </c>
      <c r="AR19" s="94">
        <f>$T390</f>
        <v>0.28000000000000003</v>
      </c>
      <c r="AS19" s="94">
        <f>$T426</f>
        <v>0.59</v>
      </c>
      <c r="AT19" s="94">
        <f>$T428</f>
        <v>14.770000000000001</v>
      </c>
      <c r="AU19" s="84"/>
      <c r="AV19" s="84"/>
      <c r="AW19" s="99" t="s">
        <v>192</v>
      </c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</row>
    <row r="20" spans="1:69" x14ac:dyDescent="0.2">
      <c r="A20" s="84">
        <v>18</v>
      </c>
      <c r="B20" s="84">
        <v>0.1</v>
      </c>
      <c r="C20" s="84"/>
      <c r="D20">
        <v>0.13</v>
      </c>
      <c r="E20">
        <v>0.34</v>
      </c>
      <c r="F20" s="84">
        <v>0.01</v>
      </c>
      <c r="G20" s="84"/>
      <c r="H20" s="84"/>
      <c r="I20" s="34">
        <v>0.13</v>
      </c>
      <c r="J20" s="84"/>
      <c r="K20">
        <v>0.12</v>
      </c>
      <c r="L20" s="84">
        <v>0.2</v>
      </c>
      <c r="M20" s="34">
        <v>0.11</v>
      </c>
      <c r="N20" s="84"/>
      <c r="O20" s="84">
        <v>0.12</v>
      </c>
      <c r="P20" s="84"/>
      <c r="Q20" s="84"/>
      <c r="R20" s="84">
        <v>0.08</v>
      </c>
      <c r="U20" s="84"/>
      <c r="V20" s="84">
        <v>0.12</v>
      </c>
      <c r="W20" s="84">
        <v>18</v>
      </c>
      <c r="X20" s="84"/>
      <c r="Y20" s="84" t="str">
        <f>T1</f>
        <v>S. Flerchinger</v>
      </c>
      <c r="Z20" s="90">
        <f>T34</f>
        <v>0.85</v>
      </c>
      <c r="AA20" s="97">
        <v>2.0361904761904759</v>
      </c>
      <c r="AB20" s="93">
        <f t="shared" si="3"/>
        <v>0.85</v>
      </c>
      <c r="AC20" s="93">
        <v>1.62</v>
      </c>
      <c r="AD20" s="93">
        <f>BN$33+BN$34+BN$35+BN$36+AB20</f>
        <v>6.9499999999999993</v>
      </c>
      <c r="AE20" s="93">
        <f>Table162638515074[[#This Row],[Column3]]+Average!Q493</f>
        <v>7.6573280423280421</v>
      </c>
      <c r="AF20" s="84"/>
      <c r="AG20" s="84" t="str">
        <f>U$1</f>
        <v>B. Slaybaugh</v>
      </c>
      <c r="AH20" s="94">
        <f>$U34</f>
        <v>0</v>
      </c>
      <c r="AI20" s="94">
        <f>$U69</f>
        <v>0</v>
      </c>
      <c r="AJ20" s="94">
        <f>$U104</f>
        <v>0</v>
      </c>
      <c r="AK20" s="94">
        <f>$U140</f>
        <v>0</v>
      </c>
      <c r="AL20" s="94">
        <f>$U175</f>
        <v>0</v>
      </c>
      <c r="AM20" s="94">
        <f>$U211</f>
        <v>0</v>
      </c>
      <c r="AN20" s="94">
        <f>$U246</f>
        <v>0</v>
      </c>
      <c r="AO20" s="94">
        <f>$U282</f>
        <v>0</v>
      </c>
      <c r="AP20" s="94">
        <f>$U318</f>
        <v>0</v>
      </c>
      <c r="AQ20" s="94">
        <f>$U354</f>
        <v>1.54</v>
      </c>
      <c r="AR20" s="94">
        <f>$U390</f>
        <v>0.71000000000000008</v>
      </c>
      <c r="AS20" s="94">
        <f>$U426</f>
        <v>1.06</v>
      </c>
      <c r="AT20" s="94">
        <f>$U428</f>
        <v>3.31</v>
      </c>
      <c r="AU20" s="99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</row>
    <row r="21" spans="1:69" x14ac:dyDescent="0.2">
      <c r="A21" s="84">
        <v>19</v>
      </c>
      <c r="B21" s="34">
        <v>7.0000000000000007E-2</v>
      </c>
      <c r="C21" s="84">
        <v>0.02</v>
      </c>
      <c r="D21" s="34">
        <v>0.13</v>
      </c>
      <c r="E21" s="34">
        <v>0.18</v>
      </c>
      <c r="F21" s="84">
        <v>0.12</v>
      </c>
      <c r="G21" s="84"/>
      <c r="H21" s="84"/>
      <c r="I21" s="34">
        <v>0.13</v>
      </c>
      <c r="J21" s="84"/>
      <c r="K21" s="84">
        <v>0.1</v>
      </c>
      <c r="L21" s="34">
        <v>0.23</v>
      </c>
      <c r="M21" s="84"/>
      <c r="N21" s="84">
        <v>0.15</v>
      </c>
      <c r="O21" s="84">
        <v>0.11</v>
      </c>
      <c r="P21" s="84">
        <v>0.14000000000000001</v>
      </c>
      <c r="Q21" s="84"/>
      <c r="R21" s="84">
        <v>0.09</v>
      </c>
      <c r="S21" s="84"/>
      <c r="T21" s="84"/>
      <c r="U21" s="84"/>
      <c r="V21" s="84">
        <v>0.11</v>
      </c>
      <c r="W21" s="84">
        <v>19</v>
      </c>
      <c r="X21" s="84"/>
      <c r="Y21" s="84" t="str">
        <f>U1</f>
        <v>B. Slaybaugh</v>
      </c>
      <c r="Z21" s="90">
        <f>U34</f>
        <v>0</v>
      </c>
      <c r="AA21" s="97">
        <v>2.4441666666666664</v>
      </c>
      <c r="AB21" s="93">
        <f t="shared" si="3"/>
        <v>0</v>
      </c>
      <c r="AC21" s="98">
        <v>2.44</v>
      </c>
      <c r="AD21" s="93">
        <f>BO$33+BO$34+BO$35+BO$36+AB21</f>
        <v>0</v>
      </c>
      <c r="AE21" s="93">
        <f>Table162638515074[[#This Row],[Column3]]+Average!Q494</f>
        <v>8.6395512820512828</v>
      </c>
      <c r="AF21" s="84"/>
      <c r="AG21" s="84" t="str">
        <f>V$1</f>
        <v>Demand</v>
      </c>
      <c r="AH21" s="94">
        <f>$V34</f>
        <v>1.7400000000000002</v>
      </c>
      <c r="AI21" s="94">
        <f>$V69</f>
        <v>0</v>
      </c>
      <c r="AJ21" s="94">
        <f>$V104</f>
        <v>0</v>
      </c>
      <c r="AK21" s="94">
        <f>$V140</f>
        <v>0</v>
      </c>
      <c r="AL21" s="94">
        <f>$V175</f>
        <v>0</v>
      </c>
      <c r="AM21" s="94">
        <f>$V211</f>
        <v>0</v>
      </c>
      <c r="AN21" s="94">
        <f>$V246</f>
        <v>0</v>
      </c>
      <c r="AO21" s="94">
        <f>$V282</f>
        <v>0</v>
      </c>
      <c r="AP21" s="94">
        <f>$V318</f>
        <v>0</v>
      </c>
      <c r="AQ21" s="94">
        <f>$V354</f>
        <v>1.7800000000000002</v>
      </c>
      <c r="AR21" s="94">
        <f>$V39+0</f>
        <v>0</v>
      </c>
      <c r="AS21" s="94">
        <f>$V426</f>
        <v>1.5</v>
      </c>
      <c r="AT21" s="94">
        <f>$V428</f>
        <v>5.61</v>
      </c>
      <c r="AU21" s="99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</row>
    <row r="22" spans="1:69" x14ac:dyDescent="0.2">
      <c r="A22" s="84">
        <v>20</v>
      </c>
      <c r="B22" s="34">
        <v>0.19</v>
      </c>
      <c r="C22" s="84">
        <v>0.25</v>
      </c>
      <c r="D22" s="34">
        <v>0.33</v>
      </c>
      <c r="E22" s="34">
        <v>0.7</v>
      </c>
      <c r="F22" s="84"/>
      <c r="G22" s="84"/>
      <c r="H22" s="84"/>
      <c r="I22" s="34">
        <v>0.33</v>
      </c>
      <c r="J22" s="84"/>
      <c r="K22" s="34">
        <v>0.33</v>
      </c>
      <c r="L22" s="34">
        <v>0.28999999999999998</v>
      </c>
      <c r="M22" s="84"/>
      <c r="N22" s="84"/>
      <c r="O22" s="34">
        <v>0.28000000000000003</v>
      </c>
      <c r="P22" s="84">
        <v>0.12</v>
      </c>
      <c r="Q22" s="84"/>
      <c r="R22" s="34">
        <v>0.45</v>
      </c>
      <c r="S22" s="84"/>
      <c r="T22" s="84"/>
      <c r="U22" s="84"/>
      <c r="V22" s="34">
        <v>0.28000000000000003</v>
      </c>
      <c r="W22" s="84">
        <v>20</v>
      </c>
      <c r="X22" s="84"/>
      <c r="Y22" s="84" t="str">
        <f>V1</f>
        <v>Demand</v>
      </c>
      <c r="Z22" s="90">
        <f>V34</f>
        <v>1.7400000000000002</v>
      </c>
      <c r="AA22" s="97">
        <v>3.9430769230769225</v>
      </c>
      <c r="AB22" s="93">
        <f t="shared" si="3"/>
        <v>1.7400000000000002</v>
      </c>
      <c r="AC22" s="98">
        <v>3.94</v>
      </c>
      <c r="AD22" s="93">
        <f>BP$33+BP$34+BP$35+BP$36+AB22</f>
        <v>8.11</v>
      </c>
      <c r="AE22" s="93">
        <f>Table162638515074[[#This Row],[Column3]]+Average!Q495</f>
        <v>13.101410256410258</v>
      </c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</row>
    <row r="23" spans="1:69" x14ac:dyDescent="0.2">
      <c r="A23" s="84">
        <v>21</v>
      </c>
      <c r="B23" s="84"/>
      <c r="C23" s="34">
        <v>0.28000000000000003</v>
      </c>
      <c r="D23" s="84"/>
      <c r="E23" s="84"/>
      <c r="F23" s="84"/>
      <c r="G23" s="84"/>
      <c r="H23" s="84"/>
      <c r="I23" s="84"/>
      <c r="J23" s="84"/>
      <c r="K23" s="34">
        <v>0.08</v>
      </c>
      <c r="L23" s="34">
        <v>0.12</v>
      </c>
      <c r="M23" s="84"/>
      <c r="N23" s="84">
        <v>1</v>
      </c>
      <c r="O23" s="34">
        <v>0.09</v>
      </c>
      <c r="P23" s="34">
        <v>0.05</v>
      </c>
      <c r="Q23" s="84"/>
      <c r="R23" s="34">
        <v>0.06</v>
      </c>
      <c r="S23" s="84"/>
      <c r="T23" s="84">
        <v>0.5</v>
      </c>
      <c r="U23" s="84"/>
      <c r="V23" s="34">
        <v>0.1</v>
      </c>
      <c r="W23" s="84">
        <v>21</v>
      </c>
      <c r="X23" s="84"/>
      <c r="Y23" s="84"/>
      <c r="Z23" s="90"/>
      <c r="AA23" s="90"/>
      <c r="AB23" s="92"/>
      <c r="AC23" s="92"/>
      <c r="AD23" s="93"/>
      <c r="AE23" s="93"/>
      <c r="AF23" s="84"/>
      <c r="AG23" s="84"/>
      <c r="AH23" s="84"/>
      <c r="AI23" s="84"/>
      <c r="AJ23" s="84"/>
      <c r="AK23" s="87" t="s">
        <v>144</v>
      </c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>
        <v>2014</v>
      </c>
      <c r="AW23" s="84"/>
      <c r="AX23" s="84" t="s">
        <v>1</v>
      </c>
      <c r="AY23" s="84" t="s">
        <v>88</v>
      </c>
      <c r="AZ23" s="84" t="s">
        <v>113</v>
      </c>
      <c r="BA23" s="84" t="s">
        <v>4</v>
      </c>
      <c r="BB23" s="84" t="s">
        <v>5</v>
      </c>
      <c r="BC23" s="84" t="s">
        <v>6</v>
      </c>
      <c r="BD23" s="84" t="s">
        <v>95</v>
      </c>
      <c r="BE23" s="84" t="s">
        <v>96</v>
      </c>
      <c r="BF23" s="84" t="s">
        <v>9</v>
      </c>
      <c r="BG23" s="87" t="s">
        <v>10</v>
      </c>
      <c r="BH23" s="84" t="s">
        <v>11</v>
      </c>
      <c r="BI23" s="84" t="s">
        <v>90</v>
      </c>
      <c r="BJ23" s="84" t="s">
        <v>13</v>
      </c>
      <c r="BK23" s="84" t="s">
        <v>14</v>
      </c>
      <c r="BL23" s="84" t="s">
        <v>15</v>
      </c>
      <c r="BM23" s="84" t="s">
        <v>16</v>
      </c>
      <c r="BN23" s="84" t="s">
        <v>17</v>
      </c>
      <c r="BO23" s="84" t="s">
        <v>18</v>
      </c>
      <c r="BP23" s="84" t="s">
        <v>19</v>
      </c>
      <c r="BQ23" s="88" t="s">
        <v>20</v>
      </c>
    </row>
    <row r="24" spans="1:69" x14ac:dyDescent="0.2">
      <c r="A24" s="84">
        <v>22</v>
      </c>
      <c r="B24" s="34">
        <v>0.38</v>
      </c>
      <c r="C24" s="34">
        <v>0.53</v>
      </c>
      <c r="D24" s="34">
        <v>0.19</v>
      </c>
      <c r="E24" s="84"/>
      <c r="F24" s="84"/>
      <c r="G24" s="84"/>
      <c r="H24" s="84"/>
      <c r="I24" s="34">
        <v>0.19</v>
      </c>
      <c r="J24" s="84"/>
      <c r="K24" s="34">
        <v>0.72</v>
      </c>
      <c r="L24" s="84"/>
      <c r="M24" s="84"/>
      <c r="N24" s="84"/>
      <c r="O24" s="34">
        <v>0.62</v>
      </c>
      <c r="P24" s="34">
        <v>0.55000000000000004</v>
      </c>
      <c r="Q24" s="84"/>
      <c r="R24" s="84"/>
      <c r="S24" s="84"/>
      <c r="T24" s="84"/>
      <c r="U24" s="84"/>
      <c r="V24" s="34">
        <v>0.55000000000000004</v>
      </c>
      <c r="W24" s="84">
        <v>22</v>
      </c>
      <c r="X24" s="84"/>
      <c r="Y24" s="84" t="s">
        <v>101</v>
      </c>
      <c r="Z24" s="90"/>
      <c r="AA24" s="90"/>
      <c r="AB24" s="92"/>
      <c r="AC24" s="92" t="s">
        <v>145</v>
      </c>
      <c r="AD24" s="93"/>
      <c r="AE24" s="93"/>
      <c r="AF24" s="84"/>
      <c r="AG24" s="84"/>
      <c r="AH24" s="87" t="s">
        <v>138</v>
      </c>
      <c r="AI24" s="87" t="s">
        <v>103</v>
      </c>
      <c r="AJ24" s="87" t="s">
        <v>139</v>
      </c>
      <c r="AK24" s="87" t="s">
        <v>140</v>
      </c>
      <c r="AL24" s="87" t="s">
        <v>42</v>
      </c>
      <c r="AM24" s="87" t="s">
        <v>43</v>
      </c>
      <c r="AN24" s="87" t="s">
        <v>45</v>
      </c>
      <c r="AO24" s="87" t="s">
        <v>58</v>
      </c>
      <c r="AP24" s="87" t="s">
        <v>59</v>
      </c>
      <c r="AQ24" s="87" t="s">
        <v>104</v>
      </c>
      <c r="AR24" s="87" t="s">
        <v>141</v>
      </c>
      <c r="AS24" s="87" t="s">
        <v>62</v>
      </c>
      <c r="AT24" s="87" t="s">
        <v>142</v>
      </c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8"/>
    </row>
    <row r="25" spans="1:69" x14ac:dyDescent="0.2">
      <c r="A25" s="84">
        <v>23</v>
      </c>
      <c r="B25" s="34">
        <v>0.06</v>
      </c>
      <c r="C25" s="84"/>
      <c r="D25" s="34">
        <v>0.22</v>
      </c>
      <c r="E25" s="34">
        <v>0.69</v>
      </c>
      <c r="F25" s="84">
        <v>0.82</v>
      </c>
      <c r="G25" s="84"/>
      <c r="H25" s="84"/>
      <c r="I25" s="34">
        <v>0.22</v>
      </c>
      <c r="J25" s="84"/>
      <c r="K25" s="34">
        <v>0.09</v>
      </c>
      <c r="L25" s="34">
        <v>0.72</v>
      </c>
      <c r="M25" s="84"/>
      <c r="N25" s="84"/>
      <c r="O25" s="34">
        <v>0.43</v>
      </c>
      <c r="P25" s="84"/>
      <c r="Q25" s="84"/>
      <c r="R25" s="34">
        <v>0.18</v>
      </c>
      <c r="S25" s="84"/>
      <c r="T25" s="84"/>
      <c r="U25" s="84"/>
      <c r="V25" s="34">
        <v>0.37</v>
      </c>
      <c r="W25" s="84">
        <v>23</v>
      </c>
      <c r="X25" s="84"/>
      <c r="Y25" s="84"/>
      <c r="Z25" s="91" t="s">
        <v>102</v>
      </c>
      <c r="AA25" s="91"/>
      <c r="AB25" s="101"/>
      <c r="AC25" s="92"/>
      <c r="AD25" s="93"/>
      <c r="AE25" s="93"/>
      <c r="AF25" s="84"/>
      <c r="AG25" s="84" t="str">
        <f>B$1</f>
        <v>Pomeroy</v>
      </c>
      <c r="AH25" s="94">
        <f>AH3</f>
        <v>1.27</v>
      </c>
      <c r="AI25" s="94">
        <f>AH3+AI3</f>
        <v>2.5</v>
      </c>
      <c r="AJ25" s="94">
        <f>AH3+AI3+AJ3</f>
        <v>3.05</v>
      </c>
      <c r="AK25" s="94">
        <f>AH3+AI3+AJ3+AK3</f>
        <v>4.74</v>
      </c>
      <c r="AL25" s="94">
        <f>AH3+AI3+AJ3+AK3+AL3</f>
        <v>5.4300000000000006</v>
      </c>
      <c r="AM25" s="94">
        <f>AH3+AI3+AJ3+AK3+AL3+AM3</f>
        <v>6.07</v>
      </c>
      <c r="AN25" s="94">
        <f>AH3+AI3+AJ3+AK3+AL3+AM3+AN3</f>
        <v>6.11</v>
      </c>
      <c r="AO25" s="94">
        <f>AH3+AI3+AJ3+AK3+AL3+AM3+AN3+AO3</f>
        <v>6.8800000000000008</v>
      </c>
      <c r="AP25" s="94">
        <f>AH3+AI3+AJ3+AK3+AL3+AM3+AN3+AO3+AP3</f>
        <v>7.6800000000000006</v>
      </c>
      <c r="AQ25" s="94">
        <f>AH3+AI3+AJ3+AK3+AL3+AM3+AN3+AO3+AP3+AQ3</f>
        <v>9.1100000000000012</v>
      </c>
      <c r="AR25" s="94">
        <f>AH3+AI3+AJ3+AK3+AL3+AM3+AN3+AO3+AP3+AQ3+AR3</f>
        <v>9.7700000000000014</v>
      </c>
      <c r="AS25" s="94">
        <f>AH3+AI3+AJ3+AK3+AL3+AM3+AN3+AO3+AP3+AQ3+AR3+AS3</f>
        <v>10.660000000000002</v>
      </c>
      <c r="AT25" s="94">
        <f>AS25</f>
        <v>10.660000000000002</v>
      </c>
      <c r="AU25" s="84"/>
      <c r="AV25" s="95" t="s">
        <v>21</v>
      </c>
      <c r="AW25" s="84"/>
      <c r="AX25" s="94">
        <v>1.4200000000000002</v>
      </c>
      <c r="AY25" s="94">
        <v>2.41</v>
      </c>
      <c r="AZ25" s="94">
        <v>1.07</v>
      </c>
      <c r="BA25" s="94">
        <v>2.0499999999999998</v>
      </c>
      <c r="BB25" s="94">
        <v>1.63</v>
      </c>
      <c r="BC25" s="94">
        <v>1.31</v>
      </c>
      <c r="BD25" s="94">
        <v>1.6400000000000001</v>
      </c>
      <c r="BE25" s="94">
        <v>1.59</v>
      </c>
      <c r="BF25" s="94">
        <v>1.72</v>
      </c>
      <c r="BG25" s="94">
        <v>1.6600000000000001</v>
      </c>
      <c r="BH25" s="94">
        <v>1.9299999999999997</v>
      </c>
      <c r="BI25" s="94">
        <v>0</v>
      </c>
      <c r="BJ25" s="94">
        <v>2.29</v>
      </c>
      <c r="BK25" s="94">
        <v>1.51</v>
      </c>
      <c r="BL25" s="94">
        <v>0</v>
      </c>
      <c r="BM25" s="94">
        <v>1.65</v>
      </c>
      <c r="BN25" s="94">
        <v>1.8000000000000003</v>
      </c>
      <c r="BO25" s="94">
        <v>1.04</v>
      </c>
      <c r="BP25" s="94">
        <v>2.02</v>
      </c>
      <c r="BQ25" s="96">
        <v>1.047894736842105</v>
      </c>
    </row>
    <row r="26" spans="1:69" x14ac:dyDescent="0.2">
      <c r="A26" s="84">
        <v>24</v>
      </c>
      <c r="B26" s="84"/>
      <c r="C26" s="84"/>
      <c r="D26" s="84"/>
      <c r="E26" s="84"/>
      <c r="F26" s="84"/>
      <c r="G26" s="84"/>
      <c r="H26" s="84"/>
      <c r="I26" s="84"/>
      <c r="J26" s="84"/>
      <c r="L26" s="84"/>
      <c r="M26" s="84">
        <v>0.01</v>
      </c>
      <c r="N26" s="84"/>
      <c r="O26" s="84"/>
      <c r="P26" s="84"/>
      <c r="Q26" s="84"/>
      <c r="R26" s="34"/>
      <c r="T26" s="84"/>
      <c r="U26" s="84"/>
      <c r="V26" s="84"/>
      <c r="W26" s="84">
        <v>24</v>
      </c>
      <c r="X26" s="84"/>
      <c r="Y26" s="84"/>
      <c r="Z26" s="90" t="s">
        <v>108</v>
      </c>
      <c r="AA26" s="90"/>
      <c r="AB26" s="92" t="s">
        <v>109</v>
      </c>
      <c r="AC26" s="92"/>
      <c r="AD26" s="93"/>
      <c r="AE26" s="93"/>
      <c r="AF26" s="84"/>
      <c r="AG26" s="84" t="str">
        <f>C$1</f>
        <v>Kuhn</v>
      </c>
      <c r="AH26" s="94">
        <f t="shared" ref="AH26:AH43" si="16">AH4</f>
        <v>1.54</v>
      </c>
      <c r="AI26" s="94">
        <f t="shared" ref="AI26:AI43" si="17">AH4+AI4</f>
        <v>6.14</v>
      </c>
      <c r="AJ26" s="94">
        <f t="shared" ref="AJ26:AJ43" si="18">AH4+AI4+AJ4</f>
        <v>6.9899999999999993</v>
      </c>
      <c r="AK26" s="94">
        <f t="shared" ref="AK26:AK43" si="19">AH4+AI4+AJ4+AK4</f>
        <v>10.309999999999999</v>
      </c>
      <c r="AL26" s="94">
        <f t="shared" ref="AL26:AL43" si="20">AH4+AI4+AJ4+AK4+AL4</f>
        <v>11.349999999999998</v>
      </c>
      <c r="AM26" s="94">
        <f t="shared" ref="AM26:AM43" si="21">AH4+AI4+AJ4+AK4+AL4+AM4</f>
        <v>12.599999999999998</v>
      </c>
      <c r="AN26" s="94">
        <f t="shared" ref="AN26:AN43" si="22">AH4+AI4+AJ4+AK4+AL4+AM4+AN4</f>
        <v>12.829999999999998</v>
      </c>
      <c r="AO26" s="94">
        <f t="shared" ref="AO26:AO43" si="23">AH4+AI4+AJ4+AK4+AL4+AM4+AN4+AO4</f>
        <v>13.389999999999999</v>
      </c>
      <c r="AP26" s="94">
        <f t="shared" ref="AP26:AP43" si="24">AH4+AI4+AJ4+AK4+AL4+AM4+AN4+AO4+AP4</f>
        <v>14.87</v>
      </c>
      <c r="AQ26" s="94">
        <f t="shared" ref="AQ26:AQ43" si="25">AH4+AI4+AJ4+AK4+AL4+AM4+AN4+AO4+AP4+AQ4</f>
        <v>16.579999999999998</v>
      </c>
      <c r="AR26" s="94">
        <f t="shared" ref="AR26:AR43" si="26">AH4+AI4+AJ4+AK4+AL4+AM4+AN4+AO4+AP4+AQ4+AR4</f>
        <v>17.099999999999998</v>
      </c>
      <c r="AS26" s="94">
        <f t="shared" ref="AS26:AS43" si="27">AH4+AI4+AJ4+AK4+AL4+AM4+AN4+AO4+AP4+AQ4+AR4+AS4</f>
        <v>17.829999999999998</v>
      </c>
      <c r="AT26" s="94">
        <f t="shared" ref="AT26:AT43" si="28">AS26</f>
        <v>17.829999999999998</v>
      </c>
      <c r="AU26" s="84"/>
      <c r="AV26" s="95" t="s">
        <v>22</v>
      </c>
      <c r="AW26" s="84"/>
      <c r="AX26" s="84">
        <v>1.1600000000000001</v>
      </c>
      <c r="AY26" s="84">
        <v>3.7499999999999996</v>
      </c>
      <c r="AZ26" s="84">
        <v>0.8600000000000001</v>
      </c>
      <c r="BA26" s="84">
        <v>2.6900000000000004</v>
      </c>
      <c r="BB26" s="84">
        <v>1.83</v>
      </c>
      <c r="BC26" s="84">
        <v>1.47</v>
      </c>
      <c r="BD26" s="84">
        <v>1.99</v>
      </c>
      <c r="BE26" s="84">
        <v>1.2000000000000002</v>
      </c>
      <c r="BF26" s="84">
        <v>2.62</v>
      </c>
      <c r="BG26" s="84">
        <v>1.58</v>
      </c>
      <c r="BH26" s="84">
        <v>3.3</v>
      </c>
      <c r="BI26" s="84">
        <v>0</v>
      </c>
      <c r="BJ26" s="84">
        <v>2.3899999999999997</v>
      </c>
      <c r="BK26" s="84">
        <v>0</v>
      </c>
      <c r="BL26" s="84">
        <v>0</v>
      </c>
      <c r="BM26" s="84">
        <v>2.15</v>
      </c>
      <c r="BN26" s="84">
        <v>2.33</v>
      </c>
      <c r="BO26" s="84">
        <v>0</v>
      </c>
      <c r="BP26" s="84">
        <v>5.48</v>
      </c>
      <c r="BQ26" s="96">
        <v>0.74631578947368427</v>
      </c>
    </row>
    <row r="27" spans="1:69" x14ac:dyDescent="0.2">
      <c r="A27" s="84">
        <v>25</v>
      </c>
      <c r="C27" s="84"/>
      <c r="D27" s="84"/>
      <c r="F27" s="84"/>
      <c r="G27" s="84"/>
      <c r="H27" s="84"/>
      <c r="I27" s="84"/>
      <c r="J27" s="84"/>
      <c r="L27" s="84"/>
      <c r="M27" s="84"/>
      <c r="N27" s="84"/>
      <c r="O27" s="84"/>
      <c r="P27" s="84"/>
      <c r="Q27" s="84"/>
      <c r="R27" s="34"/>
      <c r="S27" s="84"/>
      <c r="T27" s="84"/>
      <c r="U27" s="84"/>
      <c r="V27" s="84"/>
      <c r="W27" s="84">
        <v>25</v>
      </c>
      <c r="X27" s="84"/>
      <c r="Y27" s="84"/>
      <c r="Z27" s="90"/>
      <c r="AA27" s="90"/>
      <c r="AB27" s="92"/>
      <c r="AC27" s="92"/>
      <c r="AD27" s="93"/>
      <c r="AE27" s="93"/>
      <c r="AF27" s="84"/>
      <c r="AG27" s="84" t="str">
        <f>D$1</f>
        <v>Tom Keatts</v>
      </c>
      <c r="AH27" s="94">
        <f t="shared" si="16"/>
        <v>1.44</v>
      </c>
      <c r="AI27" s="94">
        <f t="shared" si="17"/>
        <v>2.41</v>
      </c>
      <c r="AJ27" s="94">
        <f t="shared" si="18"/>
        <v>2.92</v>
      </c>
      <c r="AK27" s="94">
        <f t="shared" si="19"/>
        <v>5.3599999999999994</v>
      </c>
      <c r="AL27" s="94">
        <f t="shared" si="20"/>
        <v>5.7399999999999993</v>
      </c>
      <c r="AM27" s="94">
        <f t="shared" si="21"/>
        <v>6.2999999999999989</v>
      </c>
      <c r="AN27" s="94">
        <f t="shared" si="22"/>
        <v>6.3199999999999985</v>
      </c>
      <c r="AO27" s="94">
        <f t="shared" si="23"/>
        <v>6.7399999999999984</v>
      </c>
      <c r="AP27" s="94">
        <f t="shared" si="24"/>
        <v>7.4699999999999989</v>
      </c>
      <c r="AQ27" s="94">
        <f t="shared" si="25"/>
        <v>9.0799999999999983</v>
      </c>
      <c r="AR27" s="94">
        <f t="shared" si="26"/>
        <v>9.879999999999999</v>
      </c>
      <c r="AS27" s="94">
        <f t="shared" si="27"/>
        <v>10.87</v>
      </c>
      <c r="AT27" s="94">
        <f t="shared" si="28"/>
        <v>10.87</v>
      </c>
      <c r="AU27" s="84"/>
      <c r="AV27" s="95" t="s">
        <v>23</v>
      </c>
      <c r="AW27" s="84"/>
      <c r="AX27" s="84">
        <v>1.25</v>
      </c>
      <c r="AY27" s="84">
        <v>2.6</v>
      </c>
      <c r="AZ27" s="84">
        <v>1.2300000000000002</v>
      </c>
      <c r="BA27" s="84">
        <v>2.0899999999999994</v>
      </c>
      <c r="BB27" s="84">
        <v>1.2399999999999998</v>
      </c>
      <c r="BC27" s="84">
        <v>1.24</v>
      </c>
      <c r="BD27" s="84">
        <v>1.78</v>
      </c>
      <c r="BE27" s="84">
        <v>1.3900000000000001</v>
      </c>
      <c r="BF27" s="84">
        <v>2</v>
      </c>
      <c r="BG27" s="84">
        <v>1.9500000000000002</v>
      </c>
      <c r="BH27" s="84">
        <v>3.18</v>
      </c>
      <c r="BI27" s="84">
        <v>0</v>
      </c>
      <c r="BJ27" s="84">
        <v>1.4900000000000002</v>
      </c>
      <c r="BK27" s="84">
        <v>1.98</v>
      </c>
      <c r="BL27" s="84">
        <v>0</v>
      </c>
      <c r="BM27" s="84">
        <v>1.9800000000000002</v>
      </c>
      <c r="BN27" s="84">
        <v>1.78</v>
      </c>
      <c r="BO27" s="84">
        <v>2.5300000000000002</v>
      </c>
      <c r="BP27" s="84">
        <v>4.3900000000000006</v>
      </c>
      <c r="BQ27" s="96">
        <v>0.84</v>
      </c>
    </row>
    <row r="28" spans="1:69" x14ac:dyDescent="0.2">
      <c r="A28" s="84">
        <v>26</v>
      </c>
      <c r="B28" s="84"/>
      <c r="C28" s="84"/>
      <c r="E28" s="84"/>
      <c r="F28" s="84"/>
      <c r="G28" s="84"/>
      <c r="H28" s="84"/>
      <c r="I28" s="84"/>
      <c r="J28" s="84"/>
      <c r="L28" s="84"/>
      <c r="M28" s="84"/>
      <c r="N28" s="84"/>
      <c r="P28" s="84"/>
      <c r="Q28" s="84"/>
      <c r="R28" s="34" t="s">
        <v>89</v>
      </c>
      <c r="S28" s="84"/>
      <c r="T28" s="84"/>
      <c r="U28" s="84"/>
      <c r="V28" s="84"/>
      <c r="W28" s="84">
        <v>26</v>
      </c>
      <c r="X28" s="84"/>
      <c r="Y28" s="84"/>
      <c r="Z28" s="90"/>
      <c r="AA28" s="90"/>
      <c r="AB28" s="92"/>
      <c r="AC28" s="92"/>
      <c r="AD28" s="93"/>
      <c r="AE28" s="93"/>
      <c r="AF28" s="84"/>
      <c r="AG28" s="84" t="str">
        <f>E$1</f>
        <v>Victor</v>
      </c>
      <c r="AH28" s="94">
        <f t="shared" si="16"/>
        <v>2.2000000000000002</v>
      </c>
      <c r="AI28" s="94">
        <f t="shared" si="17"/>
        <v>6.59</v>
      </c>
      <c r="AJ28" s="94">
        <f t="shared" si="18"/>
        <v>7.3599999999999994</v>
      </c>
      <c r="AK28" s="94">
        <f t="shared" si="19"/>
        <v>9.92</v>
      </c>
      <c r="AL28" s="94">
        <f t="shared" si="20"/>
        <v>11.07</v>
      </c>
      <c r="AM28" s="94">
        <f t="shared" si="21"/>
        <v>11.84</v>
      </c>
      <c r="AN28" s="94">
        <f t="shared" si="22"/>
        <v>12.44</v>
      </c>
      <c r="AO28" s="94">
        <f t="shared" si="23"/>
        <v>12.889999999999999</v>
      </c>
      <c r="AP28" s="94">
        <f t="shared" si="24"/>
        <v>14.37</v>
      </c>
      <c r="AQ28" s="94">
        <f t="shared" si="25"/>
        <v>15.969999999999999</v>
      </c>
      <c r="AR28" s="94">
        <f t="shared" si="26"/>
        <v>16.48</v>
      </c>
      <c r="AS28" s="94">
        <f t="shared" si="27"/>
        <v>17.78</v>
      </c>
      <c r="AT28" s="94">
        <f t="shared" si="28"/>
        <v>17.78</v>
      </c>
      <c r="AU28" s="84"/>
      <c r="AV28" s="95" t="s">
        <v>24</v>
      </c>
      <c r="AW28" s="84"/>
      <c r="AX28" s="84">
        <v>0.69000000000000006</v>
      </c>
      <c r="AY28" s="84">
        <v>1.3199999999999998</v>
      </c>
      <c r="AZ28" s="84">
        <v>0.9700000000000002</v>
      </c>
      <c r="BA28" s="84">
        <v>1.71</v>
      </c>
      <c r="BB28" s="84">
        <v>1.28</v>
      </c>
      <c r="BC28" s="84">
        <v>0.91</v>
      </c>
      <c r="BD28" s="84">
        <v>1.1599999999999999</v>
      </c>
      <c r="BE28" s="84">
        <v>0.63</v>
      </c>
      <c r="BF28" s="84">
        <v>0.91000000000000014</v>
      </c>
      <c r="BG28" s="84">
        <v>0</v>
      </c>
      <c r="BH28" s="84">
        <v>1.25</v>
      </c>
      <c r="BI28" s="84">
        <v>0</v>
      </c>
      <c r="BJ28" s="84">
        <v>0.95000000000000018</v>
      </c>
      <c r="BK28" s="84">
        <v>0.17</v>
      </c>
      <c r="BL28" s="84">
        <v>0</v>
      </c>
      <c r="BM28" s="84">
        <v>1.5</v>
      </c>
      <c r="BN28" s="84">
        <v>1.1200000000000001</v>
      </c>
      <c r="BO28" s="84">
        <v>1.03</v>
      </c>
      <c r="BP28" s="84">
        <v>2.21</v>
      </c>
      <c r="BQ28" s="96">
        <v>1.5642105263157899</v>
      </c>
    </row>
    <row r="29" spans="1:69" x14ac:dyDescent="0.2">
      <c r="A29" s="84">
        <v>27</v>
      </c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34"/>
      <c r="N29" s="84"/>
      <c r="Q29" s="84"/>
      <c r="R29" s="84"/>
      <c r="S29" s="84"/>
      <c r="T29" s="84"/>
      <c r="U29" s="84"/>
      <c r="V29" s="84"/>
      <c r="W29" s="84">
        <v>27</v>
      </c>
      <c r="X29" s="84"/>
      <c r="Y29" s="84"/>
      <c r="Z29" s="97"/>
      <c r="AA29" s="97"/>
      <c r="AB29" s="93"/>
      <c r="AC29" s="93"/>
      <c r="AD29" s="93"/>
      <c r="AE29" s="93"/>
      <c r="AF29" s="84"/>
      <c r="AG29" s="84" t="str">
        <f>F$1</f>
        <v>Ruark</v>
      </c>
      <c r="AH29" s="94">
        <f t="shared" si="16"/>
        <v>1.08</v>
      </c>
      <c r="AI29" s="94">
        <f t="shared" si="17"/>
        <v>3.64</v>
      </c>
      <c r="AJ29" s="94">
        <f t="shared" si="18"/>
        <v>4.21</v>
      </c>
      <c r="AK29" s="94">
        <f t="shared" si="19"/>
        <v>6.93</v>
      </c>
      <c r="AL29" s="94">
        <f t="shared" si="20"/>
        <v>7.49</v>
      </c>
      <c r="AM29" s="94">
        <f t="shared" si="21"/>
        <v>8.23</v>
      </c>
      <c r="AN29" s="94">
        <f t="shared" si="22"/>
        <v>8.24</v>
      </c>
      <c r="AO29" s="94">
        <f t="shared" si="23"/>
        <v>9.06</v>
      </c>
      <c r="AP29" s="94">
        <f t="shared" si="24"/>
        <v>10.440000000000001</v>
      </c>
      <c r="AQ29" s="94">
        <f t="shared" si="25"/>
        <v>12.3</v>
      </c>
      <c r="AR29" s="94">
        <f t="shared" si="26"/>
        <v>12.520000000000001</v>
      </c>
      <c r="AS29" s="94">
        <f t="shared" si="27"/>
        <v>13.810000000000002</v>
      </c>
      <c r="AT29" s="94">
        <f t="shared" si="28"/>
        <v>13.810000000000002</v>
      </c>
      <c r="AU29" s="84"/>
      <c r="AV29" s="95" t="s">
        <v>25</v>
      </c>
      <c r="AW29" s="84"/>
      <c r="AX29" s="84">
        <v>0.49</v>
      </c>
      <c r="AY29" s="84">
        <v>0.52</v>
      </c>
      <c r="AZ29" s="84">
        <v>0.55000000000000004</v>
      </c>
      <c r="BA29" s="84">
        <v>0.82000000000000006</v>
      </c>
      <c r="BB29" s="84">
        <v>0.66</v>
      </c>
      <c r="BC29" s="84">
        <v>0.32</v>
      </c>
      <c r="BD29" s="84">
        <v>0.69</v>
      </c>
      <c r="BE29" s="84">
        <v>0.44</v>
      </c>
      <c r="BF29" s="84">
        <v>0.64</v>
      </c>
      <c r="BG29" s="84">
        <v>0</v>
      </c>
      <c r="BH29" s="84">
        <v>0.72000000000000008</v>
      </c>
      <c r="BI29" s="84">
        <v>0</v>
      </c>
      <c r="BJ29" s="84">
        <v>0.33999999999999997</v>
      </c>
      <c r="BK29" s="84">
        <v>0.64000000000000012</v>
      </c>
      <c r="BL29" s="84">
        <v>0</v>
      </c>
      <c r="BM29" s="84">
        <v>0.79</v>
      </c>
      <c r="BN29" s="84">
        <v>0.62</v>
      </c>
      <c r="BO29" s="84">
        <v>0</v>
      </c>
      <c r="BP29" s="84">
        <v>0.93000000000000016</v>
      </c>
      <c r="BQ29" s="96">
        <v>1.2078947368421054</v>
      </c>
    </row>
    <row r="30" spans="1:69" x14ac:dyDescent="0.2">
      <c r="A30" s="84">
        <v>28</v>
      </c>
      <c r="C30" s="84"/>
      <c r="F30" s="84"/>
      <c r="G30" s="84"/>
      <c r="H30" s="84"/>
      <c r="I30" s="84"/>
      <c r="J30" s="84"/>
      <c r="L30" s="84"/>
      <c r="M30" s="84"/>
      <c r="N30" s="84"/>
      <c r="Q30" s="84"/>
      <c r="T30" s="84"/>
      <c r="U30" s="84"/>
      <c r="V30" s="84"/>
      <c r="W30" s="84">
        <v>28</v>
      </c>
      <c r="X30" s="84"/>
      <c r="Y30" s="84"/>
      <c r="Z30" s="90"/>
      <c r="AA30" s="90"/>
      <c r="AB30" s="92"/>
      <c r="AC30" s="92"/>
      <c r="AD30" s="93"/>
      <c r="AE30" s="93"/>
      <c r="AF30" s="84"/>
      <c r="AG30" s="84" t="str">
        <f>I$1</f>
        <v>Cardwell</v>
      </c>
      <c r="AH30" s="94">
        <f t="shared" si="16"/>
        <v>1.44</v>
      </c>
      <c r="AI30" s="94">
        <f t="shared" si="17"/>
        <v>2.65</v>
      </c>
      <c r="AJ30" s="94">
        <f t="shared" si="18"/>
        <v>3.27</v>
      </c>
      <c r="AK30" s="94">
        <f t="shared" si="19"/>
        <v>3.27</v>
      </c>
      <c r="AL30" s="94">
        <f t="shared" si="20"/>
        <v>3.27</v>
      </c>
      <c r="AM30" s="94">
        <f t="shared" si="21"/>
        <v>3.27</v>
      </c>
      <c r="AN30" s="94">
        <f t="shared" si="22"/>
        <v>3.27</v>
      </c>
      <c r="AO30" s="94">
        <f t="shared" si="23"/>
        <v>3.27</v>
      </c>
      <c r="AP30" s="94">
        <f t="shared" si="24"/>
        <v>3.27</v>
      </c>
      <c r="AQ30" s="94">
        <f t="shared" si="25"/>
        <v>4.45</v>
      </c>
      <c r="AR30" s="94">
        <f t="shared" si="26"/>
        <v>4.45</v>
      </c>
      <c r="AS30" s="94">
        <f t="shared" si="27"/>
        <v>5.3000000000000007</v>
      </c>
      <c r="AT30" s="94">
        <f t="shared" si="28"/>
        <v>5.3000000000000007</v>
      </c>
      <c r="AU30" s="84"/>
      <c r="AV30" s="95" t="s">
        <v>26</v>
      </c>
      <c r="AW30" s="84"/>
      <c r="AX30" s="84">
        <v>0.6100000000000001</v>
      </c>
      <c r="AY30" s="84">
        <v>1.45</v>
      </c>
      <c r="AZ30" s="84">
        <v>0.75</v>
      </c>
      <c r="BA30" s="84">
        <v>1.57</v>
      </c>
      <c r="BB30" s="84">
        <v>1.28</v>
      </c>
      <c r="BC30" s="84">
        <v>1.07</v>
      </c>
      <c r="BD30" s="84">
        <v>0.62</v>
      </c>
      <c r="BE30" s="84">
        <v>0.76000000000000012</v>
      </c>
      <c r="BF30" s="84">
        <v>0.81</v>
      </c>
      <c r="BG30" s="84">
        <v>0</v>
      </c>
      <c r="BH30" s="84">
        <v>1.1299999999999999</v>
      </c>
      <c r="BI30" s="84">
        <v>0</v>
      </c>
      <c r="BJ30" s="84">
        <v>1.4400000000000002</v>
      </c>
      <c r="BK30" s="84">
        <v>0.8</v>
      </c>
      <c r="BL30" s="84">
        <v>0</v>
      </c>
      <c r="BM30" s="84">
        <v>1.52</v>
      </c>
      <c r="BN30" s="84">
        <v>1.1399999999999999</v>
      </c>
      <c r="BO30" s="84">
        <v>0</v>
      </c>
      <c r="BP30" s="84">
        <v>1.7499999999999998</v>
      </c>
      <c r="BQ30" s="96">
        <v>2.3394736842105259</v>
      </c>
    </row>
    <row r="31" spans="1:69" x14ac:dyDescent="0.2">
      <c r="A31" s="84">
        <v>29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P31" s="84"/>
      <c r="Q31" s="84"/>
      <c r="R31" s="84"/>
      <c r="S31" s="84"/>
      <c r="T31" s="84"/>
      <c r="U31" s="84"/>
      <c r="V31" s="84"/>
      <c r="W31" s="84">
        <v>29</v>
      </c>
      <c r="X31" s="84"/>
      <c r="Y31" s="84"/>
      <c r="Z31" s="90"/>
      <c r="AA31" s="90"/>
      <c r="AB31" s="92"/>
      <c r="AC31" s="92"/>
      <c r="AD31" s="93"/>
      <c r="AE31" s="93"/>
      <c r="AF31" s="84"/>
      <c r="AG31" s="84" t="str">
        <f>J$1</f>
        <v>Hastings</v>
      </c>
      <c r="AH31" s="94">
        <f t="shared" si="16"/>
        <v>0</v>
      </c>
      <c r="AI31" s="94">
        <f t="shared" si="17"/>
        <v>0</v>
      </c>
      <c r="AJ31" s="94">
        <f t="shared" si="18"/>
        <v>0</v>
      </c>
      <c r="AK31" s="94">
        <f t="shared" si="19"/>
        <v>0</v>
      </c>
      <c r="AL31" s="94">
        <f t="shared" si="20"/>
        <v>0</v>
      </c>
      <c r="AM31" s="94">
        <f t="shared" si="21"/>
        <v>0</v>
      </c>
      <c r="AN31" s="94">
        <f t="shared" si="22"/>
        <v>0</v>
      </c>
      <c r="AO31" s="94">
        <f t="shared" si="23"/>
        <v>0</v>
      </c>
      <c r="AP31" s="94">
        <f t="shared" si="24"/>
        <v>0</v>
      </c>
      <c r="AQ31" s="94">
        <f t="shared" si="25"/>
        <v>0.98000000000000009</v>
      </c>
      <c r="AR31" s="94">
        <f t="shared" si="26"/>
        <v>1.5100000000000002</v>
      </c>
      <c r="AS31" s="94">
        <f t="shared" si="27"/>
        <v>2.4300000000000006</v>
      </c>
      <c r="AT31" s="94">
        <f t="shared" si="28"/>
        <v>2.4300000000000006</v>
      </c>
      <c r="AU31" s="84"/>
      <c r="AV31" s="95" t="s">
        <v>27</v>
      </c>
      <c r="AW31" s="84"/>
      <c r="AX31" s="84">
        <v>0.62</v>
      </c>
      <c r="AY31" s="84">
        <v>1.1600000000000001</v>
      </c>
      <c r="AZ31" s="84">
        <v>0.51</v>
      </c>
      <c r="BA31" s="84">
        <v>0.81</v>
      </c>
      <c r="BB31" s="84">
        <v>0.8</v>
      </c>
      <c r="BC31" s="84">
        <v>0.87</v>
      </c>
      <c r="BD31" s="84">
        <v>0.16</v>
      </c>
      <c r="BE31" s="84">
        <v>0.26</v>
      </c>
      <c r="BF31" s="84">
        <v>0.87</v>
      </c>
      <c r="BG31" s="84">
        <v>0</v>
      </c>
      <c r="BH31" s="84">
        <v>2.44</v>
      </c>
      <c r="BI31" s="84">
        <v>0</v>
      </c>
      <c r="BJ31" s="84">
        <v>0.9</v>
      </c>
      <c r="BK31" s="84">
        <v>0</v>
      </c>
      <c r="BL31" s="84">
        <v>0</v>
      </c>
      <c r="BM31" s="84">
        <v>0.73</v>
      </c>
      <c r="BN31" s="84">
        <v>1.03</v>
      </c>
      <c r="BO31" s="84">
        <v>0</v>
      </c>
      <c r="BP31" s="84">
        <v>1.54</v>
      </c>
      <c r="BQ31" s="96">
        <v>4.631578947368422E-2</v>
      </c>
    </row>
    <row r="32" spans="1:69" x14ac:dyDescent="0.2">
      <c r="A32" s="84">
        <v>30</v>
      </c>
      <c r="B32" s="84"/>
      <c r="C32" s="84"/>
      <c r="E32" s="84"/>
      <c r="F32" s="84"/>
      <c r="G32" s="84"/>
      <c r="H32" s="84"/>
      <c r="I32" s="84"/>
      <c r="J32" s="84"/>
      <c r="L32" s="84"/>
      <c r="M32" s="84"/>
      <c r="N32" s="84"/>
      <c r="P32" s="84"/>
      <c r="Q32" s="84"/>
      <c r="R32" s="84"/>
      <c r="S32" s="84"/>
      <c r="T32" s="84"/>
      <c r="U32" s="84"/>
      <c r="V32" s="84"/>
      <c r="W32" s="84">
        <v>30</v>
      </c>
      <c r="X32" s="84"/>
      <c r="Y32" s="84"/>
      <c r="Z32" s="90"/>
      <c r="AA32" s="90"/>
      <c r="AB32" s="92"/>
      <c r="AC32" s="92"/>
      <c r="AD32" s="93"/>
      <c r="AE32" s="93"/>
      <c r="AF32" s="84"/>
      <c r="AG32" s="84" t="str">
        <f>K$1</f>
        <v>510 Pataha</v>
      </c>
      <c r="AH32" s="94">
        <f t="shared" si="16"/>
        <v>1.9300000000000002</v>
      </c>
      <c r="AI32" s="94">
        <f t="shared" si="17"/>
        <v>3.6000000000000005</v>
      </c>
      <c r="AJ32" s="94">
        <f t="shared" si="18"/>
        <v>4.370000000000001</v>
      </c>
      <c r="AK32" s="94">
        <f t="shared" si="19"/>
        <v>4.370000000000001</v>
      </c>
      <c r="AL32" s="94">
        <f t="shared" si="20"/>
        <v>4.370000000000001</v>
      </c>
      <c r="AM32" s="94">
        <f t="shared" si="21"/>
        <v>5.0100000000000016</v>
      </c>
      <c r="AN32" s="94">
        <f t="shared" si="22"/>
        <v>5.0200000000000014</v>
      </c>
      <c r="AO32" s="94">
        <f t="shared" si="23"/>
        <v>5.6300000000000017</v>
      </c>
      <c r="AP32" s="94">
        <f t="shared" si="24"/>
        <v>6.5800000000000018</v>
      </c>
      <c r="AQ32" s="94">
        <f t="shared" si="25"/>
        <v>8.1800000000000015</v>
      </c>
      <c r="AR32" s="94">
        <f t="shared" si="26"/>
        <v>8.9700000000000024</v>
      </c>
      <c r="AS32" s="94">
        <f t="shared" si="27"/>
        <v>10.000000000000002</v>
      </c>
      <c r="AT32" s="94">
        <f t="shared" si="28"/>
        <v>10.000000000000002</v>
      </c>
      <c r="AU32" s="84"/>
      <c r="AV32" s="95" t="s">
        <v>28</v>
      </c>
      <c r="AW32" s="84"/>
      <c r="AX32" s="84">
        <v>0.54999999999999993</v>
      </c>
      <c r="AY32" s="84">
        <v>0.68</v>
      </c>
      <c r="AZ32" s="84">
        <v>0.46</v>
      </c>
      <c r="BA32" s="84">
        <v>0.36</v>
      </c>
      <c r="BB32" s="84">
        <v>0.24000000000000002</v>
      </c>
      <c r="BC32" s="84">
        <v>0.56000000000000005</v>
      </c>
      <c r="BD32" s="84">
        <v>0.83</v>
      </c>
      <c r="BE32" s="84">
        <v>1.17</v>
      </c>
      <c r="BF32" s="84">
        <v>0.58000000000000007</v>
      </c>
      <c r="BG32" s="84">
        <v>0</v>
      </c>
      <c r="BH32" s="84">
        <v>1.3499999999999999</v>
      </c>
      <c r="BI32" s="84">
        <v>0</v>
      </c>
      <c r="BJ32" s="84">
        <v>0.58000000000000007</v>
      </c>
      <c r="BK32" s="84">
        <v>0.17</v>
      </c>
      <c r="BL32" s="84">
        <v>0</v>
      </c>
      <c r="BM32" s="84">
        <v>0.64</v>
      </c>
      <c r="BN32" s="84">
        <v>1.3199999999999998</v>
      </c>
      <c r="BO32" s="84">
        <v>0</v>
      </c>
      <c r="BP32" s="84">
        <v>1.26</v>
      </c>
      <c r="BQ32" s="96">
        <v>0.23842105263157901</v>
      </c>
    </row>
    <row r="33" spans="1:69" x14ac:dyDescent="0.2">
      <c r="A33" s="84">
        <v>31</v>
      </c>
      <c r="B33" s="84">
        <v>0.02</v>
      </c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>
        <v>31</v>
      </c>
      <c r="X33" s="84"/>
      <c r="Y33" s="84"/>
      <c r="Z33" s="90"/>
      <c r="AA33" s="90"/>
      <c r="AB33" s="92"/>
      <c r="AC33" s="92"/>
      <c r="AD33" s="93"/>
      <c r="AE33" s="93"/>
      <c r="AF33" s="84"/>
      <c r="AG33" s="84" t="str">
        <f>L$1</f>
        <v>Williams</v>
      </c>
      <c r="AH33" s="94">
        <f t="shared" si="16"/>
        <v>1.8800000000000001</v>
      </c>
      <c r="AI33" s="94">
        <f t="shared" si="17"/>
        <v>4.96</v>
      </c>
      <c r="AJ33" s="94">
        <f t="shared" si="18"/>
        <v>5.52</v>
      </c>
      <c r="AK33" s="94">
        <f t="shared" si="19"/>
        <v>7.51</v>
      </c>
      <c r="AL33" s="94">
        <f t="shared" si="20"/>
        <v>8.25</v>
      </c>
      <c r="AM33" s="94">
        <f t="shared" si="21"/>
        <v>9.0399999999999991</v>
      </c>
      <c r="AN33" s="94">
        <f t="shared" si="22"/>
        <v>9.1</v>
      </c>
      <c r="AO33" s="94">
        <f t="shared" si="23"/>
        <v>9.9499999999999993</v>
      </c>
      <c r="AP33" s="94">
        <f t="shared" si="24"/>
        <v>11.33</v>
      </c>
      <c r="AQ33" s="94">
        <f t="shared" si="25"/>
        <v>13.15</v>
      </c>
      <c r="AR33" s="94">
        <f t="shared" si="26"/>
        <v>13.81</v>
      </c>
      <c r="AS33" s="94">
        <f t="shared" si="27"/>
        <v>14.72</v>
      </c>
      <c r="AT33" s="94">
        <f t="shared" si="28"/>
        <v>14.72</v>
      </c>
      <c r="AU33" s="84"/>
      <c r="AV33" s="95" t="s">
        <v>29</v>
      </c>
      <c r="AW33" s="84"/>
      <c r="AX33" s="84">
        <v>0.28999999999999998</v>
      </c>
      <c r="AY33" s="84">
        <v>0.38</v>
      </c>
      <c r="AZ33" s="84">
        <v>0.14000000000000001</v>
      </c>
      <c r="BA33" s="84">
        <v>0.61</v>
      </c>
      <c r="BB33" s="84">
        <v>0.25</v>
      </c>
      <c r="BC33" s="84">
        <v>0.28000000000000003</v>
      </c>
      <c r="BD33" s="84">
        <v>0.48</v>
      </c>
      <c r="BE33" s="84">
        <v>0.72</v>
      </c>
      <c r="BF33" s="84">
        <v>0.5</v>
      </c>
      <c r="BG33" s="84">
        <v>0</v>
      </c>
      <c r="BH33" s="84">
        <v>0.53</v>
      </c>
      <c r="BI33" s="84">
        <v>0</v>
      </c>
      <c r="BJ33" s="84">
        <v>0.15</v>
      </c>
      <c r="BK33" s="84">
        <v>0.23</v>
      </c>
      <c r="BL33" s="84">
        <v>0</v>
      </c>
      <c r="BM33" s="84">
        <v>0.55999999999999994</v>
      </c>
      <c r="BN33" s="84">
        <v>0.22000000000000003</v>
      </c>
      <c r="BO33" s="84">
        <v>0</v>
      </c>
      <c r="BP33" s="84">
        <v>0.27</v>
      </c>
      <c r="BQ33" s="96">
        <v>1.665263157894737</v>
      </c>
    </row>
    <row r="34" spans="1:69" x14ac:dyDescent="0.2">
      <c r="A34" s="102" t="s">
        <v>37</v>
      </c>
      <c r="B34" s="102">
        <f t="shared" ref="B34:V34" si="29">SUM(B3:B33)</f>
        <v>1.27</v>
      </c>
      <c r="C34" s="102">
        <f t="shared" si="29"/>
        <v>1.54</v>
      </c>
      <c r="D34" s="102">
        <f t="shared" si="29"/>
        <v>1.44</v>
      </c>
      <c r="E34" s="102">
        <f t="shared" si="29"/>
        <v>2.2000000000000002</v>
      </c>
      <c r="F34" s="102">
        <f t="shared" si="29"/>
        <v>1.08</v>
      </c>
      <c r="G34" s="102"/>
      <c r="H34" s="102"/>
      <c r="I34" s="102">
        <f t="shared" si="29"/>
        <v>1.44</v>
      </c>
      <c r="J34" s="102">
        <f t="shared" si="29"/>
        <v>0</v>
      </c>
      <c r="K34" s="102">
        <f t="shared" si="29"/>
        <v>1.9300000000000002</v>
      </c>
      <c r="L34" s="102">
        <f t="shared" si="29"/>
        <v>1.8800000000000001</v>
      </c>
      <c r="M34" s="102">
        <f t="shared" si="29"/>
        <v>1.4200000000000002</v>
      </c>
      <c r="N34" s="102">
        <f t="shared" si="29"/>
        <v>1.5</v>
      </c>
      <c r="O34" s="102">
        <f t="shared" si="29"/>
        <v>1.8599999999999999</v>
      </c>
      <c r="P34" s="102">
        <f t="shared" si="29"/>
        <v>1.05</v>
      </c>
      <c r="Q34" s="102">
        <f t="shared" si="29"/>
        <v>0</v>
      </c>
      <c r="R34" s="102">
        <f t="shared" si="29"/>
        <v>1.31</v>
      </c>
      <c r="S34" s="102">
        <f t="shared" si="29"/>
        <v>0</v>
      </c>
      <c r="T34" s="102">
        <f t="shared" si="29"/>
        <v>0.85</v>
      </c>
      <c r="U34" s="102">
        <f t="shared" si="29"/>
        <v>0</v>
      </c>
      <c r="V34" s="102">
        <f t="shared" si="29"/>
        <v>1.7400000000000002</v>
      </c>
      <c r="W34" s="84"/>
      <c r="X34" s="84"/>
      <c r="Y34" s="84"/>
      <c r="Z34" s="90"/>
      <c r="AA34" s="90"/>
      <c r="AB34" s="92"/>
      <c r="AC34" s="92"/>
      <c r="AD34" s="93"/>
      <c r="AE34" s="93"/>
      <c r="AF34" s="84"/>
      <c r="AG34" s="84" t="str">
        <f>M$1</f>
        <v>Deadman</v>
      </c>
      <c r="AH34" s="94">
        <f t="shared" si="16"/>
        <v>1.4200000000000002</v>
      </c>
      <c r="AI34" s="94">
        <f t="shared" si="17"/>
        <v>3.8899999999999997</v>
      </c>
      <c r="AJ34" s="94">
        <f t="shared" si="18"/>
        <v>4.22</v>
      </c>
      <c r="AK34" s="94">
        <f t="shared" si="19"/>
        <v>6.18</v>
      </c>
      <c r="AL34" s="94">
        <f t="shared" si="20"/>
        <v>6.27</v>
      </c>
      <c r="AM34" s="94">
        <f t="shared" si="21"/>
        <v>6.75</v>
      </c>
      <c r="AN34" s="94">
        <f t="shared" si="22"/>
        <v>6.75</v>
      </c>
      <c r="AO34" s="94">
        <f t="shared" si="23"/>
        <v>6.95</v>
      </c>
      <c r="AP34" s="94">
        <f t="shared" si="24"/>
        <v>8.0500000000000007</v>
      </c>
      <c r="AQ34" s="94">
        <f t="shared" si="25"/>
        <v>10.700000000000001</v>
      </c>
      <c r="AR34" s="94">
        <f t="shared" si="26"/>
        <v>11.430000000000001</v>
      </c>
      <c r="AS34" s="94">
        <f t="shared" si="27"/>
        <v>12.680000000000001</v>
      </c>
      <c r="AT34" s="94">
        <f t="shared" si="28"/>
        <v>12.680000000000001</v>
      </c>
      <c r="AU34" s="84"/>
      <c r="AV34" s="95" t="s">
        <v>30</v>
      </c>
      <c r="AW34" s="84"/>
      <c r="AX34" s="84">
        <v>0.68</v>
      </c>
      <c r="AY34" s="84">
        <v>1.41</v>
      </c>
      <c r="AZ34" s="84">
        <v>0.62</v>
      </c>
      <c r="BA34" s="84">
        <v>0.72</v>
      </c>
      <c r="BB34" s="84">
        <v>0.67</v>
      </c>
      <c r="BC34" s="84">
        <v>0.6</v>
      </c>
      <c r="BD34" s="84">
        <v>1.02</v>
      </c>
      <c r="BE34" s="84">
        <v>0.60000000000000009</v>
      </c>
      <c r="BF34" s="84">
        <v>0.85</v>
      </c>
      <c r="BG34" s="84">
        <v>0</v>
      </c>
      <c r="BH34" s="84">
        <v>1.4200000000000002</v>
      </c>
      <c r="BI34" s="84">
        <v>0</v>
      </c>
      <c r="BJ34" s="84">
        <v>0.93000000000000016</v>
      </c>
      <c r="BK34" s="84">
        <v>1.01</v>
      </c>
      <c r="BL34" s="84">
        <v>0</v>
      </c>
      <c r="BM34" s="84">
        <v>0.89999999999999991</v>
      </c>
      <c r="BN34" s="84">
        <v>0.96</v>
      </c>
      <c r="BO34" s="84">
        <v>0</v>
      </c>
      <c r="BP34" s="84">
        <v>1.6700000000000002</v>
      </c>
      <c r="BQ34" s="96">
        <v>0.16052631578947368</v>
      </c>
    </row>
    <row r="35" spans="1:69" x14ac:dyDescent="0.2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7"/>
      <c r="P35" s="84"/>
      <c r="Q35" s="158" t="s">
        <v>196</v>
      </c>
      <c r="R35" s="84"/>
      <c r="S35" s="84"/>
      <c r="T35" s="84"/>
      <c r="U35" s="84"/>
      <c r="V35" s="84"/>
      <c r="W35" s="84"/>
      <c r="X35" s="84"/>
      <c r="Y35" s="84"/>
      <c r="Z35" s="90"/>
      <c r="AA35" s="90"/>
      <c r="AB35" s="92"/>
      <c r="AC35" s="92"/>
      <c r="AD35" s="93"/>
      <c r="AE35" s="92"/>
      <c r="AF35" s="84"/>
      <c r="AG35" s="84" t="str">
        <f>N$1</f>
        <v>Houser</v>
      </c>
      <c r="AH35" s="94">
        <f t="shared" si="16"/>
        <v>1.5</v>
      </c>
      <c r="AI35" s="94">
        <f t="shared" si="17"/>
        <v>4.8000000000000007</v>
      </c>
      <c r="AJ35" s="94">
        <f t="shared" si="18"/>
        <v>5.44</v>
      </c>
      <c r="AK35" s="94">
        <f t="shared" si="19"/>
        <v>8.3300000000000018</v>
      </c>
      <c r="AL35" s="94">
        <f t="shared" si="20"/>
        <v>9.2700000000000014</v>
      </c>
      <c r="AM35" s="94">
        <f t="shared" si="21"/>
        <v>10.270000000000001</v>
      </c>
      <c r="AN35" s="94">
        <f t="shared" si="22"/>
        <v>10.39</v>
      </c>
      <c r="AO35" s="94">
        <f t="shared" si="23"/>
        <v>11.42</v>
      </c>
      <c r="AP35" s="94">
        <f t="shared" si="24"/>
        <v>13.09</v>
      </c>
      <c r="AQ35" s="94">
        <f t="shared" si="25"/>
        <v>14.69</v>
      </c>
      <c r="AR35" s="94">
        <f t="shared" si="26"/>
        <v>15.219999999999999</v>
      </c>
      <c r="AS35" s="94">
        <f t="shared" si="27"/>
        <v>16.119999999999997</v>
      </c>
      <c r="AT35" s="94">
        <f t="shared" si="28"/>
        <v>16.119999999999997</v>
      </c>
      <c r="AU35" s="84"/>
      <c r="AV35" s="95" t="s">
        <v>31</v>
      </c>
      <c r="AW35" s="84"/>
      <c r="AX35" s="84">
        <v>2.11</v>
      </c>
      <c r="AY35" s="84">
        <v>4.25</v>
      </c>
      <c r="AZ35" s="84">
        <v>1.9400000000000002</v>
      </c>
      <c r="BA35" s="84">
        <v>3.3499999999999996</v>
      </c>
      <c r="BB35" s="84">
        <v>2.73</v>
      </c>
      <c r="BC35" s="84">
        <v>2.02</v>
      </c>
      <c r="BD35" s="84">
        <v>1.71</v>
      </c>
      <c r="BE35" s="84">
        <v>2.1800000000000002</v>
      </c>
      <c r="BF35" s="84">
        <v>3.31</v>
      </c>
      <c r="BG35" s="84">
        <v>0</v>
      </c>
      <c r="BH35" s="84">
        <v>3.4299999999999997</v>
      </c>
      <c r="BI35" s="84">
        <v>0</v>
      </c>
      <c r="BJ35" s="84">
        <v>2.9799999999999995</v>
      </c>
      <c r="BK35" s="84">
        <v>1.62</v>
      </c>
      <c r="BL35" s="84">
        <v>0</v>
      </c>
      <c r="BM35" s="84">
        <v>2.8600000000000003</v>
      </c>
      <c r="BN35" s="84">
        <v>3.51</v>
      </c>
      <c r="BO35" s="84">
        <v>0</v>
      </c>
      <c r="BP35" s="84">
        <v>4.43</v>
      </c>
      <c r="BQ35" s="96">
        <v>1.1089473684210527</v>
      </c>
    </row>
    <row r="36" spans="1:69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84" t="s">
        <v>4</v>
      </c>
      <c r="F36" s="84" t="s">
        <v>5</v>
      </c>
      <c r="G36" s="84"/>
      <c r="H36" s="84"/>
      <c r="I36" s="84" t="s">
        <v>6</v>
      </c>
      <c r="J36" s="84" t="s">
        <v>180</v>
      </c>
      <c r="K36" s="84" t="s">
        <v>96</v>
      </c>
      <c r="L36" s="84" t="s">
        <v>9</v>
      </c>
      <c r="M36" s="34" t="s">
        <v>195</v>
      </c>
      <c r="N36" s="84" t="s">
        <v>11</v>
      </c>
      <c r="O36" s="87" t="s">
        <v>185</v>
      </c>
      <c r="P36" s="84" t="s">
        <v>13</v>
      </c>
      <c r="Q36" s="157" t="s">
        <v>208</v>
      </c>
      <c r="R36" s="84" t="s">
        <v>189</v>
      </c>
      <c r="S36" s="84" t="s">
        <v>16</v>
      </c>
      <c r="T36" s="84" t="s">
        <v>17</v>
      </c>
      <c r="U36" s="84" t="s">
        <v>18</v>
      </c>
      <c r="V36" s="84" t="s">
        <v>19</v>
      </c>
      <c r="W36" s="84"/>
      <c r="X36" s="84"/>
      <c r="Y36" s="84"/>
      <c r="Z36" s="86"/>
      <c r="AA36" s="86"/>
      <c r="AB36" s="84"/>
      <c r="AC36" s="84"/>
      <c r="AD36" s="84"/>
      <c r="AE36" s="84"/>
      <c r="AF36" s="84"/>
      <c r="AG36" s="84" t="str">
        <f>O$1</f>
        <v>Villard</v>
      </c>
      <c r="AH36" s="94">
        <f t="shared" si="16"/>
        <v>1.8599999999999999</v>
      </c>
      <c r="AI36" s="94">
        <f t="shared" si="17"/>
        <v>2.08</v>
      </c>
      <c r="AJ36" s="94">
        <f t="shared" si="18"/>
        <v>2.08</v>
      </c>
      <c r="AK36" s="94">
        <f t="shared" si="19"/>
        <v>2.08</v>
      </c>
      <c r="AL36" s="94">
        <f t="shared" si="20"/>
        <v>2.08</v>
      </c>
      <c r="AM36" s="94">
        <f t="shared" si="21"/>
        <v>2.08</v>
      </c>
      <c r="AN36" s="94">
        <f t="shared" si="22"/>
        <v>2.08</v>
      </c>
      <c r="AO36" s="94">
        <f t="shared" si="23"/>
        <v>2.08</v>
      </c>
      <c r="AP36" s="94">
        <f t="shared" si="24"/>
        <v>2.08</v>
      </c>
      <c r="AQ36" s="94">
        <f t="shared" si="25"/>
        <v>2.9400000000000004</v>
      </c>
      <c r="AR36" s="94">
        <f t="shared" si="26"/>
        <v>3.3200000000000003</v>
      </c>
      <c r="AS36" s="94">
        <f t="shared" si="27"/>
        <v>4.0400000000000009</v>
      </c>
      <c r="AT36" s="94">
        <f t="shared" si="28"/>
        <v>4.0400000000000009</v>
      </c>
      <c r="AU36" s="84"/>
      <c r="AV36" s="95" t="s">
        <v>32</v>
      </c>
      <c r="AW36" s="84"/>
      <c r="AX36" s="84">
        <v>2.3499999999999992</v>
      </c>
      <c r="AY36" s="84">
        <v>2.4500000000000002</v>
      </c>
      <c r="AZ36" s="84">
        <v>0</v>
      </c>
      <c r="BA36" s="84">
        <v>0</v>
      </c>
      <c r="BB36" s="84">
        <v>2.7699999999999996</v>
      </c>
      <c r="BC36" s="84">
        <v>1.55</v>
      </c>
      <c r="BD36" s="84">
        <v>3.6500000000000004</v>
      </c>
      <c r="BE36" s="84">
        <v>2.41</v>
      </c>
      <c r="BF36" s="84">
        <v>3.04</v>
      </c>
      <c r="BG36" s="84">
        <v>0</v>
      </c>
      <c r="BH36" s="84">
        <v>3.13</v>
      </c>
      <c r="BI36" s="84">
        <v>0</v>
      </c>
      <c r="BJ36" s="84">
        <v>2.2799999999999998</v>
      </c>
      <c r="BK36" s="84">
        <v>1.8</v>
      </c>
      <c r="BL36" s="84">
        <v>0</v>
      </c>
      <c r="BM36" s="84">
        <v>3.4400000000000004</v>
      </c>
      <c r="BN36" s="84">
        <v>1.4100000000000001</v>
      </c>
      <c r="BO36" s="84">
        <v>0</v>
      </c>
      <c r="BP36" s="84">
        <v>0</v>
      </c>
      <c r="BQ36" s="96">
        <v>1.2310526315789474</v>
      </c>
    </row>
    <row r="37" spans="1:69" x14ac:dyDescent="0.2">
      <c r="A37" s="84">
        <v>2019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90"/>
      <c r="AA37" s="90"/>
      <c r="AB37" s="92"/>
      <c r="AC37" s="92"/>
      <c r="AD37" s="93"/>
      <c r="AE37" s="84"/>
      <c r="AF37" s="84"/>
      <c r="AG37" s="84" t="str">
        <f>P$1</f>
        <v>Landkammer</v>
      </c>
      <c r="AH37" s="94">
        <f t="shared" si="16"/>
        <v>1.05</v>
      </c>
      <c r="AI37" s="94">
        <f t="shared" si="17"/>
        <v>4.3800000000000008</v>
      </c>
      <c r="AJ37" s="94">
        <f t="shared" si="18"/>
        <v>5.3100000000000005</v>
      </c>
      <c r="AK37" s="94">
        <f t="shared" si="19"/>
        <v>7.3500000000000005</v>
      </c>
      <c r="AL37" s="94">
        <f t="shared" si="20"/>
        <v>7.98</v>
      </c>
      <c r="AM37" s="94">
        <f t="shared" si="21"/>
        <v>9.8500000000000014</v>
      </c>
      <c r="AN37" s="94">
        <f t="shared" si="22"/>
        <v>9.8500000000000014</v>
      </c>
      <c r="AO37" s="94">
        <f t="shared" si="23"/>
        <v>9.8500000000000014</v>
      </c>
      <c r="AP37" s="94">
        <f t="shared" si="24"/>
        <v>10.560000000000002</v>
      </c>
      <c r="AQ37" s="94">
        <f t="shared" si="25"/>
        <v>13.040000000000003</v>
      </c>
      <c r="AR37" s="94">
        <f t="shared" si="26"/>
        <v>13.610000000000003</v>
      </c>
      <c r="AS37" s="94">
        <f t="shared" si="27"/>
        <v>14.640000000000002</v>
      </c>
      <c r="AT37" s="94">
        <f t="shared" si="28"/>
        <v>14.640000000000002</v>
      </c>
      <c r="AU37" s="84"/>
      <c r="AV37" s="95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</row>
    <row r="38" spans="1:69" ht="15" x14ac:dyDescent="0.2">
      <c r="A38" s="84">
        <v>1</v>
      </c>
      <c r="B38" s="84">
        <v>0.02</v>
      </c>
      <c r="C38" s="84"/>
      <c r="D38" s="84">
        <v>0.02</v>
      </c>
      <c r="E38" s="84"/>
      <c r="F38" s="84"/>
      <c r="G38" s="84"/>
      <c r="H38" s="84"/>
      <c r="I38" s="84">
        <v>0.05</v>
      </c>
      <c r="J38" s="84"/>
      <c r="K38" s="84">
        <v>0.01</v>
      </c>
      <c r="L38" s="84"/>
      <c r="M38" s="84">
        <v>7.0000000000000007E-2</v>
      </c>
      <c r="N38" s="84"/>
      <c r="O38" s="84"/>
      <c r="P38" s="84"/>
      <c r="Q38" s="84"/>
      <c r="R38" s="84">
        <v>0.01</v>
      </c>
      <c r="S38" s="84"/>
      <c r="T38" s="84">
        <v>0.28000000000000003</v>
      </c>
      <c r="U38" s="84"/>
      <c r="V38" s="84"/>
      <c r="W38" s="84">
        <v>1</v>
      </c>
      <c r="X38" s="84"/>
      <c r="Y38" s="89">
        <v>43497</v>
      </c>
      <c r="Z38" s="103"/>
      <c r="AA38" s="103" t="s">
        <v>107</v>
      </c>
      <c r="AB38" s="104"/>
      <c r="AC38" s="104"/>
      <c r="AD38" s="104"/>
      <c r="AE38" s="105"/>
      <c r="AF38" s="84"/>
      <c r="AG38" s="84" t="str">
        <f>Q$1</f>
        <v>Lynn Gulch</v>
      </c>
      <c r="AH38" s="94">
        <f t="shared" si="16"/>
        <v>0</v>
      </c>
      <c r="AI38" s="94">
        <f t="shared" si="17"/>
        <v>0.05</v>
      </c>
      <c r="AJ38" s="94">
        <f t="shared" si="18"/>
        <v>1.2300000000000002</v>
      </c>
      <c r="AK38" s="94">
        <f t="shared" si="19"/>
        <v>4.79</v>
      </c>
      <c r="AL38" s="94">
        <f t="shared" si="20"/>
        <v>5.85</v>
      </c>
      <c r="AM38" s="94">
        <f t="shared" si="21"/>
        <v>6.3599999999999994</v>
      </c>
      <c r="AN38" s="94">
        <f t="shared" si="22"/>
        <v>6.4499999999999993</v>
      </c>
      <c r="AO38" s="94">
        <f t="shared" si="23"/>
        <v>6.839999999999999</v>
      </c>
      <c r="AP38" s="94">
        <f t="shared" si="24"/>
        <v>7.4099999999999993</v>
      </c>
      <c r="AQ38" s="94">
        <f t="shared" si="25"/>
        <v>9.51</v>
      </c>
      <c r="AR38" s="94">
        <f t="shared" si="26"/>
        <v>9.93</v>
      </c>
      <c r="AS38" s="94">
        <f t="shared" si="27"/>
        <v>11.24</v>
      </c>
      <c r="AT38" s="94">
        <f t="shared" si="28"/>
        <v>11.24</v>
      </c>
      <c r="AU38" s="84"/>
      <c r="AV38" s="95" t="s">
        <v>34</v>
      </c>
      <c r="AW38" s="84"/>
      <c r="AX38" s="106">
        <f>SUM(AX25:AX37)</f>
        <v>12.22</v>
      </c>
      <c r="AY38" s="106">
        <f t="shared" ref="AY38:BP38" si="30">SUM(AY25:AY37)</f>
        <v>22.38</v>
      </c>
      <c r="AZ38" s="106">
        <f t="shared" si="30"/>
        <v>9.1</v>
      </c>
      <c r="BA38" s="106">
        <f t="shared" si="30"/>
        <v>16.78</v>
      </c>
      <c r="BB38" s="106">
        <f t="shared" si="30"/>
        <v>15.38</v>
      </c>
      <c r="BC38" s="106">
        <f t="shared" si="30"/>
        <v>12.200000000000001</v>
      </c>
      <c r="BD38" s="106">
        <f t="shared" si="30"/>
        <v>15.729999999999999</v>
      </c>
      <c r="BE38" s="106">
        <f t="shared" si="30"/>
        <v>13.35</v>
      </c>
      <c r="BF38" s="106">
        <f t="shared" si="30"/>
        <v>17.849999999999998</v>
      </c>
      <c r="BG38" s="106">
        <f t="shared" si="30"/>
        <v>5.19</v>
      </c>
      <c r="BH38" s="106">
        <f t="shared" si="30"/>
        <v>23.81</v>
      </c>
      <c r="BI38" s="106">
        <f t="shared" si="30"/>
        <v>0</v>
      </c>
      <c r="BJ38" s="106">
        <f t="shared" si="30"/>
        <v>16.720000000000002</v>
      </c>
      <c r="BK38" s="106">
        <f t="shared" si="30"/>
        <v>9.9300000000000015</v>
      </c>
      <c r="BL38" s="106">
        <f t="shared" si="30"/>
        <v>0</v>
      </c>
      <c r="BM38" s="106">
        <f t="shared" si="30"/>
        <v>18.720000000000002</v>
      </c>
      <c r="BN38" s="106">
        <f t="shared" si="30"/>
        <v>17.240000000000002</v>
      </c>
      <c r="BO38" s="106">
        <f t="shared" si="30"/>
        <v>4.6000000000000005</v>
      </c>
      <c r="BP38" s="106">
        <f t="shared" si="30"/>
        <v>25.950000000000003</v>
      </c>
      <c r="BQ38" s="96">
        <v>17.539999999999996</v>
      </c>
    </row>
    <row r="39" spans="1:69" x14ac:dyDescent="0.2">
      <c r="A39" s="84">
        <v>2</v>
      </c>
      <c r="B39" s="84">
        <v>0.13</v>
      </c>
      <c r="C39" s="84"/>
      <c r="D39" s="84">
        <v>0.16</v>
      </c>
      <c r="E39" s="34">
        <v>0.13</v>
      </c>
      <c r="F39" s="84"/>
      <c r="G39" s="84"/>
      <c r="H39" s="84"/>
      <c r="I39" s="34">
        <v>0.35</v>
      </c>
      <c r="J39" s="84"/>
      <c r="K39" s="84">
        <v>0.17</v>
      </c>
      <c r="L39" s="84">
        <v>0.05</v>
      </c>
      <c r="M39" s="34">
        <v>0.37</v>
      </c>
      <c r="N39" s="84"/>
      <c r="O39" s="84"/>
      <c r="P39" s="84"/>
      <c r="Q39" s="84"/>
      <c r="R39" s="84">
        <v>0.16</v>
      </c>
      <c r="S39" s="84"/>
      <c r="T39" s="84"/>
      <c r="U39" s="84"/>
      <c r="V39" s="84"/>
      <c r="W39" s="84">
        <v>2</v>
      </c>
      <c r="X39" s="84"/>
      <c r="Y39" s="107"/>
      <c r="Z39" s="103" t="s">
        <v>103</v>
      </c>
      <c r="AA39" s="103" t="s">
        <v>115</v>
      </c>
      <c r="AB39" s="104" t="s">
        <v>99</v>
      </c>
      <c r="AC39" s="104" t="s">
        <v>116</v>
      </c>
      <c r="AD39" s="108" t="s">
        <v>100</v>
      </c>
      <c r="AE39" s="109" t="s">
        <v>178</v>
      </c>
      <c r="AF39" s="84"/>
      <c r="AG39" s="84" t="str">
        <f>R$1</f>
        <v>Mayview</v>
      </c>
      <c r="AH39" s="94">
        <f t="shared" si="16"/>
        <v>1.31</v>
      </c>
      <c r="AI39" s="94">
        <f t="shared" si="17"/>
        <v>2.79</v>
      </c>
      <c r="AJ39" s="94">
        <f t="shared" si="18"/>
        <v>3.51</v>
      </c>
      <c r="AK39" s="94">
        <f t="shared" si="19"/>
        <v>5.5399999999999991</v>
      </c>
      <c r="AL39" s="94">
        <f t="shared" si="20"/>
        <v>6.2199999999999989</v>
      </c>
      <c r="AM39" s="94">
        <f t="shared" si="21"/>
        <v>6.7099999999999991</v>
      </c>
      <c r="AN39" s="94">
        <f t="shared" si="22"/>
        <v>6.7699999999999987</v>
      </c>
      <c r="AO39" s="94">
        <f t="shared" si="23"/>
        <v>6.9999999999999991</v>
      </c>
      <c r="AP39" s="94">
        <f t="shared" si="24"/>
        <v>7.589999999999999</v>
      </c>
      <c r="AQ39" s="94">
        <f t="shared" si="25"/>
        <v>9.509999999999998</v>
      </c>
      <c r="AR39" s="94">
        <f t="shared" si="26"/>
        <v>9.8799999999999972</v>
      </c>
      <c r="AS39" s="94">
        <f t="shared" si="27"/>
        <v>11.029999999999998</v>
      </c>
      <c r="AT39" s="94">
        <f t="shared" si="28"/>
        <v>11.029999999999998</v>
      </c>
      <c r="AU39" s="84"/>
      <c r="AV39" s="84"/>
      <c r="AW39" s="84"/>
      <c r="AX39" s="84">
        <f>AX33+AX34+AX35+AX36</f>
        <v>5.43</v>
      </c>
      <c r="AY39" s="84">
        <f t="shared" ref="AY39:BQ39" si="31">AY33+AY34+AY35+AY36</f>
        <v>8.49</v>
      </c>
      <c r="AZ39" s="84">
        <f t="shared" si="31"/>
        <v>2.7</v>
      </c>
      <c r="BA39" s="84">
        <f t="shared" si="31"/>
        <v>4.68</v>
      </c>
      <c r="BB39" s="84">
        <f t="shared" si="31"/>
        <v>6.42</v>
      </c>
      <c r="BC39" s="84">
        <f t="shared" si="31"/>
        <v>4.45</v>
      </c>
      <c r="BD39" s="84">
        <f t="shared" si="31"/>
        <v>6.86</v>
      </c>
      <c r="BE39" s="84">
        <f t="shared" si="31"/>
        <v>5.91</v>
      </c>
      <c r="BF39" s="84">
        <f t="shared" si="31"/>
        <v>7.7</v>
      </c>
      <c r="BG39" s="84">
        <f t="shared" si="31"/>
        <v>0</v>
      </c>
      <c r="BH39" s="84">
        <f t="shared" si="31"/>
        <v>8.51</v>
      </c>
      <c r="BI39" s="84">
        <f t="shared" si="31"/>
        <v>0</v>
      </c>
      <c r="BJ39" s="84">
        <f t="shared" si="31"/>
        <v>6.34</v>
      </c>
      <c r="BK39" s="84">
        <f t="shared" si="31"/>
        <v>4.66</v>
      </c>
      <c r="BL39" s="84">
        <f t="shared" si="31"/>
        <v>0</v>
      </c>
      <c r="BM39" s="84">
        <f t="shared" si="31"/>
        <v>7.7600000000000007</v>
      </c>
      <c r="BN39" s="84">
        <f t="shared" si="31"/>
        <v>6.1</v>
      </c>
      <c r="BO39" s="84">
        <f t="shared" si="31"/>
        <v>0</v>
      </c>
      <c r="BP39" s="84">
        <f t="shared" si="31"/>
        <v>6.37</v>
      </c>
      <c r="BQ39" s="84">
        <f t="shared" si="31"/>
        <v>4.1657894736842103</v>
      </c>
    </row>
    <row r="40" spans="1:69" x14ac:dyDescent="0.2">
      <c r="A40" s="84">
        <v>3</v>
      </c>
      <c r="B40" s="84">
        <v>0.25</v>
      </c>
      <c r="C40" s="84">
        <v>0.32</v>
      </c>
      <c r="D40" s="84">
        <v>0.42</v>
      </c>
      <c r="E40" s="34">
        <v>0.45</v>
      </c>
      <c r="F40" s="34">
        <v>0.25</v>
      </c>
      <c r="G40" s="34"/>
      <c r="H40" s="34"/>
      <c r="I40" s="34">
        <v>0.14000000000000001</v>
      </c>
      <c r="J40" s="84"/>
      <c r="K40" s="84">
        <v>0.32</v>
      </c>
      <c r="L40" s="84">
        <v>0.42</v>
      </c>
      <c r="M40" s="34">
        <v>7.0000000000000007E-2</v>
      </c>
      <c r="N40" s="84">
        <v>0.22</v>
      </c>
      <c r="O40" s="84"/>
      <c r="P40" s="84">
        <v>0.22</v>
      </c>
      <c r="Q40" s="84"/>
      <c r="R40" s="84">
        <v>0.28000000000000003</v>
      </c>
      <c r="S40" s="84"/>
      <c r="T40" s="84"/>
      <c r="U40" s="84"/>
      <c r="V40" s="84"/>
      <c r="W40" s="84">
        <v>3</v>
      </c>
      <c r="X40" s="84"/>
      <c r="Y40" s="107" t="str">
        <f>B36</f>
        <v>Pomeroy</v>
      </c>
      <c r="Z40" s="103">
        <f>B69</f>
        <v>1.2300000000000002</v>
      </c>
      <c r="AA40" s="110">
        <v>1.0782608695652178</v>
      </c>
      <c r="AB40" s="108">
        <f t="shared" ref="AB40:AB58" si="32">AI25</f>
        <v>2.5</v>
      </c>
      <c r="AC40" s="108">
        <f>Average!D499</f>
        <v>2.5492857142857144</v>
      </c>
      <c r="AD40" s="108">
        <f>AX$33+AX$34+AX$35+AX$36+AB40</f>
        <v>7.93</v>
      </c>
      <c r="AE40" s="111">
        <f>AE4+Table542739526375[[#This Row],[Column3]]</f>
        <v>7.35613555325512</v>
      </c>
      <c r="AF40" s="84"/>
      <c r="AG40" s="84" t="str">
        <f>S$1</f>
        <v>Blachly</v>
      </c>
      <c r="AH40" s="94">
        <f t="shared" si="16"/>
        <v>0</v>
      </c>
      <c r="AI40" s="94">
        <f t="shared" si="17"/>
        <v>0</v>
      </c>
      <c r="AJ40" s="94">
        <f t="shared" si="18"/>
        <v>0</v>
      </c>
      <c r="AK40" s="94">
        <f t="shared" si="19"/>
        <v>0</v>
      </c>
      <c r="AL40" s="94">
        <f t="shared" si="20"/>
        <v>0</v>
      </c>
      <c r="AM40" s="94">
        <f t="shared" si="21"/>
        <v>0</v>
      </c>
      <c r="AN40" s="94">
        <f t="shared" si="22"/>
        <v>0</v>
      </c>
      <c r="AO40" s="94">
        <f t="shared" si="23"/>
        <v>0</v>
      </c>
      <c r="AP40" s="94">
        <f t="shared" si="24"/>
        <v>0</v>
      </c>
      <c r="AQ40" s="94">
        <f t="shared" si="25"/>
        <v>0</v>
      </c>
      <c r="AR40" s="94">
        <f t="shared" si="26"/>
        <v>0.02</v>
      </c>
      <c r="AS40" s="94">
        <f t="shared" si="27"/>
        <v>1.33</v>
      </c>
      <c r="AT40" s="94">
        <f t="shared" si="28"/>
        <v>1.33</v>
      </c>
      <c r="AU40" s="84"/>
      <c r="AV40" s="84"/>
      <c r="AW40" s="84"/>
      <c r="AX40" s="84"/>
      <c r="AY40" s="84"/>
      <c r="AZ40" s="84"/>
      <c r="BA40" s="95" t="s">
        <v>35</v>
      </c>
      <c r="BB40" s="95"/>
      <c r="BC40" s="95" t="s">
        <v>36</v>
      </c>
      <c r="BD40" s="95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</row>
    <row r="41" spans="1:69" x14ac:dyDescent="0.2">
      <c r="A41" s="84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>
        <v>0.01</v>
      </c>
      <c r="M41" s="84"/>
      <c r="N41" s="84"/>
      <c r="O41" s="84"/>
      <c r="P41" s="84"/>
      <c r="Q41" s="84"/>
      <c r="R41" s="34">
        <v>0.01</v>
      </c>
      <c r="S41" s="84"/>
      <c r="T41" s="84">
        <v>0.22</v>
      </c>
      <c r="U41" s="84"/>
      <c r="V41" s="84"/>
      <c r="W41" s="84">
        <v>4</v>
      </c>
      <c r="X41" s="84"/>
      <c r="Y41" s="107" t="str">
        <f>C36</f>
        <v>Kuhn</v>
      </c>
      <c r="Z41" s="103">
        <f>C69</f>
        <v>4.5999999999999996</v>
      </c>
      <c r="AA41" s="110">
        <v>1.5099999999999998</v>
      </c>
      <c r="AB41" s="108">
        <f t="shared" si="32"/>
        <v>6.14</v>
      </c>
      <c r="AC41" s="108">
        <f>Average!D500</f>
        <v>3.5898809523809523</v>
      </c>
      <c r="AD41" s="108">
        <f>AY$33+AY$34+AY$35+AY$36+AB41</f>
        <v>14.629999999999999</v>
      </c>
      <c r="AE41" s="111">
        <f>AE5+Table542739526375[[#This Row],[Column3]]</f>
        <v>10.750605617741167</v>
      </c>
      <c r="AF41" s="84"/>
      <c r="AG41" s="84" t="str">
        <f>T$1</f>
        <v>S. Flerchinger</v>
      </c>
      <c r="AH41" s="94">
        <f t="shared" si="16"/>
        <v>0.85</v>
      </c>
      <c r="AI41" s="94">
        <f t="shared" si="17"/>
        <v>3.6</v>
      </c>
      <c r="AJ41" s="94">
        <f t="shared" si="18"/>
        <v>4.4000000000000004</v>
      </c>
      <c r="AK41" s="94">
        <f t="shared" si="19"/>
        <v>7.4</v>
      </c>
      <c r="AL41" s="94">
        <f t="shared" si="20"/>
        <v>8.370000000000001</v>
      </c>
      <c r="AM41" s="94">
        <f t="shared" si="21"/>
        <v>10.650000000000002</v>
      </c>
      <c r="AN41" s="94">
        <f t="shared" si="22"/>
        <v>10.860000000000003</v>
      </c>
      <c r="AO41" s="94">
        <f t="shared" si="23"/>
        <v>11.200000000000003</v>
      </c>
      <c r="AP41" s="94">
        <f t="shared" si="24"/>
        <v>12.310000000000002</v>
      </c>
      <c r="AQ41" s="94">
        <f t="shared" si="25"/>
        <v>13.900000000000002</v>
      </c>
      <c r="AR41" s="94">
        <f t="shared" si="26"/>
        <v>14.180000000000001</v>
      </c>
      <c r="AS41" s="94">
        <f t="shared" si="27"/>
        <v>14.770000000000001</v>
      </c>
      <c r="AT41" s="94">
        <f t="shared" si="28"/>
        <v>14.770000000000001</v>
      </c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</row>
    <row r="42" spans="1:69" x14ac:dyDescent="0.2">
      <c r="A42" s="84">
        <v>5</v>
      </c>
      <c r="B42" s="84"/>
      <c r="C42" s="84">
        <v>0.08</v>
      </c>
      <c r="D42" s="84"/>
      <c r="E42" s="84"/>
      <c r="F42" s="84">
        <v>0.06</v>
      </c>
      <c r="G42" s="84"/>
      <c r="H42" s="84"/>
      <c r="I42" s="34">
        <v>0.01</v>
      </c>
      <c r="J42" s="84"/>
      <c r="L42" s="34">
        <v>0.02</v>
      </c>
      <c r="M42" s="84"/>
      <c r="N42" s="84">
        <v>0.19</v>
      </c>
      <c r="O42" s="84"/>
      <c r="P42" s="84">
        <v>0.19</v>
      </c>
      <c r="Q42" s="84"/>
      <c r="R42" s="84"/>
      <c r="T42" s="84"/>
      <c r="U42" s="84"/>
      <c r="V42" s="84"/>
      <c r="W42" s="84">
        <v>5</v>
      </c>
      <c r="X42" s="84"/>
      <c r="Y42" s="107" t="str">
        <f>D36</f>
        <v>Tom Keatts</v>
      </c>
      <c r="Z42" s="103">
        <f>D69</f>
        <v>0.97000000000000008</v>
      </c>
      <c r="AA42" s="110"/>
      <c r="AB42" s="108">
        <f t="shared" si="32"/>
        <v>2.41</v>
      </c>
      <c r="AC42" s="108"/>
      <c r="AD42" s="108">
        <f>AZ$33+AZ$34+AZ$35+AZ$36+AB42</f>
        <v>5.1100000000000003</v>
      </c>
      <c r="AE42" s="111">
        <f>AE6+Table542739526375[[#This Row],[Column3]]</f>
        <v>6.3177585649644472</v>
      </c>
      <c r="AF42" s="84"/>
      <c r="AG42" s="84" t="str">
        <f>U$1</f>
        <v>B. Slaybaugh</v>
      </c>
      <c r="AH42" s="94">
        <f t="shared" si="16"/>
        <v>0</v>
      </c>
      <c r="AI42" s="94">
        <f t="shared" si="17"/>
        <v>0</v>
      </c>
      <c r="AJ42" s="94">
        <f t="shared" si="18"/>
        <v>0</v>
      </c>
      <c r="AK42" s="94">
        <f t="shared" si="19"/>
        <v>0</v>
      </c>
      <c r="AL42" s="94">
        <f t="shared" si="20"/>
        <v>0</v>
      </c>
      <c r="AM42" s="94">
        <f t="shared" si="21"/>
        <v>0</v>
      </c>
      <c r="AN42" s="94">
        <f t="shared" si="22"/>
        <v>0</v>
      </c>
      <c r="AO42" s="94">
        <f t="shared" si="23"/>
        <v>0</v>
      </c>
      <c r="AP42" s="94">
        <f t="shared" si="24"/>
        <v>0</v>
      </c>
      <c r="AQ42" s="94">
        <f t="shared" si="25"/>
        <v>1.54</v>
      </c>
      <c r="AR42" s="94">
        <f t="shared" si="26"/>
        <v>2.25</v>
      </c>
      <c r="AS42" s="94">
        <f t="shared" si="27"/>
        <v>3.31</v>
      </c>
      <c r="AT42" s="94">
        <f t="shared" si="28"/>
        <v>3.31</v>
      </c>
      <c r="AU42" s="84"/>
      <c r="AV42" s="84"/>
      <c r="AW42" s="84"/>
      <c r="AX42" s="84"/>
      <c r="AY42" s="84"/>
      <c r="AZ42" s="84"/>
      <c r="BA42" s="84"/>
      <c r="BB42" s="112" t="s">
        <v>137</v>
      </c>
      <c r="BC42" s="113"/>
      <c r="BD42" s="11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</row>
    <row r="43" spans="1:69" x14ac:dyDescent="0.2">
      <c r="A43" s="84">
        <v>6</v>
      </c>
      <c r="B43" s="84"/>
      <c r="C43" s="84"/>
      <c r="D43" s="84"/>
      <c r="E43" s="84"/>
      <c r="F43" s="84"/>
      <c r="G43" s="84"/>
      <c r="H43" s="84"/>
      <c r="I43" s="34">
        <v>0.01</v>
      </c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>
        <v>6</v>
      </c>
      <c r="X43" s="84"/>
      <c r="Y43" s="107" t="str">
        <f>E36</f>
        <v>Victor</v>
      </c>
      <c r="Z43" s="103">
        <f>E69</f>
        <v>4.3899999999999997</v>
      </c>
      <c r="AA43" s="110">
        <v>1.6843478260869562</v>
      </c>
      <c r="AB43" s="108">
        <f t="shared" si="32"/>
        <v>6.59</v>
      </c>
      <c r="AC43" s="108">
        <f>Average!D502</f>
        <v>4.3857142857142852</v>
      </c>
      <c r="AD43" s="108">
        <f>BA$33+BA$34+BA$35+BA$36+AB43</f>
        <v>11.27</v>
      </c>
      <c r="AE43" s="111">
        <f>AE7+Table542739526375[[#This Row],[Column3]]</f>
        <v>12.07447204968944</v>
      </c>
      <c r="AF43" s="84"/>
      <c r="AG43" s="84" t="str">
        <f>V$1</f>
        <v>Demand</v>
      </c>
      <c r="AH43" s="94">
        <f t="shared" si="16"/>
        <v>1.7400000000000002</v>
      </c>
      <c r="AI43" s="94">
        <f t="shared" si="17"/>
        <v>1.7400000000000002</v>
      </c>
      <c r="AJ43" s="94">
        <f t="shared" si="18"/>
        <v>1.7400000000000002</v>
      </c>
      <c r="AK43" s="94">
        <f t="shared" si="19"/>
        <v>1.7400000000000002</v>
      </c>
      <c r="AL43" s="94">
        <f t="shared" si="20"/>
        <v>1.7400000000000002</v>
      </c>
      <c r="AM43" s="94">
        <f t="shared" si="21"/>
        <v>1.7400000000000002</v>
      </c>
      <c r="AN43" s="94">
        <f t="shared" si="22"/>
        <v>1.7400000000000002</v>
      </c>
      <c r="AO43" s="94">
        <f t="shared" si="23"/>
        <v>1.7400000000000002</v>
      </c>
      <c r="AP43" s="94">
        <f t="shared" si="24"/>
        <v>1.7400000000000002</v>
      </c>
      <c r="AQ43" s="94">
        <f t="shared" si="25"/>
        <v>3.5200000000000005</v>
      </c>
      <c r="AR43" s="94">
        <f t="shared" si="26"/>
        <v>3.5200000000000005</v>
      </c>
      <c r="AS43" s="94">
        <f t="shared" si="27"/>
        <v>5.0200000000000005</v>
      </c>
      <c r="AT43" s="94">
        <f t="shared" si="28"/>
        <v>5.0200000000000005</v>
      </c>
      <c r="AU43" s="84"/>
      <c r="AV43" s="84"/>
      <c r="AW43" s="84" t="s">
        <v>0</v>
      </c>
      <c r="AX43" s="84"/>
      <c r="AY43" s="84"/>
      <c r="AZ43" s="84" t="s">
        <v>38</v>
      </c>
      <c r="BA43" s="84"/>
      <c r="BB43" s="84"/>
      <c r="BC43" s="84" t="s">
        <v>40</v>
      </c>
      <c r="BD43" s="84"/>
      <c r="BE43" s="84"/>
      <c r="BF43" s="84" t="s">
        <v>41</v>
      </c>
      <c r="BG43" s="84"/>
      <c r="BH43" s="84"/>
      <c r="BI43" s="84" t="s">
        <v>42</v>
      </c>
      <c r="BJ43" s="84"/>
      <c r="BK43" s="84"/>
      <c r="BL43" s="84" t="s">
        <v>43</v>
      </c>
      <c r="BM43" s="84"/>
      <c r="BN43" s="84"/>
      <c r="BO43" s="84" t="s">
        <v>45</v>
      </c>
      <c r="BP43" s="84"/>
      <c r="BQ43" s="84"/>
    </row>
    <row r="44" spans="1:69" x14ac:dyDescent="0.2">
      <c r="A44" s="84">
        <v>7</v>
      </c>
      <c r="B44" s="84"/>
      <c r="C44" s="84"/>
      <c r="D44" s="84"/>
      <c r="E44" s="84"/>
      <c r="F44" s="84">
        <v>0.08</v>
      </c>
      <c r="G44" s="84"/>
      <c r="H44" s="84"/>
      <c r="I44" s="84"/>
      <c r="J44" s="84"/>
      <c r="K44" s="84"/>
      <c r="L44" s="84"/>
      <c r="M44" s="84">
        <v>1.96</v>
      </c>
      <c r="N44" s="84"/>
      <c r="O44" s="84"/>
      <c r="P44" s="84"/>
      <c r="Q44" s="84"/>
      <c r="R44" s="84"/>
      <c r="S44" s="84"/>
      <c r="T44" s="84"/>
      <c r="U44" s="84"/>
      <c r="V44" s="84"/>
      <c r="W44" s="84">
        <v>7</v>
      </c>
      <c r="X44" s="84"/>
      <c r="Y44" s="107" t="str">
        <f>F36</f>
        <v>Ruark</v>
      </c>
      <c r="Z44" s="103">
        <f>F69</f>
        <v>2.56</v>
      </c>
      <c r="AA44" s="110">
        <v>1.0230434782608697</v>
      </c>
      <c r="AB44" s="108">
        <f t="shared" si="32"/>
        <v>3.64</v>
      </c>
      <c r="AC44" s="108">
        <f>Average!D503</f>
        <v>2.6232142857142859</v>
      </c>
      <c r="AD44" s="108">
        <f>BB$33+BB$34+BB$35+BB$36+AB44</f>
        <v>10.06</v>
      </c>
      <c r="AE44" s="111">
        <f>AE8+Table542739526375[[#This Row],[Column3]]</f>
        <v>8.4035448408274505</v>
      </c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 t="s">
        <v>117</v>
      </c>
      <c r="AW44" s="84" t="s">
        <v>118</v>
      </c>
      <c r="AX44" s="84">
        <v>2013</v>
      </c>
      <c r="AY44" s="84" t="s">
        <v>119</v>
      </c>
      <c r="AZ44" s="84" t="s">
        <v>118</v>
      </c>
      <c r="BA44" s="84">
        <v>2013</v>
      </c>
      <c r="BB44" s="84"/>
      <c r="BC44" s="84" t="s">
        <v>118</v>
      </c>
      <c r="BD44" s="84">
        <v>2013</v>
      </c>
      <c r="BE44" s="84"/>
      <c r="BF44" s="84" t="s">
        <v>118</v>
      </c>
      <c r="BG44" s="84">
        <v>2013</v>
      </c>
      <c r="BH44" s="84"/>
      <c r="BI44" s="84" t="s">
        <v>118</v>
      </c>
      <c r="BJ44" s="84">
        <v>2013</v>
      </c>
      <c r="BK44" s="84"/>
      <c r="BL44" s="84" t="s">
        <v>118</v>
      </c>
      <c r="BM44" s="84">
        <v>2013</v>
      </c>
      <c r="BN44" s="84"/>
      <c r="BO44" s="84" t="s">
        <v>118</v>
      </c>
      <c r="BP44" s="84">
        <v>2013</v>
      </c>
      <c r="BQ44" s="84"/>
    </row>
    <row r="45" spans="1:69" x14ac:dyDescent="0.2">
      <c r="A45" s="84">
        <v>8</v>
      </c>
      <c r="B45" s="84">
        <v>0.01</v>
      </c>
      <c r="C45" s="84"/>
      <c r="D45" s="84"/>
      <c r="E45" s="84">
        <v>0.14000000000000001</v>
      </c>
      <c r="F45" s="84"/>
      <c r="G45" s="84"/>
      <c r="H45" s="84"/>
      <c r="I45" s="84"/>
      <c r="J45" s="84"/>
      <c r="K45" s="84">
        <v>0.01</v>
      </c>
      <c r="L45" s="34">
        <v>0.03</v>
      </c>
      <c r="M45" s="84"/>
      <c r="N45" s="84"/>
      <c r="O45" s="84">
        <v>0.01</v>
      </c>
      <c r="P45" s="84"/>
      <c r="Q45" s="84"/>
      <c r="R45" s="84"/>
      <c r="S45" s="84"/>
      <c r="T45" s="84"/>
      <c r="U45" s="84"/>
      <c r="V45" s="84"/>
      <c r="W45" s="84">
        <v>8</v>
      </c>
      <c r="X45" s="84"/>
      <c r="Y45" s="107" t="str">
        <f>I36</f>
        <v>Cardwell</v>
      </c>
      <c r="Z45" s="103">
        <f>I69</f>
        <v>1.21</v>
      </c>
      <c r="AA45" s="110">
        <v>0.99299999999999999</v>
      </c>
      <c r="AB45" s="108">
        <f t="shared" si="32"/>
        <v>2.65</v>
      </c>
      <c r="AC45" s="108">
        <f>Average!D504</f>
        <v>2.5964999999999998</v>
      </c>
      <c r="AD45" s="108">
        <f>BC$33+BC$34+BC$35+BC$36+AB45</f>
        <v>7.1</v>
      </c>
      <c r="AE45" s="111">
        <f>AE9+Table542739526375[[#This Row],[Column3]]</f>
        <v>7.4717321981424156</v>
      </c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</row>
    <row r="46" spans="1:69" x14ac:dyDescent="0.2">
      <c r="A46" s="84">
        <v>9</v>
      </c>
      <c r="B46" s="84"/>
      <c r="C46" s="84"/>
      <c r="D46" s="84">
        <v>0.01</v>
      </c>
      <c r="E46" s="84"/>
      <c r="F46" s="84"/>
      <c r="G46" s="84"/>
      <c r="H46" s="84"/>
      <c r="I46" s="139"/>
      <c r="J46" s="84"/>
      <c r="K46" s="84"/>
      <c r="L46" s="84"/>
      <c r="M46" s="84"/>
      <c r="N46" s="84">
        <v>0.2</v>
      </c>
      <c r="O46" s="84"/>
      <c r="P46">
        <v>0.2</v>
      </c>
      <c r="Q46" s="84"/>
      <c r="R46" s="84"/>
      <c r="S46" s="84"/>
      <c r="T46" s="84"/>
      <c r="U46" s="84"/>
      <c r="V46" s="84"/>
      <c r="W46" s="84">
        <v>9</v>
      </c>
      <c r="X46" s="84"/>
      <c r="Y46" s="107" t="str">
        <f>J36</f>
        <v>Hastings</v>
      </c>
      <c r="Z46" s="103">
        <f>J69</f>
        <v>0</v>
      </c>
      <c r="AA46" s="110">
        <v>1.0708695652173912</v>
      </c>
      <c r="AB46" s="108">
        <f t="shared" si="32"/>
        <v>0</v>
      </c>
      <c r="AC46" s="108">
        <f>Average!D505</f>
        <v>2.9342857142857142</v>
      </c>
      <c r="AD46" s="108">
        <f>BD$33+BD$34+BD$35+BD$36+AB46</f>
        <v>6.86</v>
      </c>
      <c r="AE46" s="111">
        <f>AE10+Table542739526375[[#This Row],[Column3]]</f>
        <v>8.7280468846773189</v>
      </c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 t="s">
        <v>122</v>
      </c>
      <c r="AW46" s="94">
        <f>Average!C499</f>
        <v>1.454285714285714</v>
      </c>
      <c r="AX46" s="115">
        <v>3.6000000000000005</v>
      </c>
      <c r="AY46" s="116">
        <v>2.0338983050847461</v>
      </c>
      <c r="AZ46" s="115">
        <f>Average!D499</f>
        <v>2.5492857142857144</v>
      </c>
      <c r="BA46" s="115">
        <v>5.2200000000000006</v>
      </c>
      <c r="BB46" s="116">
        <v>1.6518987341772153</v>
      </c>
      <c r="BC46" s="115">
        <f>Average!E499</f>
        <v>4.1942857142857148</v>
      </c>
      <c r="BD46" s="115">
        <v>10.32</v>
      </c>
      <c r="BE46" s="116">
        <v>2.2193548387096773</v>
      </c>
      <c r="BF46" s="115">
        <f>Average!F499</f>
        <v>5.6307142857142862</v>
      </c>
      <c r="BG46" s="115">
        <v>12.16</v>
      </c>
      <c r="BH46" s="116">
        <v>2.0334448160535117</v>
      </c>
      <c r="BI46" s="115">
        <f>Average!G499</f>
        <v>6.9767857142857155</v>
      </c>
      <c r="BJ46" s="115">
        <v>13.02</v>
      </c>
      <c r="BK46" s="116">
        <v>1.7499999999999998</v>
      </c>
      <c r="BL46" s="115">
        <f>Average!H499</f>
        <v>8.0157142857142869</v>
      </c>
      <c r="BM46" s="115">
        <v>15.219999999999999</v>
      </c>
      <c r="BN46" s="116">
        <v>1.8011834319526623</v>
      </c>
      <c r="BO46" s="115">
        <f>Average!I499</f>
        <v>8.4253571428571448</v>
      </c>
      <c r="BP46" s="115">
        <v>15.86</v>
      </c>
      <c r="BQ46" s="116">
        <v>1.7602663706992228</v>
      </c>
    </row>
    <row r="47" spans="1:69" x14ac:dyDescent="0.2">
      <c r="A47" s="84">
        <v>10</v>
      </c>
      <c r="B47" s="84"/>
      <c r="C47" s="84">
        <v>0.6</v>
      </c>
      <c r="D47" s="84"/>
      <c r="E47" s="84"/>
      <c r="F47" s="84"/>
      <c r="G47" s="84"/>
      <c r="H47" s="84"/>
      <c r="I47" s="84"/>
      <c r="J47" s="84"/>
      <c r="K47" s="84"/>
      <c r="L47" s="84">
        <v>0.17</v>
      </c>
      <c r="M47" s="84"/>
      <c r="N47" s="84">
        <v>0.15</v>
      </c>
      <c r="O47" s="84"/>
      <c r="P47" s="84">
        <v>0.15</v>
      </c>
      <c r="Q47" s="84"/>
      <c r="R47" s="84"/>
      <c r="T47" s="84"/>
      <c r="U47" s="84"/>
      <c r="V47" s="84"/>
      <c r="W47" s="84">
        <v>10</v>
      </c>
      <c r="X47" s="84"/>
      <c r="Y47" s="107" t="str">
        <f>K36</f>
        <v>510 Pataha</v>
      </c>
      <c r="Z47" s="103">
        <f>K69</f>
        <v>1.6700000000000002</v>
      </c>
      <c r="AA47" s="110"/>
      <c r="AB47" s="108">
        <f t="shared" si="32"/>
        <v>3.6000000000000005</v>
      </c>
      <c r="AC47" s="108"/>
      <c r="AD47" s="108">
        <f>BE$33+BE$34+BE$35+BE$36+AB47</f>
        <v>9.5100000000000016</v>
      </c>
      <c r="AE47" s="111">
        <f>AE11+Table542739526375[[#This Row],[Column3]]</f>
        <v>4.7799999999999994</v>
      </c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7" t="s">
        <v>88</v>
      </c>
      <c r="AW47" s="94">
        <f>Average!C500</f>
        <v>1.9723809523809526</v>
      </c>
      <c r="AX47" s="115">
        <v>4.12</v>
      </c>
      <c r="AY47" s="116">
        <v>3.1212121212121211</v>
      </c>
      <c r="AZ47" s="115">
        <f>Average!D500</f>
        <v>3.5898809523809523</v>
      </c>
      <c r="BA47" s="115">
        <v>6.33</v>
      </c>
      <c r="BB47" s="116">
        <v>2.3357933579335795</v>
      </c>
      <c r="BC47" s="115">
        <f>Average!E500</f>
        <v>5.7533592132505174</v>
      </c>
      <c r="BD47" s="115">
        <v>11.75</v>
      </c>
      <c r="BE47" s="116">
        <v>2.8940886699507384</v>
      </c>
      <c r="BF47" s="115">
        <f>Average!F500</f>
        <v>7.7946635610766037</v>
      </c>
      <c r="BG47" s="115">
        <v>14.120000000000001</v>
      </c>
      <c r="BH47" s="116">
        <v>2.5441441441441439</v>
      </c>
      <c r="BI47" s="115">
        <f>Average!G500</f>
        <v>9.8429244306418209</v>
      </c>
      <c r="BJ47" s="115">
        <v>15.65</v>
      </c>
      <c r="BK47" s="116">
        <v>2.1526822558459422</v>
      </c>
      <c r="BL47" s="115">
        <f>Average!H500</f>
        <v>11.577272256728778</v>
      </c>
      <c r="BM47" s="115">
        <v>18.2</v>
      </c>
      <c r="BN47" s="116">
        <v>2.1411764705882352</v>
      </c>
      <c r="BO47" s="115">
        <f>Average!I500</f>
        <v>12.220454074910595</v>
      </c>
      <c r="BP47" s="115">
        <v>19.79</v>
      </c>
      <c r="BQ47" s="116">
        <v>2.1487513572204122</v>
      </c>
    </row>
    <row r="48" spans="1:69" x14ac:dyDescent="0.2">
      <c r="A48" s="84">
        <v>11</v>
      </c>
      <c r="B48" s="84">
        <v>0.01</v>
      </c>
      <c r="C48">
        <v>0.26</v>
      </c>
      <c r="E48" s="84"/>
      <c r="F48" s="84"/>
      <c r="G48" s="84"/>
      <c r="H48" s="84"/>
      <c r="I48" s="84"/>
      <c r="J48" s="84"/>
      <c r="L48" s="34">
        <v>0.16</v>
      </c>
      <c r="M48" s="84"/>
      <c r="N48" s="84">
        <v>0.2</v>
      </c>
      <c r="O48" s="84"/>
      <c r="P48">
        <v>0.2</v>
      </c>
      <c r="Q48" s="84"/>
      <c r="R48" s="84"/>
      <c r="T48" s="84"/>
      <c r="U48" s="84"/>
      <c r="V48" s="84"/>
      <c r="W48" s="84">
        <v>11</v>
      </c>
      <c r="X48" s="84"/>
      <c r="Y48" s="107" t="str">
        <f>L36</f>
        <v>Williams</v>
      </c>
      <c r="Z48" s="103">
        <f>L69</f>
        <v>3.08</v>
      </c>
      <c r="AA48" s="110">
        <v>1.3360869565217393</v>
      </c>
      <c r="AB48" s="108">
        <f t="shared" si="32"/>
        <v>4.96</v>
      </c>
      <c r="AC48" s="108">
        <f>Average!D507</f>
        <v>3.4539285714285715</v>
      </c>
      <c r="AD48" s="108">
        <f>BF$33+BF$34+BF$35+BF$36+AB48</f>
        <v>12.66</v>
      </c>
      <c r="AE48" s="111">
        <f>AE12+Table542739526375[[#This Row],[Column3]]</f>
        <v>9.9018084089823226</v>
      </c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 t="s">
        <v>3</v>
      </c>
      <c r="AW48" s="94">
        <f>Average!C501</f>
        <v>1.8655555555555554</v>
      </c>
      <c r="AX48" s="115">
        <v>0</v>
      </c>
      <c r="AY48" s="116">
        <v>0</v>
      </c>
      <c r="AZ48" s="115">
        <f>Average!D501</f>
        <v>4.4916269841269845</v>
      </c>
      <c r="BA48" s="115">
        <v>0</v>
      </c>
      <c r="BB48" s="116">
        <v>0</v>
      </c>
      <c r="BC48" s="115">
        <f>Average!E501</f>
        <v>6.0073412698412696</v>
      </c>
      <c r="BD48" s="115">
        <v>0</v>
      </c>
      <c r="BE48" s="116">
        <v>0</v>
      </c>
      <c r="BF48" s="115">
        <f>Average!F501</f>
        <v>7.61084126984127</v>
      </c>
      <c r="BG48" s="115">
        <v>0</v>
      </c>
      <c r="BH48" s="116">
        <v>0</v>
      </c>
      <c r="BI48" s="115">
        <f>Average!G501</f>
        <v>9.3697698412698411</v>
      </c>
      <c r="BJ48" s="115">
        <v>0</v>
      </c>
      <c r="BK48" s="116">
        <v>0</v>
      </c>
      <c r="BL48" s="115">
        <f>Average!H501</f>
        <v>11.470126984126985</v>
      </c>
      <c r="BM48" s="115">
        <v>0</v>
      </c>
      <c r="BN48" s="116">
        <v>0</v>
      </c>
      <c r="BO48" s="115">
        <f>Average!I501</f>
        <v>13.418043650793651</v>
      </c>
      <c r="BP48" s="115">
        <v>0</v>
      </c>
      <c r="BQ48" s="116">
        <v>0</v>
      </c>
    </row>
    <row r="49" spans="1:69" x14ac:dyDescent="0.2">
      <c r="A49" s="84">
        <v>12</v>
      </c>
      <c r="B49" s="84">
        <v>0.01</v>
      </c>
      <c r="D49">
        <v>0.01</v>
      </c>
      <c r="E49">
        <v>0.8</v>
      </c>
      <c r="F49">
        <v>0.48</v>
      </c>
      <c r="I49">
        <v>0.12</v>
      </c>
      <c r="J49" s="84"/>
      <c r="K49">
        <v>0.19</v>
      </c>
      <c r="L49" s="84">
        <v>7.0000000000000007E-2</v>
      </c>
      <c r="M49" s="84"/>
      <c r="N49" s="34">
        <v>0.41</v>
      </c>
      <c r="O49" s="84">
        <v>0.21</v>
      </c>
      <c r="P49" s="34">
        <v>0.41</v>
      </c>
      <c r="Q49" s="84"/>
      <c r="R49">
        <v>0.01</v>
      </c>
      <c r="S49" s="84"/>
      <c r="T49" s="84"/>
      <c r="U49" s="84"/>
      <c r="V49" s="84"/>
      <c r="W49" s="84">
        <v>12</v>
      </c>
      <c r="X49" s="84"/>
      <c r="Y49" s="107" t="str">
        <f>M36</f>
        <v>Deadman</v>
      </c>
      <c r="Z49" s="103">
        <f>M69</f>
        <v>2.4699999999999998</v>
      </c>
      <c r="AA49" s="110">
        <v>1.2847826086956524</v>
      </c>
      <c r="AB49" s="108">
        <f t="shared" si="32"/>
        <v>3.8899999999999997</v>
      </c>
      <c r="AC49" s="108">
        <f>Average!D508</f>
        <v>3.2120833333333332</v>
      </c>
      <c r="AD49" s="108">
        <f>BG$33+BG$34+BG$35+BG$36+AB49</f>
        <v>3.8899999999999997</v>
      </c>
      <c r="AE49" s="111">
        <f>AE13+Table542739526375[[#This Row],[Column3]]</f>
        <v>9.014836956521739</v>
      </c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 t="s">
        <v>114</v>
      </c>
      <c r="AW49" s="94">
        <f>Average!C502</f>
        <v>2.6260714285714286</v>
      </c>
      <c r="AX49" s="115">
        <v>3.4499999999999997</v>
      </c>
      <c r="AY49" s="116">
        <v>1.3636363636363635</v>
      </c>
      <c r="AZ49" s="115">
        <f>Average!D502</f>
        <v>4.3857142857142852</v>
      </c>
      <c r="BA49" s="115">
        <v>5.35</v>
      </c>
      <c r="BB49" s="116">
        <v>1.1758241758241759</v>
      </c>
      <c r="BC49" s="115">
        <f>Average!E502</f>
        <v>6.77</v>
      </c>
      <c r="BD49" s="115">
        <v>10.66</v>
      </c>
      <c r="BE49" s="116">
        <v>1.5792592592592594</v>
      </c>
      <c r="BF49" s="115">
        <f>Average!F502</f>
        <v>8.7482142857142851</v>
      </c>
      <c r="BG49" s="115">
        <v>13.67</v>
      </c>
      <c r="BH49" s="116">
        <v>1.5876887340301975</v>
      </c>
      <c r="BI49" s="115">
        <f>Average!G502</f>
        <v>10.476071428571428</v>
      </c>
      <c r="BJ49" s="115">
        <v>14.91</v>
      </c>
      <c r="BK49" s="116">
        <v>1.4309021113243763</v>
      </c>
      <c r="BL49" s="115">
        <f>Average!H502</f>
        <v>11.902142857142858</v>
      </c>
      <c r="BM49" s="115">
        <v>17.54</v>
      </c>
      <c r="BN49" s="116">
        <v>1.4889643463497453</v>
      </c>
      <c r="BO49" s="115">
        <f>Average!I502</f>
        <v>12.432857142857143</v>
      </c>
      <c r="BP49" s="115">
        <v>18.54</v>
      </c>
      <c r="BQ49" s="116">
        <v>1.4784688995215312</v>
      </c>
    </row>
    <row r="50" spans="1:69" x14ac:dyDescent="0.2">
      <c r="A50" s="84">
        <v>13</v>
      </c>
      <c r="B50" s="34">
        <v>0.15</v>
      </c>
      <c r="C50" s="84">
        <v>0.52</v>
      </c>
      <c r="D50" s="34">
        <v>0.04</v>
      </c>
      <c r="E50">
        <v>0.71</v>
      </c>
      <c r="F50" s="84"/>
      <c r="G50" s="84"/>
      <c r="H50" s="84"/>
      <c r="I50" s="84"/>
      <c r="J50" s="84"/>
      <c r="K50" s="34">
        <v>0.1</v>
      </c>
      <c r="L50" s="34">
        <v>0.7</v>
      </c>
      <c r="M50" s="84"/>
      <c r="N50" s="84"/>
      <c r="O50" s="84"/>
      <c r="Q50" s="84"/>
      <c r="R50">
        <v>0.1</v>
      </c>
      <c r="S50" s="84"/>
      <c r="T50" s="84"/>
      <c r="U50" s="84"/>
      <c r="V50" s="84"/>
      <c r="W50" s="84">
        <v>13</v>
      </c>
      <c r="X50" s="84"/>
      <c r="Y50" s="107" t="str">
        <f>N36</f>
        <v>Houser</v>
      </c>
      <c r="Z50" s="103">
        <f>N69</f>
        <v>3.3000000000000007</v>
      </c>
      <c r="AA50" s="110">
        <v>1.3673913043478259</v>
      </c>
      <c r="AB50" s="108">
        <f t="shared" si="32"/>
        <v>4.8000000000000007</v>
      </c>
      <c r="AC50" s="108">
        <f>Average!D509</f>
        <v>3.0803571428571423</v>
      </c>
      <c r="AD50" s="108">
        <f>BH$33+BH$34+BH$35+BH$36+AB50</f>
        <v>13.31</v>
      </c>
      <c r="AE50" s="111">
        <f>AE14+Table542739526375[[#This Row],[Column3]]</f>
        <v>9.4213216011042089</v>
      </c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7" t="s">
        <v>5</v>
      </c>
      <c r="AW50" s="94">
        <f>Average!C503</f>
        <v>1.5157142857142856</v>
      </c>
      <c r="AX50" s="115">
        <v>2.35</v>
      </c>
      <c r="AY50" s="116">
        <v>1.3202247191011236</v>
      </c>
      <c r="AZ50" s="115">
        <f>Average!D503</f>
        <v>2.6232142857142859</v>
      </c>
      <c r="BA50" s="115">
        <v>3.2</v>
      </c>
      <c r="BB50" s="116">
        <v>0.99688473520249232</v>
      </c>
      <c r="BC50" s="115">
        <f>Average!E503</f>
        <v>4.2292857142857141</v>
      </c>
      <c r="BD50" s="115">
        <v>6.51</v>
      </c>
      <c r="BE50" s="116">
        <v>1.3367556468172483</v>
      </c>
      <c r="BF50" s="115">
        <f>Average!F503</f>
        <v>5.9353571428571428</v>
      </c>
      <c r="BG50" s="115">
        <v>9.1499999999999986</v>
      </c>
      <c r="BH50" s="116">
        <v>1.3842662632375187</v>
      </c>
      <c r="BI50" s="115">
        <f>Average!G503</f>
        <v>7.65</v>
      </c>
      <c r="BJ50" s="115">
        <v>9.8899999999999988</v>
      </c>
      <c r="BK50" s="116">
        <v>1.1635294117647057</v>
      </c>
      <c r="BL50" s="115">
        <f>Average!H503</f>
        <v>9.0721428571428575</v>
      </c>
      <c r="BM50" s="115">
        <v>12.209999999999999</v>
      </c>
      <c r="BN50" s="116">
        <v>1.2408536585365852</v>
      </c>
      <c r="BO50" s="115">
        <f>Average!I503</f>
        <v>9.5742857142857147</v>
      </c>
      <c r="BP50" s="115">
        <v>12.629999999999999</v>
      </c>
      <c r="BQ50" s="116">
        <v>1.1859154929577465</v>
      </c>
    </row>
    <row r="51" spans="1:69" x14ac:dyDescent="0.2">
      <c r="A51" s="84">
        <v>14</v>
      </c>
      <c r="B51" s="34">
        <v>0.31</v>
      </c>
      <c r="C51" s="84"/>
      <c r="D51" s="84"/>
      <c r="E51" s="84">
        <v>0.22</v>
      </c>
      <c r="F51" s="84"/>
      <c r="G51" s="84"/>
      <c r="H51" s="84"/>
      <c r="I51" s="84"/>
      <c r="J51" s="84"/>
      <c r="K51" s="84">
        <v>0.47</v>
      </c>
      <c r="L51" s="34">
        <v>0.06</v>
      </c>
      <c r="M51" s="84"/>
      <c r="N51" s="34">
        <v>0.03</v>
      </c>
      <c r="O51" s="84"/>
      <c r="P51" s="84">
        <v>0.03</v>
      </c>
      <c r="Q51" s="84"/>
      <c r="R51" s="84">
        <v>0.57999999999999996</v>
      </c>
      <c r="T51" s="84"/>
      <c r="U51" s="84"/>
      <c r="V51" s="84"/>
      <c r="W51" s="84">
        <v>14</v>
      </c>
      <c r="X51" s="84"/>
      <c r="Y51" s="107" t="str">
        <f>O36</f>
        <v>Villard</v>
      </c>
      <c r="Z51" s="103">
        <f>O69</f>
        <v>0.22</v>
      </c>
      <c r="AA51" s="110">
        <v>1.0995652173913044</v>
      </c>
      <c r="AB51" s="108">
        <f t="shared" si="32"/>
        <v>2.08</v>
      </c>
      <c r="AC51" s="108">
        <f>Average!D510</f>
        <v>2.7420833333333334</v>
      </c>
      <c r="AD51" s="93">
        <f>BI$33+BI$34+BI$35+BI$36+AB51</f>
        <v>2.08</v>
      </c>
      <c r="AE51" s="111">
        <f>AE15+Table542739526375[[#This Row],[Column3]]</f>
        <v>8.1322332015810286</v>
      </c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 t="s">
        <v>124</v>
      </c>
      <c r="AW51" s="94">
        <f>Average!C504</f>
        <v>1.6034999999999999</v>
      </c>
      <c r="AX51" s="115">
        <v>0</v>
      </c>
      <c r="AY51" s="116">
        <v>0</v>
      </c>
      <c r="AZ51" s="115">
        <f>Average!D504</f>
        <v>2.5964999999999998</v>
      </c>
      <c r="BA51" s="115">
        <v>0</v>
      </c>
      <c r="BB51" s="116">
        <v>0</v>
      </c>
      <c r="BC51" s="115">
        <f>Average!E504</f>
        <v>3.8704999999999998</v>
      </c>
      <c r="BD51" s="115">
        <v>0</v>
      </c>
      <c r="BE51" s="116">
        <v>0</v>
      </c>
      <c r="BF51" s="115">
        <f>Average!F504</f>
        <v>5.1844999999999999</v>
      </c>
      <c r="BG51" s="115">
        <v>0</v>
      </c>
      <c r="BH51" s="116">
        <v>0</v>
      </c>
      <c r="BI51" s="115">
        <f>Average!G504</f>
        <v>6.444</v>
      </c>
      <c r="BJ51" s="115">
        <v>0</v>
      </c>
      <c r="BK51" s="116">
        <v>0</v>
      </c>
      <c r="BL51" s="115">
        <f>Average!H504</f>
        <v>7.4166315789473689</v>
      </c>
      <c r="BM51" s="115">
        <v>0</v>
      </c>
      <c r="BN51" s="116">
        <v>0</v>
      </c>
      <c r="BO51" s="115">
        <f>Average!I504</f>
        <v>7.829964912280702</v>
      </c>
      <c r="BP51" s="115">
        <v>0</v>
      </c>
      <c r="BQ51" s="116">
        <v>0</v>
      </c>
    </row>
    <row r="52" spans="1:69" x14ac:dyDescent="0.2">
      <c r="A52" s="84">
        <v>15</v>
      </c>
      <c r="B52" s="34">
        <v>0.2</v>
      </c>
      <c r="C52" s="34">
        <v>0.42</v>
      </c>
      <c r="D52" s="34">
        <v>0.23</v>
      </c>
      <c r="E52" s="84"/>
      <c r="F52" s="84">
        <v>0.08</v>
      </c>
      <c r="G52" s="84"/>
      <c r="H52" s="84"/>
      <c r="I52" s="84"/>
      <c r="J52" s="84"/>
      <c r="K52" s="34">
        <v>0.2</v>
      </c>
      <c r="L52" s="34">
        <v>0.28000000000000003</v>
      </c>
      <c r="M52" s="84"/>
      <c r="N52" s="34">
        <v>0.34</v>
      </c>
      <c r="O52" s="84"/>
      <c r="P52" s="34">
        <v>0.34</v>
      </c>
      <c r="Q52" s="84"/>
      <c r="R52" s="34">
        <v>0.18</v>
      </c>
      <c r="S52" s="84"/>
      <c r="T52" s="84"/>
      <c r="U52" s="84"/>
      <c r="V52" s="84"/>
      <c r="W52" s="84">
        <v>15</v>
      </c>
      <c r="X52" s="84"/>
      <c r="Y52" s="107" t="str">
        <f>P36</f>
        <v>Landkammer</v>
      </c>
      <c r="Z52" s="103">
        <f>P69</f>
        <v>3.3300000000000005</v>
      </c>
      <c r="AA52" s="110">
        <v>1.1756521739130437</v>
      </c>
      <c r="AB52" s="108">
        <f t="shared" si="32"/>
        <v>4.3800000000000008</v>
      </c>
      <c r="AC52" s="108">
        <f>Average!D511</f>
        <v>2.74</v>
      </c>
      <c r="AD52" s="108">
        <f>BJ$33+BJ$34+BJ$35+BJ$36+AB52</f>
        <v>10.72</v>
      </c>
      <c r="AE52" s="111">
        <f>AE16+Table542739526375[[#This Row],[Column3]]</f>
        <v>8.1253416149068318</v>
      </c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7" t="s">
        <v>95</v>
      </c>
      <c r="AW52" s="94">
        <f>Average!C505</f>
        <v>1.7589285714285716</v>
      </c>
      <c r="AX52" s="115">
        <v>1.71</v>
      </c>
      <c r="AY52" s="116">
        <v>0.92934782608695643</v>
      </c>
      <c r="AZ52" s="115">
        <f>Average!D505</f>
        <v>2.9342857142857142</v>
      </c>
      <c r="BA52" s="115">
        <v>3.45</v>
      </c>
      <c r="BB52" s="116">
        <v>1.0917721518987342</v>
      </c>
      <c r="BC52" s="115">
        <f>Average!E505</f>
        <v>4.6496428571428572</v>
      </c>
      <c r="BD52" s="115">
        <v>9.11</v>
      </c>
      <c r="BE52" s="116">
        <v>1.9178947368421051</v>
      </c>
      <c r="BF52" s="115">
        <f>Average!F505</f>
        <v>6.0846428571428568</v>
      </c>
      <c r="BG52" s="115">
        <v>12.2</v>
      </c>
      <c r="BH52" s="116">
        <v>1.9488817891373802</v>
      </c>
      <c r="BI52" s="115">
        <f>Average!G505</f>
        <v>7.2267857142857137</v>
      </c>
      <c r="BJ52" s="115">
        <v>13.229999999999999</v>
      </c>
      <c r="BK52" s="116">
        <v>1.72490221642764</v>
      </c>
      <c r="BL52" s="115">
        <f>Average!H505</f>
        <v>8.2089285714285705</v>
      </c>
      <c r="BM52" s="115">
        <v>15.879999999999999</v>
      </c>
      <c r="BN52" s="116">
        <v>1.8294930875576036</v>
      </c>
      <c r="BO52" s="115">
        <f>Average!I505</f>
        <v>8.6289285714285704</v>
      </c>
      <c r="BP52" s="115">
        <v>17.829999999999998</v>
      </c>
      <c r="BQ52" s="116">
        <v>1.9422657952069715</v>
      </c>
    </row>
    <row r="53" spans="1:69" x14ac:dyDescent="0.2">
      <c r="A53" s="84">
        <v>16</v>
      </c>
      <c r="C53" s="84"/>
      <c r="D53" s="34">
        <v>0.01</v>
      </c>
      <c r="E53" s="34">
        <v>0.42</v>
      </c>
      <c r="F53" s="84"/>
      <c r="G53" s="84"/>
      <c r="H53" s="84"/>
      <c r="I53" s="84">
        <v>0.03</v>
      </c>
      <c r="J53" s="84"/>
      <c r="L53" s="84"/>
      <c r="M53" s="84"/>
      <c r="N53" s="34">
        <v>0.03</v>
      </c>
      <c r="O53" s="84"/>
      <c r="P53" s="34">
        <v>0.03</v>
      </c>
      <c r="Q53" s="84"/>
      <c r="R53" s="84"/>
      <c r="S53" s="84"/>
      <c r="T53" s="84"/>
      <c r="U53" s="84"/>
      <c r="V53" s="84"/>
      <c r="W53" s="84">
        <v>16</v>
      </c>
      <c r="X53" s="84"/>
      <c r="Y53" s="107" t="str">
        <f>Q36</f>
        <v>Lynn Gulch</v>
      </c>
      <c r="Z53" s="103">
        <f>Q69</f>
        <v>0.05</v>
      </c>
      <c r="AA53" s="110">
        <v>0.96999999999999986</v>
      </c>
      <c r="AB53" s="108">
        <f t="shared" si="32"/>
        <v>0.05</v>
      </c>
      <c r="AC53" s="108">
        <f>Average!D512</f>
        <v>2.6257692307692309</v>
      </c>
      <c r="AD53" s="108">
        <f>BK$33+BK$34+BK$35+BK$36+AB53</f>
        <v>4.71</v>
      </c>
      <c r="AE53" s="111">
        <f>AE17+Table542739526375[[#This Row],[Column3]]</f>
        <v>7.5259177859177857</v>
      </c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7"/>
      <c r="AW53" s="94">
        <f>Average!C506</f>
        <v>1.2820000000000003</v>
      </c>
      <c r="AX53" s="115"/>
      <c r="AY53" s="116"/>
      <c r="AZ53" s="115">
        <f>Average!D506</f>
        <v>2.6200000000000006</v>
      </c>
      <c r="BA53" s="115"/>
      <c r="BB53" s="116"/>
      <c r="BC53" s="115">
        <f>Average!E506</f>
        <v>5.0280000000000005</v>
      </c>
      <c r="BD53" s="115"/>
      <c r="BE53" s="116"/>
      <c r="BF53" s="115">
        <f>Average!F506</f>
        <v>6.1960000000000006</v>
      </c>
      <c r="BG53" s="115"/>
      <c r="BH53" s="116"/>
      <c r="BI53" s="115">
        <f>Average!G506</f>
        <v>7.1480000000000006</v>
      </c>
      <c r="BJ53" s="115"/>
      <c r="BK53" s="116"/>
      <c r="BL53" s="115">
        <f>Average!H506</f>
        <v>8.3339999999999996</v>
      </c>
      <c r="BM53" s="115"/>
      <c r="BN53" s="116"/>
      <c r="BO53" s="115">
        <f>Average!I506</f>
        <v>8.5719999999999992</v>
      </c>
      <c r="BP53" s="115"/>
      <c r="BQ53" s="116"/>
    </row>
    <row r="54" spans="1:69" x14ac:dyDescent="0.2">
      <c r="A54" s="84">
        <v>17</v>
      </c>
      <c r="B54" s="84">
        <v>0.01</v>
      </c>
      <c r="C54" s="84">
        <v>0.15</v>
      </c>
      <c r="E54" s="84"/>
      <c r="F54" s="84">
        <v>0.2</v>
      </c>
      <c r="G54" s="84"/>
      <c r="H54" s="84"/>
      <c r="I54" s="84"/>
      <c r="J54" s="84"/>
      <c r="K54" s="84">
        <v>0.01</v>
      </c>
      <c r="L54" s="34">
        <v>0.15</v>
      </c>
      <c r="M54" s="84"/>
      <c r="N54" s="34">
        <v>0.01</v>
      </c>
      <c r="O54" s="84"/>
      <c r="P54" s="34">
        <v>0.04</v>
      </c>
      <c r="Q54" s="84"/>
      <c r="R54" s="34">
        <v>0.01</v>
      </c>
      <c r="S54" s="84"/>
      <c r="T54" s="84"/>
      <c r="U54" s="84"/>
      <c r="V54" s="84"/>
      <c r="W54" s="84">
        <v>17</v>
      </c>
      <c r="X54" s="84"/>
      <c r="Y54" s="107" t="str">
        <f>R36</f>
        <v>Mayview</v>
      </c>
      <c r="Z54" s="103">
        <f>R69</f>
        <v>1.48</v>
      </c>
      <c r="AA54" s="110">
        <v>1.1776470588235295</v>
      </c>
      <c r="AB54" s="108">
        <f t="shared" si="32"/>
        <v>2.79</v>
      </c>
      <c r="AC54" s="108">
        <f>Average!D513</f>
        <v>2.6982352941176471</v>
      </c>
      <c r="AD54" s="108">
        <f>BL$33+BL$34+BL$35+BL$36+AB54</f>
        <v>2.79</v>
      </c>
      <c r="AE54" s="111">
        <f>AE18+Table542739526375[[#This Row],[Column3]]</f>
        <v>8.1222222222222236</v>
      </c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 t="s">
        <v>126</v>
      </c>
      <c r="AW54" s="94">
        <f>Average!C507</f>
        <v>2.1003571428571428</v>
      </c>
      <c r="AX54" s="115">
        <v>3.4599999999999995</v>
      </c>
      <c r="AY54" s="116">
        <v>1.5585585585585582</v>
      </c>
      <c r="AZ54" s="115">
        <f>Average!D507</f>
        <v>3.4539285714285715</v>
      </c>
      <c r="BA54" s="115">
        <v>5.0599999999999996</v>
      </c>
      <c r="BB54" s="116">
        <v>1.3315789473684208</v>
      </c>
      <c r="BC54" s="115">
        <f>Average!E507</f>
        <v>5.5778571428571428</v>
      </c>
      <c r="BD54" s="115">
        <v>10.579999999999998</v>
      </c>
      <c r="BE54" s="116">
        <v>1.8960573476702505</v>
      </c>
      <c r="BF54" s="115">
        <f>Average!F507</f>
        <v>7.3635714285714284</v>
      </c>
      <c r="BG54" s="115">
        <v>13.209999999999999</v>
      </c>
      <c r="BH54" s="116">
        <v>1.8475524475524474</v>
      </c>
      <c r="BI54" s="115">
        <f>Average!G507</f>
        <v>9.0385714285714283</v>
      </c>
      <c r="BJ54" s="115">
        <v>14.389999999999999</v>
      </c>
      <c r="BK54" s="116">
        <v>1.6132286995515694</v>
      </c>
      <c r="BL54" s="115">
        <f>Average!H507</f>
        <v>10.364642857142858</v>
      </c>
      <c r="BM54" s="115">
        <v>16.89</v>
      </c>
      <c r="BN54" s="116">
        <v>1.6805970149253731</v>
      </c>
      <c r="BO54" s="115">
        <f>Average!I507</f>
        <v>10.890357142857143</v>
      </c>
      <c r="BP54" s="115">
        <v>17.64</v>
      </c>
      <c r="BQ54" s="116">
        <v>1.6532333645735708</v>
      </c>
    </row>
    <row r="55" spans="1:69" x14ac:dyDescent="0.2">
      <c r="A55" s="84">
        <v>18</v>
      </c>
      <c r="B55" s="84"/>
      <c r="C55" s="84"/>
      <c r="D55">
        <v>0.01</v>
      </c>
      <c r="E55" s="84"/>
      <c r="F55" s="84"/>
      <c r="G55" s="84"/>
      <c r="H55" s="84"/>
      <c r="I55" s="84">
        <v>0.05</v>
      </c>
      <c r="J55" s="84"/>
      <c r="L55" s="84"/>
      <c r="M55" s="84"/>
      <c r="N55" s="84"/>
      <c r="O55" s="84"/>
      <c r="P55" s="84"/>
      <c r="Q55" s="84"/>
      <c r="R55" s="84"/>
      <c r="U55" s="84"/>
      <c r="V55" s="84"/>
      <c r="W55" s="84">
        <v>18</v>
      </c>
      <c r="X55" s="84"/>
      <c r="Y55" s="107" t="str">
        <f>S36</f>
        <v>Blachly</v>
      </c>
      <c r="Z55" s="103">
        <f>S69</f>
        <v>0</v>
      </c>
      <c r="AA55" s="110">
        <v>1.3473913043478263</v>
      </c>
      <c r="AB55" s="108">
        <f t="shared" si="32"/>
        <v>0</v>
      </c>
      <c r="AC55" s="108">
        <f>Average!D514</f>
        <v>3.5207142857142859</v>
      </c>
      <c r="AD55" s="108">
        <f>BM$33+BM$34+BM$35+BM$36+AB55</f>
        <v>7.7600000000000007</v>
      </c>
      <c r="AE55" s="111">
        <f>AE19+Table542739526375[[#This Row],[Column3]]</f>
        <v>10.179572384137602</v>
      </c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 t="s">
        <v>127</v>
      </c>
      <c r="AW55" s="94">
        <f>Average!C508</f>
        <v>1.9479166666666663</v>
      </c>
      <c r="AX55" s="115">
        <v>1.94</v>
      </c>
      <c r="AY55" s="116">
        <v>0.95566502463054193</v>
      </c>
      <c r="AZ55" s="115">
        <f>Average!D508</f>
        <v>3.2120833333333332</v>
      </c>
      <c r="BA55" s="115">
        <v>3.72</v>
      </c>
      <c r="BB55" s="116">
        <v>1.0568181818181821</v>
      </c>
      <c r="BC55" s="115">
        <f>Average!E508</f>
        <v>4.9974999999999996</v>
      </c>
      <c r="BD55" s="115">
        <v>9.09</v>
      </c>
      <c r="BE55" s="116">
        <v>1.7413793103448276</v>
      </c>
      <c r="BF55" s="115">
        <f>Average!F508</f>
        <v>6.6116666666666664</v>
      </c>
      <c r="BG55" s="115">
        <v>11.92</v>
      </c>
      <c r="BH55" s="116">
        <v>1.781763826606876</v>
      </c>
      <c r="BI55" s="115">
        <f>Average!G508</f>
        <v>8.0133333333333336</v>
      </c>
      <c r="BJ55" s="115">
        <v>12.93</v>
      </c>
      <c r="BK55" s="116">
        <v>1.5787545787545789</v>
      </c>
      <c r="BL55" s="115">
        <f>Average!H508</f>
        <v>9.1504166666666666</v>
      </c>
      <c r="BM55" s="115">
        <v>15.09</v>
      </c>
      <c r="BN55" s="116">
        <v>1.6278317152103561</v>
      </c>
      <c r="BO55" s="115">
        <f>Average!I508</f>
        <v>9.6524999999999999</v>
      </c>
      <c r="BP55" s="115">
        <v>16.36</v>
      </c>
      <c r="BQ55" s="116">
        <v>1.6710929519918285</v>
      </c>
    </row>
    <row r="56" spans="1:69" x14ac:dyDescent="0.2">
      <c r="A56" s="84">
        <v>19</v>
      </c>
      <c r="B56" s="84"/>
      <c r="C56" s="84">
        <v>0.7</v>
      </c>
      <c r="D56" s="84">
        <v>0.01</v>
      </c>
      <c r="E56" s="84"/>
      <c r="F56" s="84"/>
      <c r="G56" s="84"/>
      <c r="H56" s="84"/>
      <c r="I56" s="84"/>
      <c r="J56" s="84"/>
      <c r="K56" s="84"/>
      <c r="L56" s="34">
        <v>7.0000000000000007E-2</v>
      </c>
      <c r="M56" s="84"/>
      <c r="N56" s="84"/>
      <c r="O56" s="84"/>
      <c r="P56" s="84"/>
      <c r="Q56" s="84"/>
      <c r="R56" s="84"/>
      <c r="S56" s="84"/>
      <c r="T56" s="84">
        <v>2.25</v>
      </c>
      <c r="U56" s="84"/>
      <c r="V56" s="84"/>
      <c r="W56" s="84">
        <v>19</v>
      </c>
      <c r="X56" s="84"/>
      <c r="Y56" s="107" t="str">
        <f>T36</f>
        <v>S. Flerchinger</v>
      </c>
      <c r="Z56" s="103">
        <f>T69</f>
        <v>2.75</v>
      </c>
      <c r="AA56" s="110">
        <v>1.1047619047619048</v>
      </c>
      <c r="AB56" s="108">
        <f t="shared" si="32"/>
        <v>3.6</v>
      </c>
      <c r="AC56" s="108">
        <f>Average!D515</f>
        <v>3.1003846153846149</v>
      </c>
      <c r="AD56" s="108">
        <f>BN$33+BN$34+BN$35+BN$36+AB56</f>
        <v>9.6999999999999993</v>
      </c>
      <c r="AE56" s="111">
        <f>AE20+Table542739526375[[#This Row],[Column3]]</f>
        <v>8.7620899470899474</v>
      </c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 t="s">
        <v>128</v>
      </c>
      <c r="AW56" s="94">
        <f>Average!C509</f>
        <v>1.7624999999999997</v>
      </c>
      <c r="AX56" s="115">
        <v>3.6199999999999997</v>
      </c>
      <c r="AY56" s="116">
        <v>2.0111111111111111</v>
      </c>
      <c r="AZ56" s="115">
        <f>Average!D509</f>
        <v>3.0803571428571423</v>
      </c>
      <c r="BA56" s="115">
        <v>5.33</v>
      </c>
      <c r="BB56" s="116">
        <v>1.5722713864306783</v>
      </c>
      <c r="BC56" s="115">
        <f>Average!E509</f>
        <v>4.796785714285714</v>
      </c>
      <c r="BD56" s="115">
        <v>10.81</v>
      </c>
      <c r="BE56" s="116">
        <v>2.1576846307385233</v>
      </c>
      <c r="BF56" s="115">
        <f>Average!F509</f>
        <v>6.7275</v>
      </c>
      <c r="BG56" s="115">
        <v>13.290000000000001</v>
      </c>
      <c r="BH56" s="116">
        <v>1.9544117647058825</v>
      </c>
      <c r="BI56" s="115">
        <f>Average!G509</f>
        <v>8.8178571428571431</v>
      </c>
      <c r="BJ56" s="115">
        <v>14.030000000000001</v>
      </c>
      <c r="BK56" s="116">
        <v>1.5979498861047838</v>
      </c>
      <c r="BL56" s="115">
        <f>Average!H509</f>
        <v>10.429642857142857</v>
      </c>
      <c r="BM56" s="115">
        <v>16.59</v>
      </c>
      <c r="BN56" s="116">
        <v>1.6474677259185699</v>
      </c>
      <c r="BO56" s="115">
        <f>Average!I509</f>
        <v>10.986785714285714</v>
      </c>
      <c r="BP56" s="115">
        <v>17.86</v>
      </c>
      <c r="BQ56" s="116">
        <v>1.6598513011152416</v>
      </c>
    </row>
    <row r="57" spans="1:69" x14ac:dyDescent="0.2">
      <c r="A57" s="84">
        <v>20</v>
      </c>
      <c r="B57" s="84"/>
      <c r="C57" s="34">
        <v>0.23</v>
      </c>
      <c r="D57" s="84"/>
      <c r="E57" s="84"/>
      <c r="F57" s="84">
        <v>0.77</v>
      </c>
      <c r="G57" s="84"/>
      <c r="H57" s="84"/>
      <c r="I57" s="84"/>
      <c r="J57" s="84"/>
      <c r="K57" s="84"/>
      <c r="L57" s="34">
        <v>0.44</v>
      </c>
      <c r="M57" s="84"/>
      <c r="N57" s="34">
        <v>0.6</v>
      </c>
      <c r="O57" s="84"/>
      <c r="P57" s="34">
        <v>0.6</v>
      </c>
      <c r="Q57" s="84"/>
      <c r="R57" s="84"/>
      <c r="S57" s="84"/>
      <c r="T57" s="84"/>
      <c r="U57" s="84"/>
      <c r="V57" s="84"/>
      <c r="W57" s="84">
        <v>20</v>
      </c>
      <c r="X57" s="84"/>
      <c r="Y57" s="107" t="str">
        <f>U36</f>
        <v>B. Slaybaugh</v>
      </c>
      <c r="Z57" s="103">
        <f>U69</f>
        <v>0</v>
      </c>
      <c r="AA57" s="110">
        <v>0.74166666666666659</v>
      </c>
      <c r="AB57" s="108">
        <f t="shared" si="32"/>
        <v>0</v>
      </c>
      <c r="AC57" s="108">
        <f>Average!D516</f>
        <v>3.1053846153846152</v>
      </c>
      <c r="AD57" s="108">
        <f>BO$33+BO$34+BO$35+BO$36+AB57</f>
        <v>0</v>
      </c>
      <c r="AE57" s="111">
        <f>AE21+Table542739526375[[#This Row],[Column3]]</f>
        <v>9.3812179487179499</v>
      </c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 t="s">
        <v>129</v>
      </c>
      <c r="AW57" s="94">
        <f>Average!C510</f>
        <v>1.655</v>
      </c>
      <c r="AX57" s="115">
        <v>2.02</v>
      </c>
      <c r="AY57" s="116">
        <v>1.1542857142857144</v>
      </c>
      <c r="AZ57" s="115">
        <f>Average!D510</f>
        <v>2.7420833333333334</v>
      </c>
      <c r="BA57" s="115">
        <v>3.1500000000000004</v>
      </c>
      <c r="BB57" s="116">
        <v>1.05</v>
      </c>
      <c r="BC57" s="115">
        <f>Average!E510</f>
        <v>4.3129166666666672</v>
      </c>
      <c r="BD57" s="115">
        <v>7.4700000000000006</v>
      </c>
      <c r="BE57" s="116">
        <v>1.6203904555314534</v>
      </c>
      <c r="BF57" s="115">
        <f>Average!F510</f>
        <v>5.828333333333334</v>
      </c>
      <c r="BG57" s="115">
        <v>10.07</v>
      </c>
      <c r="BH57" s="116">
        <v>1.6589785831960462</v>
      </c>
      <c r="BI57" s="115">
        <f>Average!G510</f>
        <v>7.2758333333333338</v>
      </c>
      <c r="BJ57" s="115">
        <v>11.02</v>
      </c>
      <c r="BK57" s="116">
        <v>1.4461942257217848</v>
      </c>
      <c r="BL57" s="115">
        <f>Average!H510</f>
        <v>8.59375</v>
      </c>
      <c r="BM57" s="115">
        <v>13.719999999999999</v>
      </c>
      <c r="BN57" s="116">
        <v>1.5502824858757061</v>
      </c>
      <c r="BO57" s="115">
        <f>Average!I510</f>
        <v>9.0474999999999994</v>
      </c>
      <c r="BP57" s="115">
        <v>14.569999999999999</v>
      </c>
      <c r="BQ57" s="116">
        <v>1.5566239316239316</v>
      </c>
    </row>
    <row r="58" spans="1:69" x14ac:dyDescent="0.2">
      <c r="A58" s="84">
        <v>21</v>
      </c>
      <c r="B58" s="84">
        <v>0.01</v>
      </c>
      <c r="C58" s="84"/>
      <c r="D58" s="84"/>
      <c r="E58" s="84">
        <v>0.82</v>
      </c>
      <c r="F58" s="84"/>
      <c r="G58" s="84"/>
      <c r="H58" s="84"/>
      <c r="I58" s="84"/>
      <c r="J58" s="84"/>
      <c r="K58" s="84">
        <v>0.01</v>
      </c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>
        <v>21</v>
      </c>
      <c r="X58" s="84"/>
      <c r="Y58" s="107" t="str">
        <f>V36</f>
        <v>Demand</v>
      </c>
      <c r="Z58" s="103">
        <f>V69</f>
        <v>0</v>
      </c>
      <c r="AA58" s="110">
        <v>2.3030769230769228</v>
      </c>
      <c r="AB58" s="108">
        <f t="shared" si="32"/>
        <v>1.7400000000000002</v>
      </c>
      <c r="AC58" s="108">
        <f>Average!D517</f>
        <v>5.9661111111111111</v>
      </c>
      <c r="AD58" s="108">
        <f>BP$33+BP$34+BP$35+BP$36+AB58</f>
        <v>8.11</v>
      </c>
      <c r="AE58" s="111">
        <f>AE22+Table542739526375[[#This Row],[Column3]]</f>
        <v>15.40448717948718</v>
      </c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 t="s">
        <v>130</v>
      </c>
      <c r="AW58" s="94">
        <f>Average!C511</f>
        <v>1.5517857142857143</v>
      </c>
      <c r="AX58" s="115">
        <v>2.69</v>
      </c>
      <c r="AY58" s="116">
        <v>1.670807453416149</v>
      </c>
      <c r="AZ58" s="115">
        <f>Average!D511</f>
        <v>2.74</v>
      </c>
      <c r="BA58" s="115">
        <v>4.21</v>
      </c>
      <c r="BB58" s="116">
        <v>1.431972789115646</v>
      </c>
      <c r="BC58" s="115">
        <f>Average!E511</f>
        <v>4.4739285714285719</v>
      </c>
      <c r="BD58" s="115">
        <v>8.8499999999999979</v>
      </c>
      <c r="BE58" s="116">
        <v>2.0251716247139582</v>
      </c>
      <c r="BF58" s="115">
        <f>Average!F511</f>
        <v>6.0232142857142863</v>
      </c>
      <c r="BG58" s="115">
        <v>10.699999999999998</v>
      </c>
      <c r="BH58" s="116">
        <v>1.8384879725085905</v>
      </c>
      <c r="BI58" s="115">
        <f>Average!G511</f>
        <v>7.5389285714285723</v>
      </c>
      <c r="BJ58" s="115">
        <v>11.519999999999998</v>
      </c>
      <c r="BK58" s="116">
        <v>1.5609756097560972</v>
      </c>
      <c r="BL58" s="115">
        <f>Average!H511</f>
        <v>8.9414285714285722</v>
      </c>
      <c r="BM58" s="115">
        <v>13.639999999999997</v>
      </c>
      <c r="BN58" s="116">
        <v>1.5953216374269001</v>
      </c>
      <c r="BO58" s="115">
        <f>Average!I511</f>
        <v>9.4157142857142873</v>
      </c>
      <c r="BP58" s="115">
        <v>14.429999999999996</v>
      </c>
      <c r="BQ58" s="116">
        <v>1.5583153347732175</v>
      </c>
    </row>
    <row r="59" spans="1:69" x14ac:dyDescent="0.2">
      <c r="A59" s="84">
        <v>22</v>
      </c>
      <c r="B59" s="84">
        <v>0.01</v>
      </c>
      <c r="C59" s="34">
        <v>7.0000000000000007E-2</v>
      </c>
      <c r="D59" s="84"/>
      <c r="E59" s="84">
        <v>0.1</v>
      </c>
      <c r="F59" s="84">
        <v>7.0000000000000007E-2</v>
      </c>
      <c r="G59" s="84"/>
      <c r="H59" s="84"/>
      <c r="I59" s="84"/>
      <c r="J59" s="84"/>
      <c r="K59" s="84">
        <v>0.01</v>
      </c>
      <c r="L59" s="84"/>
      <c r="M59" s="84"/>
      <c r="N59" s="84">
        <v>0.4</v>
      </c>
      <c r="O59" s="84"/>
      <c r="P59" s="84">
        <v>0.4</v>
      </c>
      <c r="Q59" s="84"/>
      <c r="R59" s="84"/>
      <c r="S59" s="84"/>
      <c r="T59" s="84"/>
      <c r="U59" s="84"/>
      <c r="V59" s="84"/>
      <c r="W59" s="84">
        <v>22</v>
      </c>
      <c r="X59" s="84"/>
      <c r="Y59" s="107"/>
      <c r="Z59" s="103"/>
      <c r="AA59" s="103"/>
      <c r="AB59" s="104"/>
      <c r="AC59" s="104"/>
      <c r="AD59" s="108"/>
      <c r="AE59" s="109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 t="s">
        <v>131</v>
      </c>
      <c r="AW59" s="94">
        <f>Average!C512</f>
        <v>1.5903846153846157</v>
      </c>
      <c r="AX59" s="115">
        <v>0</v>
      </c>
      <c r="AY59" s="116">
        <v>0</v>
      </c>
      <c r="AZ59" s="115">
        <f>Average!D512</f>
        <v>2.6257692307692309</v>
      </c>
      <c r="BA59" s="115">
        <v>0.36</v>
      </c>
      <c r="BB59" s="116">
        <v>0.11960132890365449</v>
      </c>
      <c r="BC59" s="115">
        <f>Average!E512</f>
        <v>4.222065527065527</v>
      </c>
      <c r="BD59" s="115">
        <v>4.1900000000000004</v>
      </c>
      <c r="BE59" s="116">
        <v>0.87840670859538805</v>
      </c>
      <c r="BF59" s="115">
        <f>Average!F512</f>
        <v>5.5142083842083842</v>
      </c>
      <c r="BG59" s="115">
        <v>6.3500000000000005</v>
      </c>
      <c r="BH59" s="116">
        <v>1.0127591706539076</v>
      </c>
      <c r="BI59" s="115">
        <f>Average!G512</f>
        <v>6.628494098494099</v>
      </c>
      <c r="BJ59" s="115">
        <v>7.8500000000000005</v>
      </c>
      <c r="BK59" s="116">
        <v>1.0115979381443301</v>
      </c>
      <c r="BL59" s="115">
        <f>Average!H512</f>
        <v>7.5825681725681733</v>
      </c>
      <c r="BM59" s="115">
        <v>9.870000000000001</v>
      </c>
      <c r="BN59" s="116">
        <v>1.1228668941979525</v>
      </c>
      <c r="BO59" s="115">
        <f>Average!I512</f>
        <v>7.9598758648758654</v>
      </c>
      <c r="BP59" s="115">
        <v>10.72</v>
      </c>
      <c r="BQ59" s="116">
        <v>1.1477516059957173</v>
      </c>
    </row>
    <row r="60" spans="1:69" x14ac:dyDescent="0.2">
      <c r="A60" s="84">
        <v>23</v>
      </c>
      <c r="B60" s="84">
        <v>0.01</v>
      </c>
      <c r="C60" s="84"/>
      <c r="D60" s="84">
        <v>0.03</v>
      </c>
      <c r="E60" s="84"/>
      <c r="F60" s="84"/>
      <c r="G60" s="84"/>
      <c r="H60" s="84"/>
      <c r="I60" s="84">
        <v>0.21</v>
      </c>
      <c r="J60" s="84"/>
      <c r="K60">
        <v>0.09</v>
      </c>
      <c r="L60" s="84"/>
      <c r="M60" s="84"/>
      <c r="N60" s="84"/>
      <c r="O60" s="84"/>
      <c r="P60" s="84"/>
      <c r="Q60" s="84">
        <v>0.01</v>
      </c>
      <c r="R60" s="84">
        <v>0.12</v>
      </c>
      <c r="S60" s="84"/>
      <c r="T60" s="84"/>
      <c r="U60" s="84"/>
      <c r="V60" s="84"/>
      <c r="W60" s="84">
        <v>23</v>
      </c>
      <c r="X60" s="84"/>
      <c r="Y60" s="107" t="s">
        <v>101</v>
      </c>
      <c r="Z60" s="103"/>
      <c r="AA60" s="103"/>
      <c r="AB60" s="104"/>
      <c r="AC60" s="104" t="s">
        <v>145</v>
      </c>
      <c r="AD60" s="108"/>
      <c r="AE60" s="111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 t="s">
        <v>132</v>
      </c>
      <c r="AW60" s="94">
        <f>Average!C513</f>
        <v>1.5205882352941178</v>
      </c>
      <c r="AX60" s="115">
        <v>0</v>
      </c>
      <c r="AY60" s="116">
        <v>0</v>
      </c>
      <c r="AZ60" s="115">
        <f>Average!D513</f>
        <v>2.6982352941176471</v>
      </c>
      <c r="BA60" s="115">
        <v>0</v>
      </c>
      <c r="BB60" s="116">
        <v>0</v>
      </c>
      <c r="BC60" s="115">
        <f>Average!E513</f>
        <v>4.0335294117647056</v>
      </c>
      <c r="BD60" s="115">
        <v>0</v>
      </c>
      <c r="BE60" s="116">
        <v>0</v>
      </c>
      <c r="BF60" s="115">
        <f>Average!F513</f>
        <v>5.5558823529411763</v>
      </c>
      <c r="BG60" s="115">
        <v>0</v>
      </c>
      <c r="BH60" s="116">
        <v>0</v>
      </c>
      <c r="BI60" s="115">
        <f>Average!G513</f>
        <v>7.0888235294117647</v>
      </c>
      <c r="BJ60" s="115">
        <v>0</v>
      </c>
      <c r="BK60" s="116">
        <v>0</v>
      </c>
      <c r="BL60" s="115">
        <f>Average!H513</f>
        <v>8.1743790849673204</v>
      </c>
      <c r="BM60" s="115">
        <v>0</v>
      </c>
      <c r="BN60" s="116">
        <v>0</v>
      </c>
      <c r="BO60" s="115">
        <f>Average!I513</f>
        <v>8.7326143790849677</v>
      </c>
      <c r="BP60" s="115">
        <v>0</v>
      </c>
      <c r="BQ60" s="116">
        <v>0</v>
      </c>
    </row>
    <row r="61" spans="1:69" x14ac:dyDescent="0.2">
      <c r="A61" s="84">
        <v>24</v>
      </c>
      <c r="B61" s="84"/>
      <c r="C61" s="34">
        <v>0.45</v>
      </c>
      <c r="D61" s="84"/>
      <c r="E61" s="84"/>
      <c r="F61" s="84"/>
      <c r="G61" s="84"/>
      <c r="H61" s="84"/>
      <c r="I61" s="84"/>
      <c r="J61" s="84"/>
      <c r="L61" s="84">
        <v>0.08</v>
      </c>
      <c r="M61" s="84"/>
      <c r="N61" s="84">
        <v>0.12</v>
      </c>
      <c r="O61" s="84"/>
      <c r="P61" s="84">
        <v>0.12</v>
      </c>
      <c r="Q61" s="84">
        <v>0.01</v>
      </c>
      <c r="R61" s="84">
        <v>0.02</v>
      </c>
      <c r="T61" s="84"/>
      <c r="U61" s="84"/>
      <c r="V61" s="84"/>
      <c r="W61" s="84">
        <v>24</v>
      </c>
      <c r="X61" s="84"/>
      <c r="Y61" s="107"/>
      <c r="Z61" s="103" t="s">
        <v>102</v>
      </c>
      <c r="AA61" s="103"/>
      <c r="AB61" s="104"/>
      <c r="AC61" s="104"/>
      <c r="AD61" s="108"/>
      <c r="AE61" s="109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 t="s">
        <v>133</v>
      </c>
      <c r="AW61" s="94">
        <f>Average!C514</f>
        <v>2.1310714285714285</v>
      </c>
      <c r="AX61" s="115">
        <v>4.2799999999999994</v>
      </c>
      <c r="AY61" s="116">
        <v>2.5325443786982245</v>
      </c>
      <c r="AZ61" s="115">
        <f>Average!D514</f>
        <v>3.5207142857142859</v>
      </c>
      <c r="BA61" s="115">
        <v>5.47</v>
      </c>
      <c r="BB61" s="116">
        <v>1.9397163120567376</v>
      </c>
      <c r="BC61" s="115">
        <f>Average!E514</f>
        <v>5.531428571428572</v>
      </c>
      <c r="BD61" s="115">
        <v>9.6199999999999992</v>
      </c>
      <c r="BE61" s="116">
        <v>2.2796208530805688</v>
      </c>
      <c r="BF61" s="115">
        <f>Average!F514</f>
        <v>7.316071428571429</v>
      </c>
      <c r="BG61" s="115">
        <v>12.459999999999999</v>
      </c>
      <c r="BH61" s="116">
        <v>2.1975308641975309</v>
      </c>
      <c r="BI61" s="115">
        <f>Average!G514</f>
        <v>9.0135714285714297</v>
      </c>
      <c r="BJ61" s="115">
        <v>13.549999999999999</v>
      </c>
      <c r="BK61" s="116">
        <v>1.8767313019390581</v>
      </c>
      <c r="BL61" s="115">
        <f>Average!H514</f>
        <v>10.263214285714287</v>
      </c>
      <c r="BM61" s="115">
        <v>16.059999999999999</v>
      </c>
      <c r="BN61" s="116">
        <v>1.9443099273607747</v>
      </c>
      <c r="BO61" s="115">
        <f>Average!I514</f>
        <v>10.713571428571431</v>
      </c>
      <c r="BP61" s="115">
        <v>16.64</v>
      </c>
      <c r="BQ61" s="116">
        <v>1.9148446490218645</v>
      </c>
    </row>
    <row r="62" spans="1:69" x14ac:dyDescent="0.2">
      <c r="A62" s="84">
        <v>25</v>
      </c>
      <c r="B62" s="34">
        <v>0.01</v>
      </c>
      <c r="C62" s="34">
        <v>0.45</v>
      </c>
      <c r="D62" s="84"/>
      <c r="F62" s="84"/>
      <c r="G62" s="84"/>
      <c r="H62" s="84"/>
      <c r="I62" s="84"/>
      <c r="J62" s="84"/>
      <c r="L62" s="84">
        <v>0.19</v>
      </c>
      <c r="M62" s="84"/>
      <c r="N62" s="34">
        <v>0.2</v>
      </c>
      <c r="O62" s="84"/>
      <c r="P62" s="34">
        <v>0.2</v>
      </c>
      <c r="Q62" s="84"/>
      <c r="S62" s="84"/>
      <c r="T62" s="84"/>
      <c r="U62" s="84"/>
      <c r="V62" s="84"/>
      <c r="W62" s="84">
        <v>25</v>
      </c>
      <c r="X62" s="84"/>
      <c r="Y62" s="84"/>
      <c r="Z62" s="90"/>
      <c r="AA62" s="90"/>
      <c r="AB62" s="92"/>
      <c r="AC62" s="92"/>
      <c r="AD62" s="93"/>
      <c r="AE62" s="109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 t="s">
        <v>17</v>
      </c>
      <c r="AW62" s="94">
        <f>Average!C515</f>
        <v>1.9265384615384611</v>
      </c>
      <c r="AX62" s="115">
        <v>4.339999999999999</v>
      </c>
      <c r="AY62" s="116">
        <v>2.6790123456790114</v>
      </c>
      <c r="AZ62" s="115">
        <f>Average!D515</f>
        <v>3.1003846153846149</v>
      </c>
      <c r="BA62" s="115">
        <v>5.3299999999999992</v>
      </c>
      <c r="BB62" s="116">
        <v>2.0343511450381677</v>
      </c>
      <c r="BC62" s="115">
        <f>Average!E515</f>
        <v>4.9200142450142446</v>
      </c>
      <c r="BD62" s="115">
        <v>10.329999999999998</v>
      </c>
      <c r="BE62" s="116">
        <v>2.6284987277353684</v>
      </c>
      <c r="BF62" s="115">
        <f>Average!F515</f>
        <v>6.6355698005698009</v>
      </c>
      <c r="BG62" s="115">
        <v>12.29</v>
      </c>
      <c r="BH62" s="116">
        <v>2.3014981273408237</v>
      </c>
      <c r="BI62" s="115">
        <f>Average!G515</f>
        <v>8.465569800569801</v>
      </c>
      <c r="BJ62" s="115">
        <v>13.329999999999998</v>
      </c>
      <c r="BK62" s="116">
        <v>2.0015015015015014</v>
      </c>
      <c r="BL62" s="115">
        <f>Average!H515</f>
        <v>9.9618660968660979</v>
      </c>
      <c r="BM62" s="115">
        <v>15.709999999999997</v>
      </c>
      <c r="BN62" s="116">
        <v>2.0863213811420978</v>
      </c>
      <c r="BO62" s="115">
        <f>Average!I515</f>
        <v>10.527421652421653</v>
      </c>
      <c r="BP62" s="115">
        <v>16.939999999999998</v>
      </c>
      <c r="BQ62" s="116">
        <v>2.1443037974683539</v>
      </c>
    </row>
    <row r="63" spans="1:69" x14ac:dyDescent="0.2">
      <c r="A63" s="84">
        <v>26</v>
      </c>
      <c r="B63" s="34">
        <v>0.01</v>
      </c>
      <c r="C63" s="84"/>
      <c r="D63">
        <v>0.01</v>
      </c>
      <c r="E63" s="84"/>
      <c r="F63" s="84">
        <v>0.28000000000000003</v>
      </c>
      <c r="G63" s="84"/>
      <c r="H63" s="84"/>
      <c r="I63" s="84">
        <v>0.24</v>
      </c>
      <c r="J63" s="84"/>
      <c r="L63" s="84">
        <v>0.02</v>
      </c>
      <c r="M63" s="84"/>
      <c r="N63" s="84"/>
      <c r="P63" s="84"/>
      <c r="Q63" s="84"/>
      <c r="R63" s="84"/>
      <c r="S63" s="84"/>
      <c r="T63" s="84"/>
      <c r="U63" s="84"/>
      <c r="V63" s="84"/>
      <c r="W63" s="84">
        <v>26</v>
      </c>
      <c r="X63" s="84"/>
      <c r="Y63" s="84"/>
      <c r="Z63" s="90"/>
      <c r="AA63" s="90"/>
      <c r="AB63" s="92"/>
      <c r="AC63" s="92"/>
      <c r="AD63" s="93"/>
      <c r="AE63" s="93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 t="s">
        <v>134</v>
      </c>
      <c r="AW63" s="94">
        <f>Average!C516</f>
        <v>2.3707692307692305</v>
      </c>
      <c r="AX63" s="115">
        <v>3.2099999999999995</v>
      </c>
      <c r="AY63" s="116"/>
      <c r="AZ63" s="115">
        <f>Average!D516</f>
        <v>3.1053846153846152</v>
      </c>
      <c r="BA63" s="115">
        <v>4.4399999999999995</v>
      </c>
      <c r="BB63" s="116"/>
      <c r="BC63" s="115">
        <f>Average!E516</f>
        <v>5.5969230769230762</v>
      </c>
      <c r="BD63" s="115">
        <v>10.09</v>
      </c>
      <c r="BE63" s="116"/>
      <c r="BF63" s="115">
        <f>Average!F516</f>
        <v>7.4830769230769221</v>
      </c>
      <c r="BG63" s="115">
        <v>12.66</v>
      </c>
      <c r="BH63" s="116"/>
      <c r="BI63" s="115">
        <f>Average!G516</f>
        <v>9.083846153846153</v>
      </c>
      <c r="BJ63" s="115">
        <v>13.47</v>
      </c>
      <c r="BK63" s="116"/>
      <c r="BL63" s="115">
        <f>Average!H516</f>
        <v>10.579230769230769</v>
      </c>
      <c r="BM63" s="115">
        <v>15.84</v>
      </c>
      <c r="BN63" s="116"/>
      <c r="BO63" s="115">
        <f>Average!I516</f>
        <v>10.963076923076922</v>
      </c>
      <c r="BP63" s="115">
        <v>17.73</v>
      </c>
      <c r="BQ63" s="116"/>
    </row>
    <row r="64" spans="1:69" x14ac:dyDescent="0.2">
      <c r="A64" s="84">
        <v>27</v>
      </c>
      <c r="B64" s="34">
        <v>0.04</v>
      </c>
      <c r="C64" s="84"/>
      <c r="D64" s="84"/>
      <c r="E64" s="84"/>
      <c r="F64" s="84">
        <v>0.28999999999999998</v>
      </c>
      <c r="G64" s="84"/>
      <c r="H64" s="84"/>
      <c r="I64" s="84"/>
      <c r="J64" s="84"/>
      <c r="K64" s="84">
        <v>0.01</v>
      </c>
      <c r="L64" s="34">
        <v>0.16</v>
      </c>
      <c r="M64" s="84"/>
      <c r="N64" s="84"/>
      <c r="Q64" s="84">
        <v>0.01</v>
      </c>
      <c r="R64" s="84"/>
      <c r="S64" s="84"/>
      <c r="T64" s="84"/>
      <c r="U64" s="84"/>
      <c r="V64" s="84"/>
      <c r="W64" s="84">
        <v>27</v>
      </c>
      <c r="X64" s="84"/>
      <c r="Y64" s="84"/>
      <c r="Z64" s="90"/>
      <c r="AA64" s="90"/>
      <c r="AB64" s="92"/>
      <c r="AC64" s="92"/>
      <c r="AD64" s="93"/>
      <c r="AE64" s="93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 t="s">
        <v>135</v>
      </c>
      <c r="AW64" s="94">
        <f>Average!C517</f>
        <v>3.4283333333333328</v>
      </c>
      <c r="AX64" s="94">
        <v>6.4300000000000006</v>
      </c>
      <c r="AY64" s="117"/>
      <c r="AZ64" s="94">
        <f>Average!D517</f>
        <v>5.9661111111111111</v>
      </c>
      <c r="BA64" s="94">
        <v>9.89</v>
      </c>
      <c r="BB64" s="117"/>
      <c r="BC64" s="94">
        <f>Average!E517</f>
        <v>9.81</v>
      </c>
      <c r="BD64" s="94">
        <v>19.170000000000002</v>
      </c>
      <c r="BE64" s="117"/>
      <c r="BF64" s="94">
        <f>Average!F517</f>
        <v>12.321944444444444</v>
      </c>
      <c r="BG64" s="94">
        <v>22.48</v>
      </c>
      <c r="BH64" s="117"/>
      <c r="BI64" s="94">
        <f>Average!G517</f>
        <v>15.193055555555555</v>
      </c>
      <c r="BJ64" s="94">
        <v>24.55</v>
      </c>
      <c r="BK64" s="117"/>
      <c r="BL64" s="94">
        <f>Average!H517</f>
        <v>17.163611111111109</v>
      </c>
      <c r="BM64" s="94">
        <v>28.07</v>
      </c>
      <c r="BN64" s="117"/>
      <c r="BO64" s="118">
        <f>Average!I517</f>
        <v>17.796111111111109</v>
      </c>
      <c r="BP64" s="94">
        <v>29.66</v>
      </c>
      <c r="BQ64" s="117"/>
    </row>
    <row r="65" spans="1:69" x14ac:dyDescent="0.2">
      <c r="A65" s="84">
        <v>28</v>
      </c>
      <c r="B65" s="34">
        <v>0.04</v>
      </c>
      <c r="C65" s="84">
        <v>0.35</v>
      </c>
      <c r="D65" s="34">
        <v>0.01</v>
      </c>
      <c r="E65">
        <v>0.6</v>
      </c>
      <c r="F65" s="84"/>
      <c r="G65" s="84"/>
      <c r="H65" s="84"/>
      <c r="I65" s="84"/>
      <c r="J65" s="84"/>
      <c r="K65">
        <v>7.0000000000000007E-2</v>
      </c>
      <c r="L65" s="84"/>
      <c r="M65" s="84"/>
      <c r="N65" s="84">
        <v>0.2</v>
      </c>
      <c r="P65">
        <v>0.2</v>
      </c>
      <c r="Q65" s="34">
        <v>0.02</v>
      </c>
      <c r="T65" s="84"/>
      <c r="U65" s="84"/>
      <c r="V65" s="84"/>
      <c r="W65" s="84">
        <v>28</v>
      </c>
      <c r="X65" s="84"/>
      <c r="Y65" s="84"/>
      <c r="Z65" s="90"/>
      <c r="AA65" s="90"/>
      <c r="AB65" s="92"/>
      <c r="AC65" s="92"/>
      <c r="AD65" s="93"/>
      <c r="AE65" s="93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94"/>
      <c r="AX65" s="94"/>
      <c r="AY65" s="117"/>
      <c r="AZ65" s="94"/>
      <c r="BA65" s="94"/>
      <c r="BB65" s="117"/>
      <c r="BC65" s="94"/>
      <c r="BD65" s="94"/>
      <c r="BE65" s="117"/>
      <c r="BF65" s="94"/>
      <c r="BG65" s="94"/>
      <c r="BH65" s="117"/>
      <c r="BI65" s="94"/>
      <c r="BJ65" s="94"/>
      <c r="BK65" s="117"/>
      <c r="BL65" s="94"/>
      <c r="BM65" s="94"/>
      <c r="BN65" s="117"/>
      <c r="BO65" s="94"/>
      <c r="BP65" s="94"/>
      <c r="BQ65" s="117"/>
    </row>
    <row r="66" spans="1:69" x14ac:dyDescent="0.2">
      <c r="A66" s="84">
        <v>29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P66" s="84"/>
      <c r="Q66" s="84"/>
      <c r="R66" s="84"/>
      <c r="S66" s="84"/>
      <c r="T66" s="84"/>
      <c r="U66" s="84"/>
      <c r="V66" s="84"/>
      <c r="W66" s="84">
        <v>29</v>
      </c>
      <c r="X66" s="84"/>
      <c r="Y66" s="84"/>
      <c r="Z66" s="90"/>
      <c r="AA66" s="90"/>
      <c r="AB66" s="92"/>
      <c r="AC66" s="92"/>
      <c r="AD66" s="93"/>
      <c r="AE66" s="93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 t="s">
        <v>136</v>
      </c>
      <c r="AW66" s="94">
        <v>1.8337500000000002</v>
      </c>
      <c r="AX66" s="94">
        <v>2.6233333333333331</v>
      </c>
      <c r="AY66" s="117">
        <v>1.4305839581913198</v>
      </c>
      <c r="AZ66" s="94">
        <v>3.24125</v>
      </c>
      <c r="BA66" s="94">
        <v>4.9255238095238099</v>
      </c>
      <c r="BB66" s="117">
        <v>1.5196371182487651</v>
      </c>
      <c r="BC66" s="94">
        <v>4.8487499999999999</v>
      </c>
      <c r="BD66" s="94">
        <v>8.2527777777777782</v>
      </c>
      <c r="BE66" s="117">
        <v>1.7020423362264043</v>
      </c>
      <c r="BF66" s="94">
        <v>6.3731249999999999</v>
      </c>
      <c r="BG66" s="94">
        <v>10.373888888888887</v>
      </c>
      <c r="BH66" s="117">
        <v>1.6277554400531744</v>
      </c>
      <c r="BI66" s="94">
        <v>7.9749999999999996</v>
      </c>
      <c r="BJ66" s="94">
        <v>11.296666666666667</v>
      </c>
      <c r="BK66" s="117">
        <v>1.4165099268547545</v>
      </c>
      <c r="BL66" s="94">
        <v>9.1031249999999986</v>
      </c>
      <c r="BM66" s="94">
        <v>13.362777777777778</v>
      </c>
      <c r="BN66" s="117">
        <v>1.4679330205591794</v>
      </c>
      <c r="BO66" s="94">
        <v>9.7012500000000017</v>
      </c>
      <c r="BP66" s="94">
        <v>14.288888888888888</v>
      </c>
      <c r="BQ66" s="117">
        <v>1.472891523142779</v>
      </c>
    </row>
    <row r="67" spans="1:69" x14ac:dyDescent="0.2">
      <c r="A67" s="84">
        <v>30</v>
      </c>
      <c r="B67" s="84"/>
      <c r="C67" s="84"/>
      <c r="E67" s="84"/>
      <c r="F67" s="84"/>
      <c r="G67" s="84"/>
      <c r="H67" s="84"/>
      <c r="I67" s="84"/>
      <c r="J67" s="84"/>
      <c r="L67" s="84"/>
      <c r="M67" s="84"/>
      <c r="N67" s="84"/>
      <c r="P67" s="84"/>
      <c r="Q67" s="84"/>
      <c r="R67" s="84"/>
      <c r="S67" s="84"/>
      <c r="T67" s="84"/>
      <c r="U67" s="84"/>
      <c r="V67" s="84"/>
      <c r="W67" s="84">
        <v>30</v>
      </c>
      <c r="X67" s="84"/>
      <c r="Y67" s="84"/>
      <c r="Z67" s="90"/>
      <c r="AA67" s="90"/>
      <c r="AB67" s="92"/>
      <c r="AC67" s="92"/>
      <c r="AD67" s="93"/>
      <c r="AE67" s="93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</row>
    <row r="68" spans="1:69" x14ac:dyDescent="0.2">
      <c r="A68" s="84">
        <v>31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>
        <v>31</v>
      </c>
      <c r="X68" s="84"/>
      <c r="Y68" s="84"/>
      <c r="Z68" s="90"/>
      <c r="AA68" s="90"/>
      <c r="AB68" s="92"/>
      <c r="AC68" s="92"/>
      <c r="AD68" s="93"/>
      <c r="AE68" s="93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</row>
    <row r="69" spans="1:69" x14ac:dyDescent="0.2">
      <c r="A69" s="102" t="s">
        <v>37</v>
      </c>
      <c r="B69" s="102">
        <f t="shared" ref="B69:V69" si="33">SUM(B38:B68)</f>
        <v>1.2300000000000002</v>
      </c>
      <c r="C69" s="102">
        <f t="shared" si="33"/>
        <v>4.5999999999999996</v>
      </c>
      <c r="D69" s="102">
        <f t="shared" si="33"/>
        <v>0.97000000000000008</v>
      </c>
      <c r="E69" s="102">
        <f t="shared" si="33"/>
        <v>4.3899999999999997</v>
      </c>
      <c r="F69" s="102">
        <f t="shared" si="33"/>
        <v>2.56</v>
      </c>
      <c r="G69" s="102"/>
      <c r="H69" s="102"/>
      <c r="I69" s="102">
        <f t="shared" si="33"/>
        <v>1.21</v>
      </c>
      <c r="J69" s="102">
        <f t="shared" si="33"/>
        <v>0</v>
      </c>
      <c r="K69" s="102">
        <f t="shared" si="33"/>
        <v>1.6700000000000002</v>
      </c>
      <c r="L69" s="102">
        <f t="shared" si="33"/>
        <v>3.08</v>
      </c>
      <c r="M69" s="102">
        <f t="shared" si="33"/>
        <v>2.4699999999999998</v>
      </c>
      <c r="N69" s="102">
        <f t="shared" si="33"/>
        <v>3.3000000000000007</v>
      </c>
      <c r="O69" s="102">
        <f t="shared" si="33"/>
        <v>0.22</v>
      </c>
      <c r="P69" s="102">
        <f t="shared" si="33"/>
        <v>3.3300000000000005</v>
      </c>
      <c r="Q69" s="102">
        <f t="shared" si="33"/>
        <v>0.05</v>
      </c>
      <c r="R69" s="102">
        <f t="shared" si="33"/>
        <v>1.48</v>
      </c>
      <c r="S69" s="102">
        <f t="shared" si="33"/>
        <v>0</v>
      </c>
      <c r="T69" s="102">
        <f t="shared" si="33"/>
        <v>2.75</v>
      </c>
      <c r="U69" s="102">
        <f t="shared" si="33"/>
        <v>0</v>
      </c>
      <c r="V69" s="102">
        <f t="shared" si="33"/>
        <v>0</v>
      </c>
      <c r="W69" s="84"/>
      <c r="X69" s="84"/>
      <c r="Y69" s="84"/>
      <c r="Z69" s="90"/>
      <c r="AA69" s="90"/>
      <c r="AB69" s="92"/>
      <c r="AC69" s="92"/>
      <c r="AD69" s="93"/>
      <c r="AE69" s="93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</row>
    <row r="70" spans="1:69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119"/>
      <c r="N70" s="84"/>
      <c r="O70" s="87"/>
      <c r="P70" s="84"/>
      <c r="Q70" s="158" t="s">
        <v>196</v>
      </c>
      <c r="R70" s="84"/>
      <c r="S70" s="84"/>
      <c r="T70" s="84"/>
      <c r="U70" s="84"/>
      <c r="V70" s="84"/>
      <c r="W70" s="84"/>
      <c r="X70" s="84"/>
      <c r="Y70" s="84"/>
      <c r="Z70" s="90"/>
      <c r="AA70" s="90"/>
      <c r="AB70" s="92"/>
      <c r="AC70" s="92"/>
      <c r="AD70" s="93"/>
      <c r="AE70" s="93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</row>
    <row r="71" spans="1:69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84" t="s">
        <v>4</v>
      </c>
      <c r="F71" s="84" t="s">
        <v>5</v>
      </c>
      <c r="G71" s="84"/>
      <c r="H71" s="84"/>
      <c r="I71" s="84" t="s">
        <v>6</v>
      </c>
      <c r="J71" s="84" t="s">
        <v>180</v>
      </c>
      <c r="K71" s="84" t="s">
        <v>96</v>
      </c>
      <c r="L71" s="84" t="s">
        <v>9</v>
      </c>
      <c r="M71" s="34" t="s">
        <v>195</v>
      </c>
      <c r="N71" s="84" t="s">
        <v>11</v>
      </c>
      <c r="O71" s="87" t="s">
        <v>185</v>
      </c>
      <c r="P71" s="84" t="s">
        <v>13</v>
      </c>
      <c r="Q71" s="157" t="s">
        <v>208</v>
      </c>
      <c r="R71" s="84" t="s">
        <v>189</v>
      </c>
      <c r="S71" s="84" t="s">
        <v>16</v>
      </c>
      <c r="T71" s="84" t="s">
        <v>17</v>
      </c>
      <c r="U71" s="84" t="s">
        <v>18</v>
      </c>
      <c r="V71" s="84" t="s">
        <v>19</v>
      </c>
      <c r="W71" s="84"/>
      <c r="X71" s="84"/>
      <c r="Y71" s="120">
        <v>43525</v>
      </c>
      <c r="Z71" s="121"/>
      <c r="AA71" s="121" t="s">
        <v>107</v>
      </c>
      <c r="AB71" s="122"/>
      <c r="AC71" s="122"/>
      <c r="AD71" s="123"/>
      <c r="AE71" s="105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</row>
    <row r="72" spans="1:69" x14ac:dyDescent="0.2">
      <c r="A72" s="84">
        <v>2019</v>
      </c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139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90" t="s">
        <v>40</v>
      </c>
      <c r="AA72" s="90" t="s">
        <v>115</v>
      </c>
      <c r="AB72" s="92" t="s">
        <v>99</v>
      </c>
      <c r="AC72" s="124" t="s">
        <v>116</v>
      </c>
      <c r="AD72" s="93" t="s">
        <v>100</v>
      </c>
      <c r="AE72" s="109" t="s">
        <v>178</v>
      </c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</row>
    <row r="73" spans="1:69" x14ac:dyDescent="0.2">
      <c r="A73" s="84">
        <v>1</v>
      </c>
      <c r="B73" s="84"/>
      <c r="C73" s="84"/>
      <c r="D73" s="84"/>
      <c r="E73" s="84"/>
      <c r="F73" s="84"/>
      <c r="G73" s="84"/>
      <c r="H73" s="84"/>
      <c r="I73" s="84"/>
      <c r="J73" s="84"/>
      <c r="K73" s="84">
        <v>0.08</v>
      </c>
      <c r="L73" s="84"/>
      <c r="M73" s="84"/>
      <c r="N73" s="84"/>
      <c r="O73" s="84"/>
      <c r="P73" s="84">
        <v>0.15</v>
      </c>
      <c r="Q73" s="84">
        <v>0.02</v>
      </c>
      <c r="R73" s="84"/>
      <c r="S73" s="84"/>
      <c r="T73" s="84"/>
      <c r="U73" s="84"/>
      <c r="V73" s="84"/>
      <c r="W73" s="84">
        <v>1</v>
      </c>
      <c r="X73" s="84"/>
      <c r="Y73" s="84" t="str">
        <f>B71</f>
        <v>Pomeroy</v>
      </c>
      <c r="Z73" s="90">
        <f>B104</f>
        <v>0.55000000000000004</v>
      </c>
      <c r="AA73" s="97">
        <v>1.6069565217391304</v>
      </c>
      <c r="AB73" s="93">
        <f>AJ25</f>
        <v>3.05</v>
      </c>
      <c r="AC73" s="93">
        <f>Average!E499</f>
        <v>4.1942857142857148</v>
      </c>
      <c r="AD73" s="93">
        <f>AX$33+AX$34+AX$35+AX$36+AB73</f>
        <v>8.48</v>
      </c>
      <c r="AE73" s="111">
        <f>AE40+Table652840536476[[#This Row],[Column1]]</f>
        <v>7.9061355532551199</v>
      </c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</row>
    <row r="74" spans="1:69" x14ac:dyDescent="0.2">
      <c r="A74" s="84">
        <v>2</v>
      </c>
      <c r="B74" s="84">
        <v>0.01</v>
      </c>
      <c r="C74" s="84"/>
      <c r="D74" s="84"/>
      <c r="E74" s="84"/>
      <c r="F74" s="84"/>
      <c r="G74" s="84"/>
      <c r="H74" s="84"/>
      <c r="I74" s="84"/>
      <c r="J74" s="84"/>
      <c r="K74" s="84">
        <v>0.01</v>
      </c>
      <c r="L74" s="84"/>
      <c r="M74" s="84">
        <v>0.01</v>
      </c>
      <c r="N74" s="84"/>
      <c r="O74" s="84"/>
      <c r="P74" s="84"/>
      <c r="Q74" s="84">
        <v>0.02</v>
      </c>
      <c r="R74" s="84">
        <v>0.01</v>
      </c>
      <c r="S74" s="84"/>
      <c r="T74" s="84"/>
      <c r="U74" s="84"/>
      <c r="V74" s="84"/>
      <c r="W74" s="84">
        <v>2</v>
      </c>
      <c r="X74" s="84"/>
      <c r="Y74" s="84" t="str">
        <f>C71</f>
        <v>Kuhn</v>
      </c>
      <c r="Z74" s="90">
        <f>C104</f>
        <v>0.85</v>
      </c>
      <c r="AA74" s="97">
        <v>2.0842105263157893</v>
      </c>
      <c r="AB74" s="93">
        <f t="shared" ref="AB74:AB91" si="34">AJ26</f>
        <v>6.9899999999999993</v>
      </c>
      <c r="AC74" s="93">
        <f>Average!E500</f>
        <v>5.7533592132505174</v>
      </c>
      <c r="AD74" s="93">
        <f>AY$33+AY$34+AY$35+AY$36+AB74</f>
        <v>15.48</v>
      </c>
      <c r="AE74" s="111">
        <f>AE41+Table652840536476[[#This Row],[Column1]]</f>
        <v>11.600605617741166</v>
      </c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</row>
    <row r="75" spans="1:69" x14ac:dyDescent="0.2">
      <c r="A75" s="84">
        <v>3</v>
      </c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>
        <v>0.01</v>
      </c>
      <c r="R75" s="84">
        <v>0.02</v>
      </c>
      <c r="S75" s="84"/>
      <c r="T75" s="84"/>
      <c r="U75" s="84"/>
      <c r="V75" s="84"/>
      <c r="W75" s="84">
        <v>3</v>
      </c>
      <c r="X75" s="84"/>
      <c r="Y75" s="84" t="str">
        <f>D71</f>
        <v>Tom Keatts</v>
      </c>
      <c r="Z75" s="90">
        <f>D104</f>
        <v>0.51</v>
      </c>
      <c r="AA75" s="97"/>
      <c r="AB75" s="93">
        <f t="shared" si="34"/>
        <v>2.92</v>
      </c>
      <c r="AC75" s="93"/>
      <c r="AD75" s="93">
        <f>AZ$33+AZ$34+AZ$35+AZ$36+AB75</f>
        <v>5.62</v>
      </c>
      <c r="AE75" s="111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</row>
    <row r="76" spans="1:69" x14ac:dyDescent="0.2">
      <c r="A76" s="84">
        <v>4</v>
      </c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>
        <v>0.02</v>
      </c>
      <c r="S76" s="84"/>
      <c r="T76" s="84"/>
      <c r="U76" s="84"/>
      <c r="V76" s="84"/>
      <c r="W76" s="84">
        <v>4</v>
      </c>
      <c r="X76" s="84"/>
      <c r="Y76" s="84" t="str">
        <f>E71</f>
        <v>Victor</v>
      </c>
      <c r="Z76" s="90">
        <f>E104</f>
        <v>0.77</v>
      </c>
      <c r="AA76" s="97">
        <v>2.2569565217391307</v>
      </c>
      <c r="AB76" s="93">
        <f t="shared" si="34"/>
        <v>7.3599999999999994</v>
      </c>
      <c r="AC76" s="93">
        <f>Average!E502</f>
        <v>6.77</v>
      </c>
      <c r="AD76" s="93">
        <f>BA$33+BA$34+BA$35+BA$36+AB76</f>
        <v>12.04</v>
      </c>
      <c r="AE76" s="111">
        <f>AE43+Table652840536476[[#This Row],[Column1]]</f>
        <v>12.84447204968944</v>
      </c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</row>
    <row r="77" spans="1:69" x14ac:dyDescent="0.2">
      <c r="A77" s="84">
        <v>5</v>
      </c>
      <c r="B77" s="84"/>
      <c r="C77" s="84"/>
      <c r="D77" s="84"/>
      <c r="E77" s="84"/>
      <c r="F77" s="84"/>
      <c r="G77" s="84"/>
      <c r="H77" s="84"/>
      <c r="I77" s="84"/>
      <c r="J77" s="84"/>
      <c r="L77" s="84"/>
      <c r="M77" s="84"/>
      <c r="N77" s="84"/>
      <c r="O77" s="84"/>
      <c r="P77" s="84">
        <v>0.2</v>
      </c>
      <c r="Q77" s="84"/>
      <c r="R77" s="34">
        <v>0.02</v>
      </c>
      <c r="T77" s="84"/>
      <c r="U77" s="84"/>
      <c r="V77" s="84"/>
      <c r="W77" s="84">
        <v>5</v>
      </c>
      <c r="X77" s="84"/>
      <c r="Y77" s="84" t="str">
        <f>F71</f>
        <v>Ruark</v>
      </c>
      <c r="Z77" s="90">
        <f>F104</f>
        <v>0.57000000000000006</v>
      </c>
      <c r="AA77" s="97">
        <v>1.521304347826087</v>
      </c>
      <c r="AB77" s="93">
        <f t="shared" si="34"/>
        <v>4.21</v>
      </c>
      <c r="AC77" s="93">
        <f>Average!E503</f>
        <v>4.2292857142857141</v>
      </c>
      <c r="AD77" s="93">
        <f>BB$33+BB$34+BB$35+BB$36+AB77</f>
        <v>10.629999999999999</v>
      </c>
      <c r="AE77" s="111">
        <f>AE44+Table652840536476[[#This Row],[Column1]]</f>
        <v>8.9735448408274507</v>
      </c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</row>
    <row r="78" spans="1:69" x14ac:dyDescent="0.2">
      <c r="A78" s="84">
        <v>6</v>
      </c>
      <c r="B78" s="84">
        <v>0.06</v>
      </c>
      <c r="C78" s="84"/>
      <c r="D78" s="84">
        <v>0.06</v>
      </c>
      <c r="E78" s="84"/>
      <c r="F78" s="84">
        <v>0.1</v>
      </c>
      <c r="G78" s="84"/>
      <c r="H78" s="84"/>
      <c r="I78" s="84">
        <v>0.1</v>
      </c>
      <c r="J78" s="84"/>
      <c r="K78" s="34">
        <v>7.0000000000000007E-2</v>
      </c>
      <c r="L78" s="84"/>
      <c r="M78" s="84"/>
      <c r="N78" s="84">
        <v>0.39</v>
      </c>
      <c r="O78" s="84"/>
      <c r="P78" s="84"/>
      <c r="Q78" s="34">
        <v>0.02</v>
      </c>
      <c r="R78" s="34">
        <v>0.1</v>
      </c>
      <c r="S78" s="84"/>
      <c r="T78" s="84"/>
      <c r="U78" s="84"/>
      <c r="V78" s="84"/>
      <c r="W78" s="84">
        <v>6</v>
      </c>
      <c r="X78" s="84"/>
      <c r="Y78" s="84" t="str">
        <f>I71</f>
        <v>Cardwell</v>
      </c>
      <c r="Z78" s="90">
        <f>I104</f>
        <v>0.62</v>
      </c>
      <c r="AA78" s="97">
        <v>1.2739999999999998</v>
      </c>
      <c r="AB78" s="93">
        <f t="shared" si="34"/>
        <v>3.27</v>
      </c>
      <c r="AC78" s="93">
        <f>Average!E504</f>
        <v>3.8704999999999998</v>
      </c>
      <c r="AD78" s="93">
        <f>BC$33+BC$34+BC$35+BC$36+AB78</f>
        <v>7.7200000000000006</v>
      </c>
      <c r="AE78" s="111">
        <f>AE45+Table652840536476[[#This Row],[Column1]]</f>
        <v>8.0917321981424148</v>
      </c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</row>
    <row r="79" spans="1:69" x14ac:dyDescent="0.2">
      <c r="A79" s="84">
        <v>7</v>
      </c>
      <c r="B79" s="84"/>
      <c r="C79" s="84"/>
      <c r="D79" s="84">
        <v>0.01</v>
      </c>
      <c r="E79" s="84"/>
      <c r="F79" s="84"/>
      <c r="G79" s="84"/>
      <c r="H79" s="84"/>
      <c r="I79" s="84"/>
      <c r="J79" s="84"/>
      <c r="K79" s="84">
        <v>0.03</v>
      </c>
      <c r="L79" s="84"/>
      <c r="M79" s="84"/>
      <c r="N79" s="84"/>
      <c r="O79" s="84"/>
      <c r="P79" s="84">
        <v>0.03</v>
      </c>
      <c r="Q79" s="34">
        <v>0.23</v>
      </c>
      <c r="R79" s="34">
        <v>0.18</v>
      </c>
      <c r="S79" s="84"/>
      <c r="T79" s="84"/>
      <c r="U79" s="84"/>
      <c r="V79" s="84"/>
      <c r="W79" s="84">
        <v>7</v>
      </c>
      <c r="X79" s="84"/>
      <c r="Y79" s="84" t="str">
        <f>J71</f>
        <v>Hastings</v>
      </c>
      <c r="Z79" s="90">
        <f>J104</f>
        <v>0</v>
      </c>
      <c r="AA79" s="97">
        <v>1.7221739130434783</v>
      </c>
      <c r="AB79" s="93">
        <f t="shared" si="34"/>
        <v>0</v>
      </c>
      <c r="AC79" s="93">
        <f>Average!E505</f>
        <v>4.6496428571428572</v>
      </c>
      <c r="AD79" s="93">
        <f>BD$33+BD$34+BD$35+BD$36+AB79</f>
        <v>6.86</v>
      </c>
      <c r="AE79" s="111">
        <f>AE46+Table652840536476[[#This Row],[Column1]]</f>
        <v>8.7280468846773189</v>
      </c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</row>
    <row r="80" spans="1:69" x14ac:dyDescent="0.2">
      <c r="A80" s="84">
        <v>8</v>
      </c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>
        <v>0.02</v>
      </c>
      <c r="Q80" s="84"/>
      <c r="R80" s="34"/>
      <c r="S80" s="84"/>
      <c r="T80" s="84">
        <v>0.2</v>
      </c>
      <c r="U80" s="84"/>
      <c r="V80" s="84"/>
      <c r="W80" s="84">
        <v>8</v>
      </c>
      <c r="X80" s="84"/>
      <c r="Y80" s="84" t="str">
        <f>K71</f>
        <v>510 Pataha</v>
      </c>
      <c r="Z80" s="90">
        <f>K104</f>
        <v>0.77</v>
      </c>
      <c r="AA80" s="97"/>
      <c r="AB80" s="93">
        <f t="shared" si="34"/>
        <v>4.370000000000001</v>
      </c>
      <c r="AC80" s="93"/>
      <c r="AD80" s="93">
        <f>BE$33+BE$34+BE$35+BE$36+AB80</f>
        <v>10.280000000000001</v>
      </c>
      <c r="AE80" s="111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</row>
    <row r="81" spans="1:69" x14ac:dyDescent="0.2">
      <c r="A81" s="84">
        <v>9</v>
      </c>
      <c r="B81" s="84"/>
      <c r="C81" s="84"/>
      <c r="D81" s="84"/>
      <c r="E81" s="84"/>
      <c r="F81" s="84"/>
      <c r="G81" s="84"/>
      <c r="H81" s="84"/>
      <c r="I81" s="139"/>
      <c r="J81" s="84"/>
      <c r="K81" s="84"/>
      <c r="L81" s="84"/>
      <c r="M81" s="84"/>
      <c r="N81" s="84"/>
      <c r="O81" s="84"/>
      <c r="Q81" s="84"/>
      <c r="R81" s="34"/>
      <c r="S81" s="84"/>
      <c r="T81" s="84"/>
      <c r="U81" s="84"/>
      <c r="V81" s="84"/>
      <c r="W81" s="84">
        <v>9</v>
      </c>
      <c r="X81" s="84"/>
      <c r="Y81" s="84" t="str">
        <f>L71</f>
        <v>Williams</v>
      </c>
      <c r="Z81" s="90">
        <f>L104</f>
        <v>0.56000000000000005</v>
      </c>
      <c r="AA81" s="97">
        <v>2.0404347826086959</v>
      </c>
      <c r="AB81" s="93">
        <f t="shared" si="34"/>
        <v>5.52</v>
      </c>
      <c r="AC81" s="93">
        <f>Average!E507</f>
        <v>5.5778571428571428</v>
      </c>
      <c r="AD81" s="93">
        <f>BF$33+BF$34+BF$35+BF$36+AB81</f>
        <v>13.219999999999999</v>
      </c>
      <c r="AE81" s="111">
        <f>AE48+Table652840536476[[#This Row],[Column1]]</f>
        <v>10.461808408982323</v>
      </c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</row>
    <row r="82" spans="1:69" x14ac:dyDescent="0.2">
      <c r="A82" s="84">
        <v>10</v>
      </c>
      <c r="B82" s="84"/>
      <c r="C82" s="84"/>
      <c r="D82" s="84"/>
      <c r="E82" s="84"/>
      <c r="F82" s="84">
        <v>0.05</v>
      </c>
      <c r="G82" s="84"/>
      <c r="H82" s="84"/>
      <c r="I82" s="84">
        <v>7.0000000000000007E-2</v>
      </c>
      <c r="J82" s="84"/>
      <c r="K82" s="84"/>
      <c r="L82" s="84"/>
      <c r="M82" s="84"/>
      <c r="N82" s="84"/>
      <c r="O82" s="84"/>
      <c r="P82" s="84"/>
      <c r="Q82" s="84"/>
      <c r="R82" s="34"/>
      <c r="T82" s="84"/>
      <c r="U82" s="84"/>
      <c r="V82" s="84"/>
      <c r="W82" s="84">
        <v>10</v>
      </c>
      <c r="X82" s="84"/>
      <c r="Y82" s="84" t="str">
        <f>M71</f>
        <v>Deadman</v>
      </c>
      <c r="Z82" s="90">
        <f>M104</f>
        <v>0.33</v>
      </c>
      <c r="AA82" s="97">
        <v>1.8317391304347828</v>
      </c>
      <c r="AB82" s="93">
        <f t="shared" si="34"/>
        <v>4.22</v>
      </c>
      <c r="AC82" s="93">
        <f>Average!E508</f>
        <v>4.9974999999999996</v>
      </c>
      <c r="AD82" s="93">
        <f>BG$33+BG$34+BG$35+BG$36+AB82</f>
        <v>4.22</v>
      </c>
      <c r="AE82" s="111">
        <f>AE49+Table652840536476[[#This Row],[Column1]]</f>
        <v>9.3448369565217391</v>
      </c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</row>
    <row r="83" spans="1:69" x14ac:dyDescent="0.2">
      <c r="A83" s="84">
        <v>11</v>
      </c>
      <c r="B83" s="84">
        <v>0.01</v>
      </c>
      <c r="E83" s="84"/>
      <c r="F83" s="84"/>
      <c r="G83" s="84"/>
      <c r="H83" s="84"/>
      <c r="I83" s="84"/>
      <c r="J83" s="84"/>
      <c r="L83" s="84"/>
      <c r="M83" s="84"/>
      <c r="N83" s="84"/>
      <c r="O83" s="84"/>
      <c r="Q83" s="84"/>
      <c r="R83" s="34"/>
      <c r="T83" s="84"/>
      <c r="U83" s="84"/>
      <c r="V83" s="84"/>
      <c r="W83" s="84">
        <v>11</v>
      </c>
      <c r="X83" s="84"/>
      <c r="Y83" s="84" t="str">
        <f>N71</f>
        <v>Houser</v>
      </c>
      <c r="Z83" s="90">
        <f>N104</f>
        <v>0.64</v>
      </c>
      <c r="AA83" s="97">
        <v>1.8391304347826085</v>
      </c>
      <c r="AB83" s="93">
        <f t="shared" si="34"/>
        <v>5.44</v>
      </c>
      <c r="AC83" s="93">
        <f>Average!E509</f>
        <v>4.796785714285714</v>
      </c>
      <c r="AD83" s="93">
        <f>BH$33+BH$34+BH$35+BH$36+AB83</f>
        <v>13.95</v>
      </c>
      <c r="AE83" s="111">
        <f>AE50+Table652840536476[[#This Row],[Column1]]</f>
        <v>10.061321601104209</v>
      </c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</row>
    <row r="84" spans="1:69" x14ac:dyDescent="0.2">
      <c r="A84" s="84">
        <v>12</v>
      </c>
      <c r="B84" s="84">
        <v>0.1</v>
      </c>
      <c r="C84">
        <v>0.3</v>
      </c>
      <c r="D84">
        <v>0.13</v>
      </c>
      <c r="E84">
        <v>0.52</v>
      </c>
      <c r="F84" s="84"/>
      <c r="G84" s="84"/>
      <c r="H84" s="84"/>
      <c r="J84" s="84"/>
      <c r="K84">
        <v>0.19</v>
      </c>
      <c r="L84" s="84"/>
      <c r="M84" s="84">
        <v>0.12</v>
      </c>
      <c r="N84" s="84"/>
      <c r="O84" s="84"/>
      <c r="Q84" s="84">
        <v>0.39</v>
      </c>
      <c r="R84" s="34">
        <v>0.21</v>
      </c>
      <c r="S84" s="84"/>
      <c r="T84" s="84"/>
      <c r="U84" s="84"/>
      <c r="V84" s="84"/>
      <c r="W84" s="84">
        <v>12</v>
      </c>
      <c r="X84" s="84"/>
      <c r="Y84" s="84" t="str">
        <f>O71</f>
        <v>Villard</v>
      </c>
      <c r="Z84" s="90">
        <f>O104</f>
        <v>0</v>
      </c>
      <c r="AA84" s="97">
        <v>1.61</v>
      </c>
      <c r="AB84" s="93">
        <f t="shared" si="34"/>
        <v>2.08</v>
      </c>
      <c r="AC84" s="93">
        <f>Average!E510</f>
        <v>4.3129166666666672</v>
      </c>
      <c r="AD84" s="93">
        <f>BI$33+BI$34+BI$35+BI$36+AB84</f>
        <v>2.08</v>
      </c>
      <c r="AE84" s="111">
        <f>AE51+Table652840536476[[#This Row],[Column1]]</f>
        <v>8.1322332015810286</v>
      </c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</row>
    <row r="85" spans="1:69" x14ac:dyDescent="0.2">
      <c r="A85" s="84">
        <v>13</v>
      </c>
      <c r="B85" s="84"/>
      <c r="C85" s="84"/>
      <c r="D85" s="84"/>
      <c r="F85" s="84">
        <v>0.15</v>
      </c>
      <c r="G85" s="84"/>
      <c r="H85" s="84"/>
      <c r="I85" s="84">
        <v>0.15</v>
      </c>
      <c r="J85" s="84"/>
      <c r="K85" s="84"/>
      <c r="L85" s="84"/>
      <c r="M85" s="84">
        <v>0.05</v>
      </c>
      <c r="N85" s="84"/>
      <c r="O85" s="84"/>
      <c r="P85">
        <v>0.04</v>
      </c>
      <c r="Q85" s="84">
        <v>0.16</v>
      </c>
      <c r="S85" s="84"/>
      <c r="T85" s="84"/>
      <c r="U85" s="84"/>
      <c r="V85" s="84"/>
      <c r="W85" s="84">
        <v>13</v>
      </c>
      <c r="X85" s="84"/>
      <c r="Y85" s="84" t="str">
        <f>P71</f>
        <v>Landkammer</v>
      </c>
      <c r="Z85" s="90">
        <f>P104</f>
        <v>0.93000000000000016</v>
      </c>
      <c r="AA85" s="97">
        <v>1.6526086956521742</v>
      </c>
      <c r="AB85" s="93">
        <f t="shared" si="34"/>
        <v>5.3100000000000005</v>
      </c>
      <c r="AC85" s="93">
        <f>Average!E511</f>
        <v>4.4739285714285719</v>
      </c>
      <c r="AD85" s="93">
        <f>BJ$33+BJ$34+BJ$35+BJ$36+AB85</f>
        <v>11.65</v>
      </c>
      <c r="AE85" s="111">
        <f>AE52+Table652840536476[[#This Row],[Column1]]</f>
        <v>9.0553416149068315</v>
      </c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</row>
    <row r="86" spans="1:69" x14ac:dyDescent="0.2">
      <c r="A86" s="84">
        <v>14</v>
      </c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T86" s="84"/>
      <c r="U86" s="84"/>
      <c r="V86" s="84"/>
      <c r="W86" s="84">
        <v>14</v>
      </c>
      <c r="X86" s="84"/>
      <c r="Y86" s="84" t="str">
        <f>Q71</f>
        <v>Lynn Gulch</v>
      </c>
      <c r="Z86" s="90">
        <f>Q104</f>
        <v>1.1800000000000002</v>
      </c>
      <c r="AA86" s="97">
        <v>1.6922727272727274</v>
      </c>
      <c r="AB86" s="93">
        <f t="shared" si="34"/>
        <v>1.2300000000000002</v>
      </c>
      <c r="AC86" s="93">
        <f>Average!E512</f>
        <v>4.222065527065527</v>
      </c>
      <c r="AD86" s="93">
        <f>BK$33+BK$34+BK$35+BK$36+AB86</f>
        <v>5.8900000000000006</v>
      </c>
      <c r="AE86" s="111">
        <f>AE53+Table652840536476[[#This Row],[Column1]]</f>
        <v>8.7059177859177854</v>
      </c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</row>
    <row r="87" spans="1:69" x14ac:dyDescent="0.2">
      <c r="A87" s="84">
        <v>15</v>
      </c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>
        <v>15</v>
      </c>
      <c r="X87" s="84"/>
      <c r="Y87" s="84" t="str">
        <f>R71</f>
        <v>Mayview</v>
      </c>
      <c r="Z87" s="90">
        <f>R104</f>
        <v>0.71999999999999986</v>
      </c>
      <c r="AA87" s="97">
        <v>1.3352941176470587</v>
      </c>
      <c r="AB87" s="93">
        <f t="shared" si="34"/>
        <v>3.51</v>
      </c>
      <c r="AC87" s="93">
        <f>Average!E513</f>
        <v>4.0335294117647056</v>
      </c>
      <c r="AD87" s="93">
        <f>BL$33+BL$34+BL$35+BL$36+AB87</f>
        <v>3.51</v>
      </c>
      <c r="AE87" s="111">
        <f>AE54+Table652840536476[[#This Row],[Column1]]</f>
        <v>8.8422222222222242</v>
      </c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</row>
    <row r="88" spans="1:69" x14ac:dyDescent="0.2">
      <c r="A88" s="84">
        <v>16</v>
      </c>
      <c r="C88" s="84"/>
      <c r="F88" s="84"/>
      <c r="G88" s="84"/>
      <c r="H88" s="84"/>
      <c r="I88" s="84"/>
      <c r="J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>
        <v>16</v>
      </c>
      <c r="X88" s="84"/>
      <c r="Y88" s="84" t="str">
        <f>S71</f>
        <v>Blachly</v>
      </c>
      <c r="Z88" s="90">
        <f>S104</f>
        <v>0</v>
      </c>
      <c r="AA88" s="97">
        <v>2.046086956521739</v>
      </c>
      <c r="AB88" s="93">
        <f t="shared" si="34"/>
        <v>0</v>
      </c>
      <c r="AC88" s="93">
        <f>Average!E514</f>
        <v>5.531428571428572</v>
      </c>
      <c r="AD88" s="93">
        <f>BM$33+BM$34+BM$35+BM$36+AB88</f>
        <v>7.7600000000000007</v>
      </c>
      <c r="AE88" s="111">
        <f>AE55+Table652840536476[[#This Row],[Column1]]</f>
        <v>10.179572384137602</v>
      </c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</row>
    <row r="89" spans="1:69" x14ac:dyDescent="0.2">
      <c r="A89" s="84">
        <v>17</v>
      </c>
      <c r="B89" s="84"/>
      <c r="C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>
        <v>17</v>
      </c>
      <c r="X89" s="84"/>
      <c r="Y89" s="84" t="str">
        <f>T71</f>
        <v>S. Flerchinger</v>
      </c>
      <c r="Z89" s="90">
        <f>T104</f>
        <v>0.8</v>
      </c>
      <c r="AA89" s="97">
        <v>1.7845454545454544</v>
      </c>
      <c r="AB89" s="93">
        <f t="shared" si="34"/>
        <v>4.4000000000000004</v>
      </c>
      <c r="AC89" s="93">
        <f>Average!E515</f>
        <v>4.9200142450142446</v>
      </c>
      <c r="AD89" s="93">
        <f>BN$33+BN$34+BN$35+BN$36+AB89</f>
        <v>10.5</v>
      </c>
      <c r="AE89" s="111">
        <f>AE56+Table652840536476[[#This Row],[Column1]]</f>
        <v>9.5620899470899481</v>
      </c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</row>
    <row r="90" spans="1:69" x14ac:dyDescent="0.2">
      <c r="A90" s="84">
        <v>18</v>
      </c>
      <c r="B90" s="84"/>
      <c r="C90" s="84"/>
      <c r="E90" s="84"/>
      <c r="F90" s="84"/>
      <c r="G90" s="84"/>
      <c r="H90" s="84"/>
      <c r="I90" s="84"/>
      <c r="J90" s="84"/>
      <c r="L90" s="84"/>
      <c r="M90" s="84"/>
      <c r="N90" s="84"/>
      <c r="O90" s="84"/>
      <c r="P90" s="84"/>
      <c r="Q90" s="84"/>
      <c r="R90" s="84"/>
      <c r="U90" s="84"/>
      <c r="V90" s="84"/>
      <c r="W90" s="84">
        <v>18</v>
      </c>
      <c r="X90" s="84"/>
      <c r="Y90" s="84" t="str">
        <f>U71</f>
        <v>B. Slaybaugh</v>
      </c>
      <c r="Z90" s="90">
        <f>U104</f>
        <v>0</v>
      </c>
      <c r="AA90" s="97">
        <v>2.6150000000000002</v>
      </c>
      <c r="AB90" s="93">
        <f t="shared" si="34"/>
        <v>0</v>
      </c>
      <c r="AC90" s="93">
        <f>Average!E516</f>
        <v>5.5969230769230762</v>
      </c>
      <c r="AD90" s="93">
        <f>BO$33+BO$34+BO$35+BO$36+AB90</f>
        <v>0</v>
      </c>
      <c r="AE90" s="111">
        <f>AE57+Table652840536476[[#This Row],[Column1]]</f>
        <v>9.3812179487179499</v>
      </c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</row>
    <row r="91" spans="1:69" x14ac:dyDescent="0.2">
      <c r="A91" s="84">
        <v>19</v>
      </c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>
        <v>19</v>
      </c>
      <c r="X91" s="84"/>
      <c r="Y91" s="84" t="str">
        <f>V71</f>
        <v>Demand</v>
      </c>
      <c r="Z91" s="90">
        <f>V104</f>
        <v>0</v>
      </c>
      <c r="AA91" s="97">
        <v>4.0684615384615386</v>
      </c>
      <c r="AB91" s="93">
        <f t="shared" si="34"/>
        <v>1.7400000000000002</v>
      </c>
      <c r="AC91" s="93">
        <f>Average!E517</f>
        <v>9.81</v>
      </c>
      <c r="AD91" s="93">
        <f>BP$33+BP$34+BP$35+BP$36+AB91</f>
        <v>8.11</v>
      </c>
      <c r="AE91" s="111">
        <f>AE58+Table652840536476[[#This Row],[Column1]]</f>
        <v>15.40448717948718</v>
      </c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</row>
    <row r="92" spans="1:69" x14ac:dyDescent="0.2">
      <c r="A92" s="84">
        <v>20</v>
      </c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>
        <v>20</v>
      </c>
      <c r="X92" s="84"/>
      <c r="Y92" s="84"/>
      <c r="Z92" s="90"/>
      <c r="AA92" s="90"/>
      <c r="AB92" s="92"/>
      <c r="AC92" s="92"/>
      <c r="AD92" s="93"/>
      <c r="AE92" s="109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</row>
    <row r="93" spans="1:69" x14ac:dyDescent="0.2">
      <c r="A93" s="84">
        <v>21</v>
      </c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>
        <v>0.02</v>
      </c>
      <c r="N93" s="84"/>
      <c r="O93" s="84"/>
      <c r="P93" s="84"/>
      <c r="Q93" s="84"/>
      <c r="R93" s="84"/>
      <c r="S93" s="84"/>
      <c r="T93" s="84"/>
      <c r="U93" s="84"/>
      <c r="V93" s="84"/>
      <c r="W93" s="84">
        <v>21</v>
      </c>
      <c r="X93" s="84"/>
      <c r="Y93" s="84" t="s">
        <v>101</v>
      </c>
      <c r="Z93" s="90"/>
      <c r="AA93" s="90"/>
      <c r="AB93" s="92"/>
      <c r="AC93" s="92" t="s">
        <v>145</v>
      </c>
      <c r="AD93" s="93"/>
      <c r="AE93" s="111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</row>
    <row r="94" spans="1:69" x14ac:dyDescent="0.2">
      <c r="A94" s="84">
        <v>22</v>
      </c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>
        <v>22</v>
      </c>
      <c r="X94" s="84"/>
      <c r="Y94" s="84"/>
      <c r="Z94" s="91" t="s">
        <v>102</v>
      </c>
      <c r="AA94" s="91"/>
      <c r="AB94" s="92"/>
      <c r="AC94" s="92"/>
      <c r="AD94" s="93"/>
      <c r="AE94" s="109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</row>
    <row r="95" spans="1:69" x14ac:dyDescent="0.2">
      <c r="A95" s="84">
        <v>23</v>
      </c>
      <c r="B95" s="84">
        <v>0.06</v>
      </c>
      <c r="C95" s="84"/>
      <c r="D95" s="84">
        <v>0.04</v>
      </c>
      <c r="E95" s="34">
        <v>0.1</v>
      </c>
      <c r="F95" s="84"/>
      <c r="G95" s="84"/>
      <c r="H95" s="84"/>
      <c r="I95" s="84"/>
      <c r="J95" s="84"/>
      <c r="K95">
        <v>0.06</v>
      </c>
      <c r="L95" s="84">
        <v>0.38</v>
      </c>
      <c r="M95" s="84"/>
      <c r="N95" s="84"/>
      <c r="O95" s="84"/>
      <c r="P95" s="84">
        <v>0.03</v>
      </c>
      <c r="Q95" s="84"/>
      <c r="R95" s="84"/>
      <c r="S95" s="84"/>
      <c r="T95" s="84"/>
      <c r="U95" s="84"/>
      <c r="V95" s="84"/>
      <c r="W95" s="84">
        <v>23</v>
      </c>
      <c r="X95" s="84"/>
      <c r="Y95" s="84"/>
      <c r="Z95" s="92"/>
      <c r="AA95" s="92"/>
      <c r="AB95" s="92"/>
      <c r="AC95" s="92"/>
      <c r="AD95" s="93"/>
      <c r="AE95" s="93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</row>
    <row r="96" spans="1:69" x14ac:dyDescent="0.2">
      <c r="A96" s="84">
        <v>24</v>
      </c>
      <c r="B96" s="84">
        <v>0.02</v>
      </c>
      <c r="C96" s="84">
        <v>0.05</v>
      </c>
      <c r="D96" s="84"/>
      <c r="E96" s="84"/>
      <c r="F96" s="84"/>
      <c r="G96" s="84"/>
      <c r="H96" s="84"/>
      <c r="I96" s="84"/>
      <c r="J96" s="84"/>
      <c r="K96">
        <v>0.02</v>
      </c>
      <c r="L96" s="84">
        <v>0.02</v>
      </c>
      <c r="M96" s="84">
        <v>0.05</v>
      </c>
      <c r="N96" s="84"/>
      <c r="O96" s="84"/>
      <c r="P96" s="84">
        <v>0.02</v>
      </c>
      <c r="Q96" s="84"/>
      <c r="R96" s="84"/>
      <c r="T96" s="84">
        <v>0.1</v>
      </c>
      <c r="U96" s="84"/>
      <c r="V96" s="84"/>
      <c r="W96" s="84">
        <v>24</v>
      </c>
      <c r="X96" s="84"/>
      <c r="Y96" s="84"/>
      <c r="Z96" s="92"/>
      <c r="AA96" s="92"/>
      <c r="AB96" s="92"/>
      <c r="AC96" s="92"/>
      <c r="AD96" s="93"/>
      <c r="AE96" s="93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</row>
    <row r="97" spans="1:69" x14ac:dyDescent="0.2">
      <c r="A97" s="84">
        <v>25</v>
      </c>
      <c r="C97" s="84"/>
      <c r="D97" s="84"/>
      <c r="F97" s="84"/>
      <c r="G97" s="84"/>
      <c r="H97" s="84"/>
      <c r="I97" s="84"/>
      <c r="J97" s="84"/>
      <c r="L97" s="84"/>
      <c r="M97" s="84"/>
      <c r="N97" s="84"/>
      <c r="O97" s="84"/>
      <c r="P97" s="84"/>
      <c r="Q97" s="84"/>
      <c r="S97" s="84"/>
      <c r="T97" s="84"/>
      <c r="U97" s="84"/>
      <c r="V97" s="84"/>
      <c r="W97" s="84">
        <v>25</v>
      </c>
      <c r="X97" s="84"/>
      <c r="Y97" s="84"/>
      <c r="Z97" s="92"/>
      <c r="AA97" s="92"/>
      <c r="AB97" s="92"/>
      <c r="AC97" s="92"/>
      <c r="AD97" s="93"/>
      <c r="AE97" s="93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</row>
    <row r="98" spans="1:69" x14ac:dyDescent="0.2">
      <c r="A98" s="84">
        <v>26</v>
      </c>
      <c r="B98" s="84"/>
      <c r="C98" s="84"/>
      <c r="E98" s="84"/>
      <c r="F98" s="84"/>
      <c r="G98" s="84"/>
      <c r="H98" s="84"/>
      <c r="I98" s="84"/>
      <c r="J98" s="84"/>
      <c r="L98" s="84"/>
      <c r="M98" s="84"/>
      <c r="N98" s="84"/>
      <c r="P98" s="84"/>
      <c r="Q98" s="84"/>
      <c r="R98" s="84"/>
      <c r="S98" s="84"/>
      <c r="T98" s="84"/>
      <c r="U98" s="84"/>
      <c r="V98" s="84"/>
      <c r="W98" s="84">
        <v>26</v>
      </c>
      <c r="X98" s="84"/>
      <c r="Y98" s="84"/>
      <c r="Z98" s="92"/>
      <c r="AA98" s="92"/>
      <c r="AB98" s="92"/>
      <c r="AC98" s="92"/>
      <c r="AD98" s="93"/>
      <c r="AE98" s="93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</row>
    <row r="99" spans="1:69" x14ac:dyDescent="0.2">
      <c r="A99" s="84">
        <v>27</v>
      </c>
      <c r="B99">
        <v>0.13</v>
      </c>
      <c r="C99" s="84">
        <v>0.15</v>
      </c>
      <c r="D99" s="34">
        <v>0.14000000000000001</v>
      </c>
      <c r="E99" s="34">
        <v>0.05</v>
      </c>
      <c r="F99" s="84"/>
      <c r="G99" s="84"/>
      <c r="H99" s="84"/>
      <c r="I99" s="84">
        <v>0.15</v>
      </c>
      <c r="J99" s="84"/>
      <c r="K99" s="84">
        <v>0.12</v>
      </c>
      <c r="L99" s="84"/>
      <c r="M99" s="84"/>
      <c r="N99" s="84"/>
      <c r="P99">
        <v>0.03</v>
      </c>
      <c r="Q99" s="84">
        <v>0.04</v>
      </c>
      <c r="R99" s="84">
        <v>7.0000000000000007E-2</v>
      </c>
      <c r="S99" s="84"/>
      <c r="T99" s="34">
        <v>0.3</v>
      </c>
      <c r="U99" s="84"/>
      <c r="V99" s="84"/>
      <c r="W99" s="84">
        <v>27</v>
      </c>
      <c r="X99" s="84"/>
      <c r="Y99" s="84"/>
      <c r="Z99" s="92"/>
      <c r="AA99" s="92"/>
      <c r="AB99" s="92"/>
      <c r="AC99" s="92"/>
      <c r="AD99" s="93"/>
      <c r="AE99" s="93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</row>
    <row r="100" spans="1:69" x14ac:dyDescent="0.2">
      <c r="A100" s="84">
        <v>28</v>
      </c>
      <c r="C100" s="84"/>
      <c r="F100" s="84">
        <v>0.1</v>
      </c>
      <c r="G100" s="84"/>
      <c r="H100" s="84"/>
      <c r="I100" s="84"/>
      <c r="J100" s="84"/>
      <c r="L100" s="84"/>
      <c r="M100" s="84">
        <v>0.08</v>
      </c>
      <c r="N100" s="84">
        <v>0.25</v>
      </c>
      <c r="P100">
        <v>7.0000000000000007E-2</v>
      </c>
      <c r="Q100" s="84"/>
      <c r="T100" s="84"/>
      <c r="U100" s="84"/>
      <c r="V100" s="84"/>
      <c r="W100" s="84">
        <v>28</v>
      </c>
      <c r="X100" s="84"/>
      <c r="Y100" s="84"/>
      <c r="Z100" s="92"/>
      <c r="AA100" s="92"/>
      <c r="AB100" s="92"/>
      <c r="AC100" s="92"/>
      <c r="AD100" s="93"/>
      <c r="AE100" s="93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</row>
    <row r="101" spans="1:69" x14ac:dyDescent="0.2">
      <c r="A101" s="84">
        <v>29</v>
      </c>
      <c r="B101" s="84">
        <v>0.16</v>
      </c>
      <c r="C101" s="84">
        <v>0.35</v>
      </c>
      <c r="D101" s="34">
        <v>0.13</v>
      </c>
      <c r="E101" s="34">
        <v>0.1</v>
      </c>
      <c r="F101" s="84">
        <v>0.17</v>
      </c>
      <c r="G101" s="84"/>
      <c r="H101" s="84"/>
      <c r="I101" s="84">
        <v>0.15</v>
      </c>
      <c r="J101" s="84"/>
      <c r="K101" s="34">
        <v>0.19</v>
      </c>
      <c r="L101" s="34">
        <v>0.14000000000000001</v>
      </c>
      <c r="M101" s="84"/>
      <c r="N101" s="84"/>
      <c r="P101" s="84">
        <v>0.31</v>
      </c>
      <c r="Q101" s="84">
        <v>7.0000000000000007E-2</v>
      </c>
      <c r="R101" s="84">
        <v>0.09</v>
      </c>
      <c r="S101" s="84"/>
      <c r="T101" s="34">
        <v>0.2</v>
      </c>
      <c r="U101" s="84"/>
      <c r="V101" s="84"/>
      <c r="W101" s="84">
        <v>29</v>
      </c>
      <c r="X101" s="84"/>
      <c r="Y101" s="84" t="s">
        <v>190</v>
      </c>
      <c r="Z101" s="92"/>
      <c r="AA101" s="92"/>
      <c r="AB101" s="92"/>
      <c r="AC101" s="92"/>
      <c r="AD101" s="93"/>
      <c r="AE101" s="93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</row>
    <row r="102" spans="1:69" x14ac:dyDescent="0.2">
      <c r="A102" s="84">
        <v>30</v>
      </c>
      <c r="B102" s="84"/>
      <c r="C102" s="84"/>
      <c r="E102" s="84"/>
      <c r="F102" s="84"/>
      <c r="G102" s="84"/>
      <c r="H102" s="84"/>
      <c r="I102" s="84"/>
      <c r="J102" s="84"/>
      <c r="L102" s="84">
        <v>0.02</v>
      </c>
      <c r="M102" s="84"/>
      <c r="N102" s="84"/>
      <c r="P102" s="34">
        <v>0.03</v>
      </c>
      <c r="Q102" s="84"/>
      <c r="R102" s="84"/>
      <c r="S102" s="84"/>
      <c r="T102" s="84"/>
      <c r="U102" s="84"/>
      <c r="V102" s="84"/>
      <c r="W102" s="84">
        <v>30</v>
      </c>
      <c r="X102" s="84"/>
      <c r="Y102" s="84"/>
      <c r="Z102" s="92"/>
      <c r="AA102" s="92"/>
      <c r="AB102" s="92"/>
      <c r="AC102" s="92"/>
      <c r="AD102" s="93"/>
      <c r="AE102" s="93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</row>
    <row r="103" spans="1:69" x14ac:dyDescent="0.2">
      <c r="A103" s="84">
        <v>31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>
        <v>0.22</v>
      </c>
      <c r="R103" s="84"/>
      <c r="S103" s="84"/>
      <c r="T103" s="84"/>
      <c r="U103" s="84"/>
      <c r="V103" s="84"/>
      <c r="W103" s="84">
        <v>31</v>
      </c>
      <c r="X103" s="84"/>
      <c r="Y103" s="84"/>
      <c r="Z103" s="92"/>
      <c r="AA103" s="92"/>
      <c r="AB103" s="92"/>
      <c r="AC103" s="92"/>
      <c r="AD103" s="93"/>
      <c r="AE103" s="93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</row>
    <row r="104" spans="1:69" x14ac:dyDescent="0.2">
      <c r="A104" s="102" t="s">
        <v>37</v>
      </c>
      <c r="B104" s="102">
        <f t="shared" ref="B104:V104" si="35">SUM(B73:B103)</f>
        <v>0.55000000000000004</v>
      </c>
      <c r="C104" s="102">
        <f t="shared" si="35"/>
        <v>0.85</v>
      </c>
      <c r="D104" s="102">
        <f t="shared" si="35"/>
        <v>0.51</v>
      </c>
      <c r="E104" s="102">
        <f t="shared" si="35"/>
        <v>0.77</v>
      </c>
      <c r="F104" s="102">
        <f t="shared" si="35"/>
        <v>0.57000000000000006</v>
      </c>
      <c r="G104" s="102"/>
      <c r="H104" s="102"/>
      <c r="I104" s="102">
        <f t="shared" si="35"/>
        <v>0.62</v>
      </c>
      <c r="J104" s="102">
        <f t="shared" si="35"/>
        <v>0</v>
      </c>
      <c r="K104" s="102">
        <f t="shared" si="35"/>
        <v>0.77</v>
      </c>
      <c r="L104" s="102">
        <f t="shared" si="35"/>
        <v>0.56000000000000005</v>
      </c>
      <c r="M104" s="102">
        <f t="shared" si="35"/>
        <v>0.33</v>
      </c>
      <c r="N104" s="102">
        <f t="shared" si="35"/>
        <v>0.64</v>
      </c>
      <c r="O104" s="102">
        <f t="shared" si="35"/>
        <v>0</v>
      </c>
      <c r="P104" s="102">
        <f t="shared" si="35"/>
        <v>0.93000000000000016</v>
      </c>
      <c r="Q104" s="102">
        <f t="shared" si="35"/>
        <v>1.1800000000000002</v>
      </c>
      <c r="R104" s="102">
        <f t="shared" si="35"/>
        <v>0.71999999999999986</v>
      </c>
      <c r="S104" s="102">
        <f t="shared" si="35"/>
        <v>0</v>
      </c>
      <c r="T104" s="102">
        <f t="shared" si="35"/>
        <v>0.8</v>
      </c>
      <c r="U104" s="102">
        <f t="shared" si="35"/>
        <v>0</v>
      </c>
      <c r="V104" s="102">
        <f t="shared" si="35"/>
        <v>0</v>
      </c>
      <c r="W104" s="84"/>
      <c r="X104" s="84"/>
      <c r="Y104" s="84"/>
      <c r="Z104" s="92"/>
      <c r="AA104" s="92"/>
      <c r="AB104" s="92"/>
      <c r="AC104" s="92"/>
      <c r="AD104" s="93"/>
      <c r="AE104" s="93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</row>
    <row r="105" spans="1:69" x14ac:dyDescent="0.2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92"/>
      <c r="AA105" s="92"/>
      <c r="AB105" s="92"/>
      <c r="AC105" s="92"/>
      <c r="AD105" s="93"/>
      <c r="AE105" s="93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</row>
    <row r="106" spans="1:69" x14ac:dyDescent="0.2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7"/>
      <c r="P106" s="84"/>
      <c r="Q106" s="158" t="s">
        <v>196</v>
      </c>
      <c r="R106" s="84"/>
      <c r="S106" s="84"/>
      <c r="T106" s="84"/>
      <c r="U106" s="84"/>
      <c r="V106" s="84"/>
      <c r="W106" s="84"/>
      <c r="X106" s="84"/>
      <c r="Y106" s="120">
        <v>43556</v>
      </c>
      <c r="Z106" s="121"/>
      <c r="AA106" s="121" t="s">
        <v>107</v>
      </c>
      <c r="AB106" s="122"/>
      <c r="AC106" s="122"/>
      <c r="AD106" s="123"/>
      <c r="AE106" s="105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</row>
    <row r="107" spans="1:69" x14ac:dyDescent="0.2">
      <c r="A107" s="84" t="s">
        <v>41</v>
      </c>
      <c r="B107" s="84" t="s">
        <v>1</v>
      </c>
      <c r="C107" s="84" t="s">
        <v>2</v>
      </c>
      <c r="D107" s="84" t="s">
        <v>113</v>
      </c>
      <c r="E107" s="84" t="s">
        <v>4</v>
      </c>
      <c r="F107" s="84" t="s">
        <v>5</v>
      </c>
      <c r="G107" s="84"/>
      <c r="H107" s="84"/>
      <c r="I107" s="84" t="s">
        <v>6</v>
      </c>
      <c r="J107" s="84" t="s">
        <v>180</v>
      </c>
      <c r="K107" s="84" t="s">
        <v>96</v>
      </c>
      <c r="L107" s="84" t="s">
        <v>9</v>
      </c>
      <c r="M107" s="34" t="s">
        <v>195</v>
      </c>
      <c r="N107" s="84" t="s">
        <v>11</v>
      </c>
      <c r="O107" s="87" t="s">
        <v>185</v>
      </c>
      <c r="P107" s="84" t="s">
        <v>13</v>
      </c>
      <c r="Q107" s="157" t="s">
        <v>208</v>
      </c>
      <c r="R107" s="84" t="s">
        <v>189</v>
      </c>
      <c r="S107" s="84" t="s">
        <v>16</v>
      </c>
      <c r="T107" s="84" t="s">
        <v>17</v>
      </c>
      <c r="U107" s="84" t="s">
        <v>18</v>
      </c>
      <c r="V107" s="84" t="s">
        <v>19</v>
      </c>
      <c r="W107" s="84"/>
      <c r="X107" s="84"/>
      <c r="Y107" s="84"/>
      <c r="Z107" s="84"/>
      <c r="AA107" s="90" t="s">
        <v>115</v>
      </c>
      <c r="AB107" s="92" t="s">
        <v>99</v>
      </c>
      <c r="AC107" s="124" t="s">
        <v>116</v>
      </c>
      <c r="AD107" s="93" t="s">
        <v>100</v>
      </c>
      <c r="AE107" s="126" t="s">
        <v>178</v>
      </c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</row>
    <row r="108" spans="1:69" x14ac:dyDescent="0.2">
      <c r="A108" s="84">
        <v>2019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 t="s">
        <v>1</v>
      </c>
      <c r="Z108" s="84">
        <f>B140</f>
        <v>1.6900000000000004</v>
      </c>
      <c r="AA108" s="97">
        <v>1.5104347826086957</v>
      </c>
      <c r="AB108" s="93">
        <f>AK25</f>
        <v>4.74</v>
      </c>
      <c r="AC108" s="93">
        <f>Average!F499</f>
        <v>5.6307142857142862</v>
      </c>
      <c r="AD108" s="93">
        <f>AX$33+AX$34+AX$35+AX$36+AB108</f>
        <v>10.17</v>
      </c>
      <c r="AE108" s="111">
        <f>AE73+Table7172941546577[[#This Row],[Column2]]</f>
        <v>9.4165703358638151</v>
      </c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</row>
    <row r="109" spans="1:69" x14ac:dyDescent="0.2">
      <c r="A109" s="84">
        <v>1</v>
      </c>
      <c r="B109" s="84"/>
      <c r="C109" s="84"/>
      <c r="D109" s="84"/>
      <c r="E109" s="84">
        <v>0.08</v>
      </c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>
        <v>0.23</v>
      </c>
      <c r="R109" s="84"/>
      <c r="S109" s="84"/>
      <c r="T109" s="84"/>
      <c r="U109" s="84"/>
      <c r="V109" s="84"/>
      <c r="W109" s="84">
        <v>1</v>
      </c>
      <c r="X109" s="84"/>
      <c r="Y109" s="84" t="s">
        <v>2</v>
      </c>
      <c r="Z109" s="84">
        <f>C140</f>
        <v>3.3200000000000003</v>
      </c>
      <c r="AA109" s="97">
        <v>2.0415789473684209</v>
      </c>
      <c r="AB109" s="93">
        <f t="shared" ref="AB109:AB126" si="36">AK26</f>
        <v>10.309999999999999</v>
      </c>
      <c r="AC109" s="93">
        <f>Average!F500</f>
        <v>7.7946635610766037</v>
      </c>
      <c r="AD109" s="93">
        <f>AY$33+AY$34+AY$35+AY$36+AB109</f>
        <v>18.799999999999997</v>
      </c>
      <c r="AE109" s="111">
        <f>AE74+Table7172941546577[[#This Row],[Column2]]</f>
        <v>13.642184565109588</v>
      </c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</row>
    <row r="110" spans="1:69" x14ac:dyDescent="0.2">
      <c r="A110" s="84">
        <v>2</v>
      </c>
      <c r="B110" s="84"/>
      <c r="C110" s="84"/>
      <c r="D110" s="84"/>
      <c r="E110" s="84">
        <v>0.03</v>
      </c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>
        <v>0.76</v>
      </c>
      <c r="R110" s="84"/>
      <c r="S110" s="84"/>
      <c r="T110" s="84"/>
      <c r="U110" s="84"/>
      <c r="V110" s="84"/>
      <c r="W110" s="84">
        <v>2</v>
      </c>
      <c r="X110" s="84"/>
      <c r="Y110" s="84" t="s">
        <v>113</v>
      </c>
      <c r="Z110" s="84">
        <f>D140</f>
        <v>2.44</v>
      </c>
      <c r="AA110" s="97"/>
      <c r="AB110" s="93">
        <f t="shared" si="36"/>
        <v>5.3599999999999994</v>
      </c>
      <c r="AC110" s="93"/>
      <c r="AD110" s="93">
        <f>AZ$33+AZ$34+AZ$35+AZ$36+AB110</f>
        <v>8.0599999999999987</v>
      </c>
      <c r="AE110" s="111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</row>
    <row r="111" spans="1:69" x14ac:dyDescent="0.2">
      <c r="A111" s="84">
        <v>3</v>
      </c>
      <c r="B111" s="84">
        <v>0.02</v>
      </c>
      <c r="C111" s="84">
        <v>0.06</v>
      </c>
      <c r="D111" s="34">
        <v>0.02</v>
      </c>
      <c r="E111" s="34">
        <v>0.27</v>
      </c>
      <c r="F111" s="84">
        <v>0.05</v>
      </c>
      <c r="G111" s="84"/>
      <c r="H111" s="84"/>
      <c r="I111" s="84"/>
      <c r="J111" s="84"/>
      <c r="K111" s="84"/>
      <c r="L111" s="84">
        <v>0.02</v>
      </c>
      <c r="M111" s="84"/>
      <c r="N111" s="84">
        <v>0.01</v>
      </c>
      <c r="O111" s="84"/>
      <c r="P111" s="84">
        <v>0.06</v>
      </c>
      <c r="Q111" s="84">
        <v>0.04</v>
      </c>
      <c r="R111" s="84">
        <v>0.05</v>
      </c>
      <c r="S111" s="84"/>
      <c r="T111" s="84"/>
      <c r="U111" s="84"/>
      <c r="V111" s="84"/>
      <c r="W111" s="84">
        <v>3</v>
      </c>
      <c r="X111" s="84"/>
      <c r="Y111" s="84" t="s">
        <v>4</v>
      </c>
      <c r="Z111" s="84">
        <f>E140</f>
        <v>2.56</v>
      </c>
      <c r="AA111" s="97">
        <v>1.9882608695652173</v>
      </c>
      <c r="AB111" s="93">
        <f t="shared" si="36"/>
        <v>9.92</v>
      </c>
      <c r="AC111" s="93">
        <f>Average!F502</f>
        <v>8.7482142857142851</v>
      </c>
      <c r="AD111" s="93">
        <f>BA$33+BA$34+BA$35+BA$36+AB111</f>
        <v>14.6</v>
      </c>
      <c r="AE111" s="111">
        <f>AE76+Table7172941546577[[#This Row],[Column2]]</f>
        <v>14.832732919254656</v>
      </c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</row>
    <row r="112" spans="1:69" x14ac:dyDescent="0.2">
      <c r="A112" s="84">
        <v>4</v>
      </c>
      <c r="B112" s="84"/>
      <c r="C112" s="84"/>
      <c r="D112" s="84"/>
      <c r="E112" s="34">
        <v>0.18</v>
      </c>
      <c r="F112" s="84">
        <v>0.02</v>
      </c>
      <c r="G112" s="84"/>
      <c r="H112" s="84"/>
      <c r="I112" s="84"/>
      <c r="J112" s="84"/>
      <c r="K112" s="84"/>
      <c r="L112" s="84"/>
      <c r="M112" s="84">
        <v>7.0000000000000007E-2</v>
      </c>
      <c r="N112" s="84"/>
      <c r="O112" s="84"/>
      <c r="P112" s="84"/>
      <c r="Q112" s="84"/>
      <c r="R112" s="84"/>
      <c r="S112" s="84"/>
      <c r="T112" s="84">
        <v>0.7</v>
      </c>
      <c r="U112" s="84"/>
      <c r="V112" s="84"/>
      <c r="W112" s="84">
        <v>4</v>
      </c>
      <c r="X112" s="84"/>
      <c r="Y112" s="84" t="s">
        <v>5</v>
      </c>
      <c r="Z112" s="84">
        <f>F140</f>
        <v>2.72</v>
      </c>
      <c r="AA112" s="97">
        <v>1.7626086956521743</v>
      </c>
      <c r="AB112" s="93">
        <f t="shared" si="36"/>
        <v>6.93</v>
      </c>
      <c r="AC112" s="93">
        <f>Average!F503</f>
        <v>5.9353571428571428</v>
      </c>
      <c r="AD112" s="93">
        <f>BB$33+BB$34+BB$35+BB$36+AB112</f>
        <v>13.35</v>
      </c>
      <c r="AE112" s="111">
        <f>AE77+Table7172941546577[[#This Row],[Column2]]</f>
        <v>10.736153536479625</v>
      </c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</row>
    <row r="113" spans="1:69" x14ac:dyDescent="0.2">
      <c r="A113" s="84">
        <v>5</v>
      </c>
      <c r="B113" s="84">
        <v>0.15</v>
      </c>
      <c r="C113" s="84">
        <v>0.27</v>
      </c>
      <c r="D113" s="34">
        <v>0.16</v>
      </c>
      <c r="E113" s="84"/>
      <c r="F113" s="84">
        <v>0.05</v>
      </c>
      <c r="G113" s="84"/>
      <c r="H113" s="84"/>
      <c r="I113" s="84"/>
      <c r="J113" s="84"/>
      <c r="L113" s="84">
        <v>0.03</v>
      </c>
      <c r="M113" s="84"/>
      <c r="N113" s="84">
        <v>0.11</v>
      </c>
      <c r="O113" s="84"/>
      <c r="P113" s="84"/>
      <c r="Q113" s="34">
        <v>0.35</v>
      </c>
      <c r="R113" s="84">
        <v>0.24</v>
      </c>
      <c r="T113" s="84"/>
      <c r="U113" s="84"/>
      <c r="V113" s="84"/>
      <c r="W113" s="84">
        <v>5</v>
      </c>
      <c r="X113" s="84"/>
      <c r="Y113" s="84" t="s">
        <v>6</v>
      </c>
      <c r="Z113" s="84">
        <f>I140</f>
        <v>0</v>
      </c>
      <c r="AA113" s="97">
        <v>1.3140000000000001</v>
      </c>
      <c r="AB113" s="93">
        <f t="shared" si="36"/>
        <v>3.27</v>
      </c>
      <c r="AC113" s="93">
        <f>Average!F504</f>
        <v>5.1844999999999999</v>
      </c>
      <c r="AD113" s="93">
        <f>BC$33+BC$34+BC$35+BC$36+AB113</f>
        <v>7.7200000000000006</v>
      </c>
      <c r="AE113" s="111">
        <f>AE78+Table7172941546577[[#This Row],[Column2]]</f>
        <v>9.4057321981424149</v>
      </c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</row>
    <row r="114" spans="1:69" x14ac:dyDescent="0.2">
      <c r="A114" s="84">
        <v>6</v>
      </c>
      <c r="B114" s="84">
        <v>0.08</v>
      </c>
      <c r="C114" s="84">
        <v>0.4</v>
      </c>
      <c r="D114" s="34">
        <v>0.12</v>
      </c>
      <c r="E114" s="84"/>
      <c r="F114" s="34">
        <v>1.08</v>
      </c>
      <c r="G114" s="34"/>
      <c r="H114" s="34"/>
      <c r="I114" s="84"/>
      <c r="J114" s="84"/>
      <c r="K114" s="84"/>
      <c r="L114" s="84">
        <v>0.16</v>
      </c>
      <c r="M114" s="84">
        <v>0.48</v>
      </c>
      <c r="N114" s="84">
        <v>0.5</v>
      </c>
      <c r="O114" s="84"/>
      <c r="P114" s="84">
        <v>0.06</v>
      </c>
      <c r="Q114" s="34">
        <v>0.08</v>
      </c>
      <c r="R114" s="84">
        <v>0.12</v>
      </c>
      <c r="S114" s="84"/>
      <c r="T114" s="84"/>
      <c r="U114" s="84"/>
      <c r="V114" s="84"/>
      <c r="W114" s="84">
        <v>6</v>
      </c>
      <c r="X114" s="84"/>
      <c r="Y114" s="84" t="s">
        <v>180</v>
      </c>
      <c r="Z114" s="84">
        <f>J140</f>
        <v>0</v>
      </c>
      <c r="AA114" s="97">
        <v>1.5482608695652174</v>
      </c>
      <c r="AB114" s="93">
        <f t="shared" si="36"/>
        <v>0</v>
      </c>
      <c r="AC114" s="93">
        <f>Average!F505</f>
        <v>6.0846428571428568</v>
      </c>
      <c r="AD114" s="93">
        <f>BD$33+BD$34+BD$35+BD$36+AB114</f>
        <v>6.86</v>
      </c>
      <c r="AE114" s="111">
        <f>AE79+Table7172941546577[[#This Row],[Column2]]</f>
        <v>10.276307754242536</v>
      </c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</row>
    <row r="115" spans="1:69" x14ac:dyDescent="0.2">
      <c r="A115" s="84">
        <v>7</v>
      </c>
      <c r="B115" s="34">
        <v>0.18</v>
      </c>
      <c r="C115" s="34">
        <v>0.42</v>
      </c>
      <c r="D115" s="34">
        <v>0.32</v>
      </c>
      <c r="E115" s="34">
        <v>0.41</v>
      </c>
      <c r="F115" s="84"/>
      <c r="G115" s="84"/>
      <c r="H115" s="84"/>
      <c r="I115" s="84"/>
      <c r="J115" s="84"/>
      <c r="K115" s="84"/>
      <c r="L115" s="34">
        <v>0.26</v>
      </c>
      <c r="M115" s="84">
        <v>0.32</v>
      </c>
      <c r="N115" s="84"/>
      <c r="O115" s="84"/>
      <c r="P115" s="84">
        <v>0.08</v>
      </c>
      <c r="Q115" s="34">
        <v>0.35</v>
      </c>
      <c r="R115" s="34">
        <v>0.37</v>
      </c>
      <c r="S115" s="84"/>
      <c r="T115" s="84">
        <v>0.35</v>
      </c>
      <c r="U115" s="84"/>
      <c r="V115" s="84"/>
      <c r="W115" s="84">
        <v>7</v>
      </c>
      <c r="X115" s="84"/>
      <c r="Y115" s="84" t="s">
        <v>96</v>
      </c>
      <c r="Z115" s="84">
        <f>K140</f>
        <v>0</v>
      </c>
      <c r="AA115" s="97"/>
      <c r="AB115" s="93">
        <f t="shared" si="36"/>
        <v>4.370000000000001</v>
      </c>
      <c r="AC115" s="93"/>
      <c r="AD115" s="93">
        <f>BE$33+BE$34+BE$35+BE$36+AB115</f>
        <v>10.280000000000001</v>
      </c>
      <c r="AE115" s="111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</row>
    <row r="116" spans="1:69" x14ac:dyDescent="0.2">
      <c r="A116" s="84">
        <v>8</v>
      </c>
      <c r="B116" s="34">
        <v>0.44</v>
      </c>
      <c r="C116" s="34">
        <v>0.65</v>
      </c>
      <c r="D116" s="34">
        <v>0.89</v>
      </c>
      <c r="E116" s="34">
        <v>0.52</v>
      </c>
      <c r="F116" s="84"/>
      <c r="G116" s="84"/>
      <c r="H116" s="84"/>
      <c r="I116" s="84"/>
      <c r="J116" s="84"/>
      <c r="K116" s="84"/>
      <c r="L116" s="34">
        <v>0.6</v>
      </c>
      <c r="M116" s="34">
        <v>0.02</v>
      </c>
      <c r="N116" s="34">
        <v>1</v>
      </c>
      <c r="O116" s="84"/>
      <c r="P116" s="34">
        <v>0.25</v>
      </c>
      <c r="Q116" s="34">
        <v>0.52</v>
      </c>
      <c r="R116" s="34">
        <v>0.6</v>
      </c>
      <c r="S116" s="84"/>
      <c r="T116" s="84"/>
      <c r="U116" s="84"/>
      <c r="V116" s="84"/>
      <c r="W116" s="84">
        <v>8</v>
      </c>
      <c r="X116" s="84"/>
      <c r="Y116" s="84" t="s">
        <v>9</v>
      </c>
      <c r="Z116" s="84">
        <f>L140</f>
        <v>1.9900000000000002</v>
      </c>
      <c r="AA116" s="97">
        <v>1.8860869565217393</v>
      </c>
      <c r="AB116" s="93">
        <f t="shared" si="36"/>
        <v>7.51</v>
      </c>
      <c r="AC116" s="93">
        <f>Average!F507</f>
        <v>7.3635714285714284</v>
      </c>
      <c r="AD116" s="93">
        <f>BF$33+BF$34+BF$35+BF$36+AB116</f>
        <v>15.21</v>
      </c>
      <c r="AE116" s="111">
        <f>AE81+Table7172941546577[[#This Row],[Column2]]</f>
        <v>12.347895365504062</v>
      </c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</row>
    <row r="117" spans="1:69" x14ac:dyDescent="0.2">
      <c r="A117" s="84">
        <v>9</v>
      </c>
      <c r="B117" s="34">
        <v>0.09</v>
      </c>
      <c r="C117" s="34">
        <v>0.06</v>
      </c>
      <c r="D117" s="34">
        <v>7.0000000000000007E-2</v>
      </c>
      <c r="E117" s="34">
        <v>0.33</v>
      </c>
      <c r="F117" s="34">
        <v>0.45</v>
      </c>
      <c r="G117" s="34"/>
      <c r="H117" s="34"/>
      <c r="I117" s="139"/>
      <c r="J117" s="84"/>
      <c r="K117" s="84"/>
      <c r="L117" s="34">
        <v>0.25</v>
      </c>
      <c r="M117" s="34">
        <v>0.61</v>
      </c>
      <c r="N117" s="34">
        <v>0.11</v>
      </c>
      <c r="O117" s="84"/>
      <c r="P117" s="34">
        <v>0.52</v>
      </c>
      <c r="Q117" s="34">
        <v>0.28999999999999998</v>
      </c>
      <c r="R117" s="34">
        <v>0.18</v>
      </c>
      <c r="S117" s="84"/>
      <c r="T117" s="84"/>
      <c r="U117" s="84"/>
      <c r="V117" s="84"/>
      <c r="W117" s="84">
        <v>9</v>
      </c>
      <c r="X117" s="84"/>
      <c r="Y117" s="34" t="s">
        <v>195</v>
      </c>
      <c r="Z117" s="84">
        <f>M140</f>
        <v>1.9600000000000002</v>
      </c>
      <c r="AA117" s="97">
        <v>1.618260869565217</v>
      </c>
      <c r="AB117" s="93">
        <f t="shared" si="36"/>
        <v>6.18</v>
      </c>
      <c r="AC117" s="93">
        <f>Average!F508</f>
        <v>6.6116666666666664</v>
      </c>
      <c r="AD117" s="93">
        <f>BG$33+BG$34+BG$35+BG$36+AB117</f>
        <v>6.18</v>
      </c>
      <c r="AE117" s="111">
        <f>AE82+Table7172941546577[[#This Row],[Column2]]</f>
        <v>10.963097826086956</v>
      </c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</row>
    <row r="118" spans="1:69" x14ac:dyDescent="0.2">
      <c r="A118" s="84">
        <v>10</v>
      </c>
      <c r="B118" s="34">
        <v>0.01</v>
      </c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34">
        <v>0.26</v>
      </c>
      <c r="N118" s="34">
        <v>0.26</v>
      </c>
      <c r="O118" s="84"/>
      <c r="P118" s="34">
        <v>0.2</v>
      </c>
      <c r="Q118" s="84"/>
      <c r="R118" s="84"/>
      <c r="T118" s="84">
        <v>0.9</v>
      </c>
      <c r="U118" s="84"/>
      <c r="V118" s="84"/>
      <c r="W118" s="84">
        <v>10</v>
      </c>
      <c r="X118" s="84"/>
      <c r="Y118" s="84" t="s">
        <v>11</v>
      </c>
      <c r="Z118" s="84">
        <f>N140</f>
        <v>2.8900000000000006</v>
      </c>
      <c r="AA118" s="97">
        <v>1.9852173913043476</v>
      </c>
      <c r="AB118" s="93">
        <f t="shared" si="36"/>
        <v>8.3300000000000018</v>
      </c>
      <c r="AC118" s="93">
        <f>Average!F509</f>
        <v>6.7275</v>
      </c>
      <c r="AD118" s="93">
        <f>BH$33+BH$34+BH$35+BH$36+AB118</f>
        <v>16.840000000000003</v>
      </c>
      <c r="AE118" s="111">
        <f>AE83+Table7172941546577[[#This Row],[Column2]]</f>
        <v>12.046538992408557</v>
      </c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</row>
    <row r="119" spans="1:69" x14ac:dyDescent="0.2">
      <c r="A119" s="84">
        <v>11</v>
      </c>
      <c r="B119" s="34">
        <v>0.28999999999999998</v>
      </c>
      <c r="C119" s="34">
        <v>0.33</v>
      </c>
      <c r="D119" s="34">
        <v>0.22</v>
      </c>
      <c r="E119" s="34">
        <v>0.27</v>
      </c>
      <c r="F119" s="84">
        <v>0.05</v>
      </c>
      <c r="G119" s="84"/>
      <c r="H119" s="84"/>
      <c r="I119" s="84"/>
      <c r="J119" s="84"/>
      <c r="L119" s="34">
        <v>0.25</v>
      </c>
      <c r="M119" s="84"/>
      <c r="N119" s="84"/>
      <c r="O119" s="84"/>
      <c r="P119" s="34">
        <v>0.02</v>
      </c>
      <c r="Q119" s="34">
        <v>0.16</v>
      </c>
      <c r="R119" s="34">
        <v>0.19</v>
      </c>
      <c r="T119" s="84"/>
      <c r="U119" s="84"/>
      <c r="V119" s="84"/>
      <c r="W119" s="84">
        <v>11</v>
      </c>
      <c r="X119" s="84"/>
      <c r="Y119" s="84" t="str">
        <f>O107</f>
        <v>Villard</v>
      </c>
      <c r="Z119" s="84">
        <f>O140</f>
        <v>0</v>
      </c>
      <c r="AA119" s="97">
        <v>1.5217391304347829</v>
      </c>
      <c r="AB119" s="93">
        <f t="shared" si="36"/>
        <v>2.08</v>
      </c>
      <c r="AC119" s="93">
        <f>Average!F510</f>
        <v>5.828333333333334</v>
      </c>
      <c r="AD119" s="93">
        <f>BI$33+BI$34+BI$35+BI$36+AB119</f>
        <v>2.08</v>
      </c>
      <c r="AE119" s="111">
        <f>AE84+Table7172941546577[[#This Row],[Column2]]</f>
        <v>9.6539723320158117</v>
      </c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</row>
    <row r="120" spans="1:69" x14ac:dyDescent="0.2">
      <c r="A120" s="84">
        <v>12</v>
      </c>
      <c r="B120" s="34">
        <v>0.09</v>
      </c>
      <c r="C120" s="34">
        <v>0.14000000000000001</v>
      </c>
      <c r="D120" s="34">
        <v>0.11</v>
      </c>
      <c r="E120" s="34">
        <v>7.0000000000000007E-2</v>
      </c>
      <c r="F120" s="84">
        <v>0.35</v>
      </c>
      <c r="G120" s="84"/>
      <c r="H120" s="84"/>
      <c r="J120" s="84"/>
      <c r="L120" s="34">
        <v>0.09</v>
      </c>
      <c r="M120" s="84"/>
      <c r="N120" s="34">
        <v>0.2</v>
      </c>
      <c r="O120" s="84"/>
      <c r="P120" s="34">
        <v>0.15</v>
      </c>
      <c r="Q120" s="84"/>
      <c r="R120" s="34">
        <v>0.01</v>
      </c>
      <c r="S120" s="84"/>
      <c r="T120" s="84"/>
      <c r="U120" s="84"/>
      <c r="V120" s="84"/>
      <c r="W120" s="84">
        <v>12</v>
      </c>
      <c r="X120" s="84"/>
      <c r="Y120" s="84" t="s">
        <v>13</v>
      </c>
      <c r="Z120" s="84">
        <f>P140</f>
        <v>2.04</v>
      </c>
      <c r="AA120" s="97">
        <v>1.5395652173913041</v>
      </c>
      <c r="AB120" s="93">
        <f t="shared" si="36"/>
        <v>7.3500000000000005</v>
      </c>
      <c r="AC120" s="93">
        <f>Average!F511</f>
        <v>6.0232142857142863</v>
      </c>
      <c r="AD120" s="93">
        <f>BJ$33+BJ$34+BJ$35+BJ$36+AB120</f>
        <v>13.690000000000001</v>
      </c>
      <c r="AE120" s="111">
        <f>AE85+Table7172941546577[[#This Row],[Column2]]</f>
        <v>10.594906832298136</v>
      </c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</row>
    <row r="121" spans="1:69" x14ac:dyDescent="0.2">
      <c r="A121" s="84">
        <v>13</v>
      </c>
      <c r="B121" s="34">
        <v>0.11</v>
      </c>
      <c r="C121" s="34">
        <v>0.08</v>
      </c>
      <c r="D121" s="34">
        <v>0.1</v>
      </c>
      <c r="E121" s="34">
        <v>0.22</v>
      </c>
      <c r="F121" s="159">
        <v>0.15</v>
      </c>
      <c r="G121" s="159"/>
      <c r="H121" s="159"/>
      <c r="I121" s="84"/>
      <c r="J121" s="84"/>
      <c r="K121" s="84"/>
      <c r="L121" s="34">
        <v>0.01</v>
      </c>
      <c r="M121" s="84"/>
      <c r="N121" s="34">
        <v>0.08</v>
      </c>
      <c r="O121" s="84"/>
      <c r="Q121" s="34">
        <v>0.14000000000000001</v>
      </c>
      <c r="R121" s="34">
        <v>0.11</v>
      </c>
      <c r="S121" s="84"/>
      <c r="T121" s="84"/>
      <c r="U121" s="84"/>
      <c r="V121" s="84"/>
      <c r="W121" s="84">
        <v>13</v>
      </c>
      <c r="X121" s="84"/>
      <c r="Y121" s="84" t="s">
        <v>14</v>
      </c>
      <c r="Z121" s="84">
        <f>Q140</f>
        <v>3.56</v>
      </c>
      <c r="AA121" s="97">
        <v>1.4852173913043483</v>
      </c>
      <c r="AB121" s="93">
        <f t="shared" si="36"/>
        <v>4.79</v>
      </c>
      <c r="AC121" s="93">
        <f>Average!F512</f>
        <v>5.5142083842083842</v>
      </c>
      <c r="AD121" s="93">
        <f>BK$33+BK$34+BK$35+BK$36+AB121</f>
        <v>9.4499999999999993</v>
      </c>
      <c r="AE121" s="111">
        <f>AE86+Table7172941546577[[#This Row],[Column2]]</f>
        <v>10.191135177222133</v>
      </c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</row>
    <row r="122" spans="1:69" x14ac:dyDescent="0.2">
      <c r="A122" s="84">
        <v>14</v>
      </c>
      <c r="B122" s="84"/>
      <c r="C122" s="84"/>
      <c r="D122" s="84"/>
      <c r="E122" s="84"/>
      <c r="F122" s="159">
        <v>0.13</v>
      </c>
      <c r="G122" s="159"/>
      <c r="H122" s="159"/>
      <c r="I122" s="84"/>
      <c r="J122" s="84"/>
      <c r="K122" s="84"/>
      <c r="L122" s="34">
        <v>0.12</v>
      </c>
      <c r="M122" s="84">
        <v>7.0000000000000007E-2</v>
      </c>
      <c r="N122" s="84"/>
      <c r="O122" s="84"/>
      <c r="P122" s="84">
        <v>7.0000000000000007E-2</v>
      </c>
      <c r="Q122" s="84"/>
      <c r="R122" s="84"/>
      <c r="T122" s="84"/>
      <c r="U122" s="84"/>
      <c r="V122" s="84"/>
      <c r="W122" s="84">
        <v>14</v>
      </c>
      <c r="X122" s="84"/>
      <c r="Y122" s="84" t="str">
        <f>R107</f>
        <v>Mayview</v>
      </c>
      <c r="Z122" s="84">
        <f>R140</f>
        <v>2.0299999999999998</v>
      </c>
      <c r="AA122" s="97">
        <v>1.5223529411764705</v>
      </c>
      <c r="AB122" s="93">
        <f t="shared" si="36"/>
        <v>5.5399999999999991</v>
      </c>
      <c r="AC122" s="93">
        <f>Average!F513</f>
        <v>5.5558823529411763</v>
      </c>
      <c r="AD122" s="93">
        <f>BL$33+BL$34+BL$35+BL$36+AB122</f>
        <v>5.5399999999999991</v>
      </c>
      <c r="AE122" s="111">
        <f>AE87+Table7172941546577[[#This Row],[Column2]]</f>
        <v>10.364575163398694</v>
      </c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</row>
    <row r="123" spans="1:69" x14ac:dyDescent="0.2">
      <c r="A123" s="84">
        <v>15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>
        <v>15</v>
      </c>
      <c r="X123" s="84"/>
      <c r="Y123" s="84" t="s">
        <v>16</v>
      </c>
      <c r="Z123" s="84">
        <f>S140</f>
        <v>0</v>
      </c>
      <c r="AA123" s="97">
        <v>1.9008695652173913</v>
      </c>
      <c r="AB123" s="93">
        <f t="shared" si="36"/>
        <v>0</v>
      </c>
      <c r="AC123" s="93">
        <f>Average!F514</f>
        <v>7.316071428571429</v>
      </c>
      <c r="AD123" s="93">
        <f>BM$33+BM$34+BM$35+BM$36+AB123</f>
        <v>7.7600000000000007</v>
      </c>
      <c r="AE123" s="111">
        <f>AE88+Table7172941546577[[#This Row],[Column2]]</f>
        <v>12.080441949354993</v>
      </c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</row>
    <row r="124" spans="1:69" x14ac:dyDescent="0.2">
      <c r="A124" s="84">
        <v>16</v>
      </c>
      <c r="C124" s="84"/>
      <c r="F124" s="84"/>
      <c r="G124" s="84"/>
      <c r="H124" s="84"/>
      <c r="I124" s="84"/>
      <c r="J124" s="84"/>
      <c r="L124" s="84"/>
      <c r="M124" s="84"/>
      <c r="N124" s="84">
        <v>0.04</v>
      </c>
      <c r="O124" s="84"/>
      <c r="P124" s="84"/>
      <c r="Q124" s="84"/>
      <c r="R124" s="84"/>
      <c r="S124" s="84"/>
      <c r="T124" s="84"/>
      <c r="U124" s="84"/>
      <c r="V124" s="84"/>
      <c r="W124" s="84">
        <v>16</v>
      </c>
      <c r="X124" s="84"/>
      <c r="Y124" s="84" t="s">
        <v>17</v>
      </c>
      <c r="Z124" s="84">
        <f>T140</f>
        <v>2.9999999999999996</v>
      </c>
      <c r="AA124" s="97">
        <v>1.7959090909090916</v>
      </c>
      <c r="AB124" s="93">
        <f t="shared" si="36"/>
        <v>7.4</v>
      </c>
      <c r="AC124" s="93">
        <f>Average!F515</f>
        <v>6.6355698005698009</v>
      </c>
      <c r="AD124" s="93">
        <f>BN$33+BN$34+BN$35+BN$36+AB124</f>
        <v>13.5</v>
      </c>
      <c r="AE124" s="111">
        <f>AE89+Table7172941546577[[#This Row],[Column2]]</f>
        <v>11.35799903799904</v>
      </c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</row>
    <row r="125" spans="1:69" x14ac:dyDescent="0.2">
      <c r="A125" s="84">
        <v>17</v>
      </c>
      <c r="B125" s="84"/>
      <c r="C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>
        <v>17</v>
      </c>
      <c r="X125" s="84"/>
      <c r="Y125" s="84" t="s">
        <v>18</v>
      </c>
      <c r="Z125" s="84">
        <f>U140</f>
        <v>0</v>
      </c>
      <c r="AA125" s="97">
        <v>1.8908333333333334</v>
      </c>
      <c r="AB125" s="93">
        <f t="shared" si="36"/>
        <v>0</v>
      </c>
      <c r="AC125" s="93">
        <f>Average!F516</f>
        <v>7.4830769230769221</v>
      </c>
      <c r="AD125" s="93">
        <f>BO$33+BO$34+BO$35+BO$36+AB125</f>
        <v>0</v>
      </c>
      <c r="AE125" s="111">
        <f>AE90+Table7172941546577[[#This Row],[Column2]]</f>
        <v>11.272051282051283</v>
      </c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</row>
    <row r="126" spans="1:69" x14ac:dyDescent="0.2">
      <c r="A126" s="84">
        <v>18</v>
      </c>
      <c r="B126" s="84"/>
      <c r="C126" s="84"/>
      <c r="E126" s="84"/>
      <c r="F126" s="84"/>
      <c r="G126" s="84"/>
      <c r="H126" s="84"/>
      <c r="I126" s="84"/>
      <c r="J126" s="84"/>
      <c r="L126" s="84"/>
      <c r="M126" s="84"/>
      <c r="N126" s="84"/>
      <c r="O126" s="84"/>
      <c r="P126" s="84"/>
      <c r="Q126" s="84"/>
      <c r="R126" s="84"/>
      <c r="U126" s="84"/>
      <c r="V126" s="84"/>
      <c r="W126" s="84">
        <v>18</v>
      </c>
      <c r="X126" s="84"/>
      <c r="Y126" s="84" t="s">
        <v>19</v>
      </c>
      <c r="Z126" s="84">
        <f>V140</f>
        <v>0</v>
      </c>
      <c r="AA126" s="97">
        <v>2.4596153846153843</v>
      </c>
      <c r="AB126" s="93">
        <f t="shared" si="36"/>
        <v>1.7400000000000002</v>
      </c>
      <c r="AC126" s="93">
        <f>Average!F517</f>
        <v>12.321944444444444</v>
      </c>
      <c r="AD126" s="93">
        <f>BP$33+BP$34+BP$35+BP$36+AB126</f>
        <v>8.11</v>
      </c>
      <c r="AE126" s="111">
        <f>AE91+Table7172941546577[[#This Row],[Column2]]</f>
        <v>17.864102564102566</v>
      </c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</row>
    <row r="127" spans="1:69" x14ac:dyDescent="0.2">
      <c r="A127" s="84">
        <v>19</v>
      </c>
      <c r="B127" s="84">
        <v>0.1</v>
      </c>
      <c r="C127" s="84"/>
      <c r="D127" s="84">
        <v>0.06</v>
      </c>
      <c r="E127" s="84"/>
      <c r="F127" s="84"/>
      <c r="G127" s="84"/>
      <c r="H127" s="84"/>
      <c r="I127" s="84"/>
      <c r="J127" s="84"/>
      <c r="K127" s="84"/>
      <c r="L127" s="84">
        <v>7.0000000000000007E-2</v>
      </c>
      <c r="M127" s="84"/>
      <c r="N127" s="84">
        <v>0.48</v>
      </c>
      <c r="O127" s="84"/>
      <c r="P127" s="84"/>
      <c r="Q127" s="84">
        <v>0.02</v>
      </c>
      <c r="R127" s="84">
        <v>0.03</v>
      </c>
      <c r="S127" s="84"/>
      <c r="T127" s="84">
        <v>0.9</v>
      </c>
      <c r="U127" s="84"/>
      <c r="V127" s="84"/>
      <c r="W127" s="84">
        <v>19</v>
      </c>
      <c r="X127" s="84"/>
      <c r="Y127" s="84"/>
      <c r="Z127" s="84"/>
      <c r="AA127" s="90"/>
      <c r="AB127" s="92"/>
      <c r="AC127" s="92"/>
      <c r="AD127" s="93"/>
      <c r="AE127" s="126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</row>
    <row r="128" spans="1:69" x14ac:dyDescent="0.2">
      <c r="A128" s="84">
        <v>20</v>
      </c>
      <c r="B128" s="84">
        <v>7.0000000000000007E-2</v>
      </c>
      <c r="C128" s="84">
        <v>0.83</v>
      </c>
      <c r="D128" s="34">
        <v>0.3</v>
      </c>
      <c r="E128" s="34">
        <v>0.1</v>
      </c>
      <c r="F128" s="84">
        <v>0.33</v>
      </c>
      <c r="G128" s="84"/>
      <c r="H128" s="84"/>
      <c r="I128" s="84"/>
      <c r="J128" s="84"/>
      <c r="K128" s="84"/>
      <c r="L128" s="84">
        <v>0.13</v>
      </c>
      <c r="M128" s="84">
        <v>0.01</v>
      </c>
      <c r="N128" s="84"/>
      <c r="O128" s="84"/>
      <c r="P128" s="84">
        <v>0.52</v>
      </c>
      <c r="Q128" s="84">
        <v>0.05</v>
      </c>
      <c r="R128" s="84">
        <v>0.06</v>
      </c>
      <c r="S128" s="84"/>
      <c r="T128" s="84">
        <v>0.15</v>
      </c>
      <c r="U128" s="84"/>
      <c r="V128" s="84"/>
      <c r="W128" s="84">
        <v>20</v>
      </c>
      <c r="X128" s="84"/>
      <c r="Y128" s="84" t="s">
        <v>101</v>
      </c>
      <c r="Z128" s="90"/>
      <c r="AA128" s="90"/>
      <c r="AB128" s="92"/>
      <c r="AC128" s="92" t="s">
        <v>145</v>
      </c>
      <c r="AD128" s="93"/>
      <c r="AE128" s="111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</row>
    <row r="129" spans="1:69" x14ac:dyDescent="0.2">
      <c r="A129" s="84">
        <v>21</v>
      </c>
      <c r="B129" s="84"/>
      <c r="C129" s="84"/>
      <c r="D129" s="84"/>
      <c r="E129" s="84"/>
      <c r="F129" s="84">
        <v>0.06</v>
      </c>
      <c r="G129" s="84"/>
      <c r="H129" s="84"/>
      <c r="I129" s="84"/>
      <c r="J129" s="84"/>
      <c r="K129" s="84"/>
      <c r="L129" s="84"/>
      <c r="M129" s="84">
        <v>0.06</v>
      </c>
      <c r="N129" s="84"/>
      <c r="O129" s="84"/>
      <c r="P129" s="84"/>
      <c r="Q129" s="84"/>
      <c r="R129" s="84"/>
      <c r="S129" s="84"/>
      <c r="T129" s="84"/>
      <c r="U129" s="84"/>
      <c r="V129" s="84"/>
      <c r="W129" s="84">
        <v>21</v>
      </c>
      <c r="X129" s="84"/>
      <c r="Y129" s="84"/>
      <c r="Z129" s="91" t="s">
        <v>102</v>
      </c>
      <c r="AA129" s="91"/>
      <c r="AB129" s="127" t="s">
        <v>179</v>
      </c>
      <c r="AC129" s="92"/>
      <c r="AD129" s="93"/>
      <c r="AE129" s="126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</row>
    <row r="130" spans="1:69" x14ac:dyDescent="0.2">
      <c r="A130" s="84">
        <v>22</v>
      </c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>
        <v>22</v>
      </c>
      <c r="X130" s="84"/>
      <c r="Y130" s="84"/>
      <c r="Z130" s="92"/>
      <c r="AA130" s="92"/>
      <c r="AB130" s="92"/>
      <c r="AC130" s="92"/>
      <c r="AD130" s="93"/>
      <c r="AE130" s="93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</row>
    <row r="131" spans="1:69" x14ac:dyDescent="0.2">
      <c r="A131" s="84">
        <v>23</v>
      </c>
      <c r="B131" s="84"/>
      <c r="C131" s="84"/>
      <c r="D131" s="84"/>
      <c r="E131" s="84"/>
      <c r="F131" s="84"/>
      <c r="G131" s="84"/>
      <c r="H131" s="84"/>
      <c r="I131" s="84"/>
      <c r="J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>
        <v>23</v>
      </c>
      <c r="X131" s="84"/>
      <c r="Y131" s="84"/>
      <c r="Z131" s="92"/>
      <c r="AA131" s="92"/>
      <c r="AB131" s="92"/>
      <c r="AC131" s="92"/>
      <c r="AD131" s="93"/>
      <c r="AE131" s="93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</row>
    <row r="132" spans="1:69" x14ac:dyDescent="0.2">
      <c r="A132" s="84">
        <v>24</v>
      </c>
      <c r="B132" s="84"/>
      <c r="C132" s="84"/>
      <c r="D132" s="84"/>
      <c r="E132" s="84"/>
      <c r="F132" s="84"/>
      <c r="G132" s="84"/>
      <c r="H132" s="84"/>
      <c r="I132" s="84"/>
      <c r="J132" s="84"/>
      <c r="L132" s="84"/>
      <c r="M132" s="84"/>
      <c r="N132" s="84"/>
      <c r="O132" s="84"/>
      <c r="P132" s="84"/>
      <c r="Q132" s="84"/>
      <c r="R132" s="84"/>
      <c r="T132" s="84"/>
      <c r="U132" s="84"/>
      <c r="V132" s="84"/>
      <c r="W132" s="84">
        <v>24</v>
      </c>
      <c r="X132" s="84"/>
      <c r="Y132" s="84"/>
      <c r="Z132" s="92"/>
      <c r="AA132" s="92"/>
      <c r="AB132" s="92"/>
      <c r="AC132" s="92"/>
      <c r="AD132" s="93"/>
      <c r="AE132" s="93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</row>
    <row r="133" spans="1:69" x14ac:dyDescent="0.2">
      <c r="A133" s="84">
        <v>25</v>
      </c>
      <c r="C133" s="84"/>
      <c r="D133" s="84"/>
      <c r="F133" s="84"/>
      <c r="G133" s="84"/>
      <c r="H133" s="84"/>
      <c r="I133" s="84"/>
      <c r="J133" s="84"/>
      <c r="L133" s="84"/>
      <c r="M133" s="84"/>
      <c r="N133" s="84"/>
      <c r="O133" s="84"/>
      <c r="P133" s="84"/>
      <c r="Q133" s="84"/>
      <c r="S133" s="84"/>
      <c r="T133" s="84"/>
      <c r="U133" s="84"/>
      <c r="V133" s="84"/>
      <c r="W133" s="84">
        <v>25</v>
      </c>
      <c r="X133" s="84"/>
      <c r="Y133" s="84"/>
      <c r="Z133" s="92"/>
      <c r="AA133" s="92"/>
      <c r="AB133" s="92"/>
      <c r="AC133" s="92"/>
      <c r="AD133" s="93"/>
      <c r="AE133" s="93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</row>
    <row r="134" spans="1:69" x14ac:dyDescent="0.2">
      <c r="A134" s="84">
        <v>26</v>
      </c>
      <c r="B134" s="84">
        <v>0.04</v>
      </c>
      <c r="C134" s="84">
        <v>0.08</v>
      </c>
      <c r="D134" s="34">
        <v>0.04</v>
      </c>
      <c r="E134" s="34">
        <v>0.08</v>
      </c>
      <c r="F134" s="84"/>
      <c r="G134" s="84"/>
      <c r="H134" s="84"/>
      <c r="I134" s="84"/>
      <c r="J134" s="84"/>
      <c r="L134" s="84"/>
      <c r="M134" s="84">
        <v>0.04</v>
      </c>
      <c r="N134" s="84">
        <v>0.1</v>
      </c>
      <c r="P134" s="84">
        <v>0.04</v>
      </c>
      <c r="Q134" s="84"/>
      <c r="R134" s="84">
        <v>0.06</v>
      </c>
      <c r="S134" s="84"/>
      <c r="T134" s="84"/>
      <c r="U134" s="84"/>
      <c r="V134" s="84"/>
      <c r="W134" s="84">
        <v>26</v>
      </c>
      <c r="X134" s="84"/>
      <c r="Y134" s="84"/>
      <c r="Z134" s="92"/>
      <c r="AA134" s="92"/>
      <c r="AB134" s="92"/>
      <c r="AC134" s="92"/>
      <c r="AD134" s="93"/>
      <c r="AE134" s="93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</row>
    <row r="135" spans="1:69" x14ac:dyDescent="0.2">
      <c r="A135" s="84">
        <v>27</v>
      </c>
      <c r="B135">
        <v>0.02</v>
      </c>
      <c r="C135" s="84"/>
      <c r="D135" s="84">
        <v>0.03</v>
      </c>
      <c r="E135" s="84"/>
      <c r="F135" s="84"/>
      <c r="G135" s="84"/>
      <c r="H135" s="84"/>
      <c r="I135" s="84"/>
      <c r="J135" s="84"/>
      <c r="K135" s="84"/>
      <c r="L135" s="84"/>
      <c r="M135" s="84">
        <v>0.02</v>
      </c>
      <c r="N135" s="84"/>
      <c r="P135">
        <v>0.02</v>
      </c>
      <c r="Q135" s="84"/>
      <c r="R135" s="84">
        <v>0.01</v>
      </c>
      <c r="S135" s="84"/>
      <c r="T135" s="84"/>
      <c r="U135" s="84"/>
      <c r="V135" s="84"/>
      <c r="W135" s="84">
        <v>27</v>
      </c>
      <c r="X135" s="84"/>
      <c r="Y135" s="84"/>
      <c r="Z135" s="92"/>
      <c r="AA135" s="92"/>
      <c r="AB135" s="92"/>
      <c r="AC135" s="92"/>
      <c r="AD135" s="93"/>
      <c r="AE135" s="93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</row>
    <row r="136" spans="1:69" x14ac:dyDescent="0.2">
      <c r="A136" s="84">
        <v>28</v>
      </c>
      <c r="C136" s="84"/>
      <c r="F136" s="84"/>
      <c r="G136" s="84"/>
      <c r="H136" s="84"/>
      <c r="I136" s="84"/>
      <c r="J136" s="84"/>
      <c r="L136" s="84"/>
      <c r="M136" s="84"/>
      <c r="N136" s="84"/>
      <c r="P136">
        <v>0.05</v>
      </c>
      <c r="Q136" s="84"/>
      <c r="T136" s="84"/>
      <c r="U136" s="84"/>
      <c r="V136" s="84"/>
      <c r="W136" s="84">
        <v>28</v>
      </c>
      <c r="X136" s="84"/>
      <c r="Y136" s="84"/>
      <c r="Z136" s="92"/>
      <c r="AA136" s="92"/>
      <c r="AB136" s="92"/>
      <c r="AC136" s="92"/>
      <c r="AD136" s="93"/>
      <c r="AE136" s="93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</row>
    <row r="137" spans="1:69" x14ac:dyDescent="0.2">
      <c r="A137" s="84">
        <v>29</v>
      </c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P137" s="84"/>
      <c r="Q137" s="84">
        <v>0.56999999999999995</v>
      </c>
      <c r="R137" s="84"/>
      <c r="S137" s="84"/>
      <c r="T137" s="84"/>
      <c r="U137" s="84"/>
      <c r="V137" s="84"/>
      <c r="W137" s="84">
        <v>29</v>
      </c>
      <c r="X137" s="84"/>
      <c r="Y137" s="84"/>
      <c r="Z137" s="92"/>
      <c r="AA137" s="92"/>
      <c r="AB137" s="92"/>
      <c r="AC137" s="92"/>
      <c r="AD137" s="93"/>
      <c r="AE137" s="93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</row>
    <row r="138" spans="1:69" x14ac:dyDescent="0.2">
      <c r="A138" s="84">
        <v>30</v>
      </c>
      <c r="B138" s="84"/>
      <c r="C138" s="84"/>
      <c r="E138" s="84"/>
      <c r="F138" s="84"/>
      <c r="G138" s="84"/>
      <c r="H138" s="84"/>
      <c r="I138" s="84"/>
      <c r="J138" s="84"/>
      <c r="L138" s="84"/>
      <c r="M138" s="84"/>
      <c r="N138" s="84"/>
      <c r="P138" s="84"/>
      <c r="Q138" s="84"/>
      <c r="R138" s="84"/>
      <c r="S138" s="84"/>
      <c r="T138" s="84"/>
      <c r="U138" s="84"/>
      <c r="V138" s="84"/>
      <c r="W138" s="84">
        <v>30</v>
      </c>
      <c r="X138" s="84"/>
      <c r="Y138" s="84"/>
      <c r="Z138" s="92"/>
      <c r="AA138" s="92"/>
      <c r="AB138" s="92"/>
      <c r="AC138" s="92"/>
      <c r="AD138" s="93"/>
      <c r="AE138" s="93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</row>
    <row r="139" spans="1:69" x14ac:dyDescent="0.2">
      <c r="A139" s="84">
        <v>31</v>
      </c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>
        <v>31</v>
      </c>
      <c r="X139" s="84"/>
      <c r="Y139" s="84"/>
      <c r="Z139" s="92"/>
      <c r="AA139" s="92"/>
      <c r="AB139" s="92"/>
      <c r="AC139" s="92"/>
      <c r="AD139" s="93"/>
      <c r="AE139" s="93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</row>
    <row r="140" spans="1:69" x14ac:dyDescent="0.2">
      <c r="A140" s="102" t="s">
        <v>37</v>
      </c>
      <c r="B140" s="102">
        <f t="shared" ref="B140:V140" si="37">SUM(B109:B139)</f>
        <v>1.6900000000000004</v>
      </c>
      <c r="C140" s="102">
        <f t="shared" si="37"/>
        <v>3.3200000000000003</v>
      </c>
      <c r="D140" s="102">
        <f t="shared" si="37"/>
        <v>2.44</v>
      </c>
      <c r="E140" s="102">
        <f t="shared" si="37"/>
        <v>2.56</v>
      </c>
      <c r="F140" s="102">
        <f t="shared" si="37"/>
        <v>2.72</v>
      </c>
      <c r="G140" s="102"/>
      <c r="H140" s="102"/>
      <c r="I140" s="102">
        <f t="shared" si="37"/>
        <v>0</v>
      </c>
      <c r="J140" s="102">
        <f t="shared" si="37"/>
        <v>0</v>
      </c>
      <c r="K140" s="102">
        <f t="shared" si="37"/>
        <v>0</v>
      </c>
      <c r="L140" s="102">
        <f t="shared" si="37"/>
        <v>1.9900000000000002</v>
      </c>
      <c r="M140" s="102">
        <f t="shared" si="37"/>
        <v>1.9600000000000002</v>
      </c>
      <c r="N140" s="102">
        <f t="shared" si="37"/>
        <v>2.8900000000000006</v>
      </c>
      <c r="O140" s="102">
        <f t="shared" si="37"/>
        <v>0</v>
      </c>
      <c r="P140" s="102">
        <f t="shared" si="37"/>
        <v>2.04</v>
      </c>
      <c r="Q140" s="102">
        <f t="shared" si="37"/>
        <v>3.56</v>
      </c>
      <c r="R140" s="102">
        <f t="shared" si="37"/>
        <v>2.0299999999999998</v>
      </c>
      <c r="S140" s="102">
        <f t="shared" si="37"/>
        <v>0</v>
      </c>
      <c r="T140" s="102">
        <f t="shared" si="37"/>
        <v>2.9999999999999996</v>
      </c>
      <c r="U140" s="102">
        <f t="shared" si="37"/>
        <v>0</v>
      </c>
      <c r="V140" s="102">
        <f t="shared" si="37"/>
        <v>0</v>
      </c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</row>
    <row r="141" spans="1:69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7"/>
      <c r="P141" s="84"/>
      <c r="Q141" s="158" t="s">
        <v>196</v>
      </c>
      <c r="R141" s="84"/>
      <c r="S141" s="84"/>
      <c r="T141" s="84"/>
      <c r="U141" s="84"/>
      <c r="V141" s="84"/>
      <c r="W141" s="84"/>
      <c r="X141" s="84"/>
      <c r="Y141" s="128"/>
      <c r="Z141" s="129"/>
      <c r="AA141" s="129"/>
      <c r="AB141" s="129"/>
      <c r="AC141" s="129"/>
      <c r="AD141" s="130"/>
      <c r="AE141" s="130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</row>
    <row r="142" spans="1:69" x14ac:dyDescent="0.2">
      <c r="A142" s="84" t="s">
        <v>42</v>
      </c>
      <c r="B142" s="84" t="s">
        <v>1</v>
      </c>
      <c r="C142" s="84" t="s">
        <v>2</v>
      </c>
      <c r="D142" s="84" t="s">
        <v>113</v>
      </c>
      <c r="E142" s="84" t="s">
        <v>4</v>
      </c>
      <c r="F142" s="84" t="s">
        <v>5</v>
      </c>
      <c r="G142" s="84"/>
      <c r="H142" s="84"/>
      <c r="I142" s="84" t="s">
        <v>6</v>
      </c>
      <c r="J142" s="84" t="s">
        <v>180</v>
      </c>
      <c r="K142" s="84" t="s">
        <v>96</v>
      </c>
      <c r="L142" s="84" t="s">
        <v>9</v>
      </c>
      <c r="M142" s="34" t="s">
        <v>195</v>
      </c>
      <c r="N142" s="84" t="s">
        <v>11</v>
      </c>
      <c r="O142" s="87" t="s">
        <v>185</v>
      </c>
      <c r="P142" s="84" t="s">
        <v>13</v>
      </c>
      <c r="Q142" s="157" t="s">
        <v>208</v>
      </c>
      <c r="R142" s="84" t="s">
        <v>189</v>
      </c>
      <c r="S142" s="84" t="s">
        <v>16</v>
      </c>
      <c r="T142" s="84" t="s">
        <v>17</v>
      </c>
      <c r="U142" s="84" t="s">
        <v>18</v>
      </c>
      <c r="V142" s="84" t="s">
        <v>19</v>
      </c>
      <c r="W142" s="84"/>
      <c r="X142" s="84"/>
      <c r="Y142" s="143">
        <v>43586</v>
      </c>
      <c r="Z142" s="132"/>
      <c r="AA142" s="133" t="s">
        <v>107</v>
      </c>
      <c r="AB142" s="132"/>
      <c r="AC142" s="132"/>
      <c r="AD142" s="134"/>
      <c r="AE142" s="105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</row>
    <row r="143" spans="1:69" x14ac:dyDescent="0.2">
      <c r="A143" s="84">
        <v>2019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90" t="s">
        <v>42</v>
      </c>
      <c r="AA143" s="90" t="s">
        <v>115</v>
      </c>
      <c r="AB143" s="92" t="s">
        <v>99</v>
      </c>
      <c r="AC143" s="124" t="s">
        <v>116</v>
      </c>
      <c r="AD143" s="93" t="s">
        <v>100</v>
      </c>
      <c r="AE143" s="93" t="s">
        <v>178</v>
      </c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</row>
    <row r="144" spans="1:69" x14ac:dyDescent="0.2">
      <c r="A144" s="84">
        <v>1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>
        <v>0.01</v>
      </c>
      <c r="S144" s="84"/>
      <c r="T144" s="84"/>
      <c r="U144" s="84"/>
      <c r="V144" s="84"/>
      <c r="W144" s="84">
        <v>1</v>
      </c>
      <c r="X144" s="84"/>
      <c r="Y144" s="84" t="s">
        <v>1</v>
      </c>
      <c r="Z144" s="90">
        <f>B175</f>
        <v>0.69000000000000006</v>
      </c>
      <c r="AA144" s="97">
        <v>1.4386956521739136</v>
      </c>
      <c r="AB144" s="93">
        <f t="shared" ref="AB144:AB162" si="38">AL25</f>
        <v>5.4300000000000006</v>
      </c>
      <c r="AC144" s="93">
        <f>Average!G499</f>
        <v>6.9767857142857155</v>
      </c>
      <c r="AD144" s="93">
        <f>AX$33+AX$34+AX$35+AX$36+AB144</f>
        <v>10.86</v>
      </c>
      <c r="AE144" s="111">
        <f>AE108+Table8183042556678[[#This Row],[Column3]]</f>
        <v>10.855265988037729</v>
      </c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</row>
    <row r="145" spans="1:69" x14ac:dyDescent="0.2">
      <c r="A145" s="84">
        <v>2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>
        <v>2</v>
      </c>
      <c r="X145" s="84"/>
      <c r="Y145" s="84" t="s">
        <v>2</v>
      </c>
      <c r="Z145" s="90">
        <f>C175</f>
        <v>1.04</v>
      </c>
      <c r="AA145" s="97">
        <v>2.0531578947368421</v>
      </c>
      <c r="AB145" s="93">
        <f t="shared" si="38"/>
        <v>11.349999999999998</v>
      </c>
      <c r="AC145" s="93">
        <f>Average!G500</f>
        <v>9.8429244306418209</v>
      </c>
      <c r="AD145" s="93">
        <f>AY$33+AY$34+AY$35+AY$36+AB145</f>
        <v>19.839999999999996</v>
      </c>
      <c r="AE145" s="111">
        <f>AE109+Table8183042556678[[#This Row],[Column3]]</f>
        <v>15.69534245984643</v>
      </c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</row>
    <row r="146" spans="1:69" x14ac:dyDescent="0.2">
      <c r="A146" s="84">
        <v>3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>
        <v>3</v>
      </c>
      <c r="X146" s="84"/>
      <c r="Y146" s="84" t="s">
        <v>113</v>
      </c>
      <c r="Z146" s="90">
        <f>D175</f>
        <v>0.38</v>
      </c>
      <c r="AA146" s="97"/>
      <c r="AB146" s="93">
        <f t="shared" si="38"/>
        <v>5.7399999999999993</v>
      </c>
      <c r="AC146" s="93"/>
      <c r="AD146" s="93">
        <f>AZ$33+AZ$34+AZ$35+AZ$36+AB146</f>
        <v>8.44</v>
      </c>
      <c r="AE146" s="111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</row>
    <row r="147" spans="1:69" x14ac:dyDescent="0.2">
      <c r="A147" s="84">
        <v>4</v>
      </c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>
        <v>4</v>
      </c>
      <c r="X147" s="84"/>
      <c r="Y147" s="84" t="s">
        <v>4</v>
      </c>
      <c r="Z147" s="90">
        <f>E175</f>
        <v>1.1500000000000001</v>
      </c>
      <c r="AA147" s="97">
        <v>1.7382608695652173</v>
      </c>
      <c r="AB147" s="93">
        <f t="shared" si="38"/>
        <v>11.07</v>
      </c>
      <c r="AC147" s="93">
        <f>Average!G502</f>
        <v>10.476071428571428</v>
      </c>
      <c r="AD147" s="93">
        <f>BA$33+BA$34+BA$35+BA$36+AB147</f>
        <v>15.75</v>
      </c>
      <c r="AE147" s="111">
        <f>AE111+Table8183042556678[[#This Row],[Column3]]</f>
        <v>16.570993788819873</v>
      </c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</row>
    <row r="148" spans="1:69" x14ac:dyDescent="0.2">
      <c r="A148" s="84">
        <v>5</v>
      </c>
      <c r="B148" s="84"/>
      <c r="C148" s="84"/>
      <c r="D148" s="84"/>
      <c r="E148" s="84"/>
      <c r="F148" s="84"/>
      <c r="G148" s="84"/>
      <c r="H148" s="84"/>
      <c r="I148" s="84"/>
      <c r="J148" s="84"/>
      <c r="L148" s="84"/>
      <c r="M148" s="84"/>
      <c r="N148" s="84"/>
      <c r="O148" s="84"/>
      <c r="P148" s="84"/>
      <c r="Q148" s="84"/>
      <c r="R148" s="84"/>
      <c r="T148" s="84"/>
      <c r="U148" s="84"/>
      <c r="V148" s="84"/>
      <c r="W148" s="84">
        <v>5</v>
      </c>
      <c r="X148" s="84"/>
      <c r="Y148" s="84" t="s">
        <v>5</v>
      </c>
      <c r="Z148" s="90">
        <f>F175</f>
        <v>0.56000000000000005</v>
      </c>
      <c r="AA148" s="97">
        <v>1.7795652173913044</v>
      </c>
      <c r="AB148" s="93">
        <f t="shared" si="38"/>
        <v>7.49</v>
      </c>
      <c r="AC148" s="93">
        <f>Average!G503</f>
        <v>7.65</v>
      </c>
      <c r="AD148" s="93">
        <f>BB$33+BB$34+BB$35+BB$36+AB148</f>
        <v>13.91</v>
      </c>
      <c r="AE148" s="111">
        <f>AE112+Table8183042556678[[#This Row],[Column3]]</f>
        <v>12.51571875387093</v>
      </c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</row>
    <row r="149" spans="1:69" x14ac:dyDescent="0.2">
      <c r="A149" s="84">
        <v>6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>
        <v>6</v>
      </c>
      <c r="X149" s="84"/>
      <c r="Y149" s="84" t="s">
        <v>6</v>
      </c>
      <c r="Z149" s="90">
        <f>I175</f>
        <v>0</v>
      </c>
      <c r="AA149" s="97">
        <v>1.2595000000000001</v>
      </c>
      <c r="AB149" s="93">
        <f t="shared" si="38"/>
        <v>3.27</v>
      </c>
      <c r="AC149" s="93">
        <f>Average!G504</f>
        <v>6.444</v>
      </c>
      <c r="AD149" s="93">
        <f>BC$33+BC$34+BC$35+BC$36+AB149</f>
        <v>7.7200000000000006</v>
      </c>
      <c r="AE149" s="111">
        <f>AE113+Table8183042556678[[#This Row],[Column3]]</f>
        <v>10.665232198142416</v>
      </c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</row>
    <row r="150" spans="1:69" x14ac:dyDescent="0.2">
      <c r="A150" s="84">
        <v>7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>
        <v>7</v>
      </c>
      <c r="X150" s="84"/>
      <c r="Y150" s="84" t="s">
        <v>180</v>
      </c>
      <c r="Z150" s="90">
        <f>J175</f>
        <v>0</v>
      </c>
      <c r="AA150" s="97">
        <v>1.2569565217391305</v>
      </c>
      <c r="AB150" s="93">
        <f t="shared" si="38"/>
        <v>0</v>
      </c>
      <c r="AC150" s="93">
        <f>Average!G505</f>
        <v>7.2267857142857137</v>
      </c>
      <c r="AD150" s="93">
        <f>BD$33+BD$34+BD$35+BD$36+AB150</f>
        <v>6.86</v>
      </c>
      <c r="AE150" s="111">
        <f>AE114+Table8183042556678[[#This Row],[Column3]]</f>
        <v>11.533264275981667</v>
      </c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</row>
    <row r="151" spans="1:69" x14ac:dyDescent="0.2">
      <c r="A151" s="84">
        <v>8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>
        <v>8</v>
      </c>
      <c r="X151" s="84"/>
      <c r="Y151" s="84" t="s">
        <v>96</v>
      </c>
      <c r="Z151" s="90">
        <f>K175</f>
        <v>0</v>
      </c>
      <c r="AA151" s="97"/>
      <c r="AB151" s="93">
        <f t="shared" si="38"/>
        <v>4.370000000000001</v>
      </c>
      <c r="AC151" s="93"/>
      <c r="AD151" s="93">
        <f>BE$33+BE$34+BE$35+BE$36+AB151</f>
        <v>10.280000000000001</v>
      </c>
      <c r="AE151" s="111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</row>
    <row r="152" spans="1:69" x14ac:dyDescent="0.2">
      <c r="A152" s="84">
        <v>9</v>
      </c>
      <c r="B152" s="84"/>
      <c r="C152" s="84"/>
      <c r="D152" s="84"/>
      <c r="E152" s="84"/>
      <c r="F152" s="84"/>
      <c r="G152" s="84"/>
      <c r="H152" s="84"/>
      <c r="I152" s="139"/>
      <c r="J152" s="84"/>
      <c r="K152" s="84"/>
      <c r="L152" s="84"/>
      <c r="M152" s="84"/>
      <c r="N152" s="84"/>
      <c r="O152" s="84"/>
      <c r="Q152" s="84"/>
      <c r="R152" s="84"/>
      <c r="S152" s="84"/>
      <c r="T152" s="84"/>
      <c r="U152" s="84"/>
      <c r="V152" s="84"/>
      <c r="W152" s="84">
        <v>9</v>
      </c>
      <c r="X152" s="84"/>
      <c r="Y152" s="84" t="s">
        <v>9</v>
      </c>
      <c r="Z152" s="90">
        <f>L175</f>
        <v>0.7400000000000001</v>
      </c>
      <c r="AA152" s="97">
        <v>1.8126086956521741</v>
      </c>
      <c r="AB152" s="93">
        <f t="shared" si="38"/>
        <v>8.25</v>
      </c>
      <c r="AC152" s="93">
        <f>Average!G507</f>
        <v>9.0385714285714283</v>
      </c>
      <c r="AD152" s="93">
        <f>BF$33+BF$34+BF$35+BF$36+AB152</f>
        <v>15.95</v>
      </c>
      <c r="AE152" s="111">
        <f>AE116+Table8183042556678[[#This Row],[Column3]]</f>
        <v>14.160504061156235</v>
      </c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</row>
    <row r="153" spans="1:69" x14ac:dyDescent="0.2">
      <c r="A153" s="84">
        <v>10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T153" s="84"/>
      <c r="U153" s="84"/>
      <c r="V153" s="84"/>
      <c r="W153" s="84">
        <v>10</v>
      </c>
      <c r="X153" s="84"/>
      <c r="Y153" s="34" t="s">
        <v>195</v>
      </c>
      <c r="Z153" s="90">
        <f>M175</f>
        <v>0.09</v>
      </c>
      <c r="AA153" s="97">
        <v>1.4082608695652177</v>
      </c>
      <c r="AB153" s="93">
        <f t="shared" si="38"/>
        <v>6.27</v>
      </c>
      <c r="AC153" s="93">
        <f>Average!G508</f>
        <v>8.0133333333333336</v>
      </c>
      <c r="AD153" s="93">
        <f>BG$33+BG$34+BG$35+BG$36+AB153</f>
        <v>6.27</v>
      </c>
      <c r="AE153" s="111">
        <f>AE117+Table8183042556678[[#This Row],[Column3]]</f>
        <v>12.371358695652175</v>
      </c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</row>
    <row r="154" spans="1:69" x14ac:dyDescent="0.2">
      <c r="A154" s="84">
        <v>11</v>
      </c>
      <c r="B154" s="84"/>
      <c r="E154" s="84"/>
      <c r="F154" s="84"/>
      <c r="G154" s="84"/>
      <c r="H154" s="84"/>
      <c r="I154" s="84"/>
      <c r="J154" s="84"/>
      <c r="L154" s="84"/>
      <c r="M154" s="84"/>
      <c r="N154" s="84"/>
      <c r="O154" s="84"/>
      <c r="Q154" s="84">
        <v>0.11</v>
      </c>
      <c r="R154" s="84"/>
      <c r="T154" s="84"/>
      <c r="U154" s="84"/>
      <c r="V154" s="84"/>
      <c r="W154" s="84">
        <v>11</v>
      </c>
      <c r="X154" s="84"/>
      <c r="Y154" s="84" t="s">
        <v>11</v>
      </c>
      <c r="Z154" s="90">
        <f>N175</f>
        <v>0.94000000000000006</v>
      </c>
      <c r="AA154" s="97">
        <v>2.1213043478260873</v>
      </c>
      <c r="AB154" s="93">
        <f t="shared" si="38"/>
        <v>9.2700000000000014</v>
      </c>
      <c r="AC154" s="93">
        <f>Average!G509</f>
        <v>8.8178571428571431</v>
      </c>
      <c r="AD154" s="93">
        <f>BH$33+BH$34+BH$35+BH$36+AB154</f>
        <v>17.78</v>
      </c>
      <c r="AE154" s="111">
        <f>AE118+Table8183042556678[[#This Row],[Column3]]</f>
        <v>14.167843340234644</v>
      </c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</row>
    <row r="155" spans="1:69" x14ac:dyDescent="0.2">
      <c r="A155" s="84">
        <v>12</v>
      </c>
      <c r="B155" s="84"/>
      <c r="F155" s="84"/>
      <c r="G155" s="84"/>
      <c r="H155" s="84"/>
      <c r="J155" s="84"/>
      <c r="L155" s="84"/>
      <c r="M155" s="84"/>
      <c r="N155" s="84"/>
      <c r="O155" s="84"/>
      <c r="Q155" s="84"/>
      <c r="S155" s="84"/>
      <c r="T155" s="84"/>
      <c r="U155" s="84"/>
      <c r="V155" s="84"/>
      <c r="W155" s="84">
        <v>12</v>
      </c>
      <c r="X155" s="84"/>
      <c r="Y155" s="84" t="str">
        <f>O142</f>
        <v>Villard</v>
      </c>
      <c r="Z155" s="90">
        <f>O175</f>
        <v>0</v>
      </c>
      <c r="AA155" s="97">
        <v>1.4760869565217392</v>
      </c>
      <c r="AB155" s="93">
        <f t="shared" si="38"/>
        <v>2.08</v>
      </c>
      <c r="AC155" s="93">
        <f>Average!G510</f>
        <v>7.2758333333333338</v>
      </c>
      <c r="AD155" s="93">
        <f>BI$33+BI$34+BI$35+BI$36+AB155</f>
        <v>2.08</v>
      </c>
      <c r="AE155" s="111">
        <f>AE119+Table8183042556678[[#This Row],[Column3]]</f>
        <v>11.13005928853755</v>
      </c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</row>
    <row r="156" spans="1:69" x14ac:dyDescent="0.2">
      <c r="A156" s="84">
        <v>13</v>
      </c>
      <c r="B156" s="84"/>
      <c r="C156" s="84"/>
      <c r="D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Q156" s="84"/>
      <c r="S156" s="84"/>
      <c r="T156" s="84"/>
      <c r="U156" s="84"/>
      <c r="V156" s="84"/>
      <c r="W156" s="84">
        <v>13</v>
      </c>
      <c r="X156" s="84"/>
      <c r="Y156" s="84" t="s">
        <v>13</v>
      </c>
      <c r="Z156" s="90">
        <f>P175</f>
        <v>0.63</v>
      </c>
      <c r="AA156" s="97">
        <v>1.5530434782608697</v>
      </c>
      <c r="AB156" s="93">
        <f t="shared" si="38"/>
        <v>7.98</v>
      </c>
      <c r="AC156" s="93">
        <f>Average!G511</f>
        <v>7.5389285714285723</v>
      </c>
      <c r="AD156" s="93">
        <f>BJ$33+BJ$34+BJ$35+BJ$36+AB156</f>
        <v>14.32</v>
      </c>
      <c r="AE156" s="111">
        <f>AE120+Table8183042556678[[#This Row],[Column3]]</f>
        <v>12.147950310559006</v>
      </c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</row>
    <row r="157" spans="1:69" x14ac:dyDescent="0.2">
      <c r="A157" s="84">
        <v>14</v>
      </c>
      <c r="B157" s="84">
        <v>0.01</v>
      </c>
      <c r="C157" s="84">
        <v>0.03</v>
      </c>
      <c r="D157" s="84">
        <v>0.01</v>
      </c>
      <c r="E157" s="34">
        <v>0.05</v>
      </c>
      <c r="F157" s="84"/>
      <c r="G157" s="84"/>
      <c r="H157" s="84"/>
      <c r="I157" s="84"/>
      <c r="J157" s="84"/>
      <c r="K157" s="84"/>
      <c r="L157" s="84"/>
      <c r="M157" s="84"/>
      <c r="N157" s="84">
        <v>0.04</v>
      </c>
      <c r="O157" s="84"/>
      <c r="P157" s="84"/>
      <c r="Q157" s="84"/>
      <c r="R157" s="84">
        <v>0.01</v>
      </c>
      <c r="T157" s="84"/>
      <c r="U157" s="84"/>
      <c r="V157" s="84"/>
      <c r="W157" s="84">
        <v>14</v>
      </c>
      <c r="X157" s="84"/>
      <c r="Y157" s="84" t="s">
        <v>14</v>
      </c>
      <c r="Z157" s="90">
        <f>Q175</f>
        <v>1.06</v>
      </c>
      <c r="AA157" s="97">
        <v>1.2021739130434785</v>
      </c>
      <c r="AB157" s="93">
        <f t="shared" si="38"/>
        <v>5.85</v>
      </c>
      <c r="AC157" s="93">
        <f>Average!G512</f>
        <v>6.628494098494099</v>
      </c>
      <c r="AD157" s="93">
        <f>BK$33+BK$34+BK$35+BK$36+AB157</f>
        <v>10.51</v>
      </c>
      <c r="AE157" s="111">
        <f>AE121+Table8183042556678[[#This Row],[Column3]]</f>
        <v>11.393309090265612</v>
      </c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</row>
    <row r="158" spans="1:69" x14ac:dyDescent="0.2">
      <c r="A158" s="84">
        <v>15</v>
      </c>
      <c r="B158" s="84">
        <v>0.21</v>
      </c>
      <c r="C158" s="84">
        <v>0.11</v>
      </c>
      <c r="D158" s="84">
        <v>0.13</v>
      </c>
      <c r="E158" s="34">
        <v>0.25</v>
      </c>
      <c r="F158" s="34">
        <v>0.04</v>
      </c>
      <c r="G158" s="34"/>
      <c r="H158" s="34"/>
      <c r="I158" s="84"/>
      <c r="J158" s="84"/>
      <c r="K158" s="84"/>
      <c r="L158" s="84">
        <v>0.09</v>
      </c>
      <c r="M158" s="84"/>
      <c r="N158" s="84">
        <v>7.0000000000000007E-2</v>
      </c>
      <c r="O158" s="84"/>
      <c r="P158" s="84">
        <v>0.02</v>
      </c>
      <c r="Q158" s="84">
        <v>0.04</v>
      </c>
      <c r="R158" s="84">
        <v>0.11</v>
      </c>
      <c r="S158" s="84"/>
      <c r="T158" s="84">
        <v>0.1</v>
      </c>
      <c r="U158" s="84"/>
      <c r="V158" s="84"/>
      <c r="W158" s="84">
        <v>15</v>
      </c>
      <c r="X158" s="84"/>
      <c r="Y158" s="84" t="str">
        <f>R142</f>
        <v>Mayview</v>
      </c>
      <c r="Z158" s="90">
        <f>R175</f>
        <v>0.68</v>
      </c>
      <c r="AA158" s="97">
        <v>1.5329411764705885</v>
      </c>
      <c r="AB158" s="93">
        <f t="shared" si="38"/>
        <v>6.2199999999999989</v>
      </c>
      <c r="AC158" s="93">
        <f>Average!G513</f>
        <v>7.0888235294117647</v>
      </c>
      <c r="AD158" s="93">
        <f>BL$33+BL$34+BL$35+BL$36+AB158</f>
        <v>6.2199999999999989</v>
      </c>
      <c r="AE158" s="111">
        <f>AE122+Table8183042556678[[#This Row],[Column3]]</f>
        <v>11.897516339869282</v>
      </c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</row>
    <row r="159" spans="1:69" x14ac:dyDescent="0.2">
      <c r="A159" s="84">
        <v>16</v>
      </c>
      <c r="B159">
        <v>0.15</v>
      </c>
      <c r="C159" s="84">
        <v>0.21</v>
      </c>
      <c r="D159">
        <v>0.14000000000000001</v>
      </c>
      <c r="E159">
        <v>0.18</v>
      </c>
      <c r="F159" s="84">
        <v>0.26</v>
      </c>
      <c r="G159" s="84"/>
      <c r="H159" s="84"/>
      <c r="I159" s="84"/>
      <c r="J159" s="84"/>
      <c r="L159" s="84">
        <v>0.17</v>
      </c>
      <c r="M159" s="84"/>
      <c r="N159" s="84">
        <v>0.18</v>
      </c>
      <c r="O159" s="84"/>
      <c r="P159" s="84">
        <v>0.1</v>
      </c>
      <c r="Q159" s="84">
        <v>0.18</v>
      </c>
      <c r="R159" s="84">
        <v>0.1</v>
      </c>
      <c r="S159" s="84"/>
      <c r="T159" s="84">
        <v>0.2</v>
      </c>
      <c r="U159" s="84"/>
      <c r="V159" s="84"/>
      <c r="W159" s="84">
        <v>16</v>
      </c>
      <c r="X159" s="84"/>
      <c r="Y159" s="84" t="s">
        <v>16</v>
      </c>
      <c r="Z159" s="90">
        <f>S175</f>
        <v>0</v>
      </c>
      <c r="AA159" s="97">
        <v>1.8195652173913046</v>
      </c>
      <c r="AB159" s="93">
        <f t="shared" si="38"/>
        <v>0</v>
      </c>
      <c r="AC159" s="93">
        <f>Average!G514</f>
        <v>9.0135714285714297</v>
      </c>
      <c r="AD159" s="93">
        <f>BM$33+BM$34+BM$35+BM$36+AB159</f>
        <v>7.7600000000000007</v>
      </c>
      <c r="AE159" s="111">
        <f>AE123+Table8183042556678[[#This Row],[Column3]]</f>
        <v>13.900007166746297</v>
      </c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</row>
    <row r="160" spans="1:69" x14ac:dyDescent="0.2">
      <c r="A160" s="84">
        <v>17</v>
      </c>
      <c r="B160" s="84">
        <v>0.16</v>
      </c>
      <c r="C160" s="34">
        <v>0.13</v>
      </c>
      <c r="D160">
        <v>0.1</v>
      </c>
      <c r="E160" s="84">
        <v>0.26</v>
      </c>
      <c r="F160" s="34">
        <v>0.08</v>
      </c>
      <c r="G160" s="34"/>
      <c r="H160" s="34"/>
      <c r="I160" s="84"/>
      <c r="J160" s="84"/>
      <c r="K160" s="84"/>
      <c r="L160" s="84">
        <v>0.15</v>
      </c>
      <c r="M160" s="84"/>
      <c r="N160" s="34">
        <v>0.16</v>
      </c>
      <c r="O160" s="84"/>
      <c r="P160" s="84">
        <v>0.06</v>
      </c>
      <c r="Q160" s="84">
        <v>0.35</v>
      </c>
      <c r="R160" s="34">
        <v>0.05</v>
      </c>
      <c r="S160" s="84"/>
      <c r="T160" s="84"/>
      <c r="U160" s="84"/>
      <c r="V160" s="84"/>
      <c r="W160" s="84">
        <v>17</v>
      </c>
      <c r="X160" s="84"/>
      <c r="Y160" s="84" t="s">
        <v>17</v>
      </c>
      <c r="Z160" s="90">
        <f>T175</f>
        <v>0.97000000000000008</v>
      </c>
      <c r="AA160" s="97">
        <v>1.8740909090909093</v>
      </c>
      <c r="AB160" s="93">
        <f t="shared" si="38"/>
        <v>8.370000000000001</v>
      </c>
      <c r="AC160" s="93">
        <f>Average!G515</f>
        <v>8.465569800569801</v>
      </c>
      <c r="AD160" s="93">
        <f>BN$33+BN$34+BN$35+BN$36+AB160</f>
        <v>14.47</v>
      </c>
      <c r="AE160" s="111">
        <f>AE124+Table8183042556678[[#This Row],[Column3]]</f>
        <v>13.23208994708995</v>
      </c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</row>
    <row r="161" spans="1:69" x14ac:dyDescent="0.2">
      <c r="A161" s="84">
        <v>18</v>
      </c>
      <c r="B161" s="84"/>
      <c r="C161" s="84"/>
      <c r="E161" s="84"/>
      <c r="F161" s="84"/>
      <c r="G161" s="84"/>
      <c r="H161" s="84"/>
      <c r="I161" s="84"/>
      <c r="J161" s="84"/>
      <c r="L161" s="34">
        <v>0.14000000000000001</v>
      </c>
      <c r="M161" s="84"/>
      <c r="N161" s="84"/>
      <c r="O161" s="84"/>
      <c r="P161" s="84"/>
      <c r="Q161" s="84"/>
      <c r="R161" s="84"/>
      <c r="U161" s="84"/>
      <c r="V161" s="84"/>
      <c r="W161" s="84">
        <v>18</v>
      </c>
      <c r="X161" s="84"/>
      <c r="Y161" s="84" t="s">
        <v>18</v>
      </c>
      <c r="Z161" s="90">
        <f>U175</f>
        <v>0</v>
      </c>
      <c r="AA161" s="97">
        <v>1.6174999999999999</v>
      </c>
      <c r="AB161" s="93">
        <f t="shared" si="38"/>
        <v>0</v>
      </c>
      <c r="AC161" s="93">
        <f>Average!G516</f>
        <v>9.083846153846153</v>
      </c>
      <c r="AD161" s="93">
        <f>BO$33+BO$34+BO$35+BO$36+AB161</f>
        <v>0</v>
      </c>
      <c r="AE161" s="111">
        <f>AE125+Table8183042556678[[#This Row],[Column3]]</f>
        <v>12.889551282051283</v>
      </c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</row>
    <row r="162" spans="1:69" x14ac:dyDescent="0.2">
      <c r="A162" s="84">
        <v>19</v>
      </c>
      <c r="B162" s="84"/>
      <c r="C162" s="34">
        <v>0.14000000000000001</v>
      </c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34">
        <v>0.13</v>
      </c>
      <c r="O162" s="84"/>
      <c r="P162" s="34">
        <v>0.2</v>
      </c>
      <c r="Q162" s="84"/>
      <c r="R162" s="84"/>
      <c r="S162" s="84"/>
      <c r="T162" s="84">
        <v>0.2</v>
      </c>
      <c r="U162" s="84"/>
      <c r="V162" s="84"/>
      <c r="W162" s="84">
        <v>19</v>
      </c>
      <c r="X162" s="84"/>
      <c r="Y162" s="84" t="s">
        <v>19</v>
      </c>
      <c r="Z162" s="90">
        <f>V175</f>
        <v>0</v>
      </c>
      <c r="AA162" s="97">
        <v>2.9038461538461533</v>
      </c>
      <c r="AB162" s="93">
        <f t="shared" si="38"/>
        <v>1.7400000000000002</v>
      </c>
      <c r="AC162" s="93">
        <f>Average!G517</f>
        <v>15.193055555555555</v>
      </c>
      <c r="AD162" s="93">
        <f>BP$33+BP$34+BP$35+BP$36+AB162</f>
        <v>8.11</v>
      </c>
      <c r="AE162" s="111">
        <f>AE126+Table8183042556678[[#This Row],[Column3]]</f>
        <v>20.76794871794872</v>
      </c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</row>
    <row r="163" spans="1:69" x14ac:dyDescent="0.2">
      <c r="A163" s="84">
        <v>20</v>
      </c>
      <c r="B163" s="84"/>
      <c r="C163" s="84"/>
      <c r="D163" s="84"/>
      <c r="E163" s="84"/>
      <c r="F163" s="34">
        <v>0.08</v>
      </c>
      <c r="G163" s="34"/>
      <c r="H163" s="34"/>
      <c r="I163" s="84"/>
      <c r="J163" s="84"/>
      <c r="K163" s="84"/>
      <c r="L163" s="84"/>
      <c r="M163" s="84"/>
      <c r="N163" s="84"/>
      <c r="O163" s="84"/>
      <c r="P163" s="34">
        <v>0.03</v>
      </c>
      <c r="Q163" s="84"/>
      <c r="R163" s="84"/>
      <c r="S163" s="84"/>
      <c r="T163" s="84"/>
      <c r="U163" s="84"/>
      <c r="V163" s="84"/>
      <c r="W163" s="84">
        <v>20</v>
      </c>
      <c r="X163" s="84"/>
      <c r="Y163" s="84"/>
      <c r="Z163" s="90"/>
      <c r="AA163" s="90"/>
      <c r="AB163" s="92"/>
      <c r="AC163" s="92"/>
      <c r="AD163" s="93"/>
      <c r="AE163" s="109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</row>
    <row r="164" spans="1:69" x14ac:dyDescent="0.2">
      <c r="A164" s="84">
        <v>21</v>
      </c>
      <c r="B164" s="84">
        <v>0.01</v>
      </c>
      <c r="C164" s="34">
        <v>0.04</v>
      </c>
      <c r="D164" s="84"/>
      <c r="E164" s="84"/>
      <c r="F164" s="84"/>
      <c r="G164" s="84"/>
      <c r="H164" s="84"/>
      <c r="I164" s="84"/>
      <c r="J164" s="84"/>
      <c r="K164" s="84"/>
      <c r="L164" s="34">
        <v>0.02</v>
      </c>
      <c r="M164" s="84"/>
      <c r="N164" s="34"/>
      <c r="O164" s="84"/>
      <c r="P164" s="34">
        <v>0.03</v>
      </c>
      <c r="Q164" s="84"/>
      <c r="R164" s="84"/>
      <c r="S164" s="84"/>
      <c r="T164" s="84">
        <v>0.1</v>
      </c>
      <c r="U164" s="84"/>
      <c r="V164" s="84"/>
      <c r="W164" s="84">
        <v>21</v>
      </c>
      <c r="X164" s="84"/>
      <c r="Y164" s="84" t="s">
        <v>101</v>
      </c>
      <c r="Z164" s="90"/>
      <c r="AA164" s="90"/>
      <c r="AB164" s="92"/>
      <c r="AC164" s="92" t="s">
        <v>145</v>
      </c>
      <c r="AD164" s="93"/>
      <c r="AE164" s="111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</row>
    <row r="165" spans="1:69" x14ac:dyDescent="0.2">
      <c r="A165" s="84">
        <v>22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>
        <v>22</v>
      </c>
      <c r="X165" s="84"/>
      <c r="Y165" s="84"/>
      <c r="Z165" s="91" t="s">
        <v>102</v>
      </c>
      <c r="AA165" s="91"/>
      <c r="AB165" s="92"/>
      <c r="AC165" s="92"/>
      <c r="AD165" s="93"/>
      <c r="AE165" s="109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</row>
    <row r="166" spans="1:69" x14ac:dyDescent="0.2">
      <c r="A166" s="84">
        <v>23</v>
      </c>
      <c r="B166" s="84"/>
      <c r="C166" s="84"/>
      <c r="D166" s="84"/>
      <c r="E166" s="84"/>
      <c r="F166" s="84"/>
      <c r="G166" s="84"/>
      <c r="H166" s="84"/>
      <c r="I166" s="84"/>
      <c r="J166" s="84"/>
      <c r="L166" s="84"/>
      <c r="M166" s="84"/>
      <c r="N166" s="84"/>
      <c r="O166" s="84"/>
      <c r="P166" s="34">
        <v>7.0000000000000007E-2</v>
      </c>
      <c r="Q166" s="84"/>
      <c r="R166" s="84"/>
      <c r="S166" s="84"/>
      <c r="T166" s="84"/>
      <c r="U166" s="84"/>
      <c r="V166" s="84"/>
      <c r="W166" s="84">
        <v>23</v>
      </c>
      <c r="X166" s="84"/>
      <c r="Y166" s="84"/>
      <c r="Z166" s="90"/>
      <c r="AA166" s="90"/>
      <c r="AB166" s="92"/>
      <c r="AC166" s="92"/>
      <c r="AD166" s="93"/>
      <c r="AE166" s="93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</row>
    <row r="167" spans="1:69" x14ac:dyDescent="0.2">
      <c r="A167" s="84">
        <v>24</v>
      </c>
      <c r="B167" s="84">
        <v>0.02</v>
      </c>
      <c r="C167" s="84">
        <v>0.14000000000000001</v>
      </c>
      <c r="D167" s="84"/>
      <c r="E167" s="84">
        <v>0.23</v>
      </c>
      <c r="F167" s="84">
        <v>0.03</v>
      </c>
      <c r="G167" s="84"/>
      <c r="H167" s="84"/>
      <c r="I167" s="84"/>
      <c r="J167" s="84"/>
      <c r="L167" s="84"/>
      <c r="M167" s="84">
        <v>0.06</v>
      </c>
      <c r="N167" s="84">
        <v>0.27</v>
      </c>
      <c r="O167" s="84"/>
      <c r="P167" s="84"/>
      <c r="Q167" s="84">
        <v>0.06</v>
      </c>
      <c r="R167" s="34">
        <v>0.35</v>
      </c>
      <c r="T167" s="34" t="s">
        <v>89</v>
      </c>
      <c r="U167" s="84"/>
      <c r="V167" s="84"/>
      <c r="W167" s="84">
        <v>24</v>
      </c>
      <c r="X167" s="84"/>
      <c r="Y167" s="84"/>
      <c r="Z167" s="90"/>
      <c r="AA167" s="90"/>
      <c r="AB167" s="92"/>
      <c r="AC167" s="92"/>
      <c r="AD167" s="93"/>
      <c r="AE167" s="93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</row>
    <row r="168" spans="1:69" x14ac:dyDescent="0.2">
      <c r="A168" s="84">
        <v>25</v>
      </c>
      <c r="B168">
        <v>0.03</v>
      </c>
      <c r="C168" s="84">
        <v>0.08</v>
      </c>
      <c r="D168" s="84"/>
      <c r="F168" s="84">
        <v>0.04</v>
      </c>
      <c r="G168" s="84"/>
      <c r="H168" s="84"/>
      <c r="I168" s="84"/>
      <c r="J168" s="84"/>
      <c r="L168" s="84">
        <v>0.02</v>
      </c>
      <c r="M168" s="84"/>
      <c r="N168" s="84"/>
      <c r="O168" s="84"/>
      <c r="P168" s="84"/>
      <c r="Q168" s="84">
        <v>0.31</v>
      </c>
      <c r="S168" s="84"/>
      <c r="T168" s="84">
        <v>0.2</v>
      </c>
      <c r="U168" s="84"/>
      <c r="V168" s="84"/>
      <c r="W168" s="84">
        <v>25</v>
      </c>
      <c r="X168" s="84"/>
      <c r="Y168" s="84"/>
      <c r="Z168" s="90"/>
      <c r="AA168" s="90"/>
      <c r="AB168" s="92"/>
      <c r="AC168" s="92"/>
      <c r="AD168" s="93"/>
      <c r="AE168" s="93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</row>
    <row r="169" spans="1:69" x14ac:dyDescent="0.2">
      <c r="A169" s="84">
        <v>26</v>
      </c>
      <c r="B169" s="84">
        <v>0.01</v>
      </c>
      <c r="C169" s="84"/>
      <c r="E169" s="84">
        <v>0.08</v>
      </c>
      <c r="F169" s="84"/>
      <c r="G169" s="84"/>
      <c r="H169" s="84"/>
      <c r="I169" s="84"/>
      <c r="J169" s="84"/>
      <c r="L169" s="84">
        <v>0.05</v>
      </c>
      <c r="M169" s="84">
        <v>0.01</v>
      </c>
      <c r="N169" s="84"/>
      <c r="P169" s="84"/>
      <c r="Q169" s="84"/>
      <c r="R169" s="84">
        <v>0.03</v>
      </c>
      <c r="S169" s="84"/>
      <c r="T169" s="84">
        <v>0.15</v>
      </c>
      <c r="U169" s="84"/>
      <c r="V169" s="84"/>
      <c r="W169" s="84">
        <v>26</v>
      </c>
      <c r="X169" s="84"/>
      <c r="Y169" s="84"/>
      <c r="Z169" s="90"/>
      <c r="AA169" s="90"/>
      <c r="AB169" s="92"/>
      <c r="AC169" s="92"/>
      <c r="AD169" s="93"/>
      <c r="AE169" s="93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</row>
    <row r="170" spans="1:69" x14ac:dyDescent="0.2">
      <c r="A170" s="84">
        <v>27</v>
      </c>
      <c r="C170" s="84"/>
      <c r="D170" s="84"/>
      <c r="E170" s="84">
        <v>0.02</v>
      </c>
      <c r="F170" s="84"/>
      <c r="G170" s="84"/>
      <c r="H170" s="84"/>
      <c r="I170" s="84"/>
      <c r="J170" s="84"/>
      <c r="K170" s="84"/>
      <c r="L170" s="84">
        <v>0.02</v>
      </c>
      <c r="M170" s="84"/>
      <c r="N170" s="84"/>
      <c r="Q170" s="84"/>
      <c r="R170" s="84"/>
      <c r="S170" s="84"/>
      <c r="T170" s="84"/>
      <c r="U170" s="84"/>
      <c r="V170" s="84"/>
      <c r="W170" s="84">
        <v>27</v>
      </c>
      <c r="X170" s="84"/>
      <c r="Y170" s="84"/>
      <c r="Z170" s="90"/>
      <c r="AA170" s="90"/>
      <c r="AB170" s="92"/>
      <c r="AC170" s="92"/>
      <c r="AD170" s="93"/>
      <c r="AE170" s="93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</row>
    <row r="171" spans="1:69" x14ac:dyDescent="0.2">
      <c r="A171" s="84">
        <v>28</v>
      </c>
      <c r="C171" s="84"/>
      <c r="F171" s="84"/>
      <c r="G171" s="84"/>
      <c r="H171" s="84"/>
      <c r="I171" s="84"/>
      <c r="J171" s="84"/>
      <c r="L171" s="84"/>
      <c r="M171" s="84"/>
      <c r="N171" s="84"/>
      <c r="Q171" s="84"/>
      <c r="T171" s="84"/>
      <c r="U171" s="84"/>
      <c r="V171" s="84"/>
      <c r="W171" s="84">
        <v>28</v>
      </c>
      <c r="X171" s="84"/>
      <c r="Y171" s="84"/>
      <c r="Z171" s="90"/>
      <c r="AA171" s="90"/>
      <c r="AB171" s="92"/>
      <c r="AC171" s="92"/>
      <c r="AD171" s="93"/>
      <c r="AE171" s="93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</row>
    <row r="172" spans="1:69" x14ac:dyDescent="0.2">
      <c r="A172" s="84">
        <v>29</v>
      </c>
      <c r="B172" s="84"/>
      <c r="C172" s="84">
        <v>0.16</v>
      </c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P172" s="84"/>
      <c r="Q172" s="84"/>
      <c r="R172" s="84"/>
      <c r="S172" s="84"/>
      <c r="T172" s="84"/>
      <c r="U172" s="84"/>
      <c r="V172" s="84"/>
      <c r="W172" s="84">
        <v>29</v>
      </c>
      <c r="X172" s="84"/>
      <c r="Y172" s="84"/>
      <c r="Z172" s="90"/>
      <c r="AA172" s="90"/>
      <c r="AB172" s="92"/>
      <c r="AC172" s="92"/>
      <c r="AD172" s="93"/>
      <c r="AE172" s="93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</row>
    <row r="173" spans="1:69" x14ac:dyDescent="0.2">
      <c r="A173" s="84">
        <v>30</v>
      </c>
      <c r="B173" s="84">
        <v>0.09</v>
      </c>
      <c r="C173" s="84"/>
      <c r="E173" s="84">
        <v>0.08</v>
      </c>
      <c r="F173" s="84">
        <v>0.03</v>
      </c>
      <c r="G173" s="84"/>
      <c r="H173" s="84"/>
      <c r="I173" s="84"/>
      <c r="J173" s="84"/>
      <c r="L173" s="34">
        <v>0.08</v>
      </c>
      <c r="M173" s="84">
        <v>0.02</v>
      </c>
      <c r="N173" s="84">
        <v>0.09</v>
      </c>
      <c r="P173" s="84">
        <v>0.12</v>
      </c>
      <c r="Q173" s="34">
        <v>0.01</v>
      </c>
      <c r="R173" s="34">
        <v>0.02</v>
      </c>
      <c r="S173" s="84"/>
      <c r="T173" s="84">
        <v>0.02</v>
      </c>
      <c r="U173" s="84"/>
      <c r="V173" s="84"/>
      <c r="W173" s="84">
        <v>30</v>
      </c>
      <c r="X173" s="84"/>
      <c r="Y173" s="84"/>
      <c r="Z173" s="90"/>
      <c r="AA173" s="90"/>
      <c r="AB173" s="92"/>
      <c r="AC173" s="92"/>
      <c r="AD173" s="93"/>
      <c r="AE173" s="93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</row>
    <row r="174" spans="1:69" x14ac:dyDescent="0.2">
      <c r="A174" s="84">
        <v>31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>
        <v>31</v>
      </c>
      <c r="X174" s="84"/>
      <c r="Y174" s="84"/>
      <c r="Z174" s="90"/>
      <c r="AA174" s="90"/>
      <c r="AB174" s="92"/>
      <c r="AC174" s="92"/>
      <c r="AD174" s="93"/>
      <c r="AE174" s="93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</row>
    <row r="175" spans="1:69" x14ac:dyDescent="0.2">
      <c r="A175" s="102" t="s">
        <v>37</v>
      </c>
      <c r="B175" s="102">
        <f t="shared" ref="B175:V175" si="39">SUM(B144:B174)</f>
        <v>0.69000000000000006</v>
      </c>
      <c r="C175" s="102">
        <f t="shared" si="39"/>
        <v>1.04</v>
      </c>
      <c r="D175" s="102">
        <f t="shared" si="39"/>
        <v>0.38</v>
      </c>
      <c r="E175" s="102">
        <f t="shared" si="39"/>
        <v>1.1500000000000001</v>
      </c>
      <c r="F175" s="102">
        <f t="shared" si="39"/>
        <v>0.56000000000000005</v>
      </c>
      <c r="G175" s="102"/>
      <c r="H175" s="102"/>
      <c r="I175" s="102">
        <f t="shared" si="39"/>
        <v>0</v>
      </c>
      <c r="J175" s="102">
        <f t="shared" si="39"/>
        <v>0</v>
      </c>
      <c r="K175" s="102">
        <f t="shared" si="39"/>
        <v>0</v>
      </c>
      <c r="L175" s="102">
        <f t="shared" si="39"/>
        <v>0.7400000000000001</v>
      </c>
      <c r="M175" s="102">
        <f t="shared" si="39"/>
        <v>0.09</v>
      </c>
      <c r="N175" s="102">
        <f t="shared" si="39"/>
        <v>0.94000000000000006</v>
      </c>
      <c r="O175" s="102">
        <f t="shared" si="39"/>
        <v>0</v>
      </c>
      <c r="P175" s="102">
        <f t="shared" si="39"/>
        <v>0.63</v>
      </c>
      <c r="Q175" s="102">
        <f t="shared" si="39"/>
        <v>1.06</v>
      </c>
      <c r="R175" s="102">
        <f t="shared" si="39"/>
        <v>0.68</v>
      </c>
      <c r="S175" s="102">
        <f t="shared" si="39"/>
        <v>0</v>
      </c>
      <c r="T175" s="102">
        <f t="shared" si="39"/>
        <v>0.97000000000000008</v>
      </c>
      <c r="U175" s="102">
        <f t="shared" si="39"/>
        <v>0</v>
      </c>
      <c r="V175" s="102">
        <f t="shared" si="39"/>
        <v>0</v>
      </c>
      <c r="W175" s="84"/>
      <c r="X175" s="84"/>
      <c r="Y175" s="84"/>
      <c r="Z175" s="90"/>
      <c r="AA175" s="90"/>
      <c r="AB175" s="92"/>
      <c r="AC175" s="92"/>
      <c r="AD175" s="93"/>
      <c r="AE175" s="93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</row>
    <row r="176" spans="1:69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120">
        <v>43617</v>
      </c>
      <c r="Z176" s="135"/>
      <c r="AA176" s="133" t="s">
        <v>107</v>
      </c>
      <c r="AB176" s="135"/>
      <c r="AC176" s="135"/>
      <c r="AD176" s="126"/>
      <c r="AE176" s="105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</row>
    <row r="177" spans="1:69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7"/>
      <c r="P177" s="84"/>
      <c r="Q177" s="158" t="s">
        <v>196</v>
      </c>
      <c r="R177" s="84"/>
      <c r="S177" s="84"/>
      <c r="T177" s="84"/>
      <c r="U177" s="84"/>
      <c r="V177" s="84"/>
      <c r="W177" s="84"/>
      <c r="X177" s="84"/>
      <c r="Y177" s="84"/>
      <c r="Z177" s="90" t="s">
        <v>43</v>
      </c>
      <c r="AA177" s="90" t="s">
        <v>115</v>
      </c>
      <c r="AB177" s="92" t="s">
        <v>99</v>
      </c>
      <c r="AC177" s="124" t="s">
        <v>116</v>
      </c>
      <c r="AD177" s="93" t="s">
        <v>100</v>
      </c>
      <c r="AE177" s="109" t="s">
        <v>178</v>
      </c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</row>
    <row r="178" spans="1:69" x14ac:dyDescent="0.2">
      <c r="A178" s="84" t="s">
        <v>43</v>
      </c>
      <c r="B178" s="84" t="s">
        <v>1</v>
      </c>
      <c r="C178" s="84" t="s">
        <v>2</v>
      </c>
      <c r="D178" s="84" t="s">
        <v>113</v>
      </c>
      <c r="E178" s="84" t="s">
        <v>4</v>
      </c>
      <c r="F178" s="84" t="s">
        <v>5</v>
      </c>
      <c r="G178" s="84"/>
      <c r="H178" s="84"/>
      <c r="I178" s="84" t="s">
        <v>6</v>
      </c>
      <c r="J178" s="84" t="s">
        <v>180</v>
      </c>
      <c r="K178" s="84" t="s">
        <v>96</v>
      </c>
      <c r="L178" s="84" t="s">
        <v>9</v>
      </c>
      <c r="M178" s="34" t="s">
        <v>195</v>
      </c>
      <c r="N178" s="84" t="s">
        <v>11</v>
      </c>
      <c r="O178" s="87" t="s">
        <v>185</v>
      </c>
      <c r="P178" s="84" t="s">
        <v>13</v>
      </c>
      <c r="Q178" s="157" t="s">
        <v>208</v>
      </c>
      <c r="R178" s="84" t="s">
        <v>189</v>
      </c>
      <c r="S178" s="84" t="s">
        <v>16</v>
      </c>
      <c r="T178" s="84" t="s">
        <v>17</v>
      </c>
      <c r="U178" s="84" t="s">
        <v>18</v>
      </c>
      <c r="V178" s="84" t="s">
        <v>19</v>
      </c>
      <c r="W178" s="84"/>
      <c r="X178" s="84"/>
      <c r="Y178" s="84" t="s">
        <v>1</v>
      </c>
      <c r="Z178" s="90">
        <f>B211</f>
        <v>0.64000000000000012</v>
      </c>
      <c r="AA178" s="94">
        <v>1.0782608695652174</v>
      </c>
      <c r="AB178" s="93">
        <f>AM25</f>
        <v>6.07</v>
      </c>
      <c r="AC178" s="93">
        <f>Average!H499</f>
        <v>8.0157142857142869</v>
      </c>
      <c r="AD178" s="93">
        <f>AX$33+AX$34+AX$35+AX$36+AB178</f>
        <v>11.5</v>
      </c>
      <c r="AE178" s="111">
        <f>AE144+Table9193143566779[[#This Row],[Column2]]</f>
        <v>11.933526857602946</v>
      </c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</row>
    <row r="179" spans="1:69" x14ac:dyDescent="0.2">
      <c r="A179" s="84">
        <v>2019</v>
      </c>
      <c r="B179" s="84"/>
      <c r="C179" s="84"/>
      <c r="D179" s="84"/>
      <c r="E179" s="84"/>
      <c r="F179" s="84"/>
      <c r="G179" s="84"/>
      <c r="H179" s="84"/>
      <c r="I179" s="140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 t="s">
        <v>2</v>
      </c>
      <c r="Z179" s="90">
        <f>C211</f>
        <v>1.25</v>
      </c>
      <c r="AA179" s="94">
        <v>1.6678947368421053</v>
      </c>
      <c r="AB179" s="93">
        <f t="shared" ref="AB179:AB196" si="40">AM26</f>
        <v>12.599999999999998</v>
      </c>
      <c r="AC179" s="93">
        <f>Average!H500</f>
        <v>11.577272256728778</v>
      </c>
      <c r="AD179" s="93">
        <f>AY$33+AY$34+AY$35+AY$36+AB179</f>
        <v>21.089999999999996</v>
      </c>
      <c r="AE179" s="111">
        <f>AE145+Table9193143566779[[#This Row],[Column2]]</f>
        <v>17.363237196688534</v>
      </c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</row>
    <row r="180" spans="1:69" x14ac:dyDescent="0.2">
      <c r="A180" s="84">
        <v>1</v>
      </c>
      <c r="B180" s="84">
        <v>0.12</v>
      </c>
      <c r="C180" s="84">
        <v>0.33</v>
      </c>
      <c r="D180" s="84"/>
      <c r="E180" s="34">
        <v>0.03</v>
      </c>
      <c r="F180" s="84"/>
      <c r="G180" s="84"/>
      <c r="H180" s="84"/>
      <c r="I180" s="84"/>
      <c r="J180" s="84"/>
      <c r="K180" s="84">
        <v>0.12</v>
      </c>
      <c r="L180" s="84">
        <v>0.18</v>
      </c>
      <c r="M180" s="84"/>
      <c r="N180" s="84"/>
      <c r="O180" s="84"/>
      <c r="P180" s="84">
        <v>0.3</v>
      </c>
      <c r="Q180" s="84"/>
      <c r="R180" s="84"/>
      <c r="S180" s="84"/>
      <c r="T180" s="84">
        <v>0.02</v>
      </c>
      <c r="U180" s="84"/>
      <c r="V180" s="84"/>
      <c r="W180" s="84">
        <v>1</v>
      </c>
      <c r="X180" s="84"/>
      <c r="Y180" s="84" t="s">
        <v>113</v>
      </c>
      <c r="Z180" s="90">
        <f>D211</f>
        <v>0.56000000000000005</v>
      </c>
      <c r="AA180" s="94"/>
      <c r="AB180" s="93">
        <f t="shared" si="40"/>
        <v>6.2999999999999989</v>
      </c>
      <c r="AC180" s="93"/>
      <c r="AD180" s="93">
        <f>AZ$33+AZ$34+AZ$35+AZ$36+AB180</f>
        <v>9</v>
      </c>
      <c r="AE180" s="111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</row>
    <row r="181" spans="1:69" x14ac:dyDescent="0.2">
      <c r="A181" s="84">
        <v>2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>
        <v>2</v>
      </c>
      <c r="X181" s="84"/>
      <c r="Y181" s="84" t="s">
        <v>4</v>
      </c>
      <c r="Z181" s="90">
        <f>E211</f>
        <v>0.76999999999999991</v>
      </c>
      <c r="AA181" s="94">
        <v>1.4930434782608697</v>
      </c>
      <c r="AB181" s="93">
        <f t="shared" si="40"/>
        <v>11.84</v>
      </c>
      <c r="AC181" s="93">
        <f>Average!H502</f>
        <v>11.902142857142858</v>
      </c>
      <c r="AD181" s="93">
        <f>BA$33+BA$34+BA$35+BA$36+AB181</f>
        <v>16.52</v>
      </c>
      <c r="AE181" s="111">
        <f>AE147+Table9193143566779[[#This Row],[Column2]]</f>
        <v>18.064037267080742</v>
      </c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</row>
    <row r="182" spans="1:69" x14ac:dyDescent="0.2">
      <c r="A182" s="84">
        <v>3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>
        <v>3</v>
      </c>
      <c r="X182" s="84"/>
      <c r="Y182" s="84" t="s">
        <v>5</v>
      </c>
      <c r="Z182" s="90">
        <f>F211</f>
        <v>0.74</v>
      </c>
      <c r="AA182" s="94">
        <v>1.4491304347826086</v>
      </c>
      <c r="AB182" s="93">
        <f t="shared" si="40"/>
        <v>8.23</v>
      </c>
      <c r="AC182" s="93">
        <f>Average!H503</f>
        <v>9.0721428571428575</v>
      </c>
      <c r="AD182" s="93">
        <f>BB$33+BB$34+BB$35+BB$36+AB182</f>
        <v>14.65</v>
      </c>
      <c r="AE182" s="111">
        <f>AE148+Table9193143566779[[#This Row],[Column2]]</f>
        <v>13.964849188653538</v>
      </c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</row>
    <row r="183" spans="1:69" x14ac:dyDescent="0.2">
      <c r="A183" s="84">
        <v>4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>
        <v>4</v>
      </c>
      <c r="X183" s="84"/>
      <c r="Y183" s="84" t="s">
        <v>6</v>
      </c>
      <c r="Z183" s="90">
        <f>I211</f>
        <v>0</v>
      </c>
      <c r="AA183" s="94">
        <v>0.97263157894736862</v>
      </c>
      <c r="AB183" s="93">
        <f t="shared" si="40"/>
        <v>3.27</v>
      </c>
      <c r="AC183" s="93">
        <f>Average!H504</f>
        <v>7.4166315789473689</v>
      </c>
      <c r="AD183" s="93">
        <f>BC$33+BC$34+BC$35+BC$36+AB183</f>
        <v>7.7200000000000006</v>
      </c>
      <c r="AE183" s="111">
        <f>AE149+Table9193143566779[[#This Row],[Column2]]</f>
        <v>11.637863777089784</v>
      </c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</row>
    <row r="184" spans="1:69" x14ac:dyDescent="0.2">
      <c r="A184" s="84">
        <v>5</v>
      </c>
      <c r="B184" s="84">
        <v>0.12</v>
      </c>
      <c r="C184" s="84"/>
      <c r="D184" s="84">
        <v>0.09</v>
      </c>
      <c r="E184" s="34">
        <v>0.3</v>
      </c>
      <c r="F184" s="84"/>
      <c r="G184" s="84"/>
      <c r="H184" s="84"/>
      <c r="I184" s="84"/>
      <c r="J184" s="84"/>
      <c r="K184">
        <v>0.12</v>
      </c>
      <c r="L184" s="84">
        <v>0.15</v>
      </c>
      <c r="M184" s="84">
        <v>0.22</v>
      </c>
      <c r="N184" s="84"/>
      <c r="O184" s="84"/>
      <c r="P184" s="84"/>
      <c r="Q184" s="84"/>
      <c r="R184" s="84">
        <v>0.21</v>
      </c>
      <c r="T184" s="84"/>
      <c r="U184" s="84"/>
      <c r="V184" s="84"/>
      <c r="W184" s="84">
        <v>5</v>
      </c>
      <c r="X184" s="84"/>
      <c r="Y184" s="84" t="s">
        <v>180</v>
      </c>
      <c r="Z184" s="90">
        <f>J211</f>
        <v>0</v>
      </c>
      <c r="AA184" s="94">
        <v>1.0404347826086957</v>
      </c>
      <c r="AB184" s="93">
        <f t="shared" si="40"/>
        <v>0</v>
      </c>
      <c r="AC184" s="93">
        <f>Average!H505</f>
        <v>8.2089285714285705</v>
      </c>
      <c r="AD184" s="93">
        <f>BD$33+BD$34+BD$35+BD$36+AB184</f>
        <v>6.86</v>
      </c>
      <c r="AE184" s="111">
        <f>AE150+Table9193143566779[[#This Row],[Column2]]</f>
        <v>12.573699058590362</v>
      </c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</row>
    <row r="185" spans="1:69" x14ac:dyDescent="0.2">
      <c r="A185" s="84">
        <v>6</v>
      </c>
      <c r="B185" s="84">
        <v>0.03</v>
      </c>
      <c r="C185" s="84">
        <v>0.1</v>
      </c>
      <c r="D185" s="84"/>
      <c r="E185" s="34">
        <v>0.06</v>
      </c>
      <c r="F185" s="84"/>
      <c r="G185" s="84"/>
      <c r="H185" s="84"/>
      <c r="I185" s="84"/>
      <c r="J185" s="84"/>
      <c r="K185" s="84">
        <v>0.03</v>
      </c>
      <c r="L185" s="84">
        <v>0.05</v>
      </c>
      <c r="M185" s="84">
        <v>0.02</v>
      </c>
      <c r="N185" s="84">
        <v>0.08</v>
      </c>
      <c r="O185" s="84"/>
      <c r="P185" s="84"/>
      <c r="Q185" s="84">
        <v>0.18</v>
      </c>
      <c r="R185" s="34">
        <v>0.02</v>
      </c>
      <c r="S185" s="84"/>
      <c r="T185" s="84">
        <v>0.14000000000000001</v>
      </c>
      <c r="U185" s="84"/>
      <c r="V185" s="84"/>
      <c r="W185" s="84">
        <v>6</v>
      </c>
      <c r="X185" s="84"/>
      <c r="Y185" s="84" t="s">
        <v>96</v>
      </c>
      <c r="Z185" s="90">
        <f>K211</f>
        <v>0.64000000000000012</v>
      </c>
      <c r="AA185" s="94"/>
      <c r="AB185" s="93">
        <f t="shared" si="40"/>
        <v>5.0100000000000016</v>
      </c>
      <c r="AC185" s="93"/>
      <c r="AD185" s="93">
        <f>BE$33+BE$34+BE$35+BE$36+AB185</f>
        <v>10.920000000000002</v>
      </c>
      <c r="AE185" s="111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</row>
    <row r="186" spans="1:69" x14ac:dyDescent="0.2">
      <c r="A186" s="84">
        <v>7</v>
      </c>
      <c r="B186" s="84"/>
      <c r="C186" s="84"/>
      <c r="D186" s="84">
        <v>0.02</v>
      </c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>
        <v>7.0000000000000007E-2</v>
      </c>
      <c r="Q186" s="84">
        <v>0.01</v>
      </c>
      <c r="R186" s="84"/>
      <c r="S186" s="84"/>
      <c r="T186" s="84"/>
      <c r="U186" s="84"/>
      <c r="V186" s="84"/>
      <c r="W186" s="84">
        <v>7</v>
      </c>
      <c r="X186" s="84"/>
      <c r="Y186" s="84" t="s">
        <v>9</v>
      </c>
      <c r="Z186" s="90">
        <f>L211</f>
        <v>0.78999999999999992</v>
      </c>
      <c r="AA186" s="94">
        <v>1.3513043478260871</v>
      </c>
      <c r="AB186" s="93">
        <f t="shared" si="40"/>
        <v>9.0399999999999991</v>
      </c>
      <c r="AC186" s="93">
        <f>Average!H507</f>
        <v>10.364642857142858</v>
      </c>
      <c r="AD186" s="93">
        <f>BF$33+BF$34+BF$35+BF$36+AB186</f>
        <v>16.739999999999998</v>
      </c>
      <c r="AE186" s="111">
        <f>AE152+Table9193143566779[[#This Row],[Column2]]</f>
        <v>15.511808408982322</v>
      </c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</row>
    <row r="187" spans="1:69" x14ac:dyDescent="0.2">
      <c r="A187" s="84">
        <v>8</v>
      </c>
      <c r="B187" s="84"/>
      <c r="C187" s="84"/>
      <c r="D187" s="84"/>
      <c r="E187" s="84"/>
      <c r="F187" s="84">
        <v>0.01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>
        <v>0.02</v>
      </c>
      <c r="Q187" s="84"/>
      <c r="R187" s="84"/>
      <c r="S187" s="84"/>
      <c r="T187" s="84"/>
      <c r="U187" s="84"/>
      <c r="V187" s="84"/>
      <c r="W187" s="84">
        <v>8</v>
      </c>
      <c r="X187" s="84"/>
      <c r="Y187" s="34" t="s">
        <v>195</v>
      </c>
      <c r="Z187" s="90">
        <f>M211</f>
        <v>0.48000000000000004</v>
      </c>
      <c r="AA187" s="94">
        <v>1.1234782608695653</v>
      </c>
      <c r="AB187" s="93">
        <f t="shared" si="40"/>
        <v>6.75</v>
      </c>
      <c r="AC187" s="93">
        <f>Average!H508</f>
        <v>9.1504166666666666</v>
      </c>
      <c r="AD187" s="93">
        <f>BG$33+BG$34+BG$35+BG$36+AB187</f>
        <v>6.75</v>
      </c>
      <c r="AE187" s="111">
        <f>AE153+Table9193143566779[[#This Row],[Column2]]</f>
        <v>13.494836956521739</v>
      </c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</row>
    <row r="188" spans="1:69" x14ac:dyDescent="0.2">
      <c r="A188" s="84">
        <v>9</v>
      </c>
      <c r="B188" s="84"/>
      <c r="C188" s="84"/>
      <c r="D188" s="84"/>
      <c r="E188" s="84"/>
      <c r="F188" s="84"/>
      <c r="G188" s="84"/>
      <c r="H188" s="84"/>
      <c r="I188" s="139"/>
      <c r="J188" s="84"/>
      <c r="K188" s="84"/>
      <c r="L188" s="84"/>
      <c r="M188" s="84"/>
      <c r="N188" s="84"/>
      <c r="O188" s="84"/>
      <c r="Q188" s="84"/>
      <c r="R188" s="84"/>
      <c r="S188" s="84"/>
      <c r="T188" s="84"/>
      <c r="U188" s="84"/>
      <c r="V188" s="84"/>
      <c r="W188" s="84">
        <v>9</v>
      </c>
      <c r="X188" s="84"/>
      <c r="Y188" s="84" t="s">
        <v>11</v>
      </c>
      <c r="Z188" s="90">
        <f>N211</f>
        <v>0.99999999999999989</v>
      </c>
      <c r="AA188" s="94">
        <v>1.6065217391304349</v>
      </c>
      <c r="AB188" s="93">
        <f t="shared" si="40"/>
        <v>10.270000000000001</v>
      </c>
      <c r="AC188" s="93">
        <f>Average!H509</f>
        <v>10.429642857142857</v>
      </c>
      <c r="AD188" s="93">
        <f>BH$33+BH$34+BH$35+BH$36+AB188</f>
        <v>18.78</v>
      </c>
      <c r="AE188" s="111">
        <f>AE154+Table9193143566779[[#This Row],[Column2]]</f>
        <v>15.774365079365079</v>
      </c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</row>
    <row r="189" spans="1:69" x14ac:dyDescent="0.2">
      <c r="A189" s="84">
        <v>10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T189" s="84"/>
      <c r="U189" s="84"/>
      <c r="V189" s="84"/>
      <c r="W189" s="84">
        <v>10</v>
      </c>
      <c r="X189" s="84"/>
      <c r="Y189" s="84" t="s">
        <v>185</v>
      </c>
      <c r="Z189" s="90">
        <f>O211</f>
        <v>0</v>
      </c>
      <c r="AA189" s="94">
        <v>1.2921739130434782</v>
      </c>
      <c r="AB189" s="93">
        <f t="shared" si="40"/>
        <v>2.08</v>
      </c>
      <c r="AC189" s="93">
        <f>Average!H510</f>
        <v>8.59375</v>
      </c>
      <c r="AD189" s="93">
        <f>BI$33+BI$34+BI$35+BI$36+AB189</f>
        <v>2.08</v>
      </c>
      <c r="AE189" s="111">
        <f>AE155+Table9193143566779[[#This Row],[Column2]]</f>
        <v>12.42223320158103</v>
      </c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</row>
    <row r="190" spans="1:69" x14ac:dyDescent="0.2">
      <c r="A190" s="84">
        <v>11</v>
      </c>
      <c r="B190" s="84"/>
      <c r="E190" s="84"/>
      <c r="F190" s="84"/>
      <c r="G190" s="84"/>
      <c r="H190" s="84"/>
      <c r="I190" s="84"/>
      <c r="J190" s="84"/>
      <c r="L190" s="84"/>
      <c r="M190" s="84"/>
      <c r="N190" s="84"/>
      <c r="O190" s="84"/>
      <c r="Q190" s="84">
        <v>0.01</v>
      </c>
      <c r="R190" s="84"/>
      <c r="T190" s="84"/>
      <c r="U190" s="84"/>
      <c r="V190" s="84"/>
      <c r="W190" s="84">
        <v>11</v>
      </c>
      <c r="X190" s="84"/>
      <c r="Y190" s="84" t="s">
        <v>13</v>
      </c>
      <c r="Z190" s="90">
        <f>P211</f>
        <v>1.87</v>
      </c>
      <c r="AA190" s="94">
        <v>1.3439130434782611</v>
      </c>
      <c r="AB190" s="93">
        <f t="shared" si="40"/>
        <v>9.8500000000000014</v>
      </c>
      <c r="AC190" s="93">
        <f>Average!H511</f>
        <v>8.9414285714285722</v>
      </c>
      <c r="AD190" s="93">
        <f>BJ$33+BJ$34+BJ$35+BJ$36+AB190</f>
        <v>16.190000000000001</v>
      </c>
      <c r="AE190" s="111">
        <f>AE156+Table9193143566779[[#This Row],[Column2]]</f>
        <v>13.491863354037267</v>
      </c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</row>
    <row r="191" spans="1:69" x14ac:dyDescent="0.2">
      <c r="A191" s="84">
        <v>12</v>
      </c>
      <c r="B191" s="84"/>
      <c r="F191" s="84"/>
      <c r="G191" s="84"/>
      <c r="H191" s="84"/>
      <c r="J191" s="84"/>
      <c r="L191" s="84"/>
      <c r="M191" s="84"/>
      <c r="N191" s="84"/>
      <c r="O191" s="84"/>
      <c r="Q191" s="84"/>
      <c r="S191" s="84"/>
      <c r="T191" s="84"/>
      <c r="U191" s="84"/>
      <c r="V191" s="84"/>
      <c r="W191" s="84">
        <v>12</v>
      </c>
      <c r="X191" s="84"/>
      <c r="Y191" s="84" t="s">
        <v>14</v>
      </c>
      <c r="Z191" s="90">
        <f>Q211</f>
        <v>0.51</v>
      </c>
      <c r="AA191" s="94">
        <v>1.1009090909090911</v>
      </c>
      <c r="AB191" s="93">
        <f t="shared" si="40"/>
        <v>6.3599999999999994</v>
      </c>
      <c r="AC191" s="93">
        <f>Average!H512</f>
        <v>7.5825681725681733</v>
      </c>
      <c r="AD191" s="93">
        <f>BK$33+BK$34+BK$35+BK$36+AB191</f>
        <v>11.02</v>
      </c>
      <c r="AE191" s="111">
        <f>AE157+Table9193143566779[[#This Row],[Column2]]</f>
        <v>12.494218181174704</v>
      </c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</row>
    <row r="192" spans="1:69" x14ac:dyDescent="0.2">
      <c r="A192" s="84">
        <v>13</v>
      </c>
      <c r="B192" s="84"/>
      <c r="C192" s="84"/>
      <c r="D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Q192" s="84"/>
      <c r="S192" s="84"/>
      <c r="T192" s="84"/>
      <c r="U192" s="84"/>
      <c r="V192" s="84"/>
      <c r="W192" s="84">
        <v>13</v>
      </c>
      <c r="X192" s="84"/>
      <c r="Y192" s="84" t="s">
        <v>191</v>
      </c>
      <c r="Z192" s="90">
        <f>R211</f>
        <v>0.48999999999999994</v>
      </c>
      <c r="AA192" s="94">
        <v>1.0855555555555556</v>
      </c>
      <c r="AB192" s="93">
        <f t="shared" si="40"/>
        <v>6.7099999999999991</v>
      </c>
      <c r="AC192" s="93">
        <f>Average!H513</f>
        <v>8.1743790849673204</v>
      </c>
      <c r="AD192" s="93">
        <f>BL$33+BL$34+BL$35+BL$36+AB192</f>
        <v>6.7099999999999991</v>
      </c>
      <c r="AE192" s="111">
        <f>AE158+Table9193143566779[[#This Row],[Column2]]</f>
        <v>12.983071895424839</v>
      </c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</row>
    <row r="193" spans="1:69" x14ac:dyDescent="0.2">
      <c r="A193" s="84">
        <v>14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T193" s="84"/>
      <c r="U193" s="84"/>
      <c r="V193" s="84"/>
      <c r="W193" s="84">
        <v>14</v>
      </c>
      <c r="X193" s="84"/>
      <c r="Y193" s="84" t="s">
        <v>16</v>
      </c>
      <c r="Z193" s="90">
        <f>S211</f>
        <v>0</v>
      </c>
      <c r="AA193" s="94">
        <v>1.3156521739130436</v>
      </c>
      <c r="AB193" s="93">
        <f t="shared" si="40"/>
        <v>0</v>
      </c>
      <c r="AC193" s="93">
        <f>Average!H514</f>
        <v>10.263214285714287</v>
      </c>
      <c r="AD193" s="93">
        <f>BM$33+BM$34+BM$35+BM$36+AB193</f>
        <v>7.7600000000000007</v>
      </c>
      <c r="AE193" s="111">
        <f>AE159+Table9193143566779[[#This Row],[Column2]]</f>
        <v>15.215659340659341</v>
      </c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</row>
    <row r="194" spans="1:69" x14ac:dyDescent="0.2">
      <c r="A194" s="84">
        <v>15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>
        <v>15</v>
      </c>
      <c r="X194" s="84"/>
      <c r="Y194" s="84" t="s">
        <v>17</v>
      </c>
      <c r="Z194" s="90">
        <f>T211</f>
        <v>2.2800000000000002</v>
      </c>
      <c r="AA194" s="94">
        <v>1.4745454545454544</v>
      </c>
      <c r="AB194" s="93">
        <f t="shared" si="40"/>
        <v>10.650000000000002</v>
      </c>
      <c r="AC194" s="93">
        <f>Average!H515</f>
        <v>9.9618660968660979</v>
      </c>
      <c r="AD194" s="93">
        <f>BN$33+BN$34+BN$35+BN$36+AB194</f>
        <v>16.75</v>
      </c>
      <c r="AE194" s="111">
        <f>AE160+Table9193143566779[[#This Row],[Column2]]</f>
        <v>14.706635401635404</v>
      </c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</row>
    <row r="195" spans="1:69" x14ac:dyDescent="0.2">
      <c r="A195" s="84">
        <v>16</v>
      </c>
      <c r="C195" s="84"/>
      <c r="F195" s="84"/>
      <c r="G195" s="84"/>
      <c r="H195" s="84"/>
      <c r="I195" s="84"/>
      <c r="J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>
        <v>16</v>
      </c>
      <c r="X195" s="84"/>
      <c r="Y195" s="84" t="s">
        <v>18</v>
      </c>
      <c r="Z195" s="90">
        <f>U211</f>
        <v>0</v>
      </c>
      <c r="AA195" s="94">
        <v>1.3925000000000001</v>
      </c>
      <c r="AB195" s="93">
        <f t="shared" si="40"/>
        <v>0</v>
      </c>
      <c r="AC195" s="93">
        <f>Average!H516</f>
        <v>10.579230769230769</v>
      </c>
      <c r="AD195" s="93">
        <f>BO$33+BO$34+BO$35+BO$36+AB195</f>
        <v>0</v>
      </c>
      <c r="AE195" s="111">
        <f>AE161+Table9193143566779[[#This Row],[Column2]]</f>
        <v>14.282051282051283</v>
      </c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</row>
    <row r="196" spans="1:69" x14ac:dyDescent="0.2">
      <c r="A196" s="84">
        <v>17</v>
      </c>
      <c r="B196" s="84"/>
      <c r="C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>
        <v>17</v>
      </c>
      <c r="X196" s="84"/>
      <c r="Y196" s="84" t="s">
        <v>19</v>
      </c>
      <c r="Z196" s="90">
        <f>V211</f>
        <v>0</v>
      </c>
      <c r="AA196" s="94">
        <v>1.9584615384615385</v>
      </c>
      <c r="AB196" s="93">
        <f t="shared" si="40"/>
        <v>1.7400000000000002</v>
      </c>
      <c r="AC196" s="93">
        <f>Average!H517</f>
        <v>17.163611111111109</v>
      </c>
      <c r="AD196" s="93">
        <f>BP$33+BP$34+BP$35+BP$36+AB196</f>
        <v>8.11</v>
      </c>
      <c r="AE196" s="111">
        <f>AE162+Table9193143566779[[#This Row],[Column2]]</f>
        <v>22.726410256410258</v>
      </c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</row>
    <row r="197" spans="1:69" x14ac:dyDescent="0.2">
      <c r="A197" s="84">
        <v>18</v>
      </c>
      <c r="B197" s="84"/>
      <c r="C197" s="84"/>
      <c r="E197" s="84"/>
      <c r="F197" s="84"/>
      <c r="G197" s="84"/>
      <c r="H197" s="84"/>
      <c r="I197" s="84"/>
      <c r="J197" s="84"/>
      <c r="L197" s="84"/>
      <c r="M197" s="84"/>
      <c r="N197" s="84"/>
      <c r="O197" s="84"/>
      <c r="P197" s="84"/>
      <c r="Q197" s="84"/>
      <c r="R197" s="84"/>
      <c r="U197" s="84"/>
      <c r="V197" s="84"/>
      <c r="W197" s="84">
        <v>18</v>
      </c>
      <c r="X197" s="84"/>
      <c r="Y197" s="84"/>
      <c r="Z197" s="90"/>
      <c r="AA197" s="90"/>
      <c r="AB197" s="92"/>
      <c r="AC197" s="92"/>
      <c r="AD197" s="93"/>
      <c r="AE197" s="111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</row>
    <row r="198" spans="1:69" x14ac:dyDescent="0.2">
      <c r="A198" s="84">
        <v>19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>
        <v>19</v>
      </c>
      <c r="X198" s="84"/>
      <c r="Y198" s="84" t="s">
        <v>101</v>
      </c>
      <c r="Z198" s="90"/>
      <c r="AA198" s="90"/>
      <c r="AB198" s="92"/>
      <c r="AC198" s="92" t="s">
        <v>145</v>
      </c>
      <c r="AD198" s="93"/>
      <c r="AE198" s="111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</row>
    <row r="199" spans="1:69" x14ac:dyDescent="0.2">
      <c r="A199" s="84">
        <v>20</v>
      </c>
      <c r="B199" s="84">
        <v>0.02</v>
      </c>
      <c r="C199" s="84">
        <v>0.3</v>
      </c>
      <c r="D199" s="34">
        <v>0.04</v>
      </c>
      <c r="E199" s="34">
        <v>0.05</v>
      </c>
      <c r="F199" s="84"/>
      <c r="G199" s="84"/>
      <c r="H199" s="84"/>
      <c r="I199" s="84"/>
      <c r="J199" s="84"/>
      <c r="K199" s="84">
        <v>0.02</v>
      </c>
      <c r="L199" s="84"/>
      <c r="M199" s="84">
        <v>0.01</v>
      </c>
      <c r="N199" s="84">
        <v>0.47</v>
      </c>
      <c r="O199" s="84"/>
      <c r="P199" s="84"/>
      <c r="Q199" s="84">
        <v>0.05</v>
      </c>
      <c r="R199" s="34">
        <v>0.05</v>
      </c>
      <c r="S199" s="84"/>
      <c r="T199" s="84">
        <v>0.35</v>
      </c>
      <c r="U199" s="84"/>
      <c r="V199" s="84"/>
      <c r="W199" s="84">
        <v>20</v>
      </c>
      <c r="X199" s="84"/>
      <c r="Y199" s="84"/>
      <c r="Z199" s="91" t="s">
        <v>102</v>
      </c>
      <c r="AA199" s="91"/>
      <c r="AB199" s="92"/>
      <c r="AC199" s="92"/>
      <c r="AD199" s="93"/>
      <c r="AE199" s="111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</row>
    <row r="200" spans="1:69" x14ac:dyDescent="0.2">
      <c r="A200" s="84">
        <v>21</v>
      </c>
      <c r="B200" s="84">
        <v>0.03</v>
      </c>
      <c r="C200" s="84"/>
      <c r="D200" s="84">
        <v>0.03</v>
      </c>
      <c r="E200" s="34">
        <v>0.03</v>
      </c>
      <c r="F200" s="84">
        <v>7.0000000000000007E-2</v>
      </c>
      <c r="G200" s="84"/>
      <c r="H200" s="84"/>
      <c r="I200" s="84"/>
      <c r="J200" s="84"/>
      <c r="K200" s="84">
        <v>0.03</v>
      </c>
      <c r="L200" s="34">
        <v>0.06</v>
      </c>
      <c r="M200" s="84">
        <v>0.02</v>
      </c>
      <c r="N200" s="84"/>
      <c r="O200" s="84"/>
      <c r="P200" s="84">
        <v>7.0000000000000007E-2</v>
      </c>
      <c r="Q200" s="84">
        <v>0.01</v>
      </c>
      <c r="R200" s="84"/>
      <c r="S200" s="84"/>
      <c r="T200" s="84"/>
      <c r="U200" s="84"/>
      <c r="V200" s="84"/>
      <c r="W200" s="84">
        <v>21</v>
      </c>
      <c r="X200" s="84"/>
      <c r="Y200" s="84"/>
      <c r="Z200" s="90"/>
      <c r="AA200" s="90"/>
      <c r="AB200" s="92"/>
      <c r="AC200" s="92"/>
      <c r="AD200" s="93"/>
      <c r="AE200" s="109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</row>
    <row r="201" spans="1:69" x14ac:dyDescent="0.2">
      <c r="A201" s="84">
        <v>22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>
        <v>22</v>
      </c>
      <c r="X201" s="84"/>
      <c r="Y201" s="84"/>
      <c r="Z201" s="90"/>
      <c r="AA201" s="90"/>
      <c r="AB201" s="92"/>
      <c r="AC201" s="92"/>
      <c r="AD201" s="93"/>
      <c r="AE201" s="93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</row>
    <row r="202" spans="1:69" x14ac:dyDescent="0.2">
      <c r="A202" s="84">
        <v>23</v>
      </c>
      <c r="B202" s="84"/>
      <c r="C202" s="84"/>
      <c r="D202" s="84"/>
      <c r="E202" s="84"/>
      <c r="F202" s="84"/>
      <c r="G202" s="84"/>
      <c r="H202" s="84"/>
      <c r="I202" s="84"/>
      <c r="J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>
        <v>23</v>
      </c>
      <c r="X202" s="84"/>
      <c r="Y202" s="84"/>
      <c r="Z202" s="90"/>
      <c r="AA202" s="90"/>
      <c r="AB202" s="92"/>
      <c r="AC202" s="92"/>
      <c r="AD202" s="93"/>
      <c r="AE202" s="93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</row>
    <row r="203" spans="1:69" x14ac:dyDescent="0.2">
      <c r="A203" s="84">
        <v>24</v>
      </c>
      <c r="B203" s="84"/>
      <c r="C203" s="84"/>
      <c r="D203" s="84"/>
      <c r="E203" s="84"/>
      <c r="F203" s="84"/>
      <c r="G203" s="84"/>
      <c r="H203" s="84"/>
      <c r="I203" s="84"/>
      <c r="J203" s="84"/>
      <c r="L203" s="84"/>
      <c r="M203" s="84"/>
      <c r="N203" s="84"/>
      <c r="O203" s="84"/>
      <c r="P203" s="84"/>
      <c r="Q203" s="84"/>
      <c r="R203" s="84"/>
      <c r="T203" s="84"/>
      <c r="U203" s="84"/>
      <c r="V203" s="84"/>
      <c r="W203" s="84">
        <v>24</v>
      </c>
      <c r="X203" s="84"/>
      <c r="Y203" s="84"/>
      <c r="Z203" s="90"/>
      <c r="AA203" s="90"/>
      <c r="AB203" s="92"/>
      <c r="AC203" s="92"/>
      <c r="AD203" s="93"/>
      <c r="AE203" s="93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</row>
    <row r="204" spans="1:69" x14ac:dyDescent="0.2">
      <c r="A204" s="84">
        <v>25</v>
      </c>
      <c r="C204" s="84">
        <v>7.0000000000000007E-2</v>
      </c>
      <c r="D204" s="84"/>
      <c r="F204" s="84"/>
      <c r="G204" s="84"/>
      <c r="H204" s="84"/>
      <c r="I204" s="84"/>
      <c r="J204" s="84"/>
      <c r="L204" s="84"/>
      <c r="M204" s="84"/>
      <c r="N204" s="84"/>
      <c r="O204" s="84"/>
      <c r="P204" s="84"/>
      <c r="Q204" s="84"/>
      <c r="S204" s="84"/>
      <c r="T204" s="84">
        <v>0.04</v>
      </c>
      <c r="U204" s="84"/>
      <c r="V204" s="84"/>
      <c r="W204" s="84">
        <v>25</v>
      </c>
      <c r="X204" s="84"/>
      <c r="Y204" s="84"/>
      <c r="Z204" s="90"/>
      <c r="AA204" s="90"/>
      <c r="AB204" s="92"/>
      <c r="AC204" s="92"/>
      <c r="AD204" s="93"/>
      <c r="AE204" s="93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</row>
    <row r="205" spans="1:69" x14ac:dyDescent="0.2">
      <c r="A205" s="84">
        <v>26</v>
      </c>
      <c r="B205" s="84">
        <v>0.31</v>
      </c>
      <c r="C205" s="84">
        <v>0.45</v>
      </c>
      <c r="D205" s="34">
        <v>0.36</v>
      </c>
      <c r="E205" s="34">
        <v>0.2</v>
      </c>
      <c r="F205" s="84"/>
      <c r="G205" s="84"/>
      <c r="H205" s="84"/>
      <c r="I205" s="84"/>
      <c r="J205" s="84"/>
      <c r="K205">
        <v>0.31</v>
      </c>
      <c r="L205" s="84">
        <v>0.35</v>
      </c>
      <c r="M205" s="84">
        <v>0.19</v>
      </c>
      <c r="N205" s="84">
        <v>0.37</v>
      </c>
      <c r="P205" s="84">
        <v>0.2</v>
      </c>
      <c r="Q205" s="84">
        <v>0.22</v>
      </c>
      <c r="R205" s="34">
        <v>0.16</v>
      </c>
      <c r="S205" s="84"/>
      <c r="T205" s="84">
        <v>0.55000000000000004</v>
      </c>
      <c r="U205" s="84"/>
      <c r="V205" s="84"/>
      <c r="W205" s="84">
        <v>26</v>
      </c>
      <c r="X205" s="84"/>
      <c r="Y205" s="84"/>
      <c r="Z205" s="90"/>
      <c r="AA205" s="90"/>
      <c r="AB205" s="92"/>
      <c r="AC205" s="92"/>
      <c r="AD205" s="93"/>
      <c r="AE205" s="93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</row>
    <row r="206" spans="1:69" x14ac:dyDescent="0.2">
      <c r="A206" s="84">
        <v>27</v>
      </c>
      <c r="B206">
        <v>0.01</v>
      </c>
      <c r="C206" s="84"/>
      <c r="D206" s="84">
        <v>0.02</v>
      </c>
      <c r="E206" s="34">
        <v>0.1</v>
      </c>
      <c r="F206" s="84">
        <v>0.66</v>
      </c>
      <c r="G206" s="84"/>
      <c r="H206" s="84"/>
      <c r="I206" s="84"/>
      <c r="J206" s="84"/>
      <c r="K206" s="84"/>
      <c r="L206" s="84"/>
      <c r="M206" s="84">
        <v>0.02</v>
      </c>
      <c r="N206" s="84"/>
      <c r="P206">
        <v>0.28000000000000003</v>
      </c>
      <c r="Q206" s="84">
        <v>0.03</v>
      </c>
      <c r="R206" s="34">
        <v>0.05</v>
      </c>
      <c r="S206" s="84"/>
      <c r="T206" s="84">
        <v>0.05</v>
      </c>
      <c r="U206" s="84"/>
      <c r="V206" s="84"/>
      <c r="W206" s="84">
        <v>27</v>
      </c>
      <c r="X206" s="84"/>
      <c r="Y206" s="84"/>
      <c r="Z206" s="90"/>
      <c r="AA206" s="90"/>
      <c r="AB206" s="92"/>
      <c r="AC206" s="92"/>
      <c r="AD206" s="93"/>
      <c r="AE206" s="93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</row>
    <row r="207" spans="1:69" x14ac:dyDescent="0.2">
      <c r="A207" s="84">
        <v>28</v>
      </c>
      <c r="C207" s="84"/>
      <c r="F207" s="84"/>
      <c r="G207" s="84"/>
      <c r="H207" s="84"/>
      <c r="I207" s="84"/>
      <c r="J207" s="84"/>
      <c r="L207" s="84"/>
      <c r="M207" s="84"/>
      <c r="N207" s="84">
        <v>0.08</v>
      </c>
      <c r="P207">
        <v>0.9</v>
      </c>
      <c r="Q207" s="84"/>
      <c r="T207" s="34">
        <v>1.03</v>
      </c>
      <c r="U207" s="84"/>
      <c r="V207" s="84"/>
      <c r="W207" s="84">
        <v>28</v>
      </c>
      <c r="X207" s="84"/>
      <c r="Y207" s="84"/>
      <c r="Z207" s="90"/>
      <c r="AA207" s="90"/>
      <c r="AB207" s="92"/>
      <c r="AC207" s="92"/>
      <c r="AD207" s="93"/>
      <c r="AE207" s="93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</row>
    <row r="208" spans="1:69" x14ac:dyDescent="0.2">
      <c r="A208" s="84">
        <v>29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>
        <v>0.01</v>
      </c>
      <c r="L208" s="84"/>
      <c r="M208" s="84"/>
      <c r="N208" s="84"/>
      <c r="P208" s="84">
        <v>0.03</v>
      </c>
      <c r="Q208" s="84"/>
      <c r="R208" s="84"/>
      <c r="S208" s="84"/>
      <c r="T208" s="34">
        <v>0.1</v>
      </c>
      <c r="U208" s="84"/>
      <c r="V208" s="84"/>
      <c r="W208" s="84">
        <v>29</v>
      </c>
      <c r="X208" s="84"/>
      <c r="Y208" s="84"/>
      <c r="Z208" s="90"/>
      <c r="AA208" s="90"/>
      <c r="AB208" s="92"/>
      <c r="AC208" s="92"/>
      <c r="AD208" s="93"/>
      <c r="AE208" s="93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</row>
    <row r="209" spans="1:69" x14ac:dyDescent="0.2">
      <c r="A209" s="84">
        <v>30</v>
      </c>
      <c r="B209" s="84"/>
      <c r="C209" s="84"/>
      <c r="E209" s="84"/>
      <c r="F209" s="84"/>
      <c r="G209" s="84"/>
      <c r="H209" s="84"/>
      <c r="I209" s="84"/>
      <c r="J209" s="84"/>
      <c r="L209" s="84"/>
      <c r="M209" s="84"/>
      <c r="N209" s="84"/>
      <c r="P209" s="84"/>
      <c r="Q209" s="84"/>
      <c r="R209" s="84"/>
      <c r="S209" s="84"/>
      <c r="T209" s="84"/>
      <c r="U209" s="84"/>
      <c r="V209" s="84"/>
      <c r="W209" s="84">
        <v>30</v>
      </c>
      <c r="X209" s="84"/>
      <c r="Y209" s="84"/>
      <c r="Z209" s="90"/>
      <c r="AA209" s="90"/>
      <c r="AB209" s="92"/>
      <c r="AC209" s="92"/>
      <c r="AD209" s="93"/>
      <c r="AE209" s="93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</row>
    <row r="210" spans="1:69" x14ac:dyDescent="0.2">
      <c r="A210" s="84">
        <v>31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>
        <v>31</v>
      </c>
      <c r="X210" s="84"/>
      <c r="Y210" s="84"/>
      <c r="Z210" s="90"/>
      <c r="AA210" s="90"/>
      <c r="AB210" s="92"/>
      <c r="AC210" s="92"/>
      <c r="AD210" s="93"/>
      <c r="AE210" s="93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</row>
    <row r="211" spans="1:69" x14ac:dyDescent="0.2">
      <c r="A211" s="102" t="s">
        <v>37</v>
      </c>
      <c r="B211" s="102">
        <f t="shared" ref="B211:V211" si="41">SUM(B180:B210)</f>
        <v>0.64000000000000012</v>
      </c>
      <c r="C211" s="102">
        <f t="shared" si="41"/>
        <v>1.25</v>
      </c>
      <c r="D211" s="102">
        <f t="shared" si="41"/>
        <v>0.56000000000000005</v>
      </c>
      <c r="E211" s="102">
        <f t="shared" si="41"/>
        <v>0.76999999999999991</v>
      </c>
      <c r="F211" s="102">
        <f t="shared" si="41"/>
        <v>0.74</v>
      </c>
      <c r="G211" s="102"/>
      <c r="H211" s="102"/>
      <c r="I211" s="102">
        <f t="shared" si="41"/>
        <v>0</v>
      </c>
      <c r="J211" s="102">
        <f t="shared" si="41"/>
        <v>0</v>
      </c>
      <c r="K211" s="102">
        <f t="shared" si="41"/>
        <v>0.64000000000000012</v>
      </c>
      <c r="L211" s="102">
        <f t="shared" si="41"/>
        <v>0.78999999999999992</v>
      </c>
      <c r="M211" s="102">
        <f t="shared" si="41"/>
        <v>0.48000000000000004</v>
      </c>
      <c r="N211" s="102">
        <f t="shared" si="41"/>
        <v>0.99999999999999989</v>
      </c>
      <c r="O211" s="102">
        <f t="shared" si="41"/>
        <v>0</v>
      </c>
      <c r="P211" s="102">
        <f t="shared" si="41"/>
        <v>1.87</v>
      </c>
      <c r="Q211" s="102">
        <f t="shared" si="41"/>
        <v>0.51</v>
      </c>
      <c r="R211" s="102">
        <f t="shared" si="41"/>
        <v>0.48999999999999994</v>
      </c>
      <c r="S211" s="102">
        <f t="shared" si="41"/>
        <v>0</v>
      </c>
      <c r="T211" s="102">
        <f t="shared" si="41"/>
        <v>2.2800000000000002</v>
      </c>
      <c r="U211" s="102">
        <f t="shared" si="41"/>
        <v>0</v>
      </c>
      <c r="V211" s="102">
        <f t="shared" si="41"/>
        <v>0</v>
      </c>
      <c r="W211" s="84"/>
      <c r="X211" s="84"/>
      <c r="Y211" s="120">
        <v>43647</v>
      </c>
      <c r="Z211" s="135"/>
      <c r="AA211" s="133" t="s">
        <v>107</v>
      </c>
      <c r="AB211" s="135"/>
      <c r="AC211" s="135"/>
      <c r="AD211" s="126"/>
      <c r="AE211" s="105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</row>
    <row r="212" spans="1:69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7"/>
      <c r="P212" s="84"/>
      <c r="Q212" s="158" t="s">
        <v>196</v>
      </c>
      <c r="R212" s="84"/>
      <c r="S212" s="84"/>
      <c r="T212" s="84"/>
      <c r="U212" s="84"/>
      <c r="V212" s="84"/>
      <c r="W212" s="84"/>
      <c r="X212" s="84"/>
      <c r="Y212" s="84"/>
      <c r="Z212" s="90" t="s">
        <v>45</v>
      </c>
      <c r="AA212" s="90" t="s">
        <v>115</v>
      </c>
      <c r="AB212" s="92" t="s">
        <v>99</v>
      </c>
      <c r="AC212" s="124" t="s">
        <v>116</v>
      </c>
      <c r="AD212" s="93" t="s">
        <v>100</v>
      </c>
      <c r="AE212" s="109" t="s">
        <v>178</v>
      </c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</row>
    <row r="213" spans="1:69" x14ac:dyDescent="0.2">
      <c r="A213" s="84" t="s">
        <v>45</v>
      </c>
      <c r="B213" s="84" t="s">
        <v>1</v>
      </c>
      <c r="C213" s="84" t="s">
        <v>2</v>
      </c>
      <c r="D213" s="84" t="s">
        <v>113</v>
      </c>
      <c r="E213" s="84" t="s">
        <v>4</v>
      </c>
      <c r="F213" s="84" t="s">
        <v>5</v>
      </c>
      <c r="G213" s="84"/>
      <c r="H213" s="84"/>
      <c r="I213" s="84" t="s">
        <v>6</v>
      </c>
      <c r="J213" s="84" t="s">
        <v>180</v>
      </c>
      <c r="K213" s="84" t="s">
        <v>96</v>
      </c>
      <c r="L213" s="84" t="s">
        <v>9</v>
      </c>
      <c r="M213" s="34" t="s">
        <v>195</v>
      </c>
      <c r="N213" s="84" t="s">
        <v>11</v>
      </c>
      <c r="O213" s="87" t="s">
        <v>185</v>
      </c>
      <c r="P213" s="84" t="s">
        <v>13</v>
      </c>
      <c r="Q213" s="157" t="s">
        <v>208</v>
      </c>
      <c r="R213" s="84" t="s">
        <v>189</v>
      </c>
      <c r="S213" s="84" t="s">
        <v>16</v>
      </c>
      <c r="T213" s="84" t="s">
        <v>17</v>
      </c>
      <c r="U213" s="84" t="s">
        <v>18</v>
      </c>
      <c r="V213" s="84" t="s">
        <v>19</v>
      </c>
      <c r="W213" s="84"/>
      <c r="X213" s="84"/>
      <c r="Y213" s="84" t="s">
        <v>1</v>
      </c>
      <c r="Z213" s="90">
        <f>B246</f>
        <v>0.04</v>
      </c>
      <c r="AA213" s="97">
        <v>0.47086956521739137</v>
      </c>
      <c r="AB213" s="93">
        <f>AN25</f>
        <v>6.11</v>
      </c>
      <c r="AC213" s="93">
        <f>Average!I499</f>
        <v>8.4253571428571448</v>
      </c>
      <c r="AD213" s="93">
        <f>AX$33+AX$34+AX$35+AX$36+AB213</f>
        <v>11.54</v>
      </c>
      <c r="AE213" s="111">
        <f>AE178+Table10203244576880[[#This Row],[Column2]]</f>
        <v>12.404396422820337</v>
      </c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</row>
    <row r="214" spans="1:69" x14ac:dyDescent="0.2">
      <c r="A214" s="84">
        <v>2019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 t="s">
        <v>2</v>
      </c>
      <c r="Z214" s="90">
        <f>C246</f>
        <v>0.22999999999999998</v>
      </c>
      <c r="AA214" s="97">
        <v>0.70166666666666677</v>
      </c>
      <c r="AB214" s="93">
        <f t="shared" ref="AB214:AB231" si="42">AN26</f>
        <v>12.829999999999998</v>
      </c>
      <c r="AC214" s="93">
        <f>Average!I500</f>
        <v>12.220454074910595</v>
      </c>
      <c r="AD214" s="93">
        <f>AY$33+AY$34+AY$35+AY$36+AB214</f>
        <v>21.32</v>
      </c>
      <c r="AE214" s="111">
        <f>AE179+Table10203244576880[[#This Row],[Column2]]</f>
        <v>18.064903863355202</v>
      </c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</row>
    <row r="215" spans="1:69" x14ac:dyDescent="0.2">
      <c r="A215" s="84">
        <v>1</v>
      </c>
      <c r="B215" s="84"/>
      <c r="C215" s="84">
        <v>0.02</v>
      </c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>
        <v>0.03</v>
      </c>
      <c r="U215" s="84"/>
      <c r="V215" s="84"/>
      <c r="W215" s="84">
        <v>1</v>
      </c>
      <c r="X215" s="84"/>
      <c r="Y215" s="84" t="s">
        <v>113</v>
      </c>
      <c r="Z215" s="90">
        <f>D246</f>
        <v>0.02</v>
      </c>
      <c r="AA215" s="97"/>
      <c r="AB215" s="93">
        <f t="shared" si="42"/>
        <v>6.3199999999999985</v>
      </c>
      <c r="AC215" s="93">
        <f>Average!I501</f>
        <v>13.418043650793651</v>
      </c>
      <c r="AD215" s="93">
        <f>AZ$33+AZ$34+AZ$35+AZ$36+AB215</f>
        <v>9.02</v>
      </c>
      <c r="AE215" s="111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</row>
    <row r="216" spans="1:69" x14ac:dyDescent="0.2">
      <c r="A216" s="84">
        <v>2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>
        <v>2</v>
      </c>
      <c r="X216" s="84"/>
      <c r="Y216" s="84" t="s">
        <v>4</v>
      </c>
      <c r="Z216" s="90">
        <f>E246</f>
        <v>0.6</v>
      </c>
      <c r="AA216" s="97">
        <v>0.60565217391304349</v>
      </c>
      <c r="AB216" s="93">
        <f t="shared" si="42"/>
        <v>12.44</v>
      </c>
      <c r="AC216" s="93">
        <f>Average!I502</f>
        <v>12.432857142857143</v>
      </c>
      <c r="AD216" s="93">
        <f>BA$33+BA$34+BA$35+BA$36+AB216</f>
        <v>17.119999999999997</v>
      </c>
      <c r="AE216" s="111">
        <f>AE181+Table10203244576880[[#This Row],[Column2]]</f>
        <v>18.669689440993785</v>
      </c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</row>
    <row r="217" spans="1:69" x14ac:dyDescent="0.2">
      <c r="A217" s="84">
        <v>3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>
        <v>3</v>
      </c>
      <c r="X217" s="84"/>
      <c r="Y217" s="84" t="s">
        <v>5</v>
      </c>
      <c r="Z217" s="90">
        <f>F246</f>
        <v>0.01</v>
      </c>
      <c r="AA217" s="97">
        <v>0.58043478260869574</v>
      </c>
      <c r="AB217" s="93">
        <f t="shared" si="42"/>
        <v>8.24</v>
      </c>
      <c r="AC217" s="93">
        <f>Average!I503</f>
        <v>9.5742857142857147</v>
      </c>
      <c r="AD217" s="93">
        <f>BB$33+BB$34+BB$35+BB$36+AB217</f>
        <v>14.66</v>
      </c>
      <c r="AE217" s="111">
        <f>AE182+Table10203244576880[[#This Row],[Column2]]</f>
        <v>14.545283971262235</v>
      </c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</row>
    <row r="218" spans="1:69" x14ac:dyDescent="0.2">
      <c r="A218" s="84">
        <v>4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>
        <v>0.02</v>
      </c>
      <c r="R218" s="84"/>
      <c r="S218" s="84"/>
      <c r="T218" s="84"/>
      <c r="U218" s="84"/>
      <c r="V218" s="84"/>
      <c r="W218" s="84">
        <v>4</v>
      </c>
      <c r="X218" s="84"/>
      <c r="Y218" s="84" t="s">
        <v>6</v>
      </c>
      <c r="Z218" s="90">
        <f>I246</f>
        <v>0</v>
      </c>
      <c r="AA218" s="97">
        <v>0.41333333333333339</v>
      </c>
      <c r="AB218" s="93">
        <f t="shared" si="42"/>
        <v>3.27</v>
      </c>
      <c r="AC218" s="93">
        <f>Average!I504</f>
        <v>7.829964912280702</v>
      </c>
      <c r="AD218" s="93">
        <f>BC$33+BC$34+BC$35+BC$36+AB218</f>
        <v>7.7200000000000006</v>
      </c>
      <c r="AE218" s="111">
        <f>AE183+Table10203244576880[[#This Row],[Column2]]</f>
        <v>12.051197110423118</v>
      </c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</row>
    <row r="219" spans="1:69" x14ac:dyDescent="0.2">
      <c r="A219" s="84">
        <v>5</v>
      </c>
      <c r="B219" s="84"/>
      <c r="C219" s="84">
        <v>0.16</v>
      </c>
      <c r="D219" s="84"/>
      <c r="E219" s="84">
        <v>0.5</v>
      </c>
      <c r="F219" s="84"/>
      <c r="G219" s="84"/>
      <c r="H219" s="84"/>
      <c r="I219" s="84"/>
      <c r="J219" s="84"/>
      <c r="L219" s="84">
        <v>0.06</v>
      </c>
      <c r="M219" s="84"/>
      <c r="N219" s="84">
        <v>0.08</v>
      </c>
      <c r="O219" s="84"/>
      <c r="P219" s="84"/>
      <c r="Q219" s="84"/>
      <c r="R219" s="84">
        <v>0.06</v>
      </c>
      <c r="T219" s="84">
        <v>0.08</v>
      </c>
      <c r="U219" s="84"/>
      <c r="V219" s="84"/>
      <c r="W219" s="84">
        <v>5</v>
      </c>
      <c r="X219" s="84"/>
      <c r="Y219" s="84" t="s">
        <v>180</v>
      </c>
      <c r="Z219" s="90">
        <f>J246</f>
        <v>0</v>
      </c>
      <c r="AA219" s="97">
        <v>0.45333333333333325</v>
      </c>
      <c r="AB219" s="93">
        <f t="shared" si="42"/>
        <v>0</v>
      </c>
      <c r="AC219" s="93">
        <f>Average!I505</f>
        <v>8.6289285714285704</v>
      </c>
      <c r="AD219" s="93">
        <f>BD$33+BD$34+BD$35+BD$36+AB219</f>
        <v>6.86</v>
      </c>
      <c r="AE219" s="111">
        <f>AE184+Table10203244576880[[#This Row],[Column2]]</f>
        <v>13.027032391923695</v>
      </c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</row>
    <row r="220" spans="1:69" x14ac:dyDescent="0.2">
      <c r="A220" s="84">
        <v>6</v>
      </c>
      <c r="B220" s="84"/>
      <c r="C220" s="84"/>
      <c r="D220" s="84"/>
      <c r="E220" s="84">
        <v>0.02</v>
      </c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>
        <v>6</v>
      </c>
      <c r="X220" s="84"/>
      <c r="Y220" s="84" t="s">
        <v>96</v>
      </c>
      <c r="Z220" s="90">
        <f>K246</f>
        <v>0.01</v>
      </c>
      <c r="AA220" s="97"/>
      <c r="AB220" s="93">
        <f t="shared" si="42"/>
        <v>5.0200000000000014</v>
      </c>
      <c r="AC220" s="93">
        <f>Average!I506</f>
        <v>8.5719999999999992</v>
      </c>
      <c r="AD220" s="93">
        <f>BE$33+BE$34+BE$35+BE$36+AB220</f>
        <v>10.930000000000001</v>
      </c>
      <c r="AE220" s="111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</row>
    <row r="221" spans="1:69" x14ac:dyDescent="0.2">
      <c r="A221" s="84">
        <v>7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>
        <v>7</v>
      </c>
      <c r="X221" s="84"/>
      <c r="Y221" s="84" t="s">
        <v>9</v>
      </c>
      <c r="Z221" s="90">
        <f>L246</f>
        <v>0.06</v>
      </c>
      <c r="AA221" s="97">
        <v>0.58260869565217399</v>
      </c>
      <c r="AB221" s="93">
        <f t="shared" si="42"/>
        <v>9.1</v>
      </c>
      <c r="AC221" s="93">
        <f>Average!I507</f>
        <v>10.890357142857143</v>
      </c>
      <c r="AD221" s="93">
        <f>BF$33+BF$34+BF$35+BF$36+AB221</f>
        <v>16.8</v>
      </c>
      <c r="AE221" s="111">
        <f>AE186+Table10203244576880[[#This Row],[Column2]]</f>
        <v>16.094417104634495</v>
      </c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</row>
    <row r="222" spans="1:69" x14ac:dyDescent="0.2">
      <c r="A222" s="84">
        <v>8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>
        <v>8</v>
      </c>
      <c r="X222" s="84"/>
      <c r="Y222" s="34" t="s">
        <v>195</v>
      </c>
      <c r="Z222" s="90">
        <f>M246</f>
        <v>0</v>
      </c>
      <c r="AA222" s="97">
        <v>0.52391304347826095</v>
      </c>
      <c r="AB222" s="93">
        <f t="shared" si="42"/>
        <v>6.75</v>
      </c>
      <c r="AC222" s="93">
        <f>Average!I508</f>
        <v>9.6524999999999999</v>
      </c>
      <c r="AD222" s="93">
        <f>BG$33+BG$34+BG$35+BG$36+AB222</f>
        <v>6.75</v>
      </c>
      <c r="AE222" s="111">
        <f>AE187+Table10203244576880[[#This Row],[Column2]]</f>
        <v>14.018750000000001</v>
      </c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</row>
    <row r="223" spans="1:69" x14ac:dyDescent="0.2">
      <c r="A223" s="84">
        <v>9</v>
      </c>
      <c r="B223" s="84"/>
      <c r="C223" s="84"/>
      <c r="D223" s="84"/>
      <c r="E223" s="84"/>
      <c r="F223" s="84"/>
      <c r="G223" s="84"/>
      <c r="H223" s="84"/>
      <c r="I223" s="139"/>
      <c r="J223" s="84"/>
      <c r="K223" s="84"/>
      <c r="L223" s="84"/>
      <c r="M223" s="84"/>
      <c r="N223" s="84"/>
      <c r="O223" s="84"/>
      <c r="Q223" s="84"/>
      <c r="R223" s="84"/>
      <c r="S223" s="84"/>
      <c r="T223" s="84"/>
      <c r="U223" s="84"/>
      <c r="V223" s="84"/>
      <c r="W223" s="84">
        <v>9</v>
      </c>
      <c r="X223" s="84"/>
      <c r="Y223" s="84" t="s">
        <v>11</v>
      </c>
      <c r="Z223" s="90">
        <f>N246</f>
        <v>0.12</v>
      </c>
      <c r="AA223" s="97">
        <v>0.60130434782608688</v>
      </c>
      <c r="AB223" s="93">
        <f t="shared" si="42"/>
        <v>10.39</v>
      </c>
      <c r="AC223" s="93">
        <f>Average!I509</f>
        <v>10.986785714285714</v>
      </c>
      <c r="AD223" s="93">
        <f>BH$33+BH$34+BH$35+BH$36+AB223</f>
        <v>18.899999999999999</v>
      </c>
      <c r="AE223" s="111">
        <f>AE188+Table10203244576880[[#This Row],[Column2]]</f>
        <v>16.375669427191166</v>
      </c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</row>
    <row r="224" spans="1:69" x14ac:dyDescent="0.2">
      <c r="A224" s="84">
        <v>10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T224" s="84"/>
      <c r="U224" s="84"/>
      <c r="V224" s="84"/>
      <c r="W224" s="84">
        <v>10</v>
      </c>
      <c r="X224" s="84"/>
      <c r="Y224" s="84" t="s">
        <v>185</v>
      </c>
      <c r="Z224" s="90">
        <f>O246</f>
        <v>0</v>
      </c>
      <c r="AA224" s="97">
        <v>0.47347826086956524</v>
      </c>
      <c r="AB224" s="93">
        <f t="shared" si="42"/>
        <v>2.08</v>
      </c>
      <c r="AC224" s="93">
        <f>Average!I510</f>
        <v>9.0474999999999994</v>
      </c>
      <c r="AD224" s="93">
        <f>BI$33+BI$34+BI$35+BI$36+AB224</f>
        <v>2.08</v>
      </c>
      <c r="AE224" s="111">
        <f>AE189+Table10203244576880[[#This Row],[Column2]]</f>
        <v>12.895711462450596</v>
      </c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</row>
    <row r="225" spans="1:69" x14ac:dyDescent="0.2">
      <c r="A225" s="84">
        <v>11</v>
      </c>
      <c r="B225" s="84"/>
      <c r="E225" s="84"/>
      <c r="F225" s="84"/>
      <c r="G225" s="84"/>
      <c r="H225" s="84"/>
      <c r="I225" s="84"/>
      <c r="J225" s="84"/>
      <c r="L225" s="84"/>
      <c r="M225" s="84"/>
      <c r="N225" s="84"/>
      <c r="O225" s="84"/>
      <c r="Q225" s="84"/>
      <c r="R225" s="84"/>
      <c r="T225" s="84"/>
      <c r="U225" s="84"/>
      <c r="V225" s="84"/>
      <c r="W225" s="84">
        <v>11</v>
      </c>
      <c r="X225" s="84"/>
      <c r="Y225" s="84" t="s">
        <v>13</v>
      </c>
      <c r="Z225" s="90">
        <f>P246</f>
        <v>0</v>
      </c>
      <c r="AA225" s="97">
        <v>0.54173913043478261</v>
      </c>
      <c r="AB225" s="93">
        <f t="shared" si="42"/>
        <v>9.8500000000000014</v>
      </c>
      <c r="AC225" s="93">
        <f>Average!I511</f>
        <v>9.4157142857142873</v>
      </c>
      <c r="AD225" s="93">
        <f>BJ$33+BJ$34+BJ$35+BJ$36+AB225</f>
        <v>16.190000000000001</v>
      </c>
      <c r="AE225" s="111">
        <f>AE190+Table10203244576880[[#This Row],[Column2]]</f>
        <v>14.03360248447205</v>
      </c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</row>
    <row r="226" spans="1:69" x14ac:dyDescent="0.2">
      <c r="A226" s="84">
        <v>12</v>
      </c>
      <c r="B226" s="84"/>
      <c r="F226" s="84"/>
      <c r="G226" s="84"/>
      <c r="H226" s="84"/>
      <c r="J226" s="84"/>
      <c r="L226" s="84"/>
      <c r="M226" s="84"/>
      <c r="N226" s="84"/>
      <c r="O226" s="84"/>
      <c r="Q226" s="84"/>
      <c r="S226" s="84"/>
      <c r="T226" s="84"/>
      <c r="U226" s="84"/>
      <c r="V226" s="84"/>
      <c r="W226" s="84">
        <v>12</v>
      </c>
      <c r="X226" s="84"/>
      <c r="Y226" s="84" t="s">
        <v>14</v>
      </c>
      <c r="Z226" s="90">
        <f>Q246</f>
        <v>9.0000000000000011E-2</v>
      </c>
      <c r="AA226" s="97">
        <v>0.46714285714285719</v>
      </c>
      <c r="AB226" s="93">
        <f t="shared" si="42"/>
        <v>6.4499999999999993</v>
      </c>
      <c r="AC226" s="93">
        <f>Average!I512</f>
        <v>7.9598758648758654</v>
      </c>
      <c r="AD226" s="93">
        <f>BK$33+BK$34+BK$35+BK$36+AB226</f>
        <v>11.11</v>
      </c>
      <c r="AE226" s="111">
        <f>AE191+Table10203244576880[[#This Row],[Column2]]</f>
        <v>12.961361038317561</v>
      </c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</row>
    <row r="227" spans="1:69" x14ac:dyDescent="0.2">
      <c r="A227" s="84">
        <v>13</v>
      </c>
      <c r="B227" s="84"/>
      <c r="C227" s="84"/>
      <c r="D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Q227" s="84"/>
      <c r="S227" s="84"/>
      <c r="T227" s="84"/>
      <c r="U227" s="84"/>
      <c r="V227" s="84"/>
      <c r="W227" s="84">
        <v>13</v>
      </c>
      <c r="X227" s="84"/>
      <c r="Y227" s="84" t="s">
        <v>191</v>
      </c>
      <c r="Z227" s="90">
        <f>R246</f>
        <v>0.06</v>
      </c>
      <c r="AA227" s="97">
        <v>0.55823529411764705</v>
      </c>
      <c r="AB227" s="93">
        <f t="shared" si="42"/>
        <v>6.7699999999999987</v>
      </c>
      <c r="AC227" s="93">
        <f>Average!I513</f>
        <v>8.7326143790849677</v>
      </c>
      <c r="AD227" s="93">
        <f>BL$33+BL$34+BL$35+BL$36+AB227</f>
        <v>6.7699999999999987</v>
      </c>
      <c r="AE227" s="111">
        <f>AE192+Table10203244576880[[#This Row],[Column2]]</f>
        <v>13.541307189542486</v>
      </c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</row>
    <row r="228" spans="1:69" x14ac:dyDescent="0.2">
      <c r="A228" s="84">
        <v>14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T228" s="84"/>
      <c r="U228" s="84"/>
      <c r="V228" s="84"/>
      <c r="W228" s="84">
        <v>14</v>
      </c>
      <c r="X228" s="84"/>
      <c r="Y228" s="84" t="s">
        <v>16</v>
      </c>
      <c r="Z228" s="90">
        <f>S246</f>
        <v>0</v>
      </c>
      <c r="AA228" s="97">
        <v>0.51391304347826083</v>
      </c>
      <c r="AB228" s="93">
        <f t="shared" si="42"/>
        <v>0</v>
      </c>
      <c r="AC228" s="93">
        <f>Average!I514</f>
        <v>10.713571428571431</v>
      </c>
      <c r="AD228" s="93">
        <f>BM$33+BM$34+BM$35+BM$36+AB228</f>
        <v>7.7600000000000007</v>
      </c>
      <c r="AE228" s="111">
        <f>AE193+Table10203244576880[[#This Row],[Column2]]</f>
        <v>15.729572384137603</v>
      </c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</row>
    <row r="229" spans="1:69" x14ac:dyDescent="0.2">
      <c r="A229" s="84">
        <v>15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>
        <v>15</v>
      </c>
      <c r="X229" s="84"/>
      <c r="Y229" s="84" t="s">
        <v>17</v>
      </c>
      <c r="Z229" s="90">
        <f>T246</f>
        <v>0.21</v>
      </c>
      <c r="AA229" s="97">
        <v>0.63954545454545453</v>
      </c>
      <c r="AB229" s="93">
        <f t="shared" si="42"/>
        <v>10.860000000000003</v>
      </c>
      <c r="AC229" s="93">
        <f>Average!I515</f>
        <v>10.527421652421653</v>
      </c>
      <c r="AD229" s="93">
        <f>BN$33+BN$34+BN$35+BN$36+AB229</f>
        <v>16.96</v>
      </c>
      <c r="AE229" s="111">
        <f>AE194+Table10203244576880[[#This Row],[Column2]]</f>
        <v>15.346180856180858</v>
      </c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</row>
    <row r="230" spans="1:69" x14ac:dyDescent="0.2">
      <c r="A230" s="84">
        <v>16</v>
      </c>
      <c r="C230" s="84"/>
      <c r="F230" s="84"/>
      <c r="G230" s="84"/>
      <c r="H230" s="84"/>
      <c r="I230" s="84"/>
      <c r="J230" s="84"/>
      <c r="L230" s="84"/>
      <c r="M230" s="84"/>
      <c r="N230" s="84"/>
      <c r="O230" s="84"/>
      <c r="P230" s="84"/>
      <c r="Q230" s="84"/>
      <c r="R230" s="84"/>
      <c r="S230" s="84"/>
      <c r="T230" s="84">
        <v>0.06</v>
      </c>
      <c r="U230" s="84"/>
      <c r="V230" s="84"/>
      <c r="W230" s="84">
        <v>16</v>
      </c>
      <c r="X230" s="84"/>
      <c r="Y230" s="84" t="s">
        <v>18</v>
      </c>
      <c r="Z230" s="90">
        <f>U246</f>
        <v>0</v>
      </c>
      <c r="AA230" s="97">
        <v>0.41583333333333333</v>
      </c>
      <c r="AB230" s="93">
        <f t="shared" si="42"/>
        <v>0</v>
      </c>
      <c r="AC230" s="93">
        <f>Average!I516</f>
        <v>10.963076923076922</v>
      </c>
      <c r="AD230" s="93">
        <f>BO$33+BO$34+BO$35+BO$36+AB230</f>
        <v>0</v>
      </c>
      <c r="AE230" s="111">
        <f>AE195+Table10203244576880[[#This Row],[Column2]]</f>
        <v>14.697884615384616</v>
      </c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</row>
    <row r="231" spans="1:69" x14ac:dyDescent="0.2">
      <c r="A231" s="84">
        <v>17</v>
      </c>
      <c r="B231" s="84"/>
      <c r="C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>
        <v>17</v>
      </c>
      <c r="X231" s="84"/>
      <c r="Y231" s="84" t="s">
        <v>19</v>
      </c>
      <c r="Z231" s="90">
        <f>V246</f>
        <v>0</v>
      </c>
      <c r="AA231" s="97">
        <v>0.65346153846153854</v>
      </c>
      <c r="AB231" s="93">
        <f t="shared" si="42"/>
        <v>1.7400000000000002</v>
      </c>
      <c r="AC231" s="93">
        <f>Average!I517</f>
        <v>17.796111111111109</v>
      </c>
      <c r="AD231" s="93">
        <f>BP$33+BP$34+BP$35+BP$36+AB231</f>
        <v>8.11</v>
      </c>
      <c r="AE231" s="111">
        <f>AE196+Table10203244576880[[#This Row],[Column2]]</f>
        <v>23.379871794871796</v>
      </c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</row>
    <row r="232" spans="1:69" x14ac:dyDescent="0.2">
      <c r="A232" s="84">
        <v>18</v>
      </c>
      <c r="B232" s="84"/>
      <c r="C232" s="84"/>
      <c r="E232" s="84"/>
      <c r="F232" s="84"/>
      <c r="G232" s="84"/>
      <c r="H232" s="84"/>
      <c r="I232" s="84"/>
      <c r="J232" s="84"/>
      <c r="L232" s="84"/>
      <c r="M232" s="84"/>
      <c r="N232" s="84"/>
      <c r="O232" s="84"/>
      <c r="P232" s="84"/>
      <c r="Q232" s="84"/>
      <c r="R232" s="84"/>
      <c r="U232" s="84"/>
      <c r="V232" s="84"/>
      <c r="W232" s="84">
        <v>18</v>
      </c>
      <c r="X232" s="84"/>
      <c r="Y232" s="84"/>
      <c r="Z232" s="90"/>
      <c r="AA232" s="90"/>
      <c r="AB232" s="92"/>
      <c r="AC232" s="92"/>
      <c r="AD232" s="93"/>
      <c r="AE232" s="111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</row>
    <row r="233" spans="1:69" x14ac:dyDescent="0.2">
      <c r="A233" s="84">
        <v>19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>
        <v>19</v>
      </c>
      <c r="X233" s="84"/>
      <c r="Y233" s="84" t="s">
        <v>101</v>
      </c>
      <c r="Z233" s="90"/>
      <c r="AA233" s="90"/>
      <c r="AB233" s="92"/>
      <c r="AC233" s="92" t="s">
        <v>145</v>
      </c>
      <c r="AD233" s="93"/>
      <c r="AE233" s="111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</row>
    <row r="234" spans="1:69" x14ac:dyDescent="0.2">
      <c r="A234" s="84">
        <v>20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>
        <v>20</v>
      </c>
      <c r="X234" s="84"/>
      <c r="Y234" s="84"/>
      <c r="Z234" s="91" t="s">
        <v>102</v>
      </c>
      <c r="AA234" s="91"/>
      <c r="AB234" s="92"/>
      <c r="AC234" s="92"/>
      <c r="AD234" s="93"/>
      <c r="AE234" s="111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</row>
    <row r="235" spans="1:69" x14ac:dyDescent="0.2">
      <c r="A235" s="84">
        <v>21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>
        <v>21</v>
      </c>
      <c r="X235" s="84"/>
      <c r="Y235" s="84"/>
      <c r="Z235" s="90"/>
      <c r="AA235" s="90"/>
      <c r="AB235" s="92"/>
      <c r="AC235" s="92"/>
      <c r="AD235" s="93"/>
      <c r="AE235" s="109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</row>
    <row r="236" spans="1:69" x14ac:dyDescent="0.2">
      <c r="A236" s="84">
        <v>22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>
        <v>22</v>
      </c>
      <c r="X236" s="84"/>
      <c r="Y236" s="84"/>
      <c r="Z236" s="90"/>
      <c r="AA236" s="90"/>
      <c r="AB236" s="92"/>
      <c r="AC236" s="92"/>
      <c r="AD236" s="93"/>
      <c r="AE236" s="93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</row>
    <row r="237" spans="1:69" x14ac:dyDescent="0.2">
      <c r="A237" s="84">
        <v>23</v>
      </c>
      <c r="B237" s="84">
        <v>0.03</v>
      </c>
      <c r="C237" s="84">
        <v>0.05</v>
      </c>
      <c r="D237" s="34">
        <v>0.02</v>
      </c>
      <c r="E237" s="84"/>
      <c r="F237" s="84"/>
      <c r="G237" s="84"/>
      <c r="H237" s="84"/>
      <c r="I237" s="84"/>
      <c r="J237" s="84"/>
      <c r="K237">
        <v>0.01</v>
      </c>
      <c r="L237" s="84"/>
      <c r="M237" s="84"/>
      <c r="N237" s="84">
        <v>0.04</v>
      </c>
      <c r="O237" s="84"/>
      <c r="P237" s="84"/>
      <c r="Q237" s="84"/>
      <c r="R237" s="84"/>
      <c r="S237" s="84"/>
      <c r="T237" s="84">
        <v>0.04</v>
      </c>
      <c r="U237" s="84"/>
      <c r="V237" s="84"/>
      <c r="W237" s="84">
        <v>23</v>
      </c>
      <c r="X237" s="84"/>
      <c r="Y237" s="84"/>
      <c r="Z237" s="90"/>
      <c r="AA237" s="90"/>
      <c r="AB237" s="92"/>
      <c r="AC237" s="92"/>
      <c r="AD237" s="93"/>
      <c r="AE237" s="93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</row>
    <row r="238" spans="1:69" x14ac:dyDescent="0.2">
      <c r="A238" s="84">
        <v>24</v>
      </c>
      <c r="B238" s="84">
        <v>0.01</v>
      </c>
      <c r="C238" s="84"/>
      <c r="D238" s="84"/>
      <c r="E238" s="84">
        <v>0.08</v>
      </c>
      <c r="F238" s="84">
        <v>0.01</v>
      </c>
      <c r="G238" s="84"/>
      <c r="H238" s="84"/>
      <c r="I238" s="84"/>
      <c r="J238" s="84"/>
      <c r="L238" s="84"/>
      <c r="M238" s="84"/>
      <c r="N238" s="84"/>
      <c r="O238" s="84"/>
      <c r="P238" s="84"/>
      <c r="Q238" s="84">
        <v>7.0000000000000007E-2</v>
      </c>
      <c r="R238" s="84"/>
      <c r="T238" s="84"/>
      <c r="U238" s="84"/>
      <c r="V238" s="84"/>
      <c r="W238" s="84">
        <v>24</v>
      </c>
      <c r="X238" s="84"/>
      <c r="Y238" s="84"/>
      <c r="Z238" s="90"/>
      <c r="AA238" s="90"/>
      <c r="AB238" s="92"/>
      <c r="AC238" s="92"/>
      <c r="AD238" s="93"/>
      <c r="AE238" s="93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</row>
    <row r="239" spans="1:69" x14ac:dyDescent="0.2">
      <c r="A239" s="84">
        <v>25</v>
      </c>
      <c r="C239" s="84"/>
      <c r="D239" s="84"/>
      <c r="F239" s="84"/>
      <c r="G239" s="84"/>
      <c r="H239" s="84"/>
      <c r="I239" s="84"/>
      <c r="J239" s="84"/>
      <c r="L239" s="84"/>
      <c r="M239" s="84"/>
      <c r="N239" s="84"/>
      <c r="O239" s="84"/>
      <c r="P239" s="84"/>
      <c r="Q239" s="84"/>
      <c r="S239" s="84"/>
      <c r="T239" s="84"/>
      <c r="U239" s="84"/>
      <c r="V239" s="84"/>
      <c r="W239" s="84">
        <v>25</v>
      </c>
      <c r="X239" s="84"/>
      <c r="Y239" s="84"/>
      <c r="Z239" s="90"/>
      <c r="AA239" s="90"/>
      <c r="AB239" s="92"/>
      <c r="AC239" s="92"/>
      <c r="AD239" s="93"/>
      <c r="AE239" s="93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</row>
    <row r="240" spans="1:69" x14ac:dyDescent="0.2">
      <c r="A240" s="84">
        <v>26</v>
      </c>
      <c r="B240" s="84"/>
      <c r="C240" s="84"/>
      <c r="E240" s="84"/>
      <c r="F240" s="84"/>
      <c r="G240" s="84"/>
      <c r="H240" s="84"/>
      <c r="I240" s="84"/>
      <c r="J240" s="84"/>
      <c r="L240" s="84"/>
      <c r="M240" s="84"/>
      <c r="N240" s="84"/>
      <c r="P240" s="84"/>
      <c r="Q240" s="84"/>
      <c r="R240" s="84"/>
      <c r="S240" s="84"/>
      <c r="T240" s="84"/>
      <c r="U240" s="84"/>
      <c r="V240" s="84"/>
      <c r="W240" s="84">
        <v>26</v>
      </c>
      <c r="X240" s="84"/>
      <c r="Y240" s="84"/>
      <c r="Z240" s="90"/>
      <c r="AA240" s="90"/>
      <c r="AB240" s="92"/>
      <c r="AC240" s="92"/>
      <c r="AD240" s="93"/>
      <c r="AE240" s="93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</row>
    <row r="241" spans="1:69" x14ac:dyDescent="0.2">
      <c r="A241" s="84">
        <v>27</v>
      </c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Q241" s="84"/>
      <c r="R241" s="84"/>
      <c r="S241" s="84"/>
      <c r="T241" s="84"/>
      <c r="U241" s="84"/>
      <c r="V241" s="84"/>
      <c r="W241" s="84">
        <v>27</v>
      </c>
      <c r="X241" s="84"/>
      <c r="Y241" s="84"/>
      <c r="Z241" s="90"/>
      <c r="AA241" s="90"/>
      <c r="AB241" s="92"/>
      <c r="AC241" s="92"/>
      <c r="AD241" s="93"/>
      <c r="AE241" s="93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</row>
    <row r="242" spans="1:69" x14ac:dyDescent="0.2">
      <c r="A242" s="84">
        <v>28</v>
      </c>
      <c r="C242" s="84"/>
      <c r="F242" s="84"/>
      <c r="G242" s="84"/>
      <c r="H242" s="84"/>
      <c r="I242" s="84"/>
      <c r="J242" s="84"/>
      <c r="L242" s="84"/>
      <c r="M242" s="84"/>
      <c r="N242" s="84"/>
      <c r="Q242" s="84"/>
      <c r="T242" s="84"/>
      <c r="U242" s="84"/>
      <c r="V242" s="84"/>
      <c r="W242" s="84">
        <v>28</v>
      </c>
      <c r="X242" s="84"/>
      <c r="Y242" s="84"/>
      <c r="Z242" s="90"/>
      <c r="AA242" s="90"/>
      <c r="AB242" s="92"/>
      <c r="AC242" s="92"/>
      <c r="AD242" s="93"/>
      <c r="AE242" s="93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</row>
    <row r="243" spans="1:69" x14ac:dyDescent="0.2">
      <c r="A243" s="84">
        <v>29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P243" s="84"/>
      <c r="Q243" s="84"/>
      <c r="R243" s="84"/>
      <c r="S243" s="84"/>
      <c r="T243" s="84"/>
      <c r="U243" s="84"/>
      <c r="V243" s="84"/>
      <c r="W243" s="84">
        <v>29</v>
      </c>
      <c r="X243" s="84"/>
      <c r="Y243" s="84"/>
      <c r="Z243" s="90"/>
      <c r="AA243" s="90"/>
      <c r="AB243" s="92"/>
      <c r="AC243" s="92"/>
      <c r="AD243" s="93"/>
      <c r="AE243" s="93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</row>
    <row r="244" spans="1:69" x14ac:dyDescent="0.2">
      <c r="A244" s="84">
        <v>30</v>
      </c>
      <c r="B244" s="84"/>
      <c r="C244" s="84"/>
      <c r="E244" s="84"/>
      <c r="F244" s="84"/>
      <c r="G244" s="84"/>
      <c r="H244" s="84"/>
      <c r="I244" s="84"/>
      <c r="J244" s="84"/>
      <c r="L244" s="84"/>
      <c r="M244" s="161"/>
      <c r="N244" s="84"/>
      <c r="P244" s="84"/>
      <c r="Q244" s="84"/>
      <c r="R244" s="84"/>
      <c r="S244" s="84"/>
      <c r="T244" s="84"/>
      <c r="U244" s="84"/>
      <c r="V244" s="84"/>
      <c r="W244" s="84">
        <v>30</v>
      </c>
      <c r="X244" s="84"/>
      <c r="Y244" s="84"/>
      <c r="Z244" s="90"/>
      <c r="AA244" s="90"/>
      <c r="AB244" s="92"/>
      <c r="AC244" s="92"/>
      <c r="AD244" s="93"/>
      <c r="AE244" s="93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</row>
    <row r="245" spans="1:69" x14ac:dyDescent="0.2">
      <c r="A245" s="84">
        <v>31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>
        <v>31</v>
      </c>
      <c r="X245" s="84"/>
      <c r="Y245" s="84"/>
      <c r="Z245" s="90"/>
      <c r="AA245" s="90"/>
      <c r="AB245" s="92"/>
      <c r="AC245" s="92"/>
      <c r="AD245" s="93"/>
      <c r="AE245" s="93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</row>
    <row r="246" spans="1:69" x14ac:dyDescent="0.2">
      <c r="A246" s="102" t="s">
        <v>37</v>
      </c>
      <c r="B246" s="102">
        <f t="shared" ref="B246:V246" si="43">SUM(B215:B245)</f>
        <v>0.04</v>
      </c>
      <c r="C246" s="102">
        <f t="shared" si="43"/>
        <v>0.22999999999999998</v>
      </c>
      <c r="D246" s="102">
        <f t="shared" si="43"/>
        <v>0.02</v>
      </c>
      <c r="E246" s="102">
        <f t="shared" si="43"/>
        <v>0.6</v>
      </c>
      <c r="F246" s="102">
        <f t="shared" si="43"/>
        <v>0.01</v>
      </c>
      <c r="G246" s="102"/>
      <c r="H246" s="102"/>
      <c r="I246" s="102">
        <f t="shared" si="43"/>
        <v>0</v>
      </c>
      <c r="J246" s="102">
        <f t="shared" si="43"/>
        <v>0</v>
      </c>
      <c r="K246" s="102">
        <f t="shared" si="43"/>
        <v>0.01</v>
      </c>
      <c r="L246" s="102">
        <f t="shared" si="43"/>
        <v>0.06</v>
      </c>
      <c r="M246" s="102">
        <f t="shared" si="43"/>
        <v>0</v>
      </c>
      <c r="N246" s="102">
        <f t="shared" si="43"/>
        <v>0.12</v>
      </c>
      <c r="O246" s="102">
        <f t="shared" si="43"/>
        <v>0</v>
      </c>
      <c r="P246" s="102">
        <f t="shared" si="43"/>
        <v>0</v>
      </c>
      <c r="Q246" s="102">
        <f t="shared" si="43"/>
        <v>9.0000000000000011E-2</v>
      </c>
      <c r="R246" s="102">
        <f t="shared" si="43"/>
        <v>0.06</v>
      </c>
      <c r="S246" s="102">
        <f t="shared" si="43"/>
        <v>0</v>
      </c>
      <c r="T246" s="102">
        <f t="shared" si="43"/>
        <v>0.21</v>
      </c>
      <c r="U246" s="102">
        <f t="shared" si="43"/>
        <v>0</v>
      </c>
      <c r="V246" s="102">
        <f t="shared" si="43"/>
        <v>0</v>
      </c>
      <c r="W246" s="84"/>
      <c r="X246" s="84"/>
      <c r="Y246" s="120">
        <v>43678</v>
      </c>
      <c r="Z246" s="135"/>
      <c r="AA246" s="133" t="s">
        <v>107</v>
      </c>
      <c r="AB246" s="135"/>
      <c r="AC246" s="135"/>
      <c r="AD246" s="126"/>
      <c r="AE246" s="105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</row>
    <row r="247" spans="1:69" x14ac:dyDescent="0.2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90" t="s">
        <v>106</v>
      </c>
      <c r="AA247" s="90" t="s">
        <v>115</v>
      </c>
      <c r="AB247" s="92" t="s">
        <v>99</v>
      </c>
      <c r="AC247" s="124" t="s">
        <v>116</v>
      </c>
      <c r="AD247" s="93" t="s">
        <v>100</v>
      </c>
      <c r="AE247" s="109" t="s">
        <v>178</v>
      </c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</row>
    <row r="248" spans="1:69" x14ac:dyDescent="0.2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7"/>
      <c r="P248" s="84"/>
      <c r="Q248" s="158" t="s">
        <v>196</v>
      </c>
      <c r="R248" s="84"/>
      <c r="S248" s="84"/>
      <c r="T248" s="84"/>
      <c r="U248" s="84"/>
      <c r="V248" s="84"/>
      <c r="W248" s="84"/>
      <c r="X248" s="84"/>
      <c r="Y248" s="84" t="s">
        <v>1</v>
      </c>
      <c r="Z248" s="90">
        <f>B282</f>
        <v>0.77</v>
      </c>
      <c r="AA248" s="97">
        <v>0.50608695652173918</v>
      </c>
      <c r="AB248" s="93">
        <f>AO25</f>
        <v>6.8800000000000008</v>
      </c>
      <c r="AC248" s="93">
        <f>Average!J499</f>
        <v>8.8689285714285742</v>
      </c>
      <c r="AD248" s="93">
        <f>AX$33+AX$34+AX$35+AX$36+AB248</f>
        <v>12.31</v>
      </c>
      <c r="AE248" s="111">
        <f>AE213+Table11213345586981[[#This Row],[Column2]]</f>
        <v>12.910483379342077</v>
      </c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</row>
    <row r="249" spans="1:69" x14ac:dyDescent="0.2">
      <c r="A249" s="84" t="s">
        <v>46</v>
      </c>
      <c r="B249" s="84" t="s">
        <v>1</v>
      </c>
      <c r="C249" s="84" t="s">
        <v>2</v>
      </c>
      <c r="D249" s="84" t="s">
        <v>113</v>
      </c>
      <c r="E249" s="84" t="s">
        <v>4</v>
      </c>
      <c r="F249" s="84" t="s">
        <v>5</v>
      </c>
      <c r="G249" s="84"/>
      <c r="H249" s="84"/>
      <c r="I249" s="84" t="s">
        <v>6</v>
      </c>
      <c r="J249" s="84" t="s">
        <v>180</v>
      </c>
      <c r="K249" s="84" t="s">
        <v>96</v>
      </c>
      <c r="L249" s="84" t="s">
        <v>9</v>
      </c>
      <c r="M249" s="34" t="s">
        <v>195</v>
      </c>
      <c r="N249" s="84" t="s">
        <v>11</v>
      </c>
      <c r="O249" s="87" t="s">
        <v>185</v>
      </c>
      <c r="P249" s="84" t="s">
        <v>13</v>
      </c>
      <c r="Q249" s="157" t="s">
        <v>208</v>
      </c>
      <c r="R249" s="84" t="s">
        <v>189</v>
      </c>
      <c r="S249" s="84" t="s">
        <v>16</v>
      </c>
      <c r="T249" s="84" t="s">
        <v>17</v>
      </c>
      <c r="U249" s="84" t="s">
        <v>18</v>
      </c>
      <c r="V249" s="84" t="s">
        <v>19</v>
      </c>
      <c r="W249" s="84"/>
      <c r="X249" s="84"/>
      <c r="Y249" s="84" t="s">
        <v>2</v>
      </c>
      <c r="Z249" s="90">
        <f>C282</f>
        <v>0.56000000000000005</v>
      </c>
      <c r="AA249" s="97">
        <v>0.69111111111111123</v>
      </c>
      <c r="AB249" s="93">
        <f t="shared" ref="AB249:AB266" si="44">AO26</f>
        <v>13.389999999999999</v>
      </c>
      <c r="AC249" s="93">
        <f>Average!J500</f>
        <v>12.883181347637867</v>
      </c>
      <c r="AD249" s="93">
        <f>AY$33+AY$34+AY$35+AY$36+AB249</f>
        <v>21.88</v>
      </c>
      <c r="AE249" s="111">
        <f>AE214+Table11213345586981[[#This Row],[Column2]]</f>
        <v>18.756014974466314</v>
      </c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</row>
    <row r="250" spans="1:69" x14ac:dyDescent="0.2">
      <c r="A250" s="84">
        <v>2019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 t="s">
        <v>113</v>
      </c>
      <c r="Z250" s="90">
        <f>D282</f>
        <v>0.42</v>
      </c>
      <c r="AA250" s="97"/>
      <c r="AB250" s="93">
        <f t="shared" si="44"/>
        <v>6.7399999999999984</v>
      </c>
      <c r="AC250" s="93">
        <f>Average!J501</f>
        <v>15.18054365079365</v>
      </c>
      <c r="AD250" s="93">
        <f>AZ$33+AZ$34+AZ$35+AZ$36+AB250</f>
        <v>9.4399999999999977</v>
      </c>
      <c r="AE250" s="111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</row>
    <row r="251" spans="1:69" x14ac:dyDescent="0.2">
      <c r="A251" s="84">
        <v>1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>
        <v>1</v>
      </c>
      <c r="X251" s="84"/>
      <c r="Y251" s="84" t="s">
        <v>4</v>
      </c>
      <c r="Z251" s="90">
        <f>E282</f>
        <v>0.45</v>
      </c>
      <c r="AA251" s="97">
        <v>0.63000000000000012</v>
      </c>
      <c r="AB251" s="93">
        <f t="shared" si="44"/>
        <v>12.889999999999999</v>
      </c>
      <c r="AC251" s="93">
        <f>Average!J502</f>
        <v>13.008214285714287</v>
      </c>
      <c r="AD251" s="93">
        <f>BA$33+BA$34+BA$35+BA$36+AB251</f>
        <v>17.57</v>
      </c>
      <c r="AE251" s="111">
        <f>AE216+Table11213345586981[[#This Row],[Column2]]</f>
        <v>19.299689440993784</v>
      </c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</row>
    <row r="252" spans="1:69" x14ac:dyDescent="0.2">
      <c r="A252" s="84">
        <v>2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>
        <v>2</v>
      </c>
      <c r="X252" s="84"/>
      <c r="Y252" s="84" t="s">
        <v>5</v>
      </c>
      <c r="Z252" s="90">
        <f>F282</f>
        <v>0.82000000000000006</v>
      </c>
      <c r="AA252" s="97">
        <v>0.63934782608695673</v>
      </c>
      <c r="AB252" s="93">
        <f t="shared" si="44"/>
        <v>9.06</v>
      </c>
      <c r="AC252" s="93">
        <f>Average!J503</f>
        <v>10.147321428571429</v>
      </c>
      <c r="AD252" s="93">
        <f>BB$33+BB$34+BB$35+BB$36+AB252</f>
        <v>15.48</v>
      </c>
      <c r="AE252" s="111">
        <f>AE217+Table11213345586981[[#This Row],[Column2]]</f>
        <v>15.184631797349191</v>
      </c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</row>
    <row r="253" spans="1:69" x14ac:dyDescent="0.2">
      <c r="A253" s="84">
        <v>3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>
        <v>3</v>
      </c>
      <c r="X253" s="84"/>
      <c r="Y253" s="84" t="s">
        <v>6</v>
      </c>
      <c r="Z253" s="90">
        <f>I282</f>
        <v>0</v>
      </c>
      <c r="AA253" s="97">
        <v>0.36421052631578948</v>
      </c>
      <c r="AB253" s="93">
        <f t="shared" si="44"/>
        <v>3.27</v>
      </c>
      <c r="AC253" s="93">
        <f>Average!J504</f>
        <v>8.194175438596492</v>
      </c>
      <c r="AD253" s="93">
        <f>BC$33+BC$34+BC$35+BC$36+AB253</f>
        <v>7.7200000000000006</v>
      </c>
      <c r="AE253" s="111">
        <f>AE218+Table11213345586981[[#This Row],[Column2]]</f>
        <v>12.415407636738907</v>
      </c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</row>
    <row r="254" spans="1:69" x14ac:dyDescent="0.2">
      <c r="A254" s="84">
        <v>4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>
        <v>4</v>
      </c>
      <c r="X254" s="84"/>
      <c r="Y254" s="84" t="s">
        <v>180</v>
      </c>
      <c r="Z254" s="90">
        <f>J282</f>
        <v>0</v>
      </c>
      <c r="AA254" s="97">
        <v>0.38714285714285718</v>
      </c>
      <c r="AB254" s="93">
        <f t="shared" si="44"/>
        <v>0</v>
      </c>
      <c r="AC254" s="93">
        <f>Average!J505</f>
        <v>8.9770054945054927</v>
      </c>
      <c r="AD254" s="93">
        <f>BD$33+BD$34+BD$35+BD$36+AB254</f>
        <v>6.86</v>
      </c>
      <c r="AE254" s="111">
        <f>AE219+Table11213345586981[[#This Row],[Column2]]</f>
        <v>13.414175249066552</v>
      </c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</row>
    <row r="255" spans="1:69" x14ac:dyDescent="0.2">
      <c r="A255" s="84">
        <v>5</v>
      </c>
      <c r="B255" s="84"/>
      <c r="C255" s="84"/>
      <c r="D255" s="84"/>
      <c r="E255" s="84"/>
      <c r="F255" s="84"/>
      <c r="G255" s="84"/>
      <c r="H255" s="84"/>
      <c r="I255" s="84"/>
      <c r="J255" s="84"/>
      <c r="L255" s="84"/>
      <c r="M255" s="84"/>
      <c r="N255" s="84"/>
      <c r="O255" s="84"/>
      <c r="P255" s="84"/>
      <c r="Q255" s="84"/>
      <c r="R255" s="84"/>
      <c r="T255" s="84"/>
      <c r="U255" s="84"/>
      <c r="V255" s="84"/>
      <c r="W255" s="84">
        <v>5</v>
      </c>
      <c r="X255" s="84"/>
      <c r="Y255" s="84" t="s">
        <v>96</v>
      </c>
      <c r="Z255" s="90">
        <f>K282</f>
        <v>0.6100000000000001</v>
      </c>
      <c r="AA255" s="97"/>
      <c r="AB255" s="93">
        <f t="shared" si="44"/>
        <v>5.6300000000000017</v>
      </c>
      <c r="AC255" s="93">
        <f>Average!J506</f>
        <v>8.7439999999999998</v>
      </c>
      <c r="AD255" s="93">
        <f>BE$33+BE$34+BE$35+BE$36+AB255</f>
        <v>11.540000000000003</v>
      </c>
      <c r="AE255" s="111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</row>
    <row r="256" spans="1:69" x14ac:dyDescent="0.2">
      <c r="A256" s="84">
        <v>6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>
        <v>6</v>
      </c>
      <c r="X256" s="84"/>
      <c r="Y256" s="84" t="s">
        <v>9</v>
      </c>
      <c r="Z256" s="90">
        <f>L282</f>
        <v>0.85</v>
      </c>
      <c r="AA256" s="97">
        <v>0.55260869565217396</v>
      </c>
      <c r="AB256" s="93">
        <f t="shared" si="44"/>
        <v>9.9499999999999993</v>
      </c>
      <c r="AC256" s="93">
        <f>Average!J507</f>
        <v>11.373214285714285</v>
      </c>
      <c r="AD256" s="93">
        <f>BF$33+BF$34+BF$35+BF$36+AB256</f>
        <v>17.649999999999999</v>
      </c>
      <c r="AE256" s="111">
        <f>AE221+Table11213345586981[[#This Row],[Column2]]</f>
        <v>16.64702580028667</v>
      </c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</row>
    <row r="257" spans="1:69" x14ac:dyDescent="0.2">
      <c r="A257" s="84">
        <v>7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>
        <v>7</v>
      </c>
      <c r="X257" s="84"/>
      <c r="Y257" s="34" t="s">
        <v>195</v>
      </c>
      <c r="Z257" s="90">
        <f>M282</f>
        <v>0.2</v>
      </c>
      <c r="AA257" s="97">
        <v>0.41500000000000004</v>
      </c>
      <c r="AB257" s="93">
        <f t="shared" si="44"/>
        <v>6.95</v>
      </c>
      <c r="AC257" s="93">
        <f>Average!J508</f>
        <v>10.060326086956522</v>
      </c>
      <c r="AD257" s="93">
        <f>BG$33+BG$34+BG$35+BG$36+AB257</f>
        <v>6.95</v>
      </c>
      <c r="AE257" s="111">
        <f>AE222+Table11213345586981[[#This Row],[Column2]]</f>
        <v>14.43375</v>
      </c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</row>
    <row r="258" spans="1:69" x14ac:dyDescent="0.2">
      <c r="A258" s="84">
        <v>8</v>
      </c>
      <c r="B258" s="84"/>
      <c r="C258" s="84"/>
      <c r="D258" s="84"/>
      <c r="E258" s="84">
        <v>0.04</v>
      </c>
      <c r="F258" s="84"/>
      <c r="G258" s="84"/>
      <c r="H258" s="84"/>
      <c r="I258" s="84"/>
      <c r="J258" s="84"/>
      <c r="K258" s="84"/>
      <c r="L258" s="84">
        <v>0.08</v>
      </c>
      <c r="M258" s="84"/>
      <c r="N258" s="84">
        <v>0.05</v>
      </c>
      <c r="O258" s="84"/>
      <c r="P258" s="84"/>
      <c r="Q258" s="84"/>
      <c r="R258" s="84"/>
      <c r="S258" s="84"/>
      <c r="T258" s="84"/>
      <c r="U258" s="84"/>
      <c r="V258" s="84"/>
      <c r="W258" s="84">
        <v>8</v>
      </c>
      <c r="X258" s="84"/>
      <c r="Y258" s="84" t="s">
        <v>11</v>
      </c>
      <c r="Z258" s="90">
        <f>N282</f>
        <v>1.03</v>
      </c>
      <c r="AA258" s="97">
        <v>0.56130434782608696</v>
      </c>
      <c r="AB258" s="93">
        <f t="shared" si="44"/>
        <v>11.42</v>
      </c>
      <c r="AC258" s="93">
        <f>Average!J509</f>
        <v>11.479285714285714</v>
      </c>
      <c r="AD258" s="93">
        <f>BH$33+BH$34+BH$35+BH$36+AB258</f>
        <v>19.93</v>
      </c>
      <c r="AE258" s="111">
        <f>AE223+Table11213345586981[[#This Row],[Column2]]</f>
        <v>16.936973775017254</v>
      </c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</row>
    <row r="259" spans="1:69" x14ac:dyDescent="0.2">
      <c r="A259" s="84">
        <v>9</v>
      </c>
      <c r="B259" s="84">
        <v>7.0000000000000007E-2</v>
      </c>
      <c r="C259" s="84">
        <v>0.15</v>
      </c>
      <c r="D259" s="84">
        <v>0.04</v>
      </c>
      <c r="E259" s="84"/>
      <c r="F259" s="34">
        <v>0.04</v>
      </c>
      <c r="G259" s="34"/>
      <c r="H259" s="34"/>
      <c r="I259" s="139"/>
      <c r="J259" s="84"/>
      <c r="K259" s="84">
        <v>0.06</v>
      </c>
      <c r="L259" s="84"/>
      <c r="M259" s="84">
        <v>0.04</v>
      </c>
      <c r="N259" s="84"/>
      <c r="O259" s="84"/>
      <c r="Q259" s="84">
        <v>0.01</v>
      </c>
      <c r="R259" s="84">
        <v>0.04</v>
      </c>
      <c r="S259" s="84"/>
      <c r="T259" s="84">
        <v>0.05</v>
      </c>
      <c r="U259" s="84"/>
      <c r="V259" s="84"/>
      <c r="W259" s="84">
        <v>9</v>
      </c>
      <c r="X259" s="84"/>
      <c r="Y259" s="84" t="s">
        <v>185</v>
      </c>
      <c r="Z259" s="90">
        <f>O282</f>
        <v>0</v>
      </c>
      <c r="AA259" s="97">
        <v>0.44304347826086948</v>
      </c>
      <c r="AB259" s="93">
        <f t="shared" si="44"/>
        <v>2.08</v>
      </c>
      <c r="AC259" s="93">
        <f>Average!J510</f>
        <v>9.473749999999999</v>
      </c>
      <c r="AD259" s="93">
        <f>BI$33+BI$34+BI$35+BI$36+AB259</f>
        <v>2.08</v>
      </c>
      <c r="AE259" s="111">
        <f>AE224+Table11213345586981[[#This Row],[Column2]]</f>
        <v>13.338754940711466</v>
      </c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</row>
    <row r="260" spans="1:69" x14ac:dyDescent="0.2">
      <c r="A260" s="84">
        <v>10</v>
      </c>
      <c r="B260" s="84">
        <v>0.59</v>
      </c>
      <c r="C260" s="84">
        <v>0.04</v>
      </c>
      <c r="D260" s="84">
        <v>0.31</v>
      </c>
      <c r="E260" s="34">
        <v>0.21</v>
      </c>
      <c r="F260" s="84"/>
      <c r="G260" s="84"/>
      <c r="H260" s="84"/>
      <c r="I260" s="84"/>
      <c r="J260" s="84"/>
      <c r="K260" s="84">
        <v>0.44</v>
      </c>
      <c r="L260" s="84">
        <v>0.63</v>
      </c>
      <c r="M260" s="84">
        <v>0.08</v>
      </c>
      <c r="N260" s="84">
        <v>0.83</v>
      </c>
      <c r="O260" s="84"/>
      <c r="P260" s="84"/>
      <c r="Q260" s="84">
        <v>0.26</v>
      </c>
      <c r="R260" s="84">
        <v>0.11</v>
      </c>
      <c r="T260" s="84">
        <v>7.0000000000000007E-2</v>
      </c>
      <c r="U260" s="84"/>
      <c r="V260" s="84"/>
      <c r="W260" s="84">
        <v>10</v>
      </c>
      <c r="X260" s="84"/>
      <c r="Y260" s="84" t="s">
        <v>13</v>
      </c>
      <c r="Z260" s="90">
        <f>P282</f>
        <v>0</v>
      </c>
      <c r="AA260" s="97">
        <v>0.58434782608695657</v>
      </c>
      <c r="AB260" s="93">
        <f t="shared" si="44"/>
        <v>9.8500000000000014</v>
      </c>
      <c r="AC260" s="93">
        <f>Average!J511</f>
        <v>9.9628571428571444</v>
      </c>
      <c r="AD260" s="93">
        <f>BJ$33+BJ$34+BJ$35+BJ$36+AB260</f>
        <v>16.190000000000001</v>
      </c>
      <c r="AE260" s="111">
        <f>AE225+Table11213345586981[[#This Row],[Column2]]</f>
        <v>14.617950310559007</v>
      </c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</row>
    <row r="261" spans="1:69" x14ac:dyDescent="0.2">
      <c r="A261" s="84">
        <v>11</v>
      </c>
      <c r="B261" s="84"/>
      <c r="C261">
        <v>0.23</v>
      </c>
      <c r="E261" s="84">
        <v>0.04</v>
      </c>
      <c r="F261" s="84">
        <v>0.6</v>
      </c>
      <c r="G261" s="84"/>
      <c r="H261" s="84"/>
      <c r="I261" s="84"/>
      <c r="J261" s="84"/>
      <c r="L261" s="84"/>
      <c r="M261" s="84"/>
      <c r="N261" s="84"/>
      <c r="O261" s="84"/>
      <c r="Q261" s="84"/>
      <c r="R261" s="84"/>
      <c r="T261" s="84"/>
      <c r="U261" s="84"/>
      <c r="V261" s="84"/>
      <c r="W261" s="84">
        <v>11</v>
      </c>
      <c r="X261" s="84"/>
      <c r="Y261" s="84" t="s">
        <v>14</v>
      </c>
      <c r="Z261" s="90">
        <f>Q282</f>
        <v>0.39</v>
      </c>
      <c r="AA261" s="97">
        <v>0.41600000000000004</v>
      </c>
      <c r="AB261" s="93">
        <f t="shared" si="44"/>
        <v>6.839999999999999</v>
      </c>
      <c r="AC261" s="93">
        <f>Average!J512</f>
        <v>8.2990758648758653</v>
      </c>
      <c r="AD261" s="93">
        <f>BK$33+BK$34+BK$35+BK$36+AB261</f>
        <v>11.5</v>
      </c>
      <c r="AE261" s="111">
        <f>AE226+Table11213345586981[[#This Row],[Column2]]</f>
        <v>13.377361038317561</v>
      </c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</row>
    <row r="262" spans="1:69" x14ac:dyDescent="0.2">
      <c r="A262" s="84">
        <v>12</v>
      </c>
      <c r="B262" s="84"/>
      <c r="F262" s="84"/>
      <c r="G262" s="84"/>
      <c r="H262" s="84"/>
      <c r="J262" s="84"/>
      <c r="L262" s="84"/>
      <c r="M262" s="84"/>
      <c r="N262" s="84"/>
      <c r="O262" s="84"/>
      <c r="Q262" s="84"/>
      <c r="S262" s="84"/>
      <c r="T262" s="84"/>
      <c r="U262" s="84"/>
      <c r="V262" s="84"/>
      <c r="W262" s="84">
        <v>12</v>
      </c>
      <c r="X262" s="84"/>
      <c r="Y262" s="84" t="s">
        <v>191</v>
      </c>
      <c r="Z262" s="90">
        <f>R282</f>
        <v>0.23</v>
      </c>
      <c r="AA262" s="97">
        <v>0.49588235294117644</v>
      </c>
      <c r="AB262" s="93">
        <f t="shared" si="44"/>
        <v>6.9999999999999991</v>
      </c>
      <c r="AC262" s="93">
        <f>Average!J513</f>
        <v>9.2284967320261444</v>
      </c>
      <c r="AD262" s="93">
        <f>BL$33+BL$34+BL$35+BL$36+AB262</f>
        <v>6.9999999999999991</v>
      </c>
      <c r="AE262" s="111">
        <f>AE227+Table11213345586981[[#This Row],[Column2]]</f>
        <v>14.037189542483663</v>
      </c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</row>
    <row r="263" spans="1:69" x14ac:dyDescent="0.2">
      <c r="A263" s="84">
        <v>13</v>
      </c>
      <c r="B263" s="84"/>
      <c r="C263" s="84"/>
      <c r="D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Q263" s="84"/>
      <c r="S263" s="84"/>
      <c r="T263" s="84"/>
      <c r="U263" s="84"/>
      <c r="V263" s="84"/>
      <c r="W263" s="84">
        <v>13</v>
      </c>
      <c r="X263" s="84"/>
      <c r="Y263" s="84" t="s">
        <v>16</v>
      </c>
      <c r="Z263" s="90">
        <f>S282</f>
        <v>0</v>
      </c>
      <c r="AA263" s="97">
        <v>0.52347826086956506</v>
      </c>
      <c r="AB263" s="93">
        <f t="shared" si="44"/>
        <v>0</v>
      </c>
      <c r="AC263" s="93">
        <f>Average!J514</f>
        <v>11.180714285714288</v>
      </c>
      <c r="AD263" s="93">
        <f>BM$33+BM$34+BM$35+BM$36+AB263</f>
        <v>7.7600000000000007</v>
      </c>
      <c r="AE263" s="111">
        <f>AE228+Table11213345586981[[#This Row],[Column2]]</f>
        <v>16.253050645007168</v>
      </c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</row>
    <row r="264" spans="1:69" x14ac:dyDescent="0.2">
      <c r="A264" s="84">
        <v>14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T264" s="84"/>
      <c r="U264" s="84"/>
      <c r="V264" s="84"/>
      <c r="W264" s="84">
        <v>14</v>
      </c>
      <c r="X264" s="84"/>
      <c r="Y264" s="84" t="s">
        <v>17</v>
      </c>
      <c r="Z264" s="90">
        <f>T282</f>
        <v>0.33999999999999997</v>
      </c>
      <c r="AA264" s="97">
        <v>0.7239130434782608</v>
      </c>
      <c r="AB264" s="93">
        <f t="shared" si="44"/>
        <v>11.200000000000003</v>
      </c>
      <c r="AC264" s="93">
        <f>Average!J515</f>
        <v>11.203493080993081</v>
      </c>
      <c r="AD264" s="93">
        <f>BN$33+BN$34+BN$35+BN$36+AB264</f>
        <v>17.300000000000004</v>
      </c>
      <c r="AE264" s="111">
        <f>AE229+Table11213345586981[[#This Row],[Column2]]</f>
        <v>16.07009389965912</v>
      </c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</row>
    <row r="265" spans="1:69" x14ac:dyDescent="0.2">
      <c r="A265" s="84">
        <v>15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>
        <v>15</v>
      </c>
      <c r="X265" s="84"/>
      <c r="Y265" s="84" t="s">
        <v>18</v>
      </c>
      <c r="Z265" s="90">
        <f>U282</f>
        <v>0</v>
      </c>
      <c r="AA265" s="97">
        <v>0.44249999999999995</v>
      </c>
      <c r="AB265" s="93">
        <f t="shared" si="44"/>
        <v>0</v>
      </c>
      <c r="AC265" s="93">
        <f>Average!J516</f>
        <v>11.383846153846154</v>
      </c>
      <c r="AD265" s="93">
        <f>BO$33+BO$34+BO$35+BO$36+AB265</f>
        <v>0</v>
      </c>
      <c r="AE265" s="111">
        <f>AE230+Table11213345586981[[#This Row],[Column2]]</f>
        <v>15.140384615384617</v>
      </c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</row>
    <row r="266" spans="1:69" x14ac:dyDescent="0.2">
      <c r="A266" s="84">
        <v>16</v>
      </c>
      <c r="C266" s="84"/>
      <c r="F266" s="84"/>
      <c r="G266" s="84"/>
      <c r="H266" s="84"/>
      <c r="I266" s="84"/>
      <c r="J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>
        <v>16</v>
      </c>
      <c r="X266" s="84"/>
      <c r="Y266" s="84" t="s">
        <v>19</v>
      </c>
      <c r="Z266" s="90">
        <f>V282</f>
        <v>0</v>
      </c>
      <c r="AA266" s="97">
        <v>0.68384615384615388</v>
      </c>
      <c r="AB266" s="93">
        <f t="shared" si="44"/>
        <v>1.7400000000000002</v>
      </c>
      <c r="AC266" s="93">
        <f>Average!J517</f>
        <v>18.448333333333331</v>
      </c>
      <c r="AD266" s="93">
        <f>BP$33+BP$34+BP$35+BP$36+AB266</f>
        <v>8.11</v>
      </c>
      <c r="AE266" s="111">
        <f>AE231+Table11213345586981[[#This Row],[Column2]]</f>
        <v>24.063717948717951</v>
      </c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</row>
    <row r="267" spans="1:69" x14ac:dyDescent="0.2">
      <c r="A267" s="84">
        <v>17</v>
      </c>
      <c r="B267" s="84"/>
      <c r="C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>
        <v>17</v>
      </c>
      <c r="X267" s="84"/>
      <c r="Y267" s="84"/>
      <c r="Z267" s="90"/>
      <c r="AA267" s="90"/>
      <c r="AB267" s="92"/>
      <c r="AC267" s="92"/>
      <c r="AD267" s="93"/>
      <c r="AE267" s="111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</row>
    <row r="268" spans="1:69" x14ac:dyDescent="0.2">
      <c r="A268" s="84">
        <v>18</v>
      </c>
      <c r="B268" s="84"/>
      <c r="C268" s="84"/>
      <c r="E268" s="84"/>
      <c r="F268" s="84"/>
      <c r="G268" s="84"/>
      <c r="H268" s="84"/>
      <c r="I268" s="84"/>
      <c r="J268" s="84"/>
      <c r="L268" s="84"/>
      <c r="M268" s="84"/>
      <c r="N268" s="84"/>
      <c r="O268" s="84"/>
      <c r="P268" s="84"/>
      <c r="Q268" s="84"/>
      <c r="R268" s="84"/>
      <c r="U268" s="84"/>
      <c r="V268" s="84"/>
      <c r="W268" s="84">
        <v>18</v>
      </c>
      <c r="X268" s="84"/>
      <c r="Y268" s="84" t="s">
        <v>101</v>
      </c>
      <c r="Z268" s="90"/>
      <c r="AA268" s="90"/>
      <c r="AB268" s="92"/>
      <c r="AC268" s="92" t="s">
        <v>145</v>
      </c>
      <c r="AD268" s="93"/>
      <c r="AE268" s="111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</row>
    <row r="269" spans="1:69" x14ac:dyDescent="0.2">
      <c r="A269" s="84">
        <v>19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>
        <v>19</v>
      </c>
      <c r="X269" s="84"/>
      <c r="Y269" s="84"/>
      <c r="Z269" s="91" t="s">
        <v>102</v>
      </c>
      <c r="AA269" s="91"/>
      <c r="AB269" s="92"/>
      <c r="AC269" s="92"/>
      <c r="AD269" s="93"/>
      <c r="AE269" s="111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</row>
    <row r="270" spans="1:69" x14ac:dyDescent="0.2">
      <c r="A270" s="84">
        <v>20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>
        <v>20</v>
      </c>
      <c r="X270" s="84"/>
      <c r="Y270" s="84"/>
      <c r="Z270" s="90"/>
      <c r="AA270" s="90"/>
      <c r="AB270" s="92"/>
      <c r="AC270" s="92"/>
      <c r="AD270" s="93"/>
      <c r="AE270" s="109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</row>
    <row r="271" spans="1:69" x14ac:dyDescent="0.2">
      <c r="A271" s="84">
        <v>21</v>
      </c>
      <c r="B271" s="84">
        <v>7.0000000000000007E-2</v>
      </c>
      <c r="C271" s="84">
        <v>0.11</v>
      </c>
      <c r="D271" s="84">
        <v>7.0000000000000007E-2</v>
      </c>
      <c r="E271" s="84"/>
      <c r="F271" s="84"/>
      <c r="G271" s="84"/>
      <c r="H271" s="84"/>
      <c r="I271" s="84"/>
      <c r="J271" s="84"/>
      <c r="K271" s="84">
        <v>7.0000000000000007E-2</v>
      </c>
      <c r="L271" s="84">
        <v>0.1</v>
      </c>
      <c r="M271" s="84">
        <v>0.08</v>
      </c>
      <c r="N271" s="84">
        <v>0.08</v>
      </c>
      <c r="O271" s="84"/>
      <c r="P271" s="84"/>
      <c r="Q271" s="84">
        <v>0.11</v>
      </c>
      <c r="R271" s="84">
        <v>7.0000000000000007E-2</v>
      </c>
      <c r="S271" s="84"/>
      <c r="T271" s="84">
        <v>0.12</v>
      </c>
      <c r="U271" s="84"/>
      <c r="V271" s="84"/>
      <c r="W271" s="84">
        <v>21</v>
      </c>
      <c r="X271" s="84"/>
      <c r="Y271" s="84"/>
      <c r="Z271" s="90"/>
      <c r="AA271" s="90"/>
      <c r="AB271" s="92"/>
      <c r="AC271" s="92"/>
      <c r="AD271" s="93"/>
      <c r="AE271" s="93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</row>
    <row r="272" spans="1:69" x14ac:dyDescent="0.2">
      <c r="A272" s="84">
        <v>22</v>
      </c>
      <c r="B272" s="84"/>
      <c r="C272" s="84"/>
      <c r="D272" s="84"/>
      <c r="E272" s="84">
        <v>0.1</v>
      </c>
      <c r="F272" s="84">
        <v>0.14000000000000001</v>
      </c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>
        <v>0.01</v>
      </c>
      <c r="R272" s="84">
        <v>0.01</v>
      </c>
      <c r="S272" s="84"/>
      <c r="T272" s="84"/>
      <c r="U272" s="84"/>
      <c r="V272" s="84"/>
      <c r="W272" s="84">
        <v>22</v>
      </c>
      <c r="X272" s="84"/>
      <c r="Y272" s="84"/>
      <c r="Z272" s="90"/>
      <c r="AA272" s="90"/>
      <c r="AB272" s="92"/>
      <c r="AC272" s="92"/>
      <c r="AD272" s="93"/>
      <c r="AE272" s="93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</row>
    <row r="273" spans="1:69" x14ac:dyDescent="0.2">
      <c r="A273" s="84">
        <v>23</v>
      </c>
      <c r="B273" s="84"/>
      <c r="C273" s="84"/>
      <c r="D273" s="84"/>
      <c r="E273" s="84"/>
      <c r="F273" s="84"/>
      <c r="G273" s="84"/>
      <c r="H273" s="84"/>
      <c r="I273" s="84"/>
      <c r="J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>
        <v>23</v>
      </c>
      <c r="X273" s="84"/>
      <c r="Y273" s="84"/>
      <c r="Z273" s="90"/>
      <c r="AA273" s="90"/>
      <c r="AB273" s="92"/>
      <c r="AC273" s="92"/>
      <c r="AD273" s="93"/>
      <c r="AE273" s="93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</row>
    <row r="274" spans="1:69" x14ac:dyDescent="0.2">
      <c r="A274" s="84">
        <v>24</v>
      </c>
      <c r="B274" s="84"/>
      <c r="C274" s="84"/>
      <c r="D274" s="84"/>
      <c r="E274" s="84"/>
      <c r="F274" s="84"/>
      <c r="G274" s="84"/>
      <c r="H274" s="84"/>
      <c r="I274" s="84"/>
      <c r="J274" s="84"/>
      <c r="L274" s="84"/>
      <c r="M274" s="84"/>
      <c r="N274" s="84"/>
      <c r="O274" s="84"/>
      <c r="P274" s="84"/>
      <c r="Q274" s="84"/>
      <c r="R274" s="84"/>
      <c r="T274" s="84"/>
      <c r="U274" s="84"/>
      <c r="V274" s="84"/>
      <c r="W274" s="84">
        <v>24</v>
      </c>
      <c r="X274" s="84"/>
      <c r="Y274" s="84"/>
      <c r="Z274" s="90"/>
      <c r="AA274" s="90"/>
      <c r="AB274" s="92"/>
      <c r="AC274" s="92"/>
      <c r="AD274" s="93"/>
      <c r="AE274" s="93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</row>
    <row r="275" spans="1:69" x14ac:dyDescent="0.2">
      <c r="A275" s="84">
        <v>25</v>
      </c>
      <c r="C275" s="84"/>
      <c r="D275" s="84"/>
      <c r="F275" s="84"/>
      <c r="G275" s="84"/>
      <c r="H275" s="84"/>
      <c r="I275" s="84"/>
      <c r="J275" s="84"/>
      <c r="L275" s="84"/>
      <c r="M275" s="84"/>
      <c r="N275" s="84"/>
      <c r="O275" s="84"/>
      <c r="P275" s="84"/>
      <c r="Q275" s="84"/>
      <c r="S275" s="84"/>
      <c r="T275" s="84"/>
      <c r="U275" s="84"/>
      <c r="V275" s="84"/>
      <c r="W275" s="84">
        <v>25</v>
      </c>
      <c r="X275" s="84"/>
      <c r="Y275" s="84"/>
      <c r="Z275" s="90"/>
      <c r="AA275" s="90"/>
      <c r="AB275" s="92"/>
      <c r="AC275" s="92"/>
      <c r="AD275" s="93"/>
      <c r="AE275" s="93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</row>
    <row r="276" spans="1:69" x14ac:dyDescent="0.2">
      <c r="A276" s="84">
        <v>26</v>
      </c>
      <c r="B276" s="84"/>
      <c r="C276" s="84"/>
      <c r="E276" s="84"/>
      <c r="F276" s="84"/>
      <c r="G276" s="84"/>
      <c r="H276" s="84"/>
      <c r="I276" s="84"/>
      <c r="J276" s="84"/>
      <c r="L276" s="84"/>
      <c r="M276" s="84"/>
      <c r="N276" s="84"/>
      <c r="P276" s="84"/>
      <c r="Q276" s="84"/>
      <c r="R276" s="84"/>
      <c r="S276" s="84"/>
      <c r="T276" s="84"/>
      <c r="U276" s="84"/>
      <c r="V276" s="84"/>
      <c r="W276" s="84">
        <v>26</v>
      </c>
      <c r="X276" s="84"/>
      <c r="Y276" s="84"/>
      <c r="Z276" s="90"/>
      <c r="AA276" s="90"/>
      <c r="AB276" s="92"/>
      <c r="AC276" s="92"/>
      <c r="AD276" s="93"/>
      <c r="AE276" s="93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</row>
    <row r="277" spans="1:69" x14ac:dyDescent="0.2">
      <c r="A277" s="84">
        <v>27</v>
      </c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Q277" s="84"/>
      <c r="R277" s="84"/>
      <c r="S277" s="84"/>
      <c r="T277" s="84"/>
      <c r="U277" s="84"/>
      <c r="V277" s="84"/>
      <c r="W277" s="84">
        <v>27</v>
      </c>
      <c r="X277" s="84"/>
      <c r="Y277" s="84"/>
      <c r="Z277" s="90"/>
      <c r="AA277" s="90"/>
      <c r="AB277" s="92"/>
      <c r="AC277" s="92"/>
      <c r="AD277" s="93"/>
      <c r="AE277" s="93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</row>
    <row r="278" spans="1:69" x14ac:dyDescent="0.2">
      <c r="A278" s="84">
        <v>28</v>
      </c>
      <c r="C278" s="84"/>
      <c r="F278" s="84"/>
      <c r="G278" s="84"/>
      <c r="H278" s="84"/>
      <c r="I278" s="84"/>
      <c r="J278" s="84"/>
      <c r="L278" s="84"/>
      <c r="M278" s="84"/>
      <c r="N278" s="84"/>
      <c r="Q278" s="84"/>
      <c r="T278" s="84"/>
      <c r="U278" s="84"/>
      <c r="V278" s="84"/>
      <c r="W278" s="84">
        <v>28</v>
      </c>
      <c r="X278" s="84"/>
      <c r="Y278" s="84"/>
      <c r="Z278" s="90"/>
      <c r="AA278" s="90"/>
      <c r="AB278" s="92"/>
      <c r="AC278" s="92"/>
      <c r="AD278" s="93"/>
      <c r="AE278" s="93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</row>
    <row r="279" spans="1:69" x14ac:dyDescent="0.2">
      <c r="A279" s="84">
        <v>29</v>
      </c>
      <c r="B279" s="161">
        <v>0.04</v>
      </c>
      <c r="C279" s="161">
        <v>0.03</v>
      </c>
      <c r="D279" s="161"/>
      <c r="E279" s="162">
        <v>0.06</v>
      </c>
      <c r="F279" s="162">
        <v>0.04</v>
      </c>
      <c r="G279" s="162"/>
      <c r="H279" s="162"/>
      <c r="I279" s="161"/>
      <c r="J279" s="161"/>
      <c r="K279" s="161">
        <v>0.04</v>
      </c>
      <c r="L279" s="162">
        <v>0.04</v>
      </c>
      <c r="M279" s="161"/>
      <c r="N279" s="161">
        <v>7.0000000000000007E-2</v>
      </c>
      <c r="O279" s="160"/>
      <c r="P279" s="161">
        <v>0</v>
      </c>
      <c r="Q279" s="161"/>
      <c r="R279" s="84"/>
      <c r="S279" s="84"/>
      <c r="T279" s="84">
        <v>0.1</v>
      </c>
      <c r="U279" s="84"/>
      <c r="V279" s="84"/>
      <c r="W279" s="84">
        <v>29</v>
      </c>
      <c r="X279" s="84"/>
      <c r="Y279" s="84"/>
      <c r="Z279" s="90"/>
      <c r="AA279" s="90"/>
      <c r="AB279" s="92"/>
      <c r="AC279" s="92"/>
      <c r="AD279" s="93"/>
      <c r="AE279" s="93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</row>
    <row r="280" spans="1:69" x14ac:dyDescent="0.2">
      <c r="A280" s="84">
        <v>30</v>
      </c>
      <c r="B280" s="84"/>
      <c r="C280" s="84"/>
      <c r="E280" s="84"/>
      <c r="F280" s="84"/>
      <c r="G280" s="84"/>
      <c r="H280" s="84"/>
      <c r="I280" s="84"/>
      <c r="J280" s="84"/>
      <c r="L280" s="84"/>
      <c r="M280" s="84"/>
      <c r="N280" s="84"/>
      <c r="P280" s="84"/>
      <c r="Q280" s="84"/>
      <c r="R280" s="84"/>
      <c r="S280" s="84"/>
      <c r="T280" s="84"/>
      <c r="U280" s="84"/>
      <c r="V280" s="84"/>
      <c r="W280" s="84">
        <v>30</v>
      </c>
      <c r="X280" s="84"/>
      <c r="Y280" s="84"/>
      <c r="Z280" s="90"/>
      <c r="AA280" s="90"/>
      <c r="AB280" s="92"/>
      <c r="AC280" s="92"/>
      <c r="AD280" s="93"/>
      <c r="AE280" s="93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</row>
    <row r="281" spans="1:69" x14ac:dyDescent="0.2">
      <c r="A281" s="84">
        <v>31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>
        <v>31</v>
      </c>
      <c r="X281" s="84"/>
      <c r="Y281" s="120">
        <v>43709</v>
      </c>
      <c r="Z281" s="135"/>
      <c r="AA281" s="133" t="s">
        <v>107</v>
      </c>
      <c r="AB281" s="135"/>
      <c r="AC281" s="135"/>
      <c r="AD281" s="126"/>
      <c r="AE281" s="105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</row>
    <row r="282" spans="1:69" x14ac:dyDescent="0.2">
      <c r="A282" s="102" t="s">
        <v>37</v>
      </c>
      <c r="B282" s="102">
        <f t="shared" ref="B282:V282" si="45">SUM(B251:B281)</f>
        <v>0.77</v>
      </c>
      <c r="C282" s="102">
        <f t="shared" si="45"/>
        <v>0.56000000000000005</v>
      </c>
      <c r="D282" s="102">
        <f t="shared" si="45"/>
        <v>0.42</v>
      </c>
      <c r="E282" s="102">
        <f t="shared" si="45"/>
        <v>0.45</v>
      </c>
      <c r="F282" s="102">
        <f t="shared" si="45"/>
        <v>0.82000000000000006</v>
      </c>
      <c r="G282" s="102"/>
      <c r="H282" s="102"/>
      <c r="I282" s="102">
        <f t="shared" si="45"/>
        <v>0</v>
      </c>
      <c r="J282" s="102">
        <f t="shared" si="45"/>
        <v>0</v>
      </c>
      <c r="K282" s="102">
        <f t="shared" si="45"/>
        <v>0.6100000000000001</v>
      </c>
      <c r="L282" s="102">
        <f t="shared" si="45"/>
        <v>0.85</v>
      </c>
      <c r="M282" s="102">
        <f t="shared" si="45"/>
        <v>0.2</v>
      </c>
      <c r="N282" s="102">
        <f t="shared" si="45"/>
        <v>1.03</v>
      </c>
      <c r="O282" s="102">
        <f t="shared" si="45"/>
        <v>0</v>
      </c>
      <c r="P282" s="102">
        <f t="shared" si="45"/>
        <v>0</v>
      </c>
      <c r="Q282" s="102">
        <f t="shared" si="45"/>
        <v>0.39</v>
      </c>
      <c r="R282" s="102">
        <f t="shared" si="45"/>
        <v>0.23</v>
      </c>
      <c r="S282" s="102">
        <f t="shared" si="45"/>
        <v>0</v>
      </c>
      <c r="T282" s="102">
        <f t="shared" si="45"/>
        <v>0.33999999999999997</v>
      </c>
      <c r="U282" s="102">
        <f t="shared" si="45"/>
        <v>0</v>
      </c>
      <c r="V282" s="102">
        <f t="shared" si="45"/>
        <v>0</v>
      </c>
      <c r="W282" s="84"/>
      <c r="X282" s="84"/>
      <c r="Y282" s="84"/>
      <c r="Z282" s="90" t="s">
        <v>105</v>
      </c>
      <c r="AA282" s="90" t="s">
        <v>115</v>
      </c>
      <c r="AB282" s="92" t="s">
        <v>99</v>
      </c>
      <c r="AC282" s="124" t="s">
        <v>116</v>
      </c>
      <c r="AD282" s="93" t="s">
        <v>100</v>
      </c>
      <c r="AE282" s="109" t="s">
        <v>178</v>
      </c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</row>
    <row r="283" spans="1:69" x14ac:dyDescent="0.2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 t="s">
        <v>1</v>
      </c>
      <c r="Z283" s="90">
        <f>B318</f>
        <v>0.8</v>
      </c>
      <c r="AA283" s="97">
        <v>0.51363636363636356</v>
      </c>
      <c r="AB283" s="93">
        <f>AP25</f>
        <v>7.6800000000000006</v>
      </c>
      <c r="AC283" s="93">
        <f>Average!K499</f>
        <v>9.3848544973544996</v>
      </c>
      <c r="AD283" s="93">
        <f>Table12223446597082[[#This Row],[Column1]]</f>
        <v>0.8</v>
      </c>
      <c r="AE283" s="111">
        <f>Table12223446597082[[#This Row],[Column2]]</f>
        <v>0.51363636363636356</v>
      </c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</row>
    <row r="284" spans="1:69" x14ac:dyDescent="0.2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7"/>
      <c r="P284" s="84"/>
      <c r="Q284" s="158" t="s">
        <v>196</v>
      </c>
      <c r="R284" s="84"/>
      <c r="S284" s="84"/>
      <c r="T284" s="84"/>
      <c r="U284" s="84"/>
      <c r="V284" s="84"/>
      <c r="W284" s="84"/>
      <c r="X284" s="84"/>
      <c r="Y284" s="84" t="s">
        <v>2</v>
      </c>
      <c r="Z284" s="90">
        <f>C318</f>
        <v>1.48</v>
      </c>
      <c r="AA284" s="97">
        <v>0.79176470588235282</v>
      </c>
      <c r="AB284" s="93">
        <f>AP26</f>
        <v>14.87</v>
      </c>
      <c r="AC284" s="93">
        <f>Average!K500</f>
        <v>13.703181347637868</v>
      </c>
      <c r="AD284" s="93">
        <f>Table12223446597082[[#This Row],[Column1]]</f>
        <v>1.48</v>
      </c>
      <c r="AE284" s="111">
        <f>Table12223446597082[[#This Row],[Column2]]</f>
        <v>0.79176470588235282</v>
      </c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</row>
    <row r="285" spans="1:69" x14ac:dyDescent="0.2">
      <c r="A285" s="84" t="s">
        <v>47</v>
      </c>
      <c r="B285" s="84" t="s">
        <v>1</v>
      </c>
      <c r="C285" s="84" t="s">
        <v>2</v>
      </c>
      <c r="D285" s="84" t="s">
        <v>113</v>
      </c>
      <c r="E285" s="84" t="s">
        <v>4</v>
      </c>
      <c r="F285" s="84" t="s">
        <v>5</v>
      </c>
      <c r="G285" s="84"/>
      <c r="H285" s="84"/>
      <c r="I285" s="84" t="s">
        <v>6</v>
      </c>
      <c r="J285" s="84" t="s">
        <v>180</v>
      </c>
      <c r="K285" s="84" t="s">
        <v>96</v>
      </c>
      <c r="L285" s="84" t="s">
        <v>9</v>
      </c>
      <c r="M285" s="34" t="s">
        <v>195</v>
      </c>
      <c r="N285" s="84" t="s">
        <v>11</v>
      </c>
      <c r="O285" s="87" t="s">
        <v>185</v>
      </c>
      <c r="P285" s="84" t="s">
        <v>13</v>
      </c>
      <c r="Q285" s="157" t="s">
        <v>208</v>
      </c>
      <c r="R285" s="84" t="s">
        <v>189</v>
      </c>
      <c r="S285" s="84" t="s">
        <v>16</v>
      </c>
      <c r="T285" s="84" t="s">
        <v>17</v>
      </c>
      <c r="U285" s="84" t="s">
        <v>18</v>
      </c>
      <c r="V285" s="84" t="s">
        <v>19</v>
      </c>
      <c r="W285" s="84"/>
      <c r="X285" s="84"/>
      <c r="Y285" s="84" t="s">
        <v>113</v>
      </c>
      <c r="Z285" s="90">
        <f>D318</f>
        <v>0.73</v>
      </c>
      <c r="AA285" s="97"/>
      <c r="AB285" s="93">
        <f>AP27</f>
        <v>7.4699999999999989</v>
      </c>
      <c r="AC285" s="93">
        <f>Average!K501</f>
        <v>16.83554365079365</v>
      </c>
      <c r="AD285" s="93">
        <f>Table12223446597082[[#This Row],[Column1]]</f>
        <v>0.73</v>
      </c>
      <c r="AE285" s="111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</row>
    <row r="286" spans="1:69" x14ac:dyDescent="0.2">
      <c r="A286" s="84">
        <v>2019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 t="s">
        <v>4</v>
      </c>
      <c r="Z286" s="90">
        <f>E318</f>
        <v>1.48</v>
      </c>
      <c r="AA286" s="97">
        <v>0.63260869565217381</v>
      </c>
      <c r="AB286" s="93">
        <f>AP28</f>
        <v>14.37</v>
      </c>
      <c r="AC286" s="93">
        <f>Average!K502</f>
        <v>13.696428571428573</v>
      </c>
      <c r="AD286" s="93">
        <f>Table12223446597082[[#This Row],[Column1]]</f>
        <v>1.48</v>
      </c>
      <c r="AE286" s="111">
        <f>Table12223446597082[[#This Row],[Column2]]</f>
        <v>0.63260869565217381</v>
      </c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</row>
    <row r="287" spans="1:69" x14ac:dyDescent="0.2">
      <c r="A287" s="84">
        <v>1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>
        <v>1</v>
      </c>
      <c r="X287" s="84"/>
      <c r="Y287" s="84" t="s">
        <v>5</v>
      </c>
      <c r="Z287" s="90">
        <f>F318</f>
        <v>1.38</v>
      </c>
      <c r="AA287" s="97">
        <v>0.7404761904761904</v>
      </c>
      <c r="AB287" s="93">
        <f>AP29</f>
        <v>10.440000000000001</v>
      </c>
      <c r="AC287" s="93">
        <f>Average!K503</f>
        <v>10.912706043956044</v>
      </c>
      <c r="AD287" s="93">
        <f>Table12223446597082[[#This Row],[Column1]]</f>
        <v>1.38</v>
      </c>
      <c r="AE287" s="111">
        <f>Table12223446597082[[#This Row],[Column2]]</f>
        <v>0.7404761904761904</v>
      </c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</row>
    <row r="288" spans="1:69" x14ac:dyDescent="0.2">
      <c r="A288" s="84">
        <v>2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34"/>
      <c r="R288" s="84"/>
      <c r="S288" s="84"/>
      <c r="T288" s="84"/>
      <c r="U288" s="84"/>
      <c r="V288" s="84"/>
      <c r="W288" s="84">
        <v>2</v>
      </c>
      <c r="X288" s="84"/>
      <c r="Y288" s="84" t="s">
        <v>6</v>
      </c>
      <c r="Z288" s="90">
        <f>I318</f>
        <v>0</v>
      </c>
      <c r="AA288" s="97">
        <v>0.51470588235294112</v>
      </c>
      <c r="AB288" s="93">
        <f t="shared" ref="AB288:AB301" si="46">AP30</f>
        <v>3.27</v>
      </c>
      <c r="AC288" s="93">
        <f>Average!K504</f>
        <v>8.708881320949434</v>
      </c>
      <c r="AD288" s="93">
        <f>Table12223446597082[[#This Row],[Column1]]</f>
        <v>0</v>
      </c>
      <c r="AE288" s="111">
        <f>Table12223446597082[[#This Row],[Column2]]</f>
        <v>0.51470588235294112</v>
      </c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</row>
    <row r="289" spans="1:69" x14ac:dyDescent="0.2">
      <c r="A289" s="84">
        <v>3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>
        <v>3</v>
      </c>
      <c r="X289" s="84"/>
      <c r="Y289" s="84" t="s">
        <v>180</v>
      </c>
      <c r="Z289" s="90">
        <f>J318</f>
        <v>0</v>
      </c>
      <c r="AA289" s="97">
        <v>0.51714285714285702</v>
      </c>
      <c r="AB289" s="93">
        <f t="shared" si="46"/>
        <v>0</v>
      </c>
      <c r="AC289" s="93">
        <f>Average!K505</f>
        <v>9.5304670329670316</v>
      </c>
      <c r="AD289" s="93">
        <f>Table12223446597082[[#This Row],[Column1]]</f>
        <v>0</v>
      </c>
      <c r="AE289" s="111">
        <f>Table12223446597082[[#This Row],[Column2]]</f>
        <v>0.51714285714285702</v>
      </c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</row>
    <row r="290" spans="1:69" x14ac:dyDescent="0.2">
      <c r="A290" s="84">
        <v>4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>
        <v>4</v>
      </c>
      <c r="X290" s="84"/>
      <c r="Y290" s="84" t="s">
        <v>96</v>
      </c>
      <c r="Z290" s="90">
        <f>K318</f>
        <v>0.95000000000000007</v>
      </c>
      <c r="AA290" s="97"/>
      <c r="AB290" s="93">
        <f t="shared" si="46"/>
        <v>6.5800000000000018</v>
      </c>
      <c r="AC290" s="93">
        <f>Average!K506</f>
        <v>9.2620000000000005</v>
      </c>
      <c r="AD290" s="93">
        <f>Table12223446597082[[#This Row],[Column1]]</f>
        <v>0.95000000000000007</v>
      </c>
      <c r="AE290" s="111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</row>
    <row r="291" spans="1:69" x14ac:dyDescent="0.2">
      <c r="A291" s="84">
        <v>5</v>
      </c>
      <c r="B291" s="84">
        <v>0.01</v>
      </c>
      <c r="C291" s="84"/>
      <c r="D291" s="84"/>
      <c r="E291" s="84"/>
      <c r="F291" s="84"/>
      <c r="G291" s="84"/>
      <c r="H291" s="84"/>
      <c r="I291" s="84"/>
      <c r="J291" s="84"/>
      <c r="L291" s="84"/>
      <c r="M291" s="84"/>
      <c r="N291" s="84">
        <v>0.02</v>
      </c>
      <c r="O291" s="84"/>
      <c r="P291" s="84"/>
      <c r="Q291" s="84"/>
      <c r="R291" s="84"/>
      <c r="T291" s="84"/>
      <c r="U291" s="84"/>
      <c r="V291" s="84"/>
      <c r="W291" s="84">
        <v>5</v>
      </c>
      <c r="X291" s="84"/>
      <c r="Y291" s="84" t="s">
        <v>9</v>
      </c>
      <c r="Z291" s="90">
        <f>L318</f>
        <v>1.3800000000000001</v>
      </c>
      <c r="AA291" s="97">
        <v>0.60523809523809524</v>
      </c>
      <c r="AB291" s="93">
        <f t="shared" si="46"/>
        <v>11.33</v>
      </c>
      <c r="AC291" s="93">
        <f>Average!K507</f>
        <v>11.917445054945054</v>
      </c>
      <c r="AD291" s="93">
        <f>Table12223446597082[[#This Row],[Column1]]</f>
        <v>1.3800000000000001</v>
      </c>
      <c r="AE291" s="111">
        <f>Table12223446597082[[#This Row],[Column2]]</f>
        <v>0.60523809523809524</v>
      </c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</row>
    <row r="292" spans="1:69" x14ac:dyDescent="0.2">
      <c r="A292" s="84">
        <v>6</v>
      </c>
      <c r="B292" s="84">
        <v>0.02</v>
      </c>
      <c r="C292" s="84">
        <v>0.05</v>
      </c>
      <c r="D292" s="84">
        <v>0.03</v>
      </c>
      <c r="E292" s="34">
        <v>0.08</v>
      </c>
      <c r="F292" s="34">
        <v>0.02</v>
      </c>
      <c r="G292" s="34"/>
      <c r="H292" s="34"/>
      <c r="I292" s="84"/>
      <c r="J292" s="84"/>
      <c r="K292" s="84">
        <v>0.03</v>
      </c>
      <c r="L292" s="34">
        <v>0.03</v>
      </c>
      <c r="M292" s="84">
        <v>0.03</v>
      </c>
      <c r="N292" s="84"/>
      <c r="O292" s="84"/>
      <c r="P292" s="84">
        <v>0.02</v>
      </c>
      <c r="Q292" s="84">
        <v>0.02</v>
      </c>
      <c r="R292" s="84">
        <v>0.06</v>
      </c>
      <c r="S292" s="84"/>
      <c r="T292" s="34">
        <v>0.03</v>
      </c>
      <c r="U292" s="84"/>
      <c r="V292" s="84"/>
      <c r="W292" s="84">
        <v>6</v>
      </c>
      <c r="X292" s="84"/>
      <c r="Y292" s="34" t="s">
        <v>195</v>
      </c>
      <c r="Z292" s="90">
        <f>M318</f>
        <v>1.1000000000000001</v>
      </c>
      <c r="AA292" s="97">
        <v>0.49590909090909085</v>
      </c>
      <c r="AB292" s="93">
        <f t="shared" si="46"/>
        <v>8.0500000000000007</v>
      </c>
      <c r="AC292" s="93">
        <f>Average!K508</f>
        <v>10.617717391304348</v>
      </c>
      <c r="AD292" s="93">
        <f>Table12223446597082[[#This Row],[Column1]]</f>
        <v>1.1000000000000001</v>
      </c>
      <c r="AE292" s="111">
        <f>Table12223446597082[[#This Row],[Column2]]</f>
        <v>0.49590909090909085</v>
      </c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</row>
    <row r="293" spans="1:69" x14ac:dyDescent="0.2">
      <c r="A293" s="84">
        <v>7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34" t="s">
        <v>89</v>
      </c>
      <c r="N293" s="84"/>
      <c r="O293" s="84"/>
      <c r="P293" s="84"/>
      <c r="Q293" s="84"/>
      <c r="R293" s="84"/>
      <c r="S293" s="84"/>
      <c r="T293" s="84"/>
      <c r="U293" s="84"/>
      <c r="V293" s="84"/>
      <c r="W293" s="84">
        <v>7</v>
      </c>
      <c r="X293" s="84"/>
      <c r="Y293" s="84" t="s">
        <v>11</v>
      </c>
      <c r="Z293" s="90">
        <f>N318</f>
        <v>1.67</v>
      </c>
      <c r="AA293" s="97">
        <v>0.67681818181818199</v>
      </c>
      <c r="AB293" s="93">
        <f t="shared" si="46"/>
        <v>13.09</v>
      </c>
      <c r="AC293" s="93">
        <f>Average!K509</f>
        <v>12.171507936507936</v>
      </c>
      <c r="AD293" s="93">
        <f>Table12223446597082[[#This Row],[Column1]]</f>
        <v>1.67</v>
      </c>
      <c r="AE293" s="111">
        <f>Table12223446597082[[#This Row],[Column2]]</f>
        <v>0.67681818181818199</v>
      </c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</row>
    <row r="294" spans="1:69" x14ac:dyDescent="0.2">
      <c r="A294" s="84">
        <v>8</v>
      </c>
      <c r="B294" s="84">
        <v>0.36</v>
      </c>
      <c r="C294" s="84">
        <v>0.57999999999999996</v>
      </c>
      <c r="D294" s="34">
        <v>0.4</v>
      </c>
      <c r="E294" s="34">
        <v>0.35</v>
      </c>
      <c r="F294" s="34">
        <v>0.4</v>
      </c>
      <c r="G294" s="34"/>
      <c r="H294" s="34"/>
      <c r="I294" s="84"/>
      <c r="J294" s="84"/>
      <c r="K294" s="84">
        <v>0.49</v>
      </c>
      <c r="L294" s="34">
        <v>0.45</v>
      </c>
      <c r="M294" s="84">
        <v>0.66</v>
      </c>
      <c r="N294" s="84">
        <v>0.42</v>
      </c>
      <c r="O294" s="84"/>
      <c r="P294" s="84">
        <v>0.28000000000000003</v>
      </c>
      <c r="Q294" s="84">
        <v>0.42</v>
      </c>
      <c r="R294" s="84">
        <v>0.39</v>
      </c>
      <c r="S294" s="84"/>
      <c r="T294" s="34">
        <v>0.4</v>
      </c>
      <c r="U294" s="84"/>
      <c r="V294" s="84"/>
      <c r="W294" s="84">
        <v>8</v>
      </c>
      <c r="X294" s="84"/>
      <c r="Y294" s="84" t="s">
        <v>185</v>
      </c>
      <c r="Z294" s="90">
        <f>O318</f>
        <v>0</v>
      </c>
      <c r="AA294" s="97">
        <v>0.61238095238095236</v>
      </c>
      <c r="AB294" s="93">
        <f t="shared" si="46"/>
        <v>2.08</v>
      </c>
      <c r="AC294" s="93">
        <f>Average!K510</f>
        <v>10.135113636363636</v>
      </c>
      <c r="AD294" s="93">
        <f>Table12223446597082[[#This Row],[Column1]]</f>
        <v>0</v>
      </c>
      <c r="AE294" s="111">
        <f>Table12223446597082[[#This Row],[Column2]]</f>
        <v>0.61238095238095236</v>
      </c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</row>
    <row r="295" spans="1:69" x14ac:dyDescent="0.2">
      <c r="A295" s="84">
        <v>9</v>
      </c>
      <c r="B295" s="34">
        <v>0.09</v>
      </c>
      <c r="C295" s="84">
        <v>0.03</v>
      </c>
      <c r="D295" s="84">
        <v>7.0000000000000007E-2</v>
      </c>
      <c r="E295" s="34">
        <v>0.1</v>
      </c>
      <c r="F295" s="34">
        <v>0.08</v>
      </c>
      <c r="G295" s="34"/>
      <c r="H295" s="34"/>
      <c r="I295" s="139"/>
      <c r="J295" s="84"/>
      <c r="K295" s="84">
        <v>0.09</v>
      </c>
      <c r="L295" s="159">
        <v>0.09</v>
      </c>
      <c r="M295" s="84">
        <v>0.06</v>
      </c>
      <c r="N295" s="84">
        <v>0.05</v>
      </c>
      <c r="O295" s="84"/>
      <c r="P295">
        <v>7.0000000000000007E-2</v>
      </c>
      <c r="Q295" s="84">
        <v>0.05</v>
      </c>
      <c r="R295" s="84">
        <v>0.04</v>
      </c>
      <c r="S295" s="84"/>
      <c r="T295" s="84"/>
      <c r="U295" s="84"/>
      <c r="V295" s="84"/>
      <c r="W295" s="84">
        <v>9</v>
      </c>
      <c r="X295" s="84"/>
      <c r="Y295" s="84" t="s">
        <v>13</v>
      </c>
      <c r="Z295" s="90">
        <f>P318</f>
        <v>0.71000000000000008</v>
      </c>
      <c r="AA295" s="97">
        <v>0.51956521739130423</v>
      </c>
      <c r="AB295" s="93">
        <f t="shared" si="46"/>
        <v>10.560000000000002</v>
      </c>
      <c r="AC295" s="93">
        <f>Average!K511</f>
        <v>10.512500000000001</v>
      </c>
      <c r="AD295" s="93">
        <f>Table12223446597082[[#This Row],[Column1]]</f>
        <v>0.71000000000000008</v>
      </c>
      <c r="AE295" s="111">
        <f>Table12223446597082[[#This Row],[Column2]]</f>
        <v>0.51956521739130423</v>
      </c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</row>
    <row r="296" spans="1:69" x14ac:dyDescent="0.2">
      <c r="A296" s="84">
        <v>10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34">
        <v>7.0000000000000007E-2</v>
      </c>
      <c r="O296" s="84"/>
      <c r="P296" s="84"/>
      <c r="Q296" s="84"/>
      <c r="R296" s="84"/>
      <c r="T296" s="84"/>
      <c r="U296" s="84"/>
      <c r="V296" s="84"/>
      <c r="W296" s="84">
        <v>10</v>
      </c>
      <c r="X296" s="84"/>
      <c r="Y296" s="84" t="s">
        <v>14</v>
      </c>
      <c r="Z296" s="90">
        <f>Q318</f>
        <v>0.56999999999999995</v>
      </c>
      <c r="AA296" s="97">
        <v>0.43095238095238092</v>
      </c>
      <c r="AB296" s="93">
        <f t="shared" si="46"/>
        <v>7.4099999999999993</v>
      </c>
      <c r="AC296" s="93">
        <f>Average!K512</f>
        <v>8.7571527879527888</v>
      </c>
      <c r="AD296" s="93">
        <f>Table12223446597082[[#This Row],[Column1]]</f>
        <v>0.56999999999999995</v>
      </c>
      <c r="AE296" s="111">
        <f>Table12223446597082[[#This Row],[Column2]]</f>
        <v>0.43095238095238092</v>
      </c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</row>
    <row r="297" spans="1:69" x14ac:dyDescent="0.2">
      <c r="A297" s="84">
        <v>11</v>
      </c>
      <c r="B297" s="84"/>
      <c r="E297" s="84"/>
      <c r="F297" s="84"/>
      <c r="G297" s="84"/>
      <c r="H297" s="84"/>
      <c r="I297" s="84"/>
      <c r="J297" s="84"/>
      <c r="L297" s="84"/>
      <c r="M297" s="84"/>
      <c r="N297" s="84"/>
      <c r="O297" s="84"/>
      <c r="Q297" s="84"/>
      <c r="R297" s="84"/>
      <c r="T297" s="84"/>
      <c r="U297" s="84"/>
      <c r="V297" s="84"/>
      <c r="W297" s="84">
        <v>11</v>
      </c>
      <c r="X297" s="84"/>
      <c r="Y297" s="84" t="s">
        <v>191</v>
      </c>
      <c r="Z297" s="90">
        <f>R318</f>
        <v>0.59</v>
      </c>
      <c r="AA297" s="97">
        <v>0.68647058823529417</v>
      </c>
      <c r="AB297" s="93">
        <f t="shared" si="46"/>
        <v>7.589999999999999</v>
      </c>
      <c r="AC297" s="93">
        <f>Average!K513</f>
        <v>9.9149673202614395</v>
      </c>
      <c r="AD297" s="93">
        <f>Table12223446597082[[#This Row],[Column1]]</f>
        <v>0.59</v>
      </c>
      <c r="AE297" s="111">
        <f>Table12223446597082[[#This Row],[Column2]]</f>
        <v>0.68647058823529417</v>
      </c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</row>
    <row r="298" spans="1:69" x14ac:dyDescent="0.2">
      <c r="A298" s="84">
        <v>12</v>
      </c>
      <c r="B298" s="84"/>
      <c r="F298" s="84"/>
      <c r="G298" s="84"/>
      <c r="H298" s="84"/>
      <c r="J298" s="84"/>
      <c r="L298" s="84"/>
      <c r="M298" s="84"/>
      <c r="N298" s="84"/>
      <c r="O298" s="84"/>
      <c r="Q298" s="84"/>
      <c r="S298" s="84"/>
      <c r="T298" s="84"/>
      <c r="U298" s="84"/>
      <c r="V298" s="84"/>
      <c r="W298" s="84">
        <v>12</v>
      </c>
      <c r="X298" s="84"/>
      <c r="Y298" s="84" t="s">
        <v>16</v>
      </c>
      <c r="Z298" s="90">
        <f>S318</f>
        <v>0</v>
      </c>
      <c r="AA298" s="97">
        <v>0.62095238095238103</v>
      </c>
      <c r="AB298" s="93">
        <f t="shared" si="46"/>
        <v>0</v>
      </c>
      <c r="AC298" s="93">
        <f>Average!K514</f>
        <v>11.849945054945056</v>
      </c>
      <c r="AD298" s="93">
        <f>Table12223446597082[[#This Row],[Column1]]</f>
        <v>0</v>
      </c>
      <c r="AE298" s="111">
        <f>Table12223446597082[[#This Row],[Column2]]</f>
        <v>0.62095238095238103</v>
      </c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</row>
    <row r="299" spans="1:69" x14ac:dyDescent="0.2">
      <c r="A299" s="84">
        <v>13</v>
      </c>
      <c r="B299" s="84"/>
      <c r="C299" s="84"/>
      <c r="D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Q299" s="84"/>
      <c r="S299" s="84"/>
      <c r="T299" s="84"/>
      <c r="U299" s="84"/>
      <c r="V299" s="84"/>
      <c r="W299" s="84">
        <v>13</v>
      </c>
      <c r="X299" s="84"/>
      <c r="Y299" s="84" t="s">
        <v>17</v>
      </c>
      <c r="Z299" s="90">
        <f>T318</f>
        <v>1.1100000000000003</v>
      </c>
      <c r="AA299" s="97">
        <v>0.58772727272727276</v>
      </c>
      <c r="AB299" s="93">
        <f t="shared" si="46"/>
        <v>12.310000000000002</v>
      </c>
      <c r="AC299" s="93">
        <f>Average!K515</f>
        <v>11.810530118030117</v>
      </c>
      <c r="AD299" s="93">
        <f>Table12223446597082[[#This Row],[Column1]]</f>
        <v>1.1100000000000003</v>
      </c>
      <c r="AE299" s="111">
        <f>Table12223446597082[[#This Row],[Column2]]</f>
        <v>0.58772727272727276</v>
      </c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</row>
    <row r="300" spans="1:69" x14ac:dyDescent="0.2">
      <c r="A300" s="84">
        <v>14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T300" s="84"/>
      <c r="U300" s="84"/>
      <c r="V300" s="84"/>
      <c r="W300" s="84">
        <v>14</v>
      </c>
      <c r="X300" s="84"/>
      <c r="Y300" s="84" t="s">
        <v>18</v>
      </c>
      <c r="Z300" s="90">
        <f>U318</f>
        <v>0</v>
      </c>
      <c r="AA300" s="97">
        <v>0.36250000000000004</v>
      </c>
      <c r="AB300" s="93">
        <f t="shared" si="46"/>
        <v>0</v>
      </c>
      <c r="AC300" s="93">
        <f>Average!K516</f>
        <v>11.871538461538462</v>
      </c>
      <c r="AD300" s="93">
        <f>Table12223446597082[[#This Row],[Column1]]</f>
        <v>0</v>
      </c>
      <c r="AE300" s="111">
        <f>Table12223446597082[[#This Row],[Column2]]</f>
        <v>0.36250000000000004</v>
      </c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</row>
    <row r="301" spans="1:69" x14ac:dyDescent="0.2">
      <c r="A301" s="84">
        <v>15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>
        <v>15</v>
      </c>
      <c r="X301" s="84"/>
      <c r="Y301" s="84" t="s">
        <v>19</v>
      </c>
      <c r="Z301" s="90">
        <f>V318</f>
        <v>0</v>
      </c>
      <c r="AA301" s="97">
        <v>0.78576923076923078</v>
      </c>
      <c r="AB301" s="93">
        <f t="shared" si="46"/>
        <v>1.7400000000000002</v>
      </c>
      <c r="AC301" s="93">
        <f>Average!K517</f>
        <v>19.303055555555552</v>
      </c>
      <c r="AD301" s="93">
        <f>Table12223446597082[[#This Row],[Column1]]</f>
        <v>0</v>
      </c>
      <c r="AE301" s="111">
        <f>Table12223446597082[[#This Row],[Column2]]</f>
        <v>0.78576923076923078</v>
      </c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</row>
    <row r="302" spans="1:69" x14ac:dyDescent="0.2">
      <c r="A302" s="84">
        <v>16</v>
      </c>
      <c r="C302" s="84">
        <v>0.03</v>
      </c>
      <c r="F302" s="84"/>
      <c r="G302" s="84"/>
      <c r="H302" s="84"/>
      <c r="I302" s="84"/>
      <c r="J302" s="84"/>
      <c r="K302">
        <v>0.01</v>
      </c>
      <c r="L302" s="84">
        <v>0.01</v>
      </c>
      <c r="M302" s="84"/>
      <c r="N302" s="84">
        <v>0.04</v>
      </c>
      <c r="O302" s="84"/>
      <c r="P302" s="84">
        <v>0.05</v>
      </c>
      <c r="Q302" s="84"/>
      <c r="R302" s="84"/>
      <c r="S302" s="84"/>
      <c r="T302" s="84">
        <v>0.02</v>
      </c>
      <c r="U302" s="84"/>
      <c r="V302" s="84"/>
      <c r="W302" s="84">
        <v>16</v>
      </c>
      <c r="X302" s="84"/>
      <c r="Y302" s="84"/>
      <c r="Z302" s="90"/>
      <c r="AA302" s="90"/>
      <c r="AB302" s="92"/>
      <c r="AC302" s="92"/>
      <c r="AD302" s="93"/>
      <c r="AE302" s="111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</row>
    <row r="303" spans="1:69" x14ac:dyDescent="0.2">
      <c r="A303" s="84">
        <v>17</v>
      </c>
      <c r="B303" s="84"/>
      <c r="C303" s="84"/>
      <c r="E303" s="84">
        <v>0.03</v>
      </c>
      <c r="F303" s="84"/>
      <c r="G303" s="84"/>
      <c r="H303" s="84"/>
      <c r="I303" s="84"/>
      <c r="J303" s="84"/>
      <c r="K303" s="84">
        <v>0.01</v>
      </c>
      <c r="L303" s="84">
        <v>0.01</v>
      </c>
      <c r="M303" s="84">
        <v>0.27</v>
      </c>
      <c r="N303" s="84"/>
      <c r="O303" s="84"/>
      <c r="P303" s="84"/>
      <c r="Q303" s="84"/>
      <c r="R303" s="84"/>
      <c r="S303" s="84"/>
      <c r="T303" s="84"/>
      <c r="U303" s="84"/>
      <c r="V303" s="84"/>
      <c r="W303" s="84">
        <v>17</v>
      </c>
      <c r="X303" s="84"/>
      <c r="Y303" s="84" t="s">
        <v>101</v>
      </c>
      <c r="Z303" s="90"/>
      <c r="AA303" s="90"/>
      <c r="AB303" s="92"/>
      <c r="AC303" s="92" t="s">
        <v>145</v>
      </c>
      <c r="AD303" s="93"/>
      <c r="AE303" s="111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</row>
    <row r="304" spans="1:69" x14ac:dyDescent="0.2">
      <c r="A304" s="84">
        <v>18</v>
      </c>
      <c r="B304" s="84">
        <v>0.16</v>
      </c>
      <c r="C304" s="84">
        <v>0.22</v>
      </c>
      <c r="D304">
        <v>0.12</v>
      </c>
      <c r="E304" s="84"/>
      <c r="F304" s="84"/>
      <c r="G304" s="84"/>
      <c r="H304" s="84"/>
      <c r="I304" s="84"/>
      <c r="J304" s="84"/>
      <c r="K304">
        <v>0.18</v>
      </c>
      <c r="L304" s="84">
        <v>0.15</v>
      </c>
      <c r="M304" s="84"/>
      <c r="N304" s="84">
        <v>0.15</v>
      </c>
      <c r="O304" s="84"/>
      <c r="P304" s="84"/>
      <c r="Q304" s="84"/>
      <c r="R304" s="84"/>
      <c r="T304">
        <v>0.15</v>
      </c>
      <c r="U304" s="84"/>
      <c r="V304" s="84"/>
      <c r="W304" s="84">
        <v>18</v>
      </c>
      <c r="X304" s="84"/>
      <c r="Y304" s="84"/>
      <c r="Z304" s="91" t="s">
        <v>102</v>
      </c>
      <c r="AA304" s="91"/>
      <c r="AB304" s="92"/>
      <c r="AC304" s="92"/>
      <c r="AD304" s="93"/>
      <c r="AE304" s="111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</row>
    <row r="305" spans="1:69" x14ac:dyDescent="0.2">
      <c r="A305" s="84">
        <v>19</v>
      </c>
      <c r="B305" s="84">
        <v>0.01</v>
      </c>
      <c r="C305" s="84"/>
      <c r="D305" s="84"/>
      <c r="E305" s="84"/>
      <c r="F305" s="84">
        <v>0.08</v>
      </c>
      <c r="G305" s="84"/>
      <c r="H305" s="84"/>
      <c r="I305" s="84"/>
      <c r="J305" s="84"/>
      <c r="K305" s="84">
        <v>0.01</v>
      </c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>
        <v>19</v>
      </c>
      <c r="X305" s="84"/>
      <c r="Y305" s="84"/>
      <c r="Z305" s="90"/>
      <c r="AA305" s="90"/>
      <c r="AB305" s="92"/>
      <c r="AC305" s="92"/>
      <c r="AD305" s="93"/>
      <c r="AE305" s="109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</row>
    <row r="306" spans="1:69" x14ac:dyDescent="0.2">
      <c r="A306" s="84">
        <v>20</v>
      </c>
      <c r="B306" s="84">
        <v>0.04</v>
      </c>
      <c r="C306" s="84"/>
      <c r="D306" s="84"/>
      <c r="E306" s="84"/>
      <c r="F306" s="84"/>
      <c r="G306" s="84"/>
      <c r="H306" s="84"/>
      <c r="I306" s="84"/>
      <c r="J306" s="84"/>
      <c r="K306" s="34">
        <v>0.03</v>
      </c>
      <c r="L306" s="34">
        <v>0.06</v>
      </c>
      <c r="M306" s="84"/>
      <c r="N306" s="84">
        <v>0.09</v>
      </c>
      <c r="O306" s="84"/>
      <c r="P306" s="84"/>
      <c r="Q306" s="84"/>
      <c r="R306" s="84"/>
      <c r="S306" s="84"/>
      <c r="T306" s="84"/>
      <c r="U306" s="84"/>
      <c r="V306" s="84"/>
      <c r="W306" s="84">
        <v>20</v>
      </c>
      <c r="X306" s="84"/>
      <c r="Y306" s="84"/>
      <c r="Z306" s="90"/>
      <c r="AA306" s="90"/>
      <c r="AB306" s="92"/>
      <c r="AC306" s="92"/>
      <c r="AD306" s="93"/>
      <c r="AE306" s="93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</row>
    <row r="307" spans="1:69" x14ac:dyDescent="0.2">
      <c r="A307" s="84">
        <v>21</v>
      </c>
      <c r="B307" s="34">
        <v>0.02</v>
      </c>
      <c r="C307" s="84"/>
      <c r="D307" s="84">
        <v>0.03</v>
      </c>
      <c r="E307" s="34">
        <v>0.02</v>
      </c>
      <c r="F307" s="84"/>
      <c r="G307" s="84"/>
      <c r="H307" s="84"/>
      <c r="I307" s="84"/>
      <c r="J307" s="84"/>
      <c r="K307" s="34">
        <v>0.02</v>
      </c>
      <c r="L307" s="84"/>
      <c r="M307" s="84"/>
      <c r="N307" s="84"/>
      <c r="O307" s="84"/>
      <c r="P307" s="84">
        <v>7.0000000000000007E-2</v>
      </c>
      <c r="Q307" s="84"/>
      <c r="R307" s="84"/>
      <c r="S307" s="84"/>
      <c r="T307" s="84">
        <v>0.06</v>
      </c>
      <c r="U307" s="84"/>
      <c r="V307" s="84"/>
      <c r="W307" s="84">
        <v>21</v>
      </c>
      <c r="X307" s="84"/>
      <c r="Y307" s="84"/>
      <c r="Z307" s="90"/>
      <c r="AA307" s="90"/>
      <c r="AB307" s="92"/>
      <c r="AC307" s="92"/>
      <c r="AD307" s="93"/>
      <c r="AE307" s="93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</row>
    <row r="308" spans="1:69" x14ac:dyDescent="0.2">
      <c r="A308" s="84">
        <v>22</v>
      </c>
      <c r="B308" s="34">
        <v>0.08</v>
      </c>
      <c r="C308" s="84">
        <v>0.05</v>
      </c>
      <c r="D308" s="84">
        <v>0.08</v>
      </c>
      <c r="E308" s="34">
        <v>7.0000000000000007E-2</v>
      </c>
      <c r="F308" s="84"/>
      <c r="G308" s="84"/>
      <c r="H308" s="84"/>
      <c r="I308" s="84"/>
      <c r="J308" s="84"/>
      <c r="K308" s="34">
        <v>0.08</v>
      </c>
      <c r="L308" s="34">
        <v>7.0000000000000007E-2</v>
      </c>
      <c r="M308" s="84">
        <v>0.08</v>
      </c>
      <c r="N308" s="84">
        <v>0.08</v>
      </c>
      <c r="O308" s="84"/>
      <c r="P308" s="84"/>
      <c r="Q308" s="84">
        <v>0.08</v>
      </c>
      <c r="R308" s="84">
        <v>0.1</v>
      </c>
      <c r="S308" s="84"/>
      <c r="T308" s="84">
        <v>0.06</v>
      </c>
      <c r="U308" s="84"/>
      <c r="V308" s="84"/>
      <c r="W308" s="84">
        <v>22</v>
      </c>
      <c r="X308" s="84"/>
      <c r="Y308" s="84"/>
      <c r="Z308" s="90"/>
      <c r="AA308" s="90"/>
      <c r="AB308" s="92"/>
      <c r="AC308" s="92"/>
      <c r="AD308" s="93"/>
      <c r="AE308" s="93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</row>
    <row r="309" spans="1:69" x14ac:dyDescent="0.2">
      <c r="A309" s="84">
        <v>23</v>
      </c>
      <c r="B309" s="34">
        <v>0.01</v>
      </c>
      <c r="C309" s="84"/>
      <c r="D309" s="84"/>
      <c r="E309" s="84">
        <v>0.08</v>
      </c>
      <c r="F309" s="34">
        <v>0.06</v>
      </c>
      <c r="G309" s="34"/>
      <c r="H309" s="34"/>
      <c r="I309" s="84"/>
      <c r="J309" s="84"/>
      <c r="L309" s="84"/>
      <c r="M309" s="84"/>
      <c r="N309" s="84"/>
      <c r="O309" s="84"/>
      <c r="P309" s="84">
        <v>0.04</v>
      </c>
      <c r="Q309" s="84"/>
      <c r="R309" s="84"/>
      <c r="S309" s="84"/>
      <c r="T309" s="84"/>
      <c r="U309" s="84"/>
      <c r="V309" s="84"/>
      <c r="W309" s="84">
        <v>23</v>
      </c>
      <c r="X309" s="84"/>
      <c r="Y309" s="84"/>
      <c r="Z309" s="90"/>
      <c r="AA309" s="90"/>
      <c r="AB309" s="92"/>
      <c r="AC309" s="92"/>
      <c r="AD309" s="93"/>
      <c r="AE309" s="93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</row>
    <row r="310" spans="1:69" x14ac:dyDescent="0.2">
      <c r="A310" s="84">
        <v>24</v>
      </c>
      <c r="B310" s="84"/>
      <c r="C310" s="84"/>
      <c r="D310" s="84"/>
      <c r="E310" s="84"/>
      <c r="F310" s="84"/>
      <c r="G310" s="84"/>
      <c r="H310" s="84"/>
      <c r="I310" s="84"/>
      <c r="J310" s="84"/>
      <c r="L310" s="84"/>
      <c r="M310" s="84"/>
      <c r="N310" s="84"/>
      <c r="O310" s="84"/>
      <c r="P310" s="84"/>
      <c r="Q310" s="84"/>
      <c r="R310" s="84"/>
      <c r="T310" s="84"/>
      <c r="U310" s="84"/>
      <c r="V310" s="84"/>
      <c r="W310" s="84">
        <v>24</v>
      </c>
      <c r="X310" s="84"/>
      <c r="Y310" s="84"/>
      <c r="Z310" s="90"/>
      <c r="AA310" s="90"/>
      <c r="AB310" s="92"/>
      <c r="AC310" s="92"/>
      <c r="AD310" s="93"/>
      <c r="AE310" s="93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</row>
    <row r="311" spans="1:69" x14ac:dyDescent="0.2">
      <c r="A311" s="84">
        <v>25</v>
      </c>
      <c r="C311" s="84"/>
      <c r="D311" s="84"/>
      <c r="F311" s="84"/>
      <c r="G311" s="84"/>
      <c r="H311" s="84"/>
      <c r="I311" s="84"/>
      <c r="J311" s="84"/>
      <c r="L311" s="84"/>
      <c r="M311" s="84"/>
      <c r="N311" s="84"/>
      <c r="O311" s="84"/>
      <c r="P311" s="84"/>
      <c r="Q311" s="84"/>
      <c r="S311" s="84"/>
      <c r="T311" s="84"/>
      <c r="U311" s="84"/>
      <c r="V311" s="84"/>
      <c r="W311" s="84">
        <v>25</v>
      </c>
      <c r="X311" s="84"/>
      <c r="Y311" s="84"/>
      <c r="Z311" s="90"/>
      <c r="AA311" s="90"/>
      <c r="AB311" s="92"/>
      <c r="AC311" s="92"/>
      <c r="AD311" s="93"/>
      <c r="AE311" s="93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</row>
    <row r="312" spans="1:69" x14ac:dyDescent="0.2">
      <c r="A312" s="84">
        <v>26</v>
      </c>
      <c r="B312" s="84"/>
      <c r="C312" s="84">
        <v>0.1</v>
      </c>
      <c r="E312" s="84">
        <v>0.14000000000000001</v>
      </c>
      <c r="F312" s="84"/>
      <c r="G312" s="84"/>
      <c r="H312" s="84"/>
      <c r="I312" s="84"/>
      <c r="J312" s="84"/>
      <c r="L312" s="84">
        <v>0.08</v>
      </c>
      <c r="M312" s="84"/>
      <c r="N312" s="84">
        <v>0.1</v>
      </c>
      <c r="P312" s="84"/>
      <c r="Q312" s="84"/>
      <c r="R312" s="84"/>
      <c r="S312" s="84"/>
      <c r="T312" s="84">
        <v>7.0000000000000007E-2</v>
      </c>
      <c r="U312" s="84"/>
      <c r="V312" s="84"/>
      <c r="W312" s="84">
        <v>26</v>
      </c>
      <c r="X312" s="84"/>
      <c r="Y312" s="84"/>
      <c r="Z312" s="90"/>
      <c r="AA312" s="90"/>
      <c r="AB312" s="92"/>
      <c r="AC312" s="92"/>
      <c r="AD312" s="93"/>
      <c r="AE312" s="93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</row>
    <row r="313" spans="1:69" x14ac:dyDescent="0.2">
      <c r="A313" s="84">
        <v>27</v>
      </c>
      <c r="C313" s="84"/>
      <c r="D313" s="84"/>
      <c r="E313" s="84"/>
      <c r="F313" s="84">
        <v>0.1</v>
      </c>
      <c r="G313" s="84"/>
      <c r="H313" s="84"/>
      <c r="I313" s="84"/>
      <c r="J313" s="84"/>
      <c r="K313" s="84"/>
      <c r="L313" s="84"/>
      <c r="M313" s="84"/>
      <c r="N313" s="84"/>
      <c r="Q313" s="84"/>
      <c r="R313" s="84"/>
      <c r="S313" s="84"/>
      <c r="T313" s="84"/>
      <c r="U313" s="84"/>
      <c r="V313" s="84"/>
      <c r="W313" s="84">
        <v>27</v>
      </c>
      <c r="X313" s="84"/>
      <c r="Y313" s="84"/>
      <c r="Z313" s="90"/>
      <c r="AA313" s="90"/>
      <c r="AB313" s="92"/>
      <c r="AC313" s="92"/>
      <c r="AD313" s="93"/>
      <c r="AE313" s="93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</row>
    <row r="314" spans="1:69" x14ac:dyDescent="0.2">
      <c r="A314" s="84">
        <v>28</v>
      </c>
      <c r="C314" s="84">
        <v>0.3</v>
      </c>
      <c r="E314">
        <v>0.4</v>
      </c>
      <c r="F314" s="84">
        <v>0.56000000000000005</v>
      </c>
      <c r="G314" s="84"/>
      <c r="H314" s="84"/>
      <c r="I314" s="84"/>
      <c r="J314" s="84"/>
      <c r="L314" s="84">
        <v>0.34</v>
      </c>
      <c r="M314" s="84"/>
      <c r="N314" s="84"/>
      <c r="P314">
        <v>0.04</v>
      </c>
      <c r="Q314" s="84"/>
      <c r="T314" s="84">
        <v>0.02</v>
      </c>
      <c r="U314" s="84"/>
      <c r="V314" s="84"/>
      <c r="W314" s="84">
        <v>28</v>
      </c>
      <c r="X314" s="84"/>
      <c r="Y314" s="84"/>
      <c r="Z314" s="90"/>
      <c r="AA314" s="90"/>
      <c r="AB314" s="92"/>
      <c r="AC314" s="92"/>
      <c r="AD314" s="93"/>
      <c r="AE314" s="93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</row>
    <row r="315" spans="1:69" x14ac:dyDescent="0.2">
      <c r="A315" s="84">
        <v>29</v>
      </c>
      <c r="B315" s="84"/>
      <c r="C315" s="84">
        <v>0.12</v>
      </c>
      <c r="D315" s="84"/>
      <c r="E315" s="84">
        <v>0.21</v>
      </c>
      <c r="F315" s="84"/>
      <c r="G315" s="84"/>
      <c r="H315" s="84"/>
      <c r="I315" s="84"/>
      <c r="J315" s="84"/>
      <c r="K315" s="84"/>
      <c r="L315" s="84">
        <v>0.09</v>
      </c>
      <c r="M315" s="84"/>
      <c r="N315" s="84">
        <v>0.44</v>
      </c>
      <c r="P315" s="84">
        <v>0.11</v>
      </c>
      <c r="Q315" s="84"/>
      <c r="R315" s="84"/>
      <c r="S315" s="84"/>
      <c r="T315" s="84">
        <v>0.3</v>
      </c>
      <c r="U315" s="84"/>
      <c r="V315" s="84"/>
      <c r="W315" s="84">
        <v>29</v>
      </c>
      <c r="X315" s="84"/>
      <c r="Y315" s="84"/>
      <c r="Z315" s="90"/>
      <c r="AA315" s="90"/>
      <c r="AB315" s="92"/>
      <c r="AC315" s="92"/>
      <c r="AD315" s="93"/>
      <c r="AE315" s="93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</row>
    <row r="316" spans="1:69" x14ac:dyDescent="0.2">
      <c r="A316" s="84">
        <v>30</v>
      </c>
      <c r="B316" s="84"/>
      <c r="C316" s="84"/>
      <c r="E316" s="84"/>
      <c r="F316" s="84">
        <v>0.08</v>
      </c>
      <c r="G316" s="84"/>
      <c r="H316" s="84"/>
      <c r="I316" s="84"/>
      <c r="J316" s="84"/>
      <c r="L316" s="84"/>
      <c r="M316" s="84"/>
      <c r="N316" s="84">
        <v>0.21</v>
      </c>
      <c r="P316" s="84">
        <v>0.03</v>
      </c>
      <c r="Q316" s="84"/>
      <c r="R316" s="84"/>
      <c r="S316" s="84"/>
      <c r="T316" s="84"/>
      <c r="U316" s="84"/>
      <c r="V316" s="84"/>
      <c r="W316" s="84">
        <v>30</v>
      </c>
      <c r="X316" s="84"/>
      <c r="Y316" s="120">
        <v>43739</v>
      </c>
      <c r="Z316" s="135"/>
      <c r="AA316" s="133" t="s">
        <v>107</v>
      </c>
      <c r="AB316" s="135"/>
      <c r="AC316" s="135"/>
      <c r="AD316" s="126"/>
      <c r="AE316" s="105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</row>
    <row r="317" spans="1:69" x14ac:dyDescent="0.2">
      <c r="A317" s="84">
        <v>31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>
        <v>31</v>
      </c>
      <c r="X317" s="84"/>
      <c r="Y317" s="84"/>
      <c r="Z317" s="90" t="s">
        <v>104</v>
      </c>
      <c r="AA317" s="90" t="s">
        <v>115</v>
      </c>
      <c r="AB317" s="92" t="s">
        <v>99</v>
      </c>
      <c r="AC317" s="124" t="s">
        <v>116</v>
      </c>
      <c r="AD317" s="93" t="s">
        <v>100</v>
      </c>
      <c r="AE317" s="109" t="s">
        <v>178</v>
      </c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</row>
    <row r="318" spans="1:69" x14ac:dyDescent="0.2">
      <c r="A318" s="102" t="s">
        <v>37</v>
      </c>
      <c r="B318" s="102">
        <f t="shared" ref="B318:V318" si="47">SUM(B287:B317)</f>
        <v>0.8</v>
      </c>
      <c r="C318" s="102">
        <f t="shared" si="47"/>
        <v>1.48</v>
      </c>
      <c r="D318" s="102">
        <f t="shared" si="47"/>
        <v>0.73</v>
      </c>
      <c r="E318" s="102">
        <f t="shared" si="47"/>
        <v>1.48</v>
      </c>
      <c r="F318" s="102">
        <f t="shared" si="47"/>
        <v>1.38</v>
      </c>
      <c r="G318" s="102"/>
      <c r="H318" s="102"/>
      <c r="I318" s="102">
        <f t="shared" si="47"/>
        <v>0</v>
      </c>
      <c r="J318" s="102">
        <f t="shared" si="47"/>
        <v>0</v>
      </c>
      <c r="K318" s="102">
        <f t="shared" si="47"/>
        <v>0.95000000000000007</v>
      </c>
      <c r="L318" s="102">
        <f t="shared" si="47"/>
        <v>1.3800000000000001</v>
      </c>
      <c r="M318" s="102">
        <f t="shared" si="47"/>
        <v>1.1000000000000001</v>
      </c>
      <c r="N318" s="102">
        <f t="shared" si="47"/>
        <v>1.67</v>
      </c>
      <c r="O318" s="102">
        <f t="shared" si="47"/>
        <v>0</v>
      </c>
      <c r="P318" s="102">
        <f t="shared" si="47"/>
        <v>0.71000000000000008</v>
      </c>
      <c r="Q318" s="102">
        <f t="shared" si="47"/>
        <v>0.56999999999999995</v>
      </c>
      <c r="R318" s="102">
        <f t="shared" si="47"/>
        <v>0.59</v>
      </c>
      <c r="S318" s="102">
        <f t="shared" si="47"/>
        <v>0</v>
      </c>
      <c r="T318" s="102">
        <f t="shared" si="47"/>
        <v>1.1100000000000003</v>
      </c>
      <c r="U318" s="102">
        <f t="shared" si="47"/>
        <v>0</v>
      </c>
      <c r="V318" s="102">
        <f t="shared" si="47"/>
        <v>0</v>
      </c>
      <c r="W318" s="84"/>
      <c r="X318" s="84"/>
      <c r="Y318" s="84" t="s">
        <v>1</v>
      </c>
      <c r="Z318" s="90">
        <f>B354</f>
        <v>1.43</v>
      </c>
      <c r="AA318" s="97">
        <v>1.2258695652173914</v>
      </c>
      <c r="AB318" s="93">
        <f>AQ25</f>
        <v>9.1100000000000012</v>
      </c>
      <c r="AC318" s="93">
        <f>Average!L499</f>
        <v>10.586461640211642</v>
      </c>
      <c r="AD318" s="93">
        <f>AD283+Table13233547607183[[#This Row],[Column1]]</f>
        <v>2.23</v>
      </c>
      <c r="AE318" s="111">
        <f>AE283+Table13233547607183[[#This Row],[Column2]]</f>
        <v>1.7395059288537551</v>
      </c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</row>
    <row r="319" spans="1:69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 t="s">
        <v>2</v>
      </c>
      <c r="Z319" s="90">
        <f>C354</f>
        <v>1.71</v>
      </c>
      <c r="AA319" s="97">
        <v>1.5057894736842108</v>
      </c>
      <c r="AB319" s="93">
        <f>AQ26</f>
        <v>16.579999999999998</v>
      </c>
      <c r="AC319" s="93">
        <f>Average!L500</f>
        <v>15.200137869376999</v>
      </c>
      <c r="AD319" s="93">
        <f>AD284+Table13233547607183[[#This Row],[Column1]]</f>
        <v>3.19</v>
      </c>
      <c r="AE319" s="111">
        <f>AE284+Table13233547607183[[#This Row],[Column2]]</f>
        <v>2.2975541795665637</v>
      </c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</row>
    <row r="320" spans="1:69" x14ac:dyDescent="0.2">
      <c r="A320" s="84"/>
      <c r="B320" s="84"/>
      <c r="C320" s="34" t="s">
        <v>214</v>
      </c>
      <c r="D320" s="84"/>
      <c r="E320" s="34" t="s">
        <v>212</v>
      </c>
      <c r="F320" s="84"/>
      <c r="G320" s="34" t="s">
        <v>220</v>
      </c>
      <c r="H320" s="34" t="s">
        <v>216</v>
      </c>
      <c r="I320" s="84"/>
      <c r="J320" s="34" t="s">
        <v>226</v>
      </c>
      <c r="K320" s="84"/>
      <c r="L320" s="84"/>
      <c r="M320" s="160"/>
      <c r="N320" s="34" t="s">
        <v>215</v>
      </c>
      <c r="O320" s="84"/>
      <c r="P320" s="34" t="s">
        <v>213</v>
      </c>
      <c r="Q320" s="165"/>
      <c r="R320" s="34" t="s">
        <v>225</v>
      </c>
      <c r="S320" s="34" t="s">
        <v>221</v>
      </c>
      <c r="T320" s="84"/>
      <c r="U320" s="34" t="s">
        <v>39</v>
      </c>
      <c r="V320" s="34" t="s">
        <v>218</v>
      </c>
      <c r="W320" s="84"/>
      <c r="X320" s="84"/>
      <c r="Y320" s="84" t="s">
        <v>113</v>
      </c>
      <c r="Z320" s="90">
        <f>D354</f>
        <v>1.6100000000000003</v>
      </c>
      <c r="AA320" s="97"/>
      <c r="AB320" s="93">
        <f>AQ27</f>
        <v>9.0799999999999983</v>
      </c>
      <c r="AC320" s="93">
        <f>Average!L501</f>
        <v>18.387329365079363</v>
      </c>
      <c r="AD320" s="93">
        <f>AD285+Table13233547607183[[#This Row],[Column1]]</f>
        <v>2.3400000000000003</v>
      </c>
      <c r="AE320" s="111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</row>
    <row r="321" spans="1:69" x14ac:dyDescent="0.2">
      <c r="A321" s="84" t="s">
        <v>48</v>
      </c>
      <c r="B321" s="84" t="s">
        <v>1</v>
      </c>
      <c r="C321" s="84" t="s">
        <v>2</v>
      </c>
      <c r="D321" s="84" t="s">
        <v>113</v>
      </c>
      <c r="E321" s="84" t="s">
        <v>4</v>
      </c>
      <c r="F321" s="84" t="s">
        <v>5</v>
      </c>
      <c r="G321" s="34" t="s">
        <v>219</v>
      </c>
      <c r="H321" s="34" t="s">
        <v>217</v>
      </c>
      <c r="I321" s="84" t="s">
        <v>6</v>
      </c>
      <c r="J321" s="84" t="s">
        <v>180</v>
      </c>
      <c r="K321" s="84" t="s">
        <v>96</v>
      </c>
      <c r="L321" s="84" t="s">
        <v>9</v>
      </c>
      <c r="M321" s="160" t="s">
        <v>195</v>
      </c>
      <c r="N321" s="84" t="s">
        <v>11</v>
      </c>
      <c r="O321" s="34" t="s">
        <v>209</v>
      </c>
      <c r="P321" s="84" t="s">
        <v>13</v>
      </c>
      <c r="Q321" s="162" t="s">
        <v>208</v>
      </c>
      <c r="R321" s="84" t="s">
        <v>191</v>
      </c>
      <c r="S321" s="34" t="s">
        <v>210</v>
      </c>
      <c r="T321" s="84" t="s">
        <v>17</v>
      </c>
      <c r="U321" s="34" t="s">
        <v>211</v>
      </c>
      <c r="V321" s="84" t="s">
        <v>19</v>
      </c>
      <c r="W321" s="84"/>
      <c r="X321" s="84"/>
      <c r="Y321" s="84" t="s">
        <v>4</v>
      </c>
      <c r="Z321" s="90">
        <f>E354</f>
        <v>1.6</v>
      </c>
      <c r="AA321" s="97">
        <v>1.7965217391304351</v>
      </c>
      <c r="AB321" s="93">
        <f>AQ28</f>
        <v>15.969999999999999</v>
      </c>
      <c r="AC321" s="93">
        <f>Average!L502</f>
        <v>15.496071428571431</v>
      </c>
      <c r="AD321" s="93">
        <f>AD286+Table13233547607183[[#This Row],[Column1]]</f>
        <v>3.08</v>
      </c>
      <c r="AE321" s="111">
        <f>AE286+Table13233547607183[[#This Row],[Column2]]</f>
        <v>2.4291304347826088</v>
      </c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</row>
    <row r="322" spans="1:69" x14ac:dyDescent="0.2">
      <c r="A322" s="84">
        <v>2019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 t="s">
        <v>5</v>
      </c>
      <c r="Z322" s="90">
        <f>F354</f>
        <v>1.8599999999999999</v>
      </c>
      <c r="AA322" s="97">
        <v>1.6126086956521744</v>
      </c>
      <c r="AB322" s="93">
        <f>AQ29</f>
        <v>12.3</v>
      </c>
      <c r="AC322" s="93">
        <f>Average!L503</f>
        <v>12.430206043956044</v>
      </c>
      <c r="AD322" s="93">
        <f>AD287+Table13233547607183[[#This Row],[Column1]]</f>
        <v>3.2399999999999998</v>
      </c>
      <c r="AE322" s="111">
        <f>AE287+Table13233547607183[[#This Row],[Column2]]</f>
        <v>2.3530848861283649</v>
      </c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</row>
    <row r="323" spans="1:69" x14ac:dyDescent="0.2">
      <c r="A323" s="84">
        <v>1</v>
      </c>
      <c r="B323" s="84"/>
      <c r="C323" s="84"/>
      <c r="D323" s="84">
        <v>0.01</v>
      </c>
      <c r="E323" s="84"/>
      <c r="F323" s="84"/>
      <c r="G323" s="84"/>
      <c r="H323" s="84"/>
      <c r="I323" s="84"/>
      <c r="J323" s="84"/>
      <c r="K323" s="84"/>
      <c r="L323" s="84">
        <v>0.01</v>
      </c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>
        <v>1</v>
      </c>
      <c r="X323" s="84"/>
      <c r="Y323" s="84" t="s">
        <v>6</v>
      </c>
      <c r="Z323" s="90">
        <f>I354</f>
        <v>1.1800000000000002</v>
      </c>
      <c r="AA323" s="97">
        <v>1.2789473684210528</v>
      </c>
      <c r="AB323" s="93">
        <f t="shared" ref="AB323:AB336" si="48">AQ30</f>
        <v>4.45</v>
      </c>
      <c r="AC323" s="93">
        <f>Average!L504</f>
        <v>9.9878286893704864</v>
      </c>
      <c r="AD323" s="93">
        <f>AD288+Table13233547607183[[#This Row],[Column1]]</f>
        <v>1.1800000000000002</v>
      </c>
      <c r="AE323" s="111">
        <f>AE288+Table13233547607183[[#This Row],[Column2]]</f>
        <v>1.793653250773994</v>
      </c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</row>
    <row r="324" spans="1:69" x14ac:dyDescent="0.2">
      <c r="A324" s="84">
        <v>2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>
        <v>0.01</v>
      </c>
      <c r="W324" s="84">
        <v>2</v>
      </c>
      <c r="X324" s="84"/>
      <c r="Y324" s="84" t="s">
        <v>180</v>
      </c>
      <c r="Z324" s="90">
        <f>J354</f>
        <v>0.98000000000000009</v>
      </c>
      <c r="AA324" s="97">
        <v>1.394090909090909</v>
      </c>
      <c r="AB324" s="93">
        <f t="shared" si="48"/>
        <v>0.98000000000000009</v>
      </c>
      <c r="AC324" s="93">
        <f>Average!L505</f>
        <v>10.963059625559625</v>
      </c>
      <c r="AD324" s="93">
        <f>AD289+Table13233547607183[[#This Row],[Column1]]</f>
        <v>0.98000000000000009</v>
      </c>
      <c r="AE324" s="111">
        <f>AE289+Table13233547607183[[#This Row],[Column2]]</f>
        <v>1.911233766233766</v>
      </c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</row>
    <row r="325" spans="1:69" x14ac:dyDescent="0.2">
      <c r="A325" s="84">
        <v>3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>
        <v>3</v>
      </c>
      <c r="X325" s="84"/>
      <c r="Y325" s="84" t="s">
        <v>96</v>
      </c>
      <c r="Z325" s="90">
        <f>K354</f>
        <v>1.6</v>
      </c>
      <c r="AA325" s="97"/>
      <c r="AB325" s="93">
        <f t="shared" si="48"/>
        <v>8.1800000000000015</v>
      </c>
      <c r="AC325" s="93">
        <f>Average!L506</f>
        <v>10.584</v>
      </c>
      <c r="AD325" s="93">
        <f>AD290+Table13233547607183[[#This Row],[Column1]]</f>
        <v>2.5500000000000003</v>
      </c>
      <c r="AE325" s="111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</row>
    <row r="326" spans="1:69" x14ac:dyDescent="0.2">
      <c r="A326" s="84">
        <v>4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>
        <v>0.24</v>
      </c>
      <c r="N326" s="84"/>
      <c r="O326" s="84"/>
      <c r="P326" s="84"/>
      <c r="Q326" s="84"/>
      <c r="R326" s="84"/>
      <c r="S326" s="84"/>
      <c r="T326" s="84"/>
      <c r="U326" s="84"/>
      <c r="V326" s="84"/>
      <c r="W326" s="84">
        <v>4</v>
      </c>
      <c r="X326" s="84"/>
      <c r="Y326" s="84" t="s">
        <v>9</v>
      </c>
      <c r="Z326" s="90">
        <f>L354</f>
        <v>1.82</v>
      </c>
      <c r="AA326" s="97">
        <v>1.5986956521739129</v>
      </c>
      <c r="AB326" s="93">
        <f t="shared" si="48"/>
        <v>13.15</v>
      </c>
      <c r="AC326" s="93">
        <f>Average!L507</f>
        <v>13.43565934065934</v>
      </c>
      <c r="AD326" s="93">
        <f>AD291+Table13233547607183[[#This Row],[Column1]]</f>
        <v>3.2</v>
      </c>
      <c r="AE326" s="111">
        <f>AE291+Table13233547607183[[#This Row],[Column2]]</f>
        <v>2.203933747412008</v>
      </c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</row>
    <row r="327" spans="1:69" x14ac:dyDescent="0.2">
      <c r="A327" s="84">
        <v>5</v>
      </c>
      <c r="B327" s="84"/>
      <c r="C327" s="84"/>
      <c r="D327" s="84"/>
      <c r="E327" s="84"/>
      <c r="F327" s="84"/>
      <c r="G327" s="84"/>
      <c r="H327" s="84"/>
      <c r="I327" s="84"/>
      <c r="J327" s="84"/>
      <c r="L327" s="84"/>
      <c r="M327" s="84"/>
      <c r="N327" s="84"/>
      <c r="O327" s="84"/>
      <c r="P327" s="84"/>
      <c r="Q327" s="84"/>
      <c r="R327" s="84"/>
      <c r="T327" s="84"/>
      <c r="U327" s="84"/>
      <c r="V327" s="84"/>
      <c r="W327" s="84">
        <v>5</v>
      </c>
      <c r="X327" s="84"/>
      <c r="Y327" t="s">
        <v>195</v>
      </c>
      <c r="Z327" s="90">
        <f>M354</f>
        <v>2.65</v>
      </c>
      <c r="AA327" s="97">
        <v>1.4221739130434785</v>
      </c>
      <c r="AB327" s="93">
        <f t="shared" si="48"/>
        <v>10.700000000000001</v>
      </c>
      <c r="AC327" s="93">
        <f>Average!L508</f>
        <v>11.988134057971015</v>
      </c>
      <c r="AD327" s="93">
        <f>AD292+Table13233547607183[[#This Row],[Column1]]</f>
        <v>3.75</v>
      </c>
      <c r="AE327" s="111">
        <f>AE292+Table13233547607183[[#This Row],[Column2]]</f>
        <v>1.9180830039525694</v>
      </c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</row>
    <row r="328" spans="1:69" x14ac:dyDescent="0.2">
      <c r="A328" s="84">
        <v>6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>
        <v>6</v>
      </c>
      <c r="X328" s="84"/>
      <c r="Y328" s="84" t="s">
        <v>11</v>
      </c>
      <c r="Z328" s="90">
        <f>N354</f>
        <v>1.6</v>
      </c>
      <c r="AA328" s="97">
        <v>1.4830434782608695</v>
      </c>
      <c r="AB328" s="93">
        <f t="shared" si="48"/>
        <v>14.69</v>
      </c>
      <c r="AC328" s="93">
        <f>Average!L509</f>
        <v>13.721507936507935</v>
      </c>
      <c r="AD328" s="93">
        <f>AD293+Table13233547607183[[#This Row],[Column1]]</f>
        <v>3.27</v>
      </c>
      <c r="AE328" s="111">
        <f>AE293+Table13233547607183[[#This Row],[Column2]]</f>
        <v>2.1598616600790512</v>
      </c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</row>
    <row r="329" spans="1:69" x14ac:dyDescent="0.2">
      <c r="A329" s="84">
        <v>7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>
        <v>7</v>
      </c>
      <c r="X329" s="84"/>
      <c r="Y329" s="34" t="s">
        <v>209</v>
      </c>
      <c r="Z329" s="90">
        <f>O354</f>
        <v>0.8600000000000001</v>
      </c>
      <c r="AA329" s="97">
        <v>1.2734782608695654</v>
      </c>
      <c r="AB329" s="93">
        <f t="shared" si="48"/>
        <v>2.9400000000000004</v>
      </c>
      <c r="AC329" s="93">
        <f>Average!L510</f>
        <v>11.355530303030303</v>
      </c>
      <c r="AD329" s="93">
        <f>AD294+Table13233547607183[[#This Row],[Column1]]</f>
        <v>0.8600000000000001</v>
      </c>
      <c r="AE329" s="111">
        <f>AE294+Table13233547607183[[#This Row],[Column2]]</f>
        <v>1.8858592132505176</v>
      </c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</row>
    <row r="330" spans="1:69" x14ac:dyDescent="0.2">
      <c r="A330" s="84">
        <v>8</v>
      </c>
      <c r="B330" s="84">
        <v>0.23</v>
      </c>
      <c r="C330" s="84">
        <v>0.31</v>
      </c>
      <c r="D330" s="84">
        <v>0.11</v>
      </c>
      <c r="F330" s="84"/>
      <c r="G330" s="84"/>
      <c r="H330" s="84">
        <v>0.28000000000000003</v>
      </c>
      <c r="I330" s="84"/>
      <c r="J330" s="84">
        <v>0.36</v>
      </c>
      <c r="K330" s="84">
        <v>0.22</v>
      </c>
      <c r="L330" s="84">
        <v>0.26</v>
      </c>
      <c r="M330" s="84">
        <v>0.12</v>
      </c>
      <c r="N330" s="34">
        <v>0.28000000000000003</v>
      </c>
      <c r="O330" s="84"/>
      <c r="P330" s="34">
        <v>0.44</v>
      </c>
      <c r="Q330" s="34">
        <v>0.12</v>
      </c>
      <c r="R330" s="84">
        <v>0.15</v>
      </c>
      <c r="S330" s="84"/>
      <c r="T330" s="84">
        <v>0.35</v>
      </c>
      <c r="U330" s="84"/>
      <c r="V330" s="84">
        <v>0.54</v>
      </c>
      <c r="W330" s="84">
        <v>8</v>
      </c>
      <c r="X330" s="84"/>
      <c r="Y330" s="84" t="s">
        <v>13</v>
      </c>
      <c r="Z330" s="90">
        <f>P354</f>
        <v>2.4799999999999995</v>
      </c>
      <c r="AA330" s="97">
        <v>1.3221739130434784</v>
      </c>
      <c r="AB330" s="93">
        <f t="shared" si="48"/>
        <v>13.040000000000003</v>
      </c>
      <c r="AC330" s="93">
        <f>Average!L511</f>
        <v>11.800357142857145</v>
      </c>
      <c r="AD330" s="93">
        <f>AD295+Table13233547607183[[#This Row],[Column1]]</f>
        <v>3.1899999999999995</v>
      </c>
      <c r="AE330" s="111">
        <f>AE295+Table13233547607183[[#This Row],[Column2]]</f>
        <v>1.8417391304347825</v>
      </c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</row>
    <row r="331" spans="1:69" x14ac:dyDescent="0.2">
      <c r="A331" s="84">
        <v>9</v>
      </c>
      <c r="B331" s="84">
        <v>0.08</v>
      </c>
      <c r="C331" s="84"/>
      <c r="D331" s="84">
        <v>0.14000000000000001</v>
      </c>
      <c r="F331" s="84">
        <v>0.28000000000000003</v>
      </c>
      <c r="G331" s="84"/>
      <c r="H331" s="84"/>
      <c r="I331" s="139"/>
      <c r="J331" s="84"/>
      <c r="K331" s="84">
        <v>0.08</v>
      </c>
      <c r="L331" s="84">
        <v>0.19</v>
      </c>
      <c r="M331" s="84">
        <v>0.22</v>
      </c>
      <c r="N331" s="84"/>
      <c r="O331" s="84"/>
      <c r="P331" s="34">
        <v>0.28999999999999998</v>
      </c>
      <c r="Q331" s="34">
        <v>0.15</v>
      </c>
      <c r="R331" s="84">
        <v>0.2</v>
      </c>
      <c r="S331" s="84"/>
      <c r="T331" s="84"/>
      <c r="U331" s="84"/>
      <c r="V331" s="84">
        <v>0.09</v>
      </c>
      <c r="W331" s="84">
        <v>9</v>
      </c>
      <c r="X331" s="84"/>
      <c r="Y331" s="34" t="s">
        <v>208</v>
      </c>
      <c r="Z331" s="90">
        <f>Q354</f>
        <v>2.1</v>
      </c>
      <c r="AA331" s="97">
        <v>1.1434782608695655</v>
      </c>
      <c r="AB331" s="93">
        <f t="shared" si="48"/>
        <v>9.51</v>
      </c>
      <c r="AC331" s="93">
        <f>Average!L512</f>
        <v>9.8450099308099315</v>
      </c>
      <c r="AD331" s="93">
        <f>AD296+Table13233547607183[[#This Row],[Column1]]</f>
        <v>2.67</v>
      </c>
      <c r="AE331" s="111">
        <f>AE296+Table13233547607183[[#This Row],[Column2]]</f>
        <v>1.5744306418219465</v>
      </c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</row>
    <row r="332" spans="1:69" x14ac:dyDescent="0.2">
      <c r="A332" s="84">
        <v>10</v>
      </c>
      <c r="B332" s="84"/>
      <c r="C332" s="84">
        <v>0.01</v>
      </c>
      <c r="D332" s="84">
        <v>0.12</v>
      </c>
      <c r="F332" s="84"/>
      <c r="G332" s="84"/>
      <c r="H332" s="84">
        <v>0.12</v>
      </c>
      <c r="I332" s="84"/>
      <c r="J332" s="84"/>
      <c r="K332" s="84"/>
      <c r="L332" s="84"/>
      <c r="M332" s="84"/>
      <c r="N332" s="84">
        <v>0.01</v>
      </c>
      <c r="O332" s="84"/>
      <c r="P332" s="84"/>
      <c r="R332" s="84"/>
      <c r="T332" s="84">
        <v>0.01</v>
      </c>
      <c r="U332" s="84"/>
      <c r="V332" s="84">
        <v>0.1</v>
      </c>
      <c r="W332" s="84">
        <v>10</v>
      </c>
      <c r="X332" s="84"/>
      <c r="Y332" s="84" t="s">
        <v>191</v>
      </c>
      <c r="Z332" s="90">
        <f>R354</f>
        <v>1.92</v>
      </c>
      <c r="AA332" s="97">
        <v>1.4122222222222223</v>
      </c>
      <c r="AB332" s="93">
        <f t="shared" si="48"/>
        <v>9.509999999999998</v>
      </c>
      <c r="AC332" s="93">
        <f>Average!L513</f>
        <v>11.327189542483662</v>
      </c>
      <c r="AD332" s="93">
        <f>AD297+Table13233547607183[[#This Row],[Column1]]</f>
        <v>2.5099999999999998</v>
      </c>
      <c r="AE332" s="111">
        <f>AE297+Table13233547607183[[#This Row],[Column2]]</f>
        <v>2.0986928104575164</v>
      </c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</row>
    <row r="333" spans="1:69" x14ac:dyDescent="0.2">
      <c r="A333" s="84">
        <v>11</v>
      </c>
      <c r="B333" s="84"/>
      <c r="F333" s="84"/>
      <c r="G333" s="84"/>
      <c r="H333" s="84">
        <v>0.03</v>
      </c>
      <c r="I333" s="84"/>
      <c r="J333" s="84"/>
      <c r="L333" s="84"/>
      <c r="M333" s="84"/>
      <c r="N333" s="84"/>
      <c r="O333" s="84"/>
      <c r="R333" s="84"/>
      <c r="T333" s="84"/>
      <c r="U333" s="84"/>
      <c r="V333" s="34">
        <v>0.04</v>
      </c>
      <c r="W333" s="84">
        <v>11</v>
      </c>
      <c r="X333" s="84"/>
      <c r="Y333" s="34" t="s">
        <v>210</v>
      </c>
      <c r="Z333" s="90">
        <f>S354</f>
        <v>0</v>
      </c>
      <c r="AA333" s="97">
        <v>1.6195652173913044</v>
      </c>
      <c r="AB333" s="93">
        <f t="shared" si="48"/>
        <v>0</v>
      </c>
      <c r="AC333" s="93">
        <f>Average!L514</f>
        <v>13.473516483516486</v>
      </c>
      <c r="AD333" s="93">
        <f>AD298+Table13233547607183[[#This Row],[Column1]]</f>
        <v>0</v>
      </c>
      <c r="AE333" s="111">
        <f>AE298+Table13233547607183[[#This Row],[Column2]]</f>
        <v>2.2405175983436854</v>
      </c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</row>
    <row r="334" spans="1:69" x14ac:dyDescent="0.2">
      <c r="A334" s="84">
        <v>12</v>
      </c>
      <c r="B334" s="84"/>
      <c r="F334" s="84"/>
      <c r="G334" s="84"/>
      <c r="H334" s="84"/>
      <c r="J334" s="84"/>
      <c r="L334" s="84"/>
      <c r="M334" s="84"/>
      <c r="N334" s="84"/>
      <c r="O334" s="84"/>
      <c r="S334" s="84"/>
      <c r="T334" s="84"/>
      <c r="U334" s="84"/>
      <c r="V334" s="84"/>
      <c r="W334" s="84">
        <v>12</v>
      </c>
      <c r="X334" s="84"/>
      <c r="Y334" s="84" t="s">
        <v>17</v>
      </c>
      <c r="Z334" s="90">
        <f>T354</f>
        <v>1.5899999999999999</v>
      </c>
      <c r="AA334" s="97">
        <v>1.4286956521739129</v>
      </c>
      <c r="AB334" s="93">
        <f t="shared" si="48"/>
        <v>13.900000000000002</v>
      </c>
      <c r="AC334" s="93">
        <f>Average!L515</f>
        <v>13.168030118030117</v>
      </c>
      <c r="AD334" s="93">
        <f>AD299+Table13233547607183[[#This Row],[Column1]]</f>
        <v>2.7</v>
      </c>
      <c r="AE334" s="111">
        <f>AE299+Table13233547607183[[#This Row],[Column2]]</f>
        <v>2.0164229249011858</v>
      </c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</row>
    <row r="335" spans="1:69" x14ac:dyDescent="0.2">
      <c r="A335" s="84">
        <v>13</v>
      </c>
      <c r="B335" s="84"/>
      <c r="C335" s="84"/>
      <c r="D335" s="84"/>
      <c r="F335" s="84"/>
      <c r="G335" s="84"/>
      <c r="H335" s="159">
        <v>0.13</v>
      </c>
      <c r="I335" s="84"/>
      <c r="J335" s="84"/>
      <c r="K335" s="84"/>
      <c r="L335" s="84"/>
      <c r="M335" s="84"/>
      <c r="N335" s="84"/>
      <c r="O335" s="84"/>
      <c r="S335" s="84"/>
      <c r="T335" s="84">
        <v>0.04</v>
      </c>
      <c r="U335" s="84"/>
      <c r="V335" s="34">
        <v>0.02</v>
      </c>
      <c r="W335" s="84">
        <v>13</v>
      </c>
      <c r="X335" s="84"/>
      <c r="Y335" s="84" t="s">
        <v>18</v>
      </c>
      <c r="Z335" s="90">
        <f>U354</f>
        <v>1.54</v>
      </c>
      <c r="AA335" s="97">
        <v>1.26</v>
      </c>
      <c r="AB335" s="93">
        <f t="shared" si="48"/>
        <v>1.54</v>
      </c>
      <c r="AC335" s="93">
        <f>Average!L516</f>
        <v>13.055384615384616</v>
      </c>
      <c r="AD335" s="93">
        <f>AD300+Table13233547607183[[#This Row],[Column1]]</f>
        <v>1.54</v>
      </c>
      <c r="AE335" s="111">
        <f>AE300+Table13233547607183[[#This Row],[Column2]]</f>
        <v>1.6225000000000001</v>
      </c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</row>
    <row r="336" spans="1:69" x14ac:dyDescent="0.2">
      <c r="A336" s="84">
        <v>14</v>
      </c>
      <c r="B336" s="84"/>
      <c r="C336" s="84"/>
      <c r="D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R336" s="84"/>
      <c r="T336" s="84"/>
      <c r="U336" s="84"/>
      <c r="V336" s="84"/>
      <c r="W336" s="84">
        <v>14</v>
      </c>
      <c r="X336" s="84"/>
      <c r="Y336" s="84" t="s">
        <v>19</v>
      </c>
      <c r="Z336" s="90">
        <f>V354</f>
        <v>1.7800000000000002</v>
      </c>
      <c r="AA336" s="97">
        <v>1.9115384615384616</v>
      </c>
      <c r="AB336" s="93">
        <f t="shared" si="48"/>
        <v>3.5200000000000005</v>
      </c>
      <c r="AC336" s="93">
        <f>Average!L517</f>
        <v>21.304166666666664</v>
      </c>
      <c r="AD336" s="93">
        <f>AD301+Table13233547607183[[#This Row],[Column1]]</f>
        <v>1.7800000000000002</v>
      </c>
      <c r="AE336" s="111">
        <f>AE301+Table13233547607183[[#This Row],[Column2]]</f>
        <v>2.6973076923076924</v>
      </c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</row>
    <row r="337" spans="1:69" x14ac:dyDescent="0.2">
      <c r="A337" s="84">
        <v>15</v>
      </c>
      <c r="B337" s="84"/>
      <c r="C337" s="84"/>
      <c r="D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R337" s="84"/>
      <c r="S337" s="84"/>
      <c r="T337" s="84"/>
      <c r="U337" s="84"/>
      <c r="V337" s="84"/>
      <c r="W337" s="84">
        <v>15</v>
      </c>
      <c r="X337" s="84"/>
      <c r="Y337" s="84"/>
      <c r="Z337" s="90"/>
      <c r="AA337" s="90"/>
      <c r="AB337" s="92"/>
      <c r="AC337" s="92"/>
      <c r="AD337" s="93"/>
      <c r="AE337" s="111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</row>
    <row r="338" spans="1:69" x14ac:dyDescent="0.2">
      <c r="A338" s="84">
        <v>16</v>
      </c>
      <c r="C338" s="84"/>
      <c r="F338" s="84">
        <v>0.03</v>
      </c>
      <c r="G338" s="84"/>
      <c r="H338" s="84"/>
      <c r="I338" s="84"/>
      <c r="J338" s="84"/>
      <c r="L338" s="84"/>
      <c r="M338" s="84"/>
      <c r="N338" s="84"/>
      <c r="O338" s="84"/>
      <c r="P338" s="84"/>
      <c r="S338" s="84"/>
      <c r="T338" s="84"/>
      <c r="U338" s="84"/>
      <c r="V338" s="84"/>
      <c r="W338" s="84">
        <v>16</v>
      </c>
      <c r="X338" s="84"/>
      <c r="Y338" s="84" t="s">
        <v>101</v>
      </c>
      <c r="Z338" s="90"/>
      <c r="AA338" s="90"/>
      <c r="AB338" s="92"/>
      <c r="AC338" s="163"/>
      <c r="AD338" s="92" t="s">
        <v>145</v>
      </c>
      <c r="AE338" s="111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</row>
    <row r="339" spans="1:69" x14ac:dyDescent="0.2">
      <c r="A339" s="84">
        <v>17</v>
      </c>
      <c r="B339" s="84">
        <v>0.02</v>
      </c>
      <c r="C339" s="84">
        <v>0.01</v>
      </c>
      <c r="D339">
        <v>0.01</v>
      </c>
      <c r="E339">
        <v>0.01</v>
      </c>
      <c r="F339" s="84"/>
      <c r="G339" s="84"/>
      <c r="H339" s="34">
        <v>0.13</v>
      </c>
      <c r="I339" s="84"/>
      <c r="J339" s="84">
        <v>0.05</v>
      </c>
      <c r="K339" s="84">
        <v>0.01</v>
      </c>
      <c r="L339" s="84">
        <v>0.02</v>
      </c>
      <c r="M339" s="84"/>
      <c r="N339" s="84">
        <v>0.04</v>
      </c>
      <c r="O339" s="34">
        <v>0.02</v>
      </c>
      <c r="P339" s="84">
        <v>0.03</v>
      </c>
      <c r="R339" s="84"/>
      <c r="S339" s="84"/>
      <c r="T339" s="84">
        <v>0.08</v>
      </c>
      <c r="U339" s="84">
        <v>0.01</v>
      </c>
      <c r="V339" s="84">
        <v>0.1</v>
      </c>
      <c r="W339" s="84">
        <v>17</v>
      </c>
      <c r="X339" s="84"/>
      <c r="Y339" s="84"/>
      <c r="Z339" s="91" t="s">
        <v>102</v>
      </c>
      <c r="AA339" s="91"/>
      <c r="AB339" s="92"/>
      <c r="AC339" s="92"/>
      <c r="AD339" s="93"/>
      <c r="AE339" s="111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</row>
    <row r="340" spans="1:69" x14ac:dyDescent="0.2">
      <c r="A340" s="84">
        <v>18</v>
      </c>
      <c r="B340" s="84">
        <v>0.02</v>
      </c>
      <c r="C340" s="84">
        <v>1.1299999999999999</v>
      </c>
      <c r="D340">
        <v>0.01</v>
      </c>
      <c r="E340">
        <v>0.02</v>
      </c>
      <c r="F340" s="84"/>
      <c r="G340" s="84"/>
      <c r="H340" s="34">
        <v>0.01</v>
      </c>
      <c r="I340" s="84"/>
      <c r="J340" s="84">
        <v>0.01</v>
      </c>
      <c r="K340">
        <v>0.01</v>
      </c>
      <c r="L340" s="84">
        <v>0.01</v>
      </c>
      <c r="M340" s="84"/>
      <c r="N340" s="84">
        <v>0.02</v>
      </c>
      <c r="O340" s="84"/>
      <c r="P340" s="84">
        <v>0.01</v>
      </c>
      <c r="Q340" s="34">
        <v>0.04</v>
      </c>
      <c r="R340" s="84">
        <v>0.01</v>
      </c>
      <c r="T340">
        <v>0.01</v>
      </c>
      <c r="U340" s="84">
        <v>0.02</v>
      </c>
      <c r="V340" s="84"/>
      <c r="W340" s="84">
        <v>18</v>
      </c>
      <c r="X340" s="84"/>
      <c r="Y340" s="84"/>
      <c r="Z340" s="90"/>
      <c r="AA340" s="90"/>
      <c r="AB340" s="92"/>
      <c r="AC340" s="92"/>
      <c r="AD340" s="93"/>
      <c r="AE340" s="109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</row>
    <row r="341" spans="1:69" x14ac:dyDescent="0.2">
      <c r="A341" s="84">
        <v>19</v>
      </c>
      <c r="B341" s="84">
        <v>0.87</v>
      </c>
      <c r="C341" s="84">
        <v>0.01</v>
      </c>
      <c r="D341" s="84">
        <v>0.87</v>
      </c>
      <c r="E341">
        <v>1.19</v>
      </c>
      <c r="F341" s="84">
        <v>1.1499999999999999</v>
      </c>
      <c r="G341" s="84"/>
      <c r="H341" s="34">
        <v>0.31</v>
      </c>
      <c r="I341" s="34">
        <v>0.88</v>
      </c>
      <c r="J341" s="34">
        <v>0.36</v>
      </c>
      <c r="K341" s="84">
        <v>1.06</v>
      </c>
      <c r="L341" s="84">
        <v>1.1000000000000001</v>
      </c>
      <c r="M341" s="84">
        <v>1.18</v>
      </c>
      <c r="N341" s="34">
        <v>1.0900000000000001</v>
      </c>
      <c r="O341" s="34">
        <v>0.56000000000000005</v>
      </c>
      <c r="P341" s="34">
        <v>1.44</v>
      </c>
      <c r="Q341" s="34">
        <v>1.42</v>
      </c>
      <c r="R341" s="84">
        <v>1.1000000000000001</v>
      </c>
      <c r="S341" s="84"/>
      <c r="T341" s="84">
        <v>0.89</v>
      </c>
      <c r="U341" s="84">
        <v>1.25</v>
      </c>
      <c r="V341" s="34">
        <v>0.51</v>
      </c>
      <c r="W341" s="84">
        <v>19</v>
      </c>
      <c r="X341" s="84"/>
      <c r="Y341" s="84"/>
      <c r="Z341" s="90"/>
      <c r="AA341" s="90"/>
      <c r="AB341" s="92"/>
      <c r="AC341" s="92"/>
      <c r="AD341" s="93"/>
      <c r="AE341" s="93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</row>
    <row r="342" spans="1:69" x14ac:dyDescent="0.2">
      <c r="A342" s="84">
        <v>20</v>
      </c>
      <c r="B342" s="34">
        <v>0.02</v>
      </c>
      <c r="C342" s="34">
        <v>0.2</v>
      </c>
      <c r="D342" s="34">
        <v>0.14000000000000001</v>
      </c>
      <c r="E342">
        <v>0.06</v>
      </c>
      <c r="F342" s="84"/>
      <c r="G342" s="84"/>
      <c r="H342" s="34">
        <v>0.28000000000000003</v>
      </c>
      <c r="I342" s="34">
        <v>0.02</v>
      </c>
      <c r="J342" s="34">
        <v>0.02</v>
      </c>
      <c r="K342" s="34">
        <v>0.02</v>
      </c>
      <c r="L342" s="34">
        <v>0.01</v>
      </c>
      <c r="M342" s="84"/>
      <c r="N342" s="34">
        <v>0.01</v>
      </c>
      <c r="O342" s="34">
        <v>0.02</v>
      </c>
      <c r="P342" s="84"/>
      <c r="Q342" s="34">
        <v>0.02</v>
      </c>
      <c r="R342" s="84">
        <v>0.08</v>
      </c>
      <c r="S342" s="84"/>
      <c r="T342" s="84"/>
      <c r="U342" s="34">
        <v>0.03</v>
      </c>
      <c r="V342" s="84">
        <v>0.02</v>
      </c>
      <c r="W342" s="84">
        <v>20</v>
      </c>
      <c r="X342" s="84"/>
      <c r="Y342" s="84"/>
      <c r="Z342" s="90"/>
      <c r="AA342" s="90"/>
      <c r="AB342" s="92"/>
      <c r="AC342" s="92"/>
      <c r="AD342" s="93"/>
      <c r="AE342" s="93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</row>
    <row r="343" spans="1:69" x14ac:dyDescent="0.2">
      <c r="A343" s="84">
        <v>21</v>
      </c>
      <c r="B343" s="34">
        <v>0.14000000000000001</v>
      </c>
      <c r="C343" s="34">
        <v>0.03</v>
      </c>
      <c r="D343" s="34">
        <v>0.14000000000000001</v>
      </c>
      <c r="E343">
        <v>0.24</v>
      </c>
      <c r="F343" s="84"/>
      <c r="G343" s="84"/>
      <c r="H343" s="34">
        <v>0.28000000000000003</v>
      </c>
      <c r="I343" s="34">
        <v>0.18</v>
      </c>
      <c r="J343" s="34">
        <v>0.16</v>
      </c>
      <c r="K343" s="34">
        <v>0.15</v>
      </c>
      <c r="L343" s="34">
        <v>0.16</v>
      </c>
      <c r="M343" s="84">
        <v>0.17</v>
      </c>
      <c r="N343" s="34">
        <v>0.15</v>
      </c>
      <c r="O343" s="34">
        <v>0.18</v>
      </c>
      <c r="P343" s="34">
        <v>0.19</v>
      </c>
      <c r="Q343" s="34">
        <v>0.18</v>
      </c>
      <c r="R343" s="34">
        <v>0.15</v>
      </c>
      <c r="S343" s="84"/>
      <c r="T343" s="34">
        <v>0.19</v>
      </c>
      <c r="U343" s="34">
        <v>0.15</v>
      </c>
      <c r="V343" s="34">
        <v>0.31</v>
      </c>
      <c r="W343" s="84">
        <v>21</v>
      </c>
      <c r="X343" s="84"/>
      <c r="Y343" s="84"/>
      <c r="Z343" s="90"/>
      <c r="AA343" s="90"/>
      <c r="AB343" s="92"/>
      <c r="AC343" s="92"/>
      <c r="AD343" s="93"/>
      <c r="AE343" s="93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</row>
    <row r="344" spans="1:69" x14ac:dyDescent="0.2">
      <c r="A344" s="84">
        <v>22</v>
      </c>
      <c r="B344" s="34">
        <v>0.05</v>
      </c>
      <c r="C344" s="84"/>
      <c r="D344" s="164">
        <v>0.06</v>
      </c>
      <c r="E344">
        <v>0.06</v>
      </c>
      <c r="F344" s="84">
        <v>0.4</v>
      </c>
      <c r="G344" s="84"/>
      <c r="H344" s="34">
        <v>0.06</v>
      </c>
      <c r="I344" s="34">
        <v>0.09</v>
      </c>
      <c r="J344" s="34">
        <v>0.02</v>
      </c>
      <c r="K344" s="34">
        <v>0.05</v>
      </c>
      <c r="L344" s="34">
        <v>0.06</v>
      </c>
      <c r="M344" s="84">
        <v>0.12</v>
      </c>
      <c r="N344" s="84"/>
      <c r="O344" s="34">
        <v>7.0000000000000007E-2</v>
      </c>
      <c r="P344" s="34">
        <v>0.05</v>
      </c>
      <c r="Q344" s="34">
        <v>0.17</v>
      </c>
      <c r="R344" s="34">
        <v>0.22</v>
      </c>
      <c r="S344" s="84"/>
      <c r="T344" s="34">
        <v>0.02</v>
      </c>
      <c r="U344" s="34">
        <v>0.08</v>
      </c>
      <c r="V344" s="34">
        <v>0.03</v>
      </c>
      <c r="W344" s="84">
        <v>22</v>
      </c>
      <c r="X344" s="84"/>
      <c r="Y344" s="84"/>
      <c r="Z344" s="90"/>
      <c r="AA344" s="90"/>
      <c r="AB344" s="92"/>
      <c r="AC344" s="92"/>
      <c r="AD344" s="93"/>
      <c r="AE344" s="93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</row>
    <row r="345" spans="1:69" x14ac:dyDescent="0.2">
      <c r="A345" s="84">
        <v>23</v>
      </c>
      <c r="B345" s="34"/>
      <c r="C345" s="84"/>
      <c r="D345" s="84"/>
      <c r="F345" s="84"/>
      <c r="G345" s="84"/>
      <c r="H345" s="84"/>
      <c r="I345" s="84"/>
      <c r="J345" s="84"/>
      <c r="L345" s="84"/>
      <c r="M345" s="34">
        <v>0.28999999999999998</v>
      </c>
      <c r="N345" s="84"/>
      <c r="O345" s="84"/>
      <c r="P345" s="84"/>
      <c r="R345" s="84"/>
      <c r="S345" s="84"/>
      <c r="T345" s="84"/>
      <c r="U345" s="84"/>
      <c r="V345" s="84"/>
      <c r="W345" s="84">
        <v>23</v>
      </c>
      <c r="X345" s="84"/>
      <c r="Y345" s="84"/>
      <c r="Z345" s="90"/>
      <c r="AA345" s="90"/>
      <c r="AB345" s="92"/>
      <c r="AC345" s="92"/>
      <c r="AD345" s="93"/>
      <c r="AE345" s="93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</row>
    <row r="346" spans="1:69" x14ac:dyDescent="0.2">
      <c r="A346" s="84">
        <v>24</v>
      </c>
      <c r="B346" s="84"/>
      <c r="C346" s="84"/>
      <c r="D346" s="84"/>
      <c r="F346" s="84"/>
      <c r="G346" s="84"/>
      <c r="H346" s="84"/>
      <c r="I346" s="84"/>
      <c r="J346" s="84"/>
      <c r="L346" s="84"/>
      <c r="M346" s="84"/>
      <c r="N346" s="84"/>
      <c r="O346" s="84"/>
      <c r="P346" s="84"/>
      <c r="R346" s="84"/>
      <c r="T346" s="84"/>
      <c r="U346" s="84"/>
      <c r="V346" s="84"/>
      <c r="W346" s="84">
        <v>24</v>
      </c>
      <c r="X346" s="84"/>
      <c r="Y346" s="84"/>
      <c r="Z346" s="90"/>
      <c r="AA346" s="90"/>
      <c r="AB346" s="92"/>
      <c r="AC346" s="92"/>
      <c r="AD346" s="93"/>
      <c r="AE346" s="93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</row>
    <row r="347" spans="1:69" x14ac:dyDescent="0.2">
      <c r="A347" s="84">
        <v>25</v>
      </c>
      <c r="C347" s="84"/>
      <c r="D347" s="84"/>
      <c r="F347" s="84"/>
      <c r="G347" s="84"/>
      <c r="H347" s="34">
        <v>0.01</v>
      </c>
      <c r="I347" s="84"/>
      <c r="J347" s="84"/>
      <c r="L347" s="84"/>
      <c r="M347" s="84"/>
      <c r="N347" s="84"/>
      <c r="O347" s="84"/>
      <c r="P347" s="84"/>
      <c r="S347" s="84"/>
      <c r="T347" s="84"/>
      <c r="U347" s="84"/>
      <c r="V347" s="84"/>
      <c r="W347" s="84">
        <v>25</v>
      </c>
      <c r="X347" s="84"/>
      <c r="Y347" s="84"/>
      <c r="Z347" s="90"/>
      <c r="AA347" s="90"/>
      <c r="AB347" s="92"/>
      <c r="AC347" s="92"/>
      <c r="AD347" s="93"/>
      <c r="AE347" s="93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</row>
    <row r="348" spans="1:69" x14ac:dyDescent="0.2">
      <c r="A348" s="84">
        <v>26</v>
      </c>
      <c r="B348" s="84"/>
      <c r="C348" s="84">
        <v>0.01</v>
      </c>
      <c r="E348">
        <v>0.02</v>
      </c>
      <c r="F348" s="84"/>
      <c r="G348" s="84"/>
      <c r="H348" s="84"/>
      <c r="I348" s="84"/>
      <c r="J348" s="84"/>
      <c r="L348" s="84"/>
      <c r="M348" s="34">
        <v>0.28000000000000003</v>
      </c>
      <c r="N348" s="84"/>
      <c r="O348">
        <v>0.01</v>
      </c>
      <c r="P348" s="84"/>
      <c r="R348" s="84"/>
      <c r="S348" s="84"/>
      <c r="T348" s="84"/>
      <c r="U348" s="84"/>
      <c r="V348" s="84">
        <v>0.01</v>
      </c>
      <c r="W348" s="84">
        <v>26</v>
      </c>
      <c r="X348" s="84"/>
      <c r="Y348" s="84"/>
      <c r="Z348" s="90"/>
      <c r="AA348" s="90"/>
      <c r="AB348" s="92"/>
      <c r="AC348" s="92"/>
      <c r="AD348" s="93"/>
      <c r="AE348" s="93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</row>
    <row r="349" spans="1:69" x14ac:dyDescent="0.2">
      <c r="A349" s="84">
        <v>27</v>
      </c>
      <c r="C349" s="84"/>
      <c r="D349" s="84"/>
      <c r="F349" s="84"/>
      <c r="G349" s="84"/>
      <c r="H349" s="84"/>
      <c r="I349" s="84"/>
      <c r="J349" s="84"/>
      <c r="K349" s="84"/>
      <c r="L349" s="84"/>
      <c r="M349" s="84"/>
      <c r="N349" s="84"/>
      <c r="R349" s="84"/>
      <c r="S349" s="84"/>
      <c r="T349" s="84"/>
      <c r="U349" s="84"/>
      <c r="V349" s="84"/>
      <c r="W349" s="84">
        <v>27</v>
      </c>
      <c r="X349" s="84"/>
      <c r="Y349" s="84"/>
      <c r="Z349" s="90"/>
      <c r="AA349" s="90"/>
      <c r="AB349" s="92"/>
      <c r="AC349" s="92"/>
      <c r="AD349" s="93"/>
      <c r="AE349" s="93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</row>
    <row r="350" spans="1:69" x14ac:dyDescent="0.2">
      <c r="A350" s="84">
        <v>28</v>
      </c>
      <c r="C350" s="84"/>
      <c r="F350" s="84"/>
      <c r="G350" s="84"/>
      <c r="H350" s="84"/>
      <c r="I350" s="84">
        <v>0.01</v>
      </c>
      <c r="J350" s="84"/>
      <c r="L350" s="84"/>
      <c r="M350" s="84">
        <v>0.03</v>
      </c>
      <c r="N350" s="84"/>
      <c r="P350">
        <v>0.03</v>
      </c>
      <c r="R350">
        <v>0.01</v>
      </c>
      <c r="T350" s="84"/>
      <c r="U350" s="84"/>
      <c r="V350" s="84"/>
      <c r="W350" s="84">
        <v>28</v>
      </c>
      <c r="X350" s="84"/>
      <c r="Y350" s="84"/>
      <c r="Z350" s="90"/>
      <c r="AA350" s="90"/>
      <c r="AB350" s="92"/>
      <c r="AC350" s="92"/>
      <c r="AD350" s="93"/>
      <c r="AE350" s="93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</row>
    <row r="351" spans="1:69" x14ac:dyDescent="0.2">
      <c r="A351" s="84">
        <v>29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P351" s="84"/>
      <c r="Q351" s="84"/>
      <c r="R351" s="84"/>
      <c r="S351" s="84"/>
      <c r="T351" s="84"/>
      <c r="U351" s="84"/>
      <c r="V351" s="84"/>
      <c r="W351" s="84">
        <v>29</v>
      </c>
      <c r="X351" s="84"/>
      <c r="Y351" s="120">
        <v>43770</v>
      </c>
      <c r="Z351" s="135"/>
      <c r="AA351" s="133" t="s">
        <v>107</v>
      </c>
      <c r="AB351" s="135"/>
      <c r="AC351" s="135"/>
      <c r="AD351" s="126"/>
      <c r="AE351" s="105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</row>
    <row r="352" spans="1:69" x14ac:dyDescent="0.2">
      <c r="A352" s="84">
        <v>30</v>
      </c>
      <c r="B352" s="84"/>
      <c r="C352" s="84"/>
      <c r="E352" s="84"/>
      <c r="F352" s="84"/>
      <c r="G352" s="84"/>
      <c r="H352" s="84"/>
      <c r="I352" s="84"/>
      <c r="J352" s="84"/>
      <c r="L352" s="84"/>
      <c r="M352" s="84"/>
      <c r="N352" s="84"/>
      <c r="P352" s="84"/>
      <c r="Q352" s="84"/>
      <c r="R352" s="84"/>
      <c r="S352" s="84"/>
      <c r="T352" s="84"/>
      <c r="U352" s="84"/>
      <c r="V352" s="84"/>
      <c r="W352" s="84">
        <v>30</v>
      </c>
      <c r="X352" s="84"/>
      <c r="Y352" s="84"/>
      <c r="Z352" s="90" t="s">
        <v>61</v>
      </c>
      <c r="AA352" s="90" t="s">
        <v>115</v>
      </c>
      <c r="AB352" s="92" t="s">
        <v>99</v>
      </c>
      <c r="AC352" s="124" t="s">
        <v>116</v>
      </c>
      <c r="AD352" s="93" t="s">
        <v>100</v>
      </c>
      <c r="AE352" s="109" t="s">
        <v>178</v>
      </c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</row>
    <row r="353" spans="1:69" x14ac:dyDescent="0.2">
      <c r="A353" s="84">
        <v>31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>
        <v>31</v>
      </c>
      <c r="X353" s="84"/>
      <c r="Y353" s="84" t="s">
        <v>1</v>
      </c>
      <c r="Z353" s="90">
        <f>B390</f>
        <v>0.66</v>
      </c>
      <c r="AA353" s="97">
        <v>1.6221739130434785</v>
      </c>
      <c r="AB353" s="93">
        <f>AR25</f>
        <v>9.7700000000000014</v>
      </c>
      <c r="AC353" s="93">
        <v>13.340000000000002</v>
      </c>
      <c r="AD353" s="93">
        <f>AD318+Table14243648617284[[#This Row],[Column1]]</f>
        <v>2.89</v>
      </c>
      <c r="AE353" s="111">
        <f>AE318+Table14243648617284[[#This Row],[Column2]]</f>
        <v>3.3616798418972333</v>
      </c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</row>
    <row r="354" spans="1:69" x14ac:dyDescent="0.2">
      <c r="A354" s="102" t="s">
        <v>37</v>
      </c>
      <c r="B354" s="102">
        <f t="shared" ref="B354:V354" si="49">SUM(B323:B353)</f>
        <v>1.43</v>
      </c>
      <c r="C354" s="102">
        <f t="shared" si="49"/>
        <v>1.71</v>
      </c>
      <c r="D354" s="102">
        <f t="shared" si="49"/>
        <v>1.6100000000000003</v>
      </c>
      <c r="E354" s="102">
        <f t="shared" si="49"/>
        <v>1.6</v>
      </c>
      <c r="F354" s="102">
        <f t="shared" si="49"/>
        <v>1.8599999999999999</v>
      </c>
      <c r="G354" s="102">
        <f t="shared" si="49"/>
        <v>0</v>
      </c>
      <c r="H354" s="102">
        <f t="shared" si="49"/>
        <v>1.6400000000000001</v>
      </c>
      <c r="I354" s="102">
        <f t="shared" si="49"/>
        <v>1.1800000000000002</v>
      </c>
      <c r="J354" s="102">
        <f t="shared" si="49"/>
        <v>0.98000000000000009</v>
      </c>
      <c r="K354" s="102">
        <f t="shared" si="49"/>
        <v>1.6</v>
      </c>
      <c r="L354" s="102">
        <f t="shared" si="49"/>
        <v>1.82</v>
      </c>
      <c r="M354" s="102">
        <f t="shared" si="49"/>
        <v>2.65</v>
      </c>
      <c r="N354" s="102">
        <f t="shared" si="49"/>
        <v>1.6</v>
      </c>
      <c r="O354" s="102">
        <f t="shared" si="49"/>
        <v>0.8600000000000001</v>
      </c>
      <c r="P354" s="102">
        <f t="shared" si="49"/>
        <v>2.4799999999999995</v>
      </c>
      <c r="Q354" s="102">
        <f t="shared" si="49"/>
        <v>2.1</v>
      </c>
      <c r="R354" s="102">
        <f t="shared" si="49"/>
        <v>1.92</v>
      </c>
      <c r="S354" s="102">
        <f t="shared" si="49"/>
        <v>0</v>
      </c>
      <c r="T354" s="102">
        <f t="shared" si="49"/>
        <v>1.5899999999999999</v>
      </c>
      <c r="U354" s="102">
        <f t="shared" si="49"/>
        <v>1.54</v>
      </c>
      <c r="V354" s="102">
        <f t="shared" si="49"/>
        <v>1.7800000000000002</v>
      </c>
      <c r="W354" s="84"/>
      <c r="X354" s="84"/>
      <c r="Y354" s="84" t="s">
        <v>2</v>
      </c>
      <c r="Z354" s="90">
        <f>C390</f>
        <v>0.52</v>
      </c>
      <c r="AA354" s="97">
        <v>2.4516666666666662</v>
      </c>
      <c r="AB354" s="93">
        <f t="shared" ref="AB354:AB371" si="50">AR26</f>
        <v>17.099999999999998</v>
      </c>
      <c r="AC354" s="93">
        <v>13.600000000000001</v>
      </c>
      <c r="AD354" s="93">
        <f>AD319+Table14243648617284[[#This Row],[Column1]]</f>
        <v>3.71</v>
      </c>
      <c r="AE354" s="111">
        <f>AE319+Table14243648617284[[#This Row],[Column2]]</f>
        <v>4.7492208462332304</v>
      </c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</row>
    <row r="355" spans="1:69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 t="s">
        <v>113</v>
      </c>
      <c r="Z355" s="90">
        <f>D390</f>
        <v>0.8</v>
      </c>
      <c r="AA355" s="97"/>
      <c r="AB355" s="93">
        <f t="shared" si="50"/>
        <v>9.879999999999999</v>
      </c>
      <c r="AC355" s="93">
        <v>14.840000000000002</v>
      </c>
      <c r="AD355" s="93">
        <f>AD320+Table14243648617284[[#This Row],[Column1]]</f>
        <v>3.1400000000000006</v>
      </c>
      <c r="AE355" s="111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</row>
    <row r="356" spans="1:69" x14ac:dyDescent="0.2">
      <c r="A356" s="84"/>
      <c r="B356" s="84"/>
      <c r="C356" s="34" t="s">
        <v>234</v>
      </c>
      <c r="D356" s="34" t="s">
        <v>242</v>
      </c>
      <c r="E356" s="34" t="s">
        <v>189</v>
      </c>
      <c r="F356" s="34" t="s">
        <v>237</v>
      </c>
      <c r="G356" s="34" t="s">
        <v>220</v>
      </c>
      <c r="H356" s="34" t="s">
        <v>216</v>
      </c>
      <c r="I356" s="84"/>
      <c r="J356" s="34" t="s">
        <v>226</v>
      </c>
      <c r="K356" s="84"/>
      <c r="L356" s="34" t="s">
        <v>228</v>
      </c>
      <c r="M356" s="160"/>
      <c r="N356" s="34" t="s">
        <v>215</v>
      </c>
      <c r="O356" s="87"/>
      <c r="P356" s="34" t="s">
        <v>213</v>
      </c>
      <c r="Q356" s="165"/>
      <c r="R356" s="34" t="s">
        <v>225</v>
      </c>
      <c r="S356" s="34" t="s">
        <v>221</v>
      </c>
      <c r="T356" s="84"/>
      <c r="U356" s="34" t="s">
        <v>211</v>
      </c>
      <c r="V356" s="34" t="s">
        <v>227</v>
      </c>
      <c r="W356" s="84"/>
      <c r="X356" s="84"/>
      <c r="Y356" s="84" t="s">
        <v>4</v>
      </c>
      <c r="Z356" s="90">
        <f>E390</f>
        <v>0.51</v>
      </c>
      <c r="AA356" s="97">
        <v>2.58</v>
      </c>
      <c r="AB356" s="93">
        <f t="shared" si="50"/>
        <v>16.48</v>
      </c>
      <c r="AC356" s="93">
        <v>18.439999999999998</v>
      </c>
      <c r="AD356" s="93">
        <f>AD321+Table14243648617284[[#This Row],[Column1]]</f>
        <v>3.59</v>
      </c>
      <c r="AE356" s="111">
        <f>AE321+Table14243648617284[[#This Row],[Column2]]</f>
        <v>5.0091304347826089</v>
      </c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</row>
    <row r="357" spans="1:69" x14ac:dyDescent="0.2">
      <c r="A357" s="84" t="s">
        <v>49</v>
      </c>
      <c r="B357" s="84" t="s">
        <v>1</v>
      </c>
      <c r="C357" s="84" t="s">
        <v>2</v>
      </c>
      <c r="D357" s="84" t="s">
        <v>113</v>
      </c>
      <c r="E357" s="34" t="s">
        <v>229</v>
      </c>
      <c r="F357" s="84" t="s">
        <v>5</v>
      </c>
      <c r="G357" s="34" t="s">
        <v>219</v>
      </c>
      <c r="H357" s="34" t="s">
        <v>217</v>
      </c>
      <c r="I357" s="84" t="s">
        <v>6</v>
      </c>
      <c r="J357" s="84" t="s">
        <v>180</v>
      </c>
      <c r="K357" s="84" t="s">
        <v>96</v>
      </c>
      <c r="L357" s="84" t="s">
        <v>9</v>
      </c>
      <c r="M357" s="160" t="s">
        <v>195</v>
      </c>
      <c r="N357" s="84" t="s">
        <v>11</v>
      </c>
      <c r="O357" s="34" t="s">
        <v>209</v>
      </c>
      <c r="P357" s="84" t="s">
        <v>13</v>
      </c>
      <c r="Q357" s="162" t="s">
        <v>208</v>
      </c>
      <c r="R357" s="84" t="s">
        <v>189</v>
      </c>
      <c r="S357" s="34" t="s">
        <v>210</v>
      </c>
      <c r="T357" s="84" t="s">
        <v>17</v>
      </c>
      <c r="U357" s="84" t="s">
        <v>18</v>
      </c>
      <c r="V357" s="84" t="s">
        <v>19</v>
      </c>
      <c r="W357" s="84"/>
      <c r="X357" s="84"/>
      <c r="Y357" s="84" t="s">
        <v>5</v>
      </c>
      <c r="Z357" s="90">
        <f>F390</f>
        <v>0.22000000000000003</v>
      </c>
      <c r="AA357" s="97">
        <v>1.9513043478260867</v>
      </c>
      <c r="AB357" s="93">
        <f t="shared" si="50"/>
        <v>12.520000000000001</v>
      </c>
      <c r="AC357" s="93">
        <v>15.83</v>
      </c>
      <c r="AD357" s="93">
        <f>AD322+Table14243648617284[[#This Row],[Column1]]</f>
        <v>3.46</v>
      </c>
      <c r="AE357" s="111">
        <f>AE322+Table14243648617284[[#This Row],[Column2]]</f>
        <v>4.3043892339544518</v>
      </c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</row>
    <row r="358" spans="1:69" x14ac:dyDescent="0.2">
      <c r="A358" s="84">
        <v>2019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34"/>
      <c r="V358" s="34"/>
      <c r="W358" s="84"/>
      <c r="X358" s="84"/>
      <c r="Y358" s="84" t="s">
        <v>6</v>
      </c>
      <c r="Z358" s="90">
        <f>I390</f>
        <v>0.47</v>
      </c>
      <c r="AA358" s="97">
        <v>1.5310526315789474</v>
      </c>
      <c r="AB358" s="93">
        <f t="shared" si="50"/>
        <v>4.45</v>
      </c>
      <c r="AC358" s="93">
        <v>13.789999999999997</v>
      </c>
      <c r="AD358" s="93">
        <f>AD323+Table14243648617284[[#This Row],[Column1]]</f>
        <v>1.6500000000000001</v>
      </c>
      <c r="AE358" s="111">
        <f>AE323+Table14243648617284[[#This Row],[Column2]]</f>
        <v>3.3247058823529416</v>
      </c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</row>
    <row r="359" spans="1:69" x14ac:dyDescent="0.2">
      <c r="A359" s="84">
        <v>1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>
        <v>1</v>
      </c>
      <c r="X359" s="84"/>
      <c r="Y359" s="84" t="s">
        <v>180</v>
      </c>
      <c r="Z359" s="90">
        <f>J390</f>
        <v>0.53</v>
      </c>
      <c r="AA359" s="97">
        <v>2.1104545454545454</v>
      </c>
      <c r="AB359" s="93">
        <f t="shared" si="50"/>
        <v>1.5100000000000002</v>
      </c>
      <c r="AC359" s="93">
        <v>13.67</v>
      </c>
      <c r="AD359" s="93">
        <f>AD324+Table14243648617284[[#This Row],[Column1]]</f>
        <v>1.5100000000000002</v>
      </c>
      <c r="AE359" s="111">
        <f>AE324+Table14243648617284[[#This Row],[Column2]]</f>
        <v>4.0216883116883118</v>
      </c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</row>
    <row r="360" spans="1:69" x14ac:dyDescent="0.2">
      <c r="A360" s="84">
        <v>2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>
        <v>2</v>
      </c>
      <c r="X360" s="84"/>
      <c r="Y360" s="84" t="s">
        <v>96</v>
      </c>
      <c r="Z360" s="90">
        <f>K390</f>
        <v>0.79</v>
      </c>
      <c r="AA360" s="97"/>
      <c r="AB360" s="93">
        <f t="shared" si="50"/>
        <v>8.9700000000000024</v>
      </c>
      <c r="AC360" s="93"/>
      <c r="AD360" s="93">
        <f>AD325+Table14243648617284[[#This Row],[Column1]]</f>
        <v>3.3400000000000003</v>
      </c>
      <c r="AE360" s="111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</row>
    <row r="361" spans="1:69" x14ac:dyDescent="0.2">
      <c r="A361" s="84">
        <v>3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>
        <v>3</v>
      </c>
      <c r="X361" s="84"/>
      <c r="Y361" s="84" t="s">
        <v>9</v>
      </c>
      <c r="Z361" s="90">
        <f>L390</f>
        <v>0.66</v>
      </c>
      <c r="AA361" s="97">
        <v>2.2826086956521738</v>
      </c>
      <c r="AB361" s="93">
        <f t="shared" si="50"/>
        <v>13.81</v>
      </c>
      <c r="AC361" s="93">
        <v>15.889999999999999</v>
      </c>
      <c r="AD361" s="93">
        <f>AD326+Table14243648617284[[#This Row],[Column1]]</f>
        <v>3.8600000000000003</v>
      </c>
      <c r="AE361" s="111">
        <f>AE326+Table14243648617284[[#This Row],[Column2]]</f>
        <v>4.4865424430641818</v>
      </c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</row>
    <row r="362" spans="1:69" x14ac:dyDescent="0.2">
      <c r="A362" s="84">
        <v>4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>
        <v>0.01</v>
      </c>
      <c r="W362" s="84">
        <v>4</v>
      </c>
      <c r="X362" s="84"/>
      <c r="Y362" t="s">
        <v>195</v>
      </c>
      <c r="Z362" s="90">
        <f>M390</f>
        <v>0.73000000000000009</v>
      </c>
      <c r="AA362" s="97">
        <v>2.0730434782608698</v>
      </c>
      <c r="AB362" s="93">
        <f t="shared" si="50"/>
        <v>11.430000000000001</v>
      </c>
      <c r="AC362" s="93">
        <v>14.469999999999999</v>
      </c>
      <c r="AD362" s="93">
        <f>AD327+Table14243648617284[[#This Row],[Column1]]</f>
        <v>4.4800000000000004</v>
      </c>
      <c r="AE362" s="111">
        <f>AE327+Table14243648617284[[#This Row],[Column2]]</f>
        <v>3.9911264822134394</v>
      </c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</row>
    <row r="363" spans="1:69" x14ac:dyDescent="0.2">
      <c r="A363" s="84">
        <v>5</v>
      </c>
      <c r="B363" s="84"/>
      <c r="C363" s="84"/>
      <c r="D363" s="84"/>
      <c r="E363" s="84"/>
      <c r="F363" s="84"/>
      <c r="G363" s="84"/>
      <c r="H363" s="84"/>
      <c r="I363" s="84"/>
      <c r="J363" s="84"/>
      <c r="L363" s="84"/>
      <c r="M363" s="84"/>
      <c r="N363" s="84"/>
      <c r="O363" s="84"/>
      <c r="P363" s="84"/>
      <c r="Q363" s="84"/>
      <c r="R363" s="84"/>
      <c r="T363" s="84"/>
      <c r="U363" s="84"/>
      <c r="V363" s="84"/>
      <c r="W363" s="84">
        <v>5</v>
      </c>
      <c r="X363" s="84"/>
      <c r="Y363" s="84" t="s">
        <v>11</v>
      </c>
      <c r="Z363" s="90">
        <f>N390</f>
        <v>0.53</v>
      </c>
      <c r="AA363" s="97">
        <v>2.2026086956521742</v>
      </c>
      <c r="AB363" s="93">
        <f t="shared" si="50"/>
        <v>15.219999999999999</v>
      </c>
      <c r="AC363" s="93">
        <v>15.829999999999998</v>
      </c>
      <c r="AD363" s="93">
        <f>AD328+Table14243648617284[[#This Row],[Column1]]</f>
        <v>3.8</v>
      </c>
      <c r="AE363" s="111">
        <f>AE328+Table14243648617284[[#This Row],[Column2]]</f>
        <v>4.3624703557312259</v>
      </c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</row>
    <row r="364" spans="1:69" x14ac:dyDescent="0.2">
      <c r="A364" s="84">
        <v>6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>
        <v>6</v>
      </c>
      <c r="X364" s="84"/>
      <c r="Y364" s="34" t="s">
        <v>209</v>
      </c>
      <c r="Z364" s="90">
        <f>O390</f>
        <v>0.38</v>
      </c>
      <c r="AA364" s="97">
        <v>1.85304347826087</v>
      </c>
      <c r="AB364" s="93">
        <f t="shared" si="50"/>
        <v>3.3200000000000003</v>
      </c>
      <c r="AC364" s="93">
        <v>13.66</v>
      </c>
      <c r="AD364" s="93">
        <f>AD329+Table14243648617284[[#This Row],[Column1]]</f>
        <v>1.2400000000000002</v>
      </c>
      <c r="AE364" s="111">
        <f>AE329+Table14243648617284[[#This Row],[Column2]]</f>
        <v>3.7389026915113877</v>
      </c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</row>
    <row r="365" spans="1:69" x14ac:dyDescent="0.2">
      <c r="A365" s="84">
        <v>7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>
        <v>0.01</v>
      </c>
      <c r="W365" s="84">
        <v>7</v>
      </c>
      <c r="X365" s="84"/>
      <c r="Y365" s="84" t="s">
        <v>13</v>
      </c>
      <c r="Z365" s="90">
        <f>P390</f>
        <v>0.57000000000000006</v>
      </c>
      <c r="AA365" s="97">
        <v>1.6813043478260867</v>
      </c>
      <c r="AB365" s="93">
        <f t="shared" si="50"/>
        <v>13.610000000000003</v>
      </c>
      <c r="AC365" s="93">
        <v>13.550000000000002</v>
      </c>
      <c r="AD365" s="93">
        <f>AD330+Table14243648617284[[#This Row],[Column1]]</f>
        <v>3.76</v>
      </c>
      <c r="AE365" s="111">
        <f>AE330+Table14243648617284[[#This Row],[Column2]]</f>
        <v>3.5230434782608695</v>
      </c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</row>
    <row r="366" spans="1:69" x14ac:dyDescent="0.2">
      <c r="A366" s="84">
        <v>8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>
        <v>0.01</v>
      </c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>
        <v>8</v>
      </c>
      <c r="X366" s="84"/>
      <c r="Y366" s="34" t="s">
        <v>208</v>
      </c>
      <c r="Z366" s="90">
        <f>Q390</f>
        <v>0.41999999999999993</v>
      </c>
      <c r="AA366" s="97">
        <v>1.8831818181818181</v>
      </c>
      <c r="AB366" s="93">
        <f t="shared" si="50"/>
        <v>9.93</v>
      </c>
      <c r="AC366" s="93">
        <v>13.7</v>
      </c>
      <c r="AD366" s="93">
        <f>AD331+Table14243648617284[[#This Row],[Column1]]</f>
        <v>3.09</v>
      </c>
      <c r="AE366" s="111">
        <f>AE331+Table14243648617284[[#This Row],[Column2]]</f>
        <v>3.4576124600037645</v>
      </c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</row>
    <row r="367" spans="1:69" x14ac:dyDescent="0.2">
      <c r="A367" s="84">
        <v>9</v>
      </c>
      <c r="B367" s="84"/>
      <c r="C367" s="84">
        <v>0.01</v>
      </c>
      <c r="D367" s="84"/>
      <c r="E367" s="84"/>
      <c r="F367" s="84"/>
      <c r="G367" s="84"/>
      <c r="H367" s="84">
        <v>0.02</v>
      </c>
      <c r="I367" s="139"/>
      <c r="J367" s="84"/>
      <c r="K367" s="84"/>
      <c r="L367" s="84"/>
      <c r="M367" s="84"/>
      <c r="N367" s="84">
        <v>0.03</v>
      </c>
      <c r="O367" s="84"/>
      <c r="Q367" s="84"/>
      <c r="R367" s="84"/>
      <c r="S367" s="84"/>
      <c r="T367" s="84">
        <v>0.01</v>
      </c>
      <c r="U367" s="84">
        <v>0.02</v>
      </c>
      <c r="V367" s="84">
        <v>0.04</v>
      </c>
      <c r="W367" s="84">
        <v>9</v>
      </c>
      <c r="X367" s="84"/>
      <c r="Y367" s="84" t="s">
        <v>191</v>
      </c>
      <c r="Z367" s="90">
        <f>R390</f>
        <v>0.37000000000000005</v>
      </c>
      <c r="AA367" s="97">
        <v>1.8352941176470587</v>
      </c>
      <c r="AB367" s="93">
        <f t="shared" si="50"/>
        <v>9.8799999999999972</v>
      </c>
      <c r="AC367" s="93">
        <v>13.759999999999998</v>
      </c>
      <c r="AD367" s="93">
        <f>AD332+Table14243648617284[[#This Row],[Column1]]</f>
        <v>2.88</v>
      </c>
      <c r="AE367" s="111">
        <f>AE332+Table14243648617284[[#This Row],[Column2]]</f>
        <v>3.9339869281045754</v>
      </c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</row>
    <row r="368" spans="1:69" x14ac:dyDescent="0.2">
      <c r="A368" s="84">
        <v>10</v>
      </c>
      <c r="B368" s="84"/>
      <c r="C368" s="84"/>
      <c r="D368" s="84"/>
      <c r="E368" s="84"/>
      <c r="F368" s="84"/>
      <c r="G368" s="84"/>
      <c r="H368" s="84">
        <v>0.02</v>
      </c>
      <c r="I368" s="84"/>
      <c r="J368" s="84"/>
      <c r="K368" s="84"/>
      <c r="L368" s="84"/>
      <c r="M368" s="84"/>
      <c r="N368" s="84"/>
      <c r="O368" s="84"/>
      <c r="P368" s="84"/>
      <c r="Q368" s="84"/>
      <c r="R368" s="84">
        <v>0.1</v>
      </c>
      <c r="T368" s="84">
        <v>0.01</v>
      </c>
      <c r="U368" s="84"/>
      <c r="V368" s="84">
        <v>0.02</v>
      </c>
      <c r="W368" s="84">
        <v>10</v>
      </c>
      <c r="X368" s="84"/>
      <c r="Y368" s="34" t="s">
        <v>210</v>
      </c>
      <c r="Z368" s="90">
        <f>S390</f>
        <v>0.02</v>
      </c>
      <c r="AA368" s="97">
        <v>2.3126086956521741</v>
      </c>
      <c r="AB368" s="93">
        <f t="shared" si="50"/>
        <v>0.02</v>
      </c>
      <c r="AC368" s="93">
        <v>12.81</v>
      </c>
      <c r="AD368" s="93">
        <f>AD333+Table14243648617284[[#This Row],[Column1]]</f>
        <v>0.02</v>
      </c>
      <c r="AE368" s="111">
        <f>AE333+Table14243648617284[[#This Row],[Column2]]</f>
        <v>4.5531262939958594</v>
      </c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</row>
    <row r="369" spans="1:69" x14ac:dyDescent="0.2">
      <c r="A369" s="84">
        <v>11</v>
      </c>
      <c r="B369" s="84"/>
      <c r="E369" s="84"/>
      <c r="F369" s="84"/>
      <c r="G369" s="84"/>
      <c r="H369" s="84"/>
      <c r="I369" s="84"/>
      <c r="J369" s="84"/>
      <c r="L369" s="84"/>
      <c r="M369" s="84">
        <v>0.31</v>
      </c>
      <c r="N369" s="84"/>
      <c r="O369" s="84"/>
      <c r="Q369" s="84"/>
      <c r="R369" s="84"/>
      <c r="T369" s="84"/>
      <c r="U369" s="84"/>
      <c r="V369" s="84"/>
      <c r="W369" s="84">
        <v>11</v>
      </c>
      <c r="X369" s="84"/>
      <c r="Y369" s="84" t="s">
        <v>17</v>
      </c>
      <c r="Z369" s="90">
        <f>T390</f>
        <v>0.28000000000000003</v>
      </c>
      <c r="AA369" s="97">
        <v>1.8652173913043482</v>
      </c>
      <c r="AB369" s="93">
        <f t="shared" si="50"/>
        <v>14.180000000000001</v>
      </c>
      <c r="AC369" s="93">
        <v>11.63</v>
      </c>
      <c r="AD369" s="93">
        <f>AD334+Table14243648617284[[#This Row],[Column1]]</f>
        <v>2.9800000000000004</v>
      </c>
      <c r="AE369" s="111">
        <f>AE334+Table14243648617284[[#This Row],[Column2]]</f>
        <v>3.8816403162055337</v>
      </c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</row>
    <row r="370" spans="1:69" x14ac:dyDescent="0.2">
      <c r="A370" s="84">
        <v>12</v>
      </c>
      <c r="B370" s="84">
        <v>0.15</v>
      </c>
      <c r="C370">
        <v>0.1</v>
      </c>
      <c r="D370">
        <v>0.12</v>
      </c>
      <c r="E370">
        <v>0.14000000000000001</v>
      </c>
      <c r="F370" s="84"/>
      <c r="G370" s="84"/>
      <c r="H370" s="34">
        <v>0.08</v>
      </c>
      <c r="I370" s="34">
        <v>0.12</v>
      </c>
      <c r="J370" s="34">
        <v>0.15</v>
      </c>
      <c r="K370">
        <v>0.17</v>
      </c>
      <c r="L370" s="84">
        <v>0.15</v>
      </c>
      <c r="M370" s="34">
        <v>0.15</v>
      </c>
      <c r="N370" s="84">
        <v>0.01</v>
      </c>
      <c r="O370" s="84">
        <v>7.0000000000000007E-2</v>
      </c>
      <c r="P370">
        <v>0.05</v>
      </c>
      <c r="Q370" s="84"/>
      <c r="S370" s="84"/>
      <c r="T370" s="84">
        <v>0.08</v>
      </c>
      <c r="U370" s="84">
        <v>0.11</v>
      </c>
      <c r="V370" s="34">
        <v>0.09</v>
      </c>
      <c r="W370" s="84">
        <v>12</v>
      </c>
      <c r="X370" s="84"/>
      <c r="Y370" s="84" t="s">
        <v>18</v>
      </c>
      <c r="Z370" s="90">
        <f>U390</f>
        <v>0.71000000000000008</v>
      </c>
      <c r="AA370" s="97">
        <v>2.2850000000000001</v>
      </c>
      <c r="AB370" s="93">
        <f t="shared" si="50"/>
        <v>2.25</v>
      </c>
      <c r="AC370" s="93"/>
      <c r="AD370" s="93">
        <f>AD335+Table14243648617284[[#This Row],[Column1]]</f>
        <v>2.25</v>
      </c>
      <c r="AE370" s="111">
        <f>AE335+Table14243648617284[[#This Row],[Column2]]</f>
        <v>3.9075000000000002</v>
      </c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</row>
    <row r="371" spans="1:69" x14ac:dyDescent="0.2">
      <c r="A371" s="84">
        <v>13</v>
      </c>
      <c r="B371" s="84"/>
      <c r="C371" s="84"/>
      <c r="D371" s="84">
        <v>0.12</v>
      </c>
      <c r="F371" s="84"/>
      <c r="G371" s="84"/>
      <c r="H371" s="84"/>
      <c r="I371" s="84">
        <v>0.01</v>
      </c>
      <c r="J371" s="84"/>
      <c r="K371" s="84"/>
      <c r="L371" s="84"/>
      <c r="M371" s="84"/>
      <c r="N371" s="84"/>
      <c r="O371" s="84">
        <v>0.01</v>
      </c>
      <c r="Q371" s="84">
        <v>0.08</v>
      </c>
      <c r="R371">
        <v>0.04</v>
      </c>
      <c r="S371" s="84"/>
      <c r="T371" s="34">
        <v>0.01</v>
      </c>
      <c r="U371" s="84">
        <v>0.01</v>
      </c>
      <c r="V371" s="84"/>
      <c r="W371" s="84">
        <v>13</v>
      </c>
      <c r="X371" s="84"/>
      <c r="Y371" s="84" t="s">
        <v>19</v>
      </c>
      <c r="Z371" s="90">
        <f>V390</f>
        <v>0.59000000000000008</v>
      </c>
      <c r="AA371" s="97">
        <v>3.1050000000000009</v>
      </c>
      <c r="AB371" s="93">
        <f t="shared" si="50"/>
        <v>3.5200000000000005</v>
      </c>
      <c r="AC371" s="93"/>
      <c r="AD371" s="93">
        <f>AD336+Table14243648617284[[#This Row],[Column1]]</f>
        <v>2.37</v>
      </c>
      <c r="AE371" s="111">
        <f>AE336+Table14243648617284[[#This Row],[Column2]]</f>
        <v>5.8023076923076928</v>
      </c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</row>
    <row r="372" spans="1:69" x14ac:dyDescent="0.2">
      <c r="A372" s="84">
        <v>14</v>
      </c>
      <c r="B372" s="84"/>
      <c r="C372" s="84">
        <v>0.01</v>
      </c>
      <c r="D372" s="84">
        <v>0.01</v>
      </c>
      <c r="E372" s="34">
        <v>0.02</v>
      </c>
      <c r="F372" s="84"/>
      <c r="G372" s="84"/>
      <c r="H372" s="84"/>
      <c r="I372" s="84"/>
      <c r="J372" s="84">
        <v>0.02</v>
      </c>
      <c r="K372" s="84">
        <v>0.02</v>
      </c>
      <c r="L372" s="84"/>
      <c r="M372" s="84">
        <v>0.01</v>
      </c>
      <c r="N372" s="84">
        <v>0.05</v>
      </c>
      <c r="O372" s="84"/>
      <c r="P372" s="84"/>
      <c r="Q372" s="84"/>
      <c r="R372" s="84">
        <v>0.01</v>
      </c>
      <c r="T372" s="34">
        <v>0.01</v>
      </c>
      <c r="U372" s="34">
        <v>0.02</v>
      </c>
      <c r="V372" s="84"/>
      <c r="W372" s="84">
        <v>14</v>
      </c>
      <c r="X372" s="84"/>
      <c r="Y372" s="84"/>
      <c r="Z372" s="90"/>
      <c r="AA372" s="90"/>
      <c r="AB372" s="92"/>
      <c r="AC372" s="92"/>
      <c r="AD372" s="93"/>
      <c r="AE372" s="111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</row>
    <row r="373" spans="1:69" x14ac:dyDescent="0.2">
      <c r="A373" s="84">
        <v>15</v>
      </c>
      <c r="B373" s="84">
        <v>0.09</v>
      </c>
      <c r="C373" s="84">
        <v>0.03</v>
      </c>
      <c r="D373" s="34">
        <v>7.0000000000000007E-2</v>
      </c>
      <c r="E373" s="34">
        <v>0.05</v>
      </c>
      <c r="F373" s="34">
        <v>0.01</v>
      </c>
      <c r="G373" s="34">
        <v>0.04</v>
      </c>
      <c r="H373" s="34">
        <v>0.11</v>
      </c>
      <c r="I373" s="34">
        <v>0.06</v>
      </c>
      <c r="J373" s="34">
        <v>0.1</v>
      </c>
      <c r="K373" s="84">
        <v>0.09</v>
      </c>
      <c r="L373" s="34">
        <v>0.09</v>
      </c>
      <c r="M373" s="34">
        <v>7.0000000000000007E-2</v>
      </c>
      <c r="N373" s="84">
        <v>0.03</v>
      </c>
      <c r="O373" s="84">
        <v>0.05</v>
      </c>
      <c r="P373" s="84"/>
      <c r="Q373" s="34">
        <v>0.02</v>
      </c>
      <c r="R373" s="34">
        <v>0.13</v>
      </c>
      <c r="S373" s="84"/>
      <c r="T373" s="34">
        <v>0.01</v>
      </c>
      <c r="U373" s="34">
        <v>0.06</v>
      </c>
      <c r="V373" s="84">
        <v>0.04</v>
      </c>
      <c r="W373" s="84">
        <v>15</v>
      </c>
      <c r="X373" s="84"/>
      <c r="Y373" s="84" t="s">
        <v>101</v>
      </c>
      <c r="Z373" s="90"/>
      <c r="AA373" s="90"/>
      <c r="AB373" s="92"/>
      <c r="AC373" s="163"/>
      <c r="AD373" s="92" t="s">
        <v>145</v>
      </c>
      <c r="AE373" s="111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</row>
    <row r="374" spans="1:69" x14ac:dyDescent="0.2">
      <c r="A374" s="84">
        <v>16</v>
      </c>
      <c r="C374" s="84"/>
      <c r="D374" s="34">
        <v>7.0000000000000007E-2</v>
      </c>
      <c r="F374" s="84"/>
      <c r="G374" s="84"/>
      <c r="H374" s="84"/>
      <c r="I374" s="84"/>
      <c r="J374" s="84"/>
      <c r="L374" s="84"/>
      <c r="M374" s="34">
        <v>0.01</v>
      </c>
      <c r="N374" s="84"/>
      <c r="O374" s="84"/>
      <c r="P374" s="84">
        <v>0.01</v>
      </c>
      <c r="Q374" s="84">
        <v>0.06</v>
      </c>
      <c r="R374" s="34">
        <v>0.01</v>
      </c>
      <c r="S374" s="84"/>
      <c r="T374" s="84"/>
      <c r="U374" s="84"/>
      <c r="V374" s="84"/>
      <c r="W374" s="84">
        <v>16</v>
      </c>
      <c r="X374" s="84"/>
      <c r="Y374" s="84"/>
      <c r="Z374" s="91" t="s">
        <v>102</v>
      </c>
      <c r="AA374" s="91"/>
      <c r="AB374" s="92"/>
      <c r="AC374" s="92"/>
      <c r="AD374" s="93"/>
      <c r="AE374" s="111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</row>
    <row r="375" spans="1:69" x14ac:dyDescent="0.2">
      <c r="A375" s="84">
        <v>17</v>
      </c>
      <c r="B375" s="84">
        <v>0.18</v>
      </c>
      <c r="C375" s="34">
        <v>0.24</v>
      </c>
      <c r="D375" s="34">
        <v>0.15</v>
      </c>
      <c r="E375" s="34">
        <v>0.19</v>
      </c>
      <c r="F375" s="34">
        <v>0.12</v>
      </c>
      <c r="G375" s="34">
        <v>0.18</v>
      </c>
      <c r="H375" s="34">
        <v>0.15</v>
      </c>
      <c r="I375" s="34">
        <v>0.11</v>
      </c>
      <c r="J375" s="34">
        <v>0.12</v>
      </c>
      <c r="K375" s="84">
        <v>0.21</v>
      </c>
      <c r="L375" s="34">
        <v>0.18</v>
      </c>
      <c r="M375" s="34">
        <v>0.16</v>
      </c>
      <c r="N375" s="84">
        <v>0.2</v>
      </c>
      <c r="O375" s="34">
        <v>0.12</v>
      </c>
      <c r="P375" s="84">
        <v>0.17</v>
      </c>
      <c r="Q375" s="34">
        <v>0.01</v>
      </c>
      <c r="R375" s="34">
        <v>0.05</v>
      </c>
      <c r="S375" s="84"/>
      <c r="T375" s="34">
        <v>7.0000000000000007E-2</v>
      </c>
      <c r="U375" s="34">
        <v>0.14000000000000001</v>
      </c>
      <c r="V375" s="84">
        <v>0.17</v>
      </c>
      <c r="W375" s="84">
        <v>17</v>
      </c>
      <c r="X375" s="84"/>
      <c r="Y375" s="84"/>
      <c r="Z375" s="90"/>
      <c r="AA375" s="90"/>
      <c r="AB375" s="92"/>
      <c r="AC375" s="92"/>
      <c r="AD375" s="93"/>
      <c r="AE375" s="109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</row>
    <row r="376" spans="1:69" x14ac:dyDescent="0.2">
      <c r="A376" s="84">
        <v>18</v>
      </c>
      <c r="B376" s="84">
        <v>0.03</v>
      </c>
      <c r="C376" s="84"/>
      <c r="D376" s="34">
        <v>0.15</v>
      </c>
      <c r="E376" s="34">
        <v>0.01</v>
      </c>
      <c r="F376" s="84"/>
      <c r="G376" s="84"/>
      <c r="H376" s="84"/>
      <c r="I376" s="34">
        <v>0.01</v>
      </c>
      <c r="J376" s="84"/>
      <c r="K376" s="34">
        <v>0.03</v>
      </c>
      <c r="L376" s="84">
        <v>0.03</v>
      </c>
      <c r="M376" s="34">
        <v>0.02</v>
      </c>
      <c r="N376" s="84"/>
      <c r="O376" s="34">
        <v>0.01</v>
      </c>
      <c r="P376" s="84"/>
      <c r="Q376" s="34">
        <v>0.15</v>
      </c>
      <c r="R376" s="84"/>
      <c r="U376" s="34">
        <v>0.03</v>
      </c>
      <c r="V376" s="84"/>
      <c r="W376" s="84">
        <v>18</v>
      </c>
      <c r="X376" s="84"/>
      <c r="Y376" s="84"/>
      <c r="Z376" s="90"/>
      <c r="AA376" s="90"/>
      <c r="AB376" s="92"/>
      <c r="AC376" s="92"/>
      <c r="AD376" s="93"/>
      <c r="AE376" s="93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</row>
    <row r="377" spans="1:69" x14ac:dyDescent="0.2">
      <c r="A377" s="84">
        <v>19</v>
      </c>
      <c r="B377" s="34">
        <v>0.17</v>
      </c>
      <c r="C377" s="34">
        <v>0.12</v>
      </c>
      <c r="D377" s="34">
        <v>0.11</v>
      </c>
      <c r="E377" s="34">
        <v>0.09</v>
      </c>
      <c r="F377" s="34">
        <v>7.0000000000000007E-2</v>
      </c>
      <c r="G377" s="34">
        <v>0.15</v>
      </c>
      <c r="H377" s="34">
        <v>0.21</v>
      </c>
      <c r="I377" s="34">
        <v>0.11</v>
      </c>
      <c r="J377" s="34">
        <v>0.06</v>
      </c>
      <c r="K377" s="34">
        <v>0.18</v>
      </c>
      <c r="L377" s="34">
        <v>0.17</v>
      </c>
      <c r="M377" s="84"/>
      <c r="N377" s="34">
        <v>0.21</v>
      </c>
      <c r="O377" s="34">
        <v>0.11</v>
      </c>
      <c r="P377" s="84">
        <v>0.06</v>
      </c>
      <c r="Q377" s="34">
        <v>0.03</v>
      </c>
      <c r="R377" s="84"/>
      <c r="S377" s="84"/>
      <c r="T377" s="34">
        <v>0.06</v>
      </c>
      <c r="U377" s="34">
        <v>0.16</v>
      </c>
      <c r="V377" s="84">
        <v>0.19</v>
      </c>
      <c r="W377" s="84">
        <v>19</v>
      </c>
      <c r="X377" s="84"/>
      <c r="Y377" s="84"/>
      <c r="Z377" s="90"/>
      <c r="AA377" s="90"/>
      <c r="AB377" s="92"/>
      <c r="AC377" s="92"/>
      <c r="AD377" s="93"/>
      <c r="AE377" s="93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</row>
    <row r="378" spans="1:69" x14ac:dyDescent="0.2">
      <c r="A378" s="84">
        <v>20</v>
      </c>
      <c r="B378" s="84"/>
      <c r="C378" s="84"/>
      <c r="D378" s="84"/>
      <c r="E378" s="84"/>
      <c r="F378" s="84"/>
      <c r="G378" s="34">
        <v>0.01</v>
      </c>
      <c r="H378" s="34">
        <v>0.02</v>
      </c>
      <c r="I378" s="84"/>
      <c r="J378" s="84"/>
      <c r="K378" s="84"/>
      <c r="L378" s="84"/>
      <c r="M378" s="84"/>
      <c r="N378" s="84"/>
      <c r="O378" s="84"/>
      <c r="P378" s="84"/>
      <c r="Q378" s="34">
        <v>0.04</v>
      </c>
      <c r="R378" s="84"/>
      <c r="S378" s="84"/>
      <c r="T378" s="84"/>
      <c r="U378" s="84"/>
      <c r="V378" s="34">
        <v>0.01</v>
      </c>
      <c r="W378" s="84">
        <v>20</v>
      </c>
      <c r="X378" s="84"/>
      <c r="Y378" s="84"/>
      <c r="Z378" s="90"/>
      <c r="AA378" s="90"/>
      <c r="AB378" s="92"/>
      <c r="AC378" s="92"/>
      <c r="AD378" s="93"/>
      <c r="AE378" s="93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</row>
    <row r="379" spans="1:69" x14ac:dyDescent="0.2">
      <c r="A379" s="84">
        <v>21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34">
        <v>0.01</v>
      </c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>
        <v>21</v>
      </c>
      <c r="X379" s="84"/>
      <c r="Y379" s="84"/>
      <c r="Z379" s="90"/>
      <c r="AA379" s="90"/>
      <c r="AB379" s="92"/>
      <c r="AC379" s="92"/>
      <c r="AD379" s="93"/>
      <c r="AE379" s="93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</row>
    <row r="380" spans="1:69" x14ac:dyDescent="0.2">
      <c r="A380" s="84">
        <v>22</v>
      </c>
      <c r="B380" s="34">
        <v>0.01</v>
      </c>
      <c r="C380" s="84">
        <v>0.01</v>
      </c>
      <c r="D380" s="84"/>
      <c r="E380" s="34">
        <v>0.01</v>
      </c>
      <c r="F380" s="34">
        <v>0.01</v>
      </c>
      <c r="G380" s="84"/>
      <c r="H380" s="84"/>
      <c r="I380" s="34">
        <v>0.01</v>
      </c>
      <c r="J380" s="84"/>
      <c r="K380" s="84"/>
      <c r="L380" s="34">
        <v>0.01</v>
      </c>
      <c r="M380" s="84"/>
      <c r="N380" s="84"/>
      <c r="O380" s="34">
        <v>0.01</v>
      </c>
      <c r="P380" s="84"/>
      <c r="Q380" s="84"/>
      <c r="R380" s="84">
        <v>0.01</v>
      </c>
      <c r="S380" s="84"/>
      <c r="T380" s="84">
        <v>0.01</v>
      </c>
      <c r="U380" s="34">
        <v>0.01</v>
      </c>
      <c r="V380" s="34">
        <v>0.01</v>
      </c>
      <c r="W380" s="84">
        <v>22</v>
      </c>
      <c r="X380" s="84"/>
      <c r="Y380" s="84"/>
      <c r="Z380" s="90"/>
      <c r="AA380" s="90"/>
      <c r="AB380" s="92"/>
      <c r="AC380" s="92"/>
      <c r="AD380" s="93"/>
      <c r="AE380" s="93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</row>
    <row r="381" spans="1:69" x14ac:dyDescent="0.2">
      <c r="A381" s="84">
        <v>23</v>
      </c>
      <c r="B381" s="84"/>
      <c r="C381" s="84"/>
      <c r="D381" s="84"/>
      <c r="E381" s="84"/>
      <c r="F381" s="84">
        <v>0.01</v>
      </c>
      <c r="G381" s="84"/>
      <c r="H381" s="84"/>
      <c r="I381" s="84"/>
      <c r="J381" s="84"/>
      <c r="K381" s="34">
        <v>0.01</v>
      </c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>
        <v>23</v>
      </c>
      <c r="X381" s="84"/>
      <c r="Y381" s="84"/>
      <c r="Z381" s="90"/>
      <c r="AA381" s="90"/>
      <c r="AB381" s="92"/>
      <c r="AC381" s="92"/>
      <c r="AD381" s="93"/>
      <c r="AE381" s="93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</row>
    <row r="382" spans="1:69" x14ac:dyDescent="0.2">
      <c r="A382" s="84">
        <v>24</v>
      </c>
      <c r="B382" s="84"/>
      <c r="C382" s="84"/>
      <c r="D382" s="84"/>
      <c r="E382" s="84"/>
      <c r="F382" s="84"/>
      <c r="G382" s="84"/>
      <c r="H382" s="84"/>
      <c r="I382" s="84"/>
      <c r="J382" s="84">
        <v>0.01</v>
      </c>
      <c r="L382" s="84"/>
      <c r="M382" s="84"/>
      <c r="N382" s="84"/>
      <c r="O382" s="84"/>
      <c r="P382" s="84"/>
      <c r="Q382" s="84"/>
      <c r="R382" s="84">
        <v>0.02</v>
      </c>
      <c r="T382" s="84"/>
      <c r="U382" s="84"/>
      <c r="V382" s="84"/>
      <c r="W382" s="84">
        <v>24</v>
      </c>
      <c r="X382" s="84"/>
      <c r="Y382" s="84"/>
      <c r="Z382" s="90"/>
      <c r="AA382" s="90"/>
      <c r="AB382" s="92"/>
      <c r="AC382" s="92"/>
      <c r="AD382" s="93"/>
      <c r="AE382" s="93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</row>
    <row r="383" spans="1:69" x14ac:dyDescent="0.2">
      <c r="A383" s="84">
        <v>25</v>
      </c>
      <c r="C383" s="84"/>
      <c r="D383" s="84"/>
      <c r="F383" s="161"/>
      <c r="G383" s="84"/>
      <c r="H383" s="84"/>
      <c r="I383" s="84">
        <v>0.01</v>
      </c>
      <c r="J383" s="84">
        <v>0.02</v>
      </c>
      <c r="K383">
        <v>0.04</v>
      </c>
      <c r="L383" s="84"/>
      <c r="M383" s="84"/>
      <c r="N383" s="84"/>
      <c r="O383" s="84"/>
      <c r="P383" s="84">
        <v>0.1</v>
      </c>
      <c r="Q383" s="84"/>
      <c r="S383" s="84"/>
      <c r="T383" s="84"/>
      <c r="U383" s="84"/>
      <c r="V383" s="84"/>
      <c r="W383" s="84">
        <v>25</v>
      </c>
      <c r="X383" s="84"/>
      <c r="Y383" s="84"/>
      <c r="Z383" s="90"/>
      <c r="AA383" s="90"/>
      <c r="AB383" s="92"/>
      <c r="AC383" s="92"/>
      <c r="AD383" s="93"/>
      <c r="AE383" s="93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</row>
    <row r="384" spans="1:69" x14ac:dyDescent="0.2">
      <c r="A384" s="84">
        <v>26</v>
      </c>
      <c r="B384" s="84">
        <v>0.01</v>
      </c>
      <c r="C384" s="84"/>
      <c r="E384" s="84"/>
      <c r="F384" s="84"/>
      <c r="G384" s="84"/>
      <c r="H384" s="84"/>
      <c r="I384" s="84"/>
      <c r="J384" s="84">
        <v>0.04</v>
      </c>
      <c r="L384" s="84">
        <v>0.01</v>
      </c>
      <c r="M384" s="84"/>
      <c r="N384" s="84"/>
      <c r="P384" s="84">
        <v>0.08</v>
      </c>
      <c r="Q384" s="84">
        <v>0.03</v>
      </c>
      <c r="R384" s="84"/>
      <c r="S384" s="84">
        <v>0.02</v>
      </c>
      <c r="T384" s="84"/>
      <c r="U384" s="84">
        <v>0.14000000000000001</v>
      </c>
      <c r="V384" s="84"/>
      <c r="W384" s="84">
        <v>26</v>
      </c>
      <c r="X384" s="84"/>
      <c r="Y384" s="84"/>
      <c r="Z384" s="90"/>
      <c r="AA384" s="90"/>
      <c r="AB384" s="92"/>
      <c r="AC384" s="92"/>
      <c r="AD384" s="93"/>
      <c r="AE384" s="93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</row>
    <row r="385" spans="1:69" x14ac:dyDescent="0.2">
      <c r="A385" s="84">
        <v>27</v>
      </c>
      <c r="B385">
        <v>0.01</v>
      </c>
      <c r="C385" s="84"/>
      <c r="D385" s="84"/>
      <c r="E385" s="84"/>
      <c r="F385" s="84"/>
      <c r="G385" s="84"/>
      <c r="H385" s="84"/>
      <c r="I385" s="84">
        <v>0.03</v>
      </c>
      <c r="J385" s="34">
        <v>0.01</v>
      </c>
      <c r="K385" s="84">
        <v>0.02</v>
      </c>
      <c r="L385" s="34">
        <v>0.01</v>
      </c>
      <c r="M385" s="84"/>
      <c r="N385" s="84"/>
      <c r="P385">
        <v>0.1</v>
      </c>
      <c r="Q385" s="84"/>
      <c r="R385" s="84"/>
      <c r="S385" s="84"/>
      <c r="T385" s="84"/>
      <c r="U385" s="84"/>
      <c r="V385" s="84"/>
      <c r="W385" s="84">
        <v>27</v>
      </c>
      <c r="X385" s="84"/>
      <c r="Y385" s="84"/>
      <c r="Z385" s="90"/>
      <c r="AA385" s="90"/>
      <c r="AB385" s="92"/>
      <c r="AC385" s="92"/>
      <c r="AD385" s="93"/>
      <c r="AE385" s="93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</row>
    <row r="386" spans="1:69" x14ac:dyDescent="0.2">
      <c r="A386" s="84">
        <v>28</v>
      </c>
      <c r="B386">
        <v>0.01</v>
      </c>
      <c r="C386" s="84"/>
      <c r="F386" s="84"/>
      <c r="G386" s="84"/>
      <c r="H386" s="84"/>
      <c r="I386" s="84"/>
      <c r="J386" s="84"/>
      <c r="L386" s="84">
        <v>0.01</v>
      </c>
      <c r="M386" s="84"/>
      <c r="N386" s="84"/>
      <c r="Q386" s="84"/>
      <c r="T386" s="84">
        <v>0.01</v>
      </c>
      <c r="U386" s="84">
        <v>0.01</v>
      </c>
      <c r="V386" s="84"/>
      <c r="W386" s="84">
        <v>28</v>
      </c>
      <c r="X386" s="84"/>
      <c r="Y386" s="136">
        <v>43800</v>
      </c>
      <c r="Z386" s="135"/>
      <c r="AA386" s="133" t="s">
        <v>107</v>
      </c>
      <c r="AB386" s="135"/>
      <c r="AC386" s="135"/>
      <c r="AD386" s="126"/>
      <c r="AE386" s="105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</row>
    <row r="387" spans="1:69" x14ac:dyDescent="0.2">
      <c r="A387" s="84">
        <v>29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P387" s="84"/>
      <c r="Q387" s="84"/>
      <c r="R387" s="84"/>
      <c r="S387" s="84"/>
      <c r="T387" s="84"/>
      <c r="U387" s="84"/>
      <c r="V387" s="84"/>
      <c r="W387" s="84">
        <v>29</v>
      </c>
      <c r="X387" s="84"/>
      <c r="Y387" s="84"/>
      <c r="Z387" s="90" t="s">
        <v>62</v>
      </c>
      <c r="AA387" s="90" t="s">
        <v>115</v>
      </c>
      <c r="AB387" s="92" t="s">
        <v>99</v>
      </c>
      <c r="AC387" s="124" t="s">
        <v>116</v>
      </c>
      <c r="AD387" s="93" t="s">
        <v>100</v>
      </c>
      <c r="AE387" s="109" t="s">
        <v>178</v>
      </c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</row>
    <row r="388" spans="1:69" x14ac:dyDescent="0.2">
      <c r="A388" s="84">
        <v>30</v>
      </c>
      <c r="B388" s="84"/>
      <c r="C388" s="84"/>
      <c r="E388" s="84"/>
      <c r="F388" s="84"/>
      <c r="G388" s="84"/>
      <c r="H388" s="84"/>
      <c r="I388" s="84"/>
      <c r="J388" s="84"/>
      <c r="L388" s="84"/>
      <c r="M388" s="84"/>
      <c r="N388" s="84"/>
      <c r="P388" s="84"/>
      <c r="Q388" s="84"/>
      <c r="R388" s="84"/>
      <c r="S388" s="84"/>
      <c r="T388" s="84"/>
      <c r="U388" s="84"/>
      <c r="V388" s="84"/>
      <c r="W388" s="84">
        <v>30</v>
      </c>
      <c r="X388" s="84"/>
      <c r="Y388" s="84" t="s">
        <v>1</v>
      </c>
      <c r="Z388" s="90">
        <f>B426</f>
        <v>0.89000000000000012</v>
      </c>
      <c r="AA388" s="97">
        <v>1.4739130434782608</v>
      </c>
      <c r="AB388" s="93">
        <f>AS25</f>
        <v>10.660000000000002</v>
      </c>
      <c r="AC388" s="93">
        <v>14.810000000000002</v>
      </c>
      <c r="AD388" s="93">
        <f>AD353+Table15253749627385[[#This Row],[Column1]]</f>
        <v>3.7800000000000002</v>
      </c>
      <c r="AE388" s="111">
        <f>AE353+Table15253749627385[[#This Row],[Column2]]</f>
        <v>4.8355928853754939</v>
      </c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</row>
    <row r="389" spans="1:69" x14ac:dyDescent="0.2">
      <c r="A389" s="84">
        <v>31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>
        <v>31</v>
      </c>
      <c r="X389" s="84"/>
      <c r="Y389" s="84" t="s">
        <v>2</v>
      </c>
      <c r="Z389" s="90">
        <f>C426</f>
        <v>0.73</v>
      </c>
      <c r="AA389" s="97">
        <v>2.3158823529411769</v>
      </c>
      <c r="AB389" s="93">
        <f t="shared" ref="AB389:AB406" si="51">AS26</f>
        <v>17.829999999999998</v>
      </c>
      <c r="AC389" s="93">
        <v>15.120000000000001</v>
      </c>
      <c r="AD389" s="93">
        <f>AD354+Table15253749627385[[#This Row],[Column1]]</f>
        <v>4.4399999999999995</v>
      </c>
      <c r="AE389" s="111">
        <f>AE354+Table15253749627385[[#This Row],[Column2]]</f>
        <v>7.0651031991744073</v>
      </c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</row>
    <row r="390" spans="1:69" x14ac:dyDescent="0.2">
      <c r="A390" s="102" t="s">
        <v>37</v>
      </c>
      <c r="B390" s="102">
        <f t="shared" ref="B390:V390" si="52">SUM(B359:B389)</f>
        <v>0.66</v>
      </c>
      <c r="C390" s="102">
        <f t="shared" si="52"/>
        <v>0.52</v>
      </c>
      <c r="D390" s="102">
        <f t="shared" si="52"/>
        <v>0.8</v>
      </c>
      <c r="E390" s="102">
        <f t="shared" si="52"/>
        <v>0.51</v>
      </c>
      <c r="F390" s="102">
        <f t="shared" si="52"/>
        <v>0.22000000000000003</v>
      </c>
      <c r="G390" s="102">
        <f t="shared" si="52"/>
        <v>0.38</v>
      </c>
      <c r="H390" s="102">
        <f t="shared" si="52"/>
        <v>0.61</v>
      </c>
      <c r="I390" s="102">
        <f t="shared" si="52"/>
        <v>0.47</v>
      </c>
      <c r="J390" s="102">
        <f t="shared" si="52"/>
        <v>0.53</v>
      </c>
      <c r="K390" s="102">
        <f t="shared" si="52"/>
        <v>0.79</v>
      </c>
      <c r="L390" s="102">
        <f t="shared" si="52"/>
        <v>0.66</v>
      </c>
      <c r="M390" s="102">
        <f t="shared" si="52"/>
        <v>0.73000000000000009</v>
      </c>
      <c r="N390" s="102">
        <f t="shared" si="52"/>
        <v>0.53</v>
      </c>
      <c r="O390" s="102">
        <f t="shared" si="52"/>
        <v>0.38</v>
      </c>
      <c r="P390" s="102">
        <f t="shared" si="52"/>
        <v>0.57000000000000006</v>
      </c>
      <c r="Q390" s="102">
        <f t="shared" si="52"/>
        <v>0.41999999999999993</v>
      </c>
      <c r="R390" s="102">
        <f t="shared" si="52"/>
        <v>0.37000000000000005</v>
      </c>
      <c r="S390" s="102">
        <f t="shared" si="52"/>
        <v>0.02</v>
      </c>
      <c r="T390" s="102">
        <f t="shared" si="52"/>
        <v>0.28000000000000003</v>
      </c>
      <c r="U390" s="102">
        <f t="shared" si="52"/>
        <v>0.71000000000000008</v>
      </c>
      <c r="V390" s="102">
        <f t="shared" si="52"/>
        <v>0.59000000000000008</v>
      </c>
      <c r="W390" s="84"/>
      <c r="X390" s="84"/>
      <c r="Y390" s="84" t="s">
        <v>113</v>
      </c>
      <c r="Z390" s="90">
        <f>D426</f>
        <v>0.9900000000000001</v>
      </c>
      <c r="AA390" s="97"/>
      <c r="AB390" s="93">
        <f t="shared" si="51"/>
        <v>10.87</v>
      </c>
      <c r="AC390" s="93">
        <v>16.690000000000001</v>
      </c>
      <c r="AD390" s="93">
        <f>AD355+Table15253749627385[[#This Row],[Column1]]</f>
        <v>4.1300000000000008</v>
      </c>
      <c r="AE390" s="111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</row>
    <row r="391" spans="1:69" x14ac:dyDescent="0.2">
      <c r="A391" s="84"/>
      <c r="B391" s="84"/>
      <c r="C391" s="84"/>
      <c r="D391" s="84"/>
      <c r="E391" s="34" t="s">
        <v>236</v>
      </c>
      <c r="F391" s="34" t="s">
        <v>237</v>
      </c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 t="s">
        <v>4</v>
      </c>
      <c r="Z391" s="90">
        <f>E426</f>
        <v>1.3</v>
      </c>
      <c r="AA391" s="97">
        <v>2.5139130434782611</v>
      </c>
      <c r="AB391" s="93">
        <f t="shared" si="51"/>
        <v>17.78</v>
      </c>
      <c r="AC391" s="93">
        <v>20.93</v>
      </c>
      <c r="AD391" s="93">
        <f>AD356+Table15253749627385[[#This Row],[Column1]]</f>
        <v>4.8899999999999997</v>
      </c>
      <c r="AE391" s="111">
        <f>AE356+Table15253749627385[[#This Row],[Column2]]</f>
        <v>7.5230434782608704</v>
      </c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</row>
    <row r="392" spans="1:69" x14ac:dyDescent="0.2">
      <c r="A392" s="84"/>
      <c r="B392" s="84"/>
      <c r="C392" s="34" t="s">
        <v>234</v>
      </c>
      <c r="D392" s="84"/>
      <c r="E392" s="34" t="s">
        <v>189</v>
      </c>
      <c r="F392" s="84"/>
      <c r="G392" s="34" t="s">
        <v>220</v>
      </c>
      <c r="H392" s="34" t="s">
        <v>216</v>
      </c>
      <c r="I392" s="84"/>
      <c r="J392" s="84"/>
      <c r="K392" s="84"/>
      <c r="L392" s="34" t="s">
        <v>228</v>
      </c>
      <c r="N392" s="34" t="s">
        <v>215</v>
      </c>
      <c r="O392" s="87"/>
      <c r="P392" s="34" t="s">
        <v>235</v>
      </c>
      <c r="Q392" s="165"/>
      <c r="R392" s="34" t="s">
        <v>225</v>
      </c>
      <c r="S392" s="84"/>
      <c r="T392" s="34" t="s">
        <v>232</v>
      </c>
      <c r="U392" s="34" t="s">
        <v>231</v>
      </c>
      <c r="V392" s="34" t="s">
        <v>227</v>
      </c>
      <c r="W392" s="84"/>
      <c r="X392" s="84"/>
      <c r="Y392" s="84" t="s">
        <v>5</v>
      </c>
      <c r="Z392" s="90">
        <f>F426</f>
        <v>1.29</v>
      </c>
      <c r="AA392" s="97">
        <v>1.5</v>
      </c>
      <c r="AB392" s="93">
        <f t="shared" si="51"/>
        <v>13.810000000000002</v>
      </c>
      <c r="AC392" s="93">
        <v>17.54</v>
      </c>
      <c r="AD392" s="93">
        <f>AD357+Table15253749627385[[#This Row],[Column1]]</f>
        <v>4.75</v>
      </c>
      <c r="AE392" s="111">
        <f>AE357+Table15253749627385[[#This Row],[Column2]]</f>
        <v>5.8043892339544518</v>
      </c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</row>
    <row r="393" spans="1:69" x14ac:dyDescent="0.2">
      <c r="A393" s="84" t="s">
        <v>50</v>
      </c>
      <c r="B393" s="84" t="s">
        <v>1</v>
      </c>
      <c r="C393" s="84" t="s">
        <v>2</v>
      </c>
      <c r="D393" s="84" t="s">
        <v>113</v>
      </c>
      <c r="E393" s="34" t="s">
        <v>229</v>
      </c>
      <c r="F393" s="84" t="s">
        <v>5</v>
      </c>
      <c r="G393" s="34" t="s">
        <v>233</v>
      </c>
      <c r="H393" s="34" t="s">
        <v>217</v>
      </c>
      <c r="I393" s="84" t="s">
        <v>6</v>
      </c>
      <c r="J393" s="84" t="s">
        <v>180</v>
      </c>
      <c r="K393" s="84" t="s">
        <v>96</v>
      </c>
      <c r="L393" s="84" t="s">
        <v>9</v>
      </c>
      <c r="M393" t="s">
        <v>195</v>
      </c>
      <c r="N393" s="84" t="s">
        <v>11</v>
      </c>
      <c r="O393" s="34" t="s">
        <v>209</v>
      </c>
      <c r="P393" s="84" t="s">
        <v>13</v>
      </c>
      <c r="Q393" s="162" t="s">
        <v>208</v>
      </c>
      <c r="R393" s="84" t="s">
        <v>189</v>
      </c>
      <c r="S393" s="34" t="s">
        <v>230</v>
      </c>
      <c r="T393" s="84" t="s">
        <v>17</v>
      </c>
      <c r="U393" s="84" t="s">
        <v>18</v>
      </c>
      <c r="V393" s="84" t="s">
        <v>19</v>
      </c>
      <c r="W393" s="84"/>
      <c r="X393" s="84"/>
      <c r="Y393" s="84" t="s">
        <v>6</v>
      </c>
      <c r="Z393" s="90">
        <f>I426</f>
        <v>0.85000000000000009</v>
      </c>
      <c r="AA393" s="97">
        <v>1.5505263157894735</v>
      </c>
      <c r="AB393" s="93">
        <f t="shared" si="51"/>
        <v>5.3000000000000007</v>
      </c>
      <c r="AC393" s="93">
        <v>15.569999999999997</v>
      </c>
      <c r="AD393" s="93">
        <f>AD358+Table15253749627385[[#This Row],[Column1]]</f>
        <v>2.5</v>
      </c>
      <c r="AE393" s="111">
        <f>AE358+Table15253749627385[[#This Row],[Column2]]</f>
        <v>4.8752321981424149</v>
      </c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</row>
    <row r="394" spans="1:69" x14ac:dyDescent="0.2">
      <c r="A394" s="84">
        <v>2019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 t="s">
        <v>180</v>
      </c>
      <c r="Z394" s="90">
        <f>J426</f>
        <v>0.92000000000000015</v>
      </c>
      <c r="AA394" s="97">
        <v>1.7908695652173916</v>
      </c>
      <c r="AB394" s="93">
        <f t="shared" si="51"/>
        <v>2.4300000000000006</v>
      </c>
      <c r="AC394" s="93">
        <v>15.5</v>
      </c>
      <c r="AD394" s="93">
        <f>AD359+Table15253749627385[[#This Row],[Column1]]</f>
        <v>2.4300000000000006</v>
      </c>
      <c r="AE394" s="111">
        <f>AE359+Table15253749627385[[#This Row],[Column2]]</f>
        <v>5.8125578769057036</v>
      </c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</row>
    <row r="395" spans="1:69" x14ac:dyDescent="0.2">
      <c r="A395" s="84">
        <v>1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>
        <v>0.01</v>
      </c>
      <c r="M395" s="84"/>
      <c r="N395" s="84"/>
      <c r="O395" s="84"/>
      <c r="P395" s="84"/>
      <c r="Q395" s="84"/>
      <c r="R395" s="84"/>
      <c r="S395" s="84"/>
      <c r="T395" s="84"/>
      <c r="U395" s="84">
        <v>0.01</v>
      </c>
      <c r="V395" s="84"/>
      <c r="W395" s="84">
        <v>1</v>
      </c>
      <c r="X395" s="84"/>
      <c r="Y395" s="84" t="s">
        <v>96</v>
      </c>
      <c r="Z395" s="90">
        <f>K426</f>
        <v>1.03</v>
      </c>
      <c r="AA395" s="97"/>
      <c r="AB395" s="93">
        <f t="shared" si="51"/>
        <v>10.000000000000002</v>
      </c>
      <c r="AC395" s="93"/>
      <c r="AD395" s="93">
        <f>AD360+Table15253749627385[[#This Row],[Column1]]</f>
        <v>4.37</v>
      </c>
      <c r="AE395" s="111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</row>
    <row r="396" spans="1:69" x14ac:dyDescent="0.2">
      <c r="A396" s="84">
        <v>2</v>
      </c>
      <c r="B396" s="84"/>
      <c r="C396" s="84"/>
      <c r="D396" s="84"/>
      <c r="E396" s="84"/>
      <c r="F396" s="84"/>
      <c r="G396" s="84"/>
      <c r="H396" s="84">
        <v>0.03</v>
      </c>
      <c r="I396" s="84"/>
      <c r="J396" s="84"/>
      <c r="K396" s="84"/>
      <c r="L396" s="84">
        <v>0.01</v>
      </c>
      <c r="M396" s="84"/>
      <c r="N396" s="84"/>
      <c r="O396" s="84">
        <v>0.01</v>
      </c>
      <c r="P396" s="84"/>
      <c r="Q396" s="84"/>
      <c r="R396" s="84"/>
      <c r="S396" s="84"/>
      <c r="T396" s="84"/>
      <c r="U396" s="84">
        <v>0.02</v>
      </c>
      <c r="V396" s="84">
        <v>0.1</v>
      </c>
      <c r="W396" s="84">
        <v>2</v>
      </c>
      <c r="X396" s="84"/>
      <c r="Y396" s="84" t="s">
        <v>9</v>
      </c>
      <c r="Z396" s="90">
        <f>L426</f>
        <v>0.91</v>
      </c>
      <c r="AA396" s="97">
        <v>2.0100000000000002</v>
      </c>
      <c r="AB396" s="93">
        <f t="shared" si="51"/>
        <v>14.72</v>
      </c>
      <c r="AC396" s="93">
        <v>17.899999999999999</v>
      </c>
      <c r="AD396" s="93">
        <f>AD361+Table15253749627385[[#This Row],[Column1]]</f>
        <v>4.7700000000000005</v>
      </c>
      <c r="AE396" s="111">
        <f>AE361+Table15253749627385[[#This Row],[Column2]]</f>
        <v>6.4965424430641825</v>
      </c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</row>
    <row r="397" spans="1:69" x14ac:dyDescent="0.2">
      <c r="A397" s="84">
        <v>3</v>
      </c>
      <c r="B397" s="84"/>
      <c r="C397" s="84"/>
      <c r="D397" s="84"/>
      <c r="E397" s="84"/>
      <c r="F397" s="84"/>
      <c r="G397" s="84"/>
      <c r="H397" s="84"/>
      <c r="I397" s="84">
        <v>0.03</v>
      </c>
      <c r="J397" s="84">
        <v>0.03</v>
      </c>
      <c r="K397" s="84"/>
      <c r="L397" s="84">
        <v>0.01</v>
      </c>
      <c r="M397" s="84"/>
      <c r="N397" s="84"/>
      <c r="O397" s="84">
        <v>0.01</v>
      </c>
      <c r="P397" s="84"/>
      <c r="Q397" s="84"/>
      <c r="R397" s="84"/>
      <c r="S397" s="84"/>
      <c r="T397" s="84"/>
      <c r="U397" s="84">
        <v>0.04</v>
      </c>
      <c r="V397" s="84">
        <v>0.19</v>
      </c>
      <c r="W397" s="84">
        <v>3</v>
      </c>
      <c r="X397" s="84"/>
      <c r="Y397" s="34" t="s">
        <v>195</v>
      </c>
      <c r="Z397" s="90">
        <f>M426</f>
        <v>1.2500000000000002</v>
      </c>
      <c r="AA397" s="97">
        <v>1.8673913043478259</v>
      </c>
      <c r="AB397" s="93">
        <f t="shared" si="51"/>
        <v>12.680000000000001</v>
      </c>
      <c r="AC397" s="93">
        <v>16.39</v>
      </c>
      <c r="AD397" s="93">
        <f>AD362+Table15253749627385[[#This Row],[Column1]]</f>
        <v>5.73</v>
      </c>
      <c r="AE397" s="111">
        <f>AE362+Table15253749627385[[#This Row],[Column2]]</f>
        <v>5.858517786561265</v>
      </c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</row>
    <row r="398" spans="1:69" x14ac:dyDescent="0.2">
      <c r="A398" s="84">
        <v>4</v>
      </c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>
        <v>0.13</v>
      </c>
      <c r="W398" s="84">
        <v>4</v>
      </c>
      <c r="X398" s="84"/>
      <c r="Y398" s="84" t="s">
        <v>11</v>
      </c>
      <c r="Z398" s="90">
        <f>N426</f>
        <v>0.9</v>
      </c>
      <c r="AA398" s="97">
        <v>1.7295652173913041</v>
      </c>
      <c r="AB398" s="93">
        <f t="shared" si="51"/>
        <v>16.119999999999997</v>
      </c>
      <c r="AC398" s="93">
        <v>17.669999999999998</v>
      </c>
      <c r="AD398" s="93">
        <f>AD363+Table15253749627385[[#This Row],[Column1]]</f>
        <v>4.7</v>
      </c>
      <c r="AE398" s="111">
        <f>AE363+Table15253749627385[[#This Row],[Column2]]</f>
        <v>6.09203557312253</v>
      </c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</row>
    <row r="399" spans="1:69" x14ac:dyDescent="0.2">
      <c r="A399" s="84">
        <v>5</v>
      </c>
      <c r="B399" s="84"/>
      <c r="C399" s="84"/>
      <c r="D399" s="84"/>
      <c r="E399" s="84"/>
      <c r="F399" s="84"/>
      <c r="G399" s="84"/>
      <c r="H399" s="84"/>
      <c r="I399" s="84"/>
      <c r="J399" s="84"/>
      <c r="L399" s="84"/>
      <c r="M399" s="84"/>
      <c r="N399" s="84"/>
      <c r="O399" s="84"/>
      <c r="P399" s="84"/>
      <c r="Q399" s="84"/>
      <c r="R399" s="84"/>
      <c r="T399" s="84"/>
      <c r="U399" s="84"/>
      <c r="V399" s="84"/>
      <c r="W399" s="84">
        <v>5</v>
      </c>
      <c r="X399" s="84"/>
      <c r="Y399" s="34" t="s">
        <v>209</v>
      </c>
      <c r="Z399" s="90">
        <f>O426</f>
        <v>0.7200000000000002</v>
      </c>
      <c r="AA399" s="97">
        <v>1.735217391304348</v>
      </c>
      <c r="AB399" s="93">
        <f t="shared" si="51"/>
        <v>4.0400000000000009</v>
      </c>
      <c r="AC399" s="93">
        <v>15.38</v>
      </c>
      <c r="AD399" s="93">
        <f>AD364+Table15253749627385[[#This Row],[Column1]]</f>
        <v>1.9600000000000004</v>
      </c>
      <c r="AE399" s="111">
        <f>AE364+Table15253749627385[[#This Row],[Column2]]</f>
        <v>5.4741200828157357</v>
      </c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</row>
    <row r="400" spans="1:69" x14ac:dyDescent="0.2">
      <c r="A400" s="84">
        <v>6</v>
      </c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34">
        <v>0.01</v>
      </c>
      <c r="W400" s="84">
        <v>6</v>
      </c>
      <c r="X400" s="84"/>
      <c r="Y400" s="84" t="s">
        <v>13</v>
      </c>
      <c r="Z400" s="90">
        <f>P426</f>
        <v>1.03</v>
      </c>
      <c r="AA400" s="97">
        <v>1.6473913043478261</v>
      </c>
      <c r="AB400" s="93">
        <f t="shared" si="51"/>
        <v>14.640000000000002</v>
      </c>
      <c r="AC400" s="93">
        <v>15.180000000000003</v>
      </c>
      <c r="AD400" s="93">
        <f>AD365+Table15253749627385[[#This Row],[Column1]]</f>
        <v>4.79</v>
      </c>
      <c r="AE400" s="111">
        <f>AE365+Table15253749627385[[#This Row],[Column2]]</f>
        <v>5.1704347826086954</v>
      </c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</row>
    <row r="401" spans="1:69" x14ac:dyDescent="0.2">
      <c r="A401" s="84">
        <v>7</v>
      </c>
      <c r="B401" s="84">
        <v>0.09</v>
      </c>
      <c r="C401" s="84">
        <v>0.04</v>
      </c>
      <c r="D401" s="84">
        <v>7.0000000000000007E-2</v>
      </c>
      <c r="E401" s="34">
        <v>0.08</v>
      </c>
      <c r="F401" s="34">
        <v>0.05</v>
      </c>
      <c r="G401" s="84">
        <v>0.02</v>
      </c>
      <c r="H401" s="84">
        <v>0.05</v>
      </c>
      <c r="I401" s="84">
        <v>0.05</v>
      </c>
      <c r="J401" s="84">
        <v>0.08</v>
      </c>
      <c r="K401" s="84">
        <v>0.09</v>
      </c>
      <c r="L401" s="84">
        <v>0.09</v>
      </c>
      <c r="M401" s="34">
        <v>0.04</v>
      </c>
      <c r="N401" s="34">
        <v>0.05</v>
      </c>
      <c r="O401" s="84">
        <v>0.06</v>
      </c>
      <c r="P401" s="34">
        <v>0.02</v>
      </c>
      <c r="Q401" s="34">
        <v>0.04</v>
      </c>
      <c r="R401" s="34">
        <v>0.04</v>
      </c>
      <c r="S401" s="34">
        <v>7.0000000000000007E-2</v>
      </c>
      <c r="T401" s="84"/>
      <c r="U401" s="84">
        <v>0.04</v>
      </c>
      <c r="V401" s="34">
        <v>0.02</v>
      </c>
      <c r="W401" s="84">
        <v>7</v>
      </c>
      <c r="X401" s="84"/>
      <c r="Y401" s="34" t="s">
        <v>208</v>
      </c>
      <c r="Z401" s="90">
        <f>Q426</f>
        <v>1.31</v>
      </c>
      <c r="AA401" s="97">
        <v>1.6790476190476189</v>
      </c>
      <c r="AB401" s="93">
        <f t="shared" si="51"/>
        <v>11.24</v>
      </c>
      <c r="AC401" s="93">
        <v>15.379999999999999</v>
      </c>
      <c r="AD401" s="93">
        <f>AD366+Table15253749627385[[#This Row],[Column1]]</f>
        <v>4.4000000000000004</v>
      </c>
      <c r="AE401" s="111">
        <f>AE366+Table15253749627385[[#This Row],[Column2]]</f>
        <v>5.1366600790513832</v>
      </c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</row>
    <row r="402" spans="1:69" x14ac:dyDescent="0.2">
      <c r="A402" s="84">
        <v>8</v>
      </c>
      <c r="B402" s="84">
        <v>0.06</v>
      </c>
      <c r="C402" s="84">
        <v>0.08</v>
      </c>
      <c r="D402" s="84">
        <v>0.09</v>
      </c>
      <c r="E402" s="34">
        <v>7.0000000000000007E-2</v>
      </c>
      <c r="F402" s="34">
        <v>0.05</v>
      </c>
      <c r="G402" s="84">
        <v>0.09</v>
      </c>
      <c r="H402" s="84">
        <v>7.0000000000000007E-2</v>
      </c>
      <c r="I402" s="84">
        <v>0.08</v>
      </c>
      <c r="J402" s="84">
        <v>7.0000000000000007E-2</v>
      </c>
      <c r="K402" s="84">
        <v>0.06</v>
      </c>
      <c r="L402" s="84">
        <v>0.08</v>
      </c>
      <c r="M402" s="34">
        <v>0.06</v>
      </c>
      <c r="N402" s="34">
        <v>0.15</v>
      </c>
      <c r="O402" s="84">
        <v>0.13</v>
      </c>
      <c r="P402" s="34">
        <v>0.02</v>
      </c>
      <c r="Q402" s="34">
        <v>0.08</v>
      </c>
      <c r="R402" s="34">
        <v>0.03</v>
      </c>
      <c r="S402" s="34">
        <v>0.06</v>
      </c>
      <c r="T402" s="84"/>
      <c r="U402" s="84">
        <v>0.15</v>
      </c>
      <c r="V402" s="34">
        <v>0.12</v>
      </c>
      <c r="W402" s="84">
        <v>8</v>
      </c>
      <c r="X402" s="84"/>
      <c r="Y402" s="84" t="s">
        <v>191</v>
      </c>
      <c r="Z402" s="90">
        <f>R426</f>
        <v>1.1499999999999999</v>
      </c>
      <c r="AA402" s="97">
        <v>1.4900000000000002</v>
      </c>
      <c r="AB402" s="93">
        <f t="shared" si="51"/>
        <v>11.029999999999998</v>
      </c>
      <c r="AC402" s="93">
        <v>15.579999999999998</v>
      </c>
      <c r="AD402" s="93">
        <f>AD367+Table15253749627385[[#This Row],[Column1]]</f>
        <v>4.0299999999999994</v>
      </c>
      <c r="AE402" s="111">
        <f>AE367+Table15253749627385[[#This Row],[Column2]]</f>
        <v>5.4239869281045756</v>
      </c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</row>
    <row r="403" spans="1:69" x14ac:dyDescent="0.2">
      <c r="A403" s="84">
        <v>9</v>
      </c>
      <c r="B403" s="84">
        <v>0.01</v>
      </c>
      <c r="C403" s="84"/>
      <c r="D403" s="84">
        <v>0.06</v>
      </c>
      <c r="E403" s="34">
        <v>0.01</v>
      </c>
      <c r="F403" s="84"/>
      <c r="G403" s="84"/>
      <c r="H403" s="84"/>
      <c r="I403" s="139">
        <v>0.01</v>
      </c>
      <c r="J403" s="84">
        <v>0.01</v>
      </c>
      <c r="K403" s="84">
        <v>0.01</v>
      </c>
      <c r="L403" s="84"/>
      <c r="M403" s="84"/>
      <c r="N403" s="84"/>
      <c r="O403" s="84"/>
      <c r="Q403" s="84"/>
      <c r="R403" s="84"/>
      <c r="S403" s="84"/>
      <c r="T403" s="84"/>
      <c r="U403" s="84"/>
      <c r="V403" s="34">
        <v>0.01</v>
      </c>
      <c r="W403" s="84">
        <v>9</v>
      </c>
      <c r="X403" s="84"/>
      <c r="Y403" s="34" t="s">
        <v>210</v>
      </c>
      <c r="Z403" s="90">
        <f>S426</f>
        <v>1.31</v>
      </c>
      <c r="AA403" s="97">
        <v>2.0334782608695652</v>
      </c>
      <c r="AB403" s="93">
        <f t="shared" si="51"/>
        <v>1.33</v>
      </c>
      <c r="AC403" s="93">
        <v>14.350000000000001</v>
      </c>
      <c r="AD403" s="93">
        <f>AD368+Table15253749627385[[#This Row],[Column1]]</f>
        <v>1.33</v>
      </c>
      <c r="AE403" s="111">
        <f>AE368+Table15253749627385[[#This Row],[Column2]]</f>
        <v>6.5866045548654242</v>
      </c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</row>
    <row r="404" spans="1:69" x14ac:dyDescent="0.2">
      <c r="A404" s="84">
        <v>10</v>
      </c>
      <c r="B404" s="34">
        <v>0.01</v>
      </c>
      <c r="C404" s="84"/>
      <c r="D404" s="34">
        <v>0.01</v>
      </c>
      <c r="E404" s="84"/>
      <c r="F404" s="34">
        <v>0.12</v>
      </c>
      <c r="G404" s="84"/>
      <c r="H404" s="84"/>
      <c r="I404" s="84"/>
      <c r="J404" s="159">
        <v>0.01</v>
      </c>
      <c r="K404" s="84"/>
      <c r="L404" s="84"/>
      <c r="M404" s="84"/>
      <c r="N404" s="84"/>
      <c r="O404" s="84"/>
      <c r="P404" s="84"/>
      <c r="Q404" s="84"/>
      <c r="R404" s="84"/>
      <c r="T404" s="84"/>
      <c r="U404" s="84"/>
      <c r="V404" s="84"/>
      <c r="W404" s="84">
        <v>10</v>
      </c>
      <c r="X404" s="84"/>
      <c r="Y404" s="84" t="s">
        <v>17</v>
      </c>
      <c r="Z404" s="90">
        <f>T426</f>
        <v>0.59</v>
      </c>
      <c r="AA404" s="97">
        <v>1.5850000000000002</v>
      </c>
      <c r="AB404" s="93">
        <f t="shared" si="51"/>
        <v>14.770000000000001</v>
      </c>
      <c r="AC404" s="93">
        <v>13.16</v>
      </c>
      <c r="AD404" s="93">
        <f>AD369+Table15253749627385[[#This Row],[Column1]]</f>
        <v>3.5700000000000003</v>
      </c>
      <c r="AE404" s="111">
        <f>AE369+Table15253749627385[[#This Row],[Column2]]</f>
        <v>5.4666403162055337</v>
      </c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</row>
    <row r="405" spans="1:69" x14ac:dyDescent="0.2">
      <c r="A405" s="84">
        <v>11</v>
      </c>
      <c r="B405" s="34">
        <v>0.06</v>
      </c>
      <c r="C405">
        <v>0.09</v>
      </c>
      <c r="D405" s="34">
        <v>0.1</v>
      </c>
      <c r="E405" s="34">
        <v>0.08</v>
      </c>
      <c r="F405" s="34">
        <v>0.19</v>
      </c>
      <c r="G405" s="84">
        <v>0.16</v>
      </c>
      <c r="H405" s="84">
        <v>0.11</v>
      </c>
      <c r="I405" s="159">
        <v>7.0000000000000007E-2</v>
      </c>
      <c r="J405" s="159">
        <v>0.09</v>
      </c>
      <c r="K405" s="34">
        <v>0.12</v>
      </c>
      <c r="L405" s="84">
        <v>0.08</v>
      </c>
      <c r="M405" s="34">
        <v>0.08</v>
      </c>
      <c r="N405" s="34">
        <v>0.14000000000000001</v>
      </c>
      <c r="O405" s="84">
        <v>0.04</v>
      </c>
      <c r="P405" s="34">
        <v>0.1</v>
      </c>
      <c r="Q405" s="84">
        <v>0.14000000000000001</v>
      </c>
      <c r="R405" s="34">
        <v>0.09</v>
      </c>
      <c r="S405" s="34">
        <v>0.13</v>
      </c>
      <c r="T405" s="84">
        <v>0.06</v>
      </c>
      <c r="U405" s="84">
        <v>0.08</v>
      </c>
      <c r="V405" s="34">
        <v>0.13</v>
      </c>
      <c r="W405" s="84">
        <v>11</v>
      </c>
      <c r="X405" s="84"/>
      <c r="Y405" s="84" t="s">
        <v>18</v>
      </c>
      <c r="Z405" s="90">
        <f>U426</f>
        <v>1.06</v>
      </c>
      <c r="AA405" s="97">
        <v>2.3391666666666668</v>
      </c>
      <c r="AB405" s="93">
        <f t="shared" si="51"/>
        <v>3.31</v>
      </c>
      <c r="AC405" s="93"/>
      <c r="AD405" s="93">
        <f>AD370+Table15253749627385[[#This Row],[Column1]]</f>
        <v>3.31</v>
      </c>
      <c r="AE405" s="111">
        <f>AE370+Table15253749627385[[#This Row],[Column2]]</f>
        <v>6.246666666666667</v>
      </c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</row>
    <row r="406" spans="1:69" x14ac:dyDescent="0.2">
      <c r="A406" s="84">
        <v>12</v>
      </c>
      <c r="B406" s="34">
        <v>0.2</v>
      </c>
      <c r="C406">
        <v>0.23</v>
      </c>
      <c r="D406" s="34">
        <v>0.22</v>
      </c>
      <c r="E406" s="34">
        <v>0.46</v>
      </c>
      <c r="F406" s="34">
        <v>0.27</v>
      </c>
      <c r="G406" s="34">
        <v>0.25</v>
      </c>
      <c r="H406" s="159">
        <v>0.2</v>
      </c>
      <c r="I406" s="159">
        <v>0.22</v>
      </c>
      <c r="J406" s="159">
        <v>0.23</v>
      </c>
      <c r="K406" s="34">
        <v>0.28000000000000003</v>
      </c>
      <c r="L406" s="34">
        <v>0.25</v>
      </c>
      <c r="M406" s="34">
        <v>0.35</v>
      </c>
      <c r="N406" s="34">
        <v>0.28999999999999998</v>
      </c>
      <c r="O406" s="34">
        <v>0.17</v>
      </c>
      <c r="P406" s="34">
        <v>0.23</v>
      </c>
      <c r="Q406" s="34">
        <v>0.43</v>
      </c>
      <c r="R406" s="34">
        <v>0.32</v>
      </c>
      <c r="S406" s="34">
        <v>0.46</v>
      </c>
      <c r="T406" s="34">
        <v>0.24</v>
      </c>
      <c r="U406" s="34">
        <v>0.27</v>
      </c>
      <c r="V406" s="34">
        <v>0.38</v>
      </c>
      <c r="W406" s="84">
        <v>12</v>
      </c>
      <c r="X406" s="84"/>
      <c r="Y406" s="84" t="s">
        <v>19</v>
      </c>
      <c r="Z406" s="90">
        <f>V426</f>
        <v>1.5</v>
      </c>
      <c r="AA406" s="97">
        <v>3.2076923076923078</v>
      </c>
      <c r="AB406" s="93">
        <f t="shared" si="51"/>
        <v>5.0200000000000005</v>
      </c>
      <c r="AC406" s="93"/>
      <c r="AD406" s="93">
        <f>AD371+Table15253749627385[[#This Row],[Column1]]</f>
        <v>3.87</v>
      </c>
      <c r="AE406" s="111">
        <f>AE371+Table15253749627385[[#This Row],[Column2]]</f>
        <v>9.0100000000000016</v>
      </c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</row>
    <row r="407" spans="1:69" x14ac:dyDescent="0.2">
      <c r="A407" s="84">
        <v>13</v>
      </c>
      <c r="B407" s="84"/>
      <c r="C407" s="84"/>
      <c r="D407" s="34"/>
      <c r="F407" s="84"/>
      <c r="G407" s="84"/>
      <c r="H407" s="159">
        <v>0.01</v>
      </c>
      <c r="I407" s="84"/>
      <c r="J407" s="84"/>
      <c r="K407" s="84"/>
      <c r="L407" s="84"/>
      <c r="M407" s="84"/>
      <c r="N407" s="84"/>
      <c r="O407" s="84"/>
      <c r="Q407" s="84"/>
      <c r="S407" s="84"/>
      <c r="T407" s="84"/>
      <c r="U407" s="84"/>
      <c r="V407" s="84"/>
      <c r="W407" s="84">
        <v>13</v>
      </c>
      <c r="X407" s="84"/>
      <c r="Y407" s="84"/>
      <c r="Z407" s="90"/>
      <c r="AA407" s="90"/>
      <c r="AB407" s="92"/>
      <c r="AC407" s="92"/>
      <c r="AD407" s="93"/>
      <c r="AE407" s="111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</row>
    <row r="408" spans="1:69" x14ac:dyDescent="0.2">
      <c r="A408" s="84">
        <v>14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T408" s="84"/>
      <c r="U408" s="84"/>
      <c r="V408" s="84"/>
      <c r="W408" s="84">
        <v>14</v>
      </c>
      <c r="X408" s="84"/>
      <c r="Y408" s="84" t="s">
        <v>101</v>
      </c>
      <c r="Z408" s="90"/>
      <c r="AA408" s="90"/>
      <c r="AB408" s="92"/>
      <c r="AC408" s="163"/>
      <c r="AD408" s="92" t="s">
        <v>145</v>
      </c>
      <c r="AE408" s="111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</row>
    <row r="409" spans="1:69" x14ac:dyDescent="0.2">
      <c r="A409" s="84">
        <v>15</v>
      </c>
      <c r="B409" s="84"/>
      <c r="C409" s="84"/>
      <c r="D409" s="84"/>
      <c r="E409" s="84"/>
      <c r="F409" s="34">
        <v>0.01</v>
      </c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>
        <v>15</v>
      </c>
      <c r="X409" s="84"/>
      <c r="Y409" s="84"/>
      <c r="Z409" s="91" t="s">
        <v>102</v>
      </c>
      <c r="AA409" s="91"/>
      <c r="AB409" s="92"/>
      <c r="AC409" s="92"/>
      <c r="AD409" s="93"/>
      <c r="AE409" s="111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</row>
    <row r="410" spans="1:69" x14ac:dyDescent="0.2">
      <c r="A410" s="84">
        <v>16</v>
      </c>
      <c r="B410">
        <v>0.04</v>
      </c>
      <c r="C410" s="84"/>
      <c r="F410" s="84"/>
      <c r="G410" s="84"/>
      <c r="H410" s="34">
        <v>0.02</v>
      </c>
      <c r="I410" s="84"/>
      <c r="J410" s="84">
        <v>0.05</v>
      </c>
      <c r="K410">
        <v>0.02</v>
      </c>
      <c r="L410" s="84">
        <v>0.02</v>
      </c>
      <c r="M410" s="84">
        <v>0.04</v>
      </c>
      <c r="N410" s="84"/>
      <c r="O410" s="84"/>
      <c r="P410" s="84"/>
      <c r="Q410" s="84">
        <v>0.02</v>
      </c>
      <c r="R410" s="84"/>
      <c r="S410" s="84">
        <v>0.03</v>
      </c>
      <c r="T410" s="84"/>
      <c r="U410" s="84">
        <v>0.03</v>
      </c>
      <c r="V410" s="84"/>
      <c r="W410" s="84">
        <v>16</v>
      </c>
      <c r="X410" s="84"/>
      <c r="Y410" s="84"/>
      <c r="Z410" s="90"/>
      <c r="AA410" s="90"/>
      <c r="AB410" s="92"/>
      <c r="AC410" s="92"/>
      <c r="AD410" s="93"/>
      <c r="AE410" s="109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</row>
    <row r="411" spans="1:69" x14ac:dyDescent="0.2">
      <c r="A411" s="84">
        <v>17</v>
      </c>
      <c r="B411" s="84">
        <v>0.01</v>
      </c>
      <c r="C411" s="84"/>
      <c r="E411" s="84"/>
      <c r="F411" s="84"/>
      <c r="G411" s="84"/>
      <c r="H411" s="84"/>
      <c r="I411" s="84"/>
      <c r="J411" s="84"/>
      <c r="K411" s="84">
        <v>0.01</v>
      </c>
      <c r="L411" s="84">
        <v>0.01</v>
      </c>
      <c r="M411" s="84"/>
      <c r="N411" s="84"/>
      <c r="O411" s="84"/>
      <c r="P411" s="84">
        <v>0.06</v>
      </c>
      <c r="Q411" s="84"/>
      <c r="R411" s="84"/>
      <c r="S411" s="84"/>
      <c r="T411" s="84"/>
      <c r="U411" s="84"/>
      <c r="V411" s="84"/>
      <c r="W411" s="84">
        <v>17</v>
      </c>
      <c r="X411" s="84"/>
      <c r="Y411" s="84"/>
      <c r="Z411" s="90"/>
      <c r="AA411" s="90"/>
      <c r="AB411" s="92"/>
      <c r="AC411" s="92"/>
      <c r="AD411" s="93"/>
      <c r="AE411" s="93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</row>
    <row r="412" spans="1:69" x14ac:dyDescent="0.2">
      <c r="A412" s="84">
        <v>18</v>
      </c>
      <c r="B412" s="84"/>
      <c r="C412" s="84"/>
      <c r="E412" s="84"/>
      <c r="F412" s="84"/>
      <c r="G412" s="84"/>
      <c r="H412" s="84"/>
      <c r="I412" s="84"/>
      <c r="J412" s="84"/>
      <c r="L412" s="84"/>
      <c r="M412" s="84"/>
      <c r="N412" s="84"/>
      <c r="O412" s="84"/>
      <c r="P412" s="84"/>
      <c r="Q412" s="84"/>
      <c r="R412" s="84"/>
      <c r="U412" s="84"/>
      <c r="V412" s="84"/>
      <c r="W412" s="84">
        <v>18</v>
      </c>
      <c r="X412" s="84"/>
      <c r="Y412" s="84"/>
      <c r="Z412" s="90"/>
      <c r="AA412" s="90"/>
      <c r="AB412" s="92"/>
      <c r="AC412" s="92"/>
      <c r="AD412" s="93"/>
      <c r="AE412" s="93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</row>
    <row r="413" spans="1:69" x14ac:dyDescent="0.2">
      <c r="A413" s="84">
        <v>19</v>
      </c>
      <c r="B413" s="84">
        <v>0.18</v>
      </c>
      <c r="C413" s="84">
        <v>0.09</v>
      </c>
      <c r="D413" s="34">
        <v>0.27</v>
      </c>
      <c r="E413" s="34">
        <v>0.31</v>
      </c>
      <c r="F413" s="34">
        <v>0.1</v>
      </c>
      <c r="G413" s="84">
        <v>0.16</v>
      </c>
      <c r="H413" s="84">
        <v>0.11</v>
      </c>
      <c r="I413" s="84">
        <v>0.12</v>
      </c>
      <c r="J413" s="84">
        <v>0.15</v>
      </c>
      <c r="K413" s="84">
        <v>0.18</v>
      </c>
      <c r="L413" s="84">
        <v>0.11</v>
      </c>
      <c r="M413" s="34">
        <v>0.27</v>
      </c>
      <c r="N413" s="34">
        <v>0.18</v>
      </c>
      <c r="O413" s="84">
        <v>0.17</v>
      </c>
      <c r="P413" s="84"/>
      <c r="Q413" s="34">
        <v>0.19</v>
      </c>
      <c r="R413" s="34">
        <v>0.22</v>
      </c>
      <c r="S413" s="34">
        <v>0.27</v>
      </c>
      <c r="T413" s="84">
        <v>0.11</v>
      </c>
      <c r="U413" s="84">
        <v>0.19</v>
      </c>
      <c r="V413" s="84">
        <v>0.2</v>
      </c>
      <c r="W413" s="84">
        <v>19</v>
      </c>
      <c r="X413" s="84"/>
      <c r="Y413" s="84"/>
      <c r="Z413" s="90"/>
      <c r="AA413" s="90"/>
      <c r="AB413" s="92"/>
      <c r="AC413" s="92"/>
      <c r="AD413" s="93"/>
      <c r="AE413" s="93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</row>
    <row r="414" spans="1:69" x14ac:dyDescent="0.2">
      <c r="A414" s="84">
        <v>20</v>
      </c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>
        <v>20</v>
      </c>
      <c r="X414" s="84"/>
      <c r="Y414" s="84"/>
      <c r="Z414" s="90"/>
      <c r="AA414" s="90"/>
      <c r="AB414" s="92"/>
      <c r="AC414" s="92"/>
      <c r="AD414" s="93"/>
      <c r="AE414" s="93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</row>
    <row r="415" spans="1:69" x14ac:dyDescent="0.2">
      <c r="A415" s="84">
        <v>21</v>
      </c>
      <c r="B415" s="84"/>
      <c r="C415" s="84"/>
      <c r="D415" s="34"/>
      <c r="E415" s="84"/>
      <c r="F415" s="84"/>
      <c r="G415" s="84"/>
      <c r="H415" s="84"/>
      <c r="I415" s="84"/>
      <c r="J415" s="84"/>
      <c r="K415" s="84"/>
      <c r="L415" s="84"/>
      <c r="M415" s="84">
        <v>7.0000000000000007E-2</v>
      </c>
      <c r="N415" s="84"/>
      <c r="O415" s="84"/>
      <c r="P415" s="84">
        <v>0.28000000000000003</v>
      </c>
      <c r="Q415" s="84"/>
      <c r="R415" s="84"/>
      <c r="S415" s="84"/>
      <c r="T415" s="84"/>
      <c r="U415" s="84"/>
      <c r="V415" s="84"/>
      <c r="W415" s="84">
        <v>21</v>
      </c>
      <c r="X415" s="84"/>
      <c r="Y415" s="84"/>
      <c r="Z415" s="90"/>
      <c r="AA415" s="90"/>
      <c r="AB415" s="92"/>
      <c r="AC415" s="92"/>
      <c r="AD415" s="93"/>
      <c r="AE415" s="93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</row>
    <row r="416" spans="1:69" x14ac:dyDescent="0.2">
      <c r="A416" s="84">
        <v>22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>
        <v>0.13</v>
      </c>
      <c r="S416" s="84"/>
      <c r="T416" s="84"/>
      <c r="U416" s="84"/>
      <c r="V416" s="84"/>
      <c r="W416" s="84">
        <v>22</v>
      </c>
      <c r="X416" s="84"/>
      <c r="Y416" s="84"/>
      <c r="Z416" s="90"/>
      <c r="AA416" s="90"/>
      <c r="AB416" s="92"/>
      <c r="AC416" s="92"/>
      <c r="AD416" s="93"/>
      <c r="AE416" s="93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</row>
    <row r="417" spans="1:69" x14ac:dyDescent="0.2">
      <c r="A417" s="84">
        <v>23</v>
      </c>
      <c r="B417" s="84">
        <v>0.01</v>
      </c>
      <c r="C417" s="84">
        <v>0.01</v>
      </c>
      <c r="D417" s="84">
        <v>0.03</v>
      </c>
      <c r="E417" s="34">
        <v>0.05</v>
      </c>
      <c r="F417" s="34">
        <v>0.09</v>
      </c>
      <c r="G417" s="84">
        <v>0.03</v>
      </c>
      <c r="H417" s="84"/>
      <c r="I417" s="84">
        <v>0.04</v>
      </c>
      <c r="J417" s="84"/>
      <c r="K417">
        <v>0.01</v>
      </c>
      <c r="L417" s="84">
        <v>0.02</v>
      </c>
      <c r="M417" s="34">
        <v>0.03</v>
      </c>
      <c r="N417" s="34">
        <v>0.01</v>
      </c>
      <c r="O417" s="84">
        <v>7.0000000000000007E-2</v>
      </c>
      <c r="P417" s="84"/>
      <c r="Q417" s="34">
        <v>0.03</v>
      </c>
      <c r="R417" s="34">
        <v>0.02</v>
      </c>
      <c r="S417" s="34">
        <v>0.03</v>
      </c>
      <c r="T417" s="84">
        <v>0.03</v>
      </c>
      <c r="U417" s="84"/>
      <c r="V417" s="84">
        <v>0.01</v>
      </c>
      <c r="W417" s="84">
        <v>23</v>
      </c>
      <c r="X417" s="84"/>
      <c r="Y417" s="84"/>
      <c r="Z417" s="90"/>
      <c r="AA417" s="90"/>
      <c r="AB417" s="92"/>
      <c r="AC417" s="92"/>
      <c r="AD417" s="93"/>
      <c r="AE417" s="93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</row>
    <row r="418" spans="1:69" x14ac:dyDescent="0.2">
      <c r="A418" s="84">
        <v>24</v>
      </c>
      <c r="B418" s="84"/>
      <c r="C418" s="84"/>
      <c r="D418" s="84"/>
      <c r="E418" s="84"/>
      <c r="F418" s="84"/>
      <c r="G418" s="84"/>
      <c r="H418" s="84"/>
      <c r="I418" s="84"/>
      <c r="J418" s="84"/>
      <c r="K418">
        <v>0.01</v>
      </c>
      <c r="L418" s="84"/>
      <c r="M418" s="34">
        <v>0.01</v>
      </c>
      <c r="N418" s="84"/>
      <c r="O418" s="84"/>
      <c r="P418" s="84"/>
      <c r="Q418" s="84"/>
      <c r="R418" s="84"/>
      <c r="T418" s="84"/>
      <c r="U418" s="84"/>
      <c r="V418" s="84"/>
      <c r="W418" s="84">
        <v>24</v>
      </c>
      <c r="X418" s="84"/>
      <c r="Y418" s="84"/>
      <c r="Z418" s="90"/>
      <c r="AA418" s="90"/>
      <c r="AB418" s="92"/>
      <c r="AC418" s="92"/>
      <c r="AD418" s="93"/>
      <c r="AE418" s="93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</row>
    <row r="419" spans="1:69" x14ac:dyDescent="0.2">
      <c r="A419" s="84">
        <v>25</v>
      </c>
      <c r="B419">
        <v>0.01</v>
      </c>
      <c r="C419" s="84"/>
      <c r="D419" s="84"/>
      <c r="F419" s="84"/>
      <c r="G419" s="84"/>
      <c r="H419" s="84"/>
      <c r="I419" s="84"/>
      <c r="J419" s="84"/>
      <c r="L419" s="84"/>
      <c r="M419" s="84"/>
      <c r="N419" s="84"/>
      <c r="O419" s="84"/>
      <c r="P419" s="84"/>
      <c r="Q419" s="84"/>
      <c r="S419" s="84"/>
      <c r="T419" s="84"/>
      <c r="U419" s="84"/>
      <c r="V419" s="84"/>
      <c r="W419" s="84">
        <v>25</v>
      </c>
      <c r="X419" s="84"/>
      <c r="Y419" s="84"/>
      <c r="Z419" s="90"/>
      <c r="AA419" s="90"/>
      <c r="AB419" s="92"/>
      <c r="AC419" s="92"/>
      <c r="AD419" s="93"/>
      <c r="AE419" s="93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</row>
    <row r="420" spans="1:69" x14ac:dyDescent="0.2">
      <c r="A420" s="84">
        <v>26</v>
      </c>
      <c r="B420" s="84"/>
      <c r="C420" s="84"/>
      <c r="E420" s="84"/>
      <c r="F420" s="84"/>
      <c r="G420" s="84"/>
      <c r="H420" s="84"/>
      <c r="I420" s="84"/>
      <c r="J420" s="84"/>
      <c r="L420" s="84"/>
      <c r="M420" s="84"/>
      <c r="N420" s="84"/>
      <c r="P420" s="84"/>
      <c r="Q420" s="84"/>
      <c r="R420" s="84"/>
      <c r="S420" s="84"/>
      <c r="T420" s="84"/>
      <c r="U420" s="84"/>
      <c r="V420" s="84"/>
      <c r="W420" s="84">
        <v>26</v>
      </c>
      <c r="X420" s="84"/>
      <c r="Y420" s="84"/>
      <c r="Z420" s="90"/>
      <c r="AA420" s="90"/>
      <c r="AB420" s="92"/>
      <c r="AC420" s="92"/>
      <c r="AD420" s="93"/>
      <c r="AE420" s="93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</row>
    <row r="421" spans="1:69" x14ac:dyDescent="0.2">
      <c r="A421" s="84">
        <v>27</v>
      </c>
      <c r="B421">
        <v>0.03</v>
      </c>
      <c r="C421" s="84"/>
      <c r="D421" s="84"/>
      <c r="E421" s="84"/>
      <c r="F421" s="84"/>
      <c r="G421" s="84"/>
      <c r="H421" s="84"/>
      <c r="I421" s="84">
        <v>0.03</v>
      </c>
      <c r="J421" s="84">
        <v>0.03</v>
      </c>
      <c r="K421" s="84">
        <v>0.03</v>
      </c>
      <c r="L421" s="84">
        <v>0.01</v>
      </c>
      <c r="M421" s="34">
        <v>0.06</v>
      </c>
      <c r="N421" s="84"/>
      <c r="Q421" s="84"/>
      <c r="R421" s="84">
        <v>0.04</v>
      </c>
      <c r="S421" s="84"/>
      <c r="T421" s="84"/>
      <c r="U421" s="84">
        <v>0.01</v>
      </c>
      <c r="V421" s="84"/>
      <c r="W421" s="84">
        <v>27</v>
      </c>
      <c r="X421" s="84"/>
      <c r="Y421" s="84"/>
      <c r="Z421" s="90"/>
      <c r="AA421" s="90"/>
      <c r="AB421" s="92"/>
      <c r="AC421" s="92"/>
      <c r="AD421" s="93"/>
      <c r="AE421" s="93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</row>
    <row r="422" spans="1:69" x14ac:dyDescent="0.2">
      <c r="A422" s="84">
        <v>28</v>
      </c>
      <c r="B422">
        <v>0.01</v>
      </c>
      <c r="C422" s="84"/>
      <c r="D422">
        <v>0.01</v>
      </c>
      <c r="F422" s="84"/>
      <c r="G422" s="84"/>
      <c r="H422" s="84"/>
      <c r="I422" s="84"/>
      <c r="J422" s="84"/>
      <c r="L422" s="84"/>
      <c r="M422" s="84"/>
      <c r="N422" s="84"/>
      <c r="Q422" s="84">
        <v>0.03</v>
      </c>
      <c r="S422">
        <v>0.02</v>
      </c>
      <c r="T422" s="84"/>
      <c r="U422" s="84"/>
      <c r="V422" s="84"/>
      <c r="W422" s="84">
        <v>28</v>
      </c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</row>
    <row r="423" spans="1:69" x14ac:dyDescent="0.2">
      <c r="A423" s="84">
        <v>29</v>
      </c>
      <c r="B423" s="84"/>
      <c r="C423" s="84"/>
      <c r="D423" s="84"/>
      <c r="E423" s="84"/>
      <c r="F423" s="84"/>
      <c r="G423" s="84"/>
      <c r="H423" s="84">
        <v>0.03</v>
      </c>
      <c r="I423" s="84"/>
      <c r="J423" s="84"/>
      <c r="K423" s="84">
        <v>0.01</v>
      </c>
      <c r="L423" s="84"/>
      <c r="M423" s="84"/>
      <c r="N423" s="84"/>
      <c r="P423" s="84"/>
      <c r="Q423" s="84">
        <v>0.02</v>
      </c>
      <c r="R423" s="84"/>
      <c r="S423" s="84"/>
      <c r="T423" s="84"/>
      <c r="U423" s="84"/>
      <c r="V423" s="84"/>
      <c r="W423" s="84">
        <v>29</v>
      </c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</row>
    <row r="424" spans="1:69" x14ac:dyDescent="0.2">
      <c r="A424" s="84">
        <v>30</v>
      </c>
      <c r="B424" s="34">
        <v>0.01</v>
      </c>
      <c r="C424" s="84"/>
      <c r="E424" s="84"/>
      <c r="F424" s="84"/>
      <c r="G424" s="84"/>
      <c r="H424" s="84"/>
      <c r="I424" s="84"/>
      <c r="J424" s="84">
        <v>0.01</v>
      </c>
      <c r="L424" s="84"/>
      <c r="M424" s="84">
        <v>0.01</v>
      </c>
      <c r="N424" s="84"/>
      <c r="P424" s="84">
        <v>0.01</v>
      </c>
      <c r="Q424" s="84">
        <v>0.03</v>
      </c>
      <c r="R424" s="84"/>
      <c r="S424" s="84">
        <v>0.02</v>
      </c>
      <c r="T424" s="84"/>
      <c r="U424" s="84"/>
      <c r="V424" s="84"/>
      <c r="W424" s="84">
        <v>30</v>
      </c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</row>
    <row r="425" spans="1:69" x14ac:dyDescent="0.2">
      <c r="A425" s="84">
        <v>31</v>
      </c>
      <c r="B425" s="34">
        <v>0.16</v>
      </c>
      <c r="C425" s="84">
        <v>0.19</v>
      </c>
      <c r="D425" s="84">
        <v>0.13</v>
      </c>
      <c r="E425" s="34">
        <v>0.24</v>
      </c>
      <c r="F425" s="34">
        <v>0.41</v>
      </c>
      <c r="G425" s="84">
        <v>0.16</v>
      </c>
      <c r="H425" s="84">
        <v>0.15</v>
      </c>
      <c r="I425" s="84">
        <v>0.2</v>
      </c>
      <c r="J425" s="84">
        <v>0.16</v>
      </c>
      <c r="K425" s="84">
        <v>0.2</v>
      </c>
      <c r="L425" s="84">
        <v>0.21</v>
      </c>
      <c r="M425" s="34">
        <v>0.23</v>
      </c>
      <c r="N425" s="34">
        <v>0.08</v>
      </c>
      <c r="O425" s="84">
        <v>0.06</v>
      </c>
      <c r="P425" s="34">
        <v>0.31</v>
      </c>
      <c r="Q425" s="34">
        <v>0.3</v>
      </c>
      <c r="R425" s="34">
        <v>0.26</v>
      </c>
      <c r="S425" s="34">
        <v>0.22</v>
      </c>
      <c r="T425" s="34">
        <v>0.15</v>
      </c>
      <c r="U425" s="84">
        <v>0.22</v>
      </c>
      <c r="V425" s="84">
        <v>0.2</v>
      </c>
      <c r="W425" s="84">
        <v>31</v>
      </c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</row>
    <row r="426" spans="1:69" x14ac:dyDescent="0.2">
      <c r="A426" s="102" t="s">
        <v>37</v>
      </c>
      <c r="B426" s="102">
        <f t="shared" ref="B426:V426" si="53">SUM(B395:B425)</f>
        <v>0.89000000000000012</v>
      </c>
      <c r="C426" s="102">
        <f t="shared" si="53"/>
        <v>0.73</v>
      </c>
      <c r="D426" s="102">
        <f t="shared" si="53"/>
        <v>0.9900000000000001</v>
      </c>
      <c r="E426" s="102">
        <f t="shared" si="53"/>
        <v>1.3</v>
      </c>
      <c r="F426" s="102">
        <f t="shared" si="53"/>
        <v>1.29</v>
      </c>
      <c r="G426" s="102">
        <f t="shared" si="53"/>
        <v>0.87000000000000011</v>
      </c>
      <c r="H426" s="102">
        <f t="shared" si="53"/>
        <v>0.78000000000000014</v>
      </c>
      <c r="I426" s="102">
        <f t="shared" si="53"/>
        <v>0.85000000000000009</v>
      </c>
      <c r="J426" s="102">
        <f t="shared" si="53"/>
        <v>0.92000000000000015</v>
      </c>
      <c r="K426" s="102">
        <f t="shared" si="53"/>
        <v>1.03</v>
      </c>
      <c r="L426" s="102">
        <f t="shared" si="53"/>
        <v>0.91</v>
      </c>
      <c r="M426" s="102">
        <f t="shared" si="53"/>
        <v>1.2500000000000002</v>
      </c>
      <c r="N426" s="102">
        <f t="shared" si="53"/>
        <v>0.9</v>
      </c>
      <c r="O426" s="102">
        <f t="shared" si="53"/>
        <v>0.7200000000000002</v>
      </c>
      <c r="P426" s="102">
        <f t="shared" si="53"/>
        <v>1.03</v>
      </c>
      <c r="Q426" s="102">
        <f t="shared" si="53"/>
        <v>1.31</v>
      </c>
      <c r="R426" s="102">
        <f t="shared" si="53"/>
        <v>1.1499999999999999</v>
      </c>
      <c r="S426" s="102">
        <f t="shared" si="53"/>
        <v>1.31</v>
      </c>
      <c r="T426" s="102">
        <f t="shared" si="53"/>
        <v>0.59</v>
      </c>
      <c r="U426" s="102">
        <f t="shared" si="53"/>
        <v>1.06</v>
      </c>
      <c r="V426" s="102">
        <f t="shared" si="53"/>
        <v>1.5</v>
      </c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</row>
    <row r="427" spans="1:69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</row>
    <row r="428" spans="1:69" x14ac:dyDescent="0.2">
      <c r="A428" s="137" t="s">
        <v>87</v>
      </c>
      <c r="B428" s="137">
        <f t="shared" ref="B428:V428" si="54">SUM(B34+B69+B104+B140+B175+B211+B246+B282+B318+B354+B390+B426)</f>
        <v>10.660000000000002</v>
      </c>
      <c r="C428" s="137">
        <f t="shared" si="54"/>
        <v>17.829999999999998</v>
      </c>
      <c r="D428" s="137">
        <f t="shared" si="54"/>
        <v>10.87</v>
      </c>
      <c r="E428" s="137">
        <f t="shared" si="54"/>
        <v>17.78</v>
      </c>
      <c r="F428" s="137">
        <f t="shared" si="54"/>
        <v>13.810000000000002</v>
      </c>
      <c r="G428" s="137">
        <f t="shared" si="54"/>
        <v>1.25</v>
      </c>
      <c r="H428" s="137">
        <f t="shared" si="54"/>
        <v>3.0300000000000002</v>
      </c>
      <c r="I428" s="137">
        <f t="shared" si="54"/>
        <v>5.77</v>
      </c>
      <c r="J428" s="137">
        <f t="shared" si="54"/>
        <v>2.4300000000000006</v>
      </c>
      <c r="K428" s="137">
        <f t="shared" si="54"/>
        <v>10.000000000000002</v>
      </c>
      <c r="L428" s="137">
        <f t="shared" si="54"/>
        <v>14.72</v>
      </c>
      <c r="M428" s="137">
        <f t="shared" si="54"/>
        <v>12.680000000000001</v>
      </c>
      <c r="N428" s="137">
        <f t="shared" si="54"/>
        <v>16.119999999999997</v>
      </c>
      <c r="O428" s="137">
        <f t="shared" si="54"/>
        <v>4.0400000000000009</v>
      </c>
      <c r="P428" s="137">
        <f t="shared" si="54"/>
        <v>14.640000000000002</v>
      </c>
      <c r="Q428" s="137">
        <f t="shared" si="54"/>
        <v>11.24</v>
      </c>
      <c r="R428" s="137">
        <f t="shared" si="54"/>
        <v>11.029999999999998</v>
      </c>
      <c r="S428" s="137">
        <f t="shared" si="54"/>
        <v>1.33</v>
      </c>
      <c r="T428" s="137">
        <f t="shared" si="54"/>
        <v>14.770000000000001</v>
      </c>
      <c r="U428" s="138">
        <f t="shared" si="54"/>
        <v>3.31</v>
      </c>
      <c r="V428" s="138">
        <f t="shared" si="54"/>
        <v>5.61</v>
      </c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4"/>
      <c r="BP428" s="84"/>
      <c r="BQ428" s="84"/>
    </row>
    <row r="429" spans="1:69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</row>
    <row r="430" spans="1:69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</row>
  </sheetData>
  <pageMargins left="0.7" right="0.7" top="0.75" bottom="0.75" header="0.3" footer="0.3"/>
  <pageSetup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EB116-6ECC-4F0E-A65D-CC403FA90AA0}">
  <dimension ref="A1:BS434"/>
  <sheetViews>
    <sheetView topLeftCell="N1" workbookViewId="0">
      <selection activeCell="Y1" sqref="Y1:BT427"/>
    </sheetView>
  </sheetViews>
  <sheetFormatPr defaultRowHeight="12.75" x14ac:dyDescent="0.2"/>
  <cols>
    <col min="4" max="4" width="10" customWidth="1"/>
    <col min="17" max="17" width="10.5703125" customWidth="1"/>
    <col min="19" max="19" width="10.5703125" customWidth="1"/>
    <col min="20" max="20" width="11.42578125" customWidth="1"/>
    <col min="21" max="21" width="11.85546875" customWidth="1"/>
    <col min="25" max="25" width="12.7109375" customWidth="1"/>
    <col min="33" max="33" width="12.5703125" customWidth="1"/>
    <col min="48" max="48" width="12.5703125" customWidth="1"/>
    <col min="55" max="55" width="10.5703125" customWidth="1"/>
    <col min="56" max="56" width="11.7109375" customWidth="1"/>
  </cols>
  <sheetData>
    <row r="1" spans="1:71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34" t="s">
        <v>220</v>
      </c>
      <c r="H1" s="34" t="s">
        <v>216</v>
      </c>
      <c r="I1" s="84" t="s">
        <v>6</v>
      </c>
      <c r="J1" s="84" t="s">
        <v>180</v>
      </c>
      <c r="K1" s="84" t="s">
        <v>96</v>
      </c>
      <c r="L1" s="84" t="s">
        <v>9</v>
      </c>
      <c r="M1" s="34" t="s">
        <v>195</v>
      </c>
      <c r="N1" s="84" t="s">
        <v>11</v>
      </c>
      <c r="O1" s="34" t="s">
        <v>209</v>
      </c>
      <c r="P1" s="84" t="s">
        <v>13</v>
      </c>
      <c r="Q1" s="162" t="s">
        <v>208</v>
      </c>
      <c r="R1" s="34" t="s">
        <v>225</v>
      </c>
      <c r="S1" s="34" t="s">
        <v>221</v>
      </c>
      <c r="T1" s="34" t="s">
        <v>17</v>
      </c>
      <c r="U1" s="34" t="s">
        <v>39</v>
      </c>
      <c r="V1" s="34" t="s">
        <v>218</v>
      </c>
      <c r="W1" s="84"/>
      <c r="X1" s="84"/>
      <c r="Y1" s="84"/>
      <c r="Z1" s="86"/>
      <c r="AA1" s="86"/>
      <c r="AB1" s="84"/>
      <c r="AC1" s="84"/>
      <c r="AD1" s="84"/>
      <c r="AE1" s="84"/>
      <c r="AF1" s="84"/>
    </row>
    <row r="2" spans="1:71" ht="15" x14ac:dyDescent="0.2">
      <c r="A2" s="84">
        <v>2020</v>
      </c>
      <c r="B2" s="84"/>
      <c r="C2" s="34" t="s">
        <v>214</v>
      </c>
      <c r="D2" s="34" t="s">
        <v>238</v>
      </c>
      <c r="E2" s="34" t="s">
        <v>239</v>
      </c>
      <c r="F2" s="34" t="s">
        <v>237</v>
      </c>
      <c r="G2" s="34" t="s">
        <v>219</v>
      </c>
      <c r="H2" s="34" t="s">
        <v>217</v>
      </c>
      <c r="I2" s="84"/>
      <c r="J2" s="84"/>
      <c r="K2" s="84"/>
      <c r="L2" s="34" t="s">
        <v>228</v>
      </c>
      <c r="M2" s="34" t="s">
        <v>240</v>
      </c>
      <c r="N2" s="34" t="s">
        <v>215</v>
      </c>
      <c r="O2" s="84"/>
      <c r="P2" s="34" t="s">
        <v>213</v>
      </c>
      <c r="Q2" s="34" t="s">
        <v>241</v>
      </c>
      <c r="R2" s="84" t="s">
        <v>191</v>
      </c>
      <c r="S2" s="34" t="s">
        <v>230</v>
      </c>
      <c r="T2" s="34" t="s">
        <v>232</v>
      </c>
      <c r="U2" s="34" t="s">
        <v>211</v>
      </c>
      <c r="V2" s="84" t="s">
        <v>19</v>
      </c>
      <c r="W2" s="84"/>
      <c r="X2" s="84"/>
      <c r="Y2" s="89">
        <v>43831</v>
      </c>
      <c r="Z2" s="90"/>
      <c r="AA2" s="91" t="s">
        <v>107</v>
      </c>
      <c r="AB2" s="92"/>
      <c r="AC2" s="92"/>
      <c r="AD2" s="92"/>
      <c r="AE2" s="92"/>
      <c r="AF2" s="84"/>
      <c r="AG2" s="84"/>
      <c r="AH2" s="84"/>
      <c r="AI2" s="84"/>
      <c r="AJ2" s="84"/>
      <c r="AK2" s="87" t="s">
        <v>143</v>
      </c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>
        <v>2019</v>
      </c>
      <c r="AW2" s="84"/>
      <c r="AX2" s="84" t="str">
        <f>B1</f>
        <v>Pomeroy</v>
      </c>
      <c r="AY2" s="84" t="str">
        <f>C1</f>
        <v>Kuhn</v>
      </c>
      <c r="AZ2" s="84" t="str">
        <f>D1</f>
        <v>Tom Keatts</v>
      </c>
      <c r="BA2" s="84" t="str">
        <f>E1</f>
        <v>Victor</v>
      </c>
      <c r="BB2" s="84" t="str">
        <f>F1</f>
        <v>Ruark</v>
      </c>
      <c r="BC2" s="34" t="s">
        <v>223</v>
      </c>
      <c r="BD2" s="34" t="s">
        <v>222</v>
      </c>
      <c r="BE2" s="84" t="str">
        <f t="shared" ref="BE2:BR2" si="0">I1</f>
        <v>Cardwell</v>
      </c>
      <c r="BF2" s="84" t="str">
        <f t="shared" si="0"/>
        <v>Hastings</v>
      </c>
      <c r="BG2" s="84" t="str">
        <f t="shared" si="0"/>
        <v>510 Pataha</v>
      </c>
      <c r="BH2" s="84" t="str">
        <f t="shared" si="0"/>
        <v>Williams</v>
      </c>
      <c r="BI2" s="84" t="str">
        <f t="shared" si="0"/>
        <v>Deadman</v>
      </c>
      <c r="BJ2" s="84" t="str">
        <f t="shared" si="0"/>
        <v>Houser</v>
      </c>
      <c r="BK2" s="84" t="str">
        <f t="shared" si="0"/>
        <v>Dye Seed</v>
      </c>
      <c r="BL2" s="84" t="str">
        <f t="shared" si="0"/>
        <v>Landkammer</v>
      </c>
      <c r="BM2" s="84" t="str">
        <f t="shared" si="0"/>
        <v>Lynn Gulch</v>
      </c>
      <c r="BN2" s="84" t="str">
        <f t="shared" si="0"/>
        <v>Gwinn</v>
      </c>
      <c r="BO2" s="84" t="str">
        <f t="shared" si="0"/>
        <v>B Wolf</v>
      </c>
      <c r="BP2" s="84" t="str">
        <f t="shared" si="0"/>
        <v>S. Flerchinger</v>
      </c>
      <c r="BQ2" s="84" t="str">
        <f t="shared" si="0"/>
        <v>B Slaybaugh</v>
      </c>
      <c r="BR2" s="84" t="str">
        <f t="shared" si="0"/>
        <v>Columbia C</v>
      </c>
      <c r="BS2" s="88" t="s">
        <v>20</v>
      </c>
    </row>
    <row r="3" spans="1:71" x14ac:dyDescent="0.2">
      <c r="A3" s="84">
        <v>1</v>
      </c>
      <c r="B3" s="84"/>
      <c r="C3" s="84"/>
      <c r="D3" s="84"/>
      <c r="E3" s="84"/>
      <c r="F3" s="84"/>
      <c r="G3" s="84"/>
      <c r="H3" s="84">
        <v>0.08</v>
      </c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>
        <v>0.01</v>
      </c>
      <c r="U3" s="84"/>
      <c r="V3" s="84">
        <v>0.01</v>
      </c>
      <c r="W3" s="84">
        <v>1</v>
      </c>
      <c r="X3" s="84"/>
      <c r="Y3" s="84"/>
      <c r="Z3" s="90" t="s">
        <v>98</v>
      </c>
      <c r="AA3" s="91" t="s">
        <v>115</v>
      </c>
      <c r="AB3" s="92" t="s">
        <v>99</v>
      </c>
      <c r="AC3" s="92" t="s">
        <v>116</v>
      </c>
      <c r="AD3" s="93" t="s">
        <v>100</v>
      </c>
      <c r="AE3" s="93" t="s">
        <v>178</v>
      </c>
      <c r="AF3" s="84"/>
      <c r="AG3" s="84"/>
      <c r="AH3" s="87" t="s">
        <v>138</v>
      </c>
      <c r="AI3" s="87" t="s">
        <v>103</v>
      </c>
      <c r="AJ3" s="87" t="s">
        <v>139</v>
      </c>
      <c r="AK3" s="87" t="s">
        <v>140</v>
      </c>
      <c r="AL3" s="87" t="s">
        <v>42</v>
      </c>
      <c r="AM3" s="87" t="s">
        <v>43</v>
      </c>
      <c r="AN3" s="87" t="s">
        <v>45</v>
      </c>
      <c r="AO3" s="87" t="s">
        <v>58</v>
      </c>
      <c r="AP3" s="87" t="s">
        <v>59</v>
      </c>
      <c r="AQ3" s="87" t="s">
        <v>104</v>
      </c>
      <c r="AR3" s="87" t="s">
        <v>141</v>
      </c>
      <c r="AS3" s="87" t="s">
        <v>62</v>
      </c>
      <c r="AT3" s="87" t="s">
        <v>142</v>
      </c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8"/>
    </row>
    <row r="4" spans="1:71" x14ac:dyDescent="0.2">
      <c r="A4" s="84">
        <v>2</v>
      </c>
      <c r="B4" s="84">
        <v>0.13</v>
      </c>
      <c r="C4" s="84"/>
      <c r="D4" s="84">
        <v>0.18</v>
      </c>
      <c r="E4" s="34">
        <v>0.14000000000000001</v>
      </c>
      <c r="F4" s="84">
        <v>0.06</v>
      </c>
      <c r="G4" s="34">
        <v>7.0000000000000007E-2</v>
      </c>
      <c r="H4" s="34">
        <v>0.03</v>
      </c>
      <c r="I4" s="34">
        <v>0.13</v>
      </c>
      <c r="J4" s="84">
        <v>0.14000000000000001</v>
      </c>
      <c r="K4" s="84">
        <v>0.17</v>
      </c>
      <c r="L4" s="84">
        <v>0.15</v>
      </c>
      <c r="M4" s="84"/>
      <c r="N4" s="34">
        <v>7.0000000000000007E-2</v>
      </c>
      <c r="O4" s="34">
        <v>0.15</v>
      </c>
      <c r="P4" s="34">
        <v>0.12</v>
      </c>
      <c r="Q4" s="84"/>
      <c r="R4" s="84">
        <v>0.11</v>
      </c>
      <c r="S4" s="84">
        <v>0.18</v>
      </c>
      <c r="T4" s="84"/>
      <c r="U4" s="84">
        <v>0.1</v>
      </c>
      <c r="V4" s="34">
        <v>0.03</v>
      </c>
      <c r="W4" s="84">
        <v>2</v>
      </c>
      <c r="X4" s="84"/>
      <c r="Y4" s="84" t="str">
        <f>B1</f>
        <v>Pomeroy</v>
      </c>
      <c r="Z4" s="90">
        <f>B34</f>
        <v>1.7000000000000002</v>
      </c>
      <c r="AA4" s="97">
        <v>1.5339130434782606</v>
      </c>
      <c r="AB4" s="93">
        <f>AH28</f>
        <v>1.7000000000000002</v>
      </c>
      <c r="AC4" s="93">
        <v>1.77</v>
      </c>
      <c r="AD4" s="93">
        <f>AX$34+AX$35+AX$36+AX$37+AB4</f>
        <v>7.13</v>
      </c>
      <c r="AE4" s="93">
        <f>Table16263851507486[[#This Row],[Column3]]+Average!Q475</f>
        <v>6.2778746836899018</v>
      </c>
      <c r="AF4" s="84"/>
      <c r="AG4" s="84" t="str">
        <f>B$1</f>
        <v>Pomeroy</v>
      </c>
      <c r="AH4" s="94">
        <f>$B34</f>
        <v>1.7000000000000002</v>
      </c>
      <c r="AI4" s="94">
        <f>$B69</f>
        <v>3.2199999999999998</v>
      </c>
      <c r="AJ4" s="94">
        <f>$B104</f>
        <v>0.54</v>
      </c>
      <c r="AK4" s="94">
        <f>$B139</f>
        <v>0.48</v>
      </c>
      <c r="AL4" s="94">
        <f>$B174</f>
        <v>3.5599999999999996</v>
      </c>
      <c r="AM4" s="94">
        <f>$B210</f>
        <v>1.1599999999999999</v>
      </c>
      <c r="AN4" s="94">
        <f>$B245</f>
        <v>0.2</v>
      </c>
      <c r="AO4" s="94">
        <f>$B281</f>
        <v>0.13</v>
      </c>
      <c r="AP4" s="94">
        <f>$B317</f>
        <v>0.41</v>
      </c>
      <c r="AQ4" s="94">
        <f>$B353</f>
        <v>1.2800000000000002</v>
      </c>
      <c r="AR4" s="94">
        <f>$B389</f>
        <v>2.5399999999999991</v>
      </c>
      <c r="AS4" s="94">
        <f>$B425</f>
        <v>1.6600000000000004</v>
      </c>
      <c r="AT4" s="94">
        <f>$B427</f>
        <v>16.88</v>
      </c>
      <c r="AU4" s="84"/>
      <c r="AV4" s="95" t="s">
        <v>21</v>
      </c>
      <c r="AW4" s="84"/>
      <c r="AX4" s="84">
        <f t="shared" ref="AX4:BD4" si="1">B34</f>
        <v>1.7000000000000002</v>
      </c>
      <c r="AY4" s="84">
        <f t="shared" si="1"/>
        <v>1.1600000000000001</v>
      </c>
      <c r="AZ4" s="84">
        <f t="shared" si="1"/>
        <v>1.9999999999999998</v>
      </c>
      <c r="BA4" s="84">
        <f t="shared" si="1"/>
        <v>2.58</v>
      </c>
      <c r="BB4" s="84">
        <f t="shared" si="1"/>
        <v>1.62</v>
      </c>
      <c r="BC4" s="84">
        <f t="shared" si="1"/>
        <v>2.0799999999999996</v>
      </c>
      <c r="BD4" s="84">
        <f t="shared" si="1"/>
        <v>2.35</v>
      </c>
      <c r="BE4" s="84">
        <f t="shared" ref="BE4:BR4" si="2">I34</f>
        <v>1.8399999999999999</v>
      </c>
      <c r="BF4" s="84">
        <f t="shared" si="2"/>
        <v>1.7100000000000002</v>
      </c>
      <c r="BG4" s="84">
        <f t="shared" si="2"/>
        <v>2.0099999999999998</v>
      </c>
      <c r="BH4" s="84">
        <f t="shared" si="2"/>
        <v>1.9800000000000002</v>
      </c>
      <c r="BI4" s="84">
        <f t="shared" si="2"/>
        <v>0</v>
      </c>
      <c r="BJ4" s="84">
        <f t="shared" si="2"/>
        <v>1.9200000000000004</v>
      </c>
      <c r="BK4" s="84">
        <f t="shared" si="2"/>
        <v>1.41</v>
      </c>
      <c r="BL4" s="84">
        <f t="shared" si="2"/>
        <v>1.5</v>
      </c>
      <c r="BM4" s="84">
        <f t="shared" si="2"/>
        <v>0</v>
      </c>
      <c r="BN4" s="84">
        <f t="shared" si="2"/>
        <v>1.4700000000000002</v>
      </c>
      <c r="BO4" s="84">
        <f t="shared" si="2"/>
        <v>2.0300000000000002</v>
      </c>
      <c r="BP4" s="84">
        <f t="shared" si="2"/>
        <v>1.33</v>
      </c>
      <c r="BQ4" s="84">
        <f t="shared" si="2"/>
        <v>2.76</v>
      </c>
      <c r="BR4" s="84">
        <f t="shared" si="2"/>
        <v>1.81</v>
      </c>
      <c r="BS4" s="96">
        <f t="shared" ref="BS4:BS15" si="3">AVERAGE(AX4:BR4)</f>
        <v>1.6790476190476189</v>
      </c>
    </row>
    <row r="5" spans="1:71" x14ac:dyDescent="0.2">
      <c r="A5" s="84">
        <v>3</v>
      </c>
      <c r="B5" s="84"/>
      <c r="C5" s="84">
        <v>0.06</v>
      </c>
      <c r="D5" s="84"/>
      <c r="E5" s="84">
        <v>0.05</v>
      </c>
      <c r="F5" s="84">
        <v>0.09</v>
      </c>
      <c r="G5" s="84"/>
      <c r="H5" s="34">
        <v>0.01</v>
      </c>
      <c r="I5" s="34"/>
      <c r="J5" s="84"/>
      <c r="K5" s="84"/>
      <c r="L5" s="84"/>
      <c r="M5" s="84"/>
      <c r="N5" s="84"/>
      <c r="O5" s="84"/>
      <c r="P5" s="84"/>
      <c r="Q5" s="84"/>
      <c r="R5" s="84"/>
      <c r="S5" s="84"/>
      <c r="T5" s="84">
        <v>0.06</v>
      </c>
      <c r="U5" s="84"/>
      <c r="V5" s="84">
        <v>0.02</v>
      </c>
      <c r="W5" s="84">
        <v>3</v>
      </c>
      <c r="X5" s="84"/>
      <c r="Y5" s="84" t="str">
        <f>C1</f>
        <v>Kuhn</v>
      </c>
      <c r="Z5" s="90">
        <f>C34</f>
        <v>1.1600000000000001</v>
      </c>
      <c r="AA5" s="97">
        <v>2.0852941176470585</v>
      </c>
      <c r="AB5" s="93">
        <f>AH29</f>
        <v>1.1600000000000001</v>
      </c>
      <c r="AC5" s="93">
        <v>1.32</v>
      </c>
      <c r="AD5" s="93">
        <f>AY$34+AY$35+AY$36+AY$37+AB5</f>
        <v>9.65</v>
      </c>
      <c r="AE5" s="93">
        <f>Table16263851507486[[#This Row],[Column3]]+Average!Q476</f>
        <v>9.2406056177411671</v>
      </c>
      <c r="AF5" s="84"/>
      <c r="AG5" s="84" t="str">
        <f>C$1</f>
        <v>Kuhn</v>
      </c>
      <c r="AH5" s="94">
        <f>$C34</f>
        <v>1.1600000000000001</v>
      </c>
      <c r="AI5" s="94">
        <f>$C69</f>
        <v>3.8899999999999997</v>
      </c>
      <c r="AJ5" s="94">
        <f>$C104</f>
        <v>0.77</v>
      </c>
      <c r="AK5" s="94">
        <f>$C139</f>
        <v>1.2000000000000002</v>
      </c>
      <c r="AL5" s="94">
        <f>$C174</f>
        <v>3.64</v>
      </c>
      <c r="AM5" s="94">
        <f>$C210</f>
        <v>1.4300000000000002</v>
      </c>
      <c r="AN5" s="94">
        <f>$C245</f>
        <v>0.31999999999999995</v>
      </c>
      <c r="AO5" s="94">
        <f>$C281</f>
        <v>0.19</v>
      </c>
      <c r="AP5" s="94">
        <f>$C317</f>
        <v>0.29000000000000004</v>
      </c>
      <c r="AQ5" s="94">
        <f>$C353</f>
        <v>1.78</v>
      </c>
      <c r="AR5" s="94">
        <f>$C389</f>
        <v>2.4399999999999991</v>
      </c>
      <c r="AS5" s="94">
        <f>$C425</f>
        <v>1.25</v>
      </c>
      <c r="AT5" s="94">
        <f>$C427</f>
        <v>18.36</v>
      </c>
      <c r="AU5" s="84"/>
      <c r="AV5" s="95" t="s">
        <v>22</v>
      </c>
      <c r="AW5" s="84"/>
      <c r="AX5" s="84">
        <f t="shared" ref="AX5:BD5" si="4">B69</f>
        <v>3.2199999999999998</v>
      </c>
      <c r="AY5" s="84">
        <f t="shared" si="4"/>
        <v>3.8899999999999997</v>
      </c>
      <c r="AZ5" s="84">
        <f t="shared" si="4"/>
        <v>4.72</v>
      </c>
      <c r="BA5" s="84">
        <f t="shared" si="4"/>
        <v>3.73</v>
      </c>
      <c r="BB5" s="84">
        <f t="shared" si="4"/>
        <v>3.2</v>
      </c>
      <c r="BC5" s="84">
        <f t="shared" si="4"/>
        <v>3.6499999999999995</v>
      </c>
      <c r="BD5" s="84">
        <f t="shared" si="4"/>
        <v>4.379999999999999</v>
      </c>
      <c r="BE5" s="84">
        <f t="shared" ref="BE5:BR5" si="5">I69</f>
        <v>5.6800000000000006</v>
      </c>
      <c r="BF5" s="84">
        <f t="shared" si="5"/>
        <v>4.5900000000000007</v>
      </c>
      <c r="BG5" s="84">
        <f t="shared" si="5"/>
        <v>3.22</v>
      </c>
      <c r="BH5" s="84">
        <f t="shared" si="5"/>
        <v>4.1599999999999993</v>
      </c>
      <c r="BI5" s="84">
        <f t="shared" si="5"/>
        <v>0</v>
      </c>
      <c r="BJ5" s="84">
        <f t="shared" si="5"/>
        <v>0.79</v>
      </c>
      <c r="BK5" s="84">
        <f t="shared" si="5"/>
        <v>4.9000000000000012</v>
      </c>
      <c r="BL5" s="84">
        <f t="shared" si="5"/>
        <v>4.4400000000000004</v>
      </c>
      <c r="BM5" s="84">
        <f t="shared" si="5"/>
        <v>0</v>
      </c>
      <c r="BN5" s="84">
        <f t="shared" si="5"/>
        <v>2.8099999999999996</v>
      </c>
      <c r="BO5" s="84">
        <f t="shared" si="5"/>
        <v>2.9499999999999993</v>
      </c>
      <c r="BP5" s="84">
        <f t="shared" si="5"/>
        <v>5.9599999999999991</v>
      </c>
      <c r="BQ5" s="84">
        <f t="shared" si="5"/>
        <v>3.94</v>
      </c>
      <c r="BR5" s="84">
        <f t="shared" si="5"/>
        <v>6.4899999999999993</v>
      </c>
      <c r="BS5" s="96">
        <f t="shared" si="3"/>
        <v>3.6533333333333324</v>
      </c>
    </row>
    <row r="6" spans="1:71" x14ac:dyDescent="0.2">
      <c r="A6" s="84">
        <v>4</v>
      </c>
      <c r="B6" s="84">
        <v>0.01</v>
      </c>
      <c r="C6" s="84">
        <v>0.03</v>
      </c>
      <c r="D6" s="84">
        <v>0.01</v>
      </c>
      <c r="E6" s="84"/>
      <c r="F6" s="84"/>
      <c r="G6" s="84">
        <v>0.01</v>
      </c>
      <c r="H6" s="84"/>
      <c r="I6" s="84"/>
      <c r="J6" s="84"/>
      <c r="K6" s="84"/>
      <c r="L6" s="84">
        <v>0.01</v>
      </c>
      <c r="M6" s="84"/>
      <c r="N6" s="84"/>
      <c r="O6" s="84"/>
      <c r="P6" s="84">
        <v>0.02</v>
      </c>
      <c r="Q6" s="84"/>
      <c r="R6" s="84"/>
      <c r="S6" s="84"/>
      <c r="T6" s="84">
        <v>0.04</v>
      </c>
      <c r="U6" s="84">
        <v>0.03</v>
      </c>
      <c r="V6" s="34">
        <v>7.0000000000000007E-2</v>
      </c>
      <c r="W6" s="84">
        <v>4</v>
      </c>
      <c r="X6" s="84"/>
      <c r="Y6" s="84" t="str">
        <f>D1</f>
        <v>Tom Keatts</v>
      </c>
      <c r="Z6" s="90">
        <f>D34</f>
        <v>1.9999999999999998</v>
      </c>
      <c r="AA6" s="97"/>
      <c r="AB6" s="93">
        <f>AH30</f>
        <v>1.9999999999999998</v>
      </c>
      <c r="AC6" s="98"/>
      <c r="AD6" s="93">
        <f>AZ$34+AZ$35+AZ$36+AZ$37+AB6</f>
        <v>4.7</v>
      </c>
      <c r="AE6" s="93">
        <f>Table16263851507486[[#This Row],[Column3]]+Average!Q477</f>
        <v>6.3177585649644472</v>
      </c>
      <c r="AF6" s="84"/>
      <c r="AG6" s="84" t="str">
        <f>D$1</f>
        <v>Tom Keatts</v>
      </c>
      <c r="AH6" s="94">
        <f>$D34</f>
        <v>1.9999999999999998</v>
      </c>
      <c r="AI6" s="94">
        <f>$D69</f>
        <v>4.72</v>
      </c>
      <c r="AJ6" s="94">
        <f>$D104</f>
        <v>0.6100000000000001</v>
      </c>
      <c r="AK6" s="94">
        <f>$D139</f>
        <v>0.5</v>
      </c>
      <c r="AL6" s="94">
        <f>$D174</f>
        <v>26.240000000000002</v>
      </c>
      <c r="AM6" s="94">
        <f>$D210</f>
        <v>1.21</v>
      </c>
      <c r="AN6" s="94">
        <f>$D245</f>
        <v>0.22999999999999998</v>
      </c>
      <c r="AO6" s="94">
        <f>$D281</f>
        <v>0.08</v>
      </c>
      <c r="AP6" s="94">
        <f>$D317</f>
        <v>0.33000000000000007</v>
      </c>
      <c r="AQ6" s="94">
        <f>$D353</f>
        <v>1.2600000000000002</v>
      </c>
      <c r="AR6" s="94">
        <f>$D389</f>
        <v>2.1199999999999997</v>
      </c>
      <c r="AS6" s="94">
        <f>$D425</f>
        <v>0.96</v>
      </c>
      <c r="AT6" s="94">
        <f>$D427</f>
        <v>40.259999999999991</v>
      </c>
      <c r="AU6" s="84"/>
      <c r="AV6" s="95" t="s">
        <v>23</v>
      </c>
      <c r="AW6" s="84"/>
      <c r="AX6" s="84">
        <f t="shared" ref="AX6:BD6" si="6">B104</f>
        <v>0.54</v>
      </c>
      <c r="AY6" s="84">
        <f t="shared" si="6"/>
        <v>0.77</v>
      </c>
      <c r="AZ6" s="84">
        <f t="shared" si="6"/>
        <v>0.6100000000000001</v>
      </c>
      <c r="BA6" s="84">
        <f t="shared" si="6"/>
        <v>0.70000000000000007</v>
      </c>
      <c r="BB6" s="84">
        <f t="shared" si="6"/>
        <v>0.1</v>
      </c>
      <c r="BC6" s="84">
        <f t="shared" si="6"/>
        <v>0.84000000000000008</v>
      </c>
      <c r="BD6" s="84">
        <f t="shared" si="6"/>
        <v>1.43</v>
      </c>
      <c r="BE6" s="84">
        <f t="shared" ref="BE6:BR6" si="7">I104</f>
        <v>0.66999999999999993</v>
      </c>
      <c r="BF6" s="84">
        <f t="shared" si="7"/>
        <v>0.44000000000000006</v>
      </c>
      <c r="BG6" s="84">
        <f t="shared" si="7"/>
        <v>0.73</v>
      </c>
      <c r="BH6" s="84">
        <f t="shared" si="7"/>
        <v>0.83</v>
      </c>
      <c r="BI6" s="84">
        <f t="shared" si="7"/>
        <v>0</v>
      </c>
      <c r="BJ6" s="84">
        <f t="shared" si="7"/>
        <v>0.02</v>
      </c>
      <c r="BK6" s="84">
        <f t="shared" si="7"/>
        <v>0.64999999999999991</v>
      </c>
      <c r="BL6" s="84">
        <f t="shared" si="7"/>
        <v>0.64</v>
      </c>
      <c r="BM6" s="84">
        <f t="shared" si="7"/>
        <v>0.83000000000000007</v>
      </c>
      <c r="BN6" s="84">
        <f t="shared" si="7"/>
        <v>0.14000000000000001</v>
      </c>
      <c r="BO6" s="84">
        <f t="shared" si="7"/>
        <v>0.82000000000000006</v>
      </c>
      <c r="BP6" s="84">
        <f t="shared" si="7"/>
        <v>1.04</v>
      </c>
      <c r="BQ6" s="84">
        <f t="shared" si="7"/>
        <v>0.92000000000000015</v>
      </c>
      <c r="BR6" s="84">
        <f t="shared" si="7"/>
        <v>0.41</v>
      </c>
      <c r="BS6" s="96">
        <f t="shared" si="3"/>
        <v>0.62523809523809526</v>
      </c>
    </row>
    <row r="7" spans="1:71" x14ac:dyDescent="0.2">
      <c r="A7" s="84">
        <v>5</v>
      </c>
      <c r="B7" s="84">
        <v>0.04</v>
      </c>
      <c r="C7" s="84">
        <v>0.01</v>
      </c>
      <c r="D7" s="34">
        <v>0.02</v>
      </c>
      <c r="E7" s="34">
        <v>0.05</v>
      </c>
      <c r="F7" s="84"/>
      <c r="G7" s="84"/>
      <c r="H7" s="84"/>
      <c r="I7" s="84">
        <v>0.01</v>
      </c>
      <c r="J7" s="84">
        <v>0.04</v>
      </c>
      <c r="K7">
        <v>0.04</v>
      </c>
      <c r="L7" s="84">
        <v>0.04</v>
      </c>
      <c r="M7" s="84"/>
      <c r="N7" s="84"/>
      <c r="O7" s="84"/>
      <c r="P7" s="84"/>
      <c r="Q7" s="84"/>
      <c r="R7" s="84">
        <v>0.02</v>
      </c>
      <c r="S7">
        <v>7.0000000000000007E-2</v>
      </c>
      <c r="T7" s="84"/>
      <c r="U7" s="84">
        <v>7.0000000000000007E-2</v>
      </c>
      <c r="V7" s="34">
        <v>0.01</v>
      </c>
      <c r="W7" s="84">
        <v>5</v>
      </c>
      <c r="X7" s="84"/>
      <c r="Y7" s="84" t="str">
        <f>E1</f>
        <v>Victor</v>
      </c>
      <c r="Z7" s="90">
        <f>E34</f>
        <v>2.58</v>
      </c>
      <c r="AA7" s="97">
        <v>2.7186956521739134</v>
      </c>
      <c r="AB7" s="93">
        <f>AH31</f>
        <v>2.58</v>
      </c>
      <c r="AC7" s="93">
        <v>2.5299999999999998</v>
      </c>
      <c r="AD7" s="93">
        <f>BA$34+BA$35+BA$36+BA$37+AB7</f>
        <v>7.26</v>
      </c>
      <c r="AE7" s="93">
        <f>Table16263851507486[[#This Row],[Column3]]+Average!Q478</f>
        <v>10.390124223602484</v>
      </c>
      <c r="AF7" s="84"/>
      <c r="AG7" s="84" t="str">
        <f>E$1</f>
        <v>Victor</v>
      </c>
      <c r="AH7" s="94">
        <f>$E34</f>
        <v>2.58</v>
      </c>
      <c r="AI7" s="94">
        <f>$E69</f>
        <v>3.73</v>
      </c>
      <c r="AJ7" s="94">
        <f>$E104</f>
        <v>0.70000000000000007</v>
      </c>
      <c r="AK7" s="94">
        <f>$E139</f>
        <v>0.33999999999999997</v>
      </c>
      <c r="AL7" s="94">
        <f>$E174</f>
        <v>3.9299999999999997</v>
      </c>
      <c r="AM7" s="94">
        <f>$E210</f>
        <v>1.5400000000000003</v>
      </c>
      <c r="AN7" s="94">
        <f>$E245</f>
        <v>0.26</v>
      </c>
      <c r="AO7" s="94">
        <f>$E281</f>
        <v>0.11</v>
      </c>
      <c r="AP7" s="94">
        <f>$E317</f>
        <v>0.39</v>
      </c>
      <c r="AQ7" s="94">
        <f>$E353</f>
        <v>1.65</v>
      </c>
      <c r="AR7" s="94">
        <f>$E389</f>
        <v>1.99</v>
      </c>
      <c r="AS7" s="94">
        <f>$E425</f>
        <v>1.7800000000000002</v>
      </c>
      <c r="AT7" s="94">
        <f>$E427</f>
        <v>19.000000000000004</v>
      </c>
      <c r="AU7" s="84"/>
      <c r="AV7" s="95" t="s">
        <v>24</v>
      </c>
      <c r="AW7" s="84"/>
      <c r="AX7" s="84">
        <f t="shared" ref="AX7:BD7" si="8">B139</f>
        <v>0.48</v>
      </c>
      <c r="AY7" s="84">
        <f t="shared" si="8"/>
        <v>1.2000000000000002</v>
      </c>
      <c r="AZ7" s="84">
        <f t="shared" si="8"/>
        <v>0.5</v>
      </c>
      <c r="BA7" s="84">
        <f t="shared" si="8"/>
        <v>0.33999999999999997</v>
      </c>
      <c r="BB7" s="84">
        <f t="shared" si="8"/>
        <v>0.56999999999999995</v>
      </c>
      <c r="BC7" s="84">
        <f t="shared" si="8"/>
        <v>0.77</v>
      </c>
      <c r="BD7" s="84">
        <f t="shared" si="8"/>
        <v>1.25</v>
      </c>
      <c r="BE7" s="84">
        <f t="shared" ref="BE7:BR7" si="9">I139</f>
        <v>0.6</v>
      </c>
      <c r="BF7" s="84">
        <f t="shared" si="9"/>
        <v>0.41000000000000003</v>
      </c>
      <c r="BG7" s="84">
        <f t="shared" si="9"/>
        <v>0.16</v>
      </c>
      <c r="BH7" s="84">
        <f t="shared" si="9"/>
        <v>0.61</v>
      </c>
      <c r="BI7" s="84">
        <f t="shared" si="9"/>
        <v>0.49000000000000005</v>
      </c>
      <c r="BJ7" s="84">
        <f t="shared" si="9"/>
        <v>0.95</v>
      </c>
      <c r="BK7" s="84">
        <f t="shared" si="9"/>
        <v>0.59000000000000008</v>
      </c>
      <c r="BL7" s="84">
        <f t="shared" si="9"/>
        <v>0.82000000000000006</v>
      </c>
      <c r="BM7" s="84">
        <f t="shared" si="9"/>
        <v>0.5</v>
      </c>
      <c r="BN7" s="84">
        <f t="shared" si="9"/>
        <v>1.83</v>
      </c>
      <c r="BO7" s="84">
        <f t="shared" si="9"/>
        <v>0.52</v>
      </c>
      <c r="BP7" s="84">
        <f t="shared" si="9"/>
        <v>0.74</v>
      </c>
      <c r="BQ7" s="84">
        <f t="shared" si="9"/>
        <v>0.88000000000000012</v>
      </c>
      <c r="BR7" s="84">
        <f t="shared" si="9"/>
        <v>1.1600000000000004</v>
      </c>
      <c r="BS7" s="96">
        <f t="shared" si="3"/>
        <v>0.73190476190476195</v>
      </c>
    </row>
    <row r="8" spans="1:71" x14ac:dyDescent="0.2">
      <c r="A8" s="84">
        <v>6</v>
      </c>
      <c r="B8" s="34">
        <v>0.01</v>
      </c>
      <c r="C8" s="34">
        <v>0.02</v>
      </c>
      <c r="D8" s="34">
        <v>0.02</v>
      </c>
      <c r="E8" s="34">
        <v>0.27</v>
      </c>
      <c r="F8" s="34">
        <v>0.11</v>
      </c>
      <c r="G8" s="84">
        <v>0.03</v>
      </c>
      <c r="H8" s="34">
        <v>0.1</v>
      </c>
      <c r="I8" s="34">
        <v>0.05</v>
      </c>
      <c r="J8" s="84"/>
      <c r="K8" s="84"/>
      <c r="L8" s="34">
        <v>0.01</v>
      </c>
      <c r="M8" s="84"/>
      <c r="N8" s="84">
        <v>0.01</v>
      </c>
      <c r="O8" s="84">
        <v>0.04</v>
      </c>
      <c r="P8" s="84">
        <v>0.08</v>
      </c>
      <c r="Q8" s="84"/>
      <c r="R8" s="84">
        <v>0.03</v>
      </c>
      <c r="S8" s="84">
        <v>0.03</v>
      </c>
      <c r="T8" s="34">
        <v>0.01</v>
      </c>
      <c r="U8" s="34">
        <v>0.13</v>
      </c>
      <c r="V8" s="34">
        <v>7.0000000000000007E-2</v>
      </c>
      <c r="W8" s="84">
        <v>6</v>
      </c>
      <c r="X8" s="84"/>
      <c r="Y8" s="84" t="str">
        <f>F1</f>
        <v>Ruark</v>
      </c>
      <c r="Z8" s="90">
        <f>F34</f>
        <v>1.62</v>
      </c>
      <c r="AA8" s="97">
        <v>1.5539130434782606</v>
      </c>
      <c r="AB8" s="93">
        <f>AH32</f>
        <v>1.62</v>
      </c>
      <c r="AC8" s="93">
        <v>1.78</v>
      </c>
      <c r="AD8" s="93">
        <f>BB$34+BB$35+BB$36+BB$37+AB8</f>
        <v>8.0399999999999991</v>
      </c>
      <c r="AE8" s="93">
        <f>Table16263851507486[[#This Row],[Column3]]+Average!Q479</f>
        <v>7.3805013625665801</v>
      </c>
      <c r="AF8" s="84"/>
      <c r="AG8" s="84" t="str">
        <f>F$1</f>
        <v>Ruark</v>
      </c>
      <c r="AH8" s="94">
        <f>$F34</f>
        <v>1.62</v>
      </c>
      <c r="AI8" s="94">
        <f>$F69</f>
        <v>3.2</v>
      </c>
      <c r="AJ8" s="94">
        <f>$F104</f>
        <v>0.1</v>
      </c>
      <c r="AK8" s="94">
        <f>$F139</f>
        <v>0.56999999999999995</v>
      </c>
      <c r="AL8" s="94">
        <f>$F174</f>
        <v>2.75</v>
      </c>
      <c r="AM8" s="94">
        <f>$F210</f>
        <v>1.35</v>
      </c>
      <c r="AN8" s="94">
        <f>$F245</f>
        <v>0.21000000000000002</v>
      </c>
      <c r="AO8" s="94">
        <f>$F281</f>
        <v>0.25</v>
      </c>
      <c r="AP8" s="94">
        <f>$F317</f>
        <v>0.71</v>
      </c>
      <c r="AQ8" s="94">
        <f>$F353</f>
        <v>1.5800000000000003</v>
      </c>
      <c r="AR8" s="94">
        <f>$F389</f>
        <v>1.9200000000000004</v>
      </c>
      <c r="AS8" s="94">
        <f>$F425</f>
        <v>1.9300000000000002</v>
      </c>
      <c r="AT8" s="94">
        <f>$F427</f>
        <v>16.190000000000001</v>
      </c>
      <c r="AU8" s="84"/>
      <c r="AV8" s="95" t="s">
        <v>25</v>
      </c>
      <c r="AW8" s="84"/>
      <c r="AX8" s="84">
        <f t="shared" ref="AX8:BD8" si="10">B174</f>
        <v>3.5599999999999996</v>
      </c>
      <c r="AY8" s="84">
        <f t="shared" si="10"/>
        <v>3.64</v>
      </c>
      <c r="AZ8" s="84">
        <f t="shared" si="10"/>
        <v>26.240000000000002</v>
      </c>
      <c r="BA8" s="84">
        <f t="shared" si="10"/>
        <v>3.9299999999999997</v>
      </c>
      <c r="BB8" s="84">
        <f t="shared" si="10"/>
        <v>2.75</v>
      </c>
      <c r="BC8" s="84">
        <f t="shared" si="10"/>
        <v>4.919999999999999</v>
      </c>
      <c r="BD8" s="84">
        <f t="shared" si="10"/>
        <v>5.1300000000000008</v>
      </c>
      <c r="BE8" s="84">
        <f t="shared" ref="BE8:BR8" si="11">I174</f>
        <v>4.29</v>
      </c>
      <c r="BF8" s="84">
        <f t="shared" si="11"/>
        <v>3.1</v>
      </c>
      <c r="BG8" s="84">
        <f t="shared" si="11"/>
        <v>4.05</v>
      </c>
      <c r="BH8" s="84">
        <f t="shared" si="11"/>
        <v>5.3900000000000006</v>
      </c>
      <c r="BI8" s="84">
        <f t="shared" si="11"/>
        <v>3.4</v>
      </c>
      <c r="BJ8" s="84">
        <f t="shared" si="11"/>
        <v>3.9400000000000004</v>
      </c>
      <c r="BK8" s="84">
        <f t="shared" si="11"/>
        <v>3.5</v>
      </c>
      <c r="BL8" s="84">
        <f t="shared" si="11"/>
        <v>3.07</v>
      </c>
      <c r="BM8" s="84">
        <f t="shared" si="11"/>
        <v>4.97</v>
      </c>
      <c r="BN8" s="84">
        <f t="shared" si="11"/>
        <v>0</v>
      </c>
      <c r="BO8" s="84">
        <f t="shared" si="11"/>
        <v>4.4799999999999995</v>
      </c>
      <c r="BP8" s="84">
        <f t="shared" si="11"/>
        <v>3.85</v>
      </c>
      <c r="BQ8" s="84">
        <f t="shared" si="11"/>
        <v>4.25</v>
      </c>
      <c r="BR8" s="84">
        <f t="shared" si="11"/>
        <v>3.1999999999999997</v>
      </c>
      <c r="BS8" s="96">
        <f t="shared" si="3"/>
        <v>4.8409523809523805</v>
      </c>
    </row>
    <row r="9" spans="1:71" x14ac:dyDescent="0.2">
      <c r="A9" s="84">
        <v>7</v>
      </c>
      <c r="B9" s="84"/>
      <c r="C9" s="84"/>
      <c r="D9" s="34"/>
      <c r="E9" s="84"/>
      <c r="F9" s="84"/>
      <c r="G9" s="84"/>
      <c r="H9" s="84"/>
      <c r="I9" s="34">
        <v>0.02</v>
      </c>
      <c r="J9" s="84"/>
      <c r="K9" s="84"/>
      <c r="L9" s="84"/>
      <c r="M9" s="84"/>
      <c r="N9" s="84"/>
      <c r="O9" s="84"/>
      <c r="P9" s="84"/>
      <c r="Q9" s="84"/>
      <c r="R9" s="84"/>
      <c r="S9" s="34">
        <v>0.01</v>
      </c>
      <c r="T9" s="84"/>
      <c r="U9" s="34">
        <v>0.01</v>
      </c>
      <c r="V9" s="84"/>
      <c r="W9" s="84">
        <v>7</v>
      </c>
      <c r="X9" s="84"/>
      <c r="Y9" s="84" t="str">
        <f>I1</f>
        <v>Cardwell</v>
      </c>
      <c r="Z9" s="91">
        <f>I34</f>
        <v>1.8399999999999999</v>
      </c>
      <c r="AA9" s="97">
        <v>1.6034999999999999</v>
      </c>
      <c r="AB9" s="93">
        <f t="shared" ref="AB9:AB22" si="12">AH35</f>
        <v>1.8399999999999999</v>
      </c>
      <c r="AC9" s="93">
        <v>1.93</v>
      </c>
      <c r="AD9" s="93">
        <f>BE$34+BE$35+BE$36+BE$37+AB9</f>
        <v>6.29</v>
      </c>
      <c r="AE9" s="93">
        <f>Table16263851507486[[#This Row],[Column3]]+Average!Q480</f>
        <v>6.4787321981424153</v>
      </c>
      <c r="AF9" s="84"/>
      <c r="AG9" s="34" t="s">
        <v>220</v>
      </c>
      <c r="AH9" s="94">
        <f>$G34</f>
        <v>2.0799999999999996</v>
      </c>
      <c r="AI9" s="94">
        <f>$G$69</f>
        <v>3.6499999999999995</v>
      </c>
      <c r="AJ9" s="94">
        <f>$G104</f>
        <v>0.84000000000000008</v>
      </c>
      <c r="AK9" s="94">
        <f>$G139</f>
        <v>0.77</v>
      </c>
      <c r="AL9" s="94">
        <f>$G174</f>
        <v>4.919999999999999</v>
      </c>
      <c r="AM9" s="94">
        <f>$G210</f>
        <v>1.7800000000000002</v>
      </c>
      <c r="AN9" s="94">
        <f>$G245</f>
        <v>0</v>
      </c>
      <c r="AO9" s="94">
        <f>$G281</f>
        <v>0</v>
      </c>
      <c r="AP9" s="94">
        <f>$G317</f>
        <v>0</v>
      </c>
      <c r="AQ9" s="94">
        <f>$G353</f>
        <v>0</v>
      </c>
      <c r="AR9" s="94">
        <f>$G389</f>
        <v>3.2999999999999994</v>
      </c>
      <c r="AS9" s="94">
        <f>$G425</f>
        <v>1.7000000000000002</v>
      </c>
      <c r="AT9" s="94">
        <f>$G427</f>
        <v>19.04</v>
      </c>
      <c r="AU9" s="99"/>
      <c r="AV9" s="95" t="s">
        <v>26</v>
      </c>
      <c r="AW9" s="84"/>
      <c r="AX9" s="84">
        <f t="shared" ref="AX9:BD9" si="13">B210</f>
        <v>1.1599999999999999</v>
      </c>
      <c r="AY9" s="84">
        <f t="shared" si="13"/>
        <v>1.4300000000000002</v>
      </c>
      <c r="AZ9" s="84">
        <f t="shared" si="13"/>
        <v>1.21</v>
      </c>
      <c r="BA9" s="84">
        <f t="shared" si="13"/>
        <v>1.5400000000000003</v>
      </c>
      <c r="BB9" s="84">
        <f t="shared" si="13"/>
        <v>1.35</v>
      </c>
      <c r="BC9" s="84">
        <f t="shared" si="13"/>
        <v>1.7800000000000002</v>
      </c>
      <c r="BD9" s="84">
        <f t="shared" si="13"/>
        <v>3.17</v>
      </c>
      <c r="BE9" s="84">
        <f t="shared" ref="BE9:BR9" si="14">I210</f>
        <v>1.05</v>
      </c>
      <c r="BF9" s="84">
        <f t="shared" si="14"/>
        <v>0.75000000000000011</v>
      </c>
      <c r="BG9" s="84">
        <f t="shared" si="14"/>
        <v>1.24</v>
      </c>
      <c r="BH9" s="84">
        <f t="shared" si="14"/>
        <v>1.1299999999999999</v>
      </c>
      <c r="BI9" s="84">
        <f t="shared" si="14"/>
        <v>0.93</v>
      </c>
      <c r="BJ9" s="84">
        <f t="shared" si="14"/>
        <v>2.0100000000000002</v>
      </c>
      <c r="BK9" s="84">
        <f t="shared" si="14"/>
        <v>1.1100000000000001</v>
      </c>
      <c r="BL9" s="84">
        <f t="shared" si="14"/>
        <v>1.5000000000000002</v>
      </c>
      <c r="BM9" s="84">
        <f t="shared" si="14"/>
        <v>0</v>
      </c>
      <c r="BN9" s="84">
        <f t="shared" si="14"/>
        <v>1.4900000000000002</v>
      </c>
      <c r="BO9" s="84">
        <f t="shared" si="14"/>
        <v>1.31</v>
      </c>
      <c r="BP9" s="84">
        <f t="shared" si="14"/>
        <v>1.98</v>
      </c>
      <c r="BQ9" s="84">
        <f t="shared" si="14"/>
        <v>1.1400000000000001</v>
      </c>
      <c r="BR9" s="84">
        <f t="shared" si="14"/>
        <v>1.1300000000000003</v>
      </c>
      <c r="BS9" s="96">
        <f t="shared" si="3"/>
        <v>1.3528571428571428</v>
      </c>
    </row>
    <row r="10" spans="1:71" x14ac:dyDescent="0.2">
      <c r="A10" s="84">
        <v>8</v>
      </c>
      <c r="B10" s="34">
        <v>0.03</v>
      </c>
      <c r="C10" s="34">
        <v>0.03</v>
      </c>
      <c r="D10" s="34">
        <v>0.08</v>
      </c>
      <c r="E10" s="84"/>
      <c r="F10" s="84"/>
      <c r="G10" s="84">
        <v>0.03</v>
      </c>
      <c r="H10" s="84"/>
      <c r="I10" s="34">
        <v>0.02</v>
      </c>
      <c r="J10" s="84">
        <v>0.04</v>
      </c>
      <c r="K10" s="84">
        <v>7.0000000000000007E-2</v>
      </c>
      <c r="L10" s="34">
        <v>0.08</v>
      </c>
      <c r="M10" s="84"/>
      <c r="N10" s="34">
        <v>7.0000000000000007E-2</v>
      </c>
      <c r="O10" s="84"/>
      <c r="P10" s="84">
        <v>0.02</v>
      </c>
      <c r="Q10" s="84"/>
      <c r="R10" s="34"/>
      <c r="S10" s="34">
        <v>0.01</v>
      </c>
      <c r="T10" s="34">
        <v>0.02</v>
      </c>
      <c r="U10" s="34">
        <v>0.09</v>
      </c>
      <c r="V10" s="34">
        <v>0.09</v>
      </c>
      <c r="W10" s="84">
        <v>8</v>
      </c>
      <c r="X10" s="84"/>
      <c r="Y10" s="84" t="str">
        <f>J1</f>
        <v>Hastings</v>
      </c>
      <c r="Z10" s="90">
        <f>J34</f>
        <v>1.7100000000000002</v>
      </c>
      <c r="AA10" s="97">
        <v>1.776956521739131</v>
      </c>
      <c r="AB10" s="93">
        <f t="shared" si="12"/>
        <v>1.7100000000000002</v>
      </c>
      <c r="AC10" s="93">
        <v>1.84</v>
      </c>
      <c r="AD10" s="93">
        <f>BF$34+BF$35+BF$36+BF$37+AB10</f>
        <v>8.57</v>
      </c>
      <c r="AE10" s="93">
        <f>Table16263851507486[[#This Row],[Column3]]+Average!Q481</f>
        <v>7.6571773194599286</v>
      </c>
      <c r="AF10" s="84"/>
      <c r="AG10" s="34" t="s">
        <v>222</v>
      </c>
      <c r="AH10" s="94">
        <f>$H34</f>
        <v>2.35</v>
      </c>
      <c r="AI10" s="94">
        <f>$H$69</f>
        <v>4.379999999999999</v>
      </c>
      <c r="AJ10" s="94">
        <f>$H104</f>
        <v>1.43</v>
      </c>
      <c r="AK10" s="94">
        <f>$H139</f>
        <v>1.25</v>
      </c>
      <c r="AL10" s="94">
        <f>$H174</f>
        <v>5.1300000000000008</v>
      </c>
      <c r="AM10" s="94">
        <f>$H210</f>
        <v>3.17</v>
      </c>
      <c r="AN10" s="94">
        <f>$H245</f>
        <v>0</v>
      </c>
      <c r="AO10" s="94">
        <f>$H281</f>
        <v>0</v>
      </c>
      <c r="AP10" s="94">
        <f>$H317</f>
        <v>0</v>
      </c>
      <c r="AQ10" s="94">
        <f>$H253</f>
        <v>0</v>
      </c>
      <c r="AR10" s="94">
        <f>$H389</f>
        <v>2.9499999999999993</v>
      </c>
      <c r="AS10" s="94">
        <f>$H425</f>
        <v>2.4899999999999993</v>
      </c>
      <c r="AT10" s="94">
        <f>$H427</f>
        <v>26.27</v>
      </c>
      <c r="AU10" s="99"/>
      <c r="AV10" s="95" t="s">
        <v>27</v>
      </c>
      <c r="AW10" s="84"/>
      <c r="AX10" s="84">
        <f t="shared" ref="AX10:BD10" si="15">B245</f>
        <v>0.2</v>
      </c>
      <c r="AY10" s="84">
        <f t="shared" si="15"/>
        <v>0.31999999999999995</v>
      </c>
      <c r="AZ10" s="84">
        <f t="shared" si="15"/>
        <v>0.22999999999999998</v>
      </c>
      <c r="BA10" s="84">
        <f t="shared" si="15"/>
        <v>0.26</v>
      </c>
      <c r="BB10" s="84">
        <f t="shared" si="15"/>
        <v>0.21000000000000002</v>
      </c>
      <c r="BC10" s="84">
        <f t="shared" si="15"/>
        <v>0</v>
      </c>
      <c r="BD10" s="84">
        <f t="shared" si="15"/>
        <v>0</v>
      </c>
      <c r="BE10" s="84">
        <f t="shared" ref="BE10:BR10" si="16">I245</f>
        <v>0.24</v>
      </c>
      <c r="BF10" s="84">
        <f t="shared" si="16"/>
        <v>0.13</v>
      </c>
      <c r="BG10" s="84">
        <f t="shared" si="16"/>
        <v>0.25</v>
      </c>
      <c r="BH10" s="84">
        <f t="shared" si="16"/>
        <v>0.24</v>
      </c>
      <c r="BI10" s="84">
        <f t="shared" si="16"/>
        <v>0.37</v>
      </c>
      <c r="BJ10" s="84">
        <f t="shared" si="16"/>
        <v>0.28000000000000003</v>
      </c>
      <c r="BK10" s="84">
        <f t="shared" si="16"/>
        <v>0.39</v>
      </c>
      <c r="BL10" s="84">
        <f t="shared" si="16"/>
        <v>0.13</v>
      </c>
      <c r="BM10" s="84">
        <f t="shared" si="16"/>
        <v>0</v>
      </c>
      <c r="BN10" s="84">
        <f t="shared" si="16"/>
        <v>0</v>
      </c>
      <c r="BO10" s="84">
        <f t="shared" si="16"/>
        <v>0.2</v>
      </c>
      <c r="BP10" s="84">
        <f t="shared" si="16"/>
        <v>0.27</v>
      </c>
      <c r="BQ10" s="84">
        <f t="shared" si="16"/>
        <v>0.32</v>
      </c>
      <c r="BR10" s="84">
        <f t="shared" si="16"/>
        <v>0.45000000000000007</v>
      </c>
      <c r="BS10" s="96">
        <f t="shared" si="3"/>
        <v>0.21380952380952387</v>
      </c>
    </row>
    <row r="11" spans="1:71" x14ac:dyDescent="0.2">
      <c r="A11" s="84">
        <v>9</v>
      </c>
      <c r="B11" s="84"/>
      <c r="C11" s="84"/>
      <c r="D11" s="34"/>
      <c r="E11" s="84"/>
      <c r="F11" s="84"/>
      <c r="G11" s="84"/>
      <c r="H11" s="84"/>
      <c r="I11" s="139"/>
      <c r="J11" s="84"/>
      <c r="K11" s="84"/>
      <c r="L11" s="84"/>
      <c r="M11" s="84"/>
      <c r="N11" s="84"/>
      <c r="O11" s="84"/>
      <c r="Q11" s="84"/>
      <c r="R11" s="84">
        <v>0.08</v>
      </c>
      <c r="S11" s="84"/>
      <c r="T11" s="84"/>
      <c r="U11" s="34">
        <v>0.01</v>
      </c>
      <c r="V11" s="84"/>
      <c r="W11" s="84">
        <v>9</v>
      </c>
      <c r="X11" s="84"/>
      <c r="Y11" s="84" t="str">
        <f>K1</f>
        <v>510 Pataha</v>
      </c>
      <c r="Z11" s="90">
        <f>K34</f>
        <v>2.0099999999999998</v>
      </c>
      <c r="AA11" s="97"/>
      <c r="AB11" s="93">
        <f t="shared" si="12"/>
        <v>2.0099999999999998</v>
      </c>
      <c r="AC11" s="98"/>
      <c r="AD11" s="93">
        <f>BG$34+BG$35+BG$36+BG$37+AB11</f>
        <v>7.92</v>
      </c>
      <c r="AE11" s="93">
        <f>Table16263851507486[[#This Row],[Column3]]+Average!Q482</f>
        <v>4.7799999999999994</v>
      </c>
      <c r="AF11" s="84"/>
      <c r="AG11" s="84" t="str">
        <f>I$1</f>
        <v>Cardwell</v>
      </c>
      <c r="AH11" s="94">
        <f>$I34</f>
        <v>1.8399999999999999</v>
      </c>
      <c r="AI11" s="94">
        <f>$I69</f>
        <v>5.6800000000000006</v>
      </c>
      <c r="AJ11" s="94">
        <f>$I104</f>
        <v>0.66999999999999993</v>
      </c>
      <c r="AK11" s="94">
        <f>$I139</f>
        <v>0.6</v>
      </c>
      <c r="AL11" s="94">
        <f>$I174</f>
        <v>4.29</v>
      </c>
      <c r="AM11" s="94">
        <f>$I210</f>
        <v>1.05</v>
      </c>
      <c r="AN11" s="94">
        <f>$I245</f>
        <v>0.24</v>
      </c>
      <c r="AO11" s="94">
        <f>$I281</f>
        <v>0.11</v>
      </c>
      <c r="AP11" s="94">
        <f>$I317</f>
        <v>0.29000000000000004</v>
      </c>
      <c r="AQ11" s="94">
        <f>$I353</f>
        <v>1.58</v>
      </c>
      <c r="AR11" s="94">
        <f>$I38489</f>
        <v>0</v>
      </c>
      <c r="AS11" s="94">
        <f>$I425</f>
        <v>1.33</v>
      </c>
      <c r="AT11" s="94">
        <f>$I427</f>
        <v>20.450000000000003</v>
      </c>
      <c r="AU11" s="84"/>
      <c r="AV11" s="95" t="s">
        <v>28</v>
      </c>
      <c r="AW11" s="84"/>
      <c r="AX11" s="84">
        <f t="shared" ref="AX11:BD11" si="17">B281</f>
        <v>0.13</v>
      </c>
      <c r="AY11" s="84">
        <f t="shared" si="17"/>
        <v>0.19</v>
      </c>
      <c r="AZ11" s="84">
        <f t="shared" si="17"/>
        <v>0.08</v>
      </c>
      <c r="BA11" s="84">
        <f t="shared" si="17"/>
        <v>0.11</v>
      </c>
      <c r="BB11" s="84">
        <f t="shared" si="17"/>
        <v>0.25</v>
      </c>
      <c r="BC11" s="84">
        <f t="shared" si="17"/>
        <v>0</v>
      </c>
      <c r="BD11" s="84">
        <f t="shared" si="17"/>
        <v>0</v>
      </c>
      <c r="BE11" s="84">
        <f t="shared" ref="BE11:BR11" si="18">I281</f>
        <v>0.11</v>
      </c>
      <c r="BF11" s="84">
        <f t="shared" si="18"/>
        <v>0</v>
      </c>
      <c r="BG11" s="84">
        <f t="shared" si="18"/>
        <v>0.05</v>
      </c>
      <c r="BH11" s="84">
        <f t="shared" si="18"/>
        <v>0.11</v>
      </c>
      <c r="BI11" s="84">
        <f t="shared" si="18"/>
        <v>0.18000000000000002</v>
      </c>
      <c r="BJ11" s="84">
        <f t="shared" si="18"/>
        <v>0.79</v>
      </c>
      <c r="BK11" s="84">
        <f t="shared" si="18"/>
        <v>0.06</v>
      </c>
      <c r="BL11" s="84">
        <f t="shared" si="18"/>
        <v>0.14000000000000001</v>
      </c>
      <c r="BM11" s="84">
        <f t="shared" si="18"/>
        <v>0</v>
      </c>
      <c r="BN11" s="84">
        <f t="shared" si="18"/>
        <v>0</v>
      </c>
      <c r="BO11" s="84">
        <f t="shared" si="18"/>
        <v>0.06</v>
      </c>
      <c r="BP11" s="84">
        <f t="shared" si="18"/>
        <v>0.12</v>
      </c>
      <c r="BQ11" s="84">
        <f t="shared" si="18"/>
        <v>0.11000000000000001</v>
      </c>
      <c r="BR11" s="84">
        <f t="shared" si="18"/>
        <v>0.16</v>
      </c>
      <c r="BS11" s="96">
        <f t="shared" si="3"/>
        <v>0.12619047619047621</v>
      </c>
    </row>
    <row r="12" spans="1:71" x14ac:dyDescent="0.2">
      <c r="A12" s="84">
        <v>10</v>
      </c>
      <c r="B12" s="34">
        <v>0.09</v>
      </c>
      <c r="C12" s="34">
        <v>0.02</v>
      </c>
      <c r="D12" s="34">
        <v>7.0000000000000007E-2</v>
      </c>
      <c r="E12" s="84"/>
      <c r="F12" s="84"/>
      <c r="G12" s="84"/>
      <c r="H12" s="84"/>
      <c r="I12" s="159">
        <v>0.14000000000000001</v>
      </c>
      <c r="J12" s="84">
        <v>0.03</v>
      </c>
      <c r="K12" s="84">
        <v>0.08</v>
      </c>
      <c r="L12" s="34">
        <v>0.04</v>
      </c>
      <c r="M12" s="84"/>
      <c r="N12" s="34">
        <v>0.06</v>
      </c>
      <c r="O12" s="34">
        <v>0.05</v>
      </c>
      <c r="P12" s="34">
        <v>0.02</v>
      </c>
      <c r="Q12" s="84"/>
      <c r="R12" s="34">
        <v>0.15</v>
      </c>
      <c r="S12" s="34">
        <v>0.15</v>
      </c>
      <c r="T12" s="84"/>
      <c r="U12" s="34">
        <v>0.23</v>
      </c>
      <c r="V12" s="84"/>
      <c r="W12" s="84">
        <v>10</v>
      </c>
      <c r="X12" s="84"/>
      <c r="Y12" s="84" t="str">
        <f>L1</f>
        <v>Williams</v>
      </c>
      <c r="Z12" s="90">
        <f>L34</f>
        <v>1.9800000000000002</v>
      </c>
      <c r="AA12" s="97">
        <v>2.2043478260869565</v>
      </c>
      <c r="AB12" s="93">
        <f t="shared" si="12"/>
        <v>1.9800000000000002</v>
      </c>
      <c r="AC12" s="93">
        <v>2.2200000000000002</v>
      </c>
      <c r="AD12" s="93">
        <f>BH$34+BH$35+BH$36+BH$37+AB12</f>
        <v>9.68</v>
      </c>
      <c r="AE12" s="93">
        <f>Table16263851507486[[#This Row],[Column3]]+Average!Q483</f>
        <v>8.5657214524605827</v>
      </c>
      <c r="AF12" s="84"/>
      <c r="AG12" s="84" t="str">
        <f>J$1</f>
        <v>Hastings</v>
      </c>
      <c r="AH12" s="94">
        <f>$J34</f>
        <v>1.7100000000000002</v>
      </c>
      <c r="AI12" s="94">
        <f>$J69</f>
        <v>4.5900000000000007</v>
      </c>
      <c r="AJ12" s="94">
        <f>$J104</f>
        <v>0.44000000000000006</v>
      </c>
      <c r="AK12" s="94">
        <f>$J139</f>
        <v>0.41000000000000003</v>
      </c>
      <c r="AL12" s="94">
        <f>$J174</f>
        <v>3.1</v>
      </c>
      <c r="AM12" s="94">
        <f>$J210</f>
        <v>0.75000000000000011</v>
      </c>
      <c r="AN12" s="94">
        <f>$J245</f>
        <v>0.13</v>
      </c>
      <c r="AO12" s="94">
        <f>$J281</f>
        <v>0</v>
      </c>
      <c r="AP12" s="94">
        <f>$J317</f>
        <v>0.25</v>
      </c>
      <c r="AQ12" s="94">
        <f>$J353</f>
        <v>1.03</v>
      </c>
      <c r="AR12" s="94">
        <f>$J389</f>
        <v>2.2599999999999993</v>
      </c>
      <c r="AS12" s="94">
        <f>$J425</f>
        <v>1.4900000000000002</v>
      </c>
      <c r="AT12" s="94">
        <f>$J427</f>
        <v>16.160000000000004</v>
      </c>
      <c r="AU12" s="84"/>
      <c r="AV12" s="95" t="s">
        <v>29</v>
      </c>
      <c r="AW12" s="84"/>
      <c r="AX12" s="84">
        <f t="shared" ref="AX12:BD12" si="19">B317</f>
        <v>0.41</v>
      </c>
      <c r="AY12" s="84">
        <f t="shared" si="19"/>
        <v>0.29000000000000004</v>
      </c>
      <c r="AZ12" s="84">
        <f t="shared" si="19"/>
        <v>0.33000000000000007</v>
      </c>
      <c r="BA12" s="84">
        <f t="shared" si="19"/>
        <v>0.39</v>
      </c>
      <c r="BB12" s="84">
        <f t="shared" si="19"/>
        <v>0.71</v>
      </c>
      <c r="BC12" s="84">
        <f t="shared" si="19"/>
        <v>0</v>
      </c>
      <c r="BD12" s="84">
        <f t="shared" si="19"/>
        <v>0</v>
      </c>
      <c r="BE12" s="84">
        <f t="shared" ref="BE12:BR12" si="20">I317</f>
        <v>0.29000000000000004</v>
      </c>
      <c r="BF12" s="84">
        <f t="shared" si="20"/>
        <v>0.25</v>
      </c>
      <c r="BG12" s="84">
        <f t="shared" si="20"/>
        <v>0.36000000000000004</v>
      </c>
      <c r="BH12" s="84">
        <f t="shared" si="20"/>
        <v>0.38</v>
      </c>
      <c r="BI12" s="84">
        <f t="shared" si="20"/>
        <v>0.3</v>
      </c>
      <c r="BJ12" s="84">
        <f t="shared" si="20"/>
        <v>0.38</v>
      </c>
      <c r="BK12" s="84">
        <f t="shared" si="20"/>
        <v>0</v>
      </c>
      <c r="BL12" s="84">
        <f t="shared" si="20"/>
        <v>0.25</v>
      </c>
      <c r="BM12" s="84">
        <f t="shared" si="20"/>
        <v>0</v>
      </c>
      <c r="BN12" s="84">
        <f t="shared" si="20"/>
        <v>0.34000000000000008</v>
      </c>
      <c r="BO12" s="84">
        <f t="shared" si="20"/>
        <v>0.27</v>
      </c>
      <c r="BP12" s="84">
        <f t="shared" si="20"/>
        <v>0.87</v>
      </c>
      <c r="BQ12" s="84">
        <f t="shared" si="20"/>
        <v>0.45</v>
      </c>
      <c r="BR12" s="84">
        <f t="shared" si="20"/>
        <v>0.51</v>
      </c>
      <c r="BS12" s="96">
        <f t="shared" si="3"/>
        <v>0.32285714285714284</v>
      </c>
    </row>
    <row r="13" spans="1:71" x14ac:dyDescent="0.2">
      <c r="A13" s="84">
        <v>11</v>
      </c>
      <c r="B13" s="34">
        <v>0.26</v>
      </c>
      <c r="C13" s="34">
        <v>0.08</v>
      </c>
      <c r="D13" s="34">
        <v>0.3</v>
      </c>
      <c r="E13" s="34">
        <v>0.41</v>
      </c>
      <c r="F13" s="34">
        <v>0.03</v>
      </c>
      <c r="G13" s="84"/>
      <c r="H13" s="84"/>
      <c r="I13" s="159">
        <v>0.16</v>
      </c>
      <c r="J13" s="84">
        <v>0.14000000000000001</v>
      </c>
      <c r="K13">
        <v>0.27</v>
      </c>
      <c r="L13" s="34">
        <v>0.32</v>
      </c>
      <c r="M13" s="84"/>
      <c r="N13" s="34">
        <v>0.08</v>
      </c>
      <c r="O13" s="34">
        <v>0.06</v>
      </c>
      <c r="P13" s="34">
        <v>0.17</v>
      </c>
      <c r="Q13" s="84"/>
      <c r="R13" s="34">
        <v>0.06</v>
      </c>
      <c r="S13" s="34">
        <v>0.14000000000000001</v>
      </c>
      <c r="T13" s="34">
        <v>0.03</v>
      </c>
      <c r="U13" s="34">
        <v>0.64</v>
      </c>
      <c r="V13" s="34">
        <v>0.06</v>
      </c>
      <c r="W13" s="84">
        <v>11</v>
      </c>
      <c r="X13" s="84"/>
      <c r="Y13" s="84" t="str">
        <f>M1</f>
        <v>Deadman</v>
      </c>
      <c r="Z13" s="90">
        <f>M34</f>
        <v>0</v>
      </c>
      <c r="AA13" s="97">
        <v>1.9839130434782606</v>
      </c>
      <c r="AB13" s="93">
        <f t="shared" si="12"/>
        <v>0</v>
      </c>
      <c r="AC13" s="93">
        <v>2.0299999999999998</v>
      </c>
      <c r="AD13" s="93">
        <f>BI$34+BI$35+BI$36+BI$37+AB13</f>
        <v>0</v>
      </c>
      <c r="AE13" s="93">
        <f>Table16263851507486[[#This Row],[Column3]]+Average!Q484</f>
        <v>7.730054347826087</v>
      </c>
      <c r="AF13" s="84"/>
      <c r="AG13" s="84" t="str">
        <f>K$1</f>
        <v>510 Pataha</v>
      </c>
      <c r="AH13" s="94">
        <f>$K34</f>
        <v>2.0099999999999998</v>
      </c>
      <c r="AI13" s="94">
        <f>$K69</f>
        <v>3.22</v>
      </c>
      <c r="AJ13" s="94">
        <f>$K104</f>
        <v>0.73</v>
      </c>
      <c r="AK13" s="94">
        <f>$K139</f>
        <v>0.16</v>
      </c>
      <c r="AL13" s="94">
        <f>$K174</f>
        <v>4.05</v>
      </c>
      <c r="AM13" s="94">
        <f>$K210</f>
        <v>1.24</v>
      </c>
      <c r="AN13" s="94">
        <f>$K245</f>
        <v>0.25</v>
      </c>
      <c r="AO13" s="94">
        <f>$K281</f>
        <v>0.05</v>
      </c>
      <c r="AP13" s="94">
        <f>$K317</f>
        <v>0.36000000000000004</v>
      </c>
      <c r="AQ13" s="94">
        <f>$K353</f>
        <v>1.5499999999999998</v>
      </c>
      <c r="AR13" s="94">
        <f>$K389</f>
        <v>2.9799999999999995</v>
      </c>
      <c r="AS13" s="94">
        <f>$K425</f>
        <v>1.6400000000000001</v>
      </c>
      <c r="AT13" s="94">
        <f>$K427</f>
        <v>18.240000000000002</v>
      </c>
      <c r="AU13" s="99"/>
      <c r="AV13" s="95" t="s">
        <v>30</v>
      </c>
      <c r="AW13" s="84"/>
      <c r="AX13" s="84">
        <f t="shared" ref="AX13:BD13" si="21">B353</f>
        <v>1.2800000000000002</v>
      </c>
      <c r="AY13" s="84">
        <f t="shared" si="21"/>
        <v>1.78</v>
      </c>
      <c r="AZ13" s="84">
        <f t="shared" si="21"/>
        <v>1.2600000000000002</v>
      </c>
      <c r="BA13" s="84">
        <f t="shared" si="21"/>
        <v>1.65</v>
      </c>
      <c r="BB13" s="84">
        <f t="shared" si="21"/>
        <v>1.5800000000000003</v>
      </c>
      <c r="BC13" s="84">
        <f t="shared" si="21"/>
        <v>0</v>
      </c>
      <c r="BD13" s="84">
        <f t="shared" si="21"/>
        <v>3.1199999999999997</v>
      </c>
      <c r="BE13" s="84">
        <f t="shared" ref="BE13:BR13" si="22">I353</f>
        <v>1.58</v>
      </c>
      <c r="BF13" s="84">
        <f t="shared" si="22"/>
        <v>1.03</v>
      </c>
      <c r="BG13" s="84">
        <f t="shared" si="22"/>
        <v>1.5499999999999998</v>
      </c>
      <c r="BH13" s="84">
        <f t="shared" si="22"/>
        <v>1.58</v>
      </c>
      <c r="BI13" s="84">
        <f t="shared" si="22"/>
        <v>1.72</v>
      </c>
      <c r="BJ13" s="84">
        <f t="shared" si="22"/>
        <v>2.02</v>
      </c>
      <c r="BK13" s="84">
        <f t="shared" si="22"/>
        <v>1.8299999999999998</v>
      </c>
      <c r="BL13" s="84">
        <f t="shared" si="22"/>
        <v>1.78</v>
      </c>
      <c r="BM13" s="84">
        <f t="shared" si="22"/>
        <v>0</v>
      </c>
      <c r="BN13" s="84">
        <f t="shared" si="22"/>
        <v>1.25</v>
      </c>
      <c r="BO13" s="84">
        <f t="shared" si="22"/>
        <v>1.25</v>
      </c>
      <c r="BP13" s="84">
        <f t="shared" si="22"/>
        <v>1.2300000000000002</v>
      </c>
      <c r="BQ13" s="84">
        <f t="shared" si="22"/>
        <v>2.14</v>
      </c>
      <c r="BR13" s="84">
        <f t="shared" si="22"/>
        <v>2.3299999999999996</v>
      </c>
      <c r="BS13" s="96">
        <f t="shared" si="3"/>
        <v>1.5219047619047616</v>
      </c>
    </row>
    <row r="14" spans="1:71" x14ac:dyDescent="0.2">
      <c r="A14" s="84">
        <v>12</v>
      </c>
      <c r="B14" s="34">
        <v>0.1</v>
      </c>
      <c r="D14" s="34">
        <v>0.16</v>
      </c>
      <c r="E14" s="34">
        <v>0.04</v>
      </c>
      <c r="F14" s="34">
        <v>0.01</v>
      </c>
      <c r="G14" s="84"/>
      <c r="H14" s="84"/>
      <c r="I14" s="159">
        <v>0.15</v>
      </c>
      <c r="J14" s="159">
        <v>0.08</v>
      </c>
      <c r="K14">
        <v>0.14000000000000001</v>
      </c>
      <c r="L14" s="34">
        <v>0.16</v>
      </c>
      <c r="M14" s="84"/>
      <c r="N14" s="34">
        <v>0.01</v>
      </c>
      <c r="O14" s="34">
        <v>0.03</v>
      </c>
      <c r="P14" s="34">
        <v>0.04</v>
      </c>
      <c r="Q14" s="84"/>
      <c r="R14" s="34">
        <v>0.05</v>
      </c>
      <c r="S14" s="34">
        <v>0.16</v>
      </c>
      <c r="T14" s="84"/>
      <c r="U14" s="34">
        <v>0.17</v>
      </c>
      <c r="V14" s="34">
        <v>0.02</v>
      </c>
      <c r="W14" s="84">
        <v>12</v>
      </c>
      <c r="X14" s="84"/>
      <c r="Y14" s="84" t="str">
        <f>N1</f>
        <v>Houser</v>
      </c>
      <c r="Z14" s="90">
        <f>N34</f>
        <v>1.9200000000000004</v>
      </c>
      <c r="AA14" s="97">
        <v>1.909565217391304</v>
      </c>
      <c r="AB14" s="93">
        <f t="shared" si="12"/>
        <v>1.9200000000000004</v>
      </c>
      <c r="AC14" s="93">
        <v>1.8</v>
      </c>
      <c r="AD14" s="93">
        <f>BJ$34+BJ$35+BJ$36+BJ$37+AB14</f>
        <v>10.43</v>
      </c>
      <c r="AE14" s="93">
        <f>Table16263851507486[[#This Row],[Column3]]+Average!Q486</f>
        <v>8.0539302967563824</v>
      </c>
      <c r="AF14" s="84"/>
      <c r="AG14" s="84" t="str">
        <f>L$1</f>
        <v>Williams</v>
      </c>
      <c r="AH14" s="94">
        <f>$L34</f>
        <v>1.9800000000000002</v>
      </c>
      <c r="AI14" s="94">
        <f>$L69</f>
        <v>4.1599999999999993</v>
      </c>
      <c r="AJ14" s="94">
        <f>$L104</f>
        <v>0.83</v>
      </c>
      <c r="AK14" s="94">
        <f>$L139</f>
        <v>0.61</v>
      </c>
      <c r="AL14" s="94">
        <f>$L174</f>
        <v>5.3900000000000006</v>
      </c>
      <c r="AM14" s="94">
        <f>$L210</f>
        <v>1.1299999999999999</v>
      </c>
      <c r="AN14" s="94">
        <f>$L245</f>
        <v>0.24</v>
      </c>
      <c r="AO14" s="94">
        <f>$L281</f>
        <v>0.11</v>
      </c>
      <c r="AP14" s="94">
        <f>$L317</f>
        <v>0.38</v>
      </c>
      <c r="AQ14" s="94">
        <f>$L353</f>
        <v>1.58</v>
      </c>
      <c r="AR14" s="94">
        <f>$L389</f>
        <v>3.4</v>
      </c>
      <c r="AS14" s="94">
        <f>$L425</f>
        <v>1.5400000000000003</v>
      </c>
      <c r="AT14" s="94">
        <f>$L427</f>
        <v>21.35</v>
      </c>
      <c r="AU14" s="99"/>
      <c r="AV14" s="95" t="s">
        <v>31</v>
      </c>
      <c r="AW14" s="84"/>
      <c r="AX14" s="84">
        <f t="shared" ref="AX14:BD14" si="23">B389</f>
        <v>2.5399999999999991</v>
      </c>
      <c r="AY14" s="84">
        <f t="shared" si="23"/>
        <v>2.4399999999999991</v>
      </c>
      <c r="AZ14" s="84">
        <f t="shared" si="23"/>
        <v>2.1199999999999997</v>
      </c>
      <c r="BA14" s="84">
        <f t="shared" si="23"/>
        <v>1.99</v>
      </c>
      <c r="BB14" s="84">
        <f t="shared" si="23"/>
        <v>1.9200000000000004</v>
      </c>
      <c r="BC14" s="84">
        <f t="shared" si="23"/>
        <v>3.2999999999999994</v>
      </c>
      <c r="BD14" s="84">
        <f t="shared" si="23"/>
        <v>2.9499999999999993</v>
      </c>
      <c r="BE14" s="84">
        <f t="shared" ref="BE14:BR14" si="24">I389</f>
        <v>2.7699999999999996</v>
      </c>
      <c r="BF14" s="84">
        <f t="shared" si="24"/>
        <v>2.2599999999999993</v>
      </c>
      <c r="BG14" s="84">
        <f t="shared" si="24"/>
        <v>2.9799999999999995</v>
      </c>
      <c r="BH14" s="84">
        <f t="shared" si="24"/>
        <v>3.4</v>
      </c>
      <c r="BI14" s="84">
        <f t="shared" si="24"/>
        <v>3.0499999999999985</v>
      </c>
      <c r="BJ14" s="84">
        <f t="shared" si="24"/>
        <v>2.8999999999999995</v>
      </c>
      <c r="BK14" s="84">
        <f t="shared" si="24"/>
        <v>2.6999999999999984</v>
      </c>
      <c r="BL14" s="84">
        <f t="shared" si="24"/>
        <v>2.9999999999999987</v>
      </c>
      <c r="BM14" s="84">
        <f t="shared" si="24"/>
        <v>1.3199999999999998</v>
      </c>
      <c r="BN14" s="84">
        <f t="shared" si="24"/>
        <v>1.8300000000000005</v>
      </c>
      <c r="BO14" s="84">
        <f t="shared" si="24"/>
        <v>2.15</v>
      </c>
      <c r="BP14" s="84">
        <f t="shared" si="24"/>
        <v>2.09</v>
      </c>
      <c r="BQ14" s="84">
        <f t="shared" si="24"/>
        <v>3.7999999999999985</v>
      </c>
      <c r="BR14" s="84">
        <f t="shared" si="24"/>
        <v>2.9699999999999993</v>
      </c>
      <c r="BS14" s="96">
        <f t="shared" si="3"/>
        <v>2.594285714285713</v>
      </c>
    </row>
    <row r="15" spans="1:71" x14ac:dyDescent="0.2">
      <c r="A15" s="84">
        <v>13</v>
      </c>
      <c r="B15" s="84"/>
      <c r="C15" s="84"/>
      <c r="D15" s="34"/>
      <c r="F15" s="84"/>
      <c r="G15" s="84"/>
      <c r="H15" s="84"/>
      <c r="I15" s="84"/>
      <c r="J15" s="84"/>
      <c r="K15" s="84"/>
      <c r="L15" s="84"/>
      <c r="M15" s="84"/>
      <c r="N15" s="34"/>
      <c r="O15" s="84"/>
      <c r="Q15" s="84"/>
      <c r="S15" s="84"/>
      <c r="T15" s="84"/>
      <c r="U15" s="84"/>
      <c r="V15" s="84"/>
      <c r="W15" s="84">
        <v>13</v>
      </c>
      <c r="X15" s="84"/>
      <c r="Y15" s="84" t="str">
        <f>O1</f>
        <v>Dye Seed</v>
      </c>
      <c r="Z15" s="90">
        <f>O34</f>
        <v>1.41</v>
      </c>
      <c r="AA15" s="97">
        <v>1.681304347826087</v>
      </c>
      <c r="AB15" s="93">
        <f t="shared" si="12"/>
        <v>1.41</v>
      </c>
      <c r="AC15" s="93">
        <v>1.75</v>
      </c>
      <c r="AD15" s="93">
        <f>BK$34+BK$35+BK$36+BK$37+AB15</f>
        <v>1.41</v>
      </c>
      <c r="AE15" s="93">
        <f>Table16263851507486[[#This Row],[Column3]]+Average!Q487</f>
        <v>7.0326679841897244</v>
      </c>
      <c r="AF15" s="84"/>
      <c r="AG15" s="84" t="str">
        <f>M$1</f>
        <v>Deadman</v>
      </c>
      <c r="AH15" s="94">
        <f>$M34</f>
        <v>0</v>
      </c>
      <c r="AI15" s="94">
        <f>$M69</f>
        <v>0</v>
      </c>
      <c r="AJ15" s="94">
        <f>$M104</f>
        <v>0</v>
      </c>
      <c r="AK15" s="94">
        <f>$M139</f>
        <v>0.49000000000000005</v>
      </c>
      <c r="AL15" s="94">
        <f>$M174</f>
        <v>3.4</v>
      </c>
      <c r="AM15" s="94">
        <f>$M210</f>
        <v>0.93</v>
      </c>
      <c r="AN15" s="94">
        <f>$M245</f>
        <v>0.37</v>
      </c>
      <c r="AO15" s="94">
        <f>$M281</f>
        <v>0.18000000000000002</v>
      </c>
      <c r="AP15" s="94">
        <f>$M317</f>
        <v>0.3</v>
      </c>
      <c r="AQ15" s="94">
        <f>$M353</f>
        <v>1.72</v>
      </c>
      <c r="AR15" s="94">
        <f>$M389</f>
        <v>3.0499999999999985</v>
      </c>
      <c r="AS15" s="94">
        <f>$M425</f>
        <v>2</v>
      </c>
      <c r="AT15" s="94">
        <f>$M427</f>
        <v>12.439999999999998</v>
      </c>
      <c r="AU15" s="84"/>
      <c r="AV15" s="95" t="s">
        <v>32</v>
      </c>
      <c r="AW15" s="84"/>
      <c r="AX15" s="84">
        <f t="shared" ref="AX15:BD15" si="25">B425</f>
        <v>1.6600000000000004</v>
      </c>
      <c r="AY15" s="84">
        <f t="shared" si="25"/>
        <v>1.25</v>
      </c>
      <c r="AZ15" s="84">
        <f t="shared" si="25"/>
        <v>0.96</v>
      </c>
      <c r="BA15" s="84">
        <f t="shared" si="25"/>
        <v>1.7800000000000002</v>
      </c>
      <c r="BB15" s="84">
        <f t="shared" si="25"/>
        <v>1.9300000000000002</v>
      </c>
      <c r="BC15" s="84">
        <f t="shared" si="25"/>
        <v>1.7000000000000002</v>
      </c>
      <c r="BD15" s="84">
        <f t="shared" si="25"/>
        <v>2.4899999999999993</v>
      </c>
      <c r="BE15" s="84">
        <f t="shared" ref="BE15:BR15" si="26">I425</f>
        <v>1.33</v>
      </c>
      <c r="BF15" s="84">
        <f t="shared" si="26"/>
        <v>1.4900000000000002</v>
      </c>
      <c r="BG15" s="84">
        <f t="shared" si="26"/>
        <v>1.6400000000000001</v>
      </c>
      <c r="BH15" s="84">
        <f t="shared" si="26"/>
        <v>1.5400000000000003</v>
      </c>
      <c r="BI15" s="84">
        <f t="shared" si="26"/>
        <v>2</v>
      </c>
      <c r="BJ15" s="84">
        <f t="shared" si="26"/>
        <v>2.4900000000000002</v>
      </c>
      <c r="BK15" s="84">
        <f t="shared" si="26"/>
        <v>1.2900000000000003</v>
      </c>
      <c r="BL15" s="84">
        <f t="shared" si="26"/>
        <v>1.3199999999999998</v>
      </c>
      <c r="BM15" s="84">
        <f t="shared" si="26"/>
        <v>2.12</v>
      </c>
      <c r="BN15" s="84">
        <f t="shared" si="26"/>
        <v>1.5899999999999999</v>
      </c>
      <c r="BO15" s="84">
        <f t="shared" si="26"/>
        <v>1.53</v>
      </c>
      <c r="BP15" s="84">
        <f t="shared" si="26"/>
        <v>1.3</v>
      </c>
      <c r="BQ15" s="84">
        <f t="shared" si="26"/>
        <v>1.9899999999999998</v>
      </c>
      <c r="BR15" s="84">
        <f t="shared" si="26"/>
        <v>2.3600000000000003</v>
      </c>
      <c r="BS15" s="96">
        <f t="shared" si="3"/>
        <v>1.7028571428571428</v>
      </c>
    </row>
    <row r="16" spans="1:71" x14ac:dyDescent="0.2">
      <c r="A16" s="84">
        <v>14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34"/>
      <c r="M16" s="84"/>
      <c r="N16" s="84"/>
      <c r="O16" s="84"/>
      <c r="P16" s="84"/>
      <c r="Q16" s="84"/>
      <c r="R16" s="84"/>
      <c r="T16" s="84"/>
      <c r="U16" s="84"/>
      <c r="V16" s="84"/>
      <c r="W16" s="84">
        <v>14</v>
      </c>
      <c r="X16" s="84"/>
      <c r="Y16" s="84" t="str">
        <f>P1</f>
        <v>Landkammer</v>
      </c>
      <c r="Z16" s="90">
        <f>P34</f>
        <v>1.5</v>
      </c>
      <c r="AA16" s="97">
        <v>1.6482608695652172</v>
      </c>
      <c r="AB16" s="93">
        <f t="shared" si="12"/>
        <v>1.5</v>
      </c>
      <c r="AC16" s="93">
        <v>1.61</v>
      </c>
      <c r="AD16" s="93">
        <f>BL$34+BL$35+BL$36+BL$37+AB16</f>
        <v>7.84</v>
      </c>
      <c r="AE16" s="93">
        <f>Table16263851507486[[#This Row],[Column3]]+Average!Q488</f>
        <v>6.9496894409937884</v>
      </c>
      <c r="AF16" s="84"/>
      <c r="AG16" s="84" t="str">
        <f>N$1</f>
        <v>Houser</v>
      </c>
      <c r="AH16" s="94">
        <f>$N34</f>
        <v>1.9200000000000004</v>
      </c>
      <c r="AI16" s="94">
        <f>$N69</f>
        <v>0.79</v>
      </c>
      <c r="AJ16" s="94">
        <f>$N104</f>
        <v>0.02</v>
      </c>
      <c r="AK16" s="94">
        <f>$N139</f>
        <v>0.95</v>
      </c>
      <c r="AL16" s="94">
        <f>$N174</f>
        <v>3.9400000000000004</v>
      </c>
      <c r="AM16" s="94">
        <f>$N210</f>
        <v>2.0100000000000002</v>
      </c>
      <c r="AN16" s="94">
        <f>$N245</f>
        <v>0.28000000000000003</v>
      </c>
      <c r="AO16" s="94">
        <f>$N281</f>
        <v>0.79</v>
      </c>
      <c r="AP16" s="94">
        <f>$N317</f>
        <v>0.38</v>
      </c>
      <c r="AQ16" s="94">
        <f>$N353</f>
        <v>2.02</v>
      </c>
      <c r="AR16" s="94">
        <f>$N389</f>
        <v>2.8999999999999995</v>
      </c>
      <c r="AS16" s="94">
        <f>$N425</f>
        <v>2.4900000000000002</v>
      </c>
      <c r="AT16" s="94">
        <f>$N427</f>
        <v>18.490000000000002</v>
      </c>
      <c r="AU16" s="84"/>
      <c r="AV16" s="95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</row>
    <row r="17" spans="1:71" x14ac:dyDescent="0.2">
      <c r="A17" s="84">
        <v>15</v>
      </c>
      <c r="B17" s="84"/>
      <c r="C17" s="84"/>
      <c r="D17" s="34">
        <v>0.02</v>
      </c>
      <c r="E17" s="84"/>
      <c r="F17" s="84"/>
      <c r="G17" s="84"/>
      <c r="H17" s="84"/>
      <c r="I17" s="84"/>
      <c r="J17" s="84"/>
      <c r="K17" s="34">
        <v>0.01</v>
      </c>
      <c r="L17" s="34">
        <v>0.03</v>
      </c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>
        <v>15</v>
      </c>
      <c r="X17" s="84"/>
      <c r="Y17" s="84" t="str">
        <f>Q1</f>
        <v>Lynn Gulch</v>
      </c>
      <c r="Z17" s="91">
        <f>Q34</f>
        <v>0</v>
      </c>
      <c r="AA17" s="97">
        <v>1.7142857142857146</v>
      </c>
      <c r="AB17" s="93">
        <f t="shared" si="12"/>
        <v>0</v>
      </c>
      <c r="AC17" s="93">
        <v>1.69</v>
      </c>
      <c r="AD17" s="93">
        <f>BM$34+BM$35+BM$36+BM$37+AB17</f>
        <v>4.66</v>
      </c>
      <c r="AE17" s="93">
        <f>Table16263851507486[[#This Row],[Column3]]+Average!Q489</f>
        <v>6.555917785917786</v>
      </c>
      <c r="AF17" s="84"/>
      <c r="AG17" s="84" t="str">
        <f>O$1</f>
        <v>Dye Seed</v>
      </c>
      <c r="AH17" s="94">
        <f>$O34</f>
        <v>1.41</v>
      </c>
      <c r="AI17" s="94">
        <f>$O69</f>
        <v>4.9000000000000012</v>
      </c>
      <c r="AJ17" s="94">
        <f>$O104</f>
        <v>0.64999999999999991</v>
      </c>
      <c r="AK17" s="94">
        <f>$O139</f>
        <v>0.59000000000000008</v>
      </c>
      <c r="AL17" s="94">
        <f>$O174</f>
        <v>3.5</v>
      </c>
      <c r="AM17" s="94">
        <f>$O210</f>
        <v>1.1100000000000001</v>
      </c>
      <c r="AN17" s="94">
        <f>$O245</f>
        <v>0.39</v>
      </c>
      <c r="AO17" s="94">
        <f>$O281</f>
        <v>0.06</v>
      </c>
      <c r="AP17" s="94">
        <f>$O317</f>
        <v>0</v>
      </c>
      <c r="AQ17" s="94">
        <f>$O353</f>
        <v>1.8299999999999998</v>
      </c>
      <c r="AR17" s="94">
        <f>$O389</f>
        <v>2.6999999999999984</v>
      </c>
      <c r="AS17" s="94">
        <f>$O425</f>
        <v>1.2900000000000003</v>
      </c>
      <c r="AT17" s="94">
        <f>$O427</f>
        <v>18.43</v>
      </c>
      <c r="AU17" s="99"/>
      <c r="AV17" s="95" t="s">
        <v>34</v>
      </c>
      <c r="AW17" s="84"/>
      <c r="AX17" s="94">
        <f>SUM(AX4:AX15)</f>
        <v>16.88</v>
      </c>
      <c r="AY17" s="94">
        <f>SUM(AY4:AY15)</f>
        <v>18.36</v>
      </c>
      <c r="AZ17" s="94">
        <f t="shared" ref="AZ17:BR17" si="27">SUM(AZ4:AZ15)</f>
        <v>40.259999999999991</v>
      </c>
      <c r="BA17" s="94">
        <f t="shared" si="27"/>
        <v>19.000000000000004</v>
      </c>
      <c r="BB17" s="94">
        <f t="shared" si="27"/>
        <v>16.190000000000001</v>
      </c>
      <c r="BC17" s="94">
        <f>SUM(BC4:BC15)</f>
        <v>19.04</v>
      </c>
      <c r="BD17" s="94">
        <f>SUM(BD4:BD15)</f>
        <v>26.27</v>
      </c>
      <c r="BE17" s="94">
        <f t="shared" si="27"/>
        <v>20.450000000000003</v>
      </c>
      <c r="BF17" s="94">
        <f t="shared" si="27"/>
        <v>16.160000000000004</v>
      </c>
      <c r="BG17" s="94">
        <f t="shared" si="27"/>
        <v>18.240000000000002</v>
      </c>
      <c r="BH17" s="94">
        <f t="shared" si="27"/>
        <v>21.35</v>
      </c>
      <c r="BI17" s="94">
        <f t="shared" si="27"/>
        <v>12.439999999999998</v>
      </c>
      <c r="BJ17" s="94">
        <f t="shared" si="27"/>
        <v>18.490000000000002</v>
      </c>
      <c r="BK17" s="94">
        <f t="shared" si="27"/>
        <v>18.43</v>
      </c>
      <c r="BL17" s="94">
        <f t="shared" si="27"/>
        <v>18.59</v>
      </c>
      <c r="BM17" s="94">
        <f t="shared" si="27"/>
        <v>9.7399999999999984</v>
      </c>
      <c r="BN17" s="94">
        <f t="shared" si="27"/>
        <v>12.75</v>
      </c>
      <c r="BO17" s="94">
        <f t="shared" si="27"/>
        <v>17.57</v>
      </c>
      <c r="BP17" s="94">
        <f t="shared" si="27"/>
        <v>20.779999999999998</v>
      </c>
      <c r="BQ17" s="94">
        <f t="shared" si="27"/>
        <v>22.699999999999996</v>
      </c>
      <c r="BR17" s="94">
        <f t="shared" si="27"/>
        <v>22.979999999999997</v>
      </c>
      <c r="BS17" s="94">
        <f>AVERAGE(AX17:BR17)</f>
        <v>19.365238095238094</v>
      </c>
    </row>
    <row r="18" spans="1:71" x14ac:dyDescent="0.2">
      <c r="A18" s="84">
        <v>16</v>
      </c>
      <c r="B18">
        <v>0.02</v>
      </c>
      <c r="C18" s="84"/>
      <c r="E18">
        <v>0.02</v>
      </c>
      <c r="F18" s="84"/>
      <c r="G18" s="84"/>
      <c r="H18" s="84"/>
      <c r="I18" s="84">
        <v>0.03</v>
      </c>
      <c r="J18" s="84"/>
      <c r="L18" s="84"/>
      <c r="M18" s="84"/>
      <c r="N18" s="84"/>
      <c r="O18" s="84"/>
      <c r="P18" s="84">
        <v>0.08</v>
      </c>
      <c r="Q18" s="84"/>
      <c r="R18" s="84"/>
      <c r="S18" s="84"/>
      <c r="T18" s="84"/>
      <c r="U18" s="84"/>
      <c r="V18" s="84">
        <v>0.11</v>
      </c>
      <c r="W18" s="84">
        <v>16</v>
      </c>
      <c r="X18" s="84"/>
      <c r="Y18" s="84" t="str">
        <f>R1</f>
        <v>Gwinn</v>
      </c>
      <c r="Z18" s="91">
        <f>R34</f>
        <v>1.4700000000000002</v>
      </c>
      <c r="AA18" s="97">
        <v>1.5205882352941178</v>
      </c>
      <c r="AB18" s="93">
        <f t="shared" si="12"/>
        <v>1.4700000000000002</v>
      </c>
      <c r="AC18" s="93">
        <v>1.8</v>
      </c>
      <c r="AD18" s="93">
        <f>BN$34+BN$35+BN$36+BN$37+AB18</f>
        <v>1.4700000000000002</v>
      </c>
      <c r="AE18" s="93">
        <f>Table16263851507486[[#This Row],[Column3]]+Average!Q490</f>
        <v>6.9445751633986932</v>
      </c>
      <c r="AF18" s="84"/>
      <c r="AG18" s="84" t="str">
        <f>P$1</f>
        <v>Landkammer</v>
      </c>
      <c r="AH18" s="94">
        <f>$P34</f>
        <v>1.5</v>
      </c>
      <c r="AI18" s="94">
        <f>$P69</f>
        <v>4.4400000000000004</v>
      </c>
      <c r="AJ18" s="94">
        <f>$P104</f>
        <v>0.64</v>
      </c>
      <c r="AK18" s="94">
        <f>$P139</f>
        <v>0.82000000000000006</v>
      </c>
      <c r="AL18" s="94">
        <f>$P174</f>
        <v>3.07</v>
      </c>
      <c r="AM18" s="94">
        <f>$P210</f>
        <v>1.5000000000000002</v>
      </c>
      <c r="AN18" s="94">
        <f>$P245</f>
        <v>0.13</v>
      </c>
      <c r="AO18" s="94">
        <f>$P281</f>
        <v>0.14000000000000001</v>
      </c>
      <c r="AP18" s="94">
        <f>$P317</f>
        <v>0.25</v>
      </c>
      <c r="AQ18" s="94">
        <f>$P353</f>
        <v>1.78</v>
      </c>
      <c r="AR18" s="94">
        <f>$P389</f>
        <v>2.9999999999999987</v>
      </c>
      <c r="AS18" s="94">
        <f>$P425</f>
        <v>1.3199999999999998</v>
      </c>
      <c r="AT18" s="94">
        <f>$P427</f>
        <v>18.59</v>
      </c>
      <c r="AU18" s="99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</row>
    <row r="19" spans="1:71" x14ac:dyDescent="0.2">
      <c r="A19" s="84">
        <v>17</v>
      </c>
      <c r="B19" s="84">
        <v>0.03</v>
      </c>
      <c r="C19" s="84"/>
      <c r="D19" s="34">
        <v>0.04</v>
      </c>
      <c r="E19" s="84"/>
      <c r="F19" s="84"/>
      <c r="G19" s="84"/>
      <c r="H19" s="84"/>
      <c r="I19" s="34"/>
      <c r="J19" s="84"/>
      <c r="K19" s="84">
        <v>0.03</v>
      </c>
      <c r="L19" s="34">
        <v>0.05</v>
      </c>
      <c r="M19" s="34"/>
      <c r="N19" s="84"/>
      <c r="O19" s="84"/>
      <c r="P19" s="84"/>
      <c r="Q19" s="84"/>
      <c r="R19" s="84"/>
      <c r="S19" s="84">
        <v>0.01</v>
      </c>
      <c r="T19" s="84"/>
      <c r="U19" s="84">
        <v>0.09</v>
      </c>
      <c r="V19" s="84">
        <v>0.02</v>
      </c>
      <c r="W19" s="84">
        <v>17</v>
      </c>
      <c r="X19" s="84"/>
      <c r="Y19" s="84" t="str">
        <f>S1</f>
        <v>B Wolf</v>
      </c>
      <c r="Z19" s="90">
        <f>S34</f>
        <v>2.0300000000000002</v>
      </c>
      <c r="AA19" s="97">
        <v>2.2965217391304349</v>
      </c>
      <c r="AB19" s="93">
        <f t="shared" si="12"/>
        <v>2.0300000000000002</v>
      </c>
      <c r="AC19" s="93">
        <v>1.69</v>
      </c>
      <c r="AD19" s="93">
        <f>BO$34+BO$35+BO$36+BO$37+AB19</f>
        <v>9.7900000000000009</v>
      </c>
      <c r="AE19" s="93">
        <f>Table16263851507486[[#This Row],[Column3]]+Average!Q492</f>
        <v>8.8321810797897751</v>
      </c>
      <c r="AF19" s="84"/>
      <c r="AG19" s="84" t="str">
        <f>Q$1</f>
        <v>Lynn Gulch</v>
      </c>
      <c r="AH19" s="94">
        <f>$Q34</f>
        <v>0</v>
      </c>
      <c r="AI19" s="94">
        <f>$Q69</f>
        <v>0</v>
      </c>
      <c r="AJ19" s="94">
        <f>$Q104</f>
        <v>0.83000000000000007</v>
      </c>
      <c r="AK19" s="94">
        <f>$Q139</f>
        <v>0.5</v>
      </c>
      <c r="AL19" s="94">
        <f>$Q174</f>
        <v>4.97</v>
      </c>
      <c r="AM19" s="94">
        <f>$Q210</f>
        <v>0</v>
      </c>
      <c r="AN19" s="94">
        <f>$Q245</f>
        <v>0</v>
      </c>
      <c r="AO19" s="94">
        <f>$Q281</f>
        <v>0</v>
      </c>
      <c r="AP19" s="94">
        <f>$Q317</f>
        <v>0</v>
      </c>
      <c r="AQ19" s="94">
        <f>$Q353</f>
        <v>0</v>
      </c>
      <c r="AR19" s="94">
        <f>$Q389</f>
        <v>1.3199999999999998</v>
      </c>
      <c r="AS19" s="94">
        <f>$Q425</f>
        <v>2.12</v>
      </c>
      <c r="AT19" s="94">
        <f>$Q427</f>
        <v>9.7399999999999984</v>
      </c>
      <c r="AU19" s="99"/>
      <c r="AV19" s="84"/>
      <c r="AW19" s="84"/>
      <c r="AX19" s="84"/>
      <c r="AY19" s="84"/>
      <c r="AZ19" s="84"/>
      <c r="BA19" s="95" t="s">
        <v>35</v>
      </c>
      <c r="BB19" s="95"/>
      <c r="BC19" s="95"/>
      <c r="BD19" s="95"/>
      <c r="BE19" s="95" t="s">
        <v>36</v>
      </c>
      <c r="BF19" s="95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</row>
    <row r="20" spans="1:71" x14ac:dyDescent="0.2">
      <c r="A20" s="84">
        <v>18</v>
      </c>
      <c r="B20" s="84"/>
      <c r="C20" s="84"/>
      <c r="D20">
        <v>0.02</v>
      </c>
      <c r="E20">
        <v>0.01</v>
      </c>
      <c r="F20" s="84"/>
      <c r="G20" s="84"/>
      <c r="H20" s="84"/>
      <c r="I20" s="34">
        <v>0.03</v>
      </c>
      <c r="J20" s="84">
        <v>0.02</v>
      </c>
      <c r="K20">
        <v>0.02</v>
      </c>
      <c r="L20" s="84">
        <v>0.02</v>
      </c>
      <c r="M20" s="34"/>
      <c r="N20" s="84"/>
      <c r="O20" s="84"/>
      <c r="P20" s="84"/>
      <c r="Q20" s="84"/>
      <c r="R20" s="84">
        <v>0.01</v>
      </c>
      <c r="S20">
        <v>0.02</v>
      </c>
      <c r="U20" s="84">
        <v>0.01</v>
      </c>
      <c r="V20" s="34">
        <v>0.13</v>
      </c>
      <c r="W20" s="84">
        <v>18</v>
      </c>
      <c r="X20" s="84"/>
      <c r="Y20" s="84" t="str">
        <f>T1</f>
        <v>S. Flerchinger</v>
      </c>
      <c r="Z20" s="90">
        <f>T34</f>
        <v>1.33</v>
      </c>
      <c r="AA20" s="97">
        <v>2.0361904761904759</v>
      </c>
      <c r="AB20" s="93">
        <f t="shared" si="12"/>
        <v>1.33</v>
      </c>
      <c r="AC20" s="93">
        <v>1.62</v>
      </c>
      <c r="AD20" s="93">
        <f>BP$34+BP$35+BP$36+BP$37+AB20</f>
        <v>7.43</v>
      </c>
      <c r="AE20" s="93">
        <f>Table16263851507486[[#This Row],[Column3]]+Average!Q493</f>
        <v>7.6573280423280421</v>
      </c>
      <c r="AF20" s="84"/>
      <c r="AG20" s="84" t="str">
        <f>R$1</f>
        <v>Gwinn</v>
      </c>
      <c r="AH20" s="94">
        <f>$R34</f>
        <v>1.4700000000000002</v>
      </c>
      <c r="AI20" s="94">
        <f>$R69</f>
        <v>2.8099999999999996</v>
      </c>
      <c r="AJ20" s="94">
        <f>$R104</f>
        <v>0.14000000000000001</v>
      </c>
      <c r="AK20" s="94">
        <f>$R139</f>
        <v>1.83</v>
      </c>
      <c r="AL20" s="94">
        <f>$R174</f>
        <v>0</v>
      </c>
      <c r="AM20" s="94">
        <f>$R210</f>
        <v>1.4900000000000002</v>
      </c>
      <c r="AN20" s="94">
        <f>$R245</f>
        <v>0</v>
      </c>
      <c r="AO20" s="94">
        <f>$R281</f>
        <v>0</v>
      </c>
      <c r="AP20" s="94">
        <f>$R317</f>
        <v>0.34000000000000008</v>
      </c>
      <c r="AQ20" s="94">
        <f>$R353</f>
        <v>1.25</v>
      </c>
      <c r="AR20" s="94">
        <f>$R389</f>
        <v>1.8300000000000005</v>
      </c>
      <c r="AS20" s="94">
        <f>$R425</f>
        <v>1.5899999999999999</v>
      </c>
      <c r="AT20" s="94">
        <f>$R427</f>
        <v>12.75</v>
      </c>
      <c r="AU20" s="84"/>
      <c r="AV20" s="84"/>
      <c r="AW20" s="99" t="s">
        <v>192</v>
      </c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</row>
    <row r="21" spans="1:71" x14ac:dyDescent="0.2">
      <c r="A21" s="84">
        <v>19</v>
      </c>
      <c r="B21" s="34"/>
      <c r="C21" s="84"/>
      <c r="D21" s="34"/>
      <c r="E21" s="34"/>
      <c r="F21" s="84"/>
      <c r="G21" s="84"/>
      <c r="H21" s="84">
        <v>0.09</v>
      </c>
      <c r="I21" s="34"/>
      <c r="J21" s="84"/>
      <c r="K21" s="84"/>
      <c r="L21" s="34"/>
      <c r="M21" s="84"/>
      <c r="N21" s="84"/>
      <c r="O21" s="84"/>
      <c r="P21" s="84"/>
      <c r="Q21" s="84"/>
      <c r="R21" s="84"/>
      <c r="S21" s="84"/>
      <c r="T21" s="84"/>
      <c r="U21" s="84"/>
      <c r="V21" s="34">
        <v>0.12</v>
      </c>
      <c r="W21" s="84">
        <v>19</v>
      </c>
      <c r="X21" s="84"/>
      <c r="Y21" s="84" t="str">
        <f>U1</f>
        <v>B Slaybaugh</v>
      </c>
      <c r="Z21" s="90">
        <f>U34</f>
        <v>2.76</v>
      </c>
      <c r="AA21" s="97">
        <v>2.4441666666666664</v>
      </c>
      <c r="AB21" s="93">
        <f t="shared" si="12"/>
        <v>2.76</v>
      </c>
      <c r="AC21" s="98">
        <v>2.44</v>
      </c>
      <c r="AD21" s="93">
        <f>BQ$34+BQ$35+BQ$36+BQ$37+AB21</f>
        <v>2.76</v>
      </c>
      <c r="AE21" s="93">
        <f>Table16263851507486[[#This Row],[Column3]]+Average!Q494</f>
        <v>8.6395512820512828</v>
      </c>
      <c r="AF21" s="84"/>
      <c r="AG21" s="84" t="str">
        <f>S$1</f>
        <v>B Wolf</v>
      </c>
      <c r="AH21" s="94">
        <f>$S34</f>
        <v>2.0300000000000002</v>
      </c>
      <c r="AI21" s="94">
        <f>$S69</f>
        <v>2.9499999999999993</v>
      </c>
      <c r="AJ21" s="94">
        <f>$S104</f>
        <v>0.82000000000000006</v>
      </c>
      <c r="AK21" s="94">
        <f>$S139</f>
        <v>0.52</v>
      </c>
      <c r="AL21" s="94">
        <f>$S174</f>
        <v>4.4799999999999995</v>
      </c>
      <c r="AM21" s="94">
        <f>$S210</f>
        <v>1.31</v>
      </c>
      <c r="AN21" s="94">
        <f>$S245</f>
        <v>0.2</v>
      </c>
      <c r="AO21" s="94">
        <f>$S281</f>
        <v>0.06</v>
      </c>
      <c r="AP21" s="94">
        <f>$S317</f>
        <v>0.27</v>
      </c>
      <c r="AQ21" s="94">
        <f>$S353</f>
        <v>1.25</v>
      </c>
      <c r="AR21" s="94">
        <f>$S389</f>
        <v>2.15</v>
      </c>
      <c r="AS21" s="94">
        <f>$S425</f>
        <v>1.53</v>
      </c>
      <c r="AT21" s="94">
        <f>$S427</f>
        <v>17.57</v>
      </c>
      <c r="AU21" s="99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</row>
    <row r="22" spans="1:71" x14ac:dyDescent="0.2">
      <c r="A22" s="84">
        <v>20</v>
      </c>
      <c r="B22" s="34"/>
      <c r="C22" s="84"/>
      <c r="D22" s="34"/>
      <c r="E22" s="34"/>
      <c r="F22" s="84"/>
      <c r="G22" s="84"/>
      <c r="H22" s="84">
        <v>0.09</v>
      </c>
      <c r="I22" s="34"/>
      <c r="J22" s="84"/>
      <c r="K22" s="34"/>
      <c r="L22" s="34"/>
      <c r="M22" s="84"/>
      <c r="N22" s="84"/>
      <c r="O22" s="34"/>
      <c r="P22" s="84"/>
      <c r="Q22" s="84"/>
      <c r="R22" s="34"/>
      <c r="S22" s="84"/>
      <c r="T22" s="84"/>
      <c r="U22" s="84"/>
      <c r="V22" s="34">
        <v>0.19</v>
      </c>
      <c r="W22" s="84">
        <v>20</v>
      </c>
      <c r="X22" s="84"/>
      <c r="Y22" s="84" t="str">
        <f>V1</f>
        <v>Columbia C</v>
      </c>
      <c r="Z22" s="90">
        <f>V34</f>
        <v>1.81</v>
      </c>
      <c r="AA22" s="97">
        <v>3.9430769230769225</v>
      </c>
      <c r="AB22" s="93">
        <f t="shared" si="12"/>
        <v>1.81</v>
      </c>
      <c r="AC22" s="98">
        <v>3.94</v>
      </c>
      <c r="AD22" s="93">
        <f>BR$34+BR$35+BR$36+BR$37+AB22</f>
        <v>8.18</v>
      </c>
      <c r="AE22" s="93">
        <f>Table16263851507486[[#This Row],[Column3]]+Average!Q495</f>
        <v>13.101410256410258</v>
      </c>
      <c r="AF22" s="84"/>
      <c r="AG22" s="84" t="str">
        <f>T$2</f>
        <v>Knotgrass</v>
      </c>
      <c r="AH22" s="94">
        <f>$T34</f>
        <v>1.33</v>
      </c>
      <c r="AI22" s="94">
        <f>$T69</f>
        <v>5.9599999999999991</v>
      </c>
      <c r="AJ22" s="94">
        <f>$T104</f>
        <v>1.04</v>
      </c>
      <c r="AK22" s="94">
        <f>$T139</f>
        <v>0.74</v>
      </c>
      <c r="AL22" s="94">
        <f>$T174</f>
        <v>3.85</v>
      </c>
      <c r="AM22" s="94">
        <f>$T210</f>
        <v>1.98</v>
      </c>
      <c r="AN22" s="94">
        <f>$T245</f>
        <v>0.27</v>
      </c>
      <c r="AO22" s="94">
        <f>$T281</f>
        <v>0.12</v>
      </c>
      <c r="AP22" s="94">
        <f>$T317</f>
        <v>0.87</v>
      </c>
      <c r="AQ22" s="94">
        <f>$T353</f>
        <v>1.2300000000000002</v>
      </c>
      <c r="AR22" s="94">
        <f>$T389</f>
        <v>2.09</v>
      </c>
      <c r="AS22" s="94">
        <f>$T425</f>
        <v>1.3</v>
      </c>
      <c r="AT22" s="94">
        <f>$T427</f>
        <v>20.779999999999998</v>
      </c>
      <c r="AU22" s="99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</row>
    <row r="23" spans="1:71" x14ac:dyDescent="0.2">
      <c r="A23" s="84">
        <v>21</v>
      </c>
      <c r="B23" s="84"/>
      <c r="C23" s="34"/>
      <c r="D23" s="84"/>
      <c r="E23" s="84"/>
      <c r="F23" s="84"/>
      <c r="G23" s="84">
        <v>0.01</v>
      </c>
      <c r="H23" s="84"/>
      <c r="I23" s="84"/>
      <c r="J23" s="84">
        <v>0.01</v>
      </c>
      <c r="K23" s="34"/>
      <c r="L23" s="34"/>
      <c r="M23" s="84"/>
      <c r="N23" s="84"/>
      <c r="O23" s="34"/>
      <c r="P23" s="34"/>
      <c r="Q23" s="84"/>
      <c r="R23" s="34"/>
      <c r="S23" s="34">
        <v>0.01</v>
      </c>
      <c r="T23" s="84"/>
      <c r="U23" s="84">
        <v>0.01</v>
      </c>
      <c r="V23" s="34">
        <v>0.01</v>
      </c>
      <c r="W23" s="84">
        <v>21</v>
      </c>
      <c r="X23" s="84"/>
      <c r="Y23" s="84"/>
      <c r="Z23" s="90"/>
      <c r="AA23" s="90"/>
      <c r="AB23" s="92"/>
      <c r="AC23" s="92"/>
      <c r="AD23" s="93"/>
      <c r="AE23" s="93"/>
      <c r="AF23" s="84"/>
      <c r="AG23" s="84" t="str">
        <f>U$1</f>
        <v>B Slaybaugh</v>
      </c>
      <c r="AH23" s="94">
        <f>$U34</f>
        <v>2.76</v>
      </c>
      <c r="AI23" s="94">
        <f>$U69</f>
        <v>3.94</v>
      </c>
      <c r="AJ23" s="94">
        <f>$U104</f>
        <v>0.92000000000000015</v>
      </c>
      <c r="AK23" s="94">
        <f>$U139</f>
        <v>0.88000000000000012</v>
      </c>
      <c r="AL23" s="94">
        <f>$U174</f>
        <v>4.25</v>
      </c>
      <c r="AM23" s="94">
        <f>$U210</f>
        <v>1.1400000000000001</v>
      </c>
      <c r="AN23" s="94">
        <f>$U245</f>
        <v>0.32</v>
      </c>
      <c r="AO23" s="94">
        <f>$U281</f>
        <v>0.11000000000000001</v>
      </c>
      <c r="AP23" s="94">
        <f>$U317</f>
        <v>0.45</v>
      </c>
      <c r="AQ23" s="94">
        <f>$U353</f>
        <v>2.14</v>
      </c>
      <c r="AR23" s="94">
        <f>$U389</f>
        <v>3.7999999999999985</v>
      </c>
      <c r="AS23" s="94">
        <f>$U425</f>
        <v>1.9899999999999998</v>
      </c>
      <c r="AT23" s="94">
        <f>$U427</f>
        <v>22.699999999999996</v>
      </c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</row>
    <row r="24" spans="1:71" x14ac:dyDescent="0.2">
      <c r="A24" s="84">
        <v>22</v>
      </c>
      <c r="B24" s="34">
        <v>0.11</v>
      </c>
      <c r="C24" s="34">
        <v>0.08</v>
      </c>
      <c r="D24" s="34">
        <v>0.11</v>
      </c>
      <c r="E24" s="34">
        <v>0.12</v>
      </c>
      <c r="F24" s="34">
        <v>7.0000000000000007E-2</v>
      </c>
      <c r="G24" s="84">
        <v>0.17</v>
      </c>
      <c r="H24" s="34">
        <v>0.12</v>
      </c>
      <c r="I24" s="34">
        <v>0.08</v>
      </c>
      <c r="J24" s="84">
        <v>0.19</v>
      </c>
      <c r="K24" s="34">
        <v>0.12</v>
      </c>
      <c r="L24" s="84">
        <v>0.12</v>
      </c>
      <c r="M24" s="84"/>
      <c r="N24" s="34">
        <v>0.16</v>
      </c>
      <c r="O24" s="34">
        <v>7.0000000000000007E-2</v>
      </c>
      <c r="P24" s="34">
        <v>0.06</v>
      </c>
      <c r="Q24" s="84"/>
      <c r="R24" s="84">
        <v>7.0000000000000007E-2</v>
      </c>
      <c r="S24" s="34">
        <v>0.13</v>
      </c>
      <c r="T24" s="34">
        <v>0.06</v>
      </c>
      <c r="U24" s="34">
        <v>0.19</v>
      </c>
      <c r="V24" s="34">
        <v>0.15</v>
      </c>
      <c r="W24" s="84">
        <v>22</v>
      </c>
      <c r="X24" s="84"/>
      <c r="Y24" s="84" t="s">
        <v>101</v>
      </c>
      <c r="Z24" s="90"/>
      <c r="AA24" s="90"/>
      <c r="AB24" s="92"/>
      <c r="AC24" s="163"/>
      <c r="AD24" s="92" t="s">
        <v>145</v>
      </c>
      <c r="AE24" s="93"/>
      <c r="AF24" s="84"/>
      <c r="AG24" s="84" t="str">
        <f>V$1</f>
        <v>Columbia C</v>
      </c>
      <c r="AH24" s="94">
        <f>$V34</f>
        <v>1.81</v>
      </c>
      <c r="AI24" s="94">
        <f>$V69</f>
        <v>6.4899999999999993</v>
      </c>
      <c r="AJ24" s="94">
        <f>$V104</f>
        <v>0.41</v>
      </c>
      <c r="AK24" s="94">
        <f>$V139</f>
        <v>1.1600000000000004</v>
      </c>
      <c r="AL24" s="94">
        <f>$V174</f>
        <v>3.1999999999999997</v>
      </c>
      <c r="AM24" s="94">
        <f>$V210</f>
        <v>1.1300000000000003</v>
      </c>
      <c r="AN24" s="94">
        <f>$V245</f>
        <v>0.45000000000000007</v>
      </c>
      <c r="AO24" s="94">
        <f>$V281</f>
        <v>0.16</v>
      </c>
      <c r="AP24" s="94">
        <f>$V317</f>
        <v>0.51</v>
      </c>
      <c r="AQ24" s="94">
        <f>$V353</f>
        <v>2.3299999999999996</v>
      </c>
      <c r="AR24" s="94">
        <f>$V39+0</f>
        <v>0</v>
      </c>
      <c r="AS24" s="94">
        <f>$V425</f>
        <v>2.3600000000000003</v>
      </c>
      <c r="AT24" s="94">
        <f>$V427</f>
        <v>22.979999999999997</v>
      </c>
      <c r="AU24" s="84"/>
      <c r="AV24" s="84">
        <v>2014</v>
      </c>
      <c r="AW24" s="84"/>
      <c r="AX24" s="84" t="s">
        <v>1</v>
      </c>
      <c r="AY24" s="84" t="s">
        <v>88</v>
      </c>
      <c r="AZ24" s="84" t="s">
        <v>113</v>
      </c>
      <c r="BA24" s="84" t="s">
        <v>4</v>
      </c>
      <c r="BB24" s="84" t="s">
        <v>5</v>
      </c>
      <c r="BC24" s="34" t="s">
        <v>224</v>
      </c>
      <c r="BD24" s="34" t="s">
        <v>222</v>
      </c>
      <c r="BE24" s="84" t="s">
        <v>6</v>
      </c>
      <c r="BF24" s="84" t="s">
        <v>95</v>
      </c>
      <c r="BG24" s="84" t="s">
        <v>96</v>
      </c>
      <c r="BH24" s="84" t="s">
        <v>9</v>
      </c>
      <c r="BI24" s="87" t="s">
        <v>10</v>
      </c>
      <c r="BJ24" s="84" t="s">
        <v>11</v>
      </c>
      <c r="BK24" s="84" t="s">
        <v>90</v>
      </c>
      <c r="BL24" s="84" t="s">
        <v>13</v>
      </c>
      <c r="BM24" s="84" t="s">
        <v>14</v>
      </c>
      <c r="BN24" s="84" t="s">
        <v>15</v>
      </c>
      <c r="BO24" s="84" t="s">
        <v>16</v>
      </c>
      <c r="BP24" s="84" t="s">
        <v>17</v>
      </c>
      <c r="BQ24" s="84" t="s">
        <v>18</v>
      </c>
      <c r="BR24" s="84" t="s">
        <v>19</v>
      </c>
      <c r="BS24" s="88" t="s">
        <v>20</v>
      </c>
    </row>
    <row r="25" spans="1:71" x14ac:dyDescent="0.2">
      <c r="A25" s="84">
        <v>23</v>
      </c>
      <c r="B25" s="34">
        <v>0.17</v>
      </c>
      <c r="C25" s="84">
        <v>0.16</v>
      </c>
      <c r="D25" s="34">
        <v>0.15</v>
      </c>
      <c r="E25" s="34">
        <v>0.2</v>
      </c>
      <c r="F25" s="34">
        <v>0.13</v>
      </c>
      <c r="G25" s="84">
        <v>0.18</v>
      </c>
      <c r="H25" s="34">
        <v>0.17</v>
      </c>
      <c r="I25" s="34">
        <v>0.16</v>
      </c>
      <c r="J25" s="34">
        <v>0.3</v>
      </c>
      <c r="K25" s="34">
        <v>0.21</v>
      </c>
      <c r="L25" s="34">
        <v>0.21</v>
      </c>
      <c r="M25" s="84"/>
      <c r="N25" s="34">
        <v>0.18</v>
      </c>
      <c r="O25" s="34">
        <v>0.15</v>
      </c>
      <c r="P25" s="34">
        <v>0.14000000000000001</v>
      </c>
      <c r="Q25" s="84"/>
      <c r="R25" s="34">
        <v>0.14000000000000001</v>
      </c>
      <c r="S25" s="34">
        <v>0.24</v>
      </c>
      <c r="T25" s="34">
        <v>0.1</v>
      </c>
      <c r="U25" s="34">
        <v>0.11</v>
      </c>
      <c r="V25" s="34">
        <v>0.15</v>
      </c>
      <c r="W25" s="84">
        <v>23</v>
      </c>
      <c r="X25" s="84"/>
      <c r="Y25" s="84"/>
      <c r="Z25" s="91" t="s">
        <v>102</v>
      </c>
      <c r="AA25" s="91"/>
      <c r="AB25" s="101"/>
      <c r="AC25" s="92"/>
      <c r="AD25" s="93"/>
      <c r="AE25" s="93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8"/>
    </row>
    <row r="26" spans="1:71" x14ac:dyDescent="0.2">
      <c r="A26" s="84">
        <v>24</v>
      </c>
      <c r="B26" s="84">
        <v>0.01</v>
      </c>
      <c r="C26" s="84"/>
      <c r="D26" s="84">
        <v>0.01</v>
      </c>
      <c r="E26" s="34">
        <v>0.06</v>
      </c>
      <c r="F26" s="34">
        <v>0.05</v>
      </c>
      <c r="G26" s="34">
        <v>0.08</v>
      </c>
      <c r="H26" s="34">
        <v>0.05</v>
      </c>
      <c r="I26" s="84">
        <v>0.01</v>
      </c>
      <c r="J26" s="34">
        <v>0.02</v>
      </c>
      <c r="K26">
        <v>0.01</v>
      </c>
      <c r="L26" s="84">
        <v>0.01</v>
      </c>
      <c r="M26" s="84"/>
      <c r="N26" s="34">
        <v>0.12</v>
      </c>
      <c r="O26" s="34">
        <v>0.01</v>
      </c>
      <c r="P26" s="34">
        <v>0.01</v>
      </c>
      <c r="Q26" s="84"/>
      <c r="R26" s="34">
        <v>0.02</v>
      </c>
      <c r="S26" s="34">
        <v>0.04</v>
      </c>
      <c r="T26" s="34">
        <v>0.05</v>
      </c>
      <c r="U26" s="84"/>
      <c r="V26" s="34">
        <v>0.01</v>
      </c>
      <c r="W26" s="84">
        <v>24</v>
      </c>
      <c r="X26" s="84"/>
      <c r="Y26" s="84"/>
      <c r="Z26" s="90" t="s">
        <v>108</v>
      </c>
      <c r="AA26" s="90"/>
      <c r="AB26" s="92" t="s">
        <v>109</v>
      </c>
      <c r="AC26" s="92"/>
      <c r="AD26" s="93"/>
      <c r="AE26" s="93"/>
      <c r="AF26" s="84"/>
      <c r="AG26" s="84"/>
      <c r="AH26" s="84"/>
      <c r="AI26" s="84"/>
      <c r="AJ26" s="84"/>
      <c r="AK26" s="87" t="s">
        <v>144</v>
      </c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95" t="s">
        <v>21</v>
      </c>
      <c r="AW26" s="84"/>
      <c r="AX26" s="94">
        <v>1.4200000000000002</v>
      </c>
      <c r="AY26" s="94">
        <v>2.41</v>
      </c>
      <c r="AZ26" s="94">
        <v>1.07</v>
      </c>
      <c r="BA26" s="94">
        <v>2.0499999999999998</v>
      </c>
      <c r="BB26" s="94">
        <v>1.63</v>
      </c>
      <c r="BC26" s="94"/>
      <c r="BD26" s="94"/>
      <c r="BE26" s="94">
        <v>1.31</v>
      </c>
      <c r="BF26" s="94">
        <v>1.6400000000000001</v>
      </c>
      <c r="BG26" s="94">
        <v>1.59</v>
      </c>
      <c r="BH26" s="94">
        <v>1.72</v>
      </c>
      <c r="BI26" s="94">
        <v>1.6600000000000001</v>
      </c>
      <c r="BJ26" s="94">
        <v>1.9299999999999997</v>
      </c>
      <c r="BK26" s="94">
        <v>0</v>
      </c>
      <c r="BL26" s="94">
        <v>2.29</v>
      </c>
      <c r="BM26" s="94">
        <v>1.51</v>
      </c>
      <c r="BN26" s="94">
        <v>0</v>
      </c>
      <c r="BO26" s="94">
        <v>1.65</v>
      </c>
      <c r="BP26" s="94">
        <v>1.8000000000000003</v>
      </c>
      <c r="BQ26" s="94">
        <v>1.04</v>
      </c>
      <c r="BR26" s="94">
        <v>2.02</v>
      </c>
      <c r="BS26" s="96">
        <v>1.047894736842105</v>
      </c>
    </row>
    <row r="27" spans="1:71" x14ac:dyDescent="0.2">
      <c r="A27" s="84">
        <v>25</v>
      </c>
      <c r="B27" s="34">
        <v>0.03</v>
      </c>
      <c r="C27" s="84">
        <v>0.05</v>
      </c>
      <c r="D27" s="34">
        <v>0.03</v>
      </c>
      <c r="E27" s="34">
        <v>0.05</v>
      </c>
      <c r="F27" s="34">
        <v>0.03</v>
      </c>
      <c r="G27" s="34">
        <v>0.03</v>
      </c>
      <c r="H27" s="84"/>
      <c r="I27" s="34">
        <v>0.03</v>
      </c>
      <c r="J27" s="34">
        <v>0.02</v>
      </c>
      <c r="K27">
        <v>0.03</v>
      </c>
      <c r="L27" s="34">
        <v>0.02</v>
      </c>
      <c r="M27" s="84"/>
      <c r="N27" s="34">
        <v>0.06</v>
      </c>
      <c r="O27" s="34">
        <v>0.03</v>
      </c>
      <c r="P27" s="34">
        <v>0.04</v>
      </c>
      <c r="Q27" s="84"/>
      <c r="R27" s="34">
        <v>0.01</v>
      </c>
      <c r="S27" s="34">
        <v>0.01</v>
      </c>
      <c r="T27" s="34">
        <v>0.02</v>
      </c>
      <c r="U27" s="34">
        <v>0.05</v>
      </c>
      <c r="V27" s="34">
        <v>0.03</v>
      </c>
      <c r="W27" s="84">
        <v>25</v>
      </c>
      <c r="X27" s="84"/>
      <c r="Y27" s="84"/>
      <c r="Z27" s="90"/>
      <c r="AA27" s="90"/>
      <c r="AB27" s="92"/>
      <c r="AC27" s="92"/>
      <c r="AD27" s="93"/>
      <c r="AE27" s="93"/>
      <c r="AF27" s="84"/>
      <c r="AG27" s="84"/>
      <c r="AH27" s="87" t="s">
        <v>138</v>
      </c>
      <c r="AI27" s="87" t="s">
        <v>103</v>
      </c>
      <c r="AJ27" s="87" t="s">
        <v>139</v>
      </c>
      <c r="AK27" s="87" t="s">
        <v>140</v>
      </c>
      <c r="AL27" s="87" t="s">
        <v>42</v>
      </c>
      <c r="AM27" s="87" t="s">
        <v>43</v>
      </c>
      <c r="AN27" s="87" t="s">
        <v>45</v>
      </c>
      <c r="AO27" s="87" t="s">
        <v>58</v>
      </c>
      <c r="AP27" s="87" t="s">
        <v>59</v>
      </c>
      <c r="AQ27" s="87" t="s">
        <v>104</v>
      </c>
      <c r="AR27" s="87" t="s">
        <v>141</v>
      </c>
      <c r="AS27" s="87" t="s">
        <v>62</v>
      </c>
      <c r="AT27" s="87" t="s">
        <v>142</v>
      </c>
      <c r="AU27" s="84"/>
      <c r="AV27" s="95" t="s">
        <v>22</v>
      </c>
      <c r="AW27" s="84"/>
      <c r="AX27" s="84">
        <v>1.1600000000000001</v>
      </c>
      <c r="AY27" s="84">
        <v>3.7499999999999996</v>
      </c>
      <c r="AZ27" s="84">
        <v>0.8600000000000001</v>
      </c>
      <c r="BA27" s="84">
        <v>2.6900000000000004</v>
      </c>
      <c r="BB27" s="84">
        <v>1.83</v>
      </c>
      <c r="BC27" s="84"/>
      <c r="BD27" s="84"/>
      <c r="BE27" s="84">
        <v>1.47</v>
      </c>
      <c r="BF27" s="84">
        <v>1.99</v>
      </c>
      <c r="BG27" s="84">
        <v>1.2000000000000002</v>
      </c>
      <c r="BH27" s="84">
        <v>2.62</v>
      </c>
      <c r="BI27" s="84">
        <v>1.58</v>
      </c>
      <c r="BJ27" s="84">
        <v>3.3</v>
      </c>
      <c r="BK27" s="84">
        <v>0</v>
      </c>
      <c r="BL27" s="84">
        <v>2.3899999999999997</v>
      </c>
      <c r="BM27" s="84">
        <v>0</v>
      </c>
      <c r="BN27" s="84">
        <v>0</v>
      </c>
      <c r="BO27" s="84">
        <v>2.15</v>
      </c>
      <c r="BP27" s="84">
        <v>2.33</v>
      </c>
      <c r="BQ27" s="84">
        <v>0</v>
      </c>
      <c r="BR27" s="84">
        <v>5.48</v>
      </c>
      <c r="BS27" s="96">
        <v>0.74631578947368427</v>
      </c>
    </row>
    <row r="28" spans="1:71" x14ac:dyDescent="0.2">
      <c r="A28" s="84">
        <v>26</v>
      </c>
      <c r="B28" s="34">
        <v>0.16</v>
      </c>
      <c r="C28" s="34">
        <v>0.14000000000000001</v>
      </c>
      <c r="D28" s="34">
        <v>0.19</v>
      </c>
      <c r="E28" s="34">
        <v>0.26</v>
      </c>
      <c r="F28" s="34">
        <v>0.2</v>
      </c>
      <c r="G28" s="34">
        <v>0.24</v>
      </c>
      <c r="H28" s="34">
        <v>0.24</v>
      </c>
      <c r="I28" s="34">
        <v>0.16</v>
      </c>
      <c r="J28" s="34">
        <v>0.17</v>
      </c>
      <c r="K28">
        <v>0.2</v>
      </c>
      <c r="L28" s="34">
        <v>0.17</v>
      </c>
      <c r="M28" s="84"/>
      <c r="N28" s="34">
        <v>0.15</v>
      </c>
      <c r="O28" s="34">
        <v>0.16</v>
      </c>
      <c r="P28" s="34">
        <v>0.19</v>
      </c>
      <c r="Q28" s="84"/>
      <c r="R28" s="34">
        <v>0.15</v>
      </c>
      <c r="S28" s="34">
        <v>0.2</v>
      </c>
      <c r="T28" s="34">
        <v>0.11</v>
      </c>
      <c r="U28" s="34">
        <v>0.14000000000000001</v>
      </c>
      <c r="V28" s="34">
        <v>0.01</v>
      </c>
      <c r="W28" s="84">
        <v>26</v>
      </c>
      <c r="X28" s="84"/>
      <c r="Y28" s="84"/>
      <c r="Z28" s="90"/>
      <c r="AA28" s="90"/>
      <c r="AB28" s="92"/>
      <c r="AC28" s="92"/>
      <c r="AD28" s="93"/>
      <c r="AE28" s="93"/>
      <c r="AF28" s="84"/>
      <c r="AG28" s="84" t="str">
        <f>B$1</f>
        <v>Pomeroy</v>
      </c>
      <c r="AH28" s="94">
        <f t="shared" ref="AH28:AH48" si="28">AH4</f>
        <v>1.7000000000000002</v>
      </c>
      <c r="AI28" s="94">
        <f t="shared" ref="AI28:AI48" si="29">AH4+AI4</f>
        <v>4.92</v>
      </c>
      <c r="AJ28" s="94">
        <f t="shared" ref="AJ28:AJ48" si="30">AH4+AI4+AJ4</f>
        <v>5.46</v>
      </c>
      <c r="AK28" s="94">
        <f t="shared" ref="AK28:AK48" si="31">AH4+AI4+AJ4+AK4</f>
        <v>5.9399999999999995</v>
      </c>
      <c r="AL28" s="94">
        <f t="shared" ref="AL28:AL48" si="32">AH4+AI4+AJ4+AK4+AL4</f>
        <v>9.5</v>
      </c>
      <c r="AM28" s="94">
        <f t="shared" ref="AM28:AM48" si="33">AH4+AI4+AJ4+AK4+AL4+AM4</f>
        <v>10.66</v>
      </c>
      <c r="AN28" s="94">
        <f t="shared" ref="AN28:AN48" si="34">AH4+AI4+AJ4+AK4+AL4+AM4+AN4</f>
        <v>10.86</v>
      </c>
      <c r="AO28" s="94">
        <f t="shared" ref="AO28:AO48" si="35">AH4+AI4+AJ4+AK4+AL4+AM4+AN4+AO4</f>
        <v>10.99</v>
      </c>
      <c r="AP28" s="94">
        <f t="shared" ref="AP28:AP48" si="36">AH4+AI4+AJ4+AK4+AL4+AM4+AN4+AO4+AP4</f>
        <v>11.4</v>
      </c>
      <c r="AQ28" s="94">
        <f t="shared" ref="AQ28:AQ48" si="37">AH4+AI4+AJ4+AK4+AL4+AM4+AN4+AO4+AP4+AQ4</f>
        <v>12.68</v>
      </c>
      <c r="AR28" s="94">
        <f t="shared" ref="AR28:AR48" si="38">AH4+AI4+AJ4+AK4+AL4+AM4+AN4+AO4+AP4+AQ4+AR4</f>
        <v>15.219999999999999</v>
      </c>
      <c r="AS28" s="94">
        <f t="shared" ref="AS28:AS48" si="39">AH4+AI4+AJ4+AK4+AL4+AM4+AN4+AO4+AP4+AQ4+AR4+AS4</f>
        <v>16.88</v>
      </c>
      <c r="AT28" s="94">
        <f>AS28</f>
        <v>16.88</v>
      </c>
      <c r="AU28" s="84"/>
      <c r="AV28" s="95" t="s">
        <v>23</v>
      </c>
      <c r="AW28" s="84"/>
      <c r="AX28" s="84">
        <v>1.25</v>
      </c>
      <c r="AY28" s="84">
        <v>2.6</v>
      </c>
      <c r="AZ28" s="84">
        <v>1.2300000000000002</v>
      </c>
      <c r="BA28" s="84">
        <v>2.0899999999999994</v>
      </c>
      <c r="BB28" s="84">
        <v>1.2399999999999998</v>
      </c>
      <c r="BC28" s="84"/>
      <c r="BD28" s="84"/>
      <c r="BE28" s="84">
        <v>1.24</v>
      </c>
      <c r="BF28" s="84">
        <v>1.78</v>
      </c>
      <c r="BG28" s="84">
        <v>1.3900000000000001</v>
      </c>
      <c r="BH28" s="84">
        <v>2</v>
      </c>
      <c r="BI28" s="84">
        <v>1.9500000000000002</v>
      </c>
      <c r="BJ28" s="84">
        <v>3.18</v>
      </c>
      <c r="BK28" s="84">
        <v>0</v>
      </c>
      <c r="BL28" s="84">
        <v>1.4900000000000002</v>
      </c>
      <c r="BM28" s="84">
        <v>1.98</v>
      </c>
      <c r="BN28" s="84">
        <v>0</v>
      </c>
      <c r="BO28" s="84">
        <v>1.9800000000000002</v>
      </c>
      <c r="BP28" s="84">
        <v>1.78</v>
      </c>
      <c r="BQ28" s="84">
        <v>2.5300000000000002</v>
      </c>
      <c r="BR28" s="84">
        <v>4.3900000000000006</v>
      </c>
      <c r="BS28" s="96">
        <v>0.84</v>
      </c>
    </row>
    <row r="29" spans="1:71" x14ac:dyDescent="0.2">
      <c r="A29" s="84">
        <v>27</v>
      </c>
      <c r="B29" s="34">
        <v>0.05</v>
      </c>
      <c r="C29" s="84"/>
      <c r="D29" s="34">
        <v>0.04</v>
      </c>
      <c r="E29" s="34">
        <v>0.06</v>
      </c>
      <c r="F29" s="34">
        <v>0.04</v>
      </c>
      <c r="G29" s="34">
        <v>0.24</v>
      </c>
      <c r="H29" s="34">
        <v>0.24</v>
      </c>
      <c r="I29" s="34">
        <v>0.05</v>
      </c>
      <c r="J29" s="34">
        <v>0.11</v>
      </c>
      <c r="K29" s="84">
        <v>0.05</v>
      </c>
      <c r="L29" s="34">
        <v>0.03</v>
      </c>
      <c r="M29" s="34"/>
      <c r="N29" s="34">
        <v>0.15</v>
      </c>
      <c r="O29" s="34">
        <v>0.03</v>
      </c>
      <c r="P29" s="34">
        <v>0.02</v>
      </c>
      <c r="Q29" s="84"/>
      <c r="R29" s="34">
        <v>0.06</v>
      </c>
      <c r="S29" s="34">
        <v>0.08</v>
      </c>
      <c r="T29" s="34">
        <v>0.11</v>
      </c>
      <c r="U29" s="34">
        <v>0.02</v>
      </c>
      <c r="V29" s="84"/>
      <c r="W29" s="84">
        <v>27</v>
      </c>
      <c r="X29" s="84"/>
      <c r="Y29" s="84"/>
      <c r="Z29" s="97"/>
      <c r="AA29" s="97"/>
      <c r="AB29" s="93"/>
      <c r="AC29" s="93"/>
      <c r="AD29" s="93"/>
      <c r="AE29" s="93"/>
      <c r="AF29" s="84"/>
      <c r="AG29" s="84" t="str">
        <f>C$1</f>
        <v>Kuhn</v>
      </c>
      <c r="AH29" s="94">
        <f t="shared" si="28"/>
        <v>1.1600000000000001</v>
      </c>
      <c r="AI29" s="94">
        <f t="shared" si="29"/>
        <v>5.05</v>
      </c>
      <c r="AJ29" s="94">
        <f t="shared" si="30"/>
        <v>5.82</v>
      </c>
      <c r="AK29" s="94">
        <f t="shared" si="31"/>
        <v>7.0200000000000005</v>
      </c>
      <c r="AL29" s="94">
        <f t="shared" si="32"/>
        <v>10.66</v>
      </c>
      <c r="AM29" s="94">
        <f t="shared" si="33"/>
        <v>12.09</v>
      </c>
      <c r="AN29" s="94">
        <f t="shared" si="34"/>
        <v>12.41</v>
      </c>
      <c r="AO29" s="94">
        <f t="shared" si="35"/>
        <v>12.6</v>
      </c>
      <c r="AP29" s="94">
        <f t="shared" si="36"/>
        <v>12.89</v>
      </c>
      <c r="AQ29" s="94">
        <f t="shared" si="37"/>
        <v>14.67</v>
      </c>
      <c r="AR29" s="94">
        <f t="shared" si="38"/>
        <v>17.11</v>
      </c>
      <c r="AS29" s="94">
        <f t="shared" si="39"/>
        <v>18.36</v>
      </c>
      <c r="AT29" s="94">
        <f t="shared" ref="AT29:AT48" si="40">AS29</f>
        <v>18.36</v>
      </c>
      <c r="AU29" s="84"/>
      <c r="AV29" s="95" t="s">
        <v>24</v>
      </c>
      <c r="AW29" s="84"/>
      <c r="AX29" s="84">
        <v>0.69000000000000006</v>
      </c>
      <c r="AY29" s="84">
        <v>1.3199999999999998</v>
      </c>
      <c r="AZ29" s="84">
        <v>0.9700000000000002</v>
      </c>
      <c r="BA29" s="84">
        <v>1.71</v>
      </c>
      <c r="BB29" s="84">
        <v>1.28</v>
      </c>
      <c r="BC29" s="84"/>
      <c r="BD29" s="84"/>
      <c r="BE29" s="84">
        <v>0.91</v>
      </c>
      <c r="BF29" s="84">
        <v>1.1599999999999999</v>
      </c>
      <c r="BG29" s="84">
        <v>0.63</v>
      </c>
      <c r="BH29" s="84">
        <v>0.91000000000000014</v>
      </c>
      <c r="BI29" s="84">
        <v>0</v>
      </c>
      <c r="BJ29" s="84">
        <v>1.25</v>
      </c>
      <c r="BK29" s="84">
        <v>0</v>
      </c>
      <c r="BL29" s="84">
        <v>0.95000000000000018</v>
      </c>
      <c r="BM29" s="84">
        <v>0.17</v>
      </c>
      <c r="BN29" s="84">
        <v>0</v>
      </c>
      <c r="BO29" s="84">
        <v>1.5</v>
      </c>
      <c r="BP29" s="84">
        <v>1.1200000000000001</v>
      </c>
      <c r="BQ29" s="84">
        <v>1.03</v>
      </c>
      <c r="BR29" s="84">
        <v>2.21</v>
      </c>
      <c r="BS29" s="96">
        <v>1.5642105263157899</v>
      </c>
    </row>
    <row r="30" spans="1:71" x14ac:dyDescent="0.2">
      <c r="A30" s="84">
        <v>28</v>
      </c>
      <c r="B30" s="34">
        <v>0.3</v>
      </c>
      <c r="C30" s="34">
        <v>0.28000000000000003</v>
      </c>
      <c r="D30" s="34">
        <v>0.35</v>
      </c>
      <c r="E30" s="34">
        <v>0.54</v>
      </c>
      <c r="F30" s="34">
        <v>0.56000000000000005</v>
      </c>
      <c r="G30" s="34">
        <v>0.38</v>
      </c>
      <c r="H30" s="34">
        <v>0.43</v>
      </c>
      <c r="I30" s="34">
        <v>0.42</v>
      </c>
      <c r="J30" s="34">
        <v>0.27</v>
      </c>
      <c r="K30" s="34">
        <v>0.38</v>
      </c>
      <c r="L30" s="34">
        <v>0.35</v>
      </c>
      <c r="M30" s="84"/>
      <c r="N30" s="34">
        <v>0.39</v>
      </c>
      <c r="O30" s="34">
        <v>0.44</v>
      </c>
      <c r="P30" s="34">
        <v>0.28000000000000003</v>
      </c>
      <c r="Q30" s="84"/>
      <c r="R30" s="34">
        <v>0.3</v>
      </c>
      <c r="S30" s="34">
        <v>0.36</v>
      </c>
      <c r="T30" s="34">
        <v>0.25</v>
      </c>
      <c r="U30" s="34">
        <v>0.49</v>
      </c>
      <c r="V30" s="34">
        <v>0.36</v>
      </c>
      <c r="W30" s="84">
        <v>28</v>
      </c>
      <c r="X30" s="84"/>
      <c r="Y30" s="84"/>
      <c r="Z30" s="90"/>
      <c r="AA30" s="90"/>
      <c r="AB30" s="92"/>
      <c r="AC30" s="92"/>
      <c r="AD30" s="93"/>
      <c r="AE30" s="93"/>
      <c r="AF30" s="84"/>
      <c r="AG30" s="84" t="str">
        <f>D$1</f>
        <v>Tom Keatts</v>
      </c>
      <c r="AH30" s="94">
        <f t="shared" si="28"/>
        <v>1.9999999999999998</v>
      </c>
      <c r="AI30" s="94">
        <f t="shared" si="29"/>
        <v>6.72</v>
      </c>
      <c r="AJ30" s="94">
        <f t="shared" si="30"/>
        <v>7.33</v>
      </c>
      <c r="AK30" s="94">
        <f t="shared" si="31"/>
        <v>7.83</v>
      </c>
      <c r="AL30" s="94">
        <f t="shared" si="32"/>
        <v>34.07</v>
      </c>
      <c r="AM30" s="94">
        <f t="shared" si="33"/>
        <v>35.28</v>
      </c>
      <c r="AN30" s="94">
        <f t="shared" si="34"/>
        <v>35.51</v>
      </c>
      <c r="AO30" s="94">
        <f t="shared" si="35"/>
        <v>35.589999999999996</v>
      </c>
      <c r="AP30" s="94">
        <f t="shared" si="36"/>
        <v>35.919999999999995</v>
      </c>
      <c r="AQ30" s="94">
        <f t="shared" si="37"/>
        <v>37.179999999999993</v>
      </c>
      <c r="AR30" s="94">
        <f t="shared" si="38"/>
        <v>39.29999999999999</v>
      </c>
      <c r="AS30" s="94">
        <f t="shared" si="39"/>
        <v>40.259999999999991</v>
      </c>
      <c r="AT30" s="94">
        <f t="shared" si="40"/>
        <v>40.259999999999991</v>
      </c>
      <c r="AU30" s="84"/>
      <c r="AV30" s="95" t="s">
        <v>25</v>
      </c>
      <c r="AW30" s="84"/>
      <c r="AX30" s="84">
        <v>0.49</v>
      </c>
      <c r="AY30" s="84">
        <v>0.52</v>
      </c>
      <c r="AZ30" s="84">
        <v>0.55000000000000004</v>
      </c>
      <c r="BA30" s="84">
        <v>0.82000000000000006</v>
      </c>
      <c r="BB30" s="84">
        <v>0.66</v>
      </c>
      <c r="BC30" s="84"/>
      <c r="BD30" s="84"/>
      <c r="BE30" s="84">
        <v>0.32</v>
      </c>
      <c r="BF30" s="84">
        <v>0.69</v>
      </c>
      <c r="BG30" s="84">
        <v>0.44</v>
      </c>
      <c r="BH30" s="84">
        <v>0.64</v>
      </c>
      <c r="BI30" s="84">
        <v>0</v>
      </c>
      <c r="BJ30" s="84">
        <v>0.72000000000000008</v>
      </c>
      <c r="BK30" s="84">
        <v>0</v>
      </c>
      <c r="BL30" s="84">
        <v>0.33999999999999997</v>
      </c>
      <c r="BM30" s="84">
        <v>0.64000000000000012</v>
      </c>
      <c r="BN30" s="84">
        <v>0</v>
      </c>
      <c r="BO30" s="84">
        <v>0.79</v>
      </c>
      <c r="BP30" s="84">
        <v>0.62</v>
      </c>
      <c r="BQ30" s="84">
        <v>0</v>
      </c>
      <c r="BR30" s="84">
        <v>0.93000000000000016</v>
      </c>
      <c r="BS30" s="96">
        <v>1.2078947368421054</v>
      </c>
    </row>
    <row r="31" spans="1:71" x14ac:dyDescent="0.2">
      <c r="A31" s="84">
        <v>29</v>
      </c>
      <c r="B31" s="34">
        <v>0.13</v>
      </c>
      <c r="C31" s="34">
        <v>0.19</v>
      </c>
      <c r="D31" s="34">
        <v>0.17</v>
      </c>
      <c r="E31" s="34">
        <v>0.28999999999999998</v>
      </c>
      <c r="F31" s="34">
        <v>0.23</v>
      </c>
      <c r="G31" s="34">
        <v>0.38</v>
      </c>
      <c r="H31" s="34">
        <v>0.43</v>
      </c>
      <c r="I31" s="34">
        <v>0.19</v>
      </c>
      <c r="J31" s="34">
        <v>0.12</v>
      </c>
      <c r="K31" s="34">
        <v>0.16</v>
      </c>
      <c r="L31" s="34">
        <v>0.15</v>
      </c>
      <c r="M31" s="84"/>
      <c r="N31" s="34">
        <v>0.39</v>
      </c>
      <c r="O31" s="34">
        <v>0.19</v>
      </c>
      <c r="P31" s="34">
        <v>0.18</v>
      </c>
      <c r="Q31" s="84"/>
      <c r="R31" s="34">
        <v>0.2</v>
      </c>
      <c r="S31" s="34">
        <v>0.18</v>
      </c>
      <c r="T31" s="34">
        <v>0.25</v>
      </c>
      <c r="U31" s="34">
        <v>0.16</v>
      </c>
      <c r="V31" s="34">
        <v>0.12</v>
      </c>
      <c r="W31" s="84">
        <v>29</v>
      </c>
      <c r="X31" s="84"/>
      <c r="Y31" s="84"/>
      <c r="Z31" s="90"/>
      <c r="AA31" s="90"/>
      <c r="AB31" s="92"/>
      <c r="AC31" s="92"/>
      <c r="AD31" s="93"/>
      <c r="AE31" s="93"/>
      <c r="AF31" s="84"/>
      <c r="AG31" s="84" t="str">
        <f>E$1</f>
        <v>Victor</v>
      </c>
      <c r="AH31" s="94">
        <f t="shared" si="28"/>
        <v>2.58</v>
      </c>
      <c r="AI31" s="94">
        <f t="shared" si="29"/>
        <v>6.3100000000000005</v>
      </c>
      <c r="AJ31" s="94">
        <f t="shared" si="30"/>
        <v>7.0100000000000007</v>
      </c>
      <c r="AK31" s="94">
        <f t="shared" si="31"/>
        <v>7.3500000000000005</v>
      </c>
      <c r="AL31" s="94">
        <f t="shared" si="32"/>
        <v>11.280000000000001</v>
      </c>
      <c r="AM31" s="94">
        <f t="shared" si="33"/>
        <v>12.820000000000002</v>
      </c>
      <c r="AN31" s="94">
        <f t="shared" si="34"/>
        <v>13.080000000000002</v>
      </c>
      <c r="AO31" s="94">
        <f t="shared" si="35"/>
        <v>13.190000000000001</v>
      </c>
      <c r="AP31" s="94">
        <f t="shared" si="36"/>
        <v>13.580000000000002</v>
      </c>
      <c r="AQ31" s="94">
        <f t="shared" si="37"/>
        <v>15.230000000000002</v>
      </c>
      <c r="AR31" s="94">
        <f t="shared" si="38"/>
        <v>17.220000000000002</v>
      </c>
      <c r="AS31" s="94">
        <f t="shared" si="39"/>
        <v>19.000000000000004</v>
      </c>
      <c r="AT31" s="94">
        <f t="shared" si="40"/>
        <v>19.000000000000004</v>
      </c>
      <c r="AU31" s="84"/>
      <c r="AV31" s="95" t="s">
        <v>26</v>
      </c>
      <c r="AW31" s="84"/>
      <c r="AX31" s="84">
        <v>0.6100000000000001</v>
      </c>
      <c r="AY31" s="84">
        <v>1.45</v>
      </c>
      <c r="AZ31" s="84">
        <v>0.75</v>
      </c>
      <c r="BA31" s="84">
        <v>1.57</v>
      </c>
      <c r="BB31" s="84">
        <v>1.28</v>
      </c>
      <c r="BC31" s="84"/>
      <c r="BD31" s="84"/>
      <c r="BE31" s="84">
        <v>1.07</v>
      </c>
      <c r="BF31" s="84">
        <v>0.62</v>
      </c>
      <c r="BG31" s="84">
        <v>0.76000000000000012</v>
      </c>
      <c r="BH31" s="84">
        <v>0.81</v>
      </c>
      <c r="BI31" s="84">
        <v>0</v>
      </c>
      <c r="BJ31" s="84">
        <v>1.1299999999999999</v>
      </c>
      <c r="BK31" s="84">
        <v>0</v>
      </c>
      <c r="BL31" s="84">
        <v>1.4400000000000002</v>
      </c>
      <c r="BM31" s="84">
        <v>0.8</v>
      </c>
      <c r="BN31" s="84">
        <v>0</v>
      </c>
      <c r="BO31" s="84">
        <v>1.52</v>
      </c>
      <c r="BP31" s="84">
        <v>1.1399999999999999</v>
      </c>
      <c r="BQ31" s="84">
        <v>0</v>
      </c>
      <c r="BR31" s="84">
        <v>1.7499999999999998</v>
      </c>
      <c r="BS31" s="96">
        <v>2.3394736842105259</v>
      </c>
    </row>
    <row r="32" spans="1:71" x14ac:dyDescent="0.2">
      <c r="A32" s="84">
        <v>30</v>
      </c>
      <c r="B32" s="34">
        <v>0.01</v>
      </c>
      <c r="C32" s="84"/>
      <c r="D32" s="34">
        <v>0.01</v>
      </c>
      <c r="E32" s="84"/>
      <c r="F32" s="34"/>
      <c r="G32" s="34">
        <v>0.2</v>
      </c>
      <c r="H32" s="34">
        <v>0.25</v>
      </c>
      <c r="I32" s="84"/>
      <c r="J32" s="84"/>
      <c r="K32" s="34">
        <v>0.01</v>
      </c>
      <c r="L32" s="84"/>
      <c r="M32" s="84"/>
      <c r="N32" s="84"/>
      <c r="P32" s="34">
        <v>0.01</v>
      </c>
      <c r="Q32" s="84"/>
      <c r="R32" s="34">
        <v>0.01</v>
      </c>
      <c r="S32" s="84"/>
      <c r="T32" s="34">
        <v>0.2</v>
      </c>
      <c r="U32" s="84"/>
      <c r="V32" s="34">
        <v>0.01</v>
      </c>
      <c r="W32" s="84">
        <v>30</v>
      </c>
      <c r="X32" s="84"/>
      <c r="Y32" s="84"/>
      <c r="Z32" s="90"/>
      <c r="AA32" s="90"/>
      <c r="AB32" s="92"/>
      <c r="AC32" s="92"/>
      <c r="AD32" s="93"/>
      <c r="AE32" s="93"/>
      <c r="AF32" s="84"/>
      <c r="AG32" s="84" t="str">
        <f>F$1</f>
        <v>Ruark</v>
      </c>
      <c r="AH32" s="94">
        <f t="shared" si="28"/>
        <v>1.62</v>
      </c>
      <c r="AI32" s="94">
        <f t="shared" si="29"/>
        <v>4.82</v>
      </c>
      <c r="AJ32" s="94">
        <f t="shared" si="30"/>
        <v>4.92</v>
      </c>
      <c r="AK32" s="94">
        <f t="shared" si="31"/>
        <v>5.49</v>
      </c>
      <c r="AL32" s="94">
        <f t="shared" si="32"/>
        <v>8.24</v>
      </c>
      <c r="AM32" s="94">
        <f t="shared" si="33"/>
        <v>9.59</v>
      </c>
      <c r="AN32" s="94">
        <f t="shared" si="34"/>
        <v>9.8000000000000007</v>
      </c>
      <c r="AO32" s="94">
        <f t="shared" si="35"/>
        <v>10.050000000000001</v>
      </c>
      <c r="AP32" s="94">
        <f t="shared" si="36"/>
        <v>10.760000000000002</v>
      </c>
      <c r="AQ32" s="94">
        <f t="shared" si="37"/>
        <v>12.340000000000002</v>
      </c>
      <c r="AR32" s="94">
        <f t="shared" si="38"/>
        <v>14.260000000000002</v>
      </c>
      <c r="AS32" s="94">
        <f t="shared" si="39"/>
        <v>16.190000000000001</v>
      </c>
      <c r="AT32" s="94">
        <f t="shared" si="40"/>
        <v>16.190000000000001</v>
      </c>
      <c r="AU32" s="84"/>
      <c r="AV32" s="95" t="s">
        <v>27</v>
      </c>
      <c r="AW32" s="84"/>
      <c r="AX32" s="84">
        <v>0.62</v>
      </c>
      <c r="AY32" s="84">
        <v>1.1600000000000001</v>
      </c>
      <c r="AZ32" s="84">
        <v>0.51</v>
      </c>
      <c r="BA32" s="84">
        <v>0.81</v>
      </c>
      <c r="BB32" s="84">
        <v>0.8</v>
      </c>
      <c r="BC32" s="84"/>
      <c r="BD32" s="84"/>
      <c r="BE32" s="84">
        <v>0.87</v>
      </c>
      <c r="BF32" s="84">
        <v>0.16</v>
      </c>
      <c r="BG32" s="84">
        <v>0.26</v>
      </c>
      <c r="BH32" s="84">
        <v>0.87</v>
      </c>
      <c r="BI32" s="84">
        <v>0</v>
      </c>
      <c r="BJ32" s="84">
        <v>2.44</v>
      </c>
      <c r="BK32" s="84">
        <v>0</v>
      </c>
      <c r="BL32" s="84">
        <v>0.9</v>
      </c>
      <c r="BM32" s="84">
        <v>0</v>
      </c>
      <c r="BN32" s="84">
        <v>0</v>
      </c>
      <c r="BO32" s="84">
        <v>0.73</v>
      </c>
      <c r="BP32" s="84">
        <v>1.03</v>
      </c>
      <c r="BQ32" s="84">
        <v>0</v>
      </c>
      <c r="BR32" s="84">
        <v>1.54</v>
      </c>
      <c r="BS32" s="96">
        <v>4.631578947368422E-2</v>
      </c>
    </row>
    <row r="33" spans="1:71" x14ac:dyDescent="0.2">
      <c r="A33" s="84">
        <v>31</v>
      </c>
      <c r="B33" s="34">
        <v>0.01</v>
      </c>
      <c r="C33" s="34">
        <v>0.01</v>
      </c>
      <c r="D33" s="34">
        <v>0.02</v>
      </c>
      <c r="E33" s="34">
        <v>0.01</v>
      </c>
      <c r="F33" s="34">
        <v>0.01</v>
      </c>
      <c r="G33" s="34">
        <v>0.03</v>
      </c>
      <c r="H33" s="34">
        <v>0.02</v>
      </c>
      <c r="I33" s="84"/>
      <c r="J33" s="34">
        <v>0.01</v>
      </c>
      <c r="K33" s="34">
        <v>0.01</v>
      </c>
      <c r="L33" s="34">
        <v>0.01</v>
      </c>
      <c r="M33" s="84"/>
      <c r="N33" s="34">
        <v>0.02</v>
      </c>
      <c r="O33" s="84"/>
      <c r="P33" s="34">
        <v>0.02</v>
      </c>
      <c r="Q33" s="84"/>
      <c r="R33" s="84"/>
      <c r="S33" s="84"/>
      <c r="T33" s="34">
        <v>0.01</v>
      </c>
      <c r="U33" s="34">
        <v>0.01</v>
      </c>
      <c r="V33" s="34">
        <v>0.01</v>
      </c>
      <c r="W33" s="84">
        <v>31</v>
      </c>
      <c r="X33" s="84"/>
      <c r="Y33" s="84"/>
      <c r="Z33" s="90"/>
      <c r="AA33" s="90"/>
      <c r="AB33" s="92"/>
      <c r="AC33" s="92"/>
      <c r="AD33" s="93"/>
      <c r="AE33" s="93"/>
      <c r="AF33" s="84"/>
      <c r="AG33" s="34" t="s">
        <v>220</v>
      </c>
      <c r="AH33" s="94">
        <f t="shared" si="28"/>
        <v>2.0799999999999996</v>
      </c>
      <c r="AI33" s="94">
        <f t="shared" si="29"/>
        <v>5.7299999999999986</v>
      </c>
      <c r="AJ33" s="94">
        <f t="shared" si="30"/>
        <v>6.5699999999999985</v>
      </c>
      <c r="AK33" s="94">
        <f t="shared" si="31"/>
        <v>7.3399999999999981</v>
      </c>
      <c r="AL33" s="94">
        <f t="shared" si="32"/>
        <v>12.259999999999998</v>
      </c>
      <c r="AM33" s="94">
        <f t="shared" si="33"/>
        <v>14.04</v>
      </c>
      <c r="AN33" s="94">
        <f t="shared" si="34"/>
        <v>14.04</v>
      </c>
      <c r="AO33" s="94">
        <f t="shared" si="35"/>
        <v>14.04</v>
      </c>
      <c r="AP33" s="94">
        <f t="shared" si="36"/>
        <v>14.04</v>
      </c>
      <c r="AQ33" s="94">
        <f t="shared" si="37"/>
        <v>14.04</v>
      </c>
      <c r="AR33" s="94">
        <f t="shared" si="38"/>
        <v>17.34</v>
      </c>
      <c r="AS33" s="94">
        <f t="shared" si="39"/>
        <v>19.04</v>
      </c>
      <c r="AT33" s="94">
        <f>AS33</f>
        <v>19.04</v>
      </c>
      <c r="AU33" s="84"/>
      <c r="AV33" s="95" t="s">
        <v>28</v>
      </c>
      <c r="AW33" s="84"/>
      <c r="AX33" s="84">
        <v>0.54999999999999993</v>
      </c>
      <c r="AY33" s="84">
        <v>0.68</v>
      </c>
      <c r="AZ33" s="84">
        <v>0.46</v>
      </c>
      <c r="BA33" s="84">
        <v>0.36</v>
      </c>
      <c r="BB33" s="84">
        <v>0.24000000000000002</v>
      </c>
      <c r="BC33" s="84"/>
      <c r="BD33" s="84"/>
      <c r="BE33" s="84">
        <v>0.56000000000000005</v>
      </c>
      <c r="BF33" s="84">
        <v>0.83</v>
      </c>
      <c r="BG33" s="84">
        <v>1.17</v>
      </c>
      <c r="BH33" s="84">
        <v>0.58000000000000007</v>
      </c>
      <c r="BI33" s="84">
        <v>0</v>
      </c>
      <c r="BJ33" s="84">
        <v>1.3499999999999999</v>
      </c>
      <c r="BK33" s="84">
        <v>0</v>
      </c>
      <c r="BL33" s="84">
        <v>0.58000000000000007</v>
      </c>
      <c r="BM33" s="84">
        <v>0.17</v>
      </c>
      <c r="BN33" s="84">
        <v>0</v>
      </c>
      <c r="BO33" s="84">
        <v>0.64</v>
      </c>
      <c r="BP33" s="84">
        <v>1.3199999999999998</v>
      </c>
      <c r="BQ33" s="84">
        <v>0</v>
      </c>
      <c r="BR33" s="84">
        <v>1.26</v>
      </c>
      <c r="BS33" s="96">
        <v>0.23842105263157901</v>
      </c>
    </row>
    <row r="34" spans="1:71" x14ac:dyDescent="0.2">
      <c r="A34" s="102" t="s">
        <v>37</v>
      </c>
      <c r="B34" s="102">
        <f t="shared" ref="B34:V34" si="41">SUM(B3:B33)</f>
        <v>1.7000000000000002</v>
      </c>
      <c r="C34" s="102">
        <f t="shared" si="41"/>
        <v>1.1600000000000001</v>
      </c>
      <c r="D34" s="102">
        <f t="shared" si="41"/>
        <v>1.9999999999999998</v>
      </c>
      <c r="E34" s="102">
        <f t="shared" si="41"/>
        <v>2.58</v>
      </c>
      <c r="F34" s="102">
        <f t="shared" si="41"/>
        <v>1.62</v>
      </c>
      <c r="G34" s="102">
        <f t="shared" si="41"/>
        <v>2.0799999999999996</v>
      </c>
      <c r="H34" s="102">
        <f t="shared" si="41"/>
        <v>2.35</v>
      </c>
      <c r="I34" s="102">
        <f t="shared" si="41"/>
        <v>1.8399999999999999</v>
      </c>
      <c r="J34" s="102">
        <f t="shared" si="41"/>
        <v>1.7100000000000002</v>
      </c>
      <c r="K34" s="102">
        <f t="shared" si="41"/>
        <v>2.0099999999999998</v>
      </c>
      <c r="L34" s="102">
        <f t="shared" si="41"/>
        <v>1.9800000000000002</v>
      </c>
      <c r="M34" s="102">
        <f t="shared" si="41"/>
        <v>0</v>
      </c>
      <c r="N34" s="102">
        <f t="shared" si="41"/>
        <v>1.9200000000000004</v>
      </c>
      <c r="O34" s="102">
        <f t="shared" si="41"/>
        <v>1.41</v>
      </c>
      <c r="P34" s="102">
        <f t="shared" si="41"/>
        <v>1.5</v>
      </c>
      <c r="Q34" s="102">
        <f t="shared" si="41"/>
        <v>0</v>
      </c>
      <c r="R34" s="102">
        <f t="shared" si="41"/>
        <v>1.4700000000000002</v>
      </c>
      <c r="S34" s="102">
        <f t="shared" si="41"/>
        <v>2.0300000000000002</v>
      </c>
      <c r="T34" s="102">
        <f t="shared" si="41"/>
        <v>1.33</v>
      </c>
      <c r="U34" s="102">
        <f t="shared" si="41"/>
        <v>2.76</v>
      </c>
      <c r="V34" s="102">
        <f t="shared" si="41"/>
        <v>1.81</v>
      </c>
      <c r="W34" s="84"/>
      <c r="X34" s="84"/>
      <c r="Y34" s="84"/>
      <c r="Z34" s="90"/>
      <c r="AA34" s="90"/>
      <c r="AB34" s="92"/>
      <c r="AC34" s="92"/>
      <c r="AD34" s="93"/>
      <c r="AE34" s="93"/>
      <c r="AF34" s="84"/>
      <c r="AG34" s="34" t="s">
        <v>222</v>
      </c>
      <c r="AH34" s="94">
        <f t="shared" si="28"/>
        <v>2.35</v>
      </c>
      <c r="AI34" s="94">
        <f t="shared" si="29"/>
        <v>6.7299999999999986</v>
      </c>
      <c r="AJ34" s="94">
        <f t="shared" si="30"/>
        <v>8.1599999999999984</v>
      </c>
      <c r="AK34" s="94">
        <f t="shared" si="31"/>
        <v>9.4099999999999984</v>
      </c>
      <c r="AL34" s="94">
        <f t="shared" si="32"/>
        <v>14.54</v>
      </c>
      <c r="AM34" s="94">
        <f t="shared" si="33"/>
        <v>17.71</v>
      </c>
      <c r="AN34" s="94">
        <f t="shared" si="34"/>
        <v>17.71</v>
      </c>
      <c r="AO34" s="94">
        <f t="shared" si="35"/>
        <v>17.71</v>
      </c>
      <c r="AP34" s="94">
        <f t="shared" si="36"/>
        <v>17.71</v>
      </c>
      <c r="AQ34" s="94">
        <f t="shared" si="37"/>
        <v>17.71</v>
      </c>
      <c r="AR34" s="94">
        <f t="shared" si="38"/>
        <v>20.66</v>
      </c>
      <c r="AS34" s="94">
        <f t="shared" si="39"/>
        <v>23.15</v>
      </c>
      <c r="AT34" s="94">
        <f>AS34</f>
        <v>23.15</v>
      </c>
      <c r="AU34" s="84"/>
      <c r="AV34" s="95" t="s">
        <v>29</v>
      </c>
      <c r="AW34" s="84"/>
      <c r="AX34" s="84">
        <v>0.28999999999999998</v>
      </c>
      <c r="AY34" s="84">
        <v>0.38</v>
      </c>
      <c r="AZ34" s="84">
        <v>0.14000000000000001</v>
      </c>
      <c r="BA34" s="84">
        <v>0.61</v>
      </c>
      <c r="BB34" s="84">
        <v>0.25</v>
      </c>
      <c r="BC34" s="84"/>
      <c r="BD34" s="84"/>
      <c r="BE34" s="84">
        <v>0.28000000000000003</v>
      </c>
      <c r="BF34" s="84">
        <v>0.48</v>
      </c>
      <c r="BG34" s="84">
        <v>0.72</v>
      </c>
      <c r="BH34" s="84">
        <v>0.5</v>
      </c>
      <c r="BI34" s="84">
        <v>0</v>
      </c>
      <c r="BJ34" s="84">
        <v>0.53</v>
      </c>
      <c r="BK34" s="84">
        <v>0</v>
      </c>
      <c r="BL34" s="84">
        <v>0.15</v>
      </c>
      <c r="BM34" s="84">
        <v>0.23</v>
      </c>
      <c r="BN34" s="84">
        <v>0</v>
      </c>
      <c r="BO34" s="84">
        <v>0.55999999999999994</v>
      </c>
      <c r="BP34" s="84">
        <v>0.22000000000000003</v>
      </c>
      <c r="BQ34" s="84">
        <v>0</v>
      </c>
      <c r="BR34" s="84">
        <v>0.27</v>
      </c>
      <c r="BS34" s="96">
        <v>1.665263157894737</v>
      </c>
    </row>
    <row r="35" spans="1:71" x14ac:dyDescent="0.2">
      <c r="A35" s="84"/>
      <c r="B35" s="84"/>
      <c r="C35" s="34" t="s">
        <v>214</v>
      </c>
      <c r="D35" s="34" t="s">
        <v>250</v>
      </c>
      <c r="E35" s="34" t="s">
        <v>4</v>
      </c>
      <c r="F35" s="84"/>
      <c r="G35" s="34" t="s">
        <v>220</v>
      </c>
      <c r="H35" s="34" t="s">
        <v>216</v>
      </c>
      <c r="I35" s="84"/>
      <c r="J35" s="84"/>
      <c r="K35" s="84"/>
      <c r="L35" s="34" t="s">
        <v>9</v>
      </c>
      <c r="M35" s="34" t="s">
        <v>195</v>
      </c>
      <c r="N35" s="34" t="s">
        <v>215</v>
      </c>
      <c r="O35" s="87"/>
      <c r="P35" s="34" t="s">
        <v>213</v>
      </c>
      <c r="Q35" s="165" t="s">
        <v>225</v>
      </c>
      <c r="R35" s="34" t="s">
        <v>225</v>
      </c>
      <c r="S35" s="34" t="s">
        <v>221</v>
      </c>
      <c r="T35" s="34" t="s">
        <v>232</v>
      </c>
      <c r="U35" s="34" t="s">
        <v>39</v>
      </c>
      <c r="V35" s="34" t="s">
        <v>218</v>
      </c>
      <c r="W35" s="84"/>
      <c r="X35" s="84"/>
      <c r="Y35" s="84"/>
      <c r="Z35" s="90"/>
      <c r="AA35" s="90"/>
      <c r="AB35" s="92"/>
      <c r="AC35" s="92"/>
      <c r="AD35" s="93"/>
      <c r="AE35" s="92"/>
      <c r="AF35" s="84"/>
      <c r="AG35" s="84" t="str">
        <f>I$1</f>
        <v>Cardwell</v>
      </c>
      <c r="AH35" s="94">
        <f t="shared" si="28"/>
        <v>1.8399999999999999</v>
      </c>
      <c r="AI35" s="94">
        <f t="shared" si="29"/>
        <v>7.5200000000000005</v>
      </c>
      <c r="AJ35" s="94">
        <f t="shared" si="30"/>
        <v>8.1900000000000013</v>
      </c>
      <c r="AK35" s="94">
        <f t="shared" si="31"/>
        <v>8.7900000000000009</v>
      </c>
      <c r="AL35" s="94">
        <f t="shared" si="32"/>
        <v>13.080000000000002</v>
      </c>
      <c r="AM35" s="94">
        <f t="shared" si="33"/>
        <v>14.130000000000003</v>
      </c>
      <c r="AN35" s="94">
        <f t="shared" si="34"/>
        <v>14.370000000000003</v>
      </c>
      <c r="AO35" s="94">
        <f t="shared" si="35"/>
        <v>14.480000000000002</v>
      </c>
      <c r="AP35" s="94">
        <f t="shared" si="36"/>
        <v>14.770000000000003</v>
      </c>
      <c r="AQ35" s="94">
        <f t="shared" si="37"/>
        <v>16.350000000000001</v>
      </c>
      <c r="AR35" s="94">
        <f t="shared" si="38"/>
        <v>16.350000000000001</v>
      </c>
      <c r="AS35" s="94">
        <f t="shared" si="39"/>
        <v>17.68</v>
      </c>
      <c r="AT35" s="94">
        <f t="shared" si="40"/>
        <v>17.68</v>
      </c>
      <c r="AU35" s="84"/>
      <c r="AV35" s="95" t="s">
        <v>30</v>
      </c>
      <c r="AW35" s="84"/>
      <c r="AX35" s="84">
        <v>0.68</v>
      </c>
      <c r="AY35" s="84">
        <v>1.41</v>
      </c>
      <c r="AZ35" s="84">
        <v>0.62</v>
      </c>
      <c r="BA35" s="84">
        <v>0.72</v>
      </c>
      <c r="BB35" s="84">
        <v>0.67</v>
      </c>
      <c r="BC35" s="84"/>
      <c r="BD35" s="84"/>
      <c r="BE35" s="84">
        <v>0.6</v>
      </c>
      <c r="BF35" s="84">
        <v>1.02</v>
      </c>
      <c r="BG35" s="84">
        <v>0.60000000000000009</v>
      </c>
      <c r="BH35" s="84">
        <v>0.85</v>
      </c>
      <c r="BI35" s="84">
        <v>0</v>
      </c>
      <c r="BJ35" s="84">
        <v>1.4200000000000002</v>
      </c>
      <c r="BK35" s="84">
        <v>0</v>
      </c>
      <c r="BL35" s="84">
        <v>0.93000000000000016</v>
      </c>
      <c r="BM35" s="84">
        <v>1.01</v>
      </c>
      <c r="BN35" s="84">
        <v>0</v>
      </c>
      <c r="BO35" s="84">
        <v>0.89999999999999991</v>
      </c>
      <c r="BP35" s="84">
        <v>0.96</v>
      </c>
      <c r="BQ35" s="84">
        <v>0</v>
      </c>
      <c r="BR35" s="84">
        <v>1.6700000000000002</v>
      </c>
      <c r="BS35" s="96">
        <v>0.16052631578947368</v>
      </c>
    </row>
    <row r="36" spans="1:71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34" t="s">
        <v>212</v>
      </c>
      <c r="F36" s="84" t="s">
        <v>5</v>
      </c>
      <c r="G36" s="34" t="s">
        <v>219</v>
      </c>
      <c r="H36" s="34" t="s">
        <v>217</v>
      </c>
      <c r="I36" s="84" t="s">
        <v>6</v>
      </c>
      <c r="J36" s="84" t="s">
        <v>180</v>
      </c>
      <c r="K36" s="84" t="s">
        <v>96</v>
      </c>
      <c r="L36" s="34" t="s">
        <v>228</v>
      </c>
      <c r="M36" s="34" t="s">
        <v>240</v>
      </c>
      <c r="N36" s="84" t="s">
        <v>11</v>
      </c>
      <c r="O36" s="34" t="s">
        <v>209</v>
      </c>
      <c r="P36" s="84" t="s">
        <v>13</v>
      </c>
      <c r="Q36" s="162" t="s">
        <v>208</v>
      </c>
      <c r="R36" s="84" t="s">
        <v>191</v>
      </c>
      <c r="S36" s="34" t="s">
        <v>230</v>
      </c>
      <c r="T36" s="84" t="s">
        <v>17</v>
      </c>
      <c r="U36" s="34" t="s">
        <v>211</v>
      </c>
      <c r="V36" s="84" t="s">
        <v>19</v>
      </c>
      <c r="W36" s="84"/>
      <c r="X36" s="84"/>
      <c r="Y36" s="84"/>
      <c r="Z36" s="86"/>
      <c r="AA36" s="86"/>
      <c r="AB36" s="84"/>
      <c r="AC36" s="84"/>
      <c r="AD36" s="84"/>
      <c r="AE36" s="84"/>
      <c r="AF36" s="84"/>
      <c r="AG36" s="84" t="str">
        <f>J$1</f>
        <v>Hastings</v>
      </c>
      <c r="AH36" s="94">
        <f t="shared" si="28"/>
        <v>1.7100000000000002</v>
      </c>
      <c r="AI36" s="94">
        <f t="shared" si="29"/>
        <v>6.3000000000000007</v>
      </c>
      <c r="AJ36" s="94">
        <f t="shared" si="30"/>
        <v>6.7400000000000011</v>
      </c>
      <c r="AK36" s="94">
        <f t="shared" si="31"/>
        <v>7.1500000000000012</v>
      </c>
      <c r="AL36" s="94">
        <f t="shared" si="32"/>
        <v>10.250000000000002</v>
      </c>
      <c r="AM36" s="94">
        <f t="shared" si="33"/>
        <v>11.000000000000002</v>
      </c>
      <c r="AN36" s="94">
        <f t="shared" si="34"/>
        <v>11.130000000000003</v>
      </c>
      <c r="AO36" s="94">
        <f t="shared" si="35"/>
        <v>11.130000000000003</v>
      </c>
      <c r="AP36" s="94">
        <f t="shared" si="36"/>
        <v>11.380000000000003</v>
      </c>
      <c r="AQ36" s="94">
        <f t="shared" si="37"/>
        <v>12.410000000000002</v>
      </c>
      <c r="AR36" s="94">
        <f t="shared" si="38"/>
        <v>14.670000000000002</v>
      </c>
      <c r="AS36" s="94">
        <f t="shared" si="39"/>
        <v>16.160000000000004</v>
      </c>
      <c r="AT36" s="94">
        <f t="shared" si="40"/>
        <v>16.160000000000004</v>
      </c>
      <c r="AU36" s="84"/>
      <c r="AV36" s="95" t="s">
        <v>31</v>
      </c>
      <c r="AW36" s="84"/>
      <c r="AX36" s="84">
        <v>2.11</v>
      </c>
      <c r="AY36" s="84">
        <v>4.25</v>
      </c>
      <c r="AZ36" s="84">
        <v>1.9400000000000002</v>
      </c>
      <c r="BA36" s="84">
        <v>3.3499999999999996</v>
      </c>
      <c r="BB36" s="84">
        <v>2.73</v>
      </c>
      <c r="BC36" s="84"/>
      <c r="BD36" s="84"/>
      <c r="BE36" s="84">
        <v>2.02</v>
      </c>
      <c r="BF36" s="84">
        <v>1.71</v>
      </c>
      <c r="BG36" s="84">
        <v>2.1800000000000002</v>
      </c>
      <c r="BH36" s="84">
        <v>3.31</v>
      </c>
      <c r="BI36" s="84">
        <v>0</v>
      </c>
      <c r="BJ36" s="84">
        <v>3.4299999999999997</v>
      </c>
      <c r="BK36" s="84">
        <v>0</v>
      </c>
      <c r="BL36" s="84">
        <v>2.9799999999999995</v>
      </c>
      <c r="BM36" s="84">
        <v>1.62</v>
      </c>
      <c r="BN36" s="84">
        <v>0</v>
      </c>
      <c r="BO36" s="84">
        <v>2.8600000000000003</v>
      </c>
      <c r="BP36" s="84">
        <v>3.51</v>
      </c>
      <c r="BQ36" s="84">
        <v>0</v>
      </c>
      <c r="BR36" s="84">
        <v>4.43</v>
      </c>
      <c r="BS36" s="96">
        <v>1.1089473684210527</v>
      </c>
    </row>
    <row r="37" spans="1:71" x14ac:dyDescent="0.2">
      <c r="A37" s="84">
        <v>2020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90"/>
      <c r="AA37" s="90"/>
      <c r="AB37" s="92"/>
      <c r="AC37" s="92"/>
      <c r="AD37" s="93"/>
      <c r="AE37" s="84"/>
      <c r="AF37" s="84"/>
      <c r="AG37" s="84" t="str">
        <f>K$1</f>
        <v>510 Pataha</v>
      </c>
      <c r="AH37" s="94">
        <f t="shared" si="28"/>
        <v>2.0099999999999998</v>
      </c>
      <c r="AI37" s="94">
        <f t="shared" si="29"/>
        <v>5.23</v>
      </c>
      <c r="AJ37" s="94">
        <f t="shared" si="30"/>
        <v>5.9600000000000009</v>
      </c>
      <c r="AK37" s="94">
        <f t="shared" si="31"/>
        <v>6.120000000000001</v>
      </c>
      <c r="AL37" s="94">
        <f t="shared" si="32"/>
        <v>10.170000000000002</v>
      </c>
      <c r="AM37" s="94">
        <f t="shared" si="33"/>
        <v>11.410000000000002</v>
      </c>
      <c r="AN37" s="94">
        <f t="shared" si="34"/>
        <v>11.660000000000002</v>
      </c>
      <c r="AO37" s="94">
        <f t="shared" si="35"/>
        <v>11.710000000000003</v>
      </c>
      <c r="AP37" s="94">
        <f t="shared" si="36"/>
        <v>12.070000000000002</v>
      </c>
      <c r="AQ37" s="94">
        <f t="shared" si="37"/>
        <v>13.620000000000001</v>
      </c>
      <c r="AR37" s="94">
        <f t="shared" si="38"/>
        <v>16.600000000000001</v>
      </c>
      <c r="AS37" s="94">
        <f t="shared" si="39"/>
        <v>18.240000000000002</v>
      </c>
      <c r="AT37" s="94">
        <f t="shared" si="40"/>
        <v>18.240000000000002</v>
      </c>
      <c r="AU37" s="84"/>
      <c r="AV37" s="95" t="s">
        <v>32</v>
      </c>
      <c r="AW37" s="84"/>
      <c r="AX37" s="84">
        <v>2.3499999999999992</v>
      </c>
      <c r="AY37" s="84">
        <v>2.4500000000000002</v>
      </c>
      <c r="AZ37" s="84">
        <v>0</v>
      </c>
      <c r="BA37" s="84">
        <v>0</v>
      </c>
      <c r="BB37" s="84">
        <v>2.7699999999999996</v>
      </c>
      <c r="BC37" s="84"/>
      <c r="BD37" s="84"/>
      <c r="BE37" s="84">
        <v>1.55</v>
      </c>
      <c r="BF37" s="84">
        <v>3.6500000000000004</v>
      </c>
      <c r="BG37" s="84">
        <v>2.41</v>
      </c>
      <c r="BH37" s="84">
        <v>3.04</v>
      </c>
      <c r="BI37" s="84">
        <v>0</v>
      </c>
      <c r="BJ37" s="84">
        <v>3.13</v>
      </c>
      <c r="BK37" s="84">
        <v>0</v>
      </c>
      <c r="BL37" s="84">
        <v>2.2799999999999998</v>
      </c>
      <c r="BM37" s="84">
        <v>1.8</v>
      </c>
      <c r="BN37" s="84">
        <v>0</v>
      </c>
      <c r="BO37" s="84">
        <v>3.4400000000000004</v>
      </c>
      <c r="BP37" s="84">
        <v>1.4100000000000001</v>
      </c>
      <c r="BQ37" s="84">
        <v>0</v>
      </c>
      <c r="BR37" s="84">
        <v>0</v>
      </c>
      <c r="BS37" s="96">
        <v>1.2310526315789474</v>
      </c>
    </row>
    <row r="38" spans="1:71" ht="12.75" customHeight="1" x14ac:dyDescent="0.2">
      <c r="A38" s="84">
        <v>1</v>
      </c>
      <c r="B38" s="84">
        <v>0.32</v>
      </c>
      <c r="C38" s="84">
        <v>0.37</v>
      </c>
      <c r="D38" s="34">
        <v>0.28999999999999998</v>
      </c>
      <c r="E38" s="34">
        <v>0.11</v>
      </c>
      <c r="F38" s="84">
        <v>0.17</v>
      </c>
      <c r="G38" s="84">
        <v>0.16</v>
      </c>
      <c r="H38" s="34">
        <v>0.32</v>
      </c>
      <c r="I38" s="34">
        <v>0.33</v>
      </c>
      <c r="J38" s="34">
        <v>0.33</v>
      </c>
      <c r="K38" s="84">
        <v>0.32</v>
      </c>
      <c r="L38" s="84">
        <v>0.37</v>
      </c>
      <c r="M38" s="99"/>
      <c r="N38" s="84">
        <v>0.26</v>
      </c>
      <c r="O38" s="34">
        <v>0.24</v>
      </c>
      <c r="P38" s="84">
        <v>0.34</v>
      </c>
      <c r="Q38" s="99"/>
      <c r="R38" s="84">
        <v>0.08</v>
      </c>
      <c r="S38" s="34">
        <v>0.06</v>
      </c>
      <c r="T38" s="34">
        <v>0.34</v>
      </c>
      <c r="U38" s="84">
        <v>0.51</v>
      </c>
      <c r="V38" s="84">
        <v>0.45</v>
      </c>
      <c r="W38" s="84">
        <v>1</v>
      </c>
      <c r="X38" s="84"/>
      <c r="Y38" s="89">
        <v>43862</v>
      </c>
      <c r="Z38" s="103"/>
      <c r="AA38" s="103" t="s">
        <v>107</v>
      </c>
      <c r="AB38" s="104"/>
      <c r="AC38" s="104"/>
      <c r="AD38" s="104"/>
      <c r="AE38" s="105"/>
      <c r="AF38" s="84"/>
      <c r="AG38" s="84" t="str">
        <f>L$1</f>
        <v>Williams</v>
      </c>
      <c r="AH38" s="94">
        <f t="shared" si="28"/>
        <v>1.9800000000000002</v>
      </c>
      <c r="AI38" s="94">
        <f t="shared" si="29"/>
        <v>6.14</v>
      </c>
      <c r="AJ38" s="94">
        <f t="shared" si="30"/>
        <v>6.97</v>
      </c>
      <c r="AK38" s="94">
        <f t="shared" si="31"/>
        <v>7.58</v>
      </c>
      <c r="AL38" s="94">
        <f t="shared" si="32"/>
        <v>12.97</v>
      </c>
      <c r="AM38" s="94">
        <f t="shared" si="33"/>
        <v>14.100000000000001</v>
      </c>
      <c r="AN38" s="94">
        <f t="shared" si="34"/>
        <v>14.340000000000002</v>
      </c>
      <c r="AO38" s="94">
        <f t="shared" si="35"/>
        <v>14.450000000000001</v>
      </c>
      <c r="AP38" s="94">
        <f t="shared" si="36"/>
        <v>14.830000000000002</v>
      </c>
      <c r="AQ38" s="94">
        <f t="shared" si="37"/>
        <v>16.410000000000004</v>
      </c>
      <c r="AR38" s="94">
        <f t="shared" si="38"/>
        <v>19.810000000000002</v>
      </c>
      <c r="AS38" s="94">
        <f t="shared" si="39"/>
        <v>21.35</v>
      </c>
      <c r="AT38" s="94">
        <f t="shared" si="40"/>
        <v>21.35</v>
      </c>
      <c r="AU38" s="84"/>
      <c r="AV38" s="95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</row>
    <row r="39" spans="1:71" x14ac:dyDescent="0.2">
      <c r="A39" s="84">
        <v>2</v>
      </c>
      <c r="B39" s="84">
        <v>0.01</v>
      </c>
      <c r="C39" s="84"/>
      <c r="D39" s="84">
        <v>0.3</v>
      </c>
      <c r="E39" s="84"/>
      <c r="F39" s="84"/>
      <c r="G39" s="84">
        <v>0.16</v>
      </c>
      <c r="H39" s="84">
        <v>0.32</v>
      </c>
      <c r="I39" s="84">
        <v>0.33</v>
      </c>
      <c r="J39" s="34">
        <v>0.33</v>
      </c>
      <c r="K39" s="84">
        <v>0.04</v>
      </c>
      <c r="L39" s="84">
        <v>0.02</v>
      </c>
      <c r="M39" s="99"/>
      <c r="N39" s="84">
        <v>0.26</v>
      </c>
      <c r="O39" s="34">
        <v>0.24</v>
      </c>
      <c r="P39" s="84">
        <v>7.0000000000000007E-2</v>
      </c>
      <c r="Q39" s="99"/>
      <c r="R39" s="84"/>
      <c r="S39" s="84"/>
      <c r="T39" s="84">
        <v>0.34</v>
      </c>
      <c r="U39" s="84">
        <v>0.01</v>
      </c>
      <c r="V39" s="84"/>
      <c r="W39" s="84">
        <v>2</v>
      </c>
      <c r="X39" s="84"/>
      <c r="Y39" s="107"/>
      <c r="Z39" s="103" t="s">
        <v>103</v>
      </c>
      <c r="AA39" s="103" t="s">
        <v>115</v>
      </c>
      <c r="AB39" s="104" t="s">
        <v>99</v>
      </c>
      <c r="AC39" s="104" t="s">
        <v>116</v>
      </c>
      <c r="AD39" s="108" t="s">
        <v>100</v>
      </c>
      <c r="AE39" s="109" t="s">
        <v>178</v>
      </c>
      <c r="AF39" s="84"/>
      <c r="AG39" s="84" t="str">
        <f>M$1</f>
        <v>Deadman</v>
      </c>
      <c r="AH39" s="94">
        <f t="shared" si="28"/>
        <v>0</v>
      </c>
      <c r="AI39" s="94">
        <f t="shared" si="29"/>
        <v>0</v>
      </c>
      <c r="AJ39" s="94">
        <f t="shared" si="30"/>
        <v>0</v>
      </c>
      <c r="AK39" s="94">
        <f t="shared" si="31"/>
        <v>0.49000000000000005</v>
      </c>
      <c r="AL39" s="94">
        <f t="shared" si="32"/>
        <v>3.89</v>
      </c>
      <c r="AM39" s="94">
        <f t="shared" si="33"/>
        <v>4.82</v>
      </c>
      <c r="AN39" s="94">
        <f t="shared" si="34"/>
        <v>5.19</v>
      </c>
      <c r="AO39" s="94">
        <f t="shared" si="35"/>
        <v>5.37</v>
      </c>
      <c r="AP39" s="94">
        <f t="shared" si="36"/>
        <v>5.67</v>
      </c>
      <c r="AQ39" s="94">
        <f t="shared" si="37"/>
        <v>7.39</v>
      </c>
      <c r="AR39" s="94">
        <f t="shared" si="38"/>
        <v>10.439999999999998</v>
      </c>
      <c r="AS39" s="94">
        <f t="shared" si="39"/>
        <v>12.439999999999998</v>
      </c>
      <c r="AT39" s="94">
        <f t="shared" si="40"/>
        <v>12.439999999999998</v>
      </c>
      <c r="AU39" s="84"/>
      <c r="AV39" s="95" t="s">
        <v>34</v>
      </c>
      <c r="AW39" s="84"/>
      <c r="AX39" s="106">
        <f>SUM(AX26:AX38)</f>
        <v>12.22</v>
      </c>
      <c r="AY39" s="106">
        <f t="shared" ref="AY39:BR39" si="42">SUM(AY26:AY38)</f>
        <v>22.38</v>
      </c>
      <c r="AZ39" s="106">
        <f t="shared" si="42"/>
        <v>9.1</v>
      </c>
      <c r="BA39" s="106">
        <f t="shared" si="42"/>
        <v>16.78</v>
      </c>
      <c r="BB39" s="106">
        <f t="shared" si="42"/>
        <v>15.38</v>
      </c>
      <c r="BC39" s="106"/>
      <c r="BD39" s="106"/>
      <c r="BE39" s="106">
        <f t="shared" si="42"/>
        <v>12.200000000000001</v>
      </c>
      <c r="BF39" s="106">
        <f t="shared" si="42"/>
        <v>15.729999999999999</v>
      </c>
      <c r="BG39" s="106">
        <f t="shared" si="42"/>
        <v>13.35</v>
      </c>
      <c r="BH39" s="106">
        <f t="shared" si="42"/>
        <v>17.849999999999998</v>
      </c>
      <c r="BI39" s="106">
        <f t="shared" si="42"/>
        <v>5.19</v>
      </c>
      <c r="BJ39" s="106">
        <f t="shared" si="42"/>
        <v>23.81</v>
      </c>
      <c r="BK39" s="106">
        <f t="shared" si="42"/>
        <v>0</v>
      </c>
      <c r="BL39" s="106">
        <f t="shared" si="42"/>
        <v>16.720000000000002</v>
      </c>
      <c r="BM39" s="106">
        <f t="shared" si="42"/>
        <v>9.9300000000000015</v>
      </c>
      <c r="BN39" s="106">
        <f t="shared" si="42"/>
        <v>0</v>
      </c>
      <c r="BO39" s="106">
        <f t="shared" si="42"/>
        <v>18.720000000000002</v>
      </c>
      <c r="BP39" s="106">
        <f t="shared" si="42"/>
        <v>17.240000000000002</v>
      </c>
      <c r="BQ39" s="106">
        <f t="shared" si="42"/>
        <v>4.6000000000000005</v>
      </c>
      <c r="BR39" s="106">
        <f t="shared" si="42"/>
        <v>25.950000000000003</v>
      </c>
      <c r="BS39" s="96">
        <v>17.539999999999996</v>
      </c>
    </row>
    <row r="40" spans="1:71" x14ac:dyDescent="0.2">
      <c r="A40" s="84">
        <v>3</v>
      </c>
      <c r="B40" s="84"/>
      <c r="C40" s="84"/>
      <c r="D40" s="84"/>
      <c r="E40" s="84"/>
      <c r="F40" s="84"/>
      <c r="G40" s="84"/>
      <c r="H40" s="84"/>
      <c r="I40" s="34"/>
      <c r="J40" s="84"/>
      <c r="K40" s="84">
        <v>0.01</v>
      </c>
      <c r="L40" s="84">
        <v>0.01</v>
      </c>
      <c r="M40" s="99"/>
      <c r="N40" s="157" t="s">
        <v>247</v>
      </c>
      <c r="O40" s="84"/>
      <c r="P40" s="84"/>
      <c r="Q40" s="99"/>
      <c r="R40" s="84"/>
      <c r="S40" s="84"/>
      <c r="T40" s="84"/>
      <c r="U40" s="84"/>
      <c r="V40" s="84"/>
      <c r="W40" s="84">
        <v>3</v>
      </c>
      <c r="X40" s="84"/>
      <c r="Y40" s="107" t="str">
        <f>B36</f>
        <v>Pomeroy</v>
      </c>
      <c r="Z40" s="103">
        <f>B69</f>
        <v>3.2199999999999998</v>
      </c>
      <c r="AA40" s="110">
        <v>1.0782608695652178</v>
      </c>
      <c r="AB40" s="108">
        <f>AI28</f>
        <v>4.92</v>
      </c>
      <c r="AC40" s="108">
        <f>Average!D499</f>
        <v>2.5492857142857144</v>
      </c>
      <c r="AD40" s="108">
        <f>AX$34+AX$35+AX$36+AX$37+AB40</f>
        <v>10.35</v>
      </c>
      <c r="AE40" s="111">
        <f>AE4+Table54273952637587[[#This Row],[Column3]]</f>
        <v>7.35613555325512</v>
      </c>
      <c r="AF40" s="84"/>
      <c r="AG40" s="84" t="str">
        <f>N$1</f>
        <v>Houser</v>
      </c>
      <c r="AH40" s="94">
        <f t="shared" si="28"/>
        <v>1.9200000000000004</v>
      </c>
      <c r="AI40" s="94">
        <f t="shared" si="29"/>
        <v>2.7100000000000004</v>
      </c>
      <c r="AJ40" s="94">
        <f t="shared" si="30"/>
        <v>2.7300000000000004</v>
      </c>
      <c r="AK40" s="94">
        <f t="shared" si="31"/>
        <v>3.6800000000000006</v>
      </c>
      <c r="AL40" s="94">
        <f t="shared" si="32"/>
        <v>7.620000000000001</v>
      </c>
      <c r="AM40" s="94">
        <f t="shared" si="33"/>
        <v>9.6300000000000008</v>
      </c>
      <c r="AN40" s="94">
        <f t="shared" si="34"/>
        <v>9.91</v>
      </c>
      <c r="AO40" s="94">
        <f t="shared" si="35"/>
        <v>10.7</v>
      </c>
      <c r="AP40" s="94">
        <f t="shared" si="36"/>
        <v>11.08</v>
      </c>
      <c r="AQ40" s="94">
        <f t="shared" si="37"/>
        <v>13.1</v>
      </c>
      <c r="AR40" s="94">
        <f t="shared" si="38"/>
        <v>16</v>
      </c>
      <c r="AS40" s="94">
        <f t="shared" si="39"/>
        <v>18.490000000000002</v>
      </c>
      <c r="AT40" s="94">
        <f t="shared" si="40"/>
        <v>18.490000000000002</v>
      </c>
      <c r="AU40" s="84"/>
      <c r="AV40" s="84"/>
      <c r="AW40" s="84"/>
      <c r="AX40" s="84">
        <f>AX34+AX35+AX36+AX37</f>
        <v>5.43</v>
      </c>
      <c r="AY40" s="84">
        <f t="shared" ref="AY40:BS40" si="43">AY34+AY35+AY36+AY37</f>
        <v>8.49</v>
      </c>
      <c r="AZ40" s="84">
        <f t="shared" si="43"/>
        <v>2.7</v>
      </c>
      <c r="BA40" s="84">
        <f t="shared" si="43"/>
        <v>4.68</v>
      </c>
      <c r="BB40" s="84">
        <f t="shared" si="43"/>
        <v>6.42</v>
      </c>
      <c r="BC40" s="84"/>
      <c r="BD40" s="84"/>
      <c r="BE40" s="84">
        <f t="shared" si="43"/>
        <v>4.45</v>
      </c>
      <c r="BF40" s="84">
        <f t="shared" si="43"/>
        <v>6.86</v>
      </c>
      <c r="BG40" s="84">
        <f t="shared" si="43"/>
        <v>5.91</v>
      </c>
      <c r="BH40" s="84">
        <f t="shared" si="43"/>
        <v>7.7</v>
      </c>
      <c r="BI40" s="84">
        <f t="shared" si="43"/>
        <v>0</v>
      </c>
      <c r="BJ40" s="84">
        <f t="shared" si="43"/>
        <v>8.51</v>
      </c>
      <c r="BK40" s="84">
        <f t="shared" si="43"/>
        <v>0</v>
      </c>
      <c r="BL40" s="84">
        <f t="shared" si="43"/>
        <v>6.34</v>
      </c>
      <c r="BM40" s="84">
        <f t="shared" si="43"/>
        <v>4.66</v>
      </c>
      <c r="BN40" s="84">
        <f t="shared" si="43"/>
        <v>0</v>
      </c>
      <c r="BO40" s="84">
        <f t="shared" si="43"/>
        <v>7.7600000000000007</v>
      </c>
      <c r="BP40" s="84">
        <f t="shared" si="43"/>
        <v>6.1</v>
      </c>
      <c r="BQ40" s="84">
        <f t="shared" si="43"/>
        <v>0</v>
      </c>
      <c r="BR40" s="84">
        <f t="shared" si="43"/>
        <v>6.37</v>
      </c>
      <c r="BS40" s="84">
        <f t="shared" si="43"/>
        <v>4.1657894736842103</v>
      </c>
    </row>
    <row r="41" spans="1:71" x14ac:dyDescent="0.2">
      <c r="A41" s="84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99"/>
      <c r="N41" s="157" t="s">
        <v>246</v>
      </c>
      <c r="O41" s="84"/>
      <c r="P41" s="84"/>
      <c r="Q41" s="99"/>
      <c r="R41" s="84"/>
      <c r="S41" s="84"/>
      <c r="T41" s="84"/>
      <c r="U41" s="84"/>
      <c r="V41" s="161"/>
      <c r="W41" s="84">
        <v>4</v>
      </c>
      <c r="X41" s="84"/>
      <c r="Y41" s="107" t="str">
        <f>C36</f>
        <v>Kuhn</v>
      </c>
      <c r="Z41" s="103">
        <f>C69</f>
        <v>3.8899999999999997</v>
      </c>
      <c r="AA41" s="110">
        <v>1.5099999999999998</v>
      </c>
      <c r="AB41" s="108">
        <f>AI29</f>
        <v>5.05</v>
      </c>
      <c r="AC41" s="108">
        <f>Average!D500</f>
        <v>3.5898809523809523</v>
      </c>
      <c r="AD41" s="108">
        <f>AY$34+AY$35+AY$36+AY$37+AB41</f>
        <v>13.54</v>
      </c>
      <c r="AE41" s="111">
        <f>AE5+Table54273952637587[[#This Row],[Column3]]</f>
        <v>10.750605617741167</v>
      </c>
      <c r="AF41" s="84"/>
      <c r="AG41" s="84" t="str">
        <f>O$1</f>
        <v>Dye Seed</v>
      </c>
      <c r="AH41" s="94">
        <f t="shared" si="28"/>
        <v>1.41</v>
      </c>
      <c r="AI41" s="94">
        <f t="shared" si="29"/>
        <v>6.3100000000000014</v>
      </c>
      <c r="AJ41" s="94">
        <f t="shared" si="30"/>
        <v>6.9600000000000009</v>
      </c>
      <c r="AK41" s="94">
        <f t="shared" si="31"/>
        <v>7.5500000000000007</v>
      </c>
      <c r="AL41" s="94">
        <f t="shared" si="32"/>
        <v>11.05</v>
      </c>
      <c r="AM41" s="94">
        <f t="shared" si="33"/>
        <v>12.16</v>
      </c>
      <c r="AN41" s="94">
        <f t="shared" si="34"/>
        <v>12.55</v>
      </c>
      <c r="AO41" s="94">
        <f t="shared" si="35"/>
        <v>12.610000000000001</v>
      </c>
      <c r="AP41" s="94">
        <f t="shared" si="36"/>
        <v>12.610000000000001</v>
      </c>
      <c r="AQ41" s="94">
        <f t="shared" si="37"/>
        <v>14.440000000000001</v>
      </c>
      <c r="AR41" s="94">
        <f t="shared" si="38"/>
        <v>17.14</v>
      </c>
      <c r="AS41" s="94">
        <f t="shared" si="39"/>
        <v>18.43</v>
      </c>
      <c r="AT41" s="94">
        <f t="shared" si="40"/>
        <v>18.43</v>
      </c>
      <c r="AU41" s="84"/>
      <c r="AV41" s="84"/>
      <c r="AW41" s="84"/>
      <c r="AX41" s="84"/>
      <c r="AY41" s="84"/>
      <c r="AZ41" s="84"/>
      <c r="BA41" s="95" t="s">
        <v>35</v>
      </c>
      <c r="BB41" s="95"/>
      <c r="BC41" s="95"/>
      <c r="BD41" s="95"/>
      <c r="BE41" s="95" t="s">
        <v>36</v>
      </c>
      <c r="BF41" s="95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</row>
    <row r="42" spans="1:71" x14ac:dyDescent="0.2">
      <c r="A42" s="84">
        <v>5</v>
      </c>
      <c r="B42" s="84">
        <v>1.1000000000000001</v>
      </c>
      <c r="C42" s="84">
        <v>0.62</v>
      </c>
      <c r="D42" s="34">
        <v>0.33</v>
      </c>
      <c r="E42" s="34">
        <v>1.28</v>
      </c>
      <c r="F42" s="34">
        <v>0.67</v>
      </c>
      <c r="G42" s="84">
        <v>0.34</v>
      </c>
      <c r="H42" s="84">
        <v>0.8</v>
      </c>
      <c r="I42" s="84">
        <v>0.94</v>
      </c>
      <c r="J42" s="34">
        <v>0.56000000000000005</v>
      </c>
      <c r="K42" s="34">
        <v>1.1000000000000001</v>
      </c>
      <c r="L42" s="34">
        <v>1.05</v>
      </c>
      <c r="M42" s="99"/>
      <c r="N42" s="157" t="s">
        <v>245</v>
      </c>
      <c r="O42" s="84">
        <v>0.57999999999999996</v>
      </c>
      <c r="P42" s="84">
        <v>0.67</v>
      </c>
      <c r="Q42" s="99"/>
      <c r="R42" s="84">
        <v>0.89</v>
      </c>
      <c r="S42" s="34">
        <v>0.85</v>
      </c>
      <c r="T42" s="34">
        <v>0.63</v>
      </c>
      <c r="U42" s="84">
        <v>0.83</v>
      </c>
      <c r="V42" s="84">
        <v>2.06</v>
      </c>
      <c r="W42" s="84">
        <v>5</v>
      </c>
      <c r="X42" s="84"/>
      <c r="Y42" s="107" t="str">
        <f>D36</f>
        <v>Tom Keatts</v>
      </c>
      <c r="Z42" s="103">
        <f>D69</f>
        <v>4.72</v>
      </c>
      <c r="AA42" s="110"/>
      <c r="AB42" s="108">
        <f>AI30</f>
        <v>6.72</v>
      </c>
      <c r="AC42" s="108"/>
      <c r="AD42" s="108">
        <f>AZ$34+AZ$35+AZ$36+AZ$37+AB42</f>
        <v>9.42</v>
      </c>
      <c r="AE42" s="111">
        <f>AE6+Table54273952637587[[#This Row],[Column3]]</f>
        <v>6.3177585649644472</v>
      </c>
      <c r="AF42" s="84"/>
      <c r="AG42" s="84" t="str">
        <f>P$1</f>
        <v>Landkammer</v>
      </c>
      <c r="AH42" s="94">
        <f t="shared" si="28"/>
        <v>1.5</v>
      </c>
      <c r="AI42" s="94">
        <f t="shared" si="29"/>
        <v>5.94</v>
      </c>
      <c r="AJ42" s="94">
        <f t="shared" si="30"/>
        <v>6.58</v>
      </c>
      <c r="AK42" s="94">
        <f t="shared" si="31"/>
        <v>7.4</v>
      </c>
      <c r="AL42" s="94">
        <f t="shared" si="32"/>
        <v>10.47</v>
      </c>
      <c r="AM42" s="94">
        <f t="shared" si="33"/>
        <v>11.97</v>
      </c>
      <c r="AN42" s="94">
        <f t="shared" si="34"/>
        <v>12.100000000000001</v>
      </c>
      <c r="AO42" s="94">
        <f t="shared" si="35"/>
        <v>12.240000000000002</v>
      </c>
      <c r="AP42" s="94">
        <f t="shared" si="36"/>
        <v>12.490000000000002</v>
      </c>
      <c r="AQ42" s="94">
        <f t="shared" si="37"/>
        <v>14.270000000000001</v>
      </c>
      <c r="AR42" s="94">
        <f t="shared" si="38"/>
        <v>17.27</v>
      </c>
      <c r="AS42" s="94">
        <f t="shared" si="39"/>
        <v>18.59</v>
      </c>
      <c r="AT42" s="94">
        <f t="shared" si="40"/>
        <v>18.59</v>
      </c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</row>
    <row r="43" spans="1:71" x14ac:dyDescent="0.2">
      <c r="A43" s="84">
        <v>6</v>
      </c>
      <c r="B43" s="34">
        <v>1.06</v>
      </c>
      <c r="C43" s="84">
        <v>2.0099999999999998</v>
      </c>
      <c r="D43" s="34">
        <v>1.27</v>
      </c>
      <c r="E43" s="34">
        <v>0.98</v>
      </c>
      <c r="F43" s="34">
        <v>1.27</v>
      </c>
      <c r="G43" s="34">
        <v>1.36</v>
      </c>
      <c r="H43" s="34">
        <v>2.4500000000000002</v>
      </c>
      <c r="I43" s="34">
        <v>1.3</v>
      </c>
      <c r="J43" s="34">
        <v>1.1200000000000001</v>
      </c>
      <c r="K43" s="34">
        <v>1.04</v>
      </c>
      <c r="L43" s="34">
        <v>1.65</v>
      </c>
      <c r="M43" s="99"/>
      <c r="N43" s="157" t="s">
        <v>244</v>
      </c>
      <c r="O43" s="34">
        <v>1.3</v>
      </c>
      <c r="P43" s="34">
        <v>2.25</v>
      </c>
      <c r="Q43" s="99"/>
      <c r="R43" s="84">
        <v>0.83</v>
      </c>
      <c r="S43" s="34">
        <v>1.02</v>
      </c>
      <c r="T43" s="34">
        <v>1.95</v>
      </c>
      <c r="U43" s="34">
        <v>1.82</v>
      </c>
      <c r="V43" s="84">
        <v>2.66</v>
      </c>
      <c r="W43" s="84">
        <v>6</v>
      </c>
      <c r="X43" s="84"/>
      <c r="Y43" s="107" t="str">
        <f>E36</f>
        <v>Kirby Mayview</v>
      </c>
      <c r="Z43" s="103">
        <f>E69</f>
        <v>3.73</v>
      </c>
      <c r="AA43" s="110">
        <v>1.6843478260869562</v>
      </c>
      <c r="AB43" s="108">
        <f>AI31</f>
        <v>6.3100000000000005</v>
      </c>
      <c r="AC43" s="108">
        <f>Average!D502</f>
        <v>4.3857142857142852</v>
      </c>
      <c r="AD43" s="108">
        <f>BA$34+BA$35+BA$36+BA$37+AB43</f>
        <v>10.99</v>
      </c>
      <c r="AE43" s="111">
        <f>AE7+Table54273952637587[[#This Row],[Column3]]</f>
        <v>12.07447204968944</v>
      </c>
      <c r="AF43" s="84"/>
      <c r="AG43" s="84" t="str">
        <f>Q$1</f>
        <v>Lynn Gulch</v>
      </c>
      <c r="AH43" s="94">
        <f t="shared" si="28"/>
        <v>0</v>
      </c>
      <c r="AI43" s="94">
        <f t="shared" si="29"/>
        <v>0</v>
      </c>
      <c r="AJ43" s="94">
        <f t="shared" si="30"/>
        <v>0.83000000000000007</v>
      </c>
      <c r="AK43" s="94">
        <f t="shared" si="31"/>
        <v>1.33</v>
      </c>
      <c r="AL43" s="94">
        <f t="shared" si="32"/>
        <v>6.3</v>
      </c>
      <c r="AM43" s="94">
        <f t="shared" si="33"/>
        <v>6.3</v>
      </c>
      <c r="AN43" s="94">
        <f t="shared" si="34"/>
        <v>6.3</v>
      </c>
      <c r="AO43" s="94">
        <f t="shared" si="35"/>
        <v>6.3</v>
      </c>
      <c r="AP43" s="94">
        <f t="shared" si="36"/>
        <v>6.3</v>
      </c>
      <c r="AQ43" s="94">
        <f t="shared" si="37"/>
        <v>6.3</v>
      </c>
      <c r="AR43" s="94">
        <f t="shared" si="38"/>
        <v>7.6199999999999992</v>
      </c>
      <c r="AS43" s="94">
        <f t="shared" si="39"/>
        <v>9.7399999999999984</v>
      </c>
      <c r="AT43" s="94">
        <f t="shared" si="40"/>
        <v>9.7399999999999984</v>
      </c>
      <c r="AU43" s="84"/>
      <c r="AV43" s="84"/>
      <c r="AW43" s="84"/>
      <c r="AX43" s="84"/>
      <c r="AY43" s="84"/>
      <c r="AZ43" s="84"/>
      <c r="BA43" s="84"/>
      <c r="BB43" s="112" t="s">
        <v>137</v>
      </c>
      <c r="BC43" s="166"/>
      <c r="BD43" s="166"/>
      <c r="BE43" s="113"/>
      <c r="BF43" s="11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</row>
    <row r="44" spans="1:71" x14ac:dyDescent="0.2">
      <c r="A44" s="84">
        <v>7</v>
      </c>
      <c r="B44" s="34">
        <v>0.3</v>
      </c>
      <c r="C44" s="84">
        <v>0.35</v>
      </c>
      <c r="D44" s="34">
        <v>1.3</v>
      </c>
      <c r="E44" s="34">
        <v>0.57999999999999996</v>
      </c>
      <c r="F44" s="34">
        <v>0.46</v>
      </c>
      <c r="G44" s="34">
        <v>1.39</v>
      </c>
      <c r="H44" s="34">
        <v>0.26</v>
      </c>
      <c r="I44" s="34">
        <v>1.36</v>
      </c>
      <c r="J44" s="34">
        <v>1.1399999999999999</v>
      </c>
      <c r="K44" s="34">
        <v>0.28999999999999998</v>
      </c>
      <c r="L44" s="34">
        <v>0.52</v>
      </c>
      <c r="M44" s="99"/>
      <c r="N44" s="99"/>
      <c r="O44" s="34">
        <v>1.34</v>
      </c>
      <c r="P44" s="34">
        <v>0.32</v>
      </c>
      <c r="Q44" s="99"/>
      <c r="R44" s="84">
        <v>0.44</v>
      </c>
      <c r="S44" s="34">
        <v>0.37</v>
      </c>
      <c r="T44" s="34">
        <v>2.04</v>
      </c>
      <c r="U44" s="34">
        <v>0.25</v>
      </c>
      <c r="V44" s="84">
        <v>0.56000000000000005</v>
      </c>
      <c r="W44" s="84">
        <v>7</v>
      </c>
      <c r="X44" s="84"/>
      <c r="Y44" s="107" t="str">
        <f>F36</f>
        <v>Ruark</v>
      </c>
      <c r="Z44" s="103">
        <f>F69</f>
        <v>3.2</v>
      </c>
      <c r="AA44" s="110">
        <v>1.0230434782608697</v>
      </c>
      <c r="AB44" s="108">
        <f>AI32</f>
        <v>4.82</v>
      </c>
      <c r="AC44" s="108">
        <f>Average!D503</f>
        <v>2.6232142857142859</v>
      </c>
      <c r="AD44" s="108">
        <f>BB$34+BB$35+BB$36+BB$37+AB44</f>
        <v>11.24</v>
      </c>
      <c r="AE44" s="111">
        <f>AE8+Table54273952637587[[#This Row],[Column3]]</f>
        <v>8.4035448408274505</v>
      </c>
      <c r="AF44" s="84"/>
      <c r="AG44" s="84" t="str">
        <f>R$1</f>
        <v>Gwinn</v>
      </c>
      <c r="AH44" s="94">
        <f t="shared" si="28"/>
        <v>1.4700000000000002</v>
      </c>
      <c r="AI44" s="94">
        <f t="shared" si="29"/>
        <v>4.2799999999999994</v>
      </c>
      <c r="AJ44" s="94">
        <f t="shared" si="30"/>
        <v>4.419999999999999</v>
      </c>
      <c r="AK44" s="94">
        <f t="shared" si="31"/>
        <v>6.2499999999999991</v>
      </c>
      <c r="AL44" s="94">
        <f t="shared" si="32"/>
        <v>6.2499999999999991</v>
      </c>
      <c r="AM44" s="94">
        <f t="shared" si="33"/>
        <v>7.7399999999999993</v>
      </c>
      <c r="AN44" s="94">
        <f t="shared" si="34"/>
        <v>7.7399999999999993</v>
      </c>
      <c r="AO44" s="94">
        <f t="shared" si="35"/>
        <v>7.7399999999999993</v>
      </c>
      <c r="AP44" s="94">
        <f t="shared" si="36"/>
        <v>8.08</v>
      </c>
      <c r="AQ44" s="94">
        <f t="shared" si="37"/>
        <v>9.33</v>
      </c>
      <c r="AR44" s="94">
        <f t="shared" si="38"/>
        <v>11.16</v>
      </c>
      <c r="AS44" s="94">
        <f t="shared" si="39"/>
        <v>12.75</v>
      </c>
      <c r="AT44" s="94">
        <f t="shared" si="40"/>
        <v>12.75</v>
      </c>
      <c r="AU44" s="84"/>
      <c r="AV44" s="84"/>
      <c r="AW44" s="84" t="s">
        <v>0</v>
      </c>
      <c r="AX44" s="84"/>
      <c r="AY44" s="84"/>
      <c r="AZ44" s="84" t="s">
        <v>38</v>
      </c>
      <c r="BA44" s="84"/>
      <c r="BB44" s="84"/>
      <c r="BC44" s="84"/>
      <c r="BD44" s="84"/>
      <c r="BE44" s="84" t="s">
        <v>40</v>
      </c>
      <c r="BF44" s="84"/>
      <c r="BG44" s="84"/>
      <c r="BH44" s="84" t="s">
        <v>41</v>
      </c>
      <c r="BI44" s="84"/>
      <c r="BJ44" s="84"/>
      <c r="BK44" s="84" t="s">
        <v>42</v>
      </c>
      <c r="BL44" s="84"/>
      <c r="BM44" s="84"/>
      <c r="BN44" s="84" t="s">
        <v>43</v>
      </c>
      <c r="BO44" s="84"/>
      <c r="BP44" s="84"/>
      <c r="BQ44" s="84" t="s">
        <v>45</v>
      </c>
      <c r="BR44" s="84"/>
      <c r="BS44" s="84"/>
    </row>
    <row r="45" spans="1:71" x14ac:dyDescent="0.2">
      <c r="A45" s="84">
        <v>8</v>
      </c>
      <c r="B45" s="34">
        <v>0.05</v>
      </c>
      <c r="C45" s="34">
        <v>0.05</v>
      </c>
      <c r="D45" s="34">
        <v>0.16</v>
      </c>
      <c r="E45" s="34">
        <v>0.02</v>
      </c>
      <c r="F45" s="34">
        <v>0.01</v>
      </c>
      <c r="G45" s="34">
        <v>0.08</v>
      </c>
      <c r="H45" s="34">
        <v>0.17</v>
      </c>
      <c r="I45" s="34">
        <v>0.32</v>
      </c>
      <c r="J45" s="34">
        <v>0.15</v>
      </c>
      <c r="K45" s="34">
        <v>0.04</v>
      </c>
      <c r="L45" s="34">
        <v>0.05</v>
      </c>
      <c r="M45" s="99"/>
      <c r="N45" s="99"/>
      <c r="O45" s="34">
        <v>0.4</v>
      </c>
      <c r="P45" s="34">
        <v>0.1</v>
      </c>
      <c r="Q45" s="99"/>
      <c r="R45" s="34">
        <v>0.02</v>
      </c>
      <c r="S45" s="34">
        <v>0.03</v>
      </c>
      <c r="T45" s="34">
        <v>0.22</v>
      </c>
      <c r="U45" s="34">
        <v>0.16</v>
      </c>
      <c r="V45" s="34">
        <v>0.08</v>
      </c>
      <c r="W45" s="84">
        <v>8</v>
      </c>
      <c r="X45" s="84"/>
      <c r="Y45" s="107" t="str">
        <f>I36</f>
        <v>Cardwell</v>
      </c>
      <c r="Z45" s="103">
        <f>I69</f>
        <v>5.6800000000000006</v>
      </c>
      <c r="AA45" s="110">
        <v>0.99299999999999999</v>
      </c>
      <c r="AB45" s="108">
        <f t="shared" ref="AB45:AB58" si="44">AI35</f>
        <v>7.5200000000000005</v>
      </c>
      <c r="AC45" s="108">
        <f>Average!D504</f>
        <v>2.5964999999999998</v>
      </c>
      <c r="AD45" s="108">
        <f>BE$34+BE$35+BE$36+BE$37+AB45</f>
        <v>11.97</v>
      </c>
      <c r="AE45" s="111">
        <f>AE9+Table54273952637587[[#This Row],[Column3]]</f>
        <v>7.4717321981424156</v>
      </c>
      <c r="AF45" s="84"/>
      <c r="AG45" s="84" t="str">
        <f>S$1</f>
        <v>B Wolf</v>
      </c>
      <c r="AH45" s="94">
        <f t="shared" si="28"/>
        <v>2.0300000000000002</v>
      </c>
      <c r="AI45" s="94">
        <f t="shared" si="29"/>
        <v>4.9799999999999995</v>
      </c>
      <c r="AJ45" s="94">
        <f t="shared" si="30"/>
        <v>5.8</v>
      </c>
      <c r="AK45" s="94">
        <f t="shared" si="31"/>
        <v>6.32</v>
      </c>
      <c r="AL45" s="94">
        <f t="shared" si="32"/>
        <v>10.8</v>
      </c>
      <c r="AM45" s="94">
        <f t="shared" si="33"/>
        <v>12.110000000000001</v>
      </c>
      <c r="AN45" s="94">
        <f t="shared" si="34"/>
        <v>12.31</v>
      </c>
      <c r="AO45" s="94">
        <f t="shared" si="35"/>
        <v>12.370000000000001</v>
      </c>
      <c r="AP45" s="94">
        <f t="shared" si="36"/>
        <v>12.64</v>
      </c>
      <c r="AQ45" s="94">
        <f t="shared" si="37"/>
        <v>13.89</v>
      </c>
      <c r="AR45" s="94">
        <f t="shared" si="38"/>
        <v>16.04</v>
      </c>
      <c r="AS45" s="94">
        <f t="shared" si="39"/>
        <v>17.57</v>
      </c>
      <c r="AT45" s="94">
        <f t="shared" si="40"/>
        <v>17.57</v>
      </c>
      <c r="AU45" s="84"/>
      <c r="AV45" s="84" t="s">
        <v>117</v>
      </c>
      <c r="AW45" s="84" t="s">
        <v>118</v>
      </c>
      <c r="AX45" s="84">
        <v>2013</v>
      </c>
      <c r="AY45" s="84" t="s">
        <v>119</v>
      </c>
      <c r="AZ45" s="84" t="s">
        <v>118</v>
      </c>
      <c r="BA45" s="84">
        <v>2013</v>
      </c>
      <c r="BB45" s="84"/>
      <c r="BC45" s="84"/>
      <c r="BD45" s="84"/>
      <c r="BE45" s="84" t="s">
        <v>118</v>
      </c>
      <c r="BF45" s="84">
        <v>2013</v>
      </c>
      <c r="BG45" s="84"/>
      <c r="BH45" s="84" t="s">
        <v>118</v>
      </c>
      <c r="BI45" s="84">
        <v>2013</v>
      </c>
      <c r="BJ45" s="84"/>
      <c r="BK45" s="84" t="s">
        <v>118</v>
      </c>
      <c r="BL45" s="84">
        <v>2013</v>
      </c>
      <c r="BM45" s="84"/>
      <c r="BN45" s="84" t="s">
        <v>118</v>
      </c>
      <c r="BO45" s="84">
        <v>2013</v>
      </c>
      <c r="BP45" s="84"/>
      <c r="BQ45" s="84" t="s">
        <v>118</v>
      </c>
      <c r="BR45" s="84">
        <v>2013</v>
      </c>
      <c r="BS45" s="84"/>
    </row>
    <row r="46" spans="1:71" x14ac:dyDescent="0.2">
      <c r="A46" s="84">
        <v>9</v>
      </c>
      <c r="B46" s="84"/>
      <c r="C46" s="84"/>
      <c r="D46" s="34">
        <v>0.01</v>
      </c>
      <c r="E46" s="84"/>
      <c r="F46" s="84"/>
      <c r="G46" s="84"/>
      <c r="H46" s="84"/>
      <c r="I46" s="139">
        <v>0.02</v>
      </c>
      <c r="J46" s="84"/>
      <c r="K46" s="84"/>
      <c r="L46" s="84"/>
      <c r="M46" s="99"/>
      <c r="N46" s="84"/>
      <c r="O46" s="84"/>
      <c r="Q46" s="99"/>
      <c r="R46" s="84"/>
      <c r="S46" s="84"/>
      <c r="T46" s="34">
        <v>0.01</v>
      </c>
      <c r="U46" s="84"/>
      <c r="V46" s="34">
        <v>0.06</v>
      </c>
      <c r="W46" s="84">
        <v>9</v>
      </c>
      <c r="X46" s="84"/>
      <c r="Y46" s="107" t="str">
        <f>J36</f>
        <v>Hastings</v>
      </c>
      <c r="Z46" s="103">
        <f>J69</f>
        <v>4.5900000000000007</v>
      </c>
      <c r="AA46" s="110">
        <v>1.0708695652173912</v>
      </c>
      <c r="AB46" s="108">
        <f t="shared" si="44"/>
        <v>6.3000000000000007</v>
      </c>
      <c r="AC46" s="108">
        <f>Average!D505</f>
        <v>2.9342857142857142</v>
      </c>
      <c r="AD46" s="108">
        <f>BF$34+BF$35+BF$36+BF$37+AB46</f>
        <v>13.16</v>
      </c>
      <c r="AE46" s="111">
        <f>AE10+Table54273952637587[[#This Row],[Column3]]</f>
        <v>8.7280468846773189</v>
      </c>
      <c r="AF46" s="84"/>
      <c r="AG46" s="84" t="str">
        <f>T$1</f>
        <v>S. Flerchinger</v>
      </c>
      <c r="AH46" s="94">
        <f t="shared" si="28"/>
        <v>1.33</v>
      </c>
      <c r="AI46" s="94">
        <f t="shared" si="29"/>
        <v>7.2899999999999991</v>
      </c>
      <c r="AJ46" s="94">
        <f t="shared" si="30"/>
        <v>8.3299999999999983</v>
      </c>
      <c r="AK46" s="94">
        <f t="shared" si="31"/>
        <v>9.0699999999999985</v>
      </c>
      <c r="AL46" s="94">
        <f t="shared" si="32"/>
        <v>12.919999999999998</v>
      </c>
      <c r="AM46" s="94">
        <f t="shared" si="33"/>
        <v>14.899999999999999</v>
      </c>
      <c r="AN46" s="94">
        <f t="shared" si="34"/>
        <v>15.169999999999998</v>
      </c>
      <c r="AO46" s="94">
        <f t="shared" si="35"/>
        <v>15.289999999999997</v>
      </c>
      <c r="AP46" s="94">
        <f t="shared" si="36"/>
        <v>16.159999999999997</v>
      </c>
      <c r="AQ46" s="94">
        <f t="shared" si="37"/>
        <v>17.389999999999997</v>
      </c>
      <c r="AR46" s="94">
        <f t="shared" si="38"/>
        <v>19.479999999999997</v>
      </c>
      <c r="AS46" s="94">
        <f t="shared" si="39"/>
        <v>20.779999999999998</v>
      </c>
      <c r="AT46" s="94">
        <f t="shared" si="40"/>
        <v>20.779999999999998</v>
      </c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</row>
    <row r="47" spans="1:71" x14ac:dyDescent="0.2">
      <c r="A47" s="84">
        <v>10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99"/>
      <c r="N47" s="84"/>
      <c r="O47" s="84"/>
      <c r="P47" s="84"/>
      <c r="Q47" s="99"/>
      <c r="R47" s="84"/>
      <c r="T47" s="84"/>
      <c r="U47" s="84"/>
      <c r="V47" s="34">
        <v>0.03</v>
      </c>
      <c r="W47" s="84">
        <v>10</v>
      </c>
      <c r="X47" s="84"/>
      <c r="Y47" s="107" t="str">
        <f>K36</f>
        <v>510 Pataha</v>
      </c>
      <c r="Z47" s="103">
        <f>K69</f>
        <v>3.22</v>
      </c>
      <c r="AA47" s="110"/>
      <c r="AB47" s="108">
        <f t="shared" si="44"/>
        <v>5.23</v>
      </c>
      <c r="AC47" s="108"/>
      <c r="AD47" s="108">
        <f>BG$34+BG$35+BG$36+BG$37+AB47</f>
        <v>11.14</v>
      </c>
      <c r="AE47" s="111">
        <f>AE11+Table54273952637587[[#This Row],[Column3]]</f>
        <v>4.7799999999999994</v>
      </c>
      <c r="AF47" s="84"/>
      <c r="AG47" s="84" t="str">
        <f>U$1</f>
        <v>B Slaybaugh</v>
      </c>
      <c r="AH47" s="94">
        <f t="shared" si="28"/>
        <v>2.76</v>
      </c>
      <c r="AI47" s="94">
        <f t="shared" si="29"/>
        <v>6.6999999999999993</v>
      </c>
      <c r="AJ47" s="94">
        <f t="shared" si="30"/>
        <v>7.6199999999999992</v>
      </c>
      <c r="AK47" s="94">
        <f t="shared" si="31"/>
        <v>8.5</v>
      </c>
      <c r="AL47" s="94">
        <f t="shared" si="32"/>
        <v>12.75</v>
      </c>
      <c r="AM47" s="94">
        <f t="shared" si="33"/>
        <v>13.89</v>
      </c>
      <c r="AN47" s="94">
        <f t="shared" si="34"/>
        <v>14.21</v>
      </c>
      <c r="AO47" s="94">
        <f t="shared" si="35"/>
        <v>14.32</v>
      </c>
      <c r="AP47" s="94">
        <f t="shared" si="36"/>
        <v>14.77</v>
      </c>
      <c r="AQ47" s="94">
        <f t="shared" si="37"/>
        <v>16.91</v>
      </c>
      <c r="AR47" s="94">
        <f t="shared" si="38"/>
        <v>20.709999999999997</v>
      </c>
      <c r="AS47" s="94">
        <f t="shared" si="39"/>
        <v>22.699999999999996</v>
      </c>
      <c r="AT47" s="94">
        <f t="shared" si="40"/>
        <v>22.699999999999996</v>
      </c>
      <c r="AU47" s="84"/>
      <c r="AV47" s="84" t="s">
        <v>122</v>
      </c>
      <c r="AW47" s="94">
        <f>Average!C499</f>
        <v>1.454285714285714</v>
      </c>
      <c r="AX47" s="115">
        <v>3.6000000000000005</v>
      </c>
      <c r="AY47" s="116">
        <v>2.0338983050847461</v>
      </c>
      <c r="AZ47" s="115">
        <f>Average!D499</f>
        <v>2.5492857142857144</v>
      </c>
      <c r="BA47" s="115">
        <v>5.2200000000000006</v>
      </c>
      <c r="BB47" s="116">
        <v>1.6518987341772153</v>
      </c>
      <c r="BC47" s="116"/>
      <c r="BD47" s="116"/>
      <c r="BE47" s="115">
        <f>Average!E499</f>
        <v>4.1942857142857148</v>
      </c>
      <c r="BF47" s="115">
        <v>10.32</v>
      </c>
      <c r="BG47" s="116">
        <v>2.2193548387096773</v>
      </c>
      <c r="BH47" s="115">
        <f>Average!F499</f>
        <v>5.6307142857142862</v>
      </c>
      <c r="BI47" s="115">
        <v>12.16</v>
      </c>
      <c r="BJ47" s="116">
        <v>2.0334448160535117</v>
      </c>
      <c r="BK47" s="115">
        <f>Average!G499</f>
        <v>6.9767857142857155</v>
      </c>
      <c r="BL47" s="115">
        <v>13.02</v>
      </c>
      <c r="BM47" s="116">
        <v>1.7499999999999998</v>
      </c>
      <c r="BN47" s="115">
        <f>Average!H499</f>
        <v>8.0157142857142869</v>
      </c>
      <c r="BO47" s="115">
        <v>15.219999999999999</v>
      </c>
      <c r="BP47" s="116">
        <v>1.8011834319526623</v>
      </c>
      <c r="BQ47" s="115">
        <f>Average!I499</f>
        <v>8.4253571428571448</v>
      </c>
      <c r="BR47" s="115">
        <v>15.86</v>
      </c>
      <c r="BS47" s="116">
        <v>1.7602663706992228</v>
      </c>
    </row>
    <row r="48" spans="1:71" x14ac:dyDescent="0.2">
      <c r="A48" s="84">
        <v>11</v>
      </c>
      <c r="B48" s="84"/>
      <c r="E48" s="84"/>
      <c r="F48" s="84"/>
      <c r="G48" s="84"/>
      <c r="H48" s="84"/>
      <c r="I48" s="84"/>
      <c r="J48" s="84"/>
      <c r="L48" s="84"/>
      <c r="M48" s="99"/>
      <c r="N48" s="84"/>
      <c r="O48" s="84"/>
      <c r="Q48" s="99"/>
      <c r="R48" s="84"/>
      <c r="T48" s="84"/>
      <c r="U48" s="84"/>
      <c r="V48" s="34">
        <v>0.03</v>
      </c>
      <c r="W48" s="84">
        <v>11</v>
      </c>
      <c r="X48" s="84"/>
      <c r="Y48" s="107" t="str">
        <f>L36</f>
        <v>Golf Course</v>
      </c>
      <c r="Z48" s="103">
        <f>L69</f>
        <v>4.1599999999999993</v>
      </c>
      <c r="AA48" s="110">
        <v>1.3360869565217393</v>
      </c>
      <c r="AB48" s="108">
        <f t="shared" si="44"/>
        <v>6.14</v>
      </c>
      <c r="AC48" s="108">
        <f>Average!D507</f>
        <v>3.4539285714285715</v>
      </c>
      <c r="AD48" s="108">
        <f>BH$34+BH$35+BH$36+BH$37+AB48</f>
        <v>13.84</v>
      </c>
      <c r="AE48" s="111">
        <f>AE12+Table54273952637587[[#This Row],[Column3]]</f>
        <v>9.9018084089823226</v>
      </c>
      <c r="AF48" s="84"/>
      <c r="AG48" s="84" t="str">
        <f>V$1</f>
        <v>Columbia C</v>
      </c>
      <c r="AH48" s="94">
        <f t="shared" si="28"/>
        <v>1.81</v>
      </c>
      <c r="AI48" s="94">
        <f t="shared" si="29"/>
        <v>8.2999999999999989</v>
      </c>
      <c r="AJ48" s="94">
        <f t="shared" si="30"/>
        <v>8.7099999999999991</v>
      </c>
      <c r="AK48" s="94">
        <f t="shared" si="31"/>
        <v>9.8699999999999992</v>
      </c>
      <c r="AL48" s="94">
        <f t="shared" si="32"/>
        <v>13.069999999999999</v>
      </c>
      <c r="AM48" s="94">
        <f t="shared" si="33"/>
        <v>14.2</v>
      </c>
      <c r="AN48" s="94">
        <f t="shared" si="34"/>
        <v>14.649999999999999</v>
      </c>
      <c r="AO48" s="94">
        <f t="shared" si="35"/>
        <v>14.809999999999999</v>
      </c>
      <c r="AP48" s="94">
        <f t="shared" si="36"/>
        <v>15.319999999999999</v>
      </c>
      <c r="AQ48" s="94">
        <f t="shared" si="37"/>
        <v>17.649999999999999</v>
      </c>
      <c r="AR48" s="94">
        <f t="shared" si="38"/>
        <v>17.649999999999999</v>
      </c>
      <c r="AS48" s="94">
        <f t="shared" si="39"/>
        <v>20.009999999999998</v>
      </c>
      <c r="AT48" s="94">
        <f t="shared" si="40"/>
        <v>20.009999999999998</v>
      </c>
      <c r="AU48" s="84"/>
      <c r="AV48" s="87" t="s">
        <v>88</v>
      </c>
      <c r="AW48" s="94">
        <f>Average!C500</f>
        <v>1.9723809523809526</v>
      </c>
      <c r="AX48" s="115">
        <v>4.12</v>
      </c>
      <c r="AY48" s="116">
        <v>3.1212121212121211</v>
      </c>
      <c r="AZ48" s="115">
        <f>Average!D500</f>
        <v>3.5898809523809523</v>
      </c>
      <c r="BA48" s="115">
        <v>6.33</v>
      </c>
      <c r="BB48" s="116">
        <v>2.3357933579335795</v>
      </c>
      <c r="BC48" s="116"/>
      <c r="BD48" s="116"/>
      <c r="BE48" s="115">
        <f>Average!E500</f>
        <v>5.7533592132505174</v>
      </c>
      <c r="BF48" s="115">
        <v>11.75</v>
      </c>
      <c r="BG48" s="116">
        <v>2.8940886699507384</v>
      </c>
      <c r="BH48" s="115">
        <f>Average!F500</f>
        <v>7.7946635610766037</v>
      </c>
      <c r="BI48" s="115">
        <v>14.120000000000001</v>
      </c>
      <c r="BJ48" s="116">
        <v>2.5441441441441439</v>
      </c>
      <c r="BK48" s="115">
        <f>Average!G500</f>
        <v>9.8429244306418209</v>
      </c>
      <c r="BL48" s="115">
        <v>15.65</v>
      </c>
      <c r="BM48" s="116">
        <v>2.1526822558459422</v>
      </c>
      <c r="BN48" s="115">
        <f>Average!H500</f>
        <v>11.577272256728778</v>
      </c>
      <c r="BO48" s="115">
        <v>18.2</v>
      </c>
      <c r="BP48" s="116">
        <v>2.1411764705882352</v>
      </c>
      <c r="BQ48" s="115">
        <f>Average!I500</f>
        <v>12.220454074910595</v>
      </c>
      <c r="BR48" s="115">
        <v>19.79</v>
      </c>
      <c r="BS48" s="116">
        <v>2.1487513572204122</v>
      </c>
    </row>
    <row r="49" spans="1:71" x14ac:dyDescent="0.2">
      <c r="A49" s="84">
        <v>12</v>
      </c>
      <c r="B49" s="84"/>
      <c r="F49" s="84"/>
      <c r="G49" s="84"/>
      <c r="H49" s="84"/>
      <c r="J49" s="84"/>
      <c r="L49" s="84"/>
      <c r="M49" s="99"/>
      <c r="N49" s="84"/>
      <c r="O49" s="84"/>
      <c r="Q49" s="157" t="s">
        <v>244</v>
      </c>
      <c r="S49" s="84"/>
      <c r="T49" s="84"/>
      <c r="U49" s="84"/>
      <c r="V49" s="84"/>
      <c r="W49" s="84">
        <v>12</v>
      </c>
      <c r="X49" s="84"/>
      <c r="Y49" s="107" t="str">
        <f>M36</f>
        <v>l Klaveano</v>
      </c>
      <c r="Z49" s="103">
        <f>M69</f>
        <v>0</v>
      </c>
      <c r="AA49" s="110">
        <v>1.2847826086956524</v>
      </c>
      <c r="AB49" s="108">
        <f t="shared" si="44"/>
        <v>0</v>
      </c>
      <c r="AC49" s="108">
        <f>Average!D508</f>
        <v>3.2120833333333332</v>
      </c>
      <c r="AD49" s="108">
        <f>BI$34+BI$35+BI$36+BI$37+AB49</f>
        <v>0</v>
      </c>
      <c r="AE49" s="111">
        <f>AE13+Table54273952637587[[#This Row],[Column3]]</f>
        <v>9.014836956521739</v>
      </c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 t="s">
        <v>3</v>
      </c>
      <c r="AW49" s="94">
        <f>Average!C501</f>
        <v>1.8655555555555554</v>
      </c>
      <c r="AX49" s="115">
        <v>0</v>
      </c>
      <c r="AY49" s="116">
        <v>0</v>
      </c>
      <c r="AZ49" s="115">
        <f>Average!D501</f>
        <v>4.4916269841269845</v>
      </c>
      <c r="BA49" s="115">
        <v>0</v>
      </c>
      <c r="BB49" s="116">
        <v>0</v>
      </c>
      <c r="BC49" s="116"/>
      <c r="BD49" s="116"/>
      <c r="BE49" s="115">
        <f>Average!E501</f>
        <v>6.0073412698412696</v>
      </c>
      <c r="BF49" s="115">
        <v>0</v>
      </c>
      <c r="BG49" s="116">
        <v>0</v>
      </c>
      <c r="BH49" s="115">
        <f>Average!F501</f>
        <v>7.61084126984127</v>
      </c>
      <c r="BI49" s="115">
        <v>0</v>
      </c>
      <c r="BJ49" s="116">
        <v>0</v>
      </c>
      <c r="BK49" s="115">
        <f>Average!G501</f>
        <v>9.3697698412698411</v>
      </c>
      <c r="BL49" s="115">
        <v>0</v>
      </c>
      <c r="BM49" s="116">
        <v>0</v>
      </c>
      <c r="BN49" s="115">
        <f>Average!H501</f>
        <v>11.470126984126985</v>
      </c>
      <c r="BO49" s="115">
        <v>0</v>
      </c>
      <c r="BP49" s="116">
        <v>0</v>
      </c>
      <c r="BQ49" s="115">
        <f>Average!I501</f>
        <v>13.418043650793651</v>
      </c>
      <c r="BR49" s="115">
        <v>0</v>
      </c>
      <c r="BS49" s="116">
        <v>0</v>
      </c>
    </row>
    <row r="50" spans="1:71" x14ac:dyDescent="0.2">
      <c r="A50" s="84">
        <v>13</v>
      </c>
      <c r="B50" s="84"/>
      <c r="C50" s="84"/>
      <c r="D50" s="84"/>
      <c r="F50" s="84"/>
      <c r="G50" s="84"/>
      <c r="H50" s="84"/>
      <c r="I50" s="84"/>
      <c r="J50" s="84">
        <v>0.02</v>
      </c>
      <c r="K50" s="84"/>
      <c r="L50" s="84"/>
      <c r="M50" s="99"/>
      <c r="N50" s="84"/>
      <c r="O50" s="84"/>
      <c r="Q50" s="99"/>
      <c r="S50" s="84"/>
      <c r="T50" s="84"/>
      <c r="U50" s="84"/>
      <c r="V50" s="34">
        <v>0.02</v>
      </c>
      <c r="W50" s="84">
        <v>13</v>
      </c>
      <c r="X50" s="84"/>
      <c r="Y50" s="107" t="str">
        <f>N36</f>
        <v>Houser</v>
      </c>
      <c r="Z50" s="103">
        <f>N69</f>
        <v>0.79</v>
      </c>
      <c r="AA50" s="110">
        <v>1.3673913043478259</v>
      </c>
      <c r="AB50" s="108">
        <f t="shared" si="44"/>
        <v>2.7100000000000004</v>
      </c>
      <c r="AC50" s="108">
        <f>Average!D509</f>
        <v>3.0803571428571423</v>
      </c>
      <c r="AD50" s="108">
        <f>BJ$34+BJ$35+BJ$36+BJ$37+AB50</f>
        <v>11.22</v>
      </c>
      <c r="AE50" s="111">
        <f>AE14+Table54273952637587[[#This Row],[Column3]]</f>
        <v>9.4213216011042089</v>
      </c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 t="s">
        <v>114</v>
      </c>
      <c r="AW50" s="94">
        <f>Average!C502</f>
        <v>2.6260714285714286</v>
      </c>
      <c r="AX50" s="115">
        <v>3.4499999999999997</v>
      </c>
      <c r="AY50" s="116">
        <v>1.3636363636363635</v>
      </c>
      <c r="AZ50" s="115">
        <f>Average!D502</f>
        <v>4.3857142857142852</v>
      </c>
      <c r="BA50" s="115">
        <v>5.35</v>
      </c>
      <c r="BB50" s="116">
        <v>1.1758241758241759</v>
      </c>
      <c r="BC50" s="116"/>
      <c r="BD50" s="116"/>
      <c r="BE50" s="115">
        <f>Average!E502</f>
        <v>6.77</v>
      </c>
      <c r="BF50" s="115">
        <v>10.66</v>
      </c>
      <c r="BG50" s="116">
        <v>1.5792592592592594</v>
      </c>
      <c r="BH50" s="115">
        <f>Average!F502</f>
        <v>8.7482142857142851</v>
      </c>
      <c r="BI50" s="115">
        <v>13.67</v>
      </c>
      <c r="BJ50" s="116">
        <v>1.5876887340301975</v>
      </c>
      <c r="BK50" s="115">
        <f>Average!G502</f>
        <v>10.476071428571428</v>
      </c>
      <c r="BL50" s="115">
        <v>14.91</v>
      </c>
      <c r="BM50" s="116">
        <v>1.4309021113243763</v>
      </c>
      <c r="BN50" s="115">
        <f>Average!H502</f>
        <v>11.902142857142858</v>
      </c>
      <c r="BO50" s="115">
        <v>17.54</v>
      </c>
      <c r="BP50" s="116">
        <v>1.4889643463497453</v>
      </c>
      <c r="BQ50" s="115">
        <f>Average!I502</f>
        <v>12.432857142857143</v>
      </c>
      <c r="BR50" s="115">
        <v>18.54</v>
      </c>
      <c r="BS50" s="116">
        <v>1.4784688995215312</v>
      </c>
    </row>
    <row r="51" spans="1:71" x14ac:dyDescent="0.2">
      <c r="A51" s="84">
        <v>14</v>
      </c>
      <c r="B51" s="84">
        <v>0.04</v>
      </c>
      <c r="C51" s="84"/>
      <c r="D51" s="84">
        <v>0.02</v>
      </c>
      <c r="E51" s="34">
        <v>0.01</v>
      </c>
      <c r="F51" s="84"/>
      <c r="G51" s="84"/>
      <c r="H51" s="84"/>
      <c r="I51" s="84"/>
      <c r="J51" s="84">
        <v>0.02</v>
      </c>
      <c r="K51" s="84">
        <v>0.04</v>
      </c>
      <c r="L51" s="34">
        <v>0.08</v>
      </c>
      <c r="M51" s="99"/>
      <c r="N51" s="84"/>
      <c r="O51" s="84"/>
      <c r="P51" s="84"/>
      <c r="Q51" s="99"/>
      <c r="R51" s="84"/>
      <c r="T51" s="84"/>
      <c r="U51" s="84"/>
      <c r="V51" s="84"/>
      <c r="W51" s="84">
        <v>14</v>
      </c>
      <c r="X51" s="84"/>
      <c r="Y51" s="107" t="str">
        <f>O36</f>
        <v>Dye Seed</v>
      </c>
      <c r="Z51" s="103">
        <f>O69</f>
        <v>4.9000000000000012</v>
      </c>
      <c r="AA51" s="110">
        <v>1.0995652173913044</v>
      </c>
      <c r="AB51" s="108">
        <f t="shared" si="44"/>
        <v>6.3100000000000014</v>
      </c>
      <c r="AC51" s="108">
        <f>Average!D510</f>
        <v>2.7420833333333334</v>
      </c>
      <c r="AD51" s="93">
        <f>BK$34+BK$35+BK$36+BK$37+AB51</f>
        <v>6.3100000000000014</v>
      </c>
      <c r="AE51" s="111">
        <f>AE15+Table54273952637587[[#This Row],[Column3]]</f>
        <v>8.1322332015810286</v>
      </c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7" t="s">
        <v>5</v>
      </c>
      <c r="AW51" s="94">
        <f>Average!C503</f>
        <v>1.5157142857142856</v>
      </c>
      <c r="AX51" s="115">
        <v>2.35</v>
      </c>
      <c r="AY51" s="116">
        <v>1.3202247191011236</v>
      </c>
      <c r="AZ51" s="115">
        <f>Average!D503</f>
        <v>2.6232142857142859</v>
      </c>
      <c r="BA51" s="115">
        <v>3.2</v>
      </c>
      <c r="BB51" s="116">
        <v>0.99688473520249232</v>
      </c>
      <c r="BC51" s="116"/>
      <c r="BD51" s="116"/>
      <c r="BE51" s="115">
        <f>Average!E503</f>
        <v>4.2292857142857141</v>
      </c>
      <c r="BF51" s="115">
        <v>6.51</v>
      </c>
      <c r="BG51" s="116">
        <v>1.3367556468172483</v>
      </c>
      <c r="BH51" s="115">
        <f>Average!F503</f>
        <v>5.9353571428571428</v>
      </c>
      <c r="BI51" s="115">
        <v>9.1499999999999986</v>
      </c>
      <c r="BJ51" s="116">
        <v>1.3842662632375187</v>
      </c>
      <c r="BK51" s="115">
        <f>Average!G503</f>
        <v>7.65</v>
      </c>
      <c r="BL51" s="115">
        <v>9.8899999999999988</v>
      </c>
      <c r="BM51" s="116">
        <v>1.1635294117647057</v>
      </c>
      <c r="BN51" s="115">
        <f>Average!H503</f>
        <v>9.0721428571428575</v>
      </c>
      <c r="BO51" s="115">
        <v>12.209999999999999</v>
      </c>
      <c r="BP51" s="116">
        <v>1.2408536585365852</v>
      </c>
      <c r="BQ51" s="115">
        <f>Average!I503</f>
        <v>9.5742857142857147</v>
      </c>
      <c r="BR51" s="115">
        <v>12.629999999999999</v>
      </c>
      <c r="BS51" s="116">
        <v>1.1859154929577465</v>
      </c>
    </row>
    <row r="52" spans="1:71" x14ac:dyDescent="0.2">
      <c r="A52" s="84">
        <v>15</v>
      </c>
      <c r="B52" s="84">
        <v>0.28999999999999998</v>
      </c>
      <c r="C52" s="84">
        <v>0.27</v>
      </c>
      <c r="D52" s="34">
        <v>0.46</v>
      </c>
      <c r="E52" s="34">
        <v>0.75</v>
      </c>
      <c r="F52" s="34">
        <v>0.6</v>
      </c>
      <c r="G52" s="84"/>
      <c r="H52" s="84"/>
      <c r="I52" s="84">
        <v>0.53</v>
      </c>
      <c r="J52" s="84">
        <v>0.46</v>
      </c>
      <c r="K52" s="84">
        <v>0.28999999999999998</v>
      </c>
      <c r="L52" s="84">
        <v>0.35</v>
      </c>
      <c r="M52" s="157" t="s">
        <v>244</v>
      </c>
      <c r="N52" s="84">
        <v>0.2</v>
      </c>
      <c r="O52" s="34">
        <v>0.4</v>
      </c>
      <c r="P52" s="84">
        <v>0.37</v>
      </c>
      <c r="Q52" s="99"/>
      <c r="R52" s="84">
        <v>0.55000000000000004</v>
      </c>
      <c r="S52" s="34">
        <v>0.61</v>
      </c>
      <c r="T52" s="34">
        <v>0.15</v>
      </c>
      <c r="U52" s="84">
        <v>0.25</v>
      </c>
      <c r="V52" s="34">
        <v>0.2</v>
      </c>
      <c r="W52" s="84">
        <v>15</v>
      </c>
      <c r="X52" s="84"/>
      <c r="Y52" s="107" t="str">
        <f>P36</f>
        <v>Landkammer</v>
      </c>
      <c r="Z52" s="103">
        <f>P69</f>
        <v>4.4400000000000004</v>
      </c>
      <c r="AA52" s="110">
        <v>1.1756521739130437</v>
      </c>
      <c r="AB52" s="108">
        <f t="shared" si="44"/>
        <v>5.94</v>
      </c>
      <c r="AC52" s="108">
        <f>Average!D511</f>
        <v>2.74</v>
      </c>
      <c r="AD52" s="108">
        <f>BL$34+BL$35+BL$36+BL$37+AB52</f>
        <v>12.280000000000001</v>
      </c>
      <c r="AE52" s="111">
        <f>AE16+Table54273952637587[[#This Row],[Column3]]</f>
        <v>8.1253416149068318</v>
      </c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7"/>
      <c r="AW52" s="94"/>
      <c r="AX52" s="115"/>
      <c r="AY52" s="116"/>
      <c r="AZ52" s="115"/>
      <c r="BA52" s="115"/>
      <c r="BB52" s="116"/>
      <c r="BC52" s="116"/>
      <c r="BD52" s="116"/>
      <c r="BE52" s="115"/>
      <c r="BF52" s="115"/>
      <c r="BG52" s="116"/>
      <c r="BH52" s="115"/>
      <c r="BI52" s="115"/>
      <c r="BJ52" s="116"/>
      <c r="BK52" s="115"/>
      <c r="BL52" s="115"/>
      <c r="BM52" s="116"/>
      <c r="BN52" s="115"/>
      <c r="BO52" s="115"/>
      <c r="BP52" s="116"/>
      <c r="BQ52" s="115"/>
      <c r="BR52" s="115"/>
      <c r="BS52" s="116"/>
    </row>
    <row r="53" spans="1:71" x14ac:dyDescent="0.2">
      <c r="A53" s="84">
        <v>16</v>
      </c>
      <c r="C53" s="84">
        <v>0.03</v>
      </c>
      <c r="D53">
        <v>0.46</v>
      </c>
      <c r="F53" s="84"/>
      <c r="G53" s="84">
        <v>0.05</v>
      </c>
      <c r="H53" s="84"/>
      <c r="I53" s="84">
        <v>0.53</v>
      </c>
      <c r="J53" s="34">
        <v>0.46</v>
      </c>
      <c r="L53" s="84"/>
      <c r="M53" s="99"/>
      <c r="N53" s="84"/>
      <c r="O53" s="84">
        <v>0.4</v>
      </c>
      <c r="P53" s="84"/>
      <c r="Q53" s="99"/>
      <c r="R53" s="84"/>
      <c r="S53" s="84"/>
      <c r="T53" s="84">
        <v>0.02</v>
      </c>
      <c r="U53" s="84"/>
      <c r="V53" s="34">
        <v>0.06</v>
      </c>
      <c r="W53" s="84">
        <v>16</v>
      </c>
      <c r="X53" s="84"/>
      <c r="Y53" s="107" t="str">
        <f>Q36</f>
        <v>Lynn Gulch</v>
      </c>
      <c r="Z53" s="103">
        <f>Q69</f>
        <v>0</v>
      </c>
      <c r="AA53" s="110">
        <v>0.96999999999999986</v>
      </c>
      <c r="AB53" s="108">
        <f t="shared" si="44"/>
        <v>0</v>
      </c>
      <c r="AC53" s="108">
        <f>Average!D512</f>
        <v>2.6257692307692309</v>
      </c>
      <c r="AD53" s="108">
        <f>BM$34+BM$35+BM$36+BM$37+AB53</f>
        <v>4.66</v>
      </c>
      <c r="AE53" s="111">
        <f>AE17+Table54273952637587[[#This Row],[Column3]]</f>
        <v>7.5259177859177857</v>
      </c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7"/>
      <c r="AW53" s="94"/>
      <c r="AX53" s="115"/>
      <c r="AY53" s="116"/>
      <c r="AZ53" s="115"/>
      <c r="BA53" s="115"/>
      <c r="BB53" s="116"/>
      <c r="BC53" s="116"/>
      <c r="BD53" s="116"/>
      <c r="BE53" s="115"/>
      <c r="BF53" s="115"/>
      <c r="BG53" s="116"/>
      <c r="BH53" s="115"/>
      <c r="BI53" s="115"/>
      <c r="BJ53" s="116"/>
      <c r="BK53" s="115"/>
      <c r="BL53" s="115"/>
      <c r="BM53" s="116"/>
      <c r="BN53" s="115"/>
      <c r="BO53" s="115"/>
      <c r="BP53" s="116"/>
      <c r="BQ53" s="115"/>
      <c r="BR53" s="115"/>
      <c r="BS53" s="116"/>
    </row>
    <row r="54" spans="1:71" x14ac:dyDescent="0.2">
      <c r="A54" s="84">
        <v>17</v>
      </c>
      <c r="B54" s="84"/>
      <c r="C54" s="84"/>
      <c r="D54" s="34"/>
      <c r="E54" s="84"/>
      <c r="F54" s="84"/>
      <c r="G54" s="84">
        <v>0.05</v>
      </c>
      <c r="H54" s="84"/>
      <c r="I54" s="34"/>
      <c r="J54" s="84"/>
      <c r="K54" s="84"/>
      <c r="L54" s="34"/>
      <c r="M54" s="157"/>
      <c r="N54" s="84"/>
      <c r="O54" s="84"/>
      <c r="P54" s="84"/>
      <c r="Q54" s="99"/>
      <c r="R54" s="84"/>
      <c r="S54" s="84">
        <v>0.01</v>
      </c>
      <c r="T54" s="84"/>
      <c r="U54" s="84"/>
      <c r="V54" s="84"/>
      <c r="W54" s="84">
        <v>17</v>
      </c>
      <c r="X54" s="84"/>
      <c r="Y54" s="107" t="str">
        <f>R36</f>
        <v>Mayveiw</v>
      </c>
      <c r="Z54" s="103">
        <f>R69</f>
        <v>2.8099999999999996</v>
      </c>
      <c r="AA54" s="110">
        <v>1.1776470588235295</v>
      </c>
      <c r="AB54" s="108">
        <f t="shared" si="44"/>
        <v>4.2799999999999994</v>
      </c>
      <c r="AC54" s="108">
        <f>Average!D513</f>
        <v>2.6982352941176471</v>
      </c>
      <c r="AD54" s="108">
        <f>BN$34+BN$35+BN$36+BN$37+AB54</f>
        <v>4.2799999999999994</v>
      </c>
      <c r="AE54" s="111">
        <f>AE18+Table54273952637587[[#This Row],[Column3]]</f>
        <v>8.1222222222222236</v>
      </c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 t="s">
        <v>124</v>
      </c>
      <c r="AW54" s="94">
        <f>Average!C504</f>
        <v>1.6034999999999999</v>
      </c>
      <c r="AX54" s="115">
        <v>0</v>
      </c>
      <c r="AY54" s="116">
        <v>0</v>
      </c>
      <c r="AZ54" s="115">
        <f>Average!D504</f>
        <v>2.5964999999999998</v>
      </c>
      <c r="BA54" s="115">
        <v>0</v>
      </c>
      <c r="BB54" s="116">
        <v>0</v>
      </c>
      <c r="BC54" s="116"/>
      <c r="BD54" s="116"/>
      <c r="BE54" s="115">
        <f>Average!E504</f>
        <v>3.8704999999999998</v>
      </c>
      <c r="BF54" s="115">
        <v>0</v>
      </c>
      <c r="BG54" s="116">
        <v>0</v>
      </c>
      <c r="BH54" s="115">
        <f>Average!F504</f>
        <v>5.1844999999999999</v>
      </c>
      <c r="BI54" s="115">
        <v>0</v>
      </c>
      <c r="BJ54" s="116">
        <v>0</v>
      </c>
      <c r="BK54" s="115">
        <f>Average!G504</f>
        <v>6.444</v>
      </c>
      <c r="BL54" s="115">
        <v>0</v>
      </c>
      <c r="BM54" s="116">
        <v>0</v>
      </c>
      <c r="BN54" s="115">
        <f>Average!H504</f>
        <v>7.4166315789473689</v>
      </c>
      <c r="BO54" s="115">
        <v>0</v>
      </c>
      <c r="BP54" s="116">
        <v>0</v>
      </c>
      <c r="BQ54" s="115">
        <f>Average!I504</f>
        <v>7.829964912280702</v>
      </c>
      <c r="BR54" s="115">
        <v>0</v>
      </c>
      <c r="BS54" s="116">
        <v>0</v>
      </c>
    </row>
    <row r="55" spans="1:71" x14ac:dyDescent="0.2">
      <c r="A55" s="84">
        <v>18</v>
      </c>
      <c r="B55" s="84"/>
      <c r="C55" s="84"/>
      <c r="F55" s="84"/>
      <c r="G55" s="34"/>
      <c r="H55" s="84"/>
      <c r="I55" s="34"/>
      <c r="J55" s="84"/>
      <c r="L55" s="84"/>
      <c r="M55" s="157"/>
      <c r="N55" s="84"/>
      <c r="O55" s="84"/>
      <c r="P55" s="84"/>
      <c r="Q55" s="99"/>
      <c r="R55" s="84"/>
      <c r="U55" s="84"/>
      <c r="V55" s="34">
        <v>0.01</v>
      </c>
      <c r="W55" s="84">
        <v>18</v>
      </c>
      <c r="X55" s="84"/>
      <c r="Y55" s="107" t="str">
        <f>S36</f>
        <v>Washboard</v>
      </c>
      <c r="Z55" s="103">
        <f>S69</f>
        <v>2.9499999999999993</v>
      </c>
      <c r="AA55" s="110">
        <v>1.3473913043478263</v>
      </c>
      <c r="AB55" s="108">
        <f t="shared" si="44"/>
        <v>4.9799999999999995</v>
      </c>
      <c r="AC55" s="108">
        <f>Average!D514</f>
        <v>3.5207142857142859</v>
      </c>
      <c r="AD55" s="108">
        <f>BO$34+BO$35+BO$36+BO$37+AB55</f>
        <v>12.74</v>
      </c>
      <c r="AE55" s="111">
        <f>AE19+Table54273952637587[[#This Row],[Column3]]</f>
        <v>10.179572384137602</v>
      </c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7" t="s">
        <v>95</v>
      </c>
      <c r="AW55" s="94">
        <f>Average!C505</f>
        <v>1.7589285714285716</v>
      </c>
      <c r="AX55" s="115">
        <v>1.71</v>
      </c>
      <c r="AY55" s="116">
        <v>0.92934782608695643</v>
      </c>
      <c r="AZ55" s="115">
        <f>Average!D505</f>
        <v>2.9342857142857142</v>
      </c>
      <c r="BA55" s="115">
        <v>3.45</v>
      </c>
      <c r="BB55" s="116">
        <v>1.0917721518987342</v>
      </c>
      <c r="BC55" s="116"/>
      <c r="BD55" s="116"/>
      <c r="BE55" s="115">
        <f>Average!E505</f>
        <v>4.6496428571428572</v>
      </c>
      <c r="BF55" s="115">
        <v>9.11</v>
      </c>
      <c r="BG55" s="116">
        <v>1.9178947368421051</v>
      </c>
      <c r="BH55" s="115">
        <f>Average!F505</f>
        <v>6.0846428571428568</v>
      </c>
      <c r="BI55" s="115">
        <v>12.2</v>
      </c>
      <c r="BJ55" s="116">
        <v>1.9488817891373802</v>
      </c>
      <c r="BK55" s="115">
        <f>Average!G505</f>
        <v>7.2267857142857137</v>
      </c>
      <c r="BL55" s="115">
        <v>13.229999999999999</v>
      </c>
      <c r="BM55" s="116">
        <v>1.72490221642764</v>
      </c>
      <c r="BN55" s="115">
        <f>Average!H505</f>
        <v>8.2089285714285705</v>
      </c>
      <c r="BO55" s="115">
        <v>15.879999999999999</v>
      </c>
      <c r="BP55" s="116">
        <v>1.8294930875576036</v>
      </c>
      <c r="BQ55" s="115">
        <f>Average!I505</f>
        <v>8.6289285714285704</v>
      </c>
      <c r="BR55" s="115">
        <v>17.829999999999998</v>
      </c>
      <c r="BS55" s="116">
        <v>1.9422657952069715</v>
      </c>
    </row>
    <row r="56" spans="1:71" x14ac:dyDescent="0.2">
      <c r="A56" s="84">
        <v>19</v>
      </c>
      <c r="B56" s="34"/>
      <c r="C56" s="84"/>
      <c r="D56" s="34"/>
      <c r="E56" s="34"/>
      <c r="F56" s="84"/>
      <c r="G56" s="84"/>
      <c r="H56" s="84"/>
      <c r="I56" s="34"/>
      <c r="J56" s="84"/>
      <c r="K56" s="84"/>
      <c r="L56" s="34"/>
      <c r="M56" s="99"/>
      <c r="N56" s="84"/>
      <c r="O56" s="84"/>
      <c r="P56" s="84"/>
      <c r="Q56" s="99"/>
      <c r="R56" s="84"/>
      <c r="S56" s="84"/>
      <c r="T56" s="84"/>
      <c r="U56" s="84"/>
      <c r="V56" s="84"/>
      <c r="W56" s="84">
        <v>19</v>
      </c>
      <c r="X56" s="84"/>
      <c r="Y56" s="107" t="str">
        <f>T36</f>
        <v>S. Flerchinger</v>
      </c>
      <c r="Z56" s="103">
        <f>T69</f>
        <v>5.9599999999999991</v>
      </c>
      <c r="AA56" s="110">
        <v>1.1047619047619048</v>
      </c>
      <c r="AB56" s="108">
        <f t="shared" si="44"/>
        <v>7.2899999999999991</v>
      </c>
      <c r="AC56" s="108">
        <f>Average!D515</f>
        <v>3.1003846153846149</v>
      </c>
      <c r="AD56" s="108">
        <f>BP$34+BP$35+BP$36+BP$37+AB56</f>
        <v>13.389999999999999</v>
      </c>
      <c r="AE56" s="111">
        <f>AE20+Table54273952637587[[#This Row],[Column3]]</f>
        <v>8.7620899470899474</v>
      </c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7"/>
      <c r="AW56" s="94">
        <f>Average!C506</f>
        <v>1.2820000000000003</v>
      </c>
      <c r="AX56" s="115"/>
      <c r="AY56" s="116"/>
      <c r="AZ56" s="115">
        <f>Average!D506</f>
        <v>2.6200000000000006</v>
      </c>
      <c r="BA56" s="115"/>
      <c r="BB56" s="116"/>
      <c r="BC56" s="116"/>
      <c r="BD56" s="116"/>
      <c r="BE56" s="115">
        <f>Average!E506</f>
        <v>5.0280000000000005</v>
      </c>
      <c r="BF56" s="115"/>
      <c r="BG56" s="116"/>
      <c r="BH56" s="115">
        <f>Average!F506</f>
        <v>6.1960000000000006</v>
      </c>
      <c r="BI56" s="115"/>
      <c r="BJ56" s="116"/>
      <c r="BK56" s="115">
        <f>Average!G506</f>
        <v>7.1480000000000006</v>
      </c>
      <c r="BL56" s="115"/>
      <c r="BM56" s="116"/>
      <c r="BN56" s="115">
        <f>Average!H506</f>
        <v>8.3339999999999996</v>
      </c>
      <c r="BO56" s="115"/>
      <c r="BP56" s="116"/>
      <c r="BQ56" s="115">
        <f>Average!I506</f>
        <v>8.5719999999999992</v>
      </c>
      <c r="BR56" s="115"/>
      <c r="BS56" s="116"/>
    </row>
    <row r="57" spans="1:71" x14ac:dyDescent="0.2">
      <c r="A57" s="84">
        <v>20</v>
      </c>
      <c r="B57" s="34"/>
      <c r="C57" s="84"/>
      <c r="D57" s="34"/>
      <c r="E57" s="34"/>
      <c r="F57" s="84"/>
      <c r="G57" s="84"/>
      <c r="H57" s="84"/>
      <c r="I57" s="34"/>
      <c r="J57" s="84"/>
      <c r="K57" s="34"/>
      <c r="L57" s="34"/>
      <c r="M57" s="99"/>
      <c r="N57" s="84"/>
      <c r="O57" s="34"/>
      <c r="P57" s="84"/>
      <c r="Q57" s="99"/>
      <c r="R57" s="34"/>
      <c r="S57" s="84"/>
      <c r="T57" s="84"/>
      <c r="U57" s="84"/>
      <c r="V57" s="34">
        <v>0.01</v>
      </c>
      <c r="W57" s="84">
        <v>20</v>
      </c>
      <c r="X57" s="84"/>
      <c r="Y57" s="107" t="str">
        <f>U36</f>
        <v>Linville</v>
      </c>
      <c r="Z57" s="103">
        <f>U69</f>
        <v>3.94</v>
      </c>
      <c r="AA57" s="110">
        <v>0.74166666666666659</v>
      </c>
      <c r="AB57" s="108">
        <f t="shared" si="44"/>
        <v>6.6999999999999993</v>
      </c>
      <c r="AC57" s="108">
        <f>Average!D516</f>
        <v>3.1053846153846152</v>
      </c>
      <c r="AD57" s="108">
        <f>BQ$34+BQ$35+BQ$36+BQ$37+AB57</f>
        <v>6.6999999999999993</v>
      </c>
      <c r="AE57" s="111">
        <f>AE21+Table54273952637587[[#This Row],[Column3]]</f>
        <v>9.3812179487179499</v>
      </c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 t="s">
        <v>126</v>
      </c>
      <c r="AW57" s="94">
        <f>Average!C507</f>
        <v>2.1003571428571428</v>
      </c>
      <c r="AX57" s="115">
        <v>3.4599999999999995</v>
      </c>
      <c r="AY57" s="116">
        <v>1.5585585585585582</v>
      </c>
      <c r="AZ57" s="115">
        <f>Average!D507</f>
        <v>3.4539285714285715</v>
      </c>
      <c r="BA57" s="115">
        <v>5.0599999999999996</v>
      </c>
      <c r="BB57" s="116">
        <v>1.3315789473684208</v>
      </c>
      <c r="BC57" s="116"/>
      <c r="BD57" s="116"/>
      <c r="BE57" s="115">
        <f>Average!E507</f>
        <v>5.5778571428571428</v>
      </c>
      <c r="BF57" s="115">
        <v>10.579999999999998</v>
      </c>
      <c r="BG57" s="116">
        <v>1.8960573476702505</v>
      </c>
      <c r="BH57" s="115">
        <f>Average!F507</f>
        <v>7.3635714285714284</v>
      </c>
      <c r="BI57" s="115">
        <v>13.209999999999999</v>
      </c>
      <c r="BJ57" s="116">
        <v>1.8475524475524474</v>
      </c>
      <c r="BK57" s="115">
        <f>Average!G507</f>
        <v>9.0385714285714283</v>
      </c>
      <c r="BL57" s="115">
        <v>14.389999999999999</v>
      </c>
      <c r="BM57" s="116">
        <v>1.6132286995515694</v>
      </c>
      <c r="BN57" s="115">
        <f>Average!H507</f>
        <v>10.364642857142858</v>
      </c>
      <c r="BO57" s="115">
        <v>16.89</v>
      </c>
      <c r="BP57" s="116">
        <v>1.6805970149253731</v>
      </c>
      <c r="BQ57" s="115">
        <f>Average!I507</f>
        <v>10.890357142857143</v>
      </c>
      <c r="BR57" s="115">
        <v>17.64</v>
      </c>
      <c r="BS57" s="116">
        <v>1.6532333645735708</v>
      </c>
    </row>
    <row r="58" spans="1:71" x14ac:dyDescent="0.2">
      <c r="A58" s="84">
        <v>21</v>
      </c>
      <c r="B58" s="84"/>
      <c r="C58" s="34"/>
      <c r="D58" s="84"/>
      <c r="E58" s="84"/>
      <c r="F58" s="84"/>
      <c r="G58" s="84"/>
      <c r="H58" s="84"/>
      <c r="I58" s="84"/>
      <c r="J58" s="84"/>
      <c r="K58" s="34"/>
      <c r="L58" s="34"/>
      <c r="M58" s="99"/>
      <c r="N58" s="84"/>
      <c r="O58" s="34"/>
      <c r="P58" s="34"/>
      <c r="Q58" s="99"/>
      <c r="R58" s="34"/>
      <c r="S58" s="84"/>
      <c r="T58" s="84"/>
      <c r="U58" s="84"/>
      <c r="V58" s="34"/>
      <c r="W58" s="84">
        <v>21</v>
      </c>
      <c r="X58" s="84"/>
      <c r="Y58" s="107" t="str">
        <f>V36</f>
        <v>Demand</v>
      </c>
      <c r="Z58" s="103">
        <f>V69</f>
        <v>6.4899999999999993</v>
      </c>
      <c r="AA58" s="110">
        <v>2.3030769230769228</v>
      </c>
      <c r="AB58" s="108">
        <f t="shared" si="44"/>
        <v>8.2999999999999989</v>
      </c>
      <c r="AC58" s="108">
        <f>Average!D517</f>
        <v>5.9661111111111111</v>
      </c>
      <c r="AD58" s="108">
        <f>BR$34+BR$35+BR$36+BR$37+AB58</f>
        <v>14.669999999999998</v>
      </c>
      <c r="AE58" s="111">
        <f>AE22+Table54273952637587[[#This Row],[Column3]]</f>
        <v>15.40448717948718</v>
      </c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 t="s">
        <v>127</v>
      </c>
      <c r="AW58" s="94">
        <f>Average!C508</f>
        <v>1.9479166666666663</v>
      </c>
      <c r="AX58" s="115">
        <v>1.94</v>
      </c>
      <c r="AY58" s="116">
        <v>0.95566502463054193</v>
      </c>
      <c r="AZ58" s="115">
        <f>Average!D508</f>
        <v>3.2120833333333332</v>
      </c>
      <c r="BA58" s="115">
        <v>3.72</v>
      </c>
      <c r="BB58" s="116">
        <v>1.0568181818181821</v>
      </c>
      <c r="BC58" s="116"/>
      <c r="BD58" s="116"/>
      <c r="BE58" s="115">
        <f>Average!E508</f>
        <v>4.9974999999999996</v>
      </c>
      <c r="BF58" s="115">
        <v>9.09</v>
      </c>
      <c r="BG58" s="116">
        <v>1.7413793103448276</v>
      </c>
      <c r="BH58" s="115">
        <f>Average!F508</f>
        <v>6.6116666666666664</v>
      </c>
      <c r="BI58" s="115">
        <v>11.92</v>
      </c>
      <c r="BJ58" s="116">
        <v>1.781763826606876</v>
      </c>
      <c r="BK58" s="115">
        <f>Average!G508</f>
        <v>8.0133333333333336</v>
      </c>
      <c r="BL58" s="115">
        <v>12.93</v>
      </c>
      <c r="BM58" s="116">
        <v>1.5787545787545789</v>
      </c>
      <c r="BN58" s="115">
        <f>Average!H508</f>
        <v>9.1504166666666666</v>
      </c>
      <c r="BO58" s="115">
        <v>15.09</v>
      </c>
      <c r="BP58" s="116">
        <v>1.6278317152103561</v>
      </c>
      <c r="BQ58" s="115">
        <f>Average!I508</f>
        <v>9.6524999999999999</v>
      </c>
      <c r="BR58" s="115">
        <v>16.36</v>
      </c>
      <c r="BS58" s="116">
        <v>1.6710929519918285</v>
      </c>
    </row>
    <row r="59" spans="1:71" x14ac:dyDescent="0.2">
      <c r="A59" s="84">
        <v>22</v>
      </c>
      <c r="B59" s="34"/>
      <c r="C59" s="34"/>
      <c r="D59" s="34"/>
      <c r="E59" s="84"/>
      <c r="F59" s="84"/>
      <c r="G59" s="84"/>
      <c r="H59" s="84"/>
      <c r="I59" s="34"/>
      <c r="J59" s="84"/>
      <c r="K59" s="34"/>
      <c r="L59" s="84"/>
      <c r="M59" s="99"/>
      <c r="N59" s="84"/>
      <c r="O59" s="34"/>
      <c r="P59" s="34"/>
      <c r="Q59" s="99"/>
      <c r="R59" s="84"/>
      <c r="S59" s="84"/>
      <c r="T59" s="84"/>
      <c r="U59" s="84"/>
      <c r="V59" s="34"/>
      <c r="W59" s="84">
        <v>22</v>
      </c>
      <c r="X59" s="84"/>
      <c r="Y59" s="107"/>
      <c r="Z59" s="103"/>
      <c r="AA59" s="103"/>
      <c r="AB59" s="104"/>
      <c r="AC59" s="104"/>
      <c r="AD59" s="108"/>
      <c r="AE59" s="109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 t="s">
        <v>128</v>
      </c>
      <c r="AW59" s="94">
        <f>Average!C509</f>
        <v>1.7624999999999997</v>
      </c>
      <c r="AX59" s="115">
        <v>3.6199999999999997</v>
      </c>
      <c r="AY59" s="116">
        <v>2.0111111111111111</v>
      </c>
      <c r="AZ59" s="115">
        <f>Average!D509</f>
        <v>3.0803571428571423</v>
      </c>
      <c r="BA59" s="115">
        <v>5.33</v>
      </c>
      <c r="BB59" s="116">
        <v>1.5722713864306783</v>
      </c>
      <c r="BC59" s="116"/>
      <c r="BD59" s="116"/>
      <c r="BE59" s="115">
        <f>Average!E509</f>
        <v>4.796785714285714</v>
      </c>
      <c r="BF59" s="115">
        <v>10.81</v>
      </c>
      <c r="BG59" s="116">
        <v>2.1576846307385233</v>
      </c>
      <c r="BH59" s="115">
        <f>Average!F509</f>
        <v>6.7275</v>
      </c>
      <c r="BI59" s="115">
        <v>13.290000000000001</v>
      </c>
      <c r="BJ59" s="116">
        <v>1.9544117647058825</v>
      </c>
      <c r="BK59" s="115">
        <f>Average!G509</f>
        <v>8.8178571428571431</v>
      </c>
      <c r="BL59" s="115">
        <v>14.030000000000001</v>
      </c>
      <c r="BM59" s="116">
        <v>1.5979498861047838</v>
      </c>
      <c r="BN59" s="115">
        <f>Average!H509</f>
        <v>10.429642857142857</v>
      </c>
      <c r="BO59" s="115">
        <v>16.59</v>
      </c>
      <c r="BP59" s="116">
        <v>1.6474677259185699</v>
      </c>
      <c r="BQ59" s="115">
        <f>Average!I509</f>
        <v>10.986785714285714</v>
      </c>
      <c r="BR59" s="115">
        <v>17.86</v>
      </c>
      <c r="BS59" s="116">
        <v>1.6598513011152416</v>
      </c>
    </row>
    <row r="60" spans="1:71" x14ac:dyDescent="0.2">
      <c r="A60" s="84">
        <v>23</v>
      </c>
      <c r="B60" s="34">
        <v>0.05</v>
      </c>
      <c r="C60" s="84">
        <v>0.19</v>
      </c>
      <c r="D60" s="34">
        <v>0.06</v>
      </c>
      <c r="E60" s="34"/>
      <c r="F60" s="34">
        <v>0.02</v>
      </c>
      <c r="G60" s="84">
        <v>0.03</v>
      </c>
      <c r="H60" s="84">
        <v>0.02</v>
      </c>
      <c r="I60" s="34">
        <v>0.02</v>
      </c>
      <c r="J60" s="84"/>
      <c r="K60" s="34">
        <v>0.05</v>
      </c>
      <c r="L60" s="34">
        <v>0.06</v>
      </c>
      <c r="M60" s="99"/>
      <c r="N60" s="84">
        <v>7.0000000000000007E-2</v>
      </c>
      <c r="O60" s="34"/>
      <c r="P60" s="84">
        <v>0.32</v>
      </c>
      <c r="Q60" s="99"/>
      <c r="R60" s="34"/>
      <c r="S60" s="84"/>
      <c r="T60" s="84">
        <v>0.13</v>
      </c>
      <c r="U60" s="84">
        <v>0.11</v>
      </c>
      <c r="V60" s="34">
        <v>0.23</v>
      </c>
      <c r="W60" s="84">
        <v>23</v>
      </c>
      <c r="X60" s="84"/>
      <c r="Y60" s="84" t="s">
        <v>101</v>
      </c>
      <c r="Z60" s="90"/>
      <c r="AA60" s="90"/>
      <c r="AB60" s="92"/>
      <c r="AC60" s="163"/>
      <c r="AD60" s="92" t="s">
        <v>145</v>
      </c>
      <c r="AE60" s="93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 t="s">
        <v>129</v>
      </c>
      <c r="AW60" s="94">
        <f>Average!C510</f>
        <v>1.655</v>
      </c>
      <c r="AX60" s="115">
        <v>2.02</v>
      </c>
      <c r="AY60" s="116">
        <v>1.1542857142857144</v>
      </c>
      <c r="AZ60" s="115">
        <f>Average!D510</f>
        <v>2.7420833333333334</v>
      </c>
      <c r="BA60" s="115">
        <v>3.1500000000000004</v>
      </c>
      <c r="BB60" s="116">
        <v>1.05</v>
      </c>
      <c r="BC60" s="116"/>
      <c r="BD60" s="116"/>
      <c r="BE60" s="115">
        <f>Average!E510</f>
        <v>4.3129166666666672</v>
      </c>
      <c r="BF60" s="115">
        <v>7.4700000000000006</v>
      </c>
      <c r="BG60" s="116">
        <v>1.6203904555314534</v>
      </c>
      <c r="BH60" s="115">
        <f>Average!F510</f>
        <v>5.828333333333334</v>
      </c>
      <c r="BI60" s="115">
        <v>10.07</v>
      </c>
      <c r="BJ60" s="116">
        <v>1.6589785831960462</v>
      </c>
      <c r="BK60" s="115">
        <f>Average!G510</f>
        <v>7.2758333333333338</v>
      </c>
      <c r="BL60" s="115">
        <v>11.02</v>
      </c>
      <c r="BM60" s="116">
        <v>1.4461942257217848</v>
      </c>
      <c r="BN60" s="115">
        <f>Average!H510</f>
        <v>8.59375</v>
      </c>
      <c r="BO60" s="115">
        <v>13.719999999999999</v>
      </c>
      <c r="BP60" s="116">
        <v>1.5502824858757061</v>
      </c>
      <c r="BQ60" s="115">
        <f>Average!I510</f>
        <v>9.0474999999999994</v>
      </c>
      <c r="BR60" s="115">
        <v>14.569999999999999</v>
      </c>
      <c r="BS60" s="116">
        <v>1.5566239316239316</v>
      </c>
    </row>
    <row r="61" spans="1:71" x14ac:dyDescent="0.2">
      <c r="A61" s="84">
        <v>24</v>
      </c>
      <c r="B61" s="84"/>
      <c r="C61" s="84"/>
      <c r="D61" s="84">
        <v>0.06</v>
      </c>
      <c r="E61" s="84"/>
      <c r="F61" s="84"/>
      <c r="G61" s="84">
        <v>0.03</v>
      </c>
      <c r="H61" s="84">
        <v>0.02</v>
      </c>
      <c r="I61" s="84"/>
      <c r="J61" s="84"/>
      <c r="L61" s="84"/>
      <c r="M61" s="99"/>
      <c r="N61" s="84"/>
      <c r="O61" s="84"/>
      <c r="P61" s="84"/>
      <c r="Q61" s="84"/>
      <c r="R61" s="34"/>
      <c r="T61" s="84">
        <v>0.13</v>
      </c>
      <c r="U61" s="84"/>
      <c r="V61" s="84"/>
      <c r="W61" s="84">
        <v>24</v>
      </c>
      <c r="X61" s="84"/>
      <c r="Y61" s="107"/>
      <c r="Z61" s="103" t="s">
        <v>102</v>
      </c>
      <c r="AA61" s="103"/>
      <c r="AB61" s="104"/>
      <c r="AC61" s="104"/>
      <c r="AD61" s="108"/>
      <c r="AE61" s="109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 t="s">
        <v>130</v>
      </c>
      <c r="AW61" s="94">
        <f>Average!C511</f>
        <v>1.5517857142857143</v>
      </c>
      <c r="AX61" s="115">
        <v>2.69</v>
      </c>
      <c r="AY61" s="116">
        <v>1.670807453416149</v>
      </c>
      <c r="AZ61" s="115">
        <f>Average!D511</f>
        <v>2.74</v>
      </c>
      <c r="BA61" s="115">
        <v>4.21</v>
      </c>
      <c r="BB61" s="116">
        <v>1.431972789115646</v>
      </c>
      <c r="BC61" s="116"/>
      <c r="BD61" s="116"/>
      <c r="BE61" s="115">
        <f>Average!E511</f>
        <v>4.4739285714285719</v>
      </c>
      <c r="BF61" s="115">
        <v>8.8499999999999979</v>
      </c>
      <c r="BG61" s="116">
        <v>2.0251716247139582</v>
      </c>
      <c r="BH61" s="115">
        <f>Average!F511</f>
        <v>6.0232142857142863</v>
      </c>
      <c r="BI61" s="115">
        <v>10.699999999999998</v>
      </c>
      <c r="BJ61" s="116">
        <v>1.8384879725085905</v>
      </c>
      <c r="BK61" s="115">
        <f>Average!G511</f>
        <v>7.5389285714285723</v>
      </c>
      <c r="BL61" s="115">
        <v>11.519999999999998</v>
      </c>
      <c r="BM61" s="116">
        <v>1.5609756097560972</v>
      </c>
      <c r="BN61" s="115">
        <f>Average!H511</f>
        <v>8.9414285714285722</v>
      </c>
      <c r="BO61" s="115">
        <v>13.639999999999997</v>
      </c>
      <c r="BP61" s="116">
        <v>1.5953216374269001</v>
      </c>
      <c r="BQ61" s="115">
        <f>Average!I511</f>
        <v>9.4157142857142873</v>
      </c>
      <c r="BR61" s="115">
        <v>14.429999999999996</v>
      </c>
      <c r="BS61" s="116">
        <v>1.5583153347732175</v>
      </c>
    </row>
    <row r="62" spans="1:71" x14ac:dyDescent="0.2">
      <c r="A62" s="84">
        <v>25</v>
      </c>
      <c r="C62" s="84"/>
      <c r="D62" s="84"/>
      <c r="F62" s="84"/>
      <c r="G62" s="84"/>
      <c r="H62" s="84">
        <v>0.01</v>
      </c>
      <c r="I62" s="84"/>
      <c r="J62" s="84"/>
      <c r="L62" s="84"/>
      <c r="M62" s="99"/>
      <c r="N62" s="84"/>
      <c r="O62" s="84"/>
      <c r="P62" s="84"/>
      <c r="Q62" s="84"/>
      <c r="R62" s="34"/>
      <c r="S62" s="84"/>
      <c r="T62" s="84"/>
      <c r="U62" s="84"/>
      <c r="V62" s="84"/>
      <c r="W62" s="84">
        <v>25</v>
      </c>
      <c r="X62" s="84"/>
      <c r="Y62" s="84"/>
      <c r="Z62" s="90"/>
      <c r="AA62" s="90"/>
      <c r="AB62" s="92"/>
      <c r="AC62" s="92"/>
      <c r="AD62" s="93"/>
      <c r="AE62" s="109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 t="s">
        <v>131</v>
      </c>
      <c r="AW62" s="94">
        <f>Average!C512</f>
        <v>1.5903846153846157</v>
      </c>
      <c r="AX62" s="115">
        <v>0</v>
      </c>
      <c r="AY62" s="116">
        <v>0</v>
      </c>
      <c r="AZ62" s="115">
        <f>Average!D512</f>
        <v>2.6257692307692309</v>
      </c>
      <c r="BA62" s="115">
        <v>0.36</v>
      </c>
      <c r="BB62" s="116">
        <v>0.11960132890365449</v>
      </c>
      <c r="BC62" s="116"/>
      <c r="BD62" s="116"/>
      <c r="BE62" s="115">
        <f>Average!E512</f>
        <v>4.222065527065527</v>
      </c>
      <c r="BF62" s="115">
        <v>4.1900000000000004</v>
      </c>
      <c r="BG62" s="116">
        <v>0.87840670859538805</v>
      </c>
      <c r="BH62" s="115">
        <f>Average!F512</f>
        <v>5.5142083842083842</v>
      </c>
      <c r="BI62" s="115">
        <v>6.3500000000000005</v>
      </c>
      <c r="BJ62" s="116">
        <v>1.0127591706539076</v>
      </c>
      <c r="BK62" s="115">
        <f>Average!G512</f>
        <v>6.628494098494099</v>
      </c>
      <c r="BL62" s="115">
        <v>7.8500000000000005</v>
      </c>
      <c r="BM62" s="116">
        <v>1.0115979381443301</v>
      </c>
      <c r="BN62" s="115">
        <f>Average!H512</f>
        <v>7.5825681725681733</v>
      </c>
      <c r="BO62" s="115">
        <v>9.870000000000001</v>
      </c>
      <c r="BP62" s="116">
        <v>1.1228668941979525</v>
      </c>
      <c r="BQ62" s="115">
        <f>Average!I512</f>
        <v>7.9598758648758654</v>
      </c>
      <c r="BR62" s="115">
        <v>10.72</v>
      </c>
      <c r="BS62" s="116">
        <v>1.1477516059957173</v>
      </c>
    </row>
    <row r="63" spans="1:71" x14ac:dyDescent="0.2">
      <c r="A63" s="84">
        <v>26</v>
      </c>
      <c r="B63" s="84"/>
      <c r="C63" s="84"/>
      <c r="E63" s="84"/>
      <c r="F63" s="84"/>
      <c r="G63" s="84"/>
      <c r="H63" s="34">
        <v>0.01</v>
      </c>
      <c r="I63" s="84"/>
      <c r="J63" s="84"/>
      <c r="L63" s="84"/>
      <c r="M63" s="99"/>
      <c r="N63" s="84"/>
      <c r="P63" s="84"/>
      <c r="Q63" s="84"/>
      <c r="R63" s="34"/>
      <c r="S63" s="84"/>
      <c r="T63" s="84"/>
      <c r="U63" s="84"/>
      <c r="V63" s="84">
        <v>0.01</v>
      </c>
      <c r="W63" s="84">
        <v>26</v>
      </c>
      <c r="X63" s="84"/>
      <c r="Y63" s="84"/>
      <c r="Z63" s="90"/>
      <c r="AA63" s="90"/>
      <c r="AB63" s="92"/>
      <c r="AC63" s="92"/>
      <c r="AD63" s="93"/>
      <c r="AE63" s="93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 t="s">
        <v>132</v>
      </c>
      <c r="AW63" s="94">
        <f>Average!C513</f>
        <v>1.5205882352941178</v>
      </c>
      <c r="AX63" s="115">
        <v>0</v>
      </c>
      <c r="AY63" s="116">
        <v>0</v>
      </c>
      <c r="AZ63" s="115">
        <f>Average!D513</f>
        <v>2.6982352941176471</v>
      </c>
      <c r="BA63" s="115">
        <v>0</v>
      </c>
      <c r="BB63" s="116">
        <v>0</v>
      </c>
      <c r="BC63" s="116"/>
      <c r="BD63" s="116"/>
      <c r="BE63" s="115">
        <f>Average!E513</f>
        <v>4.0335294117647056</v>
      </c>
      <c r="BF63" s="115">
        <v>0</v>
      </c>
      <c r="BG63" s="116">
        <v>0</v>
      </c>
      <c r="BH63" s="115">
        <f>Average!F513</f>
        <v>5.5558823529411763</v>
      </c>
      <c r="BI63" s="115">
        <v>0</v>
      </c>
      <c r="BJ63" s="116">
        <v>0</v>
      </c>
      <c r="BK63" s="115">
        <f>Average!G513</f>
        <v>7.0888235294117647</v>
      </c>
      <c r="BL63" s="115">
        <v>0</v>
      </c>
      <c r="BM63" s="116">
        <v>0</v>
      </c>
      <c r="BN63" s="115">
        <f>Average!H513</f>
        <v>8.1743790849673204</v>
      </c>
      <c r="BO63" s="115">
        <v>0</v>
      </c>
      <c r="BP63" s="116">
        <v>0</v>
      </c>
      <c r="BQ63" s="115">
        <f>Average!I513</f>
        <v>8.7326143790849677</v>
      </c>
      <c r="BR63" s="115">
        <v>0</v>
      </c>
      <c r="BS63" s="116">
        <v>0</v>
      </c>
    </row>
    <row r="64" spans="1:71" x14ac:dyDescent="0.2">
      <c r="A64" s="84">
        <v>27</v>
      </c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157"/>
      <c r="N64" s="84"/>
      <c r="Q64" s="84"/>
      <c r="R64" s="84"/>
      <c r="S64" s="84"/>
      <c r="T64" s="84"/>
      <c r="U64" s="84"/>
      <c r="V64" s="84"/>
      <c r="W64" s="84">
        <v>27</v>
      </c>
      <c r="X64" s="84"/>
      <c r="Y64" s="84"/>
      <c r="Z64" s="90"/>
      <c r="AA64" s="90"/>
      <c r="AB64" s="92"/>
      <c r="AC64" s="92"/>
      <c r="AD64" s="93"/>
      <c r="AE64" s="93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 t="s">
        <v>133</v>
      </c>
      <c r="AW64" s="94">
        <f>Average!C514</f>
        <v>2.1310714285714285</v>
      </c>
      <c r="AX64" s="115">
        <v>4.2799999999999994</v>
      </c>
      <c r="AY64" s="116">
        <v>2.5325443786982245</v>
      </c>
      <c r="AZ64" s="115">
        <f>Average!D514</f>
        <v>3.5207142857142859</v>
      </c>
      <c r="BA64" s="115">
        <v>5.47</v>
      </c>
      <c r="BB64" s="116">
        <v>1.9397163120567376</v>
      </c>
      <c r="BC64" s="116"/>
      <c r="BD64" s="116"/>
      <c r="BE64" s="115">
        <f>Average!E514</f>
        <v>5.531428571428572</v>
      </c>
      <c r="BF64" s="115">
        <v>9.6199999999999992</v>
      </c>
      <c r="BG64" s="116">
        <v>2.2796208530805688</v>
      </c>
      <c r="BH64" s="115">
        <f>Average!F514</f>
        <v>7.316071428571429</v>
      </c>
      <c r="BI64" s="115">
        <v>12.459999999999999</v>
      </c>
      <c r="BJ64" s="116">
        <v>2.1975308641975309</v>
      </c>
      <c r="BK64" s="115">
        <f>Average!G514</f>
        <v>9.0135714285714297</v>
      </c>
      <c r="BL64" s="115">
        <v>13.549999999999999</v>
      </c>
      <c r="BM64" s="116">
        <v>1.8767313019390581</v>
      </c>
      <c r="BN64" s="115">
        <f>Average!H514</f>
        <v>10.263214285714287</v>
      </c>
      <c r="BO64" s="115">
        <v>16.059999999999999</v>
      </c>
      <c r="BP64" s="116">
        <v>1.9443099273607747</v>
      </c>
      <c r="BQ64" s="115">
        <f>Average!I514</f>
        <v>10.713571428571431</v>
      </c>
      <c r="BR64" s="115">
        <v>16.64</v>
      </c>
      <c r="BS64" s="116">
        <v>1.9148446490218645</v>
      </c>
    </row>
    <row r="65" spans="1:71" x14ac:dyDescent="0.2">
      <c r="A65" s="84">
        <v>28</v>
      </c>
      <c r="C65" s="84"/>
      <c r="F65" s="84"/>
      <c r="G65" s="84"/>
      <c r="H65" s="84"/>
      <c r="I65" s="84"/>
      <c r="J65" s="84"/>
      <c r="L65" s="84"/>
      <c r="M65" s="99"/>
      <c r="N65" s="84"/>
      <c r="Q65" s="84"/>
      <c r="T65" s="84"/>
      <c r="U65" s="84"/>
      <c r="V65" s="84">
        <v>0.01</v>
      </c>
      <c r="W65" s="84">
        <v>28</v>
      </c>
      <c r="X65" s="84"/>
      <c r="Y65" s="84"/>
      <c r="Z65" s="90"/>
      <c r="AA65" s="90"/>
      <c r="AB65" s="92"/>
      <c r="AC65" s="92"/>
      <c r="AD65" s="93"/>
      <c r="AE65" s="93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 t="s">
        <v>17</v>
      </c>
      <c r="AW65" s="94">
        <f>Average!C515</f>
        <v>1.9265384615384611</v>
      </c>
      <c r="AX65" s="115">
        <v>4.339999999999999</v>
      </c>
      <c r="AY65" s="116">
        <v>2.6790123456790114</v>
      </c>
      <c r="AZ65" s="115">
        <f>Average!D515</f>
        <v>3.1003846153846149</v>
      </c>
      <c r="BA65" s="115">
        <v>5.3299999999999992</v>
      </c>
      <c r="BB65" s="116">
        <v>2.0343511450381677</v>
      </c>
      <c r="BC65" s="116"/>
      <c r="BD65" s="116"/>
      <c r="BE65" s="115">
        <f>Average!E515</f>
        <v>4.9200142450142446</v>
      </c>
      <c r="BF65" s="115">
        <v>10.329999999999998</v>
      </c>
      <c r="BG65" s="116">
        <v>2.6284987277353684</v>
      </c>
      <c r="BH65" s="115">
        <f>Average!F515</f>
        <v>6.6355698005698009</v>
      </c>
      <c r="BI65" s="115">
        <v>12.29</v>
      </c>
      <c r="BJ65" s="116">
        <v>2.3014981273408237</v>
      </c>
      <c r="BK65" s="115">
        <f>Average!G515</f>
        <v>8.465569800569801</v>
      </c>
      <c r="BL65" s="115">
        <v>13.329999999999998</v>
      </c>
      <c r="BM65" s="116">
        <v>2.0015015015015014</v>
      </c>
      <c r="BN65" s="115">
        <f>Average!H515</f>
        <v>9.9618660968660979</v>
      </c>
      <c r="BO65" s="115">
        <v>15.709999999999997</v>
      </c>
      <c r="BP65" s="116">
        <v>2.0863213811420978</v>
      </c>
      <c r="BQ65" s="115">
        <f>Average!I515</f>
        <v>10.527421652421653</v>
      </c>
      <c r="BR65" s="115">
        <v>16.939999999999998</v>
      </c>
      <c r="BS65" s="116">
        <v>2.1443037974683539</v>
      </c>
    </row>
    <row r="66" spans="1:71" x14ac:dyDescent="0.2">
      <c r="A66" s="84">
        <v>29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99"/>
      <c r="N66" s="84"/>
      <c r="P66" s="84"/>
      <c r="Q66" s="84"/>
      <c r="R66" s="84"/>
      <c r="S66" s="84"/>
      <c r="T66" s="84"/>
      <c r="U66" s="84"/>
      <c r="V66" s="84"/>
      <c r="W66" s="84">
        <v>29</v>
      </c>
      <c r="X66" s="84"/>
      <c r="Y66" s="84"/>
      <c r="Z66" s="90"/>
      <c r="AA66" s="90"/>
      <c r="AB66" s="92"/>
      <c r="AC66" s="92"/>
      <c r="AD66" s="93"/>
      <c r="AE66" s="93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 t="s">
        <v>134</v>
      </c>
      <c r="AW66" s="94">
        <f>Average!C516</f>
        <v>2.3707692307692305</v>
      </c>
      <c r="AX66" s="115">
        <v>3.2099999999999995</v>
      </c>
      <c r="AY66" s="116"/>
      <c r="AZ66" s="115">
        <f>Average!D516</f>
        <v>3.1053846153846152</v>
      </c>
      <c r="BA66" s="115">
        <v>4.4399999999999995</v>
      </c>
      <c r="BB66" s="116"/>
      <c r="BC66" s="116"/>
      <c r="BD66" s="116"/>
      <c r="BE66" s="115">
        <f>Average!E516</f>
        <v>5.5969230769230762</v>
      </c>
      <c r="BF66" s="115">
        <v>10.09</v>
      </c>
      <c r="BG66" s="116"/>
      <c r="BH66" s="115">
        <f>Average!F516</f>
        <v>7.4830769230769221</v>
      </c>
      <c r="BI66" s="115">
        <v>12.66</v>
      </c>
      <c r="BJ66" s="116"/>
      <c r="BK66" s="115">
        <f>Average!G516</f>
        <v>9.083846153846153</v>
      </c>
      <c r="BL66" s="115">
        <v>13.47</v>
      </c>
      <c r="BM66" s="116"/>
      <c r="BN66" s="115">
        <f>Average!H516</f>
        <v>10.579230769230769</v>
      </c>
      <c r="BO66" s="115">
        <v>15.84</v>
      </c>
      <c r="BP66" s="116"/>
      <c r="BQ66" s="115">
        <f>Average!I516</f>
        <v>10.963076923076922</v>
      </c>
      <c r="BR66" s="115">
        <v>17.73</v>
      </c>
      <c r="BS66" s="116"/>
    </row>
    <row r="67" spans="1:71" x14ac:dyDescent="0.2">
      <c r="A67" s="84">
        <v>30</v>
      </c>
      <c r="B67" s="84"/>
      <c r="C67" s="84"/>
      <c r="E67" s="84"/>
      <c r="F67" s="84"/>
      <c r="G67" s="84"/>
      <c r="H67" s="84"/>
      <c r="I67" s="84"/>
      <c r="J67" s="84"/>
      <c r="L67" s="84"/>
      <c r="M67" s="99"/>
      <c r="N67" s="84"/>
      <c r="P67" s="84"/>
      <c r="Q67" s="84"/>
      <c r="R67" s="84"/>
      <c r="S67" s="84"/>
      <c r="T67" s="84"/>
      <c r="U67" s="84"/>
      <c r="V67" s="84">
        <v>0.01</v>
      </c>
      <c r="W67" s="84">
        <v>30</v>
      </c>
      <c r="X67" s="84"/>
      <c r="Y67" s="84"/>
      <c r="Z67" s="90"/>
      <c r="AA67" s="90"/>
      <c r="AB67" s="92"/>
      <c r="AC67" s="92"/>
      <c r="AD67" s="93"/>
      <c r="AE67" s="93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 t="s">
        <v>135</v>
      </c>
      <c r="AW67" s="94">
        <f>Average!C517</f>
        <v>3.4283333333333328</v>
      </c>
      <c r="AX67" s="94">
        <v>6.4300000000000006</v>
      </c>
      <c r="AY67" s="117"/>
      <c r="AZ67" s="94">
        <f>Average!D517</f>
        <v>5.9661111111111111</v>
      </c>
      <c r="BA67" s="94">
        <v>9.89</v>
      </c>
      <c r="BB67" s="117"/>
      <c r="BC67" s="117"/>
      <c r="BD67" s="117"/>
      <c r="BE67" s="94">
        <f>Average!E517</f>
        <v>9.81</v>
      </c>
      <c r="BF67" s="94">
        <v>19.170000000000002</v>
      </c>
      <c r="BG67" s="117"/>
      <c r="BH67" s="94">
        <f>Average!F517</f>
        <v>12.321944444444444</v>
      </c>
      <c r="BI67" s="94">
        <v>22.48</v>
      </c>
      <c r="BJ67" s="117"/>
      <c r="BK67" s="94">
        <f>Average!G517</f>
        <v>15.193055555555555</v>
      </c>
      <c r="BL67" s="94">
        <v>24.55</v>
      </c>
      <c r="BM67" s="117"/>
      <c r="BN67" s="94">
        <f>Average!H517</f>
        <v>17.163611111111109</v>
      </c>
      <c r="BO67" s="94">
        <v>28.07</v>
      </c>
      <c r="BP67" s="117"/>
      <c r="BQ67" s="118">
        <f>Average!I517</f>
        <v>17.796111111111109</v>
      </c>
      <c r="BR67" s="94">
        <v>29.66</v>
      </c>
      <c r="BS67" s="117"/>
    </row>
    <row r="68" spans="1:71" x14ac:dyDescent="0.2">
      <c r="A68" s="84">
        <v>31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99"/>
      <c r="N68" s="84"/>
      <c r="O68" s="84"/>
      <c r="P68" s="84"/>
      <c r="Q68" s="84"/>
      <c r="R68" s="84"/>
      <c r="S68" s="84"/>
      <c r="T68" s="84"/>
      <c r="U68" s="84"/>
      <c r="V68" s="84"/>
      <c r="W68" s="84">
        <v>31</v>
      </c>
      <c r="X68" s="84"/>
      <c r="Y68" s="84"/>
      <c r="Z68" s="90"/>
      <c r="AA68" s="90"/>
      <c r="AB68" s="92"/>
      <c r="AC68" s="92"/>
      <c r="AD68" s="93"/>
      <c r="AE68" s="93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94"/>
      <c r="AX68" s="94"/>
      <c r="AY68" s="117"/>
      <c r="AZ68" s="94"/>
      <c r="BA68" s="94"/>
      <c r="BB68" s="117"/>
      <c r="BC68" s="117"/>
      <c r="BD68" s="117"/>
      <c r="BE68" s="94"/>
      <c r="BF68" s="94"/>
      <c r="BG68" s="117"/>
      <c r="BH68" s="94"/>
      <c r="BI68" s="94"/>
      <c r="BJ68" s="117"/>
      <c r="BK68" s="94"/>
      <c r="BL68" s="94"/>
      <c r="BM68" s="117"/>
      <c r="BN68" s="94"/>
      <c r="BO68" s="94"/>
      <c r="BP68" s="117"/>
      <c r="BQ68" s="94"/>
      <c r="BR68" s="94"/>
      <c r="BS68" s="117"/>
    </row>
    <row r="69" spans="1:71" x14ac:dyDescent="0.2">
      <c r="A69" s="102" t="s">
        <v>37</v>
      </c>
      <c r="B69" s="102">
        <f t="shared" ref="B69:V69" si="45">SUM(B38:B68)</f>
        <v>3.2199999999999998</v>
      </c>
      <c r="C69" s="102">
        <f t="shared" si="45"/>
        <v>3.8899999999999997</v>
      </c>
      <c r="D69" s="102">
        <f t="shared" si="45"/>
        <v>4.72</v>
      </c>
      <c r="E69" s="102">
        <f t="shared" si="45"/>
        <v>3.73</v>
      </c>
      <c r="F69" s="102">
        <f t="shared" si="45"/>
        <v>3.2</v>
      </c>
      <c r="G69" s="102">
        <f t="shared" si="45"/>
        <v>3.6499999999999995</v>
      </c>
      <c r="H69" s="102">
        <f t="shared" si="45"/>
        <v>4.379999999999999</v>
      </c>
      <c r="I69" s="102">
        <f t="shared" si="45"/>
        <v>5.6800000000000006</v>
      </c>
      <c r="J69" s="102">
        <f t="shared" si="45"/>
        <v>4.5900000000000007</v>
      </c>
      <c r="K69" s="102">
        <f t="shared" si="45"/>
        <v>3.22</v>
      </c>
      <c r="L69" s="102">
        <f t="shared" si="45"/>
        <v>4.1599999999999993</v>
      </c>
      <c r="M69" s="102">
        <f t="shared" si="45"/>
        <v>0</v>
      </c>
      <c r="N69" s="102">
        <f t="shared" si="45"/>
        <v>0.79</v>
      </c>
      <c r="O69" s="102">
        <f t="shared" si="45"/>
        <v>4.9000000000000012</v>
      </c>
      <c r="P69" s="102">
        <f t="shared" si="45"/>
        <v>4.4400000000000004</v>
      </c>
      <c r="Q69" s="102">
        <f t="shared" si="45"/>
        <v>0</v>
      </c>
      <c r="R69" s="102">
        <f t="shared" si="45"/>
        <v>2.8099999999999996</v>
      </c>
      <c r="S69" s="102">
        <f t="shared" si="45"/>
        <v>2.9499999999999993</v>
      </c>
      <c r="T69" s="102">
        <f t="shared" si="45"/>
        <v>5.9599999999999991</v>
      </c>
      <c r="U69" s="102">
        <f t="shared" si="45"/>
        <v>3.94</v>
      </c>
      <c r="V69" s="102">
        <f t="shared" si="45"/>
        <v>6.4899999999999993</v>
      </c>
      <c r="W69" s="84"/>
      <c r="X69" s="84"/>
      <c r="Y69" s="84"/>
      <c r="Z69" s="90"/>
      <c r="AA69" s="90"/>
      <c r="AB69" s="92"/>
      <c r="AC69" s="92"/>
      <c r="AD69" s="93"/>
      <c r="AE69" s="93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 t="s">
        <v>136</v>
      </c>
      <c r="AW69" s="94">
        <v>1.8337500000000002</v>
      </c>
      <c r="AX69" s="94">
        <v>2.6233333333333331</v>
      </c>
      <c r="AY69" s="117">
        <v>1.4305839581913198</v>
      </c>
      <c r="AZ69" s="94">
        <v>3.24125</v>
      </c>
      <c r="BA69" s="94">
        <v>4.9255238095238099</v>
      </c>
      <c r="BB69" s="117">
        <v>1.5196371182487651</v>
      </c>
      <c r="BC69" s="117"/>
      <c r="BD69" s="117"/>
      <c r="BE69" s="94">
        <v>4.8487499999999999</v>
      </c>
      <c r="BF69" s="94">
        <v>8.2527777777777782</v>
      </c>
      <c r="BG69" s="117">
        <v>1.7020423362264043</v>
      </c>
      <c r="BH69" s="94">
        <v>6.3731249999999999</v>
      </c>
      <c r="BI69" s="94">
        <v>10.373888888888887</v>
      </c>
      <c r="BJ69" s="117">
        <v>1.6277554400531744</v>
      </c>
      <c r="BK69" s="94">
        <v>7.9749999999999996</v>
      </c>
      <c r="BL69" s="94">
        <v>11.296666666666667</v>
      </c>
      <c r="BM69" s="117">
        <v>1.4165099268547545</v>
      </c>
      <c r="BN69" s="94">
        <v>9.1031249999999986</v>
      </c>
      <c r="BO69" s="94">
        <v>13.362777777777778</v>
      </c>
      <c r="BP69" s="117">
        <v>1.4679330205591794</v>
      </c>
      <c r="BQ69" s="94">
        <v>9.7012500000000017</v>
      </c>
      <c r="BR69" s="94">
        <v>14.288888888888888</v>
      </c>
      <c r="BS69" s="117">
        <v>1.472891523142779</v>
      </c>
    </row>
    <row r="70" spans="1:71" x14ac:dyDescent="0.2">
      <c r="A70" s="84"/>
      <c r="B70" s="84"/>
      <c r="C70" s="34" t="s">
        <v>214</v>
      </c>
      <c r="D70" s="34" t="s">
        <v>250</v>
      </c>
      <c r="E70" s="34" t="s">
        <v>4</v>
      </c>
      <c r="F70" s="84"/>
      <c r="G70" s="34" t="s">
        <v>220</v>
      </c>
      <c r="H70" s="34" t="s">
        <v>216</v>
      </c>
      <c r="I70" s="84"/>
      <c r="J70" s="34" t="s">
        <v>248</v>
      </c>
      <c r="K70" s="84"/>
      <c r="L70" s="84"/>
      <c r="M70" s="119"/>
      <c r="N70" s="34" t="s">
        <v>215</v>
      </c>
      <c r="O70" s="87"/>
      <c r="P70" s="84"/>
      <c r="Q70" s="165"/>
      <c r="R70" s="34" t="s">
        <v>225</v>
      </c>
      <c r="S70" s="34" t="s">
        <v>221</v>
      </c>
      <c r="T70" s="34" t="s">
        <v>232</v>
      </c>
      <c r="U70" s="34" t="s">
        <v>39</v>
      </c>
      <c r="V70" s="34" t="s">
        <v>218</v>
      </c>
      <c r="W70" s="84"/>
      <c r="X70" s="84"/>
      <c r="Y70" s="84"/>
      <c r="Z70" s="90"/>
      <c r="AA70" s="90"/>
      <c r="AB70" s="92"/>
      <c r="AC70" s="92"/>
      <c r="AD70" s="93"/>
      <c r="AE70" s="93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</row>
    <row r="71" spans="1:71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34" t="s">
        <v>212</v>
      </c>
      <c r="F71" s="84" t="s">
        <v>5</v>
      </c>
      <c r="G71" s="34" t="s">
        <v>219</v>
      </c>
      <c r="H71" s="34" t="s">
        <v>217</v>
      </c>
      <c r="I71" s="84" t="s">
        <v>6</v>
      </c>
      <c r="J71" s="84" t="s">
        <v>180</v>
      </c>
      <c r="K71" s="84" t="s">
        <v>96</v>
      </c>
      <c r="L71" s="84" t="s">
        <v>9</v>
      </c>
      <c r="M71" s="34" t="s">
        <v>195</v>
      </c>
      <c r="N71" s="84" t="s">
        <v>11</v>
      </c>
      <c r="O71" s="34" t="s">
        <v>209</v>
      </c>
      <c r="P71" s="84" t="s">
        <v>13</v>
      </c>
      <c r="Q71" s="162" t="s">
        <v>208</v>
      </c>
      <c r="R71" s="84" t="s">
        <v>191</v>
      </c>
      <c r="S71" s="34" t="s">
        <v>210</v>
      </c>
      <c r="T71" s="84" t="s">
        <v>17</v>
      </c>
      <c r="U71" s="34" t="s">
        <v>211</v>
      </c>
      <c r="V71" s="84" t="s">
        <v>19</v>
      </c>
      <c r="W71" s="84"/>
      <c r="X71" s="84"/>
      <c r="Y71" s="120">
        <v>43891</v>
      </c>
      <c r="Z71" s="121"/>
      <c r="AA71" s="121" t="s">
        <v>107</v>
      </c>
      <c r="AB71" s="122"/>
      <c r="AC71" s="122"/>
      <c r="AD71" s="123"/>
      <c r="AE71" s="105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</row>
    <row r="72" spans="1:71" x14ac:dyDescent="0.2">
      <c r="A72" s="84">
        <v>2020</v>
      </c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99"/>
      <c r="N72" s="84"/>
      <c r="O72" s="139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90" t="s">
        <v>40</v>
      </c>
      <c r="AA72" s="90" t="s">
        <v>115</v>
      </c>
      <c r="AB72" s="92" t="s">
        <v>99</v>
      </c>
      <c r="AC72" s="124" t="s">
        <v>116</v>
      </c>
      <c r="AD72" s="93" t="s">
        <v>100</v>
      </c>
      <c r="AE72" s="109" t="s">
        <v>178</v>
      </c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</row>
    <row r="73" spans="1:71" x14ac:dyDescent="0.2">
      <c r="A73" s="84">
        <v>1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99"/>
      <c r="N73" s="84"/>
      <c r="O73" s="84"/>
      <c r="P73" s="84"/>
      <c r="Q73" s="84"/>
      <c r="R73" s="84"/>
      <c r="S73" s="84"/>
      <c r="T73" s="84"/>
      <c r="U73" s="84"/>
      <c r="V73" s="84"/>
      <c r="W73" s="84">
        <v>1</v>
      </c>
      <c r="X73" s="84"/>
      <c r="Y73" s="84" t="str">
        <f>B71</f>
        <v>Pomeroy</v>
      </c>
      <c r="Z73" s="90">
        <f>B104</f>
        <v>0.54</v>
      </c>
      <c r="AA73" s="97">
        <v>1.6069565217391304</v>
      </c>
      <c r="AB73" s="93">
        <f>AJ28</f>
        <v>5.46</v>
      </c>
      <c r="AC73" s="93">
        <f>Average!E499</f>
        <v>4.1942857142857148</v>
      </c>
      <c r="AD73" s="93">
        <f>AX$34+AX$35+AX$36+AX$37+AB73</f>
        <v>10.89</v>
      </c>
      <c r="AE73" s="111">
        <f>AE40+Table65284053647688[[#This Row],[Column1]]</f>
        <v>7.8961355532551201</v>
      </c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</row>
    <row r="74" spans="1:71" x14ac:dyDescent="0.2">
      <c r="A74" s="84">
        <v>2</v>
      </c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99"/>
      <c r="N74" s="84"/>
      <c r="O74" s="84"/>
      <c r="P74" s="84"/>
      <c r="Q74" s="84"/>
      <c r="R74" s="84"/>
      <c r="S74" s="84"/>
      <c r="T74" s="84"/>
      <c r="U74" s="84"/>
      <c r="V74" s="84"/>
      <c r="W74" s="84">
        <v>2</v>
      </c>
      <c r="X74" s="84"/>
      <c r="Y74" s="84" t="str">
        <f>C71</f>
        <v>Kuhn</v>
      </c>
      <c r="Z74" s="90">
        <f>C104</f>
        <v>0.77</v>
      </c>
      <c r="AA74" s="97">
        <v>2.0842105263157893</v>
      </c>
      <c r="AB74" s="93">
        <f>AJ29</f>
        <v>5.82</v>
      </c>
      <c r="AC74" s="93">
        <f>Average!E500</f>
        <v>5.7533592132505174</v>
      </c>
      <c r="AD74" s="93">
        <f>AY$34+AY$35+AY$36+AY$37+AB74</f>
        <v>14.31</v>
      </c>
      <c r="AE74" s="111">
        <f>AE41+Table65284053647688[[#This Row],[Column1]]</f>
        <v>11.520605617741166</v>
      </c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</row>
    <row r="75" spans="1:71" x14ac:dyDescent="0.2">
      <c r="A75" s="84">
        <v>3</v>
      </c>
      <c r="B75" s="84"/>
      <c r="C75" s="84"/>
      <c r="D75" s="84"/>
      <c r="E75" s="84"/>
      <c r="F75" s="84"/>
      <c r="G75" s="84"/>
      <c r="H75" s="84"/>
      <c r="I75" s="34"/>
      <c r="J75" s="84"/>
      <c r="K75" s="84"/>
      <c r="L75" s="84"/>
      <c r="M75" s="99"/>
      <c r="N75" s="84"/>
      <c r="O75" s="84"/>
      <c r="P75" s="84"/>
      <c r="Q75" s="84"/>
      <c r="R75" s="84"/>
      <c r="S75" s="84"/>
      <c r="T75" s="84"/>
      <c r="U75" s="84"/>
      <c r="V75" s="84"/>
      <c r="W75" s="84">
        <v>3</v>
      </c>
      <c r="X75" s="84"/>
      <c r="Y75" s="84" t="str">
        <f>D71</f>
        <v>Tom Keatts</v>
      </c>
      <c r="Z75" s="90">
        <f>D104</f>
        <v>0.6100000000000001</v>
      </c>
      <c r="AA75" s="97"/>
      <c r="AB75" s="93">
        <f>AJ30</f>
        <v>7.33</v>
      </c>
      <c r="AC75" s="93"/>
      <c r="AD75" s="93">
        <f>AZ$34+AZ$35+AZ$36+AZ$37+AB75</f>
        <v>10.030000000000001</v>
      </c>
      <c r="AE75" s="111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</row>
    <row r="76" spans="1:71" x14ac:dyDescent="0.2">
      <c r="A76" s="84">
        <v>4</v>
      </c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99"/>
      <c r="N76" s="84"/>
      <c r="O76" s="84"/>
      <c r="P76" s="84"/>
      <c r="Q76" s="84"/>
      <c r="R76" s="84"/>
      <c r="S76" s="84"/>
      <c r="T76" s="84"/>
      <c r="U76" s="84"/>
      <c r="V76" s="84"/>
      <c r="W76" s="84">
        <v>4</v>
      </c>
      <c r="X76" s="84"/>
      <c r="Y76" s="84" t="str">
        <f>E71</f>
        <v>Kirby Mayview</v>
      </c>
      <c r="Z76" s="90">
        <f>E104</f>
        <v>0.70000000000000007</v>
      </c>
      <c r="AA76" s="97">
        <v>2.2569565217391307</v>
      </c>
      <c r="AB76" s="93">
        <f>AJ31</f>
        <v>7.0100000000000007</v>
      </c>
      <c r="AC76" s="93">
        <f>Average!E502</f>
        <v>6.77</v>
      </c>
      <c r="AD76" s="93">
        <f>BA$34+BA$35+BA$36+BA$37+AB76</f>
        <v>11.690000000000001</v>
      </c>
      <c r="AE76" s="111">
        <f>AE43+Table65284053647688[[#This Row],[Column1]]</f>
        <v>12.77447204968944</v>
      </c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</row>
    <row r="77" spans="1:71" x14ac:dyDescent="0.2">
      <c r="A77" s="84">
        <v>5</v>
      </c>
      <c r="B77" s="84"/>
      <c r="C77" s="84"/>
      <c r="D77" s="84"/>
      <c r="E77" s="84"/>
      <c r="F77" s="84"/>
      <c r="G77" s="84"/>
      <c r="H77" s="84"/>
      <c r="I77" s="84"/>
      <c r="J77" s="84"/>
      <c r="L77" s="84"/>
      <c r="M77" s="99"/>
      <c r="N77" s="84"/>
      <c r="O77" s="84"/>
      <c r="P77" s="84"/>
      <c r="Q77" s="84"/>
      <c r="R77" s="84"/>
      <c r="T77" s="84"/>
      <c r="U77" s="84"/>
      <c r="V77" s="84"/>
      <c r="W77" s="84">
        <v>5</v>
      </c>
      <c r="X77" s="84"/>
      <c r="Y77" s="84" t="str">
        <f>F71</f>
        <v>Ruark</v>
      </c>
      <c r="Z77" s="90">
        <f>F104</f>
        <v>0.1</v>
      </c>
      <c r="AA77" s="97">
        <v>1.521304347826087</v>
      </c>
      <c r="AB77" s="93">
        <f>AJ32</f>
        <v>4.92</v>
      </c>
      <c r="AC77" s="93">
        <f>Average!E503</f>
        <v>4.2292857142857141</v>
      </c>
      <c r="AD77" s="93">
        <f>BB$34+BB$35+BB$36+BB$37+AB77</f>
        <v>11.34</v>
      </c>
      <c r="AE77" s="111">
        <f>AE44+Table65284053647688[[#This Row],[Column1]]</f>
        <v>8.5035448408274501</v>
      </c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</row>
    <row r="78" spans="1:71" x14ac:dyDescent="0.2">
      <c r="A78" s="84">
        <v>6</v>
      </c>
      <c r="B78" s="84"/>
      <c r="C78" s="84"/>
      <c r="D78" s="34"/>
      <c r="E78" s="84"/>
      <c r="F78" s="84"/>
      <c r="G78" s="84"/>
      <c r="H78" s="84"/>
      <c r="I78" s="34"/>
      <c r="J78" s="84"/>
      <c r="K78" s="84"/>
      <c r="L78" s="84"/>
      <c r="M78" s="99"/>
      <c r="N78" s="84"/>
      <c r="O78" s="84"/>
      <c r="P78" s="84"/>
      <c r="Q78" s="84"/>
      <c r="R78" s="84"/>
      <c r="S78" s="84"/>
      <c r="T78" s="84"/>
      <c r="U78" s="84"/>
      <c r="V78" s="84"/>
      <c r="W78" s="84">
        <v>6</v>
      </c>
      <c r="X78" s="84"/>
      <c r="Y78" s="84" t="str">
        <f>I71</f>
        <v>Cardwell</v>
      </c>
      <c r="Z78" s="90">
        <f>I104</f>
        <v>0.66999999999999993</v>
      </c>
      <c r="AA78" s="97">
        <v>1.2739999999999998</v>
      </c>
      <c r="AB78" s="93">
        <f t="shared" ref="AB78:AB91" si="46">AJ35</f>
        <v>8.1900000000000013</v>
      </c>
      <c r="AC78" s="93">
        <f>Average!E504</f>
        <v>3.8704999999999998</v>
      </c>
      <c r="AD78" s="93">
        <f>BE$34+BE$35+BE$36+BE$37+AB78</f>
        <v>12.64</v>
      </c>
      <c r="AE78" s="111">
        <f>AE45+Table65284053647688[[#This Row],[Column1]]</f>
        <v>8.1417321981424156</v>
      </c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</row>
    <row r="79" spans="1:71" x14ac:dyDescent="0.2">
      <c r="A79" s="84">
        <v>7</v>
      </c>
      <c r="B79" s="84">
        <v>0.12</v>
      </c>
      <c r="C79" s="84">
        <v>0.03</v>
      </c>
      <c r="D79" s="34">
        <v>0.13</v>
      </c>
      <c r="E79" s="34">
        <v>0.12</v>
      </c>
      <c r="F79" s="34">
        <v>0.06</v>
      </c>
      <c r="G79" s="34" t="s">
        <v>251</v>
      </c>
      <c r="H79" s="34"/>
      <c r="I79" s="84">
        <v>0.1</v>
      </c>
      <c r="J79" s="84">
        <v>0.12</v>
      </c>
      <c r="K79" s="84">
        <v>0.12</v>
      </c>
      <c r="L79" s="84">
        <v>0.16</v>
      </c>
      <c r="M79" s="157" t="s">
        <v>244</v>
      </c>
      <c r="N79" s="84">
        <v>0.02</v>
      </c>
      <c r="O79" s="34">
        <v>0.09</v>
      </c>
      <c r="P79" s="84">
        <v>0.05</v>
      </c>
      <c r="Q79" s="34">
        <v>0.22</v>
      </c>
      <c r="R79" s="84">
        <v>0.14000000000000001</v>
      </c>
      <c r="S79" s="34">
        <v>0.28000000000000003</v>
      </c>
      <c r="T79" s="34">
        <v>0.01</v>
      </c>
      <c r="U79" s="84">
        <v>0.06</v>
      </c>
      <c r="V79" s="34">
        <v>0.05</v>
      </c>
      <c r="W79" s="84">
        <v>7</v>
      </c>
      <c r="X79" s="84"/>
      <c r="Y79" s="84" t="str">
        <f>J71</f>
        <v>Hastings</v>
      </c>
      <c r="Z79" s="90">
        <f>J104</f>
        <v>0.44000000000000006</v>
      </c>
      <c r="AA79" s="97">
        <v>1.7221739130434783</v>
      </c>
      <c r="AB79" s="93">
        <f t="shared" si="46"/>
        <v>6.7400000000000011</v>
      </c>
      <c r="AC79" s="93">
        <f>Average!E505</f>
        <v>4.6496428571428572</v>
      </c>
      <c r="AD79" s="93">
        <f>BF$34+BF$35+BF$36+BF$37+AB79</f>
        <v>13.600000000000001</v>
      </c>
      <c r="AE79" s="111">
        <f>AE46+Table65284053647688[[#This Row],[Column1]]</f>
        <v>9.1680468846773184</v>
      </c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</row>
    <row r="80" spans="1:71" x14ac:dyDescent="0.2">
      <c r="A80" s="84">
        <v>8</v>
      </c>
      <c r="B80" s="84"/>
      <c r="C80" s="84"/>
      <c r="D80" s="84"/>
      <c r="E80" s="84"/>
      <c r="F80" s="84">
        <v>0.04</v>
      </c>
      <c r="G80" s="84"/>
      <c r="H80" s="84">
        <v>0.04</v>
      </c>
      <c r="I80" s="84">
        <v>0.01</v>
      </c>
      <c r="J80" s="84"/>
      <c r="K80" s="84"/>
      <c r="L80" s="84">
        <v>0.01</v>
      </c>
      <c r="M80" s="99"/>
      <c r="N80" s="84"/>
      <c r="O80" s="84">
        <v>0.01</v>
      </c>
      <c r="P80" s="84"/>
      <c r="Q80" s="84"/>
      <c r="R80" s="34"/>
      <c r="S80" s="84">
        <v>0.01</v>
      </c>
      <c r="T80" s="84">
        <v>0.01</v>
      </c>
      <c r="U80" s="84"/>
      <c r="V80" s="84">
        <v>0.01</v>
      </c>
      <c r="W80" s="84">
        <v>8</v>
      </c>
      <c r="X80" s="84"/>
      <c r="Y80" s="84" t="str">
        <f>K71</f>
        <v>510 Pataha</v>
      </c>
      <c r="Z80" s="90">
        <f>K104</f>
        <v>0.73</v>
      </c>
      <c r="AA80" s="97"/>
      <c r="AB80" s="93">
        <f t="shared" si="46"/>
        <v>5.9600000000000009</v>
      </c>
      <c r="AC80" s="93"/>
      <c r="AD80" s="93">
        <f>BG$34+BG$35+BG$36+BG$37+AB80</f>
        <v>11.870000000000001</v>
      </c>
      <c r="AE80" s="111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</row>
    <row r="81" spans="1:71" x14ac:dyDescent="0.2">
      <c r="A81" s="84">
        <v>9</v>
      </c>
      <c r="B81" s="84"/>
      <c r="C81" s="84"/>
      <c r="D81" s="84"/>
      <c r="E81" s="84"/>
      <c r="F81" s="84"/>
      <c r="G81" s="84"/>
      <c r="H81" s="84">
        <v>0.04</v>
      </c>
      <c r="I81" s="139"/>
      <c r="J81" s="84"/>
      <c r="K81" s="84"/>
      <c r="L81" s="84"/>
      <c r="M81" s="99"/>
      <c r="N81" s="102"/>
      <c r="O81" s="84"/>
      <c r="Q81" s="84"/>
      <c r="R81" s="84"/>
      <c r="S81" s="84"/>
      <c r="T81" s="84"/>
      <c r="U81" s="84"/>
      <c r="V81" s="84"/>
      <c r="W81" s="84">
        <v>9</v>
      </c>
      <c r="X81" s="84"/>
      <c r="Y81" s="84" t="str">
        <f>L71</f>
        <v>Williams</v>
      </c>
      <c r="Z81" s="90">
        <f>L104</f>
        <v>0.83</v>
      </c>
      <c r="AA81" s="97">
        <v>2.0404347826086959</v>
      </c>
      <c r="AB81" s="93">
        <f t="shared" si="46"/>
        <v>6.97</v>
      </c>
      <c r="AC81" s="93">
        <f>Average!E507</f>
        <v>5.5778571428571428</v>
      </c>
      <c r="AD81" s="93">
        <f>BH$34+BH$35+BH$36+BH$37+AB81</f>
        <v>14.67</v>
      </c>
      <c r="AE81" s="111">
        <f>AE48+Table65284053647688[[#This Row],[Column1]]</f>
        <v>10.731808408982323</v>
      </c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</row>
    <row r="82" spans="1:71" x14ac:dyDescent="0.2">
      <c r="A82" s="84">
        <v>10</v>
      </c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99"/>
      <c r="N82" s="102"/>
      <c r="O82" s="84"/>
      <c r="P82" s="84"/>
      <c r="Q82" s="84"/>
      <c r="R82" s="102"/>
      <c r="T82" s="84"/>
      <c r="U82" s="84"/>
      <c r="V82" s="84">
        <v>0.02</v>
      </c>
      <c r="W82" s="84">
        <v>10</v>
      </c>
      <c r="X82" s="84"/>
      <c r="Y82" s="84" t="str">
        <f>M71</f>
        <v>Deadman</v>
      </c>
      <c r="Z82" s="90">
        <f>M104</f>
        <v>0</v>
      </c>
      <c r="AA82" s="97">
        <v>1.8317391304347828</v>
      </c>
      <c r="AB82" s="93">
        <f t="shared" si="46"/>
        <v>0</v>
      </c>
      <c r="AC82" s="93">
        <f>Average!E508</f>
        <v>4.9974999999999996</v>
      </c>
      <c r="AD82" s="93">
        <f>BI$34+BI$35+BI$36+BI$37+AB82</f>
        <v>0</v>
      </c>
      <c r="AE82" s="111">
        <f>AE49+Table65284053647688[[#This Row],[Column1]]</f>
        <v>9.014836956521739</v>
      </c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</row>
    <row r="83" spans="1:71" x14ac:dyDescent="0.2">
      <c r="A83" s="84">
        <v>11</v>
      </c>
      <c r="B83" s="84"/>
      <c r="E83" s="84"/>
      <c r="F83" s="102"/>
      <c r="G83" s="84"/>
      <c r="H83" s="84"/>
      <c r="I83" s="84"/>
      <c r="J83" s="84"/>
      <c r="L83" s="84"/>
      <c r="M83" s="99"/>
      <c r="N83" s="102"/>
      <c r="O83" s="84"/>
      <c r="Q83" s="84"/>
      <c r="R83" s="102"/>
      <c r="T83" s="84"/>
      <c r="U83" s="84"/>
      <c r="V83" s="84"/>
      <c r="W83" s="84">
        <v>11</v>
      </c>
      <c r="X83" s="84"/>
      <c r="Y83" s="84" t="str">
        <f>N71</f>
        <v>Houser</v>
      </c>
      <c r="Z83" s="90">
        <f>N104</f>
        <v>0.02</v>
      </c>
      <c r="AA83" s="97">
        <v>1.8391304347826085</v>
      </c>
      <c r="AB83" s="93">
        <f t="shared" si="46"/>
        <v>2.7300000000000004</v>
      </c>
      <c r="AC83" s="93">
        <f>Average!E509</f>
        <v>4.796785714285714</v>
      </c>
      <c r="AD83" s="93">
        <f>BJ$34+BJ$35+BJ$36+BJ$37+AB83</f>
        <v>11.24</v>
      </c>
      <c r="AE83" s="111">
        <f>AE50+Table65284053647688[[#This Row],[Column1]]</f>
        <v>9.4413216011042085</v>
      </c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</row>
    <row r="84" spans="1:71" x14ac:dyDescent="0.2">
      <c r="A84" s="84">
        <v>12</v>
      </c>
      <c r="B84" s="84"/>
      <c r="F84" s="102"/>
      <c r="G84" s="84"/>
      <c r="H84" s="84"/>
      <c r="J84" s="84"/>
      <c r="L84" s="84"/>
      <c r="M84" s="99"/>
      <c r="N84" s="102"/>
      <c r="O84" s="84"/>
      <c r="Q84" s="84"/>
      <c r="R84" s="167"/>
      <c r="S84" s="84"/>
      <c r="T84" s="84"/>
      <c r="U84" s="84"/>
      <c r="V84" s="34">
        <v>0.01</v>
      </c>
      <c r="W84" s="84">
        <v>12</v>
      </c>
      <c r="X84" s="84"/>
      <c r="Y84" s="84" t="str">
        <f>O71</f>
        <v>Dye Seed</v>
      </c>
      <c r="Z84" s="90">
        <f>O104</f>
        <v>0.64999999999999991</v>
      </c>
      <c r="AA84" s="97">
        <v>1.61</v>
      </c>
      <c r="AB84" s="93">
        <f t="shared" si="46"/>
        <v>6.9600000000000009</v>
      </c>
      <c r="AC84" s="93">
        <f>Average!E510</f>
        <v>4.3129166666666672</v>
      </c>
      <c r="AD84" s="93">
        <f>BK$34+BK$35+BK$36+BK$37+AB84</f>
        <v>6.9600000000000009</v>
      </c>
      <c r="AE84" s="111">
        <f>AE51+Table65284053647688[[#This Row],[Column1]]</f>
        <v>8.7822332015810289</v>
      </c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</row>
    <row r="85" spans="1:71" x14ac:dyDescent="0.2">
      <c r="A85" s="84">
        <v>13</v>
      </c>
      <c r="B85" s="84"/>
      <c r="C85" s="84"/>
      <c r="D85" s="84"/>
      <c r="F85" s="102"/>
      <c r="G85" s="84"/>
      <c r="H85" s="84"/>
      <c r="I85" s="84"/>
      <c r="J85" s="84"/>
      <c r="K85" s="84"/>
      <c r="L85" s="84"/>
      <c r="M85" s="99"/>
      <c r="N85" s="102"/>
      <c r="O85" s="84"/>
      <c r="Q85" s="84"/>
      <c r="R85" s="167"/>
      <c r="S85" s="84"/>
      <c r="T85" s="84"/>
      <c r="U85" s="84"/>
      <c r="V85" s="84"/>
      <c r="W85" s="84">
        <v>13</v>
      </c>
      <c r="X85" s="84"/>
      <c r="Y85" s="84" t="str">
        <f>P71</f>
        <v>Landkammer</v>
      </c>
      <c r="Z85" s="90">
        <f>P104</f>
        <v>0.64</v>
      </c>
      <c r="AA85" s="97">
        <v>1.6526086956521742</v>
      </c>
      <c r="AB85" s="93">
        <f t="shared" si="46"/>
        <v>6.58</v>
      </c>
      <c r="AC85" s="93">
        <f>Average!E511</f>
        <v>4.4739285714285719</v>
      </c>
      <c r="AD85" s="93">
        <f>BL$34+BL$35+BL$36+BL$37+AB85</f>
        <v>12.92</v>
      </c>
      <c r="AE85" s="111">
        <f>AE52+Table65284053647688[[#This Row],[Column1]]</f>
        <v>8.7653416149068324</v>
      </c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</row>
    <row r="86" spans="1:71" x14ac:dyDescent="0.2">
      <c r="A86" s="84">
        <v>14</v>
      </c>
      <c r="B86" s="84"/>
      <c r="C86" s="84"/>
      <c r="D86" s="84"/>
      <c r="E86" s="84"/>
      <c r="F86" s="102"/>
      <c r="G86" s="84"/>
      <c r="H86" s="84"/>
      <c r="I86" s="84"/>
      <c r="J86" s="84"/>
      <c r="K86" s="84"/>
      <c r="L86" s="34"/>
      <c r="M86" s="99"/>
      <c r="N86" s="102"/>
      <c r="O86" s="84"/>
      <c r="P86" s="84"/>
      <c r="Q86" s="84"/>
      <c r="R86" s="102"/>
      <c r="T86" s="84"/>
      <c r="U86" s="84"/>
      <c r="V86" s="84">
        <v>0.01</v>
      </c>
      <c r="W86" s="84">
        <v>14</v>
      </c>
      <c r="X86" s="84"/>
      <c r="Y86" s="84" t="str">
        <f>Q71</f>
        <v>Lynn Gulch</v>
      </c>
      <c r="Z86" s="90">
        <f>Q104</f>
        <v>0.83000000000000007</v>
      </c>
      <c r="AA86" s="97">
        <v>1.6922727272727274</v>
      </c>
      <c r="AB86" s="93">
        <f t="shared" si="46"/>
        <v>0.83000000000000007</v>
      </c>
      <c r="AC86" s="93">
        <f>Average!E512</f>
        <v>4.222065527065527</v>
      </c>
      <c r="AD86" s="93">
        <f>BM$34+BM$35+BM$36+BM$37+AB86</f>
        <v>5.49</v>
      </c>
      <c r="AE86" s="111">
        <f>AE53+Table65284053647688[[#This Row],[Column1]]</f>
        <v>8.3559177859177858</v>
      </c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</row>
    <row r="87" spans="1:71" x14ac:dyDescent="0.2">
      <c r="A87" s="84">
        <v>15</v>
      </c>
      <c r="B87" s="84">
        <v>0.03</v>
      </c>
      <c r="C87" s="84">
        <v>0.03</v>
      </c>
      <c r="D87" s="34">
        <v>0.04</v>
      </c>
      <c r="E87" s="34">
        <v>0.01</v>
      </c>
      <c r="F87" s="102"/>
      <c r="G87" s="84">
        <v>0.01</v>
      </c>
      <c r="H87" s="34">
        <v>0.1</v>
      </c>
      <c r="I87" s="34">
        <v>0.06</v>
      </c>
      <c r="J87" s="84">
        <v>0.04</v>
      </c>
      <c r="K87" s="84">
        <v>0.1</v>
      </c>
      <c r="L87" s="84">
        <v>0.1</v>
      </c>
      <c r="M87" s="99"/>
      <c r="N87" s="102"/>
      <c r="O87" s="34">
        <v>0.04</v>
      </c>
      <c r="P87" s="84"/>
      <c r="Q87" s="84">
        <v>0.08</v>
      </c>
      <c r="R87" s="102"/>
      <c r="S87" s="84"/>
      <c r="T87" s="84">
        <v>0.01</v>
      </c>
      <c r="U87" s="84">
        <v>0.05</v>
      </c>
      <c r="V87" s="84"/>
      <c r="W87" s="84">
        <v>15</v>
      </c>
      <c r="X87" s="84"/>
      <c r="Y87" s="84" t="str">
        <f>R71</f>
        <v>Mayveiw</v>
      </c>
      <c r="Z87" s="90">
        <f>R104</f>
        <v>0.14000000000000001</v>
      </c>
      <c r="AA87" s="97">
        <v>1.3352941176470587</v>
      </c>
      <c r="AB87" s="93">
        <f t="shared" si="46"/>
        <v>4.419999999999999</v>
      </c>
      <c r="AC87" s="93">
        <f>Average!E513</f>
        <v>4.0335294117647056</v>
      </c>
      <c r="AD87" s="93">
        <f>BN$34+BN$35+BN$36+BN$37+AB87</f>
        <v>4.419999999999999</v>
      </c>
      <c r="AE87" s="111">
        <f>AE54+Table65284053647688[[#This Row],[Column1]]</f>
        <v>8.2622222222222241</v>
      </c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</row>
    <row r="88" spans="1:71" x14ac:dyDescent="0.2">
      <c r="A88" s="84">
        <v>16</v>
      </c>
      <c r="C88" s="84">
        <v>0.03</v>
      </c>
      <c r="E88">
        <v>0.01</v>
      </c>
      <c r="F88" s="102"/>
      <c r="G88" s="84">
        <v>0.03</v>
      </c>
      <c r="H88" s="84">
        <v>0.1</v>
      </c>
      <c r="I88" s="84"/>
      <c r="J88" s="84">
        <v>0.01</v>
      </c>
      <c r="K88">
        <v>0.01</v>
      </c>
      <c r="L88" s="84">
        <v>0.02</v>
      </c>
      <c r="M88" s="99"/>
      <c r="N88" s="102"/>
      <c r="O88" s="84"/>
      <c r="P88" s="84"/>
      <c r="Q88" s="84"/>
      <c r="R88" s="102"/>
      <c r="S88" s="84">
        <v>0.06</v>
      </c>
      <c r="T88" s="84">
        <v>0.02</v>
      </c>
      <c r="U88" s="84">
        <v>0.13</v>
      </c>
      <c r="V88" s="34">
        <v>0.03</v>
      </c>
      <c r="W88" s="84">
        <v>16</v>
      </c>
      <c r="X88" s="84"/>
      <c r="Y88" s="84" t="str">
        <f>S71</f>
        <v>Snake River</v>
      </c>
      <c r="Z88" s="90">
        <f>S104</f>
        <v>0.82000000000000006</v>
      </c>
      <c r="AA88" s="97">
        <v>2.046086956521739</v>
      </c>
      <c r="AB88" s="93">
        <f t="shared" si="46"/>
        <v>5.8</v>
      </c>
      <c r="AC88" s="93">
        <f>Average!E514</f>
        <v>5.531428571428572</v>
      </c>
      <c r="AD88" s="93">
        <f>BO$34+BO$35+BO$36+BO$37+AB88</f>
        <v>13.56</v>
      </c>
      <c r="AE88" s="111">
        <f>AE55+Table65284053647688[[#This Row],[Column1]]</f>
        <v>10.999572384137602</v>
      </c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</row>
    <row r="89" spans="1:71" x14ac:dyDescent="0.2">
      <c r="A89" s="84">
        <v>17</v>
      </c>
      <c r="B89" s="84"/>
      <c r="C89" s="84"/>
      <c r="D89" s="34">
        <v>0.01</v>
      </c>
      <c r="E89" s="84"/>
      <c r="F89" s="102"/>
      <c r="G89" s="84">
        <v>0.03</v>
      </c>
      <c r="H89" s="84">
        <v>0.05</v>
      </c>
      <c r="I89" s="34"/>
      <c r="J89" s="84"/>
      <c r="K89" s="84"/>
      <c r="L89" s="34">
        <v>0.01</v>
      </c>
      <c r="M89" s="157"/>
      <c r="N89" s="102"/>
      <c r="O89" s="84"/>
      <c r="P89" s="84"/>
      <c r="Q89" s="84"/>
      <c r="R89" s="102"/>
      <c r="S89" s="84"/>
      <c r="T89" s="84">
        <v>0.02</v>
      </c>
      <c r="U89" s="84"/>
      <c r="V89" s="84">
        <v>0.01</v>
      </c>
      <c r="W89" s="84">
        <v>17</v>
      </c>
      <c r="X89" s="84"/>
      <c r="Y89" s="84" t="str">
        <f>T71</f>
        <v>S. Flerchinger</v>
      </c>
      <c r="Z89" s="90">
        <f>T104</f>
        <v>1.04</v>
      </c>
      <c r="AA89" s="97">
        <v>1.7845454545454544</v>
      </c>
      <c r="AB89" s="93">
        <f t="shared" si="46"/>
        <v>8.3299999999999983</v>
      </c>
      <c r="AC89" s="93">
        <f>Average!E515</f>
        <v>4.9200142450142446</v>
      </c>
      <c r="AD89" s="93">
        <f>BP$34+BP$35+BP$36+BP$37+AB89</f>
        <v>14.429999999999998</v>
      </c>
      <c r="AE89" s="111">
        <f>AE56+Table65284053647688[[#This Row],[Column1]]</f>
        <v>9.8020899470899465</v>
      </c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</row>
    <row r="90" spans="1:71" x14ac:dyDescent="0.2">
      <c r="A90" s="84">
        <v>18</v>
      </c>
      <c r="B90" s="84"/>
      <c r="C90" s="84"/>
      <c r="F90" s="102"/>
      <c r="G90" s="34">
        <v>0.01</v>
      </c>
      <c r="H90" s="84"/>
      <c r="I90" s="34"/>
      <c r="J90" s="84"/>
      <c r="L90" s="84"/>
      <c r="M90" s="157"/>
      <c r="N90" s="102"/>
      <c r="O90" s="84">
        <v>0.01</v>
      </c>
      <c r="P90" s="84"/>
      <c r="Q90" s="84"/>
      <c r="R90" s="102"/>
      <c r="S90">
        <v>0.01</v>
      </c>
      <c r="T90" s="34">
        <v>0.01</v>
      </c>
      <c r="U90" s="84">
        <v>0.02</v>
      </c>
      <c r="V90" s="34">
        <v>0.02</v>
      </c>
      <c r="W90" s="84">
        <v>18</v>
      </c>
      <c r="X90" s="84"/>
      <c r="Y90" s="84" t="str">
        <f>U71</f>
        <v>Linville</v>
      </c>
      <c r="Z90" s="90">
        <f>U104</f>
        <v>0.92000000000000015</v>
      </c>
      <c r="AA90" s="97">
        <v>2.6150000000000002</v>
      </c>
      <c r="AB90" s="93">
        <f t="shared" si="46"/>
        <v>7.6199999999999992</v>
      </c>
      <c r="AC90" s="93">
        <f>Average!E516</f>
        <v>5.5969230769230762</v>
      </c>
      <c r="AD90" s="93">
        <f>BQ$34+BQ$35+BQ$36+BQ$37+AB90</f>
        <v>7.6199999999999992</v>
      </c>
      <c r="AE90" s="111">
        <f>AE57+Table65284053647688[[#This Row],[Column1]]</f>
        <v>10.30121794871795</v>
      </c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</row>
    <row r="91" spans="1:71" x14ac:dyDescent="0.2">
      <c r="A91" s="84">
        <v>19</v>
      </c>
      <c r="B91" s="34"/>
      <c r="C91" s="84"/>
      <c r="D91" s="34"/>
      <c r="E91" s="34"/>
      <c r="F91" s="102"/>
      <c r="G91" s="84"/>
      <c r="H91" s="84"/>
      <c r="I91" s="34"/>
      <c r="J91" s="84"/>
      <c r="K91" s="84"/>
      <c r="L91" s="34"/>
      <c r="M91" s="99"/>
      <c r="N91" s="102"/>
      <c r="O91" s="84"/>
      <c r="P91" s="84"/>
      <c r="Q91" s="84"/>
      <c r="R91" s="102"/>
      <c r="S91" s="84"/>
      <c r="T91" s="84"/>
      <c r="U91" s="84"/>
      <c r="V91" s="84"/>
      <c r="W91" s="84">
        <v>19</v>
      </c>
      <c r="X91" s="84"/>
      <c r="Y91" s="84" t="str">
        <f>V71</f>
        <v>Demand</v>
      </c>
      <c r="Z91" s="90">
        <f>V104</f>
        <v>0.41</v>
      </c>
      <c r="AA91" s="97">
        <v>4.0684615384615386</v>
      </c>
      <c r="AB91" s="93">
        <f t="shared" si="46"/>
        <v>8.7099999999999991</v>
      </c>
      <c r="AC91" s="93">
        <f>Average!E517</f>
        <v>9.81</v>
      </c>
      <c r="AD91" s="93">
        <f>BR$34+BR$35+BR$36+BR$37+AB91</f>
        <v>15.079999999999998</v>
      </c>
      <c r="AE91" s="111">
        <f>AE58+Table65284053647688[[#This Row],[Column1]]</f>
        <v>15.81448717948718</v>
      </c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</row>
    <row r="92" spans="1:71" x14ac:dyDescent="0.2">
      <c r="A92" s="84">
        <v>20</v>
      </c>
      <c r="B92" s="34"/>
      <c r="C92" s="84"/>
      <c r="D92" s="34"/>
      <c r="E92" s="34"/>
      <c r="F92" s="102"/>
      <c r="G92" s="84"/>
      <c r="H92" s="84"/>
      <c r="I92" s="34"/>
      <c r="J92" s="84"/>
      <c r="K92" s="34"/>
      <c r="L92" s="34"/>
      <c r="M92" s="99"/>
      <c r="N92" s="102"/>
      <c r="O92" s="34"/>
      <c r="P92" s="84"/>
      <c r="Q92" s="84"/>
      <c r="R92" s="168"/>
      <c r="S92" s="84"/>
      <c r="T92" s="84"/>
      <c r="U92" s="84"/>
      <c r="V92" s="34"/>
      <c r="W92" s="84">
        <v>20</v>
      </c>
      <c r="X92" s="84"/>
      <c r="Y92" s="84"/>
      <c r="Z92" s="90"/>
      <c r="AA92" s="90"/>
      <c r="AB92" s="92"/>
      <c r="AC92" s="92"/>
      <c r="AD92" s="93"/>
      <c r="AE92" s="109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</row>
    <row r="93" spans="1:71" x14ac:dyDescent="0.2">
      <c r="A93" s="84">
        <v>21</v>
      </c>
      <c r="B93" s="84"/>
      <c r="C93" s="34"/>
      <c r="D93" s="84"/>
      <c r="E93" s="84"/>
      <c r="F93" s="102"/>
      <c r="G93" s="84"/>
      <c r="H93" s="84"/>
      <c r="I93" s="84"/>
      <c r="J93" s="84"/>
      <c r="K93" s="34"/>
      <c r="L93" s="34"/>
      <c r="M93" s="99"/>
      <c r="N93" s="102"/>
      <c r="O93" s="34"/>
      <c r="P93" s="34"/>
      <c r="Q93" s="84"/>
      <c r="R93" s="168"/>
      <c r="S93" s="84"/>
      <c r="T93" s="84"/>
      <c r="U93" s="84"/>
      <c r="V93" s="34">
        <v>0.03</v>
      </c>
      <c r="W93" s="84">
        <v>21</v>
      </c>
      <c r="X93" s="84"/>
      <c r="Y93" s="84" t="s">
        <v>101</v>
      </c>
      <c r="Z93" s="90"/>
      <c r="AA93" s="90"/>
      <c r="AB93" s="92"/>
      <c r="AC93" s="163"/>
      <c r="AD93" s="92" t="s">
        <v>145</v>
      </c>
      <c r="AE93" s="93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</row>
    <row r="94" spans="1:71" x14ac:dyDescent="0.2">
      <c r="A94" s="84">
        <v>22</v>
      </c>
      <c r="B94" s="34"/>
      <c r="C94" s="34"/>
      <c r="D94" s="34"/>
      <c r="E94" s="84"/>
      <c r="F94" s="102"/>
      <c r="G94" s="84"/>
      <c r="H94" s="84"/>
      <c r="I94" s="34"/>
      <c r="J94" s="84"/>
      <c r="K94" s="34"/>
      <c r="L94" s="84"/>
      <c r="M94" s="99"/>
      <c r="N94" s="102"/>
      <c r="O94" s="34"/>
      <c r="P94" s="34"/>
      <c r="Q94" s="84"/>
      <c r="R94" s="102"/>
      <c r="S94" s="84"/>
      <c r="T94" s="84"/>
      <c r="U94" s="84"/>
      <c r="V94" s="34">
        <v>0.01</v>
      </c>
      <c r="W94" s="84">
        <v>22</v>
      </c>
      <c r="X94" s="84"/>
      <c r="Y94" s="84"/>
      <c r="Z94" s="91" t="s">
        <v>102</v>
      </c>
      <c r="AA94" s="91"/>
      <c r="AB94" s="92"/>
      <c r="AC94" s="92"/>
      <c r="AD94" s="93"/>
      <c r="AE94" s="109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</row>
    <row r="95" spans="1:71" x14ac:dyDescent="0.2">
      <c r="A95" s="84">
        <v>23</v>
      </c>
      <c r="B95" s="34"/>
      <c r="C95" s="84"/>
      <c r="D95" s="34"/>
      <c r="E95" s="34"/>
      <c r="F95" s="102"/>
      <c r="G95" s="84"/>
      <c r="H95" s="84"/>
      <c r="I95" s="34"/>
      <c r="J95" s="84"/>
      <c r="K95" s="34"/>
      <c r="L95" s="34"/>
      <c r="M95" s="99"/>
      <c r="N95" s="102"/>
      <c r="O95" s="34"/>
      <c r="P95" s="84"/>
      <c r="Q95" s="84"/>
      <c r="R95" s="168"/>
      <c r="S95" s="84"/>
      <c r="T95" s="84"/>
      <c r="U95" s="84"/>
      <c r="V95" s="34">
        <v>0.01</v>
      </c>
      <c r="W95" s="84">
        <v>23</v>
      </c>
      <c r="X95" s="84"/>
      <c r="Y95" s="84"/>
      <c r="Z95" s="92"/>
      <c r="AA95" s="92"/>
      <c r="AB95" s="92"/>
      <c r="AC95" s="92"/>
      <c r="AD95" s="93"/>
      <c r="AE95" s="93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</row>
    <row r="96" spans="1:71" x14ac:dyDescent="0.2">
      <c r="A96" s="84">
        <v>24</v>
      </c>
      <c r="B96" s="84"/>
      <c r="C96" s="84"/>
      <c r="D96" s="84"/>
      <c r="E96" s="84"/>
      <c r="F96" s="102"/>
      <c r="G96" s="84"/>
      <c r="H96" s="84"/>
      <c r="I96" s="84"/>
      <c r="J96" s="84"/>
      <c r="L96" s="84"/>
      <c r="M96" s="99"/>
      <c r="N96" s="102"/>
      <c r="O96" s="84"/>
      <c r="P96" s="84"/>
      <c r="Q96" s="84"/>
      <c r="R96" s="168"/>
      <c r="T96" s="84"/>
      <c r="U96" s="84"/>
      <c r="V96" s="34">
        <v>0.02</v>
      </c>
      <c r="W96" s="84">
        <v>24</v>
      </c>
      <c r="X96" s="84"/>
      <c r="Y96" s="84"/>
      <c r="Z96" s="92"/>
      <c r="AA96" s="92"/>
      <c r="AB96" s="92"/>
      <c r="AC96" s="92"/>
      <c r="AD96" s="93"/>
      <c r="AE96" s="93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</row>
    <row r="97" spans="1:71" x14ac:dyDescent="0.2">
      <c r="A97" s="84">
        <v>25</v>
      </c>
      <c r="C97" s="84"/>
      <c r="D97" s="84">
        <v>0.02</v>
      </c>
      <c r="E97">
        <v>0.01</v>
      </c>
      <c r="F97" s="102"/>
      <c r="G97" s="84"/>
      <c r="H97" s="84"/>
      <c r="I97" s="84">
        <v>0.02</v>
      </c>
      <c r="J97" s="84">
        <v>0.04</v>
      </c>
      <c r="L97" s="84">
        <v>0.03</v>
      </c>
      <c r="M97" s="99"/>
      <c r="N97" s="102"/>
      <c r="O97" s="84">
        <v>0.02</v>
      </c>
      <c r="P97" s="84">
        <v>0.01</v>
      </c>
      <c r="Q97" s="84">
        <v>0.12</v>
      </c>
      <c r="R97" s="168"/>
      <c r="S97" s="84">
        <v>0.11</v>
      </c>
      <c r="T97" s="84"/>
      <c r="U97" s="84"/>
      <c r="V97" s="34">
        <v>0.02</v>
      </c>
      <c r="W97" s="84">
        <v>25</v>
      </c>
      <c r="X97" s="84"/>
      <c r="Y97" s="84"/>
      <c r="Z97" s="92"/>
      <c r="AA97" s="92"/>
      <c r="AB97" s="92"/>
      <c r="AC97" s="92"/>
      <c r="AD97" s="93"/>
      <c r="AE97" s="93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</row>
    <row r="98" spans="1:71" x14ac:dyDescent="0.2">
      <c r="A98" s="84">
        <v>26</v>
      </c>
      <c r="B98" s="84"/>
      <c r="C98" s="84"/>
      <c r="D98">
        <v>0.02</v>
      </c>
      <c r="E98" s="84">
        <v>0.01</v>
      </c>
      <c r="F98" s="102"/>
      <c r="G98" s="84"/>
      <c r="H98" s="84"/>
      <c r="I98" s="84">
        <v>0.01</v>
      </c>
      <c r="J98" s="84"/>
      <c r="L98" s="84"/>
      <c r="M98" s="99"/>
      <c r="N98" s="102"/>
      <c r="O98">
        <v>0.01</v>
      </c>
      <c r="P98" s="84"/>
      <c r="Q98" s="84">
        <v>0.01</v>
      </c>
      <c r="R98" s="168"/>
      <c r="S98" s="84"/>
      <c r="T98" s="84"/>
      <c r="U98" s="84"/>
      <c r="V98" s="34">
        <v>0.01</v>
      </c>
      <c r="W98" s="84">
        <v>26</v>
      </c>
      <c r="X98" s="84"/>
      <c r="Y98" s="84"/>
      <c r="Z98" s="92"/>
      <c r="AA98" s="92"/>
      <c r="AB98" s="92"/>
      <c r="AC98" s="92"/>
      <c r="AD98" s="93"/>
      <c r="AE98" s="93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</row>
    <row r="99" spans="1:71" x14ac:dyDescent="0.2">
      <c r="A99" s="84">
        <v>27</v>
      </c>
      <c r="C99" s="84"/>
      <c r="D99" s="84"/>
      <c r="E99" s="84"/>
      <c r="F99" s="102"/>
      <c r="G99" s="84"/>
      <c r="H99" s="84"/>
      <c r="I99" s="84"/>
      <c r="J99" s="84"/>
      <c r="K99" s="84"/>
      <c r="L99" s="84"/>
      <c r="M99" s="157"/>
      <c r="N99" s="102"/>
      <c r="Q99" s="84"/>
      <c r="R99" s="102"/>
      <c r="S99" s="84"/>
      <c r="T99" s="84"/>
      <c r="U99" s="84"/>
      <c r="V99" s="84"/>
      <c r="W99" s="84">
        <v>27</v>
      </c>
      <c r="X99" s="84"/>
      <c r="Y99" s="84"/>
      <c r="Z99" s="92"/>
      <c r="AA99" s="92"/>
      <c r="AB99" s="92"/>
      <c r="AC99" s="92"/>
      <c r="AD99" s="93"/>
      <c r="AE99" s="93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</row>
    <row r="100" spans="1:71" x14ac:dyDescent="0.2">
      <c r="A100" s="84">
        <v>28</v>
      </c>
      <c r="C100" s="84"/>
      <c r="E100">
        <v>0.12</v>
      </c>
      <c r="F100" s="102"/>
      <c r="G100" s="84">
        <v>0.01</v>
      </c>
      <c r="H100" s="84"/>
      <c r="I100" s="84">
        <v>0.02</v>
      </c>
      <c r="J100" s="84"/>
      <c r="L100" s="84"/>
      <c r="M100" s="99"/>
      <c r="N100" s="102"/>
      <c r="O100">
        <v>0.02</v>
      </c>
      <c r="Q100" s="84">
        <v>0.04</v>
      </c>
      <c r="R100" s="167"/>
      <c r="S100">
        <v>0.04</v>
      </c>
      <c r="T100" s="84">
        <v>0.02</v>
      </c>
      <c r="U100" s="84">
        <v>0.01</v>
      </c>
      <c r="V100" s="84"/>
      <c r="W100" s="84">
        <v>28</v>
      </c>
      <c r="X100" s="84"/>
      <c r="Y100" s="84"/>
      <c r="Z100" s="92"/>
      <c r="AA100" s="92"/>
      <c r="AB100" s="92"/>
      <c r="AC100" s="92"/>
      <c r="AD100" s="93"/>
      <c r="AE100" s="93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</row>
    <row r="101" spans="1:71" x14ac:dyDescent="0.2">
      <c r="A101" s="84">
        <v>29</v>
      </c>
      <c r="B101" s="84">
        <v>0.06</v>
      </c>
      <c r="C101" s="84">
        <v>0.1</v>
      </c>
      <c r="D101" s="84">
        <v>0.05</v>
      </c>
      <c r="E101" s="34">
        <v>0.16</v>
      </c>
      <c r="F101" s="102"/>
      <c r="G101" s="84">
        <v>0.11</v>
      </c>
      <c r="H101" s="34">
        <v>0.18</v>
      </c>
      <c r="I101" s="34">
        <v>0.13</v>
      </c>
      <c r="J101" s="84">
        <v>0.01</v>
      </c>
      <c r="K101" s="84">
        <v>0.05</v>
      </c>
      <c r="L101" s="84">
        <v>0.05</v>
      </c>
      <c r="M101" s="99"/>
      <c r="N101" s="102"/>
      <c r="O101" s="34">
        <v>0.13</v>
      </c>
      <c r="P101" s="84">
        <v>0.05</v>
      </c>
      <c r="Q101" s="34">
        <v>0.13</v>
      </c>
      <c r="R101" s="102"/>
      <c r="S101" s="84">
        <v>0.12</v>
      </c>
      <c r="T101" s="84">
        <v>0.06</v>
      </c>
      <c r="U101" s="84">
        <v>0.16</v>
      </c>
      <c r="V101" s="34">
        <v>0.1</v>
      </c>
      <c r="W101" s="84">
        <v>29</v>
      </c>
      <c r="X101" s="84"/>
      <c r="Y101" s="84" t="s">
        <v>190</v>
      </c>
      <c r="Z101" s="92"/>
      <c r="AA101" s="92"/>
      <c r="AB101" s="92"/>
      <c r="AC101" s="92"/>
      <c r="AD101" s="93"/>
      <c r="AE101" s="93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</row>
    <row r="102" spans="1:71" x14ac:dyDescent="0.2">
      <c r="A102" s="84">
        <v>30</v>
      </c>
      <c r="B102" s="84">
        <v>0.28000000000000003</v>
      </c>
      <c r="C102" s="84">
        <v>0.56999999999999995</v>
      </c>
      <c r="D102">
        <v>0.28000000000000003</v>
      </c>
      <c r="E102" s="34">
        <v>0.21</v>
      </c>
      <c r="F102" s="102"/>
      <c r="G102" s="84">
        <v>0.35</v>
      </c>
      <c r="H102" s="34">
        <v>0.46</v>
      </c>
      <c r="I102" s="34">
        <v>0.25</v>
      </c>
      <c r="J102" s="84">
        <v>0.2</v>
      </c>
      <c r="K102">
        <v>0.36</v>
      </c>
      <c r="L102" s="84">
        <v>0.36</v>
      </c>
      <c r="M102" s="99"/>
      <c r="N102" s="102"/>
      <c r="O102" s="34">
        <v>0.25</v>
      </c>
      <c r="P102" s="84">
        <v>0.48</v>
      </c>
      <c r="Q102" s="34">
        <v>0.19</v>
      </c>
      <c r="R102" s="102"/>
      <c r="S102" s="34">
        <v>0.14000000000000001</v>
      </c>
      <c r="T102" s="84">
        <v>0.44</v>
      </c>
      <c r="U102" s="84">
        <v>0.43</v>
      </c>
      <c r="V102" s="34">
        <v>0.04</v>
      </c>
      <c r="W102" s="84">
        <v>30</v>
      </c>
      <c r="X102" s="84"/>
      <c r="Y102" s="84"/>
      <c r="Z102" s="92"/>
      <c r="AA102" s="92"/>
      <c r="AB102" s="92"/>
      <c r="AC102" s="92"/>
      <c r="AD102" s="93"/>
      <c r="AE102" s="93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</row>
    <row r="103" spans="1:71" x14ac:dyDescent="0.2">
      <c r="A103" s="84">
        <v>31</v>
      </c>
      <c r="B103" s="84">
        <v>0.05</v>
      </c>
      <c r="C103" s="84">
        <v>0.01</v>
      </c>
      <c r="D103" s="84">
        <v>0.06</v>
      </c>
      <c r="E103" s="34">
        <v>0.05</v>
      </c>
      <c r="F103" s="102"/>
      <c r="G103" s="34">
        <v>0.28999999999999998</v>
      </c>
      <c r="H103" s="34">
        <v>0.46</v>
      </c>
      <c r="I103" s="34">
        <v>7.0000000000000007E-2</v>
      </c>
      <c r="J103" s="84">
        <v>0.02</v>
      </c>
      <c r="K103" s="84">
        <v>0.09</v>
      </c>
      <c r="L103" s="84">
        <v>0.09</v>
      </c>
      <c r="M103" s="99"/>
      <c r="N103" s="102"/>
      <c r="O103" s="34">
        <v>7.0000000000000007E-2</v>
      </c>
      <c r="P103" s="84">
        <v>0.05</v>
      </c>
      <c r="Q103" s="34">
        <v>0.04</v>
      </c>
      <c r="R103" s="102"/>
      <c r="S103" s="34">
        <v>0.05</v>
      </c>
      <c r="T103" s="162">
        <v>0.44</v>
      </c>
      <c r="U103" s="34">
        <v>0.06</v>
      </c>
      <c r="V103" s="34">
        <v>0.01</v>
      </c>
      <c r="W103" s="84">
        <v>31</v>
      </c>
      <c r="X103" s="84"/>
      <c r="Y103" s="84"/>
      <c r="Z103" s="92"/>
      <c r="AA103" s="92"/>
      <c r="AB103" s="92"/>
      <c r="AC103" s="92"/>
      <c r="AD103" s="93"/>
      <c r="AE103" s="93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</row>
    <row r="104" spans="1:71" x14ac:dyDescent="0.2">
      <c r="A104" s="102" t="s">
        <v>37</v>
      </c>
      <c r="B104" s="102">
        <f t="shared" ref="B104:V104" si="47">SUM(B73:B103)</f>
        <v>0.54</v>
      </c>
      <c r="C104" s="102">
        <f t="shared" si="47"/>
        <v>0.77</v>
      </c>
      <c r="D104" s="102">
        <f t="shared" si="47"/>
        <v>0.6100000000000001</v>
      </c>
      <c r="E104" s="102">
        <f t="shared" si="47"/>
        <v>0.70000000000000007</v>
      </c>
      <c r="F104" s="102">
        <f t="shared" si="47"/>
        <v>0.1</v>
      </c>
      <c r="G104" s="102">
        <f t="shared" si="47"/>
        <v>0.84000000000000008</v>
      </c>
      <c r="H104" s="102">
        <f t="shared" si="47"/>
        <v>1.43</v>
      </c>
      <c r="I104" s="102">
        <f t="shared" si="47"/>
        <v>0.66999999999999993</v>
      </c>
      <c r="J104" s="102">
        <f t="shared" si="47"/>
        <v>0.44000000000000006</v>
      </c>
      <c r="K104" s="102">
        <f t="shared" si="47"/>
        <v>0.73</v>
      </c>
      <c r="L104" s="102">
        <f t="shared" si="47"/>
        <v>0.83</v>
      </c>
      <c r="M104" s="102">
        <f t="shared" si="47"/>
        <v>0</v>
      </c>
      <c r="N104" s="102">
        <f t="shared" si="47"/>
        <v>0.02</v>
      </c>
      <c r="O104" s="102">
        <f t="shared" si="47"/>
        <v>0.64999999999999991</v>
      </c>
      <c r="P104" s="102">
        <f t="shared" si="47"/>
        <v>0.64</v>
      </c>
      <c r="Q104" s="102">
        <f t="shared" si="47"/>
        <v>0.83000000000000007</v>
      </c>
      <c r="R104" s="102">
        <f t="shared" si="47"/>
        <v>0.14000000000000001</v>
      </c>
      <c r="S104" s="102">
        <f t="shared" si="47"/>
        <v>0.82000000000000006</v>
      </c>
      <c r="T104" s="102">
        <f t="shared" si="47"/>
        <v>1.04</v>
      </c>
      <c r="U104" s="102">
        <f t="shared" si="47"/>
        <v>0.92000000000000015</v>
      </c>
      <c r="V104" s="102">
        <f t="shared" si="47"/>
        <v>0.41</v>
      </c>
      <c r="W104" s="84"/>
      <c r="X104" s="84"/>
      <c r="Y104" s="84"/>
      <c r="Z104" s="92"/>
      <c r="AA104" s="92"/>
      <c r="AB104" s="92"/>
      <c r="AC104" s="92"/>
      <c r="AD104" s="93"/>
      <c r="AE104" s="93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</row>
    <row r="105" spans="1:71" x14ac:dyDescent="0.2">
      <c r="A105" s="84"/>
      <c r="B105" s="84"/>
      <c r="C105" s="34" t="s">
        <v>214</v>
      </c>
      <c r="D105" s="84"/>
      <c r="E105" s="34" t="s">
        <v>4</v>
      </c>
      <c r="F105" s="84"/>
      <c r="G105" s="34" t="s">
        <v>220</v>
      </c>
      <c r="H105" s="34" t="s">
        <v>216</v>
      </c>
      <c r="I105" s="84"/>
      <c r="J105" s="34" t="s">
        <v>249</v>
      </c>
      <c r="K105" s="84"/>
      <c r="L105" s="34" t="s">
        <v>228</v>
      </c>
      <c r="M105" s="84"/>
      <c r="N105" s="84"/>
      <c r="O105" s="87"/>
      <c r="P105" s="34" t="s">
        <v>213</v>
      </c>
      <c r="Q105" s="165"/>
      <c r="R105" s="34" t="s">
        <v>225</v>
      </c>
      <c r="S105" s="34" t="s">
        <v>221</v>
      </c>
      <c r="T105" s="84"/>
      <c r="U105" s="34" t="s">
        <v>39</v>
      </c>
      <c r="V105" s="34" t="s">
        <v>218</v>
      </c>
      <c r="W105" s="84"/>
      <c r="X105" s="84"/>
      <c r="Y105" s="120">
        <v>43922</v>
      </c>
      <c r="Z105" s="121"/>
      <c r="AA105" s="121" t="s">
        <v>107</v>
      </c>
      <c r="AB105" s="122"/>
      <c r="AC105" s="122"/>
      <c r="AD105" s="123"/>
      <c r="AE105" s="105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</row>
    <row r="106" spans="1:71" x14ac:dyDescent="0.2">
      <c r="A106" s="84" t="s">
        <v>41</v>
      </c>
      <c r="B106" s="84" t="s">
        <v>1</v>
      </c>
      <c r="C106" s="84" t="s">
        <v>2</v>
      </c>
      <c r="D106" s="84" t="s">
        <v>113</v>
      </c>
      <c r="E106" s="34" t="s">
        <v>212</v>
      </c>
      <c r="F106" s="84" t="s">
        <v>5</v>
      </c>
      <c r="G106" s="34" t="s">
        <v>219</v>
      </c>
      <c r="H106" s="34" t="s">
        <v>217</v>
      </c>
      <c r="I106" s="84" t="s">
        <v>6</v>
      </c>
      <c r="J106" s="84" t="s">
        <v>180</v>
      </c>
      <c r="K106" s="84" t="s">
        <v>96</v>
      </c>
      <c r="L106" s="34" t="s">
        <v>9</v>
      </c>
      <c r="M106" s="34" t="s">
        <v>195</v>
      </c>
      <c r="N106" s="84" t="s">
        <v>11</v>
      </c>
      <c r="O106" s="34" t="s">
        <v>209</v>
      </c>
      <c r="P106" s="84" t="s">
        <v>13</v>
      </c>
      <c r="Q106" s="162" t="s">
        <v>208</v>
      </c>
      <c r="R106" s="84" t="s">
        <v>191</v>
      </c>
      <c r="S106" s="34" t="s">
        <v>210</v>
      </c>
      <c r="T106" s="84" t="s">
        <v>17</v>
      </c>
      <c r="U106" s="34" t="s">
        <v>211</v>
      </c>
      <c r="V106" s="84" t="s">
        <v>19</v>
      </c>
      <c r="W106" s="84"/>
      <c r="X106" s="84"/>
      <c r="Y106" s="84"/>
      <c r="Z106" s="84"/>
      <c r="AA106" s="90" t="s">
        <v>115</v>
      </c>
      <c r="AB106" s="92" t="s">
        <v>99</v>
      </c>
      <c r="AC106" s="124" t="s">
        <v>116</v>
      </c>
      <c r="AD106" s="93" t="s">
        <v>100</v>
      </c>
      <c r="AE106" s="126" t="s">
        <v>178</v>
      </c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</row>
    <row r="107" spans="1:71" x14ac:dyDescent="0.2">
      <c r="A107" s="84">
        <v>2020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 t="s">
        <v>1</v>
      </c>
      <c r="Z107" s="84">
        <f>B139</f>
        <v>0.48</v>
      </c>
      <c r="AA107" s="97">
        <v>1.5104347826086957</v>
      </c>
      <c r="AB107" s="93">
        <f>AK28</f>
        <v>5.9399999999999995</v>
      </c>
      <c r="AC107" s="93">
        <f>Average!F499</f>
        <v>5.6307142857142862</v>
      </c>
      <c r="AD107" s="93">
        <f>AX$34+AX$35+AX$36+AX$37+AB107</f>
        <v>11.37</v>
      </c>
      <c r="AE107" s="111">
        <f>AE73+Table717294154657789[[#This Row],[Column2]]</f>
        <v>9.4065703358638153</v>
      </c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</row>
    <row r="108" spans="1:71" x14ac:dyDescent="0.2">
      <c r="A108" s="84">
        <v>1</v>
      </c>
      <c r="B108" s="84"/>
      <c r="C108" s="84"/>
      <c r="D108" s="84"/>
      <c r="E108" s="84">
        <v>0.01</v>
      </c>
      <c r="F108" s="84"/>
      <c r="G108" s="84">
        <v>0.01</v>
      </c>
      <c r="H108" s="84">
        <v>0.05</v>
      </c>
      <c r="I108" s="84">
        <v>0.01</v>
      </c>
      <c r="J108" s="84">
        <v>0.01</v>
      </c>
      <c r="K108" s="84"/>
      <c r="L108" s="84"/>
      <c r="M108" s="84"/>
      <c r="N108" s="84">
        <v>0.01</v>
      </c>
      <c r="O108" s="84">
        <v>0.01</v>
      </c>
      <c r="P108" s="84"/>
      <c r="Q108" s="84"/>
      <c r="R108" s="84"/>
      <c r="S108" s="84">
        <v>0.01</v>
      </c>
      <c r="T108" s="84"/>
      <c r="U108" s="84">
        <v>0.25</v>
      </c>
      <c r="V108" s="84">
        <v>0.11</v>
      </c>
      <c r="W108" s="84">
        <v>1</v>
      </c>
      <c r="X108" s="84"/>
      <c r="Y108" s="84" t="s">
        <v>2</v>
      </c>
      <c r="Z108" s="84">
        <f>C139</f>
        <v>1.2000000000000002</v>
      </c>
      <c r="AA108" s="97">
        <v>2.0415789473684209</v>
      </c>
      <c r="AB108" s="93">
        <f>AK29</f>
        <v>7.0200000000000005</v>
      </c>
      <c r="AC108" s="93">
        <f>Average!F500</f>
        <v>7.7946635610766037</v>
      </c>
      <c r="AD108" s="93">
        <f>AY$34+AY$35+AY$36+AY$37+AB108</f>
        <v>15.510000000000002</v>
      </c>
      <c r="AE108" s="111">
        <f>AE74+Table717294154657789[[#This Row],[Column2]]</f>
        <v>13.562184565109588</v>
      </c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</row>
    <row r="109" spans="1:71" x14ac:dyDescent="0.2">
      <c r="A109" s="84">
        <v>2</v>
      </c>
      <c r="B109" s="84"/>
      <c r="C109" s="84"/>
      <c r="D109" s="84"/>
      <c r="E109" s="84">
        <v>0.01</v>
      </c>
      <c r="F109" s="84">
        <v>0.01</v>
      </c>
      <c r="G109" s="84"/>
      <c r="H109" s="84">
        <v>0.03</v>
      </c>
      <c r="I109" s="84"/>
      <c r="J109" s="84">
        <v>0.01</v>
      </c>
      <c r="K109" s="84"/>
      <c r="L109" s="84"/>
      <c r="M109" s="84"/>
      <c r="N109" s="84"/>
      <c r="O109" s="84"/>
      <c r="P109" s="84"/>
      <c r="Q109" s="84"/>
      <c r="R109" s="84"/>
      <c r="S109" s="84"/>
      <c r="T109" s="84">
        <v>0.01</v>
      </c>
      <c r="U109" s="84"/>
      <c r="V109" s="84">
        <v>0.02</v>
      </c>
      <c r="W109" s="84">
        <v>2</v>
      </c>
      <c r="X109" s="84"/>
      <c r="Y109" s="84" t="s">
        <v>113</v>
      </c>
      <c r="Z109" s="84">
        <f>D139</f>
        <v>0.5</v>
      </c>
      <c r="AA109" s="97"/>
      <c r="AB109" s="93">
        <f>AK30</f>
        <v>7.83</v>
      </c>
      <c r="AC109" s="93"/>
      <c r="AD109" s="93">
        <f>AZ$34+AZ$35+AZ$36+AZ$37+AB109</f>
        <v>10.530000000000001</v>
      </c>
      <c r="AE109" s="111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</row>
    <row r="110" spans="1:71" x14ac:dyDescent="0.2">
      <c r="A110" s="84">
        <v>3</v>
      </c>
      <c r="B110" s="84"/>
      <c r="C110" s="84"/>
      <c r="D110" s="84"/>
      <c r="E110" s="84"/>
      <c r="F110" s="84"/>
      <c r="G110" s="84"/>
      <c r="H110" s="84">
        <v>0.01</v>
      </c>
      <c r="I110" s="3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>
        <v>0.01</v>
      </c>
      <c r="W110" s="84">
        <v>3</v>
      </c>
      <c r="X110" s="84"/>
      <c r="Y110" s="84" t="s">
        <v>4</v>
      </c>
      <c r="Z110" s="84">
        <f>E139</f>
        <v>0.33999999999999997</v>
      </c>
      <c r="AA110" s="97">
        <v>1.9882608695652173</v>
      </c>
      <c r="AB110" s="93">
        <f>AK31</f>
        <v>7.3500000000000005</v>
      </c>
      <c r="AC110" s="93">
        <f>Average!F502</f>
        <v>8.7482142857142851</v>
      </c>
      <c r="AD110" s="93">
        <f>BA$34+BA$35+BA$36+BA$37+AB110</f>
        <v>12.030000000000001</v>
      </c>
      <c r="AE110" s="111">
        <f>AE76+Table717294154657789[[#This Row],[Column2]]</f>
        <v>14.762732919254656</v>
      </c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</row>
    <row r="111" spans="1:71" x14ac:dyDescent="0.2">
      <c r="A111" s="84">
        <v>4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34">
        <v>0.01</v>
      </c>
      <c r="W111" s="84">
        <v>4</v>
      </c>
      <c r="X111" s="84"/>
      <c r="Y111" s="84" t="s">
        <v>5</v>
      </c>
      <c r="Z111" s="84">
        <f>F139</f>
        <v>0.56999999999999995</v>
      </c>
      <c r="AA111" s="97">
        <v>1.7626086956521743</v>
      </c>
      <c r="AB111" s="93">
        <f>AK32</f>
        <v>5.49</v>
      </c>
      <c r="AC111" s="93">
        <f>Average!F503</f>
        <v>5.9353571428571428</v>
      </c>
      <c r="AD111" s="93">
        <f>BB$34+BB$35+BB$36+BB$37+AB111</f>
        <v>11.91</v>
      </c>
      <c r="AE111" s="111">
        <f>AE77+Table717294154657789[[#This Row],[Column2]]</f>
        <v>10.266153536479624</v>
      </c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</row>
    <row r="112" spans="1:71" x14ac:dyDescent="0.2">
      <c r="A112" s="84">
        <v>5</v>
      </c>
      <c r="B112" s="84">
        <v>0.15</v>
      </c>
      <c r="C112" s="84">
        <v>0.19</v>
      </c>
      <c r="D112" s="34">
        <v>0.12</v>
      </c>
      <c r="E112" s="84">
        <v>0.17</v>
      </c>
      <c r="F112" s="34">
        <v>0.18</v>
      </c>
      <c r="G112" s="34">
        <v>0.15</v>
      </c>
      <c r="H112" s="34">
        <v>0.11</v>
      </c>
      <c r="I112" s="84">
        <v>0.16</v>
      </c>
      <c r="J112" s="84">
        <v>0.11</v>
      </c>
      <c r="L112" s="84">
        <v>0.19</v>
      </c>
      <c r="M112" s="84"/>
      <c r="N112" s="34">
        <v>0.2</v>
      </c>
      <c r="O112" s="84">
        <v>0.15</v>
      </c>
      <c r="P112" s="34">
        <v>0.09</v>
      </c>
      <c r="Q112" s="84">
        <v>0.17</v>
      </c>
      <c r="R112" s="34">
        <v>0.09</v>
      </c>
      <c r="S112">
        <v>0.14000000000000001</v>
      </c>
      <c r="T112" s="84">
        <v>0.04</v>
      </c>
      <c r="U112" s="84">
        <v>0.19</v>
      </c>
      <c r="V112" s="34">
        <v>0.04</v>
      </c>
      <c r="W112" s="84">
        <v>5</v>
      </c>
      <c r="X112" s="84"/>
      <c r="Y112" s="84" t="s">
        <v>6</v>
      </c>
      <c r="Z112" s="84">
        <f>I139</f>
        <v>0.6</v>
      </c>
      <c r="AA112" s="97">
        <v>1.3140000000000001</v>
      </c>
      <c r="AB112" s="93">
        <f t="shared" ref="AB112:AB125" si="48">AK35</f>
        <v>8.7900000000000009</v>
      </c>
      <c r="AC112" s="93">
        <f>Average!F504</f>
        <v>5.1844999999999999</v>
      </c>
      <c r="AD112" s="93">
        <f>BE$34+BE$35+BE$36+BE$37+AB112</f>
        <v>13.240000000000002</v>
      </c>
      <c r="AE112" s="111">
        <f>AE78+Table717294154657789[[#This Row],[Column2]]</f>
        <v>9.4557321981424156</v>
      </c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</row>
    <row r="113" spans="1:71" x14ac:dyDescent="0.2">
      <c r="A113" s="84">
        <v>6</v>
      </c>
      <c r="B113" s="84"/>
      <c r="C113" s="84"/>
      <c r="D113" s="34"/>
      <c r="E113" s="34">
        <v>0.05</v>
      </c>
      <c r="F113" s="84"/>
      <c r="G113" s="84"/>
      <c r="H113" s="34">
        <v>0.11</v>
      </c>
      <c r="I113" s="34"/>
      <c r="J113" s="34">
        <v>0.04</v>
      </c>
      <c r="K113" s="84"/>
      <c r="L113" s="84"/>
      <c r="M113" s="84"/>
      <c r="N113" s="84"/>
      <c r="O113" s="84"/>
      <c r="P113" s="84"/>
      <c r="Q113" s="84">
        <v>0.01</v>
      </c>
      <c r="R113" s="84">
        <v>0.01</v>
      </c>
      <c r="S113" s="84"/>
      <c r="T113" s="84"/>
      <c r="U113" s="84"/>
      <c r="V113" s="34">
        <v>0.01</v>
      </c>
      <c r="W113" s="84">
        <v>6</v>
      </c>
      <c r="X113" s="84"/>
      <c r="Y113" s="84" t="s">
        <v>180</v>
      </c>
      <c r="Z113" s="84">
        <f>J139</f>
        <v>0.41000000000000003</v>
      </c>
      <c r="AA113" s="97">
        <v>1.5482608695652174</v>
      </c>
      <c r="AB113" s="93">
        <f t="shared" si="48"/>
        <v>7.1500000000000012</v>
      </c>
      <c r="AC113" s="93">
        <f>Average!F505</f>
        <v>6.0846428571428568</v>
      </c>
      <c r="AD113" s="93">
        <f>BF$34+BF$35+BF$36+BF$37+AB113</f>
        <v>14.010000000000002</v>
      </c>
      <c r="AE113" s="111">
        <f>AE79+Table717294154657789[[#This Row],[Column2]]</f>
        <v>10.716307754242536</v>
      </c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</row>
    <row r="114" spans="1:71" x14ac:dyDescent="0.2">
      <c r="A114" s="84">
        <v>7</v>
      </c>
      <c r="B114" s="84"/>
      <c r="C114" s="84"/>
      <c r="D114" s="3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34">
        <v>0.02</v>
      </c>
      <c r="W114" s="84">
        <v>7</v>
      </c>
      <c r="X114" s="84"/>
      <c r="Y114" s="84" t="s">
        <v>96</v>
      </c>
      <c r="Z114" s="84">
        <f>K139</f>
        <v>0.16</v>
      </c>
      <c r="AA114" s="97"/>
      <c r="AB114" s="93">
        <f t="shared" si="48"/>
        <v>6.120000000000001</v>
      </c>
      <c r="AC114" s="93"/>
      <c r="AD114" s="93">
        <f>BG$34+BG$35+BG$36+BG$37+AB114</f>
        <v>12.030000000000001</v>
      </c>
      <c r="AE114" s="111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</row>
    <row r="115" spans="1:71" x14ac:dyDescent="0.2">
      <c r="A115" s="84">
        <v>8</v>
      </c>
      <c r="B115" s="84"/>
      <c r="C115" s="84"/>
      <c r="D115" s="3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34"/>
      <c r="S115" s="84"/>
      <c r="T115" s="84"/>
      <c r="U115" s="84"/>
      <c r="V115" s="34">
        <v>0.01</v>
      </c>
      <c r="W115" s="84">
        <v>8</v>
      </c>
      <c r="X115" s="84"/>
      <c r="Y115" s="84" t="s">
        <v>9</v>
      </c>
      <c r="Z115" s="84">
        <f>L139</f>
        <v>0.61</v>
      </c>
      <c r="AA115" s="97">
        <v>1.8860869565217393</v>
      </c>
      <c r="AB115" s="93">
        <f t="shared" si="48"/>
        <v>7.58</v>
      </c>
      <c r="AC115" s="93">
        <f>Average!F507</f>
        <v>7.3635714285714284</v>
      </c>
      <c r="AD115" s="93">
        <f>BH$34+BH$35+BH$36+BH$37+AB115</f>
        <v>15.280000000000001</v>
      </c>
      <c r="AE115" s="111">
        <f>AE81+Table717294154657789[[#This Row],[Column2]]</f>
        <v>12.617895365504062</v>
      </c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</row>
    <row r="116" spans="1:71" x14ac:dyDescent="0.2">
      <c r="A116" s="84">
        <v>9</v>
      </c>
      <c r="B116" s="84"/>
      <c r="C116" s="84"/>
      <c r="D116" s="84"/>
      <c r="E116" s="84"/>
      <c r="F116" s="84"/>
      <c r="G116" s="84"/>
      <c r="H116" s="84"/>
      <c r="I116" s="139"/>
      <c r="J116" s="84"/>
      <c r="K116" s="84"/>
      <c r="L116" s="84"/>
      <c r="M116" s="84"/>
      <c r="N116" s="84"/>
      <c r="O116" s="84"/>
      <c r="Q116" s="84"/>
      <c r="R116" s="84"/>
      <c r="S116" s="84"/>
      <c r="T116" s="84"/>
      <c r="U116" s="84"/>
      <c r="V116" s="34">
        <v>0.02</v>
      </c>
      <c r="W116" s="84">
        <v>9</v>
      </c>
      <c r="X116" s="84"/>
      <c r="Y116" s="34" t="s">
        <v>195</v>
      </c>
      <c r="Z116" s="84">
        <f>M139</f>
        <v>0.49000000000000005</v>
      </c>
      <c r="AA116" s="97">
        <v>1.618260869565217</v>
      </c>
      <c r="AB116" s="93">
        <f t="shared" si="48"/>
        <v>0.49000000000000005</v>
      </c>
      <c r="AC116" s="93">
        <f>Average!F508</f>
        <v>6.6116666666666664</v>
      </c>
      <c r="AD116" s="93">
        <f>BI$34+BI$35+BI$36+BI$37+AB116</f>
        <v>0.49000000000000005</v>
      </c>
      <c r="AE116" s="111">
        <f>AE82+Table717294154657789[[#This Row],[Column2]]</f>
        <v>10.633097826086956</v>
      </c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</row>
    <row r="117" spans="1:71" x14ac:dyDescent="0.2">
      <c r="A117" s="84">
        <v>10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T117" s="84"/>
      <c r="U117" s="84"/>
      <c r="V117" s="84"/>
      <c r="W117" s="84">
        <v>10</v>
      </c>
      <c r="X117" s="84"/>
      <c r="Y117" s="84" t="s">
        <v>11</v>
      </c>
      <c r="Z117" s="84">
        <f>N139</f>
        <v>0.95</v>
      </c>
      <c r="AA117" s="97">
        <v>1.9852173913043476</v>
      </c>
      <c r="AB117" s="93">
        <f t="shared" si="48"/>
        <v>3.6800000000000006</v>
      </c>
      <c r="AC117" s="93">
        <f>Average!F509</f>
        <v>6.7275</v>
      </c>
      <c r="AD117" s="93">
        <f>BJ$34+BJ$35+BJ$36+BJ$37+AB117</f>
        <v>12.190000000000001</v>
      </c>
      <c r="AE117" s="111">
        <f>AE83+Table717294154657789[[#This Row],[Column2]]</f>
        <v>11.426538992408556</v>
      </c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</row>
    <row r="118" spans="1:71" x14ac:dyDescent="0.2">
      <c r="A118" s="84">
        <v>11</v>
      </c>
      <c r="B118" s="84"/>
      <c r="E118" s="84"/>
      <c r="F118" s="84"/>
      <c r="G118" s="84"/>
      <c r="H118" s="84"/>
      <c r="I118" s="84"/>
      <c r="J118" s="84"/>
      <c r="L118" s="84"/>
      <c r="M118" s="84"/>
      <c r="N118" s="84"/>
      <c r="O118" s="84"/>
      <c r="Q118" s="84"/>
      <c r="R118" s="84"/>
      <c r="T118" s="84"/>
      <c r="U118" s="84"/>
      <c r="V118" s="84"/>
      <c r="W118" s="84">
        <v>11</v>
      </c>
      <c r="X118" s="84"/>
      <c r="Y118" s="84" t="str">
        <f>O106</f>
        <v>Dye Seed</v>
      </c>
      <c r="Z118" s="84">
        <f>O139</f>
        <v>0.59000000000000008</v>
      </c>
      <c r="AA118" s="97">
        <v>1.5217391304347829</v>
      </c>
      <c r="AB118" s="93">
        <f t="shared" si="48"/>
        <v>7.5500000000000007</v>
      </c>
      <c r="AC118" s="93">
        <f>Average!F510</f>
        <v>5.828333333333334</v>
      </c>
      <c r="AD118" s="93">
        <f>BK$34+BK$35+BK$36+BK$37+AB118</f>
        <v>7.5500000000000007</v>
      </c>
      <c r="AE118" s="111">
        <f>AE84+Table717294154657789[[#This Row],[Column2]]</f>
        <v>10.303972332015812</v>
      </c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</row>
    <row r="119" spans="1:71" x14ac:dyDescent="0.2">
      <c r="A119" s="84">
        <v>12</v>
      </c>
      <c r="B119" s="84"/>
      <c r="F119" s="84"/>
      <c r="G119" s="84"/>
      <c r="H119" s="84"/>
      <c r="J119" s="84"/>
      <c r="L119" s="84"/>
      <c r="M119" s="84"/>
      <c r="N119" s="84"/>
      <c r="O119" s="84"/>
      <c r="Q119" s="84"/>
      <c r="S119" s="84"/>
      <c r="T119" s="84"/>
      <c r="U119" s="84"/>
      <c r="V119" s="84"/>
      <c r="W119" s="84">
        <v>12</v>
      </c>
      <c r="X119" s="84"/>
      <c r="Y119" s="84" t="s">
        <v>13</v>
      </c>
      <c r="Z119" s="84">
        <f>P139</f>
        <v>0.82000000000000006</v>
      </c>
      <c r="AA119" s="97">
        <v>1.5395652173913041</v>
      </c>
      <c r="AB119" s="93">
        <f t="shared" si="48"/>
        <v>7.4</v>
      </c>
      <c r="AC119" s="93">
        <f>Average!F511</f>
        <v>6.0232142857142863</v>
      </c>
      <c r="AD119" s="93">
        <f>BL$34+BL$35+BL$36+BL$37+AB119</f>
        <v>13.74</v>
      </c>
      <c r="AE119" s="111">
        <f>AE85+Table717294154657789[[#This Row],[Column2]]</f>
        <v>10.304906832298137</v>
      </c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</row>
    <row r="120" spans="1:71" x14ac:dyDescent="0.2">
      <c r="A120" s="84">
        <v>13</v>
      </c>
      <c r="B120" s="84"/>
      <c r="C120" s="84"/>
      <c r="D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Q120" s="84"/>
      <c r="S120" s="84"/>
      <c r="T120" s="84"/>
      <c r="U120" s="84"/>
      <c r="V120" s="84"/>
      <c r="W120" s="84">
        <v>13</v>
      </c>
      <c r="X120" s="84"/>
      <c r="Y120" s="84" t="s">
        <v>14</v>
      </c>
      <c r="Z120" s="84">
        <f>Q139</f>
        <v>0.5</v>
      </c>
      <c r="AA120" s="97">
        <v>1.4852173913043483</v>
      </c>
      <c r="AB120" s="93">
        <f t="shared" si="48"/>
        <v>1.33</v>
      </c>
      <c r="AC120" s="93">
        <f>Average!F512</f>
        <v>5.5142083842083842</v>
      </c>
      <c r="AD120" s="93">
        <f>BM$34+BM$35+BM$36+BM$37+AB120</f>
        <v>5.99</v>
      </c>
      <c r="AE120" s="111">
        <f>AE86+Table717294154657789[[#This Row],[Column2]]</f>
        <v>9.8411351772221334</v>
      </c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</row>
    <row r="121" spans="1:71" x14ac:dyDescent="0.2">
      <c r="A121" s="84">
        <v>14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34"/>
      <c r="M121" s="84"/>
      <c r="N121" s="84"/>
      <c r="O121" s="84"/>
      <c r="P121" s="84"/>
      <c r="Q121" s="84"/>
      <c r="R121" s="84"/>
      <c r="T121" s="84"/>
      <c r="U121" s="84"/>
      <c r="V121" s="84">
        <v>0.01</v>
      </c>
      <c r="W121" s="84">
        <v>14</v>
      </c>
      <c r="X121" s="84"/>
      <c r="Y121" s="84" t="str">
        <f>R106</f>
        <v>Mayveiw</v>
      </c>
      <c r="Z121" s="84">
        <f>R139</f>
        <v>1.83</v>
      </c>
      <c r="AA121" s="97">
        <v>1.5223529411764705</v>
      </c>
      <c r="AB121" s="93">
        <f t="shared" si="48"/>
        <v>6.2499999999999991</v>
      </c>
      <c r="AC121" s="93">
        <f>Average!F513</f>
        <v>5.5558823529411763</v>
      </c>
      <c r="AD121" s="93">
        <f>BN$34+BN$35+BN$36+BN$37+AB121</f>
        <v>6.2499999999999991</v>
      </c>
      <c r="AE121" s="111">
        <f>AE87+Table717294154657789[[#This Row],[Column2]]</f>
        <v>9.7845751633986939</v>
      </c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</row>
    <row r="122" spans="1:71" x14ac:dyDescent="0.2">
      <c r="A122" s="84">
        <v>15</v>
      </c>
      <c r="B122" s="84">
        <v>0.03</v>
      </c>
      <c r="C122" s="84">
        <v>0.18</v>
      </c>
      <c r="D122" s="34">
        <v>0.11</v>
      </c>
      <c r="E122" s="84">
        <v>0.1</v>
      </c>
      <c r="F122" s="34">
        <v>0.16</v>
      </c>
      <c r="G122" s="34">
        <v>0.1</v>
      </c>
      <c r="H122" s="34">
        <v>0.13</v>
      </c>
      <c r="I122" s="34">
        <v>0.16</v>
      </c>
      <c r="J122" s="84">
        <v>0.01</v>
      </c>
      <c r="K122" s="84">
        <v>0.03</v>
      </c>
      <c r="L122" s="84">
        <v>0.04</v>
      </c>
      <c r="M122" s="84">
        <v>0.16</v>
      </c>
      <c r="N122" s="34">
        <v>0.12</v>
      </c>
      <c r="O122" s="34">
        <v>0.15</v>
      </c>
      <c r="P122" s="34">
        <v>0.28000000000000003</v>
      </c>
      <c r="Q122" s="34">
        <v>0.04</v>
      </c>
      <c r="R122" s="34">
        <v>0.03</v>
      </c>
      <c r="S122" s="84">
        <v>0.09</v>
      </c>
      <c r="T122" s="34">
        <v>0.27</v>
      </c>
      <c r="U122" s="84">
        <v>0.03</v>
      </c>
      <c r="V122" s="34">
        <v>0.23</v>
      </c>
      <c r="W122" s="84">
        <v>15</v>
      </c>
      <c r="X122" s="84"/>
      <c r="Y122" s="84" t="s">
        <v>16</v>
      </c>
      <c r="Z122" s="84">
        <f>S139</f>
        <v>0.52</v>
      </c>
      <c r="AA122" s="97">
        <v>1.9008695652173913</v>
      </c>
      <c r="AB122" s="93">
        <f t="shared" si="48"/>
        <v>6.32</v>
      </c>
      <c r="AC122" s="93">
        <f>Average!F514</f>
        <v>7.316071428571429</v>
      </c>
      <c r="AD122" s="93">
        <f>BO$34+BO$35+BO$36+BO$37+AB122</f>
        <v>14.080000000000002</v>
      </c>
      <c r="AE122" s="111">
        <f>AE88+Table717294154657789[[#This Row],[Column2]]</f>
        <v>12.900441949354994</v>
      </c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</row>
    <row r="123" spans="1:71" x14ac:dyDescent="0.2">
      <c r="A123" s="84">
        <v>16</v>
      </c>
      <c r="C123" s="84"/>
      <c r="F123" s="84"/>
      <c r="G123" s="84"/>
      <c r="H123" s="84"/>
      <c r="I123" s="84"/>
      <c r="J123" s="84"/>
      <c r="L123" s="84"/>
      <c r="M123" s="84">
        <v>0.17</v>
      </c>
      <c r="N123" s="84"/>
      <c r="O123" s="84"/>
      <c r="P123" s="84"/>
      <c r="Q123" s="84"/>
      <c r="R123" s="84"/>
      <c r="S123" s="84"/>
      <c r="T123" s="84"/>
      <c r="U123" s="84"/>
      <c r="V123" s="84"/>
      <c r="W123" s="84">
        <v>16</v>
      </c>
      <c r="X123" s="84"/>
      <c r="Y123" s="84" t="s">
        <v>17</v>
      </c>
      <c r="Z123" s="84">
        <f>T139</f>
        <v>0.74</v>
      </c>
      <c r="AA123" s="97">
        <v>1.7959090909090916</v>
      </c>
      <c r="AB123" s="93">
        <f t="shared" si="48"/>
        <v>9.0699999999999985</v>
      </c>
      <c r="AC123" s="93">
        <f>Average!F515</f>
        <v>6.6355698005698009</v>
      </c>
      <c r="AD123" s="93">
        <f>BP$34+BP$35+BP$36+BP$37+AB123</f>
        <v>15.169999999999998</v>
      </c>
      <c r="AE123" s="111">
        <f>AE89+Table717294154657789[[#This Row],[Column2]]</f>
        <v>11.597999037999038</v>
      </c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</row>
    <row r="124" spans="1:71" x14ac:dyDescent="0.2">
      <c r="A124" s="84">
        <v>17</v>
      </c>
      <c r="B124" s="84"/>
      <c r="C124" s="84"/>
      <c r="D124" s="34"/>
      <c r="E124" s="84"/>
      <c r="F124" s="84"/>
      <c r="G124" s="84"/>
      <c r="H124" s="84"/>
      <c r="I124" s="34"/>
      <c r="J124" s="84"/>
      <c r="K124" s="84"/>
      <c r="L124" s="34"/>
      <c r="M124" s="34"/>
      <c r="N124" s="84"/>
      <c r="O124" s="84"/>
      <c r="P124" s="84"/>
      <c r="Q124" s="84"/>
      <c r="R124" s="84"/>
      <c r="S124" s="84"/>
      <c r="T124" s="84"/>
      <c r="U124" s="84"/>
      <c r="V124" s="84">
        <v>0.01</v>
      </c>
      <c r="W124" s="84">
        <v>17</v>
      </c>
      <c r="X124" s="84"/>
      <c r="Y124" s="84" t="s">
        <v>18</v>
      </c>
      <c r="Z124" s="84">
        <f>U139</f>
        <v>0.88000000000000012</v>
      </c>
      <c r="AA124" s="97">
        <v>1.8908333333333334</v>
      </c>
      <c r="AB124" s="93">
        <f t="shared" si="48"/>
        <v>8.5</v>
      </c>
      <c r="AC124" s="93">
        <f>Average!F516</f>
        <v>7.4830769230769221</v>
      </c>
      <c r="AD124" s="93">
        <f>BQ$34+BQ$35+BQ$36+BQ$37+AB124</f>
        <v>8.5</v>
      </c>
      <c r="AE124" s="111">
        <f>AE90+Table717294154657789[[#This Row],[Column2]]</f>
        <v>12.192051282051283</v>
      </c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</row>
    <row r="125" spans="1:71" x14ac:dyDescent="0.2">
      <c r="A125" s="84">
        <v>18</v>
      </c>
      <c r="B125" s="84"/>
      <c r="C125" s="84"/>
      <c r="F125" s="84"/>
      <c r="G125" s="84"/>
      <c r="H125" s="84"/>
      <c r="I125" s="34"/>
      <c r="J125" s="84"/>
      <c r="L125" s="84"/>
      <c r="M125" s="34"/>
      <c r="N125" s="84"/>
      <c r="O125" s="84"/>
      <c r="P125" s="84"/>
      <c r="Q125" s="84"/>
      <c r="R125" s="84"/>
      <c r="U125" s="84"/>
      <c r="V125" s="34">
        <v>0.01</v>
      </c>
      <c r="W125" s="84">
        <v>18</v>
      </c>
      <c r="X125" s="84"/>
      <c r="Y125" s="84" t="s">
        <v>19</v>
      </c>
      <c r="Z125" s="84">
        <f>V139</f>
        <v>1.1600000000000004</v>
      </c>
      <c r="AA125" s="97">
        <v>2.4596153846153843</v>
      </c>
      <c r="AB125" s="93">
        <f t="shared" si="48"/>
        <v>9.8699999999999992</v>
      </c>
      <c r="AC125" s="93">
        <f>Average!F517</f>
        <v>12.321944444444444</v>
      </c>
      <c r="AD125" s="93">
        <f>BR$34+BR$35+BR$36+BR$37+AB125</f>
        <v>16.239999999999998</v>
      </c>
      <c r="AE125" s="111">
        <f>AE91+Table717294154657789[[#This Row],[Column2]]</f>
        <v>18.274102564102563</v>
      </c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</row>
    <row r="126" spans="1:71" x14ac:dyDescent="0.2">
      <c r="A126" s="84">
        <v>19</v>
      </c>
      <c r="B126" s="34"/>
      <c r="C126" s="84"/>
      <c r="D126" s="34"/>
      <c r="E126" s="34"/>
      <c r="F126" s="84"/>
      <c r="G126" s="84"/>
      <c r="H126" s="84"/>
      <c r="I126" s="34"/>
      <c r="J126" s="84"/>
      <c r="K126" s="84"/>
      <c r="L126" s="34"/>
      <c r="M126" s="84"/>
      <c r="N126" s="84"/>
      <c r="O126" s="84"/>
      <c r="P126" s="84"/>
      <c r="Q126" s="84"/>
      <c r="R126" s="84"/>
      <c r="S126" s="84"/>
      <c r="T126" s="84"/>
      <c r="U126" s="84"/>
      <c r="V126" s="34">
        <v>0.01</v>
      </c>
      <c r="W126" s="84">
        <v>19</v>
      </c>
      <c r="X126" s="84"/>
      <c r="Y126" s="84"/>
      <c r="Z126" s="84"/>
      <c r="AA126" s="90"/>
      <c r="AB126" s="92"/>
      <c r="AC126" s="92"/>
      <c r="AD126" s="93"/>
      <c r="AE126" s="126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</row>
    <row r="127" spans="1:71" x14ac:dyDescent="0.2">
      <c r="A127" s="84">
        <v>20</v>
      </c>
      <c r="B127" s="34"/>
      <c r="C127" s="84"/>
      <c r="D127" s="34"/>
      <c r="E127" s="34"/>
      <c r="F127" s="84"/>
      <c r="G127" s="84"/>
      <c r="H127" s="84"/>
      <c r="I127" s="34"/>
      <c r="J127" s="84"/>
      <c r="K127" s="34"/>
      <c r="L127" s="34"/>
      <c r="M127" s="84"/>
      <c r="N127" s="84"/>
      <c r="O127" s="34"/>
      <c r="P127" s="84"/>
      <c r="Q127" s="84"/>
      <c r="R127" s="34"/>
      <c r="S127" s="84"/>
      <c r="T127" s="84"/>
      <c r="U127" s="84"/>
      <c r="V127" s="34">
        <v>0.01</v>
      </c>
      <c r="W127" s="84">
        <v>20</v>
      </c>
      <c r="X127" s="84"/>
      <c r="Y127" s="84" t="s">
        <v>101</v>
      </c>
      <c r="Z127" s="90"/>
      <c r="AA127" s="90"/>
      <c r="AB127" s="92"/>
      <c r="AC127" s="163"/>
      <c r="AD127" s="92" t="s">
        <v>145</v>
      </c>
      <c r="AE127" s="93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</row>
    <row r="128" spans="1:71" x14ac:dyDescent="0.2">
      <c r="A128" s="84">
        <v>21</v>
      </c>
      <c r="B128" s="84"/>
      <c r="C128" s="34"/>
      <c r="D128" s="84"/>
      <c r="E128" s="84"/>
      <c r="F128" s="84"/>
      <c r="G128" s="84"/>
      <c r="H128" s="84"/>
      <c r="I128" s="84"/>
      <c r="J128" s="84"/>
      <c r="K128" s="34"/>
      <c r="L128" s="34"/>
      <c r="M128" s="84"/>
      <c r="N128" s="84"/>
      <c r="O128" s="34"/>
      <c r="P128" s="34"/>
      <c r="Q128" s="84"/>
      <c r="R128" s="34"/>
      <c r="S128" s="84"/>
      <c r="T128" s="84"/>
      <c r="U128" s="84"/>
      <c r="V128" s="34">
        <v>0.02</v>
      </c>
      <c r="W128" s="84">
        <v>21</v>
      </c>
      <c r="X128" s="84"/>
      <c r="Y128" s="84"/>
      <c r="Z128" s="91" t="s">
        <v>102</v>
      </c>
      <c r="AA128" s="91"/>
      <c r="AB128" s="127" t="s">
        <v>179</v>
      </c>
      <c r="AC128" s="92"/>
      <c r="AD128" s="93"/>
      <c r="AE128" s="126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</row>
    <row r="129" spans="1:71" x14ac:dyDescent="0.2">
      <c r="A129" s="84">
        <v>22</v>
      </c>
      <c r="B129" s="34">
        <v>0.19</v>
      </c>
      <c r="C129" s="34">
        <v>0.15</v>
      </c>
      <c r="D129" s="34">
        <v>0.16</v>
      </c>
      <c r="E129" s="84"/>
      <c r="F129" s="34">
        <v>0.11</v>
      </c>
      <c r="G129" s="84">
        <v>0.04</v>
      </c>
      <c r="H129" s="84">
        <v>0.1</v>
      </c>
      <c r="I129" s="34">
        <v>0.17</v>
      </c>
      <c r="J129" s="84">
        <v>0.2</v>
      </c>
      <c r="K129" s="34">
        <v>0.01</v>
      </c>
      <c r="L129" s="84">
        <v>0.24</v>
      </c>
      <c r="M129" s="84">
        <v>0.1</v>
      </c>
      <c r="N129" s="34">
        <v>0.11</v>
      </c>
      <c r="O129" s="34">
        <v>0.2</v>
      </c>
      <c r="P129" s="34">
        <v>0.11</v>
      </c>
      <c r="Q129" s="34">
        <v>0.14000000000000001</v>
      </c>
      <c r="R129" s="34">
        <v>0.1</v>
      </c>
      <c r="S129" s="84">
        <v>0.13</v>
      </c>
      <c r="T129" s="34">
        <v>0.11</v>
      </c>
      <c r="U129" s="84">
        <v>0.04</v>
      </c>
      <c r="V129" s="34">
        <v>0.03</v>
      </c>
      <c r="W129" s="84">
        <v>22</v>
      </c>
      <c r="X129" s="84"/>
      <c r="Y129" s="84"/>
      <c r="Z129" s="92"/>
      <c r="AA129" s="92"/>
      <c r="AB129" s="92"/>
      <c r="AC129" s="92"/>
      <c r="AD129" s="93"/>
      <c r="AE129" s="93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</row>
    <row r="130" spans="1:71" x14ac:dyDescent="0.2">
      <c r="A130" s="84">
        <v>23</v>
      </c>
      <c r="B130" s="34">
        <v>0.09</v>
      </c>
      <c r="C130" s="84">
        <v>0.64</v>
      </c>
      <c r="D130" s="34">
        <v>0.09</v>
      </c>
      <c r="E130" s="34"/>
      <c r="F130" s="34">
        <v>0.09</v>
      </c>
      <c r="G130" s="84">
        <v>0.41</v>
      </c>
      <c r="H130" s="84">
        <v>0.54</v>
      </c>
      <c r="I130" s="34">
        <v>0.09</v>
      </c>
      <c r="J130" s="84">
        <v>0.01</v>
      </c>
      <c r="K130" s="34">
        <v>0.11</v>
      </c>
      <c r="L130" s="34">
        <v>0.13</v>
      </c>
      <c r="M130" s="84">
        <v>0.06</v>
      </c>
      <c r="N130" s="34">
        <v>0.45</v>
      </c>
      <c r="O130" s="34">
        <v>7.0000000000000007E-2</v>
      </c>
      <c r="P130" s="34">
        <v>0.33</v>
      </c>
      <c r="Q130" s="34">
        <v>0.13</v>
      </c>
      <c r="R130" s="34">
        <v>0.1</v>
      </c>
      <c r="S130" s="84">
        <v>0.12</v>
      </c>
      <c r="T130" s="34">
        <v>0.25</v>
      </c>
      <c r="U130" s="84">
        <v>0.31</v>
      </c>
      <c r="V130" s="34">
        <v>0.38</v>
      </c>
      <c r="W130" s="84">
        <v>23</v>
      </c>
      <c r="X130" s="84"/>
      <c r="Y130" s="84"/>
      <c r="Z130" s="92"/>
      <c r="AA130" s="92"/>
      <c r="AB130" s="92"/>
      <c r="AC130" s="92"/>
      <c r="AD130" s="93"/>
      <c r="AE130" s="93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</row>
    <row r="131" spans="1:71" x14ac:dyDescent="0.2">
      <c r="A131" s="84">
        <v>24</v>
      </c>
      <c r="B131" s="84"/>
      <c r="C131" s="84"/>
      <c r="D131" s="84"/>
      <c r="E131" s="84"/>
      <c r="F131" s="84"/>
      <c r="G131" s="84"/>
      <c r="H131" s="84"/>
      <c r="I131" s="84"/>
      <c r="J131" s="84"/>
      <c r="L131" s="84"/>
      <c r="M131" s="84"/>
      <c r="N131" s="84"/>
      <c r="O131" s="84"/>
      <c r="P131" s="84"/>
      <c r="Q131" s="84"/>
      <c r="R131" s="34"/>
      <c r="T131" s="84"/>
      <c r="U131" s="84"/>
      <c r="V131" s="84"/>
      <c r="W131" s="84">
        <v>24</v>
      </c>
      <c r="X131" s="84"/>
      <c r="Y131" s="84"/>
      <c r="Z131" s="92"/>
      <c r="AA131" s="92"/>
      <c r="AB131" s="92"/>
      <c r="AC131" s="92"/>
      <c r="AD131" s="93"/>
      <c r="AE131" s="93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</row>
    <row r="132" spans="1:71" x14ac:dyDescent="0.2">
      <c r="A132" s="84">
        <v>25</v>
      </c>
      <c r="B132">
        <v>0.01</v>
      </c>
      <c r="C132" s="84">
        <v>0.04</v>
      </c>
      <c r="D132" s="34">
        <v>0.01</v>
      </c>
      <c r="F132" s="84">
        <v>0.02</v>
      </c>
      <c r="G132" s="84">
        <v>0.06</v>
      </c>
      <c r="H132" s="84">
        <v>0.15</v>
      </c>
      <c r="I132" s="84">
        <v>0.01</v>
      </c>
      <c r="J132" s="84"/>
      <c r="K132">
        <v>0.01</v>
      </c>
      <c r="L132" s="84">
        <v>0.01</v>
      </c>
      <c r="M132" s="84"/>
      <c r="N132" s="34">
        <v>0.06</v>
      </c>
      <c r="O132" s="84">
        <v>0.01</v>
      </c>
      <c r="P132" s="34">
        <v>0.01</v>
      </c>
      <c r="Q132" s="84"/>
      <c r="R132" s="34">
        <v>0.02</v>
      </c>
      <c r="S132" s="84"/>
      <c r="T132" s="84">
        <v>0.05</v>
      </c>
      <c r="U132" s="84">
        <v>0.06</v>
      </c>
      <c r="V132" s="34">
        <v>0.13</v>
      </c>
      <c r="W132" s="84">
        <v>25</v>
      </c>
      <c r="X132" s="84"/>
      <c r="Y132" s="84"/>
      <c r="Z132" s="92"/>
      <c r="AA132" s="92"/>
      <c r="AB132" s="92"/>
      <c r="AC132" s="92"/>
      <c r="AD132" s="93"/>
      <c r="AE132" s="93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</row>
    <row r="133" spans="1:71" x14ac:dyDescent="0.2">
      <c r="A133" s="84">
        <v>26</v>
      </c>
      <c r="B133" s="84">
        <v>0.01</v>
      </c>
      <c r="C133" s="84"/>
      <c r="D133" s="34">
        <v>0.01</v>
      </c>
      <c r="E133" s="84"/>
      <c r="F133" s="84"/>
      <c r="G133" s="84"/>
      <c r="H133" s="84"/>
      <c r="I133" s="84"/>
      <c r="J133" s="84"/>
      <c r="L133" s="84"/>
      <c r="M133" s="84"/>
      <c r="N133" s="84"/>
      <c r="P133" s="84"/>
      <c r="Q133" s="84"/>
      <c r="R133" s="34">
        <v>0.1</v>
      </c>
      <c r="S133" s="84"/>
      <c r="T133" s="84"/>
      <c r="U133" s="84"/>
      <c r="V133" s="34">
        <v>0.02</v>
      </c>
      <c r="W133" s="84">
        <v>26</v>
      </c>
      <c r="X133" s="84"/>
      <c r="Y133" s="84"/>
      <c r="Z133" s="92"/>
      <c r="AA133" s="92"/>
      <c r="AB133" s="92"/>
      <c r="AC133" s="92"/>
      <c r="AD133" s="93"/>
      <c r="AE133" s="93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</row>
    <row r="134" spans="1:71" x14ac:dyDescent="0.2">
      <c r="A134" s="84">
        <v>27</v>
      </c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34"/>
      <c r="N134" s="84"/>
      <c r="Q134" s="84"/>
      <c r="R134" s="84"/>
      <c r="S134" s="84"/>
      <c r="T134" s="84"/>
      <c r="U134" s="84"/>
      <c r="V134" s="34">
        <v>0.01</v>
      </c>
      <c r="W134" s="84">
        <v>27</v>
      </c>
      <c r="X134" s="84"/>
      <c r="Y134" s="84"/>
      <c r="Z134" s="92"/>
      <c r="AA134" s="92"/>
      <c r="AB134" s="92"/>
      <c r="AC134" s="92"/>
      <c r="AD134" s="93"/>
      <c r="AE134" s="93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</row>
    <row r="135" spans="1:71" x14ac:dyDescent="0.2">
      <c r="A135" s="84">
        <v>28</v>
      </c>
      <c r="C135" s="84"/>
      <c r="F135" s="84"/>
      <c r="G135" s="84"/>
      <c r="H135" s="84"/>
      <c r="I135" s="84"/>
      <c r="J135" s="84"/>
      <c r="L135" s="84"/>
      <c r="M135" s="84"/>
      <c r="N135" s="84"/>
      <c r="Q135" s="84"/>
      <c r="T135" s="84"/>
      <c r="U135" s="84"/>
      <c r="V135" s="34">
        <v>0.02</v>
      </c>
      <c r="W135" s="84">
        <v>28</v>
      </c>
      <c r="X135" s="84"/>
      <c r="Y135" s="84"/>
      <c r="Z135" s="92"/>
      <c r="AA135" s="92"/>
      <c r="AB135" s="92"/>
      <c r="AC135" s="92"/>
      <c r="AD135" s="93"/>
      <c r="AE135" s="93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</row>
    <row r="136" spans="1:71" x14ac:dyDescent="0.2">
      <c r="A136" s="84">
        <v>29</v>
      </c>
      <c r="B136" s="84"/>
      <c r="C136" s="84"/>
      <c r="D136" s="84"/>
      <c r="E136" s="84"/>
      <c r="F136" s="84"/>
      <c r="G136" s="84"/>
      <c r="H136" s="84">
        <v>0.02</v>
      </c>
      <c r="I136" s="84"/>
      <c r="J136" s="84">
        <v>0.02</v>
      </c>
      <c r="K136" s="84"/>
      <c r="L136" s="84"/>
      <c r="M136" s="84"/>
      <c r="N136" s="84"/>
      <c r="P136" s="84"/>
      <c r="Q136" s="84">
        <v>0.01</v>
      </c>
      <c r="R136" s="84">
        <v>1.38</v>
      </c>
      <c r="S136" s="84">
        <v>0.03</v>
      </c>
      <c r="T136" s="84">
        <v>0.01</v>
      </c>
      <c r="U136" s="84"/>
      <c r="V136" s="84"/>
      <c r="W136" s="84">
        <v>29</v>
      </c>
      <c r="X136" s="84"/>
      <c r="Y136" s="84"/>
      <c r="Z136" s="92"/>
      <c r="AA136" s="92"/>
      <c r="AB136" s="92"/>
      <c r="AC136" s="92"/>
      <c r="AD136" s="93"/>
      <c r="AE136" s="93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</row>
    <row r="137" spans="1:71" x14ac:dyDescent="0.2">
      <c r="A137" s="84">
        <v>30</v>
      </c>
      <c r="B137" s="84"/>
      <c r="C137" s="84"/>
      <c r="E137" s="84"/>
      <c r="F137" s="84"/>
      <c r="G137" s="84"/>
      <c r="H137" s="84"/>
      <c r="I137" s="84"/>
      <c r="J137" s="84"/>
      <c r="L137" s="84"/>
      <c r="M137" s="84"/>
      <c r="N137" s="84"/>
      <c r="P137" s="84"/>
      <c r="Q137" s="84"/>
      <c r="R137" s="84"/>
      <c r="S137" s="84"/>
      <c r="T137" s="84"/>
      <c r="U137" s="84"/>
      <c r="V137" s="34">
        <v>0.02</v>
      </c>
      <c r="W137" s="84">
        <v>30</v>
      </c>
      <c r="X137" s="84"/>
      <c r="Y137" s="84"/>
      <c r="Z137" s="92"/>
      <c r="AA137" s="92"/>
      <c r="AB137" s="92"/>
      <c r="AC137" s="92"/>
      <c r="AD137" s="93"/>
      <c r="AE137" s="93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</row>
    <row r="138" spans="1:71" x14ac:dyDescent="0.2">
      <c r="A138" s="84">
        <v>31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>
        <v>31</v>
      </c>
      <c r="X138" s="84"/>
      <c r="Y138" s="84"/>
      <c r="Z138" s="92"/>
      <c r="AA138" s="92"/>
      <c r="AB138" s="92"/>
      <c r="AC138" s="92"/>
      <c r="AD138" s="93"/>
      <c r="AE138" s="93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</row>
    <row r="139" spans="1:71" x14ac:dyDescent="0.2">
      <c r="A139" s="102" t="s">
        <v>37</v>
      </c>
      <c r="B139" s="102">
        <f t="shared" ref="B139:V139" si="49">SUM(B108:B138)</f>
        <v>0.48</v>
      </c>
      <c r="C139" s="102">
        <f t="shared" si="49"/>
        <v>1.2000000000000002</v>
      </c>
      <c r="D139" s="102">
        <f t="shared" si="49"/>
        <v>0.5</v>
      </c>
      <c r="E139" s="102">
        <f t="shared" si="49"/>
        <v>0.33999999999999997</v>
      </c>
      <c r="F139" s="102">
        <f t="shared" si="49"/>
        <v>0.56999999999999995</v>
      </c>
      <c r="G139" s="102">
        <f t="shared" si="49"/>
        <v>0.77</v>
      </c>
      <c r="H139" s="102">
        <f t="shared" si="49"/>
        <v>1.25</v>
      </c>
      <c r="I139" s="102">
        <f t="shared" si="49"/>
        <v>0.6</v>
      </c>
      <c r="J139" s="102">
        <f t="shared" si="49"/>
        <v>0.41000000000000003</v>
      </c>
      <c r="K139" s="102">
        <f t="shared" si="49"/>
        <v>0.16</v>
      </c>
      <c r="L139" s="102">
        <f t="shared" si="49"/>
        <v>0.61</v>
      </c>
      <c r="M139" s="102">
        <f t="shared" si="49"/>
        <v>0.49000000000000005</v>
      </c>
      <c r="N139" s="102">
        <f t="shared" si="49"/>
        <v>0.95</v>
      </c>
      <c r="O139" s="102">
        <f t="shared" si="49"/>
        <v>0.59000000000000008</v>
      </c>
      <c r="P139" s="102">
        <f t="shared" si="49"/>
        <v>0.82000000000000006</v>
      </c>
      <c r="Q139" s="102">
        <f t="shared" si="49"/>
        <v>0.5</v>
      </c>
      <c r="R139" s="102">
        <f t="shared" si="49"/>
        <v>1.83</v>
      </c>
      <c r="S139" s="102">
        <f t="shared" si="49"/>
        <v>0.52</v>
      </c>
      <c r="T139" s="102">
        <f t="shared" si="49"/>
        <v>0.74</v>
      </c>
      <c r="U139" s="102">
        <f t="shared" si="49"/>
        <v>0.88000000000000012</v>
      </c>
      <c r="V139" s="102">
        <f t="shared" si="49"/>
        <v>1.1600000000000004</v>
      </c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</row>
    <row r="140" spans="1:71" x14ac:dyDescent="0.2">
      <c r="A140" s="84"/>
      <c r="B140" s="84"/>
      <c r="C140" s="34" t="s">
        <v>214</v>
      </c>
      <c r="D140" s="84"/>
      <c r="E140" s="84"/>
      <c r="F140" s="84"/>
      <c r="G140" s="34" t="s">
        <v>220</v>
      </c>
      <c r="H140" s="34" t="s">
        <v>216</v>
      </c>
      <c r="I140" s="84"/>
      <c r="J140" s="84"/>
      <c r="K140" s="84"/>
      <c r="L140" s="84"/>
      <c r="M140" s="84"/>
      <c r="N140" s="84"/>
      <c r="O140" s="87"/>
      <c r="P140" s="34" t="s">
        <v>213</v>
      </c>
      <c r="Q140" s="165"/>
      <c r="R140" s="34" t="s">
        <v>225</v>
      </c>
      <c r="S140" s="34" t="s">
        <v>221</v>
      </c>
      <c r="T140" s="84"/>
      <c r="U140" s="34" t="s">
        <v>39</v>
      </c>
      <c r="V140" s="34" t="s">
        <v>218</v>
      </c>
      <c r="W140" s="84"/>
      <c r="X140" s="84"/>
      <c r="Y140" s="128"/>
      <c r="Z140" s="129"/>
      <c r="AA140" s="129"/>
      <c r="AB140" s="129"/>
      <c r="AC140" s="129"/>
      <c r="AD140" s="130"/>
      <c r="AE140" s="130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</row>
    <row r="141" spans="1:71" x14ac:dyDescent="0.2">
      <c r="A141" s="84" t="s">
        <v>42</v>
      </c>
      <c r="B141" s="84" t="s">
        <v>1</v>
      </c>
      <c r="C141" s="84" t="s">
        <v>2</v>
      </c>
      <c r="D141" s="84" t="s">
        <v>113</v>
      </c>
      <c r="E141" s="84" t="s">
        <v>4</v>
      </c>
      <c r="F141" s="84" t="s">
        <v>5</v>
      </c>
      <c r="G141" s="34" t="s">
        <v>219</v>
      </c>
      <c r="H141" s="34" t="s">
        <v>217</v>
      </c>
      <c r="I141" s="84" t="s">
        <v>6</v>
      </c>
      <c r="J141" s="84" t="s">
        <v>180</v>
      </c>
      <c r="K141" s="84" t="s">
        <v>96</v>
      </c>
      <c r="L141" s="84" t="s">
        <v>9</v>
      </c>
      <c r="M141" s="34" t="s">
        <v>195</v>
      </c>
      <c r="N141" s="84" t="s">
        <v>11</v>
      </c>
      <c r="O141" s="34" t="s">
        <v>209</v>
      </c>
      <c r="P141" s="84" t="s">
        <v>13</v>
      </c>
      <c r="Q141" s="162" t="s">
        <v>208</v>
      </c>
      <c r="R141" s="84" t="s">
        <v>191</v>
      </c>
      <c r="S141" s="34" t="s">
        <v>210</v>
      </c>
      <c r="T141" s="84" t="s">
        <v>17</v>
      </c>
      <c r="U141" s="34" t="s">
        <v>211</v>
      </c>
      <c r="V141" s="84" t="s">
        <v>19</v>
      </c>
      <c r="W141" s="84"/>
      <c r="X141" s="84"/>
      <c r="Y141" s="143">
        <v>43952</v>
      </c>
      <c r="Z141" s="132"/>
      <c r="AA141" s="133" t="s">
        <v>107</v>
      </c>
      <c r="AB141" s="132"/>
      <c r="AC141" s="132"/>
      <c r="AD141" s="134"/>
      <c r="AE141" s="105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</row>
    <row r="142" spans="1:71" x14ac:dyDescent="0.2">
      <c r="A142" s="84">
        <v>2020</v>
      </c>
      <c r="B142" s="84"/>
      <c r="C142" s="84"/>
      <c r="D142" s="84"/>
      <c r="E142" s="34" t="s">
        <v>212</v>
      </c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99"/>
      <c r="S142" s="84"/>
      <c r="T142" s="84"/>
      <c r="U142" s="84"/>
      <c r="V142" s="84"/>
      <c r="W142" s="84"/>
      <c r="X142" s="84"/>
      <c r="Y142" s="84"/>
      <c r="Z142" s="90" t="s">
        <v>42</v>
      </c>
      <c r="AA142" s="90" t="s">
        <v>115</v>
      </c>
      <c r="AB142" s="92" t="s">
        <v>99</v>
      </c>
      <c r="AC142" s="124" t="s">
        <v>116</v>
      </c>
      <c r="AD142" s="93" t="s">
        <v>100</v>
      </c>
      <c r="AE142" s="93" t="s">
        <v>178</v>
      </c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</row>
    <row r="143" spans="1:71" x14ac:dyDescent="0.2">
      <c r="A143" s="84">
        <v>1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99"/>
      <c r="S143" s="84"/>
      <c r="T143" s="84"/>
      <c r="U143" s="84"/>
      <c r="V143" s="84"/>
      <c r="W143" s="84">
        <v>1</v>
      </c>
      <c r="X143" s="84"/>
      <c r="Y143" s="84" t="s">
        <v>1</v>
      </c>
      <c r="Z143" s="90">
        <f>B174</f>
        <v>3.5599999999999996</v>
      </c>
      <c r="AA143" s="97">
        <v>1.4386956521739136</v>
      </c>
      <c r="AB143" s="93">
        <f>AL28</f>
        <v>9.5</v>
      </c>
      <c r="AC143" s="93">
        <f>Average!G499</f>
        <v>6.9767857142857155</v>
      </c>
      <c r="AD143" s="93">
        <f>AX$34+AX$35+AX$36+AX$37+AB143</f>
        <v>14.93</v>
      </c>
      <c r="AE143" s="111">
        <f>AE107+Table818304255667890[[#This Row],[Column3]]</f>
        <v>10.845265988037729</v>
      </c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</row>
    <row r="144" spans="1:71" x14ac:dyDescent="0.2">
      <c r="A144" s="84">
        <v>2</v>
      </c>
      <c r="B144" s="84">
        <v>0.26</v>
      </c>
      <c r="C144" s="84">
        <v>0.21</v>
      </c>
      <c r="D144" s="34">
        <v>0.26</v>
      </c>
      <c r="E144" s="34">
        <v>0.23</v>
      </c>
      <c r="F144" s="34">
        <v>0.17</v>
      </c>
      <c r="G144" s="34">
        <v>0.3</v>
      </c>
      <c r="H144" s="34">
        <v>0.42</v>
      </c>
      <c r="I144" s="34">
        <v>0.19</v>
      </c>
      <c r="J144" s="34">
        <v>0.22</v>
      </c>
      <c r="K144" s="34">
        <v>0.19</v>
      </c>
      <c r="L144" s="34">
        <v>0.35</v>
      </c>
      <c r="M144" s="34">
        <v>0.11</v>
      </c>
      <c r="N144" s="34">
        <v>0.37</v>
      </c>
      <c r="O144" s="34">
        <v>0.12</v>
      </c>
      <c r="P144" s="34">
        <v>0.12</v>
      </c>
      <c r="Q144" s="34">
        <v>0.09</v>
      </c>
      <c r="R144" s="99"/>
      <c r="S144" s="34">
        <v>0.12</v>
      </c>
      <c r="T144" s="34">
        <v>0.15</v>
      </c>
      <c r="U144" s="34">
        <v>0.15</v>
      </c>
      <c r="V144" s="34">
        <v>0.12</v>
      </c>
      <c r="W144" s="84">
        <v>2</v>
      </c>
      <c r="X144" s="84"/>
      <c r="Y144" s="84" t="s">
        <v>2</v>
      </c>
      <c r="Z144" s="90">
        <f>C174</f>
        <v>3.64</v>
      </c>
      <c r="AA144" s="97">
        <v>2.0531578947368421</v>
      </c>
      <c r="AB144" s="93">
        <f>AL29</f>
        <v>10.66</v>
      </c>
      <c r="AC144" s="93">
        <f>Average!G500</f>
        <v>9.8429244306418209</v>
      </c>
      <c r="AD144" s="93">
        <f>AY$34+AY$35+AY$36+AY$37+AB144</f>
        <v>19.149999999999999</v>
      </c>
      <c r="AE144" s="111">
        <f>AE108+Table818304255667890[[#This Row],[Column3]]</f>
        <v>15.615342459846429</v>
      </c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</row>
    <row r="145" spans="1:71" x14ac:dyDescent="0.2">
      <c r="A145" s="84">
        <v>3</v>
      </c>
      <c r="B145" s="84">
        <v>0.02</v>
      </c>
      <c r="C145" s="84">
        <v>0.01</v>
      </c>
      <c r="D145" s="84"/>
      <c r="E145" s="84"/>
      <c r="F145" s="34">
        <v>0.01</v>
      </c>
      <c r="G145" s="84"/>
      <c r="H145" s="84"/>
      <c r="I145" s="34">
        <v>0.06</v>
      </c>
      <c r="J145" s="84">
        <v>0.01</v>
      </c>
      <c r="K145" s="84">
        <v>0.02</v>
      </c>
      <c r="L145" s="34">
        <v>0.02</v>
      </c>
      <c r="M145" s="84"/>
      <c r="N145" s="34">
        <v>0.01</v>
      </c>
      <c r="O145" s="34">
        <v>0.01</v>
      </c>
      <c r="P145" s="34">
        <v>0.02</v>
      </c>
      <c r="Q145" s="84"/>
      <c r="R145" s="99"/>
      <c r="S145" s="84">
        <v>0.01</v>
      </c>
      <c r="T145" s="84">
        <v>0.01</v>
      </c>
      <c r="U145" s="84">
        <v>0.04</v>
      </c>
      <c r="V145" s="34">
        <v>0.03</v>
      </c>
      <c r="W145" s="84">
        <v>3</v>
      </c>
      <c r="X145" s="84"/>
      <c r="Y145" s="84" t="s">
        <v>113</v>
      </c>
      <c r="Z145" s="90">
        <f>D174</f>
        <v>26.240000000000002</v>
      </c>
      <c r="AA145" s="97"/>
      <c r="AB145" s="93">
        <f>AL30</f>
        <v>34.07</v>
      </c>
      <c r="AC145" s="93"/>
      <c r="AD145" s="93">
        <f>AZ$34+AZ$35+AZ$36+AZ$37+AB145</f>
        <v>36.770000000000003</v>
      </c>
      <c r="AE145" s="111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</row>
    <row r="146" spans="1:71" x14ac:dyDescent="0.2">
      <c r="A146" s="84">
        <v>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99"/>
      <c r="S146" s="84"/>
      <c r="T146" s="84"/>
      <c r="U146" s="84"/>
      <c r="V146" s="84"/>
      <c r="W146" s="84">
        <v>4</v>
      </c>
      <c r="X146" s="84"/>
      <c r="Y146" s="84" t="s">
        <v>4</v>
      </c>
      <c r="Z146" s="90">
        <f>E174</f>
        <v>3.9299999999999997</v>
      </c>
      <c r="AA146" s="97">
        <v>1.7382608695652173</v>
      </c>
      <c r="AB146" s="93">
        <f>AL31</f>
        <v>11.280000000000001</v>
      </c>
      <c r="AC146" s="93">
        <f>Average!G502</f>
        <v>10.476071428571428</v>
      </c>
      <c r="AD146" s="93">
        <f>BA$34+BA$35+BA$36+BA$37+AB146</f>
        <v>15.96</v>
      </c>
      <c r="AE146" s="111">
        <f>AE110+Table818304255667890[[#This Row],[Column3]]</f>
        <v>16.500993788819873</v>
      </c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</row>
    <row r="147" spans="1:71" x14ac:dyDescent="0.2">
      <c r="A147" s="84">
        <v>5</v>
      </c>
      <c r="B147" s="84"/>
      <c r="C147" s="84"/>
      <c r="D147" s="84"/>
      <c r="E147" s="84"/>
      <c r="F147" s="84"/>
      <c r="G147" s="84"/>
      <c r="H147" s="84"/>
      <c r="I147" s="84"/>
      <c r="J147" s="84"/>
      <c r="L147" s="84"/>
      <c r="M147" s="84"/>
      <c r="N147" s="84"/>
      <c r="O147" s="84"/>
      <c r="P147" s="84"/>
      <c r="Q147" s="84"/>
      <c r="R147" s="99"/>
      <c r="T147" s="84"/>
      <c r="U147" s="84"/>
      <c r="V147" s="84"/>
      <c r="W147" s="84">
        <v>5</v>
      </c>
      <c r="X147" s="84"/>
      <c r="Y147" s="84" t="s">
        <v>5</v>
      </c>
      <c r="Z147" s="90">
        <f>F174</f>
        <v>2.75</v>
      </c>
      <c r="AA147" s="97">
        <v>1.7795652173913044</v>
      </c>
      <c r="AB147" s="93">
        <f>AL32</f>
        <v>8.24</v>
      </c>
      <c r="AC147" s="93">
        <f>Average!G503</f>
        <v>7.65</v>
      </c>
      <c r="AD147" s="93">
        <f>BB$34+BB$35+BB$36+BB$37+AB147</f>
        <v>14.66</v>
      </c>
      <c r="AE147" s="111">
        <f>AE111+Table818304255667890[[#This Row],[Column3]]</f>
        <v>12.045718753870929</v>
      </c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</row>
    <row r="148" spans="1:71" x14ac:dyDescent="0.2">
      <c r="A148" s="84">
        <v>6</v>
      </c>
      <c r="B148" s="84">
        <v>0.35</v>
      </c>
      <c r="C148" s="84">
        <v>0.26</v>
      </c>
      <c r="D148" s="34">
        <v>0.14000000000000001</v>
      </c>
      <c r="E148" s="34">
        <v>0.18</v>
      </c>
      <c r="F148" s="34">
        <v>0.17</v>
      </c>
      <c r="G148" s="34">
        <v>0.03</v>
      </c>
      <c r="H148" s="34">
        <v>0.2</v>
      </c>
      <c r="I148" s="34">
        <v>0.19</v>
      </c>
      <c r="J148" s="34">
        <v>0.28000000000000003</v>
      </c>
      <c r="K148" s="34">
        <v>0.39</v>
      </c>
      <c r="L148" s="34">
        <v>0.41</v>
      </c>
      <c r="M148" s="34">
        <v>0.28999999999999998</v>
      </c>
      <c r="N148" s="34">
        <v>0.21</v>
      </c>
      <c r="O148" s="34">
        <v>0.12</v>
      </c>
      <c r="P148" s="34">
        <v>0.27</v>
      </c>
      <c r="Q148" s="34">
        <v>0.36</v>
      </c>
      <c r="R148" s="99"/>
      <c r="S148" s="34">
        <v>0.39</v>
      </c>
      <c r="T148" s="34">
        <v>0.11</v>
      </c>
      <c r="U148" s="34">
        <v>0.4</v>
      </c>
      <c r="V148" s="34">
        <v>0.17</v>
      </c>
      <c r="W148" s="84">
        <v>6</v>
      </c>
      <c r="X148" s="84"/>
      <c r="Y148" s="84" t="s">
        <v>6</v>
      </c>
      <c r="Z148" s="90">
        <f>I174</f>
        <v>4.29</v>
      </c>
      <c r="AA148" s="97">
        <v>1.2595000000000001</v>
      </c>
      <c r="AB148" s="93">
        <f t="shared" ref="AB148:AB161" si="50">AL35</f>
        <v>13.080000000000002</v>
      </c>
      <c r="AC148" s="93">
        <f>Average!G504</f>
        <v>6.444</v>
      </c>
      <c r="AD148" s="93">
        <f>BE$34+BE$35+BE$36+BE$37+AB148</f>
        <v>17.53</v>
      </c>
      <c r="AE148" s="111">
        <f>AE112+Table818304255667890[[#This Row],[Column3]]</f>
        <v>10.715232198142417</v>
      </c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</row>
    <row r="149" spans="1:71" x14ac:dyDescent="0.2">
      <c r="A149" s="84">
        <v>7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99"/>
      <c r="S149" s="84"/>
      <c r="T149" s="84"/>
      <c r="U149" s="84"/>
      <c r="V149" s="84"/>
      <c r="W149" s="84">
        <v>7</v>
      </c>
      <c r="X149" s="84"/>
      <c r="Y149" s="84" t="s">
        <v>180</v>
      </c>
      <c r="Z149" s="90">
        <f>J174</f>
        <v>3.1</v>
      </c>
      <c r="AA149" s="97">
        <v>1.2569565217391305</v>
      </c>
      <c r="AB149" s="93">
        <f t="shared" si="50"/>
        <v>10.250000000000002</v>
      </c>
      <c r="AC149" s="93">
        <f>Average!G505</f>
        <v>7.2267857142857137</v>
      </c>
      <c r="AD149" s="93">
        <f>BF$34+BF$35+BF$36+BF$37+AB149</f>
        <v>17.110000000000003</v>
      </c>
      <c r="AE149" s="111">
        <f>AE113+Table818304255667890[[#This Row],[Column3]]</f>
        <v>11.973264275981666</v>
      </c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</row>
    <row r="150" spans="1:71" x14ac:dyDescent="0.2">
      <c r="A150" s="84">
        <v>8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157"/>
      <c r="S150" s="84"/>
      <c r="T150" s="84"/>
      <c r="U150" s="84"/>
      <c r="V150" s="84">
        <v>0.02</v>
      </c>
      <c r="W150" s="84">
        <v>8</v>
      </c>
      <c r="X150" s="84"/>
      <c r="Y150" s="84" t="s">
        <v>96</v>
      </c>
      <c r="Z150" s="90">
        <f>K174</f>
        <v>4.05</v>
      </c>
      <c r="AA150" s="97"/>
      <c r="AB150" s="93">
        <f t="shared" si="50"/>
        <v>10.170000000000002</v>
      </c>
      <c r="AC150" s="93"/>
      <c r="AD150" s="93">
        <f>BG$34+BG$35+BG$36+BG$37+AB150</f>
        <v>16.080000000000002</v>
      </c>
      <c r="AE150" s="111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1" x14ac:dyDescent="0.2">
      <c r="A151" s="84">
        <v>9</v>
      </c>
      <c r="B151" s="84"/>
      <c r="C151" s="84"/>
      <c r="D151" s="84"/>
      <c r="E151" s="84"/>
      <c r="F151" s="84"/>
      <c r="G151" s="84"/>
      <c r="H151" s="84"/>
      <c r="I151" s="139"/>
      <c r="J151" s="84"/>
      <c r="K151" s="84"/>
      <c r="L151" s="84"/>
      <c r="M151" s="84"/>
      <c r="N151" s="84"/>
      <c r="O151" s="84"/>
      <c r="Q151" s="84"/>
      <c r="R151" s="99"/>
      <c r="S151" s="84"/>
      <c r="T151" s="84"/>
      <c r="U151" s="84"/>
      <c r="V151" s="84"/>
      <c r="W151" s="84">
        <v>9</v>
      </c>
      <c r="X151" s="84"/>
      <c r="Y151" s="84" t="s">
        <v>9</v>
      </c>
      <c r="Z151" s="90">
        <f>L174</f>
        <v>5.3900000000000006</v>
      </c>
      <c r="AA151" s="97">
        <v>1.8126086956521741</v>
      </c>
      <c r="AB151" s="93">
        <f t="shared" si="50"/>
        <v>12.97</v>
      </c>
      <c r="AC151" s="93">
        <f>Average!G507</f>
        <v>9.0385714285714283</v>
      </c>
      <c r="AD151" s="93">
        <f>BH$34+BH$35+BH$36+BH$37+AB151</f>
        <v>20.67</v>
      </c>
      <c r="AE151" s="111">
        <f>AE115+Table818304255667890[[#This Row],[Column3]]</f>
        <v>14.430504061156235</v>
      </c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</row>
    <row r="152" spans="1:71" x14ac:dyDescent="0.2">
      <c r="A152" s="84">
        <v>10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99"/>
      <c r="T152" s="84"/>
      <c r="U152" s="84"/>
      <c r="V152" s="84"/>
      <c r="W152" s="84">
        <v>10</v>
      </c>
      <c r="X152" s="84"/>
      <c r="Y152" s="34" t="s">
        <v>195</v>
      </c>
      <c r="Z152" s="90">
        <f>M174</f>
        <v>3.4</v>
      </c>
      <c r="AA152" s="97">
        <v>1.4082608695652177</v>
      </c>
      <c r="AB152" s="93">
        <f t="shared" si="50"/>
        <v>3.89</v>
      </c>
      <c r="AC152" s="93">
        <f>Average!G508</f>
        <v>8.0133333333333336</v>
      </c>
      <c r="AD152" s="93">
        <f>BI$34+BI$35+BI$36+BI$37+AB152</f>
        <v>3.89</v>
      </c>
      <c r="AE152" s="111">
        <f>AE116+Table818304255667890[[#This Row],[Column3]]</f>
        <v>12.041358695652175</v>
      </c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</row>
    <row r="153" spans="1:71" x14ac:dyDescent="0.2">
      <c r="A153" s="84">
        <v>11</v>
      </c>
      <c r="B153" s="84"/>
      <c r="E153" s="84"/>
      <c r="F153" s="84"/>
      <c r="G153" s="84"/>
      <c r="H153" s="84"/>
      <c r="I153" s="84"/>
      <c r="J153" s="84"/>
      <c r="L153" s="84"/>
      <c r="M153" s="84"/>
      <c r="N153" s="84"/>
      <c r="O153" s="84"/>
      <c r="P153">
        <v>0.01</v>
      </c>
      <c r="Q153" s="84"/>
      <c r="R153" s="99"/>
      <c r="T153" s="84"/>
      <c r="U153" s="84"/>
      <c r="V153" s="84"/>
      <c r="W153" s="84">
        <v>11</v>
      </c>
      <c r="X153" s="84"/>
      <c r="Y153" s="84" t="s">
        <v>11</v>
      </c>
      <c r="Z153" s="90">
        <f>N174</f>
        <v>3.9400000000000004</v>
      </c>
      <c r="AA153" s="97">
        <v>2.1213043478260873</v>
      </c>
      <c r="AB153" s="93">
        <f t="shared" si="50"/>
        <v>7.620000000000001</v>
      </c>
      <c r="AC153" s="93">
        <f>Average!G509</f>
        <v>8.8178571428571431</v>
      </c>
      <c r="AD153" s="93">
        <f>BJ$34+BJ$35+BJ$36+BJ$37+AB153</f>
        <v>16.130000000000003</v>
      </c>
      <c r="AE153" s="111">
        <f>AE117+Table818304255667890[[#This Row],[Column3]]</f>
        <v>13.547843340234643</v>
      </c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</row>
    <row r="154" spans="1:71" x14ac:dyDescent="0.2">
      <c r="A154" s="84">
        <v>12</v>
      </c>
      <c r="B154" s="84">
        <v>0.01</v>
      </c>
      <c r="C154">
        <v>0.01</v>
      </c>
      <c r="D154">
        <v>0.12</v>
      </c>
      <c r="E154">
        <v>0.14000000000000001</v>
      </c>
      <c r="F154" s="84">
        <v>0.06</v>
      </c>
      <c r="G154" s="84"/>
      <c r="H154" s="84"/>
      <c r="I154">
        <v>0.06</v>
      </c>
      <c r="J154" s="84">
        <v>0.05</v>
      </c>
      <c r="L154" s="84">
        <v>0.01</v>
      </c>
      <c r="M154" s="34">
        <v>0.1</v>
      </c>
      <c r="N154" s="34">
        <v>0.19</v>
      </c>
      <c r="O154" s="34">
        <v>0.05</v>
      </c>
      <c r="P154" s="34">
        <v>0.02</v>
      </c>
      <c r="Q154" s="84">
        <v>1.37</v>
      </c>
      <c r="R154" s="71"/>
      <c r="S154" s="84">
        <v>0.21</v>
      </c>
      <c r="T154" s="34">
        <v>0.02</v>
      </c>
      <c r="U154" s="84"/>
      <c r="V154" s="84"/>
      <c r="W154" s="84">
        <v>12</v>
      </c>
      <c r="X154" s="84"/>
      <c r="Y154" s="84" t="str">
        <f>O141</f>
        <v>Dye Seed</v>
      </c>
      <c r="Z154" s="90">
        <f>O174</f>
        <v>3.5</v>
      </c>
      <c r="AA154" s="97">
        <v>1.4760869565217392</v>
      </c>
      <c r="AB154" s="93">
        <f t="shared" si="50"/>
        <v>11.05</v>
      </c>
      <c r="AC154" s="93">
        <f>Average!G510</f>
        <v>7.2758333333333338</v>
      </c>
      <c r="AD154" s="93">
        <f>BK$34+BK$35+BK$36+BK$37+AB154</f>
        <v>11.05</v>
      </c>
      <c r="AE154" s="111">
        <f>AE118+Table818304255667890[[#This Row],[Column3]]</f>
        <v>11.780059288537551</v>
      </c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</row>
    <row r="155" spans="1:71" x14ac:dyDescent="0.2">
      <c r="A155" s="84">
        <v>13</v>
      </c>
      <c r="B155" s="84"/>
      <c r="C155" s="84"/>
      <c r="D155" s="84"/>
      <c r="F155" s="161"/>
      <c r="G155" s="84"/>
      <c r="H155" s="84"/>
      <c r="I155" s="84"/>
      <c r="J155" s="84"/>
      <c r="K155" s="84"/>
      <c r="L155" s="84"/>
      <c r="M155" s="84"/>
      <c r="N155" s="84">
        <v>0.03</v>
      </c>
      <c r="O155" s="84"/>
      <c r="Q155" s="84"/>
      <c r="R155" s="71"/>
      <c r="S155" s="84"/>
      <c r="T155" s="84"/>
      <c r="U155" s="84"/>
      <c r="V155" s="84">
        <v>0.01</v>
      </c>
      <c r="W155" s="84">
        <v>13</v>
      </c>
      <c r="X155" s="84"/>
      <c r="Y155" s="84" t="s">
        <v>13</v>
      </c>
      <c r="Z155" s="90">
        <f>P174</f>
        <v>3.07</v>
      </c>
      <c r="AA155" s="97">
        <v>1.5530434782608697</v>
      </c>
      <c r="AB155" s="93">
        <f t="shared" si="50"/>
        <v>10.47</v>
      </c>
      <c r="AC155" s="93">
        <f>Average!G511</f>
        <v>7.5389285714285723</v>
      </c>
      <c r="AD155" s="93">
        <f>BL$34+BL$35+BL$36+BL$37+AB155</f>
        <v>16.810000000000002</v>
      </c>
      <c r="AE155" s="111">
        <f>AE119+Table818304255667890[[#This Row],[Column3]]</f>
        <v>11.857950310559007</v>
      </c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</row>
    <row r="156" spans="1:71" x14ac:dyDescent="0.2">
      <c r="A156" s="84">
        <v>14</v>
      </c>
      <c r="B156" s="84">
        <v>0.14000000000000001</v>
      </c>
      <c r="C156" s="84">
        <v>0.24</v>
      </c>
      <c r="D156" s="34">
        <v>0.14000000000000001</v>
      </c>
      <c r="E156" s="34">
        <v>0.11</v>
      </c>
      <c r="F156" s="161">
        <v>0.11</v>
      </c>
      <c r="G156" s="34">
        <v>0.28999999999999998</v>
      </c>
      <c r="H156" s="34">
        <v>0.7</v>
      </c>
      <c r="I156" s="34">
        <v>0.11</v>
      </c>
      <c r="J156" s="34">
        <v>7.0000000000000007E-2</v>
      </c>
      <c r="K156" s="34">
        <v>0.17</v>
      </c>
      <c r="L156" s="34">
        <v>0.18</v>
      </c>
      <c r="M156" s="34">
        <v>0.08</v>
      </c>
      <c r="N156" s="84"/>
      <c r="O156" s="34">
        <v>0.1</v>
      </c>
      <c r="P156" s="34">
        <v>0.13</v>
      </c>
      <c r="Q156" s="34">
        <v>0.08</v>
      </c>
      <c r="R156" s="99"/>
      <c r="S156">
        <v>0.13</v>
      </c>
      <c r="T156" s="84">
        <v>0.26</v>
      </c>
      <c r="U156" s="34">
        <v>0.13</v>
      </c>
      <c r="V156" s="34">
        <v>0.26</v>
      </c>
      <c r="W156" s="84">
        <v>14</v>
      </c>
      <c r="X156" s="84"/>
      <c r="Y156" s="84" t="s">
        <v>14</v>
      </c>
      <c r="Z156" s="90">
        <f>Q174</f>
        <v>4.97</v>
      </c>
      <c r="AA156" s="97">
        <v>1.2021739130434785</v>
      </c>
      <c r="AB156" s="93">
        <f t="shared" si="50"/>
        <v>6.3</v>
      </c>
      <c r="AC156" s="93">
        <f>Average!G512</f>
        <v>6.628494098494099</v>
      </c>
      <c r="AD156" s="93">
        <f>BM$34+BM$35+BM$36+BM$37+AB156</f>
        <v>10.96</v>
      </c>
      <c r="AE156" s="111">
        <f>AE120+Table818304255667890[[#This Row],[Column3]]</f>
        <v>11.043309090265613</v>
      </c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</row>
    <row r="157" spans="1:71" x14ac:dyDescent="0.2">
      <c r="A157" s="84">
        <v>15</v>
      </c>
      <c r="B157" s="84"/>
      <c r="C157" s="84">
        <v>0.02</v>
      </c>
      <c r="D157" s="84"/>
      <c r="E157" s="84"/>
      <c r="F157" s="161"/>
      <c r="G157" s="84"/>
      <c r="H157" s="84"/>
      <c r="I157" s="84"/>
      <c r="J157" s="84"/>
      <c r="K157" s="84"/>
      <c r="L157" s="84"/>
      <c r="M157" s="84"/>
      <c r="N157" s="84"/>
      <c r="O157" s="84">
        <v>0.1</v>
      </c>
      <c r="P157" s="34">
        <v>0.04</v>
      </c>
      <c r="Q157" s="84"/>
      <c r="R157" s="99"/>
      <c r="S157" s="84"/>
      <c r="T157" s="84"/>
      <c r="U157" s="84"/>
      <c r="V157" s="84">
        <v>0.13</v>
      </c>
      <c r="W157" s="84">
        <v>15</v>
      </c>
      <c r="X157" s="84"/>
      <c r="Y157" s="84" t="str">
        <f>R141</f>
        <v>Mayveiw</v>
      </c>
      <c r="Z157" s="90">
        <f>R174</f>
        <v>0</v>
      </c>
      <c r="AA157" s="97">
        <v>1.5329411764705885</v>
      </c>
      <c r="AB157" s="93">
        <f t="shared" si="50"/>
        <v>6.2499999999999991</v>
      </c>
      <c r="AC157" s="93">
        <f>Average!G513</f>
        <v>7.0888235294117647</v>
      </c>
      <c r="AD157" s="93">
        <f>BN$34+BN$35+BN$36+BN$37+AB157</f>
        <v>6.2499999999999991</v>
      </c>
      <c r="AE157" s="111">
        <f>AE121+Table818304255667890[[#This Row],[Column3]]</f>
        <v>11.317516339869282</v>
      </c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</row>
    <row r="158" spans="1:71" x14ac:dyDescent="0.2">
      <c r="A158" s="84">
        <v>16</v>
      </c>
      <c r="C158" s="84"/>
      <c r="F158" s="161"/>
      <c r="G158" s="84">
        <v>7.0000000000000007E-2</v>
      </c>
      <c r="H158" s="84">
        <v>0.18</v>
      </c>
      <c r="I158" s="84"/>
      <c r="J158" s="84"/>
      <c r="L158" s="84">
        <v>0.12</v>
      </c>
      <c r="M158" s="84"/>
      <c r="N158" s="84"/>
      <c r="O158" s="84"/>
      <c r="P158" s="84"/>
      <c r="Q158" s="84">
        <v>0.17</v>
      </c>
      <c r="R158" s="157" t="s">
        <v>253</v>
      </c>
      <c r="S158" s="84"/>
      <c r="T158" s="84">
        <v>0.15</v>
      </c>
      <c r="U158" s="84"/>
      <c r="V158" s="84"/>
      <c r="W158" s="84">
        <v>16</v>
      </c>
      <c r="X158" s="84"/>
      <c r="Y158" s="84" t="s">
        <v>16</v>
      </c>
      <c r="Z158" s="90">
        <f>S174</f>
        <v>4.4799999999999995</v>
      </c>
      <c r="AA158" s="97">
        <v>1.8195652173913046</v>
      </c>
      <c r="AB158" s="93">
        <f t="shared" si="50"/>
        <v>10.8</v>
      </c>
      <c r="AC158" s="93">
        <f>Average!G514</f>
        <v>9.0135714285714297</v>
      </c>
      <c r="AD158" s="93">
        <f>BO$34+BO$35+BO$36+BO$37+AB158</f>
        <v>18.560000000000002</v>
      </c>
      <c r="AE158" s="111">
        <f>AE122+Table818304255667890[[#This Row],[Column3]]</f>
        <v>14.720007166746298</v>
      </c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</row>
    <row r="159" spans="1:71" x14ac:dyDescent="0.2">
      <c r="A159" s="84">
        <v>17</v>
      </c>
      <c r="B159" s="84">
        <v>0.22</v>
      </c>
      <c r="C159" s="34">
        <v>0.23</v>
      </c>
      <c r="D159" s="34">
        <v>0.19</v>
      </c>
      <c r="E159" s="34">
        <v>0.42</v>
      </c>
      <c r="F159" s="161">
        <v>0.31</v>
      </c>
      <c r="G159" s="34">
        <v>0.28000000000000003</v>
      </c>
      <c r="H159" s="34">
        <v>0.25</v>
      </c>
      <c r="I159" s="34">
        <v>0.24</v>
      </c>
      <c r="J159" s="34">
        <v>0.19</v>
      </c>
      <c r="K159" s="34">
        <v>0.22</v>
      </c>
      <c r="L159" s="34">
        <v>0.38</v>
      </c>
      <c r="M159" s="34">
        <v>0.48</v>
      </c>
      <c r="N159" s="34">
        <v>0.32</v>
      </c>
      <c r="O159" s="34">
        <v>0.24</v>
      </c>
      <c r="P159" s="34">
        <v>0.21</v>
      </c>
      <c r="Q159" s="34">
        <v>0.33</v>
      </c>
      <c r="R159" s="157" t="s">
        <v>252</v>
      </c>
      <c r="S159" s="34">
        <v>0.32</v>
      </c>
      <c r="T159" s="34">
        <v>0.16</v>
      </c>
      <c r="U159" s="34">
        <v>0.37</v>
      </c>
      <c r="V159" s="34">
        <v>0.03</v>
      </c>
      <c r="W159" s="84">
        <v>17</v>
      </c>
      <c r="X159" s="84"/>
      <c r="Y159" s="84" t="s">
        <v>17</v>
      </c>
      <c r="Z159" s="90">
        <f>T174</f>
        <v>3.85</v>
      </c>
      <c r="AA159" s="97">
        <v>1.8740909090909093</v>
      </c>
      <c r="AB159" s="93">
        <f t="shared" si="50"/>
        <v>12.919999999999998</v>
      </c>
      <c r="AC159" s="93">
        <f>Average!G515</f>
        <v>8.465569800569801</v>
      </c>
      <c r="AD159" s="93">
        <f>BP$34+BP$35+BP$36+BP$37+AB159</f>
        <v>19.019999999999996</v>
      </c>
      <c r="AE159" s="111">
        <f>AE123+Table818304255667890[[#This Row],[Column3]]</f>
        <v>13.472089947089948</v>
      </c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</row>
    <row r="160" spans="1:71" x14ac:dyDescent="0.2">
      <c r="A160" s="84">
        <v>18</v>
      </c>
      <c r="B160" s="84">
        <v>0.31</v>
      </c>
      <c r="C160" s="34">
        <v>0.28999999999999998</v>
      </c>
      <c r="D160" s="34">
        <v>23</v>
      </c>
      <c r="E160" s="34">
        <v>0.04</v>
      </c>
      <c r="F160" s="162">
        <v>0.14000000000000001</v>
      </c>
      <c r="G160" s="34">
        <v>0.64</v>
      </c>
      <c r="H160" s="34">
        <v>0.38</v>
      </c>
      <c r="I160" s="34">
        <v>0.18</v>
      </c>
      <c r="J160" s="34">
        <v>7.0000000000000007E-2</v>
      </c>
      <c r="K160" s="34">
        <v>0.26</v>
      </c>
      <c r="L160" s="34">
        <v>0.61</v>
      </c>
      <c r="M160" s="34">
        <v>0.03</v>
      </c>
      <c r="N160" s="34">
        <v>0.59</v>
      </c>
      <c r="O160" s="34">
        <v>0.25</v>
      </c>
      <c r="P160" s="34">
        <v>0.25</v>
      </c>
      <c r="Q160" s="84"/>
      <c r="R160" s="99"/>
      <c r="S160">
        <v>0.02</v>
      </c>
      <c r="T160" s="34">
        <v>0.47</v>
      </c>
      <c r="U160" s="84">
        <v>0.32</v>
      </c>
      <c r="V160" s="34">
        <v>0.64</v>
      </c>
      <c r="W160" s="84">
        <v>18</v>
      </c>
      <c r="X160" s="84"/>
      <c r="Y160" s="84" t="s">
        <v>18</v>
      </c>
      <c r="Z160" s="90">
        <f>U174</f>
        <v>4.25</v>
      </c>
      <c r="AA160" s="97">
        <v>1.6174999999999999</v>
      </c>
      <c r="AB160" s="93">
        <f t="shared" si="50"/>
        <v>12.75</v>
      </c>
      <c r="AC160" s="93">
        <f>Average!G516</f>
        <v>9.083846153846153</v>
      </c>
      <c r="AD160" s="93">
        <f>BQ$34+BQ$35+BQ$36+BQ$37+AB160</f>
        <v>12.75</v>
      </c>
      <c r="AE160" s="111">
        <f>AE124+Table818304255667890[[#This Row],[Column3]]</f>
        <v>13.809551282051283</v>
      </c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</row>
    <row r="161" spans="1:71" x14ac:dyDescent="0.2">
      <c r="A161" s="84">
        <v>19</v>
      </c>
      <c r="B161" s="34">
        <v>0.26</v>
      </c>
      <c r="C161" s="34">
        <v>0.24</v>
      </c>
      <c r="D161" s="34">
        <v>0.24</v>
      </c>
      <c r="E161" s="34">
        <v>0.37</v>
      </c>
      <c r="F161" s="162">
        <v>0.25</v>
      </c>
      <c r="G161" s="34">
        <v>0.67</v>
      </c>
      <c r="H161" s="34">
        <v>0.45</v>
      </c>
      <c r="I161" s="34">
        <v>0.45</v>
      </c>
      <c r="J161" s="34">
        <v>0.25</v>
      </c>
      <c r="K161" s="34">
        <v>0.3</v>
      </c>
      <c r="L161" s="34">
        <v>0.32</v>
      </c>
      <c r="M161" s="34">
        <v>0.39</v>
      </c>
      <c r="N161" s="34">
        <v>0.33</v>
      </c>
      <c r="O161" s="34">
        <v>0.35</v>
      </c>
      <c r="P161" s="34">
        <v>0.22</v>
      </c>
      <c r="Q161" s="34">
        <v>0.48</v>
      </c>
      <c r="R161" s="99"/>
      <c r="S161" s="34">
        <v>0.47</v>
      </c>
      <c r="T161" s="34">
        <v>0.49</v>
      </c>
      <c r="U161" s="34">
        <v>0.34</v>
      </c>
      <c r="V161" s="34">
        <v>0.28999999999999998</v>
      </c>
      <c r="W161" s="84">
        <v>19</v>
      </c>
      <c r="X161" s="84"/>
      <c r="Y161" s="84" t="s">
        <v>19</v>
      </c>
      <c r="Z161" s="90">
        <f>V174</f>
        <v>3.1999999999999997</v>
      </c>
      <c r="AA161" s="97">
        <v>2.9038461538461533</v>
      </c>
      <c r="AB161" s="93">
        <f t="shared" si="50"/>
        <v>13.069999999999999</v>
      </c>
      <c r="AC161" s="93">
        <f>Average!G517</f>
        <v>15.193055555555555</v>
      </c>
      <c r="AD161" s="93">
        <f>BR$34+BR$35+BR$36+BR$37+AB161</f>
        <v>19.439999999999998</v>
      </c>
      <c r="AE161" s="111">
        <f>AE125+Table818304255667890[[#This Row],[Column3]]</f>
        <v>21.177948717948716</v>
      </c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</row>
    <row r="162" spans="1:71" x14ac:dyDescent="0.2">
      <c r="A162" s="84">
        <v>20</v>
      </c>
      <c r="B162" s="34">
        <v>1.44</v>
      </c>
      <c r="C162" s="34">
        <v>1.6</v>
      </c>
      <c r="D162" s="34">
        <v>1.51</v>
      </c>
      <c r="E162" s="34">
        <v>1.88</v>
      </c>
      <c r="F162" s="161">
        <v>1.05</v>
      </c>
      <c r="G162" s="34">
        <v>2.17</v>
      </c>
      <c r="H162" s="34">
        <v>1.96</v>
      </c>
      <c r="I162" s="34">
        <v>2.25</v>
      </c>
      <c r="J162" s="34">
        <v>1.46</v>
      </c>
      <c r="K162" s="34">
        <v>1.89</v>
      </c>
      <c r="L162" s="34">
        <v>2.02</v>
      </c>
      <c r="M162" s="34">
        <v>1.85</v>
      </c>
      <c r="N162" s="34">
        <v>1.81</v>
      </c>
      <c r="O162" s="34">
        <v>1.62</v>
      </c>
      <c r="P162" s="34">
        <v>1.26</v>
      </c>
      <c r="Q162" s="34">
        <v>2.0499999999999998</v>
      </c>
      <c r="R162" s="157"/>
      <c r="S162" s="34">
        <v>1.92</v>
      </c>
      <c r="T162" s="34">
        <v>1.63</v>
      </c>
      <c r="U162" s="34">
        <v>2.02</v>
      </c>
      <c r="V162" s="34">
        <v>0.86</v>
      </c>
      <c r="W162" s="84">
        <v>20</v>
      </c>
      <c r="X162" s="84"/>
      <c r="Y162" s="84"/>
      <c r="Z162" s="90"/>
      <c r="AA162" s="90"/>
      <c r="AB162" s="92"/>
      <c r="AC162" s="92"/>
      <c r="AD162" s="93"/>
      <c r="AE162" s="109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</row>
    <row r="163" spans="1:71" x14ac:dyDescent="0.2">
      <c r="A163" s="84">
        <v>21</v>
      </c>
      <c r="B163" s="84"/>
      <c r="C163" s="34"/>
      <c r="D163" s="84"/>
      <c r="E163" s="34">
        <v>0.03</v>
      </c>
      <c r="F163" s="161"/>
      <c r="G163" s="84"/>
      <c r="H163" s="84"/>
      <c r="I163" s="34">
        <v>0.15</v>
      </c>
      <c r="J163" s="84"/>
      <c r="K163" s="34"/>
      <c r="L163" s="34"/>
      <c r="M163" s="34">
        <v>0.03</v>
      </c>
      <c r="N163" s="84"/>
      <c r="O163" s="34"/>
      <c r="P163" s="34"/>
      <c r="Q163" s="84"/>
      <c r="R163" s="157"/>
      <c r="S163" s="84"/>
      <c r="T163" s="84"/>
      <c r="U163" s="84"/>
      <c r="V163" s="34">
        <v>0.02</v>
      </c>
      <c r="W163" s="84">
        <v>21</v>
      </c>
      <c r="X163" s="84"/>
      <c r="Y163" s="84" t="s">
        <v>101</v>
      </c>
      <c r="Z163" s="90"/>
      <c r="AA163" s="90"/>
      <c r="AB163" s="92"/>
      <c r="AC163" s="163"/>
      <c r="AD163" s="92" t="s">
        <v>145</v>
      </c>
      <c r="AE163" s="93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</row>
    <row r="164" spans="1:71" x14ac:dyDescent="0.2">
      <c r="A164" s="84">
        <v>22</v>
      </c>
      <c r="B164" s="34"/>
      <c r="C164" s="34"/>
      <c r="D164" s="34"/>
      <c r="E164" s="84"/>
      <c r="F164" s="161"/>
      <c r="G164" s="84"/>
      <c r="H164" s="84"/>
      <c r="I164" s="34"/>
      <c r="J164" s="84"/>
      <c r="K164" s="34"/>
      <c r="L164" s="84"/>
      <c r="M164" s="84"/>
      <c r="N164" s="84"/>
      <c r="O164" s="34"/>
      <c r="P164" s="34"/>
      <c r="Q164" s="84"/>
      <c r="R164" s="99"/>
      <c r="S164" s="84"/>
      <c r="T164" s="84"/>
      <c r="U164" s="84"/>
      <c r="V164" s="34"/>
      <c r="W164" s="84">
        <v>22</v>
      </c>
      <c r="X164" s="84"/>
      <c r="Y164" s="84"/>
      <c r="Z164" s="91" t="s">
        <v>102</v>
      </c>
      <c r="AA164" s="91"/>
      <c r="AB164" s="92"/>
      <c r="AC164" s="92"/>
      <c r="AD164" s="93"/>
      <c r="AE164" s="109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</row>
    <row r="165" spans="1:71" x14ac:dyDescent="0.2">
      <c r="A165" s="84">
        <v>23</v>
      </c>
      <c r="B165" s="34"/>
      <c r="C165" s="84"/>
      <c r="D165" s="34"/>
      <c r="E165" s="34"/>
      <c r="F165" s="161"/>
      <c r="G165" s="84"/>
      <c r="H165" s="84"/>
      <c r="I165" s="34"/>
      <c r="J165" s="84"/>
      <c r="K165" s="34"/>
      <c r="L165" s="34"/>
      <c r="M165" s="84"/>
      <c r="N165" s="84"/>
      <c r="O165" s="34"/>
      <c r="P165" s="84"/>
      <c r="Q165" s="84"/>
      <c r="R165" s="157"/>
      <c r="S165" s="84"/>
      <c r="T165" s="84"/>
      <c r="U165" s="84"/>
      <c r="V165" s="34"/>
      <c r="W165" s="84">
        <v>23</v>
      </c>
      <c r="X165" s="84"/>
      <c r="Y165" s="84"/>
      <c r="Z165" s="90"/>
      <c r="AA165" s="90"/>
      <c r="AB165" s="92"/>
      <c r="AC165" s="92"/>
      <c r="AD165" s="93"/>
      <c r="AE165" s="93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</row>
    <row r="166" spans="1:71" x14ac:dyDescent="0.2">
      <c r="A166" s="84">
        <v>24</v>
      </c>
      <c r="B166" s="84"/>
      <c r="C166" s="84"/>
      <c r="D166" s="84"/>
      <c r="E166" s="84"/>
      <c r="F166" s="161"/>
      <c r="G166" s="84"/>
      <c r="H166" s="84"/>
      <c r="I166" s="84"/>
      <c r="J166" s="84"/>
      <c r="K166" t="s">
        <v>89</v>
      </c>
      <c r="L166" s="84"/>
      <c r="M166" s="34"/>
      <c r="N166" s="84"/>
      <c r="O166" s="84"/>
      <c r="P166" s="84"/>
      <c r="Q166" s="84"/>
      <c r="R166" s="157"/>
      <c r="T166" s="84"/>
      <c r="U166" s="84"/>
      <c r="V166" s="34" t="s">
        <v>89</v>
      </c>
      <c r="W166" s="84">
        <v>24</v>
      </c>
      <c r="X166" s="84"/>
      <c r="Y166" s="84"/>
      <c r="Z166" s="90"/>
      <c r="AA166" s="90"/>
      <c r="AB166" s="92"/>
      <c r="AC166" s="92"/>
      <c r="AD166" s="93"/>
      <c r="AE166" s="93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</row>
    <row r="167" spans="1:71" x14ac:dyDescent="0.2">
      <c r="A167" s="84">
        <v>25</v>
      </c>
      <c r="B167">
        <v>7.0000000000000007E-2</v>
      </c>
      <c r="C167" s="84">
        <v>7.0000000000000007E-2</v>
      </c>
      <c r="D167" s="34">
        <v>0.05</v>
      </c>
      <c r="E167" s="34">
        <v>7.0000000000000007E-2</v>
      </c>
      <c r="F167" s="161">
        <v>0.05</v>
      </c>
      <c r="G167" s="34">
        <v>0.08</v>
      </c>
      <c r="H167" s="34">
        <v>7.0000000000000007E-2</v>
      </c>
      <c r="I167" s="34">
        <v>0.03</v>
      </c>
      <c r="J167" s="34">
        <v>7.0000000000000007E-2</v>
      </c>
      <c r="K167" s="34">
        <v>0.09</v>
      </c>
      <c r="L167" s="34">
        <v>0.12</v>
      </c>
      <c r="M167" s="34">
        <v>0.04</v>
      </c>
      <c r="N167" s="34">
        <v>0.08</v>
      </c>
      <c r="O167" s="34">
        <v>0.03</v>
      </c>
      <c r="P167" s="34">
        <v>0.06</v>
      </c>
      <c r="Q167" s="34">
        <v>0.04</v>
      </c>
      <c r="R167" s="157"/>
      <c r="S167" s="34">
        <v>0.05</v>
      </c>
      <c r="T167" s="34">
        <v>0.05</v>
      </c>
      <c r="U167" s="34">
        <v>0.05</v>
      </c>
      <c r="V167" s="34">
        <v>0.04</v>
      </c>
      <c r="W167" s="84">
        <v>25</v>
      </c>
      <c r="X167" s="84"/>
      <c r="Y167" s="84"/>
      <c r="Z167" s="90"/>
      <c r="AA167" s="90"/>
      <c r="AB167" s="92"/>
      <c r="AC167" s="92"/>
      <c r="AD167" s="93"/>
      <c r="AE167" s="93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</row>
    <row r="168" spans="1:71" x14ac:dyDescent="0.2">
      <c r="A168" s="84">
        <v>26</v>
      </c>
      <c r="B168" s="84"/>
      <c r="C168" s="84"/>
      <c r="E168" s="84"/>
      <c r="F168" s="161"/>
      <c r="G168" s="84"/>
      <c r="H168" s="84"/>
      <c r="I168" s="84"/>
      <c r="J168" s="84"/>
      <c r="L168" s="84">
        <v>7.0000000000000007E-2</v>
      </c>
      <c r="M168" s="84"/>
      <c r="N168" s="84"/>
      <c r="P168" s="84"/>
      <c r="Q168" s="84"/>
      <c r="R168" s="157"/>
      <c r="S168" s="84"/>
      <c r="T168" s="84"/>
      <c r="U168" s="84"/>
      <c r="V168" s="84">
        <v>0.1</v>
      </c>
      <c r="W168" s="84">
        <v>26</v>
      </c>
      <c r="X168" s="84"/>
      <c r="Y168" s="84"/>
      <c r="Z168" s="90"/>
      <c r="AA168" s="90"/>
      <c r="AB168" s="92"/>
      <c r="AC168" s="92"/>
      <c r="AD168" s="93"/>
      <c r="AE168" s="93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</row>
    <row r="169" spans="1:71" x14ac:dyDescent="0.2">
      <c r="A169" s="84">
        <v>27</v>
      </c>
      <c r="C169" s="84"/>
      <c r="D169" s="84"/>
      <c r="E169" s="84"/>
      <c r="F169" s="161"/>
      <c r="G169" s="84"/>
      <c r="H169" s="84"/>
      <c r="I169" s="84"/>
      <c r="J169" s="84"/>
      <c r="K169" s="84"/>
      <c r="L169" s="84">
        <v>0.09</v>
      </c>
      <c r="M169" s="34"/>
      <c r="N169" s="84"/>
      <c r="Q169" s="84"/>
      <c r="R169" s="99"/>
      <c r="S169" s="84"/>
      <c r="T169" s="84"/>
      <c r="U169" s="84"/>
      <c r="V169" s="84">
        <v>0.03</v>
      </c>
      <c r="W169" s="84">
        <v>27</v>
      </c>
      <c r="X169" s="84"/>
      <c r="Y169" s="84"/>
      <c r="Z169" s="90"/>
      <c r="AA169" s="90"/>
      <c r="AB169" s="92"/>
      <c r="AC169" s="92"/>
      <c r="AD169" s="93"/>
      <c r="AE169" s="93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</row>
    <row r="170" spans="1:71" x14ac:dyDescent="0.2">
      <c r="A170" s="84">
        <v>28</v>
      </c>
      <c r="C170" s="84"/>
      <c r="F170" s="161"/>
      <c r="G170" s="84"/>
      <c r="H170" s="84"/>
      <c r="I170" s="84"/>
      <c r="J170" s="84"/>
      <c r="L170" s="34">
        <v>0.08</v>
      </c>
      <c r="M170" s="84"/>
      <c r="N170" s="84"/>
      <c r="Q170" s="84"/>
      <c r="R170" s="71"/>
      <c r="T170" s="84"/>
      <c r="U170" s="84"/>
      <c r="V170" s="34">
        <v>0.01</v>
      </c>
      <c r="W170" s="84">
        <v>28</v>
      </c>
      <c r="X170" s="84"/>
      <c r="Y170" s="84"/>
      <c r="Z170" s="90"/>
      <c r="AA170" s="90"/>
      <c r="AB170" s="92"/>
      <c r="AC170" s="92"/>
      <c r="AD170" s="93"/>
      <c r="AE170" s="93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</row>
    <row r="171" spans="1:71" x14ac:dyDescent="0.2">
      <c r="A171" s="84">
        <v>29</v>
      </c>
      <c r="B171" s="84"/>
      <c r="C171" s="84"/>
      <c r="D171" s="84"/>
      <c r="E171" s="84"/>
      <c r="F171" s="161"/>
      <c r="G171" s="84"/>
      <c r="H171" s="84"/>
      <c r="I171" s="84"/>
      <c r="J171" s="84"/>
      <c r="K171" s="84"/>
      <c r="L171" s="84"/>
      <c r="M171" s="84"/>
      <c r="N171" s="84"/>
      <c r="P171" s="84"/>
      <c r="Q171" s="84"/>
      <c r="R171" s="99"/>
      <c r="S171" s="84"/>
      <c r="T171" s="84"/>
      <c r="U171" s="84"/>
      <c r="V171" s="84"/>
      <c r="W171" s="84">
        <v>29</v>
      </c>
      <c r="X171" s="84"/>
      <c r="Y171" s="84"/>
      <c r="Z171" s="90"/>
      <c r="AA171" s="90"/>
      <c r="AB171" s="92"/>
      <c r="AC171" s="92"/>
      <c r="AD171" s="93"/>
      <c r="AE171" s="93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</row>
    <row r="172" spans="1:71" x14ac:dyDescent="0.2">
      <c r="A172" s="84">
        <v>30</v>
      </c>
      <c r="B172" s="84">
        <v>0.03</v>
      </c>
      <c r="C172" s="84"/>
      <c r="E172" s="84"/>
      <c r="F172" s="161">
        <v>0.03</v>
      </c>
      <c r="G172" s="84"/>
      <c r="H172" s="84"/>
      <c r="I172" s="84"/>
      <c r="J172" s="84"/>
      <c r="L172" s="84"/>
      <c r="M172" s="84"/>
      <c r="N172" s="84"/>
      <c r="P172" s="84"/>
      <c r="Q172" s="84"/>
      <c r="R172" s="99"/>
      <c r="S172" s="84"/>
      <c r="T172" s="84"/>
      <c r="U172" s="84"/>
      <c r="V172" s="84"/>
      <c r="W172" s="84">
        <v>30</v>
      </c>
      <c r="X172" s="84"/>
      <c r="Y172" s="84"/>
      <c r="Z172" s="90"/>
      <c r="AA172" s="90"/>
      <c r="AB172" s="92"/>
      <c r="AC172" s="92"/>
      <c r="AD172" s="93"/>
      <c r="AE172" s="93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</row>
    <row r="173" spans="1:71" x14ac:dyDescent="0.2">
      <c r="A173" s="84">
        <v>31</v>
      </c>
      <c r="B173" s="84">
        <v>0.45</v>
      </c>
      <c r="C173" s="84">
        <v>0.46</v>
      </c>
      <c r="D173" s="84">
        <v>0.59</v>
      </c>
      <c r="E173" s="34">
        <v>0.46</v>
      </c>
      <c r="F173" s="161">
        <v>0.4</v>
      </c>
      <c r="G173" s="84">
        <v>0.39</v>
      </c>
      <c r="H173" s="84">
        <v>0.52</v>
      </c>
      <c r="I173" s="84">
        <v>0.38</v>
      </c>
      <c r="J173" s="34">
        <v>0.43</v>
      </c>
      <c r="K173" s="84">
        <v>0.52</v>
      </c>
      <c r="L173" s="34">
        <v>0.61</v>
      </c>
      <c r="M173" s="84"/>
      <c r="N173" s="84"/>
      <c r="O173" s="84">
        <v>0.51</v>
      </c>
      <c r="P173" s="84">
        <v>0.46</v>
      </c>
      <c r="Q173" s="84"/>
      <c r="R173" s="99"/>
      <c r="S173" s="84">
        <v>0.84</v>
      </c>
      <c r="T173" s="84">
        <v>0.35</v>
      </c>
      <c r="U173" s="84">
        <v>0.43</v>
      </c>
      <c r="V173" s="34">
        <v>0.44</v>
      </c>
      <c r="W173" s="84">
        <v>31</v>
      </c>
      <c r="X173" s="84"/>
      <c r="Y173" s="84"/>
      <c r="Z173" s="90"/>
      <c r="AA173" s="90"/>
      <c r="AB173" s="92"/>
      <c r="AC173" s="92"/>
      <c r="AD173" s="93"/>
      <c r="AE173" s="93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</row>
    <row r="174" spans="1:71" x14ac:dyDescent="0.2">
      <c r="A174" s="102" t="s">
        <v>37</v>
      </c>
      <c r="B174" s="102">
        <f t="shared" ref="B174:V174" si="51">SUM(B143:B173)</f>
        <v>3.5599999999999996</v>
      </c>
      <c r="C174" s="102">
        <f t="shared" si="51"/>
        <v>3.64</v>
      </c>
      <c r="D174" s="102">
        <f t="shared" si="51"/>
        <v>26.240000000000002</v>
      </c>
      <c r="E174" s="102">
        <f t="shared" si="51"/>
        <v>3.9299999999999997</v>
      </c>
      <c r="F174" s="102">
        <f t="shared" si="51"/>
        <v>2.75</v>
      </c>
      <c r="G174" s="102">
        <f t="shared" si="51"/>
        <v>4.919999999999999</v>
      </c>
      <c r="H174" s="102">
        <f t="shared" si="51"/>
        <v>5.1300000000000008</v>
      </c>
      <c r="I174" s="102">
        <f t="shared" si="51"/>
        <v>4.29</v>
      </c>
      <c r="J174" s="102">
        <f t="shared" si="51"/>
        <v>3.1</v>
      </c>
      <c r="K174" s="102">
        <f t="shared" si="51"/>
        <v>4.05</v>
      </c>
      <c r="L174" s="102">
        <f t="shared" si="51"/>
        <v>5.3900000000000006</v>
      </c>
      <c r="M174" s="102">
        <f t="shared" si="51"/>
        <v>3.4</v>
      </c>
      <c r="N174" s="102">
        <f t="shared" si="51"/>
        <v>3.9400000000000004</v>
      </c>
      <c r="O174" s="102">
        <f t="shared" si="51"/>
        <v>3.5</v>
      </c>
      <c r="P174" s="102">
        <f t="shared" si="51"/>
        <v>3.07</v>
      </c>
      <c r="Q174" s="102">
        <f t="shared" si="51"/>
        <v>4.97</v>
      </c>
      <c r="R174" s="102">
        <f t="shared" si="51"/>
        <v>0</v>
      </c>
      <c r="S174" s="102">
        <f t="shared" si="51"/>
        <v>4.4799999999999995</v>
      </c>
      <c r="T174" s="102">
        <f t="shared" si="51"/>
        <v>3.85</v>
      </c>
      <c r="U174" s="102">
        <f t="shared" si="51"/>
        <v>4.25</v>
      </c>
      <c r="V174" s="102">
        <f t="shared" si="51"/>
        <v>3.1999999999999997</v>
      </c>
      <c r="W174" s="84"/>
      <c r="X174" s="84"/>
      <c r="Y174" s="84"/>
      <c r="Z174" s="90"/>
      <c r="AA174" s="90"/>
      <c r="AB174" s="92"/>
      <c r="AC174" s="92"/>
      <c r="AD174" s="93"/>
      <c r="AE174" s="93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</row>
    <row r="175" spans="1:71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>
        <v>198</v>
      </c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120">
        <v>43983</v>
      </c>
      <c r="Z175" s="135"/>
      <c r="AA175" s="133" t="s">
        <v>107</v>
      </c>
      <c r="AB175" s="135"/>
      <c r="AC175" s="135"/>
      <c r="AD175" s="126"/>
      <c r="AE175" s="105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</row>
    <row r="176" spans="1:71" x14ac:dyDescent="0.2">
      <c r="A176" s="84"/>
      <c r="B176" s="84"/>
      <c r="C176" s="34" t="s">
        <v>214</v>
      </c>
      <c r="D176" s="84"/>
      <c r="E176" s="84"/>
      <c r="F176" s="84"/>
      <c r="G176" s="34" t="s">
        <v>220</v>
      </c>
      <c r="H176" s="34" t="s">
        <v>216</v>
      </c>
      <c r="I176" s="84"/>
      <c r="J176" s="84"/>
      <c r="K176" s="84"/>
      <c r="L176" s="84"/>
      <c r="M176" s="34" t="s">
        <v>257</v>
      </c>
      <c r="N176" s="34" t="s">
        <v>215</v>
      </c>
      <c r="O176" s="87"/>
      <c r="P176" s="34" t="s">
        <v>213</v>
      </c>
      <c r="Q176" s="165"/>
      <c r="R176" s="34" t="s">
        <v>225</v>
      </c>
      <c r="S176" s="34" t="s">
        <v>221</v>
      </c>
      <c r="T176" s="34" t="s">
        <v>232</v>
      </c>
      <c r="U176" s="34" t="s">
        <v>39</v>
      </c>
      <c r="V176" s="34" t="s">
        <v>218</v>
      </c>
      <c r="W176" s="84"/>
      <c r="X176" s="84"/>
      <c r="Y176" s="84"/>
      <c r="Z176" s="90" t="s">
        <v>43</v>
      </c>
      <c r="AA176" s="90" t="s">
        <v>115</v>
      </c>
      <c r="AB176" s="92" t="s">
        <v>99</v>
      </c>
      <c r="AC176" s="124" t="s">
        <v>116</v>
      </c>
      <c r="AD176" s="93" t="s">
        <v>100</v>
      </c>
      <c r="AE176" s="109" t="s">
        <v>178</v>
      </c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</row>
    <row r="177" spans="1:71" x14ac:dyDescent="0.2">
      <c r="A177" s="84" t="s">
        <v>43</v>
      </c>
      <c r="B177" s="84" t="s">
        <v>1</v>
      </c>
      <c r="C177" s="84" t="s">
        <v>2</v>
      </c>
      <c r="D177" s="84" t="s">
        <v>113</v>
      </c>
      <c r="E177" s="84" t="s">
        <v>4</v>
      </c>
      <c r="F177" s="84" t="s">
        <v>5</v>
      </c>
      <c r="G177" s="34" t="s">
        <v>219</v>
      </c>
      <c r="H177" s="34" t="s">
        <v>217</v>
      </c>
      <c r="I177" s="84" t="s">
        <v>6</v>
      </c>
      <c r="J177" s="84" t="s">
        <v>180</v>
      </c>
      <c r="K177" s="84" t="s">
        <v>96</v>
      </c>
      <c r="L177" s="84" t="s">
        <v>9</v>
      </c>
      <c r="M177" s="34"/>
      <c r="N177" s="84" t="s">
        <v>11</v>
      </c>
      <c r="O177" s="34" t="s">
        <v>209</v>
      </c>
      <c r="P177" s="84" t="s">
        <v>13</v>
      </c>
      <c r="Q177" s="162" t="s">
        <v>208</v>
      </c>
      <c r="R177" s="84" t="s">
        <v>191</v>
      </c>
      <c r="S177" s="34" t="s">
        <v>210</v>
      </c>
      <c r="T177" s="84" t="s">
        <v>17</v>
      </c>
      <c r="U177" s="34" t="s">
        <v>211</v>
      </c>
      <c r="V177" s="84" t="s">
        <v>19</v>
      </c>
      <c r="W177" s="84"/>
      <c r="X177" s="84"/>
      <c r="Y177" s="84" t="s">
        <v>1</v>
      </c>
      <c r="Z177" s="90">
        <f>B210</f>
        <v>1.1599999999999999</v>
      </c>
      <c r="AA177" s="94">
        <v>1.0782608695652174</v>
      </c>
      <c r="AB177" s="93">
        <f>AM28</f>
        <v>10.66</v>
      </c>
      <c r="AC177" s="93">
        <f>Average!H499</f>
        <v>8.0157142857142869</v>
      </c>
      <c r="AD177" s="93">
        <f>AX$34+AX$35+AX$36+AX$37+AB177</f>
        <v>16.09</v>
      </c>
      <c r="AE177" s="111">
        <f>AE143+Table919314356677991[[#This Row],[Column2]]</f>
        <v>11.923526857602948</v>
      </c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</row>
    <row r="178" spans="1:71" x14ac:dyDescent="0.2">
      <c r="A178" s="84">
        <v>2020</v>
      </c>
      <c r="B178" s="84"/>
      <c r="C178" s="84"/>
      <c r="D178" s="84"/>
      <c r="E178" s="34" t="s">
        <v>212</v>
      </c>
      <c r="F178" s="84"/>
      <c r="G178" s="84"/>
      <c r="H178" s="84"/>
      <c r="I178" s="140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 t="s">
        <v>2</v>
      </c>
      <c r="Z178" s="90">
        <f>C210</f>
        <v>1.4300000000000002</v>
      </c>
      <c r="AA178" s="94">
        <v>1.6678947368421053</v>
      </c>
      <c r="AB178" s="93">
        <f>AM29</f>
        <v>12.09</v>
      </c>
      <c r="AC178" s="93">
        <f>Average!H500</f>
        <v>11.577272256728778</v>
      </c>
      <c r="AD178" s="93">
        <f>AY$34+AY$35+AY$36+AY$37+AB178</f>
        <v>20.58</v>
      </c>
      <c r="AE178" s="111">
        <f>AE144+Table919314356677991[[#This Row],[Column2]]</f>
        <v>17.283237196688535</v>
      </c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</row>
    <row r="179" spans="1:71" x14ac:dyDescent="0.2">
      <c r="A179" s="84">
        <v>1</v>
      </c>
      <c r="B179" s="84"/>
      <c r="C179" s="84">
        <v>0.01</v>
      </c>
      <c r="D179" s="84"/>
      <c r="E179" s="84"/>
      <c r="F179" s="84"/>
      <c r="G179" s="84"/>
      <c r="H179" s="84"/>
      <c r="I179" s="84"/>
      <c r="J179" s="84"/>
      <c r="K179" s="84"/>
      <c r="L179" s="161"/>
      <c r="M179" s="84"/>
      <c r="N179" s="84"/>
      <c r="O179" s="84"/>
      <c r="P179" s="84"/>
      <c r="Q179" s="84"/>
      <c r="R179" s="84"/>
      <c r="S179" s="84"/>
      <c r="T179" s="84">
        <v>0.09</v>
      </c>
      <c r="U179" s="84"/>
      <c r="V179" s="84">
        <v>0.01</v>
      </c>
      <c r="W179" s="84">
        <v>1</v>
      </c>
      <c r="X179" s="84"/>
      <c r="Y179" s="84" t="s">
        <v>113</v>
      </c>
      <c r="Z179" s="90">
        <f>D210</f>
        <v>1.21</v>
      </c>
      <c r="AA179" s="94"/>
      <c r="AB179" s="93">
        <f>AM30</f>
        <v>35.28</v>
      </c>
      <c r="AC179" s="93"/>
      <c r="AD179" s="93">
        <f>AZ$34+AZ$35+AZ$36+AZ$37+AB179</f>
        <v>37.980000000000004</v>
      </c>
      <c r="AE179" s="111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</row>
    <row r="180" spans="1:71" x14ac:dyDescent="0.2">
      <c r="A180" s="84">
        <v>2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161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>
        <v>2</v>
      </c>
      <c r="X180" s="84"/>
      <c r="Y180" s="84" t="s">
        <v>4</v>
      </c>
      <c r="Z180" s="90">
        <f>E210</f>
        <v>1.5400000000000003</v>
      </c>
      <c r="AA180" s="94">
        <v>1.4930434782608697</v>
      </c>
      <c r="AB180" s="93">
        <f>AM31</f>
        <v>12.820000000000002</v>
      </c>
      <c r="AC180" s="93">
        <f>Average!H502</f>
        <v>11.902142857142858</v>
      </c>
      <c r="AD180" s="93">
        <f>BA$34+BA$35+BA$36+BA$37+AB180</f>
        <v>17.5</v>
      </c>
      <c r="AE180" s="111">
        <f>AE146+Table919314356677991[[#This Row],[Column2]]</f>
        <v>17.994037267080742</v>
      </c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</row>
    <row r="181" spans="1:71" x14ac:dyDescent="0.2">
      <c r="A181" s="84">
        <v>3</v>
      </c>
      <c r="B181" s="84"/>
      <c r="C181" s="84"/>
      <c r="D181" s="84"/>
      <c r="E181" s="84"/>
      <c r="F181" s="84"/>
      <c r="G181" s="84"/>
      <c r="H181" s="84"/>
      <c r="I181" s="34"/>
      <c r="J181" s="84"/>
      <c r="K181" s="84"/>
      <c r="L181" s="161"/>
      <c r="M181" s="84"/>
      <c r="N181" s="84"/>
      <c r="O181" s="84"/>
      <c r="P181" s="84"/>
      <c r="Q181" s="84"/>
      <c r="R181" s="84"/>
      <c r="S181" s="84"/>
      <c r="T181" s="84"/>
      <c r="U181" s="84"/>
      <c r="V181" s="84">
        <v>0.03</v>
      </c>
      <c r="W181" s="84">
        <v>3</v>
      </c>
      <c r="X181" s="84"/>
      <c r="Y181" s="84" t="s">
        <v>5</v>
      </c>
      <c r="Z181" s="90">
        <f>F210</f>
        <v>1.35</v>
      </c>
      <c r="AA181" s="94">
        <v>1.4491304347826086</v>
      </c>
      <c r="AB181" s="93">
        <f>AM32</f>
        <v>9.59</v>
      </c>
      <c r="AC181" s="93">
        <f>Average!H503</f>
        <v>9.0721428571428575</v>
      </c>
      <c r="AD181" s="93">
        <f>BB$34+BB$35+BB$36+BB$37+AB181</f>
        <v>16.009999999999998</v>
      </c>
      <c r="AE181" s="111">
        <f>AE147+Table919314356677991[[#This Row],[Column2]]</f>
        <v>13.494849188653538</v>
      </c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</row>
    <row r="182" spans="1:71" x14ac:dyDescent="0.2">
      <c r="A182" s="84">
        <v>4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162"/>
      <c r="M182" s="84"/>
      <c r="N182" s="84"/>
      <c r="O182" s="84"/>
      <c r="P182" s="84"/>
      <c r="Q182" s="84"/>
      <c r="R182" s="84">
        <v>0.16</v>
      </c>
      <c r="S182" s="84"/>
      <c r="T182" s="84"/>
      <c r="U182" s="84"/>
      <c r="V182" s="84">
        <v>0.04</v>
      </c>
      <c r="W182" s="84">
        <v>4</v>
      </c>
      <c r="X182" s="84"/>
      <c r="Y182" s="84" t="s">
        <v>6</v>
      </c>
      <c r="Z182" s="90">
        <f>I210</f>
        <v>1.05</v>
      </c>
      <c r="AA182" s="94">
        <v>0.97263157894736862</v>
      </c>
      <c r="AB182" s="93">
        <f t="shared" ref="AB182:AB195" si="52">AM35</f>
        <v>14.130000000000003</v>
      </c>
      <c r="AC182" s="93">
        <f>Average!H504</f>
        <v>7.4166315789473689</v>
      </c>
      <c r="AD182" s="93">
        <f>BE$34+BE$35+BE$36+BE$37+AB182</f>
        <v>18.580000000000002</v>
      </c>
      <c r="AE182" s="111">
        <f>AE148+Table919314356677991[[#This Row],[Column2]]</f>
        <v>11.687863777089785</v>
      </c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</row>
    <row r="183" spans="1:71" x14ac:dyDescent="0.2">
      <c r="A183" s="84">
        <v>5</v>
      </c>
      <c r="B183" s="84">
        <v>0.15</v>
      </c>
      <c r="C183" s="84">
        <v>0.31</v>
      </c>
      <c r="D183" s="84">
        <v>0.17</v>
      </c>
      <c r="E183" s="34">
        <v>0.28000000000000003</v>
      </c>
      <c r="F183" s="84">
        <v>0.43</v>
      </c>
      <c r="G183" s="84"/>
      <c r="H183" s="34">
        <v>0.45</v>
      </c>
      <c r="I183" s="84">
        <v>0.23</v>
      </c>
      <c r="J183" s="84">
        <v>0.12</v>
      </c>
      <c r="K183">
        <v>0.15</v>
      </c>
      <c r="L183" s="162">
        <v>0.01</v>
      </c>
      <c r="M183" s="84"/>
      <c r="N183" s="34">
        <v>0.34</v>
      </c>
      <c r="O183" s="34">
        <v>0.33</v>
      </c>
      <c r="P183" s="84">
        <v>0.33</v>
      </c>
      <c r="Q183" s="84"/>
      <c r="R183" s="84"/>
      <c r="S183">
        <v>0.13</v>
      </c>
      <c r="T183" s="84">
        <v>0.36</v>
      </c>
      <c r="U183" s="84">
        <v>0.17</v>
      </c>
      <c r="V183" s="34">
        <v>0.01</v>
      </c>
      <c r="W183" s="84">
        <v>5</v>
      </c>
      <c r="X183" s="84"/>
      <c r="Y183" s="84" t="s">
        <v>180</v>
      </c>
      <c r="Z183" s="90">
        <f>J210</f>
        <v>0.75000000000000011</v>
      </c>
      <c r="AA183" s="94">
        <v>1.0404347826086957</v>
      </c>
      <c r="AB183" s="93">
        <f t="shared" si="52"/>
        <v>11.000000000000002</v>
      </c>
      <c r="AC183" s="93">
        <f>Average!H505</f>
        <v>8.2089285714285705</v>
      </c>
      <c r="AD183" s="93">
        <f>BF$34+BF$35+BF$36+BF$37+AB183</f>
        <v>17.860000000000003</v>
      </c>
      <c r="AE183" s="111">
        <f>AE149+Table919314356677991[[#This Row],[Column2]]</f>
        <v>13.013699058590362</v>
      </c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</row>
    <row r="184" spans="1:71" x14ac:dyDescent="0.2">
      <c r="A184" s="84">
        <v>6</v>
      </c>
      <c r="B184" s="84"/>
      <c r="C184" s="84"/>
      <c r="D184" s="34"/>
      <c r="E184" s="84"/>
      <c r="F184" s="84"/>
      <c r="G184" s="84"/>
      <c r="H184" s="84"/>
      <c r="I184" s="34"/>
      <c r="J184" s="84"/>
      <c r="K184" s="84"/>
      <c r="L184" s="162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>
        <v>6</v>
      </c>
      <c r="X184" s="84"/>
      <c r="Y184" s="84" t="s">
        <v>96</v>
      </c>
      <c r="Z184" s="90">
        <f>K210</f>
        <v>1.24</v>
      </c>
      <c r="AA184" s="94"/>
      <c r="AB184" s="93">
        <f t="shared" si="52"/>
        <v>11.410000000000002</v>
      </c>
      <c r="AC184" s="93"/>
      <c r="AD184" s="93">
        <f>BG$34+BG$35+BG$36+BG$37+AB184</f>
        <v>17.32</v>
      </c>
      <c r="AE184" s="111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</row>
    <row r="185" spans="1:71" x14ac:dyDescent="0.2">
      <c r="A185" s="84">
        <v>7</v>
      </c>
      <c r="B185" s="84"/>
      <c r="C185" s="84"/>
      <c r="D185" s="84"/>
      <c r="E185" s="84">
        <v>0.09</v>
      </c>
      <c r="F185" s="84">
        <v>0.01</v>
      </c>
      <c r="G185" s="84"/>
      <c r="H185" s="84"/>
      <c r="I185" s="84"/>
      <c r="J185" s="84">
        <v>0.01</v>
      </c>
      <c r="K185" s="84"/>
      <c r="L185" s="162"/>
      <c r="M185" s="84"/>
      <c r="N185" s="84"/>
      <c r="O185" s="84"/>
      <c r="P185" s="84"/>
      <c r="Q185" s="84"/>
      <c r="R185" s="84">
        <v>0.05</v>
      </c>
      <c r="S185" s="84">
        <v>0.04</v>
      </c>
      <c r="T185" s="84"/>
      <c r="U185" s="84"/>
      <c r="V185" s="34">
        <v>0.02</v>
      </c>
      <c r="W185" s="84">
        <v>7</v>
      </c>
      <c r="X185" s="84"/>
      <c r="Y185" s="84" t="s">
        <v>9</v>
      </c>
      <c r="Z185" s="90">
        <f>L210</f>
        <v>1.1299999999999999</v>
      </c>
      <c r="AA185" s="94">
        <v>1.3513043478260871</v>
      </c>
      <c r="AB185" s="93">
        <f t="shared" si="52"/>
        <v>14.100000000000001</v>
      </c>
      <c r="AC185" s="93">
        <f>Average!H507</f>
        <v>10.364642857142858</v>
      </c>
      <c r="AD185" s="93">
        <f>BH$34+BH$35+BH$36+BH$37+AB185</f>
        <v>21.8</v>
      </c>
      <c r="AE185" s="111">
        <f>AE151+Table919314356677991[[#This Row],[Column2]]</f>
        <v>15.781808408982322</v>
      </c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</row>
    <row r="186" spans="1:71" x14ac:dyDescent="0.2">
      <c r="A186" s="84">
        <v>8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162"/>
      <c r="M186" s="84"/>
      <c r="N186" s="84"/>
      <c r="O186" s="84"/>
      <c r="P186" s="84"/>
      <c r="Q186" s="84"/>
      <c r="R186" s="34"/>
      <c r="S186" s="84"/>
      <c r="T186" s="84"/>
      <c r="U186" s="84"/>
      <c r="V186" s="34">
        <v>0.02</v>
      </c>
      <c r="W186" s="84">
        <v>8</v>
      </c>
      <c r="X186" s="84"/>
      <c r="Y186" s="34" t="s">
        <v>195</v>
      </c>
      <c r="Z186" s="90">
        <f>M210</f>
        <v>0.93</v>
      </c>
      <c r="AA186" s="94">
        <v>1.1234782608695653</v>
      </c>
      <c r="AB186" s="93">
        <f t="shared" si="52"/>
        <v>4.82</v>
      </c>
      <c r="AC186" s="93">
        <f>Average!H508</f>
        <v>9.1504166666666666</v>
      </c>
      <c r="AD186" s="93">
        <f>BI$34+BI$35+BI$36+BI$37+AB186</f>
        <v>4.82</v>
      </c>
      <c r="AE186" s="111">
        <f>AE152+Table919314356677991[[#This Row],[Column2]]</f>
        <v>13.164836956521739</v>
      </c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</row>
    <row r="187" spans="1:71" x14ac:dyDescent="0.2">
      <c r="A187" s="84">
        <v>9</v>
      </c>
      <c r="B187" s="84">
        <v>0.08</v>
      </c>
      <c r="C187" s="84">
        <v>0.17</v>
      </c>
      <c r="D187" s="84">
        <v>0.14000000000000001</v>
      </c>
      <c r="E187" s="34">
        <v>0.12</v>
      </c>
      <c r="F187" s="84">
        <v>0.09</v>
      </c>
      <c r="G187" s="34">
        <v>0.21</v>
      </c>
      <c r="H187" s="34">
        <v>0.2</v>
      </c>
      <c r="I187" s="139">
        <v>0.12</v>
      </c>
      <c r="J187" s="84">
        <v>0.06</v>
      </c>
      <c r="K187" s="84">
        <v>0.08</v>
      </c>
      <c r="L187" s="162">
        <v>7.0000000000000007E-2</v>
      </c>
      <c r="M187" s="84"/>
      <c r="N187" s="159">
        <v>0.18</v>
      </c>
      <c r="O187" s="159">
        <v>0.12</v>
      </c>
      <c r="P187">
        <v>0.08</v>
      </c>
      <c r="Q187" s="84"/>
      <c r="R187" s="84">
        <v>0.06</v>
      </c>
      <c r="S187" s="84">
        <v>0.1</v>
      </c>
      <c r="T187" s="34">
        <v>0.22</v>
      </c>
      <c r="U187" s="84">
        <v>0.11</v>
      </c>
      <c r="V187" s="34">
        <v>0.02</v>
      </c>
      <c r="W187" s="84">
        <v>9</v>
      </c>
      <c r="X187" s="84"/>
      <c r="Y187" s="84" t="s">
        <v>11</v>
      </c>
      <c r="Z187" s="90">
        <f>N210</f>
        <v>2.0100000000000002</v>
      </c>
      <c r="AA187" s="94">
        <v>1.6065217391304349</v>
      </c>
      <c r="AB187" s="93">
        <f t="shared" si="52"/>
        <v>9.6300000000000008</v>
      </c>
      <c r="AC187" s="93">
        <f>Average!H509</f>
        <v>10.429642857142857</v>
      </c>
      <c r="AD187" s="93">
        <f>BJ$34+BJ$35+BJ$36+BJ$37+AB187</f>
        <v>18.14</v>
      </c>
      <c r="AE187" s="111">
        <f>AE153+Table919314356677991[[#This Row],[Column2]]</f>
        <v>15.154365079365078</v>
      </c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</row>
    <row r="188" spans="1:71" x14ac:dyDescent="0.2">
      <c r="A188" s="84">
        <v>10</v>
      </c>
      <c r="B188" s="84"/>
      <c r="C188" s="84">
        <v>0.01</v>
      </c>
      <c r="D188" s="84"/>
      <c r="E188" s="84"/>
      <c r="F188" s="84"/>
      <c r="G188" s="84"/>
      <c r="H188" s="84"/>
      <c r="I188" s="84"/>
      <c r="J188" s="84"/>
      <c r="K188" s="84"/>
      <c r="L188" s="162"/>
      <c r="M188" s="34" t="s">
        <v>258</v>
      </c>
      <c r="N188" s="84">
        <v>0.03</v>
      </c>
      <c r="O188" s="84"/>
      <c r="P188" s="84">
        <v>0.08</v>
      </c>
      <c r="Q188" s="84"/>
      <c r="R188" s="84"/>
      <c r="T188" s="84"/>
      <c r="U188" s="84"/>
      <c r="V188" s="34">
        <v>0.05</v>
      </c>
      <c r="W188" s="84">
        <v>10</v>
      </c>
      <c r="X188" s="84"/>
      <c r="Y188" s="84" t="s">
        <v>185</v>
      </c>
      <c r="Z188" s="90">
        <f>O210</f>
        <v>1.1100000000000001</v>
      </c>
      <c r="AA188" s="94">
        <v>1.2921739130434782</v>
      </c>
      <c r="AB188" s="93">
        <f t="shared" si="52"/>
        <v>12.16</v>
      </c>
      <c r="AC188" s="93">
        <f>Average!H510</f>
        <v>8.59375</v>
      </c>
      <c r="AD188" s="93">
        <f>BK$34+BK$35+BK$36+BK$37+AB188</f>
        <v>12.16</v>
      </c>
      <c r="AE188" s="111">
        <f>AE154+Table919314356677991[[#This Row],[Column2]]</f>
        <v>13.072233201581028</v>
      </c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</row>
    <row r="189" spans="1:71" x14ac:dyDescent="0.2">
      <c r="A189" s="84">
        <v>11</v>
      </c>
      <c r="B189" s="84">
        <v>0.01</v>
      </c>
      <c r="E189" s="84"/>
      <c r="F189" s="84"/>
      <c r="G189" s="84">
        <v>0.08</v>
      </c>
      <c r="H189" s="84">
        <v>0.05</v>
      </c>
      <c r="I189" s="84">
        <v>0.01</v>
      </c>
      <c r="J189" s="84"/>
      <c r="L189" s="162"/>
      <c r="M189" s="84">
        <v>0.04</v>
      </c>
      <c r="N189" s="84"/>
      <c r="O189" s="84"/>
      <c r="Q189" s="84"/>
      <c r="R189" s="84"/>
      <c r="S189">
        <v>0.01</v>
      </c>
      <c r="T189" s="84">
        <v>0.1</v>
      </c>
      <c r="U189" s="84">
        <v>0.01</v>
      </c>
      <c r="V189" s="34">
        <v>0.02</v>
      </c>
      <c r="W189" s="84">
        <v>11</v>
      </c>
      <c r="X189" s="84"/>
      <c r="Y189" s="84" t="s">
        <v>13</v>
      </c>
      <c r="Z189" s="90">
        <f>P210</f>
        <v>1.5000000000000002</v>
      </c>
      <c r="AA189" s="94">
        <v>1.3439130434782611</v>
      </c>
      <c r="AB189" s="93">
        <f t="shared" si="52"/>
        <v>11.97</v>
      </c>
      <c r="AC189" s="93">
        <f>Average!H511</f>
        <v>8.9414285714285722</v>
      </c>
      <c r="AD189" s="93">
        <f>BL$34+BL$35+BL$36+BL$37+AB189</f>
        <v>18.310000000000002</v>
      </c>
      <c r="AE189" s="111">
        <f>AE155+Table919314356677991[[#This Row],[Column2]]</f>
        <v>13.201863354037268</v>
      </c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</row>
    <row r="190" spans="1:71" x14ac:dyDescent="0.2">
      <c r="A190" s="84">
        <v>12</v>
      </c>
      <c r="B190" s="84">
        <v>0.04</v>
      </c>
      <c r="C190">
        <v>0.05</v>
      </c>
      <c r="D190">
        <v>0.04</v>
      </c>
      <c r="E190">
        <v>0.06</v>
      </c>
      <c r="F190" s="84">
        <v>0.02</v>
      </c>
      <c r="G190" s="34">
        <v>0.2</v>
      </c>
      <c r="H190" s="34">
        <v>0.25</v>
      </c>
      <c r="I190">
        <v>0.03</v>
      </c>
      <c r="J190" s="84">
        <v>0.01</v>
      </c>
      <c r="K190">
        <v>0.06</v>
      </c>
      <c r="L190" s="162">
        <v>0.06</v>
      </c>
      <c r="M190" s="162">
        <v>0.03</v>
      </c>
      <c r="N190" s="34">
        <v>0.41</v>
      </c>
      <c r="O190" s="34">
        <v>0.03</v>
      </c>
      <c r="P190">
        <v>0.02</v>
      </c>
      <c r="Q190" s="84"/>
      <c r="R190">
        <v>0.01</v>
      </c>
      <c r="S190" s="84">
        <v>0.2</v>
      </c>
      <c r="T190" s="34">
        <v>0.08</v>
      </c>
      <c r="U190" s="84">
        <v>0.02</v>
      </c>
      <c r="V190" s="34">
        <v>0.02</v>
      </c>
      <c r="W190" s="84">
        <v>12</v>
      </c>
      <c r="X190" s="84"/>
      <c r="Y190" s="84" t="s">
        <v>14</v>
      </c>
      <c r="Z190" s="90">
        <f>Q210</f>
        <v>0</v>
      </c>
      <c r="AA190" s="94">
        <v>1.1009090909090911</v>
      </c>
      <c r="AB190" s="93">
        <f t="shared" si="52"/>
        <v>6.3</v>
      </c>
      <c r="AC190" s="93">
        <f>Average!H512</f>
        <v>7.5825681725681733</v>
      </c>
      <c r="AD190" s="93">
        <f>BM$34+BM$35+BM$36+BM$37+AB190</f>
        <v>10.96</v>
      </c>
      <c r="AE190" s="111">
        <f>AE156+Table919314356677991[[#This Row],[Column2]]</f>
        <v>12.144218181174704</v>
      </c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</row>
    <row r="191" spans="1:71" x14ac:dyDescent="0.2">
      <c r="A191" s="84">
        <v>13</v>
      </c>
      <c r="B191" s="34">
        <v>0.33</v>
      </c>
      <c r="C191" s="84">
        <v>0.23</v>
      </c>
      <c r="D191" s="84">
        <v>0.26</v>
      </c>
      <c r="E191" s="34">
        <v>0.28000000000000003</v>
      </c>
      <c r="F191" s="34">
        <v>0.24</v>
      </c>
      <c r="G191" s="34">
        <v>0.32</v>
      </c>
      <c r="H191" s="159">
        <v>0.76</v>
      </c>
      <c r="I191" s="84">
        <v>0.26</v>
      </c>
      <c r="J191" s="84">
        <v>0.22</v>
      </c>
      <c r="K191" s="84">
        <v>0.35</v>
      </c>
      <c r="L191" s="162">
        <v>0.35</v>
      </c>
      <c r="M191" s="162">
        <v>0.24</v>
      </c>
      <c r="N191" s="34">
        <v>0.34</v>
      </c>
      <c r="O191" s="34">
        <v>0.21</v>
      </c>
      <c r="P191">
        <v>0.16</v>
      </c>
      <c r="Q191" s="84"/>
      <c r="R191">
        <v>0.18</v>
      </c>
      <c r="S191" s="34">
        <v>0.38</v>
      </c>
      <c r="T191" s="34">
        <v>0.21</v>
      </c>
      <c r="U191" s="34">
        <v>0.24</v>
      </c>
      <c r="V191" s="34"/>
      <c r="W191" s="84">
        <v>13</v>
      </c>
      <c r="X191" s="84"/>
      <c r="Y191" s="84" t="s">
        <v>191</v>
      </c>
      <c r="Z191" s="90">
        <f>R210</f>
        <v>1.4900000000000002</v>
      </c>
      <c r="AA191" s="94">
        <v>1.0855555555555556</v>
      </c>
      <c r="AB191" s="93">
        <f t="shared" si="52"/>
        <v>7.7399999999999993</v>
      </c>
      <c r="AC191" s="93">
        <f>Average!H513</f>
        <v>8.1743790849673204</v>
      </c>
      <c r="AD191" s="93">
        <f>BN$34+BN$35+BN$36+BN$37+AB191</f>
        <v>7.7399999999999993</v>
      </c>
      <c r="AE191" s="111">
        <f>AE157+Table919314356677991[[#This Row],[Column2]]</f>
        <v>12.403071895424837</v>
      </c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</row>
    <row r="192" spans="1:71" x14ac:dyDescent="0.2">
      <c r="A192" s="84">
        <v>14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162"/>
      <c r="M192" s="84"/>
      <c r="N192" s="84"/>
      <c r="O192" s="84"/>
      <c r="P192" s="84"/>
      <c r="Q192" s="84"/>
      <c r="R192" s="84"/>
      <c r="T192" s="84"/>
      <c r="U192" s="84"/>
      <c r="V192" s="34">
        <v>0.04</v>
      </c>
      <c r="W192" s="84">
        <v>14</v>
      </c>
      <c r="X192" s="84"/>
      <c r="Y192" s="84" t="s">
        <v>16</v>
      </c>
      <c r="Z192" s="90">
        <f>S210</f>
        <v>1.31</v>
      </c>
      <c r="AA192" s="94">
        <v>1.3156521739130436</v>
      </c>
      <c r="AB192" s="93">
        <f t="shared" si="52"/>
        <v>12.110000000000001</v>
      </c>
      <c r="AC192" s="93">
        <f>Average!H514</f>
        <v>10.263214285714287</v>
      </c>
      <c r="AD192" s="93">
        <f>BO$34+BO$35+BO$36+BO$37+AB192</f>
        <v>19.87</v>
      </c>
      <c r="AE192" s="111">
        <f>AE158+Table919314356677991[[#This Row],[Column2]]</f>
        <v>16.03565934065934</v>
      </c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</row>
    <row r="193" spans="1:71" x14ac:dyDescent="0.2">
      <c r="A193" s="84">
        <v>15</v>
      </c>
      <c r="B193" s="34">
        <v>0.11</v>
      </c>
      <c r="C193" s="34">
        <v>0.18</v>
      </c>
      <c r="D193" s="84">
        <v>0.13</v>
      </c>
      <c r="E193" s="84">
        <v>0.26</v>
      </c>
      <c r="F193" s="34">
        <v>0.18</v>
      </c>
      <c r="G193" s="34">
        <v>0.14000000000000001</v>
      </c>
      <c r="H193" s="34">
        <v>0.11</v>
      </c>
      <c r="I193" s="34">
        <v>0.09</v>
      </c>
      <c r="J193" s="84">
        <v>0.03</v>
      </c>
      <c r="K193" s="84">
        <v>0.13</v>
      </c>
      <c r="L193" s="162">
        <v>0.13</v>
      </c>
      <c r="M193" s="162">
        <v>0.1</v>
      </c>
      <c r="N193" s="34">
        <v>0.18</v>
      </c>
      <c r="O193" s="34">
        <v>0.14000000000000001</v>
      </c>
      <c r="P193" s="34">
        <v>0.11</v>
      </c>
      <c r="Q193" s="84"/>
      <c r="R193" s="84">
        <v>0.05</v>
      </c>
      <c r="S193" s="84">
        <v>0.1</v>
      </c>
      <c r="T193" s="34">
        <v>0.08</v>
      </c>
      <c r="U193" s="34">
        <v>0.15</v>
      </c>
      <c r="V193" s="34">
        <v>0.1</v>
      </c>
      <c r="W193" s="84">
        <v>15</v>
      </c>
      <c r="X193" s="84"/>
      <c r="Y193" s="84" t="s">
        <v>17</v>
      </c>
      <c r="Z193" s="90">
        <f>T210</f>
        <v>1.98</v>
      </c>
      <c r="AA193" s="94">
        <v>1.4745454545454544</v>
      </c>
      <c r="AB193" s="93">
        <f t="shared" si="52"/>
        <v>14.899999999999999</v>
      </c>
      <c r="AC193" s="93">
        <f>Average!H515</f>
        <v>9.9618660968660979</v>
      </c>
      <c r="AD193" s="93">
        <f>BP$34+BP$35+BP$36+BP$37+AB193</f>
        <v>21</v>
      </c>
      <c r="AE193" s="111">
        <f>AE159+Table919314356677991[[#This Row],[Column2]]</f>
        <v>14.946635401635403</v>
      </c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</row>
    <row r="194" spans="1:71" x14ac:dyDescent="0.2">
      <c r="A194" s="84">
        <v>16</v>
      </c>
      <c r="B194" s="34">
        <v>0.03</v>
      </c>
      <c r="C194" s="34">
        <v>0.04</v>
      </c>
      <c r="E194" s="34">
        <v>0.02</v>
      </c>
      <c r="F194" s="34">
        <v>0.02</v>
      </c>
      <c r="G194" s="34">
        <v>0.25</v>
      </c>
      <c r="H194" s="34">
        <v>0.14000000000000001</v>
      </c>
      <c r="I194" s="34">
        <v>0.01</v>
      </c>
      <c r="J194" s="34">
        <v>0.01</v>
      </c>
      <c r="K194" s="34">
        <v>0.03</v>
      </c>
      <c r="L194" s="162">
        <v>0.03</v>
      </c>
      <c r="M194" s="162">
        <v>0.03</v>
      </c>
      <c r="N194" s="34">
        <v>0.03</v>
      </c>
      <c r="O194" s="84"/>
      <c r="P194" s="34">
        <v>0.04</v>
      </c>
      <c r="Q194" s="84"/>
      <c r="R194" s="34">
        <v>0.53</v>
      </c>
      <c r="S194" s="84"/>
      <c r="T194" s="34">
        <v>0.09</v>
      </c>
      <c r="U194" s="34">
        <v>0.03</v>
      </c>
      <c r="V194" s="34">
        <v>0.03</v>
      </c>
      <c r="W194" s="84">
        <v>16</v>
      </c>
      <c r="X194" s="84"/>
      <c r="Y194" s="84" t="s">
        <v>18</v>
      </c>
      <c r="Z194" s="90">
        <f>U210</f>
        <v>1.1400000000000001</v>
      </c>
      <c r="AA194" s="94">
        <v>1.3925000000000001</v>
      </c>
      <c r="AB194" s="93">
        <f t="shared" si="52"/>
        <v>13.89</v>
      </c>
      <c r="AC194" s="93">
        <f>Average!H516</f>
        <v>10.579230769230769</v>
      </c>
      <c r="AD194" s="93">
        <f>BQ$34+BQ$35+BQ$36+BQ$37+AB194</f>
        <v>13.89</v>
      </c>
      <c r="AE194" s="111">
        <f>AE160+Table919314356677991[[#This Row],[Column2]]</f>
        <v>15.202051282051283</v>
      </c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</row>
    <row r="195" spans="1:71" x14ac:dyDescent="0.2">
      <c r="A195" s="84">
        <v>17</v>
      </c>
      <c r="B195" s="34">
        <v>0.01</v>
      </c>
      <c r="C195" s="84"/>
      <c r="D195" s="34">
        <v>0.02</v>
      </c>
      <c r="E195" s="34">
        <v>0.05</v>
      </c>
      <c r="F195" s="84"/>
      <c r="G195" s="34">
        <v>0.01</v>
      </c>
      <c r="H195" s="34">
        <v>0.02</v>
      </c>
      <c r="I195" s="34"/>
      <c r="J195" s="34">
        <v>0.04</v>
      </c>
      <c r="K195" s="34">
        <v>0.02</v>
      </c>
      <c r="L195" s="162">
        <v>0.02</v>
      </c>
      <c r="M195" s="34"/>
      <c r="N195" s="84"/>
      <c r="O195" s="84"/>
      <c r="P195" s="84"/>
      <c r="Q195" s="84"/>
      <c r="R195" s="34">
        <v>0.03</v>
      </c>
      <c r="S195" s="34">
        <v>0.13</v>
      </c>
      <c r="T195" s="34">
        <v>0.03</v>
      </c>
      <c r="U195" s="34">
        <v>0.01</v>
      </c>
      <c r="V195" s="34">
        <v>0.01</v>
      </c>
      <c r="W195" s="84">
        <v>17</v>
      </c>
      <c r="X195" s="84"/>
      <c r="Y195" s="84" t="s">
        <v>19</v>
      </c>
      <c r="Z195" s="90">
        <f>V210</f>
        <v>1.1300000000000003</v>
      </c>
      <c r="AA195" s="94">
        <v>1.9584615384615385</v>
      </c>
      <c r="AB195" s="93">
        <f t="shared" si="52"/>
        <v>14.2</v>
      </c>
      <c r="AC195" s="93">
        <f>Average!H517</f>
        <v>17.163611111111109</v>
      </c>
      <c r="AD195" s="93">
        <f>BR$34+BR$35+BR$36+BR$37+AB195</f>
        <v>20.57</v>
      </c>
      <c r="AE195" s="111">
        <f>AE161+Table919314356677991[[#This Row],[Column2]]</f>
        <v>23.136410256410255</v>
      </c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</row>
    <row r="196" spans="1:71" x14ac:dyDescent="0.2">
      <c r="A196" s="84">
        <v>18</v>
      </c>
      <c r="B196" s="84"/>
      <c r="C196" s="84"/>
      <c r="D196" s="34">
        <v>0.01</v>
      </c>
      <c r="F196" s="84"/>
      <c r="G196" s="34">
        <v>0.01</v>
      </c>
      <c r="H196" s="84"/>
      <c r="I196" s="34">
        <v>0.02</v>
      </c>
      <c r="J196" s="84"/>
      <c r="L196" s="162"/>
      <c r="M196" s="34"/>
      <c r="N196" s="84"/>
      <c r="O196" s="84"/>
      <c r="P196" s="34">
        <v>0.03</v>
      </c>
      <c r="Q196" s="84"/>
      <c r="R196" s="84"/>
      <c r="T196" s="34">
        <v>0.04</v>
      </c>
      <c r="U196" s="84"/>
      <c r="V196" s="34">
        <v>0.05</v>
      </c>
      <c r="W196" s="84">
        <v>18</v>
      </c>
      <c r="X196" s="84"/>
      <c r="Y196" s="84"/>
      <c r="Z196" s="90"/>
      <c r="AA196" s="90"/>
      <c r="AB196" s="92"/>
      <c r="AC196" s="92"/>
      <c r="AD196" s="93"/>
      <c r="AE196" s="111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</row>
    <row r="197" spans="1:71" x14ac:dyDescent="0.2">
      <c r="A197" s="84">
        <v>19</v>
      </c>
      <c r="B197" s="34"/>
      <c r="C197" s="84"/>
      <c r="D197" s="34"/>
      <c r="E197" s="34"/>
      <c r="F197" s="84"/>
      <c r="G197" s="84"/>
      <c r="H197" s="84"/>
      <c r="I197" s="34"/>
      <c r="J197" s="84"/>
      <c r="K197" s="84"/>
      <c r="L197" s="162"/>
      <c r="M197" s="84"/>
      <c r="N197" s="84"/>
      <c r="O197" s="84"/>
      <c r="P197" s="84"/>
      <c r="Q197" s="84"/>
      <c r="R197" s="84"/>
      <c r="S197" s="84"/>
      <c r="T197" s="84"/>
      <c r="U197" s="84"/>
      <c r="V197" s="34">
        <v>0.03</v>
      </c>
      <c r="W197" s="84">
        <v>19</v>
      </c>
      <c r="X197" s="84"/>
      <c r="Y197" s="84" t="s">
        <v>101</v>
      </c>
      <c r="Z197" s="90"/>
      <c r="AA197" s="90"/>
      <c r="AB197" s="92"/>
      <c r="AC197" s="163"/>
      <c r="AD197" s="92" t="s">
        <v>145</v>
      </c>
      <c r="AE197" s="93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</row>
    <row r="198" spans="1:71" x14ac:dyDescent="0.2">
      <c r="A198" s="84">
        <v>20</v>
      </c>
      <c r="B198" s="34">
        <v>0.01</v>
      </c>
      <c r="C198" s="84">
        <v>0.01</v>
      </c>
      <c r="D198" s="34">
        <v>0.02</v>
      </c>
      <c r="E198" s="34">
        <v>0.04</v>
      </c>
      <c r="F198" s="34">
        <v>0.05</v>
      </c>
      <c r="G198" s="84"/>
      <c r="H198" s="34">
        <v>0.01</v>
      </c>
      <c r="I198" s="34">
        <v>0.03</v>
      </c>
      <c r="J198" s="34">
        <v>0.04</v>
      </c>
      <c r="K198" s="34">
        <v>0.01</v>
      </c>
      <c r="L198" s="162">
        <v>0.01</v>
      </c>
      <c r="M198" s="84"/>
      <c r="N198" s="34">
        <v>0.01</v>
      </c>
      <c r="O198" s="34">
        <v>0.03</v>
      </c>
      <c r="P198" s="34">
        <v>0.01</v>
      </c>
      <c r="Q198" s="84"/>
      <c r="R198" s="34"/>
      <c r="S198" s="84">
        <v>0.02</v>
      </c>
      <c r="T198" s="34">
        <v>0.01</v>
      </c>
      <c r="U198" s="34">
        <v>0.02</v>
      </c>
      <c r="V198" s="34">
        <v>0.01</v>
      </c>
      <c r="W198" s="84">
        <v>20</v>
      </c>
      <c r="X198" s="84"/>
      <c r="Y198" s="84"/>
      <c r="Z198" s="91" t="s">
        <v>102</v>
      </c>
      <c r="AA198" s="91"/>
      <c r="AB198" s="92"/>
      <c r="AC198" s="92"/>
      <c r="AD198" s="93"/>
      <c r="AE198" s="111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</row>
    <row r="199" spans="1:71" x14ac:dyDescent="0.2">
      <c r="A199" s="84">
        <v>21</v>
      </c>
      <c r="B199" s="84"/>
      <c r="C199" s="34"/>
      <c r="D199" s="84"/>
      <c r="E199" s="84"/>
      <c r="F199" s="84"/>
      <c r="G199" s="84"/>
      <c r="H199" s="84"/>
      <c r="I199" s="84"/>
      <c r="J199" s="84"/>
      <c r="K199" s="34"/>
      <c r="L199" s="162"/>
      <c r="M199" s="84"/>
      <c r="N199" s="84"/>
      <c r="O199" s="34"/>
      <c r="P199" s="34"/>
      <c r="Q199" s="84"/>
      <c r="R199" s="34"/>
      <c r="S199" s="84"/>
      <c r="T199" s="84"/>
      <c r="U199" s="84"/>
      <c r="V199" s="34"/>
      <c r="W199" s="84">
        <v>21</v>
      </c>
      <c r="X199" s="84"/>
      <c r="Y199" s="84"/>
      <c r="Z199" s="90"/>
      <c r="AA199" s="90"/>
      <c r="AB199" s="92"/>
      <c r="AC199" s="92"/>
      <c r="AD199" s="93"/>
      <c r="AE199" s="109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</row>
    <row r="200" spans="1:71" x14ac:dyDescent="0.2">
      <c r="A200" s="84">
        <v>22</v>
      </c>
      <c r="B200" s="34"/>
      <c r="C200" s="34"/>
      <c r="D200" s="34"/>
      <c r="E200" s="84"/>
      <c r="F200" s="84"/>
      <c r="G200" s="84"/>
      <c r="H200" s="84"/>
      <c r="I200" s="34"/>
      <c r="J200" s="84"/>
      <c r="K200" s="34"/>
      <c r="L200" s="162"/>
      <c r="M200" s="84"/>
      <c r="N200" s="84"/>
      <c r="O200" s="34"/>
      <c r="P200" s="34"/>
      <c r="Q200" s="84"/>
      <c r="R200" s="84">
        <v>0.04</v>
      </c>
      <c r="S200" s="84"/>
      <c r="T200" s="84"/>
      <c r="U200" s="84"/>
      <c r="V200" s="34">
        <v>0.01</v>
      </c>
      <c r="W200" s="84">
        <v>22</v>
      </c>
      <c r="X200" s="84"/>
      <c r="Y200" s="84"/>
      <c r="Z200" s="90"/>
      <c r="AA200" s="90"/>
      <c r="AB200" s="92"/>
      <c r="AC200" s="92"/>
      <c r="AD200" s="93"/>
      <c r="AE200" s="93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</row>
    <row r="201" spans="1:71" x14ac:dyDescent="0.2">
      <c r="A201" s="84">
        <v>23</v>
      </c>
      <c r="B201" s="34"/>
      <c r="C201" s="84"/>
      <c r="D201" s="34"/>
      <c r="E201" s="34"/>
      <c r="F201" s="84"/>
      <c r="G201" s="84"/>
      <c r="H201" s="84"/>
      <c r="I201" s="34"/>
      <c r="J201" s="84"/>
      <c r="K201" s="34"/>
      <c r="L201" s="162"/>
      <c r="M201" s="84"/>
      <c r="N201" s="84"/>
      <c r="O201" s="34"/>
      <c r="P201" s="84"/>
      <c r="Q201" s="84"/>
      <c r="R201" s="34"/>
      <c r="S201" s="84"/>
      <c r="T201" s="84"/>
      <c r="U201" s="84"/>
      <c r="V201" s="34">
        <v>0.03</v>
      </c>
      <c r="W201" s="84">
        <v>23</v>
      </c>
      <c r="X201" s="84"/>
      <c r="Y201" s="84"/>
      <c r="Z201" s="90"/>
      <c r="AA201" s="90"/>
      <c r="AB201" s="92"/>
      <c r="AC201" s="92"/>
      <c r="AD201" s="93"/>
      <c r="AE201" s="93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</row>
    <row r="202" spans="1:71" x14ac:dyDescent="0.2">
      <c r="A202" s="84">
        <v>24</v>
      </c>
      <c r="B202" s="84"/>
      <c r="C202" s="84"/>
      <c r="D202" s="84"/>
      <c r="E202" s="84"/>
      <c r="F202" s="84"/>
      <c r="G202" s="84"/>
      <c r="H202" s="84"/>
      <c r="I202" s="84"/>
      <c r="J202" s="84"/>
      <c r="L202" s="161"/>
      <c r="M202" s="84"/>
      <c r="N202" s="84"/>
      <c r="O202" s="84"/>
      <c r="P202" s="84"/>
      <c r="Q202" s="84"/>
      <c r="R202" s="34"/>
      <c r="T202" s="84"/>
      <c r="U202" s="84"/>
      <c r="V202" s="34">
        <v>0.04</v>
      </c>
      <c r="W202" s="84">
        <v>24</v>
      </c>
      <c r="X202" s="84"/>
      <c r="Y202" s="84"/>
      <c r="Z202" s="90"/>
      <c r="AA202" s="90"/>
      <c r="AB202" s="92"/>
      <c r="AC202" s="92"/>
      <c r="AD202" s="93"/>
      <c r="AE202" s="93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</row>
    <row r="203" spans="1:71" x14ac:dyDescent="0.2">
      <c r="A203" s="84">
        <v>25</v>
      </c>
      <c r="C203" s="84"/>
      <c r="D203" s="84"/>
      <c r="F203" s="84"/>
      <c r="G203" s="84"/>
      <c r="H203" s="84"/>
      <c r="I203" s="84"/>
      <c r="J203" s="84"/>
      <c r="L203" s="84"/>
      <c r="M203" s="84"/>
      <c r="N203" s="84"/>
      <c r="O203" s="84"/>
      <c r="P203" s="84"/>
      <c r="Q203" s="84"/>
      <c r="R203" s="34"/>
      <c r="S203" s="84"/>
      <c r="T203" s="84"/>
      <c r="U203" s="84"/>
      <c r="V203" s="34">
        <v>0.03</v>
      </c>
      <c r="W203" s="84">
        <v>25</v>
      </c>
      <c r="X203" s="84"/>
      <c r="Y203" s="84"/>
      <c r="Z203" s="90"/>
      <c r="AA203" s="90"/>
      <c r="AB203" s="92"/>
      <c r="AC203" s="92"/>
      <c r="AD203" s="93"/>
      <c r="AE203" s="93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</row>
    <row r="204" spans="1:71" x14ac:dyDescent="0.2">
      <c r="A204" s="84">
        <v>26</v>
      </c>
      <c r="B204" s="84"/>
      <c r="C204" s="84"/>
      <c r="E204" s="84"/>
      <c r="F204" s="84"/>
      <c r="G204" s="84"/>
      <c r="H204" s="84"/>
      <c r="I204" s="84"/>
      <c r="J204" s="84"/>
      <c r="L204" s="84"/>
      <c r="M204" s="84"/>
      <c r="N204" s="84"/>
      <c r="P204" s="84"/>
      <c r="Q204" s="84"/>
      <c r="R204" s="34"/>
      <c r="S204" s="84"/>
      <c r="T204" s="84"/>
      <c r="U204" s="84"/>
      <c r="V204" s="34">
        <v>0.05</v>
      </c>
      <c r="W204" s="84">
        <v>26</v>
      </c>
      <c r="X204" s="84"/>
      <c r="Y204" s="84"/>
      <c r="Z204" s="90"/>
      <c r="AA204" s="90"/>
      <c r="AB204" s="92"/>
      <c r="AC204" s="92"/>
      <c r="AD204" s="93"/>
      <c r="AE204" s="93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</row>
    <row r="205" spans="1:71" x14ac:dyDescent="0.2">
      <c r="A205" s="84">
        <v>27</v>
      </c>
      <c r="C205" s="84"/>
      <c r="D205" s="84"/>
      <c r="E205" s="84">
        <v>0.02</v>
      </c>
      <c r="F205" s="84"/>
      <c r="G205" s="84"/>
      <c r="H205" s="84"/>
      <c r="I205" s="84"/>
      <c r="J205" s="84"/>
      <c r="K205" s="84"/>
      <c r="L205" s="84"/>
      <c r="M205" s="34"/>
      <c r="N205" s="84"/>
      <c r="Q205" s="84"/>
      <c r="R205" s="84"/>
      <c r="S205" s="84"/>
      <c r="T205" s="84"/>
      <c r="U205" s="84"/>
      <c r="V205" s="34">
        <v>0.02</v>
      </c>
      <c r="W205" s="84">
        <v>27</v>
      </c>
      <c r="X205" s="84"/>
      <c r="Y205" s="84"/>
      <c r="Z205" s="90"/>
      <c r="AA205" s="90"/>
      <c r="AB205" s="92"/>
      <c r="AC205" s="92"/>
      <c r="AD205" s="93"/>
      <c r="AE205" s="93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</row>
    <row r="206" spans="1:71" x14ac:dyDescent="0.2">
      <c r="A206" s="84">
        <v>28</v>
      </c>
      <c r="C206" s="84"/>
      <c r="E206">
        <v>7.0000000000000007E-2</v>
      </c>
      <c r="F206" s="84">
        <v>0.03</v>
      </c>
      <c r="G206" s="84"/>
      <c r="H206" s="84">
        <v>0.27</v>
      </c>
      <c r="I206" s="84"/>
      <c r="J206" s="84"/>
      <c r="L206" s="84"/>
      <c r="M206" s="84"/>
      <c r="N206" s="84"/>
      <c r="P206">
        <v>0.04</v>
      </c>
      <c r="Q206" s="84"/>
      <c r="T206" s="84">
        <v>0.04</v>
      </c>
      <c r="U206" s="84"/>
      <c r="V206" s="84"/>
      <c r="W206" s="84">
        <v>28</v>
      </c>
      <c r="X206" s="84"/>
      <c r="Y206" s="84"/>
      <c r="Z206" s="90"/>
      <c r="AA206" s="90"/>
      <c r="AB206" s="92"/>
      <c r="AC206" s="92"/>
      <c r="AD206" s="93"/>
      <c r="AE206" s="93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</row>
    <row r="207" spans="1:71" x14ac:dyDescent="0.2">
      <c r="A207" s="84">
        <v>29</v>
      </c>
      <c r="B207" s="84">
        <v>0.09</v>
      </c>
      <c r="C207" s="84">
        <v>0.11</v>
      </c>
      <c r="D207" s="84">
        <v>7.0000000000000007E-2</v>
      </c>
      <c r="E207" s="84">
        <v>0.25</v>
      </c>
      <c r="F207" s="34">
        <v>0.13</v>
      </c>
      <c r="G207" s="34">
        <v>0.08</v>
      </c>
      <c r="H207" s="34">
        <v>0.37</v>
      </c>
      <c r="I207" s="84">
        <v>0.04</v>
      </c>
      <c r="J207" s="84">
        <v>0.13</v>
      </c>
      <c r="K207" s="84">
        <v>0.04</v>
      </c>
      <c r="L207" s="84">
        <v>0.08</v>
      </c>
      <c r="M207" s="34">
        <v>0.28000000000000003</v>
      </c>
      <c r="N207" s="34">
        <v>0.14000000000000001</v>
      </c>
      <c r="O207" s="34">
        <v>0.03</v>
      </c>
      <c r="P207" s="84">
        <v>0.33</v>
      </c>
      <c r="Q207" s="84"/>
      <c r="R207" s="84">
        <v>0.08</v>
      </c>
      <c r="S207" s="84">
        <v>0.06</v>
      </c>
      <c r="T207" s="34">
        <v>0.17</v>
      </c>
      <c r="U207" s="84">
        <v>0.24</v>
      </c>
      <c r="V207" s="34">
        <v>0.16</v>
      </c>
      <c r="W207" s="84">
        <v>29</v>
      </c>
      <c r="X207" s="84"/>
      <c r="Y207" s="84"/>
      <c r="Z207" s="90"/>
      <c r="AA207" s="90"/>
      <c r="AB207" s="92"/>
      <c r="AC207" s="92"/>
      <c r="AD207" s="93"/>
      <c r="AE207" s="93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</row>
    <row r="208" spans="1:71" x14ac:dyDescent="0.2">
      <c r="A208" s="84">
        <v>30</v>
      </c>
      <c r="B208" s="84">
        <v>0.3</v>
      </c>
      <c r="C208" s="84">
        <v>0.31</v>
      </c>
      <c r="D208">
        <v>0.35</v>
      </c>
      <c r="E208" s="84"/>
      <c r="F208" s="34">
        <v>0.15</v>
      </c>
      <c r="G208" s="84">
        <v>0.48</v>
      </c>
      <c r="H208" s="84">
        <v>0.54</v>
      </c>
      <c r="I208" s="84">
        <v>0.21</v>
      </c>
      <c r="J208" s="84">
        <v>0.08</v>
      </c>
      <c r="K208">
        <v>0.37</v>
      </c>
      <c r="L208" s="84">
        <v>0.37</v>
      </c>
      <c r="M208" s="34">
        <v>0.21</v>
      </c>
      <c r="N208" s="34">
        <v>0.35</v>
      </c>
      <c r="O208" s="34">
        <v>0.22</v>
      </c>
      <c r="P208" s="84">
        <v>0.27</v>
      </c>
      <c r="Q208" s="84"/>
      <c r="R208" s="84">
        <v>0.3</v>
      </c>
      <c r="S208" s="84">
        <v>0.14000000000000001</v>
      </c>
      <c r="T208" s="34">
        <v>0.46</v>
      </c>
      <c r="U208" s="84">
        <v>0.14000000000000001</v>
      </c>
      <c r="V208" s="34">
        <v>0.28000000000000003</v>
      </c>
      <c r="W208" s="84">
        <v>30</v>
      </c>
      <c r="X208" s="84"/>
      <c r="Y208" s="84"/>
      <c r="Z208" s="90"/>
      <c r="AA208" s="90"/>
      <c r="AB208" s="92"/>
      <c r="AC208" s="92"/>
      <c r="AD208" s="93"/>
      <c r="AE208" s="93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</row>
    <row r="209" spans="1:71" x14ac:dyDescent="0.2">
      <c r="A209" s="84">
        <v>31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>
        <v>31</v>
      </c>
      <c r="X209" s="84"/>
      <c r="Y209" s="84"/>
      <c r="Z209" s="90"/>
      <c r="AA209" s="90"/>
      <c r="AB209" s="92"/>
      <c r="AC209" s="92"/>
      <c r="AD209" s="93"/>
      <c r="AE209" s="93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</row>
    <row r="210" spans="1:71" x14ac:dyDescent="0.2">
      <c r="A210" s="102" t="s">
        <v>37</v>
      </c>
      <c r="B210" s="102">
        <f t="shared" ref="B210:V210" si="53">SUM(B179:B209)</f>
        <v>1.1599999999999999</v>
      </c>
      <c r="C210" s="102">
        <f t="shared" si="53"/>
        <v>1.4300000000000002</v>
      </c>
      <c r="D210" s="102">
        <f t="shared" si="53"/>
        <v>1.21</v>
      </c>
      <c r="E210" s="102">
        <f t="shared" si="53"/>
        <v>1.5400000000000003</v>
      </c>
      <c r="F210" s="102">
        <f t="shared" si="53"/>
        <v>1.35</v>
      </c>
      <c r="G210" s="102">
        <f t="shared" si="53"/>
        <v>1.7800000000000002</v>
      </c>
      <c r="H210" s="102">
        <f t="shared" si="53"/>
        <v>3.17</v>
      </c>
      <c r="I210" s="102">
        <f t="shared" si="53"/>
        <v>1.05</v>
      </c>
      <c r="J210" s="102">
        <f t="shared" si="53"/>
        <v>0.75000000000000011</v>
      </c>
      <c r="K210" s="102">
        <f t="shared" si="53"/>
        <v>1.24</v>
      </c>
      <c r="L210" s="102">
        <f t="shared" si="53"/>
        <v>1.1299999999999999</v>
      </c>
      <c r="M210" s="102">
        <f t="shared" si="53"/>
        <v>0.93</v>
      </c>
      <c r="N210" s="102">
        <f t="shared" si="53"/>
        <v>2.0100000000000002</v>
      </c>
      <c r="O210" s="102">
        <f t="shared" si="53"/>
        <v>1.1100000000000001</v>
      </c>
      <c r="P210" s="102">
        <f t="shared" si="53"/>
        <v>1.5000000000000002</v>
      </c>
      <c r="Q210" s="102">
        <f t="shared" si="53"/>
        <v>0</v>
      </c>
      <c r="R210" s="102">
        <f t="shared" si="53"/>
        <v>1.4900000000000002</v>
      </c>
      <c r="S210" s="102">
        <f t="shared" si="53"/>
        <v>1.31</v>
      </c>
      <c r="T210" s="102">
        <f t="shared" si="53"/>
        <v>1.98</v>
      </c>
      <c r="U210" s="102">
        <f t="shared" si="53"/>
        <v>1.1400000000000001</v>
      </c>
      <c r="V210" s="102">
        <f t="shared" si="53"/>
        <v>1.1300000000000003</v>
      </c>
      <c r="W210" s="84"/>
      <c r="X210" s="84"/>
      <c r="Y210" s="120">
        <v>44013</v>
      </c>
      <c r="Z210" s="135"/>
      <c r="AA210" s="133" t="s">
        <v>107</v>
      </c>
      <c r="AB210" s="135"/>
      <c r="AC210" s="135"/>
      <c r="AD210" s="126"/>
      <c r="AE210" s="105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</row>
    <row r="211" spans="1:71" x14ac:dyDescent="0.2">
      <c r="A211" s="84"/>
      <c r="B211" s="84"/>
      <c r="C211" s="34" t="s">
        <v>214</v>
      </c>
      <c r="D211" s="84"/>
      <c r="E211" s="84"/>
      <c r="F211" s="84"/>
      <c r="G211" s="34" t="s">
        <v>220</v>
      </c>
      <c r="H211" s="34" t="s">
        <v>216</v>
      </c>
      <c r="I211" s="84"/>
      <c r="J211" s="84"/>
      <c r="K211" s="84"/>
      <c r="L211" s="84"/>
      <c r="M211" s="84">
        <v>198</v>
      </c>
      <c r="N211" s="84"/>
      <c r="O211" s="87"/>
      <c r="P211" s="34" t="s">
        <v>213</v>
      </c>
      <c r="Q211" s="165"/>
      <c r="R211" s="34" t="s">
        <v>225</v>
      </c>
      <c r="S211" s="34" t="s">
        <v>221</v>
      </c>
      <c r="T211" s="84"/>
      <c r="U211" s="34" t="s">
        <v>39</v>
      </c>
      <c r="V211" s="34" t="s">
        <v>218</v>
      </c>
      <c r="W211" s="84"/>
      <c r="X211" s="84"/>
      <c r="Y211" s="84"/>
      <c r="Z211" s="90" t="s">
        <v>45</v>
      </c>
      <c r="AA211" s="90" t="s">
        <v>115</v>
      </c>
      <c r="AB211" s="92" t="s">
        <v>99</v>
      </c>
      <c r="AC211" s="124" t="s">
        <v>116</v>
      </c>
      <c r="AD211" s="93" t="s">
        <v>100</v>
      </c>
      <c r="AE211" s="109" t="s">
        <v>178</v>
      </c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</row>
    <row r="212" spans="1:71" x14ac:dyDescent="0.2">
      <c r="A212" s="84" t="s">
        <v>45</v>
      </c>
      <c r="B212" s="84" t="s">
        <v>1</v>
      </c>
      <c r="C212" s="84" t="s">
        <v>2</v>
      </c>
      <c r="D212" s="84" t="s">
        <v>113</v>
      </c>
      <c r="E212" s="84" t="s">
        <v>4</v>
      </c>
      <c r="F212" s="84" t="s">
        <v>5</v>
      </c>
      <c r="G212" s="34" t="s">
        <v>219</v>
      </c>
      <c r="H212" s="34" t="s">
        <v>217</v>
      </c>
      <c r="I212" s="84" t="s">
        <v>6</v>
      </c>
      <c r="J212" s="84" t="s">
        <v>180</v>
      </c>
      <c r="K212" s="84" t="s">
        <v>96</v>
      </c>
      <c r="L212" s="84" t="s">
        <v>9</v>
      </c>
      <c r="M212" s="34" t="s">
        <v>257</v>
      </c>
      <c r="N212" s="84" t="s">
        <v>11</v>
      </c>
      <c r="O212" s="34" t="s">
        <v>209</v>
      </c>
      <c r="P212" s="84" t="s">
        <v>13</v>
      </c>
      <c r="Q212" s="162" t="s">
        <v>208</v>
      </c>
      <c r="R212" s="84" t="s">
        <v>191</v>
      </c>
      <c r="S212" s="34" t="s">
        <v>210</v>
      </c>
      <c r="T212" s="84" t="s">
        <v>17</v>
      </c>
      <c r="U212" s="34" t="s">
        <v>211</v>
      </c>
      <c r="V212" s="84" t="s">
        <v>19</v>
      </c>
      <c r="W212" s="84"/>
      <c r="X212" s="84"/>
      <c r="Y212" s="84" t="s">
        <v>1</v>
      </c>
      <c r="Z212" s="90">
        <f>B245</f>
        <v>0.2</v>
      </c>
      <c r="AA212" s="97">
        <v>0.47086956521739137</v>
      </c>
      <c r="AB212" s="93">
        <f>AN28</f>
        <v>10.86</v>
      </c>
      <c r="AC212" s="93">
        <f>Average!I499</f>
        <v>8.4253571428571448</v>
      </c>
      <c r="AD212" s="93">
        <f>AX$34+AX$35+AX$36+AX$37+AB212</f>
        <v>16.29</v>
      </c>
      <c r="AE212" s="111">
        <f>AE177+Table1020324457688092[[#This Row],[Column2]]</f>
        <v>12.394396422820339</v>
      </c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</row>
    <row r="213" spans="1:71" x14ac:dyDescent="0.2">
      <c r="A213" s="84">
        <v>2020</v>
      </c>
      <c r="B213" s="84"/>
      <c r="C213" s="84"/>
      <c r="D213" s="84"/>
      <c r="E213" s="34" t="s">
        <v>212</v>
      </c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 t="s">
        <v>2</v>
      </c>
      <c r="Z213" s="90">
        <f>C245</f>
        <v>0.31999999999999995</v>
      </c>
      <c r="AA213" s="97">
        <v>0.70166666666666677</v>
      </c>
      <c r="AB213" s="93">
        <f>AN29</f>
        <v>12.41</v>
      </c>
      <c r="AC213" s="93">
        <f>Average!I500</f>
        <v>12.220454074910595</v>
      </c>
      <c r="AD213" s="93">
        <f>AY$34+AY$35+AY$36+AY$37+AB213</f>
        <v>20.9</v>
      </c>
      <c r="AE213" s="111">
        <f>AE178+Table1020324457688092[[#This Row],[Column2]]</f>
        <v>17.984903863355203</v>
      </c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</row>
    <row r="214" spans="1:71" x14ac:dyDescent="0.2">
      <c r="A214" s="84">
        <v>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>
        <v>0.02</v>
      </c>
      <c r="U214" s="84"/>
      <c r="V214" s="84"/>
      <c r="W214" s="84">
        <v>1</v>
      </c>
      <c r="X214" s="84"/>
      <c r="Y214" s="84" t="s">
        <v>113</v>
      </c>
      <c r="Z214" s="90">
        <f>D245</f>
        <v>0.22999999999999998</v>
      </c>
      <c r="AA214" s="97"/>
      <c r="AB214" s="93">
        <f>AN30</f>
        <v>35.51</v>
      </c>
      <c r="AC214" s="93">
        <f>Average!I501</f>
        <v>13.418043650793651</v>
      </c>
      <c r="AD214" s="93">
        <f>AZ$34+AZ$35+AZ$36+AZ$37+AB214</f>
        <v>38.21</v>
      </c>
      <c r="AE214" s="111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</row>
    <row r="215" spans="1:71" x14ac:dyDescent="0.2">
      <c r="A215" s="84">
        <v>2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>
        <v>2</v>
      </c>
      <c r="X215" s="84"/>
      <c r="Y215" s="84" t="s">
        <v>4</v>
      </c>
      <c r="Z215" s="90">
        <f>E245</f>
        <v>0.26</v>
      </c>
      <c r="AA215" s="97">
        <v>0.60565217391304349</v>
      </c>
      <c r="AB215" s="93">
        <f>AN31</f>
        <v>13.080000000000002</v>
      </c>
      <c r="AC215" s="93">
        <f>Average!I502</f>
        <v>12.432857142857143</v>
      </c>
      <c r="AD215" s="93">
        <f>BA$34+BA$35+BA$36+BA$37+AB215</f>
        <v>17.760000000000002</v>
      </c>
      <c r="AE215" s="111">
        <f>AE180+Table1020324457688092[[#This Row],[Column2]]</f>
        <v>18.599689440993785</v>
      </c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</row>
    <row r="216" spans="1:71" x14ac:dyDescent="0.2">
      <c r="A216" s="84">
        <v>3</v>
      </c>
      <c r="B216" s="84"/>
      <c r="C216" s="84"/>
      <c r="D216" s="84"/>
      <c r="E216" s="84"/>
      <c r="F216" s="84"/>
      <c r="G216" s="84"/>
      <c r="H216" s="84"/>
      <c r="I216" s="3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>
        <v>3</v>
      </c>
      <c r="X216" s="84"/>
      <c r="Y216" s="84" t="s">
        <v>5</v>
      </c>
      <c r="Z216" s="90">
        <f>F245</f>
        <v>0.21000000000000002</v>
      </c>
      <c r="AA216" s="97">
        <v>0.58043478260869574</v>
      </c>
      <c r="AB216" s="93">
        <f>AN32</f>
        <v>9.8000000000000007</v>
      </c>
      <c r="AC216" s="93">
        <f>Average!I503</f>
        <v>9.5742857142857147</v>
      </c>
      <c r="AD216" s="93">
        <f>BB$34+BB$35+BB$36+BB$37+AB216</f>
        <v>16.22</v>
      </c>
      <c r="AE216" s="111">
        <f>AE181+Table1020324457688092[[#This Row],[Column2]]</f>
        <v>14.075283971262234</v>
      </c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</row>
    <row r="217" spans="1:71" x14ac:dyDescent="0.2">
      <c r="A217" s="84">
        <v>4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>
        <v>4</v>
      </c>
      <c r="X217" s="84"/>
      <c r="Y217" s="84" t="s">
        <v>6</v>
      </c>
      <c r="Z217" s="90">
        <f>I245</f>
        <v>0.24</v>
      </c>
      <c r="AA217" s="97">
        <v>0.41333333333333339</v>
      </c>
      <c r="AB217" s="93">
        <f t="shared" ref="AB217:AB230" si="54">AN35</f>
        <v>14.370000000000003</v>
      </c>
      <c r="AC217" s="93">
        <f>Average!I504</f>
        <v>7.829964912280702</v>
      </c>
      <c r="AD217" s="93">
        <f>BE$34+BE$35+BE$36+BE$37+AB217</f>
        <v>18.820000000000004</v>
      </c>
      <c r="AE217" s="111">
        <f>AE182+Table1020324457688092[[#This Row],[Column2]]</f>
        <v>12.101197110423119</v>
      </c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</row>
    <row r="218" spans="1:71" x14ac:dyDescent="0.2">
      <c r="A218" s="84">
        <v>5</v>
      </c>
      <c r="B218" s="84"/>
      <c r="C218" s="84"/>
      <c r="D218" s="84"/>
      <c r="E218" s="84"/>
      <c r="F218" s="84"/>
      <c r="G218" s="84"/>
      <c r="H218" s="84"/>
      <c r="I218" s="84"/>
      <c r="J218" s="84"/>
      <c r="L218" s="84"/>
      <c r="M218" s="84"/>
      <c r="N218" s="84"/>
      <c r="O218" s="84"/>
      <c r="P218" s="84"/>
      <c r="Q218" s="84"/>
      <c r="R218" s="84"/>
      <c r="T218" s="84"/>
      <c r="U218" s="84"/>
      <c r="V218" s="84">
        <v>0.02</v>
      </c>
      <c r="W218" s="84">
        <v>5</v>
      </c>
      <c r="X218" s="84"/>
      <c r="Y218" s="84" t="s">
        <v>180</v>
      </c>
      <c r="Z218" s="90">
        <f>J245</f>
        <v>0.13</v>
      </c>
      <c r="AA218" s="97">
        <v>0.45333333333333325</v>
      </c>
      <c r="AB218" s="93">
        <f t="shared" si="54"/>
        <v>11.130000000000003</v>
      </c>
      <c r="AC218" s="93">
        <f>Average!I505</f>
        <v>8.6289285714285704</v>
      </c>
      <c r="AD218" s="93">
        <f>BF$34+BF$35+BF$36+BF$37+AB218</f>
        <v>17.990000000000002</v>
      </c>
      <c r="AE218" s="111">
        <f>AE183+Table1020324457688092[[#This Row],[Column2]]</f>
        <v>13.467032391923695</v>
      </c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</row>
    <row r="219" spans="1:71" x14ac:dyDescent="0.2">
      <c r="A219" s="84">
        <v>6</v>
      </c>
      <c r="B219" s="84"/>
      <c r="C219" s="84"/>
      <c r="D219" s="34"/>
      <c r="E219" s="84"/>
      <c r="F219" s="84"/>
      <c r="G219" s="84"/>
      <c r="H219" s="84"/>
      <c r="I219" s="3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>
        <v>0.02</v>
      </c>
      <c r="W219" s="84">
        <v>6</v>
      </c>
      <c r="X219" s="84"/>
      <c r="Y219" s="84" t="s">
        <v>96</v>
      </c>
      <c r="Z219" s="90">
        <f>K245</f>
        <v>0.25</v>
      </c>
      <c r="AA219" s="97"/>
      <c r="AB219" s="93">
        <f t="shared" si="54"/>
        <v>11.660000000000002</v>
      </c>
      <c r="AC219" s="93">
        <f>Average!I506</f>
        <v>8.5719999999999992</v>
      </c>
      <c r="AD219" s="93">
        <f>BG$34+BG$35+BG$36+BG$37+AB219</f>
        <v>17.57</v>
      </c>
      <c r="AE219" s="111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</row>
    <row r="220" spans="1:71" x14ac:dyDescent="0.2">
      <c r="A220" s="84">
        <v>7</v>
      </c>
      <c r="B220" s="84">
        <v>0.19</v>
      </c>
      <c r="C220" s="84">
        <v>0.28999999999999998</v>
      </c>
      <c r="D220" s="34">
        <v>0.21</v>
      </c>
      <c r="E220" s="34">
        <v>0.25</v>
      </c>
      <c r="F220" s="34">
        <v>0.16</v>
      </c>
      <c r="G220" s="84">
        <v>0.28000000000000003</v>
      </c>
      <c r="H220" s="34">
        <v>0.32</v>
      </c>
      <c r="I220" s="84">
        <v>0.24</v>
      </c>
      <c r="J220" s="34">
        <v>0.11</v>
      </c>
      <c r="K220" s="84">
        <v>0.22</v>
      </c>
      <c r="L220" s="84">
        <v>0.22</v>
      </c>
      <c r="M220" s="34">
        <v>0.28999999999999998</v>
      </c>
      <c r="N220" s="84">
        <v>0.27</v>
      </c>
      <c r="O220" s="34">
        <v>0.33</v>
      </c>
      <c r="P220" s="84">
        <v>0.11</v>
      </c>
      <c r="Q220" s="84"/>
      <c r="R220" s="84"/>
      <c r="S220" s="34">
        <v>0.19</v>
      </c>
      <c r="T220" s="84">
        <v>0.16</v>
      </c>
      <c r="U220" s="84">
        <v>0.28000000000000003</v>
      </c>
      <c r="V220" s="34">
        <v>0.27</v>
      </c>
      <c r="W220" s="84">
        <v>7</v>
      </c>
      <c r="X220" s="84"/>
      <c r="Y220" s="84" t="s">
        <v>9</v>
      </c>
      <c r="Z220" s="90">
        <f>L245</f>
        <v>0.24</v>
      </c>
      <c r="AA220" s="97">
        <v>0.58260869565217399</v>
      </c>
      <c r="AB220" s="93">
        <f t="shared" si="54"/>
        <v>14.340000000000002</v>
      </c>
      <c r="AC220" s="93">
        <f>Average!I507</f>
        <v>10.890357142857143</v>
      </c>
      <c r="AD220" s="93">
        <f>BH$34+BH$35+BH$36+BH$37+AB220</f>
        <v>22.040000000000003</v>
      </c>
      <c r="AE220" s="111">
        <f>AE185+Table1020324457688092[[#This Row],[Column2]]</f>
        <v>16.364417104634494</v>
      </c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</row>
    <row r="221" spans="1:71" x14ac:dyDescent="0.2">
      <c r="A221" s="84">
        <v>8</v>
      </c>
      <c r="B221" s="84"/>
      <c r="C221" s="84"/>
      <c r="D221" s="84"/>
      <c r="E221" s="84"/>
      <c r="F221" s="84"/>
      <c r="G221" s="84"/>
      <c r="H221" s="84"/>
      <c r="I221" s="84"/>
      <c r="J221" s="84">
        <v>0.02</v>
      </c>
      <c r="K221" s="84"/>
      <c r="L221" s="84"/>
      <c r="M221" s="84">
        <v>0.05</v>
      </c>
      <c r="N221" s="84"/>
      <c r="O221" s="84">
        <v>0.02</v>
      </c>
      <c r="P221" s="84"/>
      <c r="Q221" s="84"/>
      <c r="R221" s="34"/>
      <c r="S221" s="84"/>
      <c r="T221" s="84"/>
      <c r="U221" s="84"/>
      <c r="V221" s="34">
        <v>0.01</v>
      </c>
      <c r="W221" s="84">
        <v>8</v>
      </c>
      <c r="X221" s="84"/>
      <c r="Y221" s="34" t="s">
        <v>195</v>
      </c>
      <c r="Z221" s="90">
        <f>M245</f>
        <v>0.37</v>
      </c>
      <c r="AA221" s="97">
        <v>0.52391304347826095</v>
      </c>
      <c r="AB221" s="93">
        <f t="shared" si="54"/>
        <v>5.19</v>
      </c>
      <c r="AC221" s="93">
        <f>Average!I508</f>
        <v>9.6524999999999999</v>
      </c>
      <c r="AD221" s="93">
        <f>BI$34+BI$35+BI$36+BI$37+AB221</f>
        <v>5.19</v>
      </c>
      <c r="AE221" s="111">
        <f>AE186+Table1020324457688092[[#This Row],[Column2]]</f>
        <v>13.688750000000001</v>
      </c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</row>
    <row r="222" spans="1:71" x14ac:dyDescent="0.2">
      <c r="A222" s="84">
        <v>9</v>
      </c>
      <c r="B222" s="84"/>
      <c r="C222" s="84">
        <v>0.03</v>
      </c>
      <c r="D222" s="84"/>
      <c r="E222" s="84">
        <v>0.01</v>
      </c>
      <c r="F222" s="34">
        <v>0.04</v>
      </c>
      <c r="G222" s="84"/>
      <c r="H222" s="84">
        <v>0.12</v>
      </c>
      <c r="I222" s="139"/>
      <c r="J222" s="84"/>
      <c r="K222" s="84">
        <v>0.03</v>
      </c>
      <c r="L222" s="84">
        <v>0.02</v>
      </c>
      <c r="M222" s="159">
        <v>0.03</v>
      </c>
      <c r="N222" s="84">
        <v>0.01</v>
      </c>
      <c r="O222" s="84"/>
      <c r="P222">
        <v>0.02</v>
      </c>
      <c r="Q222" s="84"/>
      <c r="R222" s="84"/>
      <c r="S222" s="84">
        <v>0.01</v>
      </c>
      <c r="T222" s="84">
        <v>0.04</v>
      </c>
      <c r="U222" s="84">
        <v>0.04</v>
      </c>
      <c r="V222" s="34">
        <v>0.06</v>
      </c>
      <c r="W222" s="84">
        <v>9</v>
      </c>
      <c r="X222" s="84"/>
      <c r="Y222" s="84" t="s">
        <v>11</v>
      </c>
      <c r="Z222" s="90">
        <f>N245</f>
        <v>0.28000000000000003</v>
      </c>
      <c r="AA222" s="97">
        <v>0.60130434782608688</v>
      </c>
      <c r="AB222" s="93">
        <f t="shared" si="54"/>
        <v>9.91</v>
      </c>
      <c r="AC222" s="93">
        <f>Average!I509</f>
        <v>10.986785714285714</v>
      </c>
      <c r="AD222" s="93">
        <f>BJ$34+BJ$35+BJ$36+BJ$37+AB222</f>
        <v>18.420000000000002</v>
      </c>
      <c r="AE222" s="111">
        <f>AE187+Table1020324457688092[[#This Row],[Column2]]</f>
        <v>15.755669427191165</v>
      </c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</row>
    <row r="223" spans="1:71" x14ac:dyDescent="0.2">
      <c r="A223" s="84">
        <v>10</v>
      </c>
      <c r="B223" s="84">
        <v>0.01</v>
      </c>
      <c r="C223" s="84"/>
      <c r="D223" s="84">
        <v>0.02</v>
      </c>
      <c r="E223" s="84"/>
      <c r="F223" s="34">
        <v>0.01</v>
      </c>
      <c r="G223" s="84">
        <v>0.01</v>
      </c>
      <c r="H223" s="84"/>
      <c r="I223" s="84"/>
      <c r="J223" s="84"/>
      <c r="K223" s="84"/>
      <c r="L223" s="84"/>
      <c r="M223" s="84"/>
      <c r="N223" s="84"/>
      <c r="O223" s="84">
        <v>0.04</v>
      </c>
      <c r="P223" s="84"/>
      <c r="Q223" s="84"/>
      <c r="R223" s="84"/>
      <c r="T223" s="84">
        <v>0.05</v>
      </c>
      <c r="U223" s="84"/>
      <c r="V223" s="34">
        <v>0.02</v>
      </c>
      <c r="W223" s="84">
        <v>10</v>
      </c>
      <c r="X223" s="84"/>
      <c r="Y223" s="84" t="s">
        <v>185</v>
      </c>
      <c r="Z223" s="90">
        <f>O245</f>
        <v>0.39</v>
      </c>
      <c r="AA223" s="97">
        <v>0.47347826086956524</v>
      </c>
      <c r="AB223" s="93">
        <f t="shared" si="54"/>
        <v>12.55</v>
      </c>
      <c r="AC223" s="93">
        <f>Average!I510</f>
        <v>9.0474999999999994</v>
      </c>
      <c r="AD223" s="93">
        <f>BK$34+BK$35+BK$36+BK$37+AB223</f>
        <v>12.55</v>
      </c>
      <c r="AE223" s="111">
        <f>AE188+Table1020324457688092[[#This Row],[Column2]]</f>
        <v>13.545711462450594</v>
      </c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</row>
    <row r="224" spans="1:71" x14ac:dyDescent="0.2">
      <c r="A224" s="84">
        <v>11</v>
      </c>
      <c r="B224" s="84"/>
      <c r="E224" s="84"/>
      <c r="F224" s="84"/>
      <c r="G224" s="84"/>
      <c r="H224" s="84"/>
      <c r="I224" s="84"/>
      <c r="J224" s="84"/>
      <c r="L224" s="84"/>
      <c r="M224" s="84"/>
      <c r="N224" s="84"/>
      <c r="O224" s="84"/>
      <c r="Q224" s="84"/>
      <c r="R224" s="84"/>
      <c r="T224" s="84"/>
      <c r="U224" s="84"/>
      <c r="V224" s="34">
        <v>0.02</v>
      </c>
      <c r="W224" s="84">
        <v>11</v>
      </c>
      <c r="X224" s="84"/>
      <c r="Y224" s="84" t="s">
        <v>13</v>
      </c>
      <c r="Z224" s="90">
        <f>P245</f>
        <v>0.13</v>
      </c>
      <c r="AA224" s="97">
        <v>0.54173913043478261</v>
      </c>
      <c r="AB224" s="93">
        <f t="shared" si="54"/>
        <v>12.100000000000001</v>
      </c>
      <c r="AC224" s="93">
        <f>Average!I511</f>
        <v>9.4157142857142873</v>
      </c>
      <c r="AD224" s="93">
        <f>BL$34+BL$35+BL$36+BL$37+AB224</f>
        <v>18.440000000000001</v>
      </c>
      <c r="AE224" s="111">
        <f>AE189+Table1020324457688092[[#This Row],[Column2]]</f>
        <v>13.743602484472051</v>
      </c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</row>
    <row r="225" spans="1:71" x14ac:dyDescent="0.2">
      <c r="A225" s="84">
        <v>12</v>
      </c>
      <c r="B225" s="84"/>
      <c r="F225" s="84"/>
      <c r="G225" s="84"/>
      <c r="H225" s="84"/>
      <c r="J225" s="84"/>
      <c r="L225" s="84"/>
      <c r="M225" s="84"/>
      <c r="N225" s="84"/>
      <c r="O225" s="84"/>
      <c r="Q225" s="84"/>
      <c r="S225" s="84"/>
      <c r="T225" s="84"/>
      <c r="U225" s="84"/>
      <c r="V225" s="34">
        <v>0.01</v>
      </c>
      <c r="W225" s="84">
        <v>12</v>
      </c>
      <c r="X225" s="84"/>
      <c r="Y225" s="84" t="s">
        <v>14</v>
      </c>
      <c r="Z225" s="90">
        <f>Q245</f>
        <v>0</v>
      </c>
      <c r="AA225" s="97">
        <v>0.46714285714285719</v>
      </c>
      <c r="AB225" s="93">
        <f t="shared" si="54"/>
        <v>6.3</v>
      </c>
      <c r="AC225" s="93">
        <f>Average!I512</f>
        <v>7.9598758648758654</v>
      </c>
      <c r="AD225" s="93">
        <f>BM$34+BM$35+BM$36+BM$37+AB225</f>
        <v>10.96</v>
      </c>
      <c r="AE225" s="111">
        <f>AE190+Table1020324457688092[[#This Row],[Column2]]</f>
        <v>12.611361038317561</v>
      </c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</row>
    <row r="226" spans="1:71" x14ac:dyDescent="0.2">
      <c r="A226" s="84">
        <v>13</v>
      </c>
      <c r="B226" s="84"/>
      <c r="C226" s="84"/>
      <c r="D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Q226" s="84"/>
      <c r="S226" s="84"/>
      <c r="T226" s="84"/>
      <c r="U226" s="84"/>
      <c r="V226" s="84"/>
      <c r="W226" s="84">
        <v>13</v>
      </c>
      <c r="X226" s="84"/>
      <c r="Y226" s="84" t="s">
        <v>191</v>
      </c>
      <c r="Z226" s="90">
        <f>R245</f>
        <v>0</v>
      </c>
      <c r="AA226" s="97">
        <v>0.55823529411764705</v>
      </c>
      <c r="AB226" s="93">
        <f t="shared" si="54"/>
        <v>7.7399999999999993</v>
      </c>
      <c r="AC226" s="93">
        <f>Average!I513</f>
        <v>8.7326143790849677</v>
      </c>
      <c r="AD226" s="93">
        <f>BN$34+BN$35+BN$36+BN$37+AB226</f>
        <v>7.7399999999999993</v>
      </c>
      <c r="AE226" s="111">
        <f>AE191+Table1020324457688092[[#This Row],[Column2]]</f>
        <v>12.961307189542485</v>
      </c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</row>
    <row r="227" spans="1:71" x14ac:dyDescent="0.2">
      <c r="A227" s="84">
        <v>14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34"/>
      <c r="M227" s="84"/>
      <c r="N227" s="84"/>
      <c r="O227" s="84"/>
      <c r="P227" s="84"/>
      <c r="Q227" s="84"/>
      <c r="R227" s="84"/>
      <c r="T227" s="84"/>
      <c r="U227" s="84"/>
      <c r="V227" s="84"/>
      <c r="W227" s="84">
        <v>14</v>
      </c>
      <c r="X227" s="84"/>
      <c r="Y227" s="84" t="s">
        <v>16</v>
      </c>
      <c r="Z227" s="90">
        <f>S245</f>
        <v>0.2</v>
      </c>
      <c r="AA227" s="97">
        <v>0.51391304347826083</v>
      </c>
      <c r="AB227" s="93">
        <f t="shared" si="54"/>
        <v>12.31</v>
      </c>
      <c r="AC227" s="93">
        <f>Average!I514</f>
        <v>10.713571428571431</v>
      </c>
      <c r="AD227" s="93">
        <f>BO$34+BO$35+BO$36+BO$37+AB227</f>
        <v>20.07</v>
      </c>
      <c r="AE227" s="111">
        <f>AE192+Table1020324457688092[[#This Row],[Column2]]</f>
        <v>16.549572384137601</v>
      </c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</row>
    <row r="228" spans="1:71" x14ac:dyDescent="0.2">
      <c r="A228" s="84">
        <v>15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34">
        <v>0.01</v>
      </c>
      <c r="W228" s="84">
        <v>15</v>
      </c>
      <c r="X228" s="84"/>
      <c r="Y228" s="84" t="s">
        <v>17</v>
      </c>
      <c r="Z228" s="90">
        <f>T245</f>
        <v>0.27</v>
      </c>
      <c r="AA228" s="97">
        <v>0.63954545454545453</v>
      </c>
      <c r="AB228" s="93">
        <f t="shared" si="54"/>
        <v>15.169999999999998</v>
      </c>
      <c r="AC228" s="93">
        <f>Average!I515</f>
        <v>10.527421652421653</v>
      </c>
      <c r="AD228" s="93">
        <f>BP$34+BP$35+BP$36+BP$37+AB228</f>
        <v>21.269999999999996</v>
      </c>
      <c r="AE228" s="111">
        <f>AE193+Table1020324457688092[[#This Row],[Column2]]</f>
        <v>15.586180856180857</v>
      </c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</row>
    <row r="229" spans="1:71" x14ac:dyDescent="0.2">
      <c r="A229" s="84">
        <v>16</v>
      </c>
      <c r="C229" s="84"/>
      <c r="F229" s="84"/>
      <c r="G229" s="84"/>
      <c r="H229" s="84"/>
      <c r="I229" s="84"/>
      <c r="J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34">
        <v>0.01</v>
      </c>
      <c r="W229" s="84">
        <v>16</v>
      </c>
      <c r="X229" s="84"/>
      <c r="Y229" s="84" t="s">
        <v>18</v>
      </c>
      <c r="Z229" s="90">
        <f>U245</f>
        <v>0.32</v>
      </c>
      <c r="AA229" s="97">
        <v>0.41583333333333333</v>
      </c>
      <c r="AB229" s="93">
        <f t="shared" si="54"/>
        <v>14.21</v>
      </c>
      <c r="AC229" s="93">
        <f>Average!I516</f>
        <v>10.963076923076922</v>
      </c>
      <c r="AD229" s="93">
        <f>BQ$34+BQ$35+BQ$36+BQ$37+AB229</f>
        <v>14.21</v>
      </c>
      <c r="AE229" s="111">
        <f>AE194+Table1020324457688092[[#This Row],[Column2]]</f>
        <v>15.617884615384616</v>
      </c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</row>
    <row r="230" spans="1:71" x14ac:dyDescent="0.2">
      <c r="A230" s="84">
        <v>17</v>
      </c>
      <c r="B230" s="84"/>
      <c r="C230" s="84"/>
      <c r="D230" s="34"/>
      <c r="E230" s="84"/>
      <c r="F230" s="84"/>
      <c r="G230" s="84"/>
      <c r="H230" s="84"/>
      <c r="I230" s="34"/>
      <c r="J230" s="84"/>
      <c r="K230" s="84"/>
      <c r="L230" s="34"/>
      <c r="M230" s="34"/>
      <c r="N230" s="84"/>
      <c r="O230" s="84"/>
      <c r="P230" s="84"/>
      <c r="Q230" s="84"/>
      <c r="R230" s="84"/>
      <c r="S230" s="84"/>
      <c r="T230" s="84"/>
      <c r="U230" s="84"/>
      <c r="V230" s="84"/>
      <c r="W230" s="84">
        <v>17</v>
      </c>
      <c r="X230" s="84"/>
      <c r="Y230" s="84" t="s">
        <v>19</v>
      </c>
      <c r="Z230" s="90">
        <f>V245</f>
        <v>0.45000000000000007</v>
      </c>
      <c r="AA230" s="97">
        <v>0.65346153846153854</v>
      </c>
      <c r="AB230" s="93">
        <f t="shared" si="54"/>
        <v>14.649999999999999</v>
      </c>
      <c r="AC230" s="93">
        <f>Average!I517</f>
        <v>17.796111111111109</v>
      </c>
      <c r="AD230" s="93">
        <f>BR$34+BR$35+BR$36+BR$37+AB230</f>
        <v>21.02</v>
      </c>
      <c r="AE230" s="111">
        <f>AE195+Table1020324457688092[[#This Row],[Column2]]</f>
        <v>23.789871794871793</v>
      </c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</row>
    <row r="231" spans="1:71" x14ac:dyDescent="0.2">
      <c r="A231" s="84">
        <v>18</v>
      </c>
      <c r="B231" s="84"/>
      <c r="C231" s="84"/>
      <c r="F231" s="84"/>
      <c r="G231" s="84"/>
      <c r="H231" s="84"/>
      <c r="I231" s="34"/>
      <c r="J231" s="84"/>
      <c r="L231" s="84"/>
      <c r="M231" s="34"/>
      <c r="N231" s="84"/>
      <c r="O231" s="84"/>
      <c r="P231" s="84"/>
      <c r="Q231" s="84"/>
      <c r="R231" s="84"/>
      <c r="U231" s="84"/>
      <c r="V231" s="84"/>
      <c r="W231" s="84">
        <v>18</v>
      </c>
      <c r="X231" s="84"/>
      <c r="Y231" s="84"/>
      <c r="Z231" s="90"/>
      <c r="AA231" s="90"/>
      <c r="AB231" s="92"/>
      <c r="AC231" s="92"/>
      <c r="AD231" s="93"/>
      <c r="AE231" s="111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</row>
    <row r="232" spans="1:71" x14ac:dyDescent="0.2">
      <c r="A232" s="84">
        <v>19</v>
      </c>
      <c r="B232" s="34"/>
      <c r="C232" s="84"/>
      <c r="D232" s="34"/>
      <c r="E232" s="34"/>
      <c r="F232" s="84"/>
      <c r="G232" s="84"/>
      <c r="H232" s="84"/>
      <c r="I232" s="34"/>
      <c r="J232" s="84"/>
      <c r="K232" s="84"/>
      <c r="L232" s="3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>
        <v>19</v>
      </c>
      <c r="X232" s="84"/>
      <c r="Y232" s="84" t="s">
        <v>101</v>
      </c>
      <c r="Z232" s="90"/>
      <c r="AA232" s="90"/>
      <c r="AB232" s="92"/>
      <c r="AC232" s="163"/>
      <c r="AD232" s="92" t="s">
        <v>145</v>
      </c>
      <c r="AE232" s="93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</row>
    <row r="233" spans="1:71" x14ac:dyDescent="0.2">
      <c r="A233" s="84">
        <v>20</v>
      </c>
      <c r="B233" s="34"/>
      <c r="C233" s="84"/>
      <c r="D233" s="34"/>
      <c r="E233" s="34"/>
      <c r="F233" s="84"/>
      <c r="G233" s="84"/>
      <c r="H233" s="84"/>
      <c r="I233" s="34"/>
      <c r="J233" s="84"/>
      <c r="K233" s="34"/>
      <c r="L233" s="34"/>
      <c r="M233" s="84"/>
      <c r="N233" s="84"/>
      <c r="O233" s="34"/>
      <c r="P233" s="84"/>
      <c r="Q233" s="84"/>
      <c r="R233" s="34"/>
      <c r="S233" s="84"/>
      <c r="T233" s="84"/>
      <c r="U233" s="84"/>
      <c r="V233" s="34"/>
      <c r="W233" s="84">
        <v>20</v>
      </c>
      <c r="X233" s="84"/>
      <c r="Y233" s="84"/>
      <c r="Z233" s="91" t="s">
        <v>102</v>
      </c>
      <c r="AA233" s="91"/>
      <c r="AB233" s="92"/>
      <c r="AC233" s="92"/>
      <c r="AD233" s="93"/>
      <c r="AE233" s="111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</row>
    <row r="234" spans="1:71" x14ac:dyDescent="0.2">
      <c r="A234" s="84">
        <v>21</v>
      </c>
      <c r="B234" s="84"/>
      <c r="C234" s="34"/>
      <c r="D234" s="84"/>
      <c r="E234" s="84"/>
      <c r="F234" s="84"/>
      <c r="G234" s="84"/>
      <c r="H234" s="84"/>
      <c r="I234" s="84"/>
      <c r="J234" s="84"/>
      <c r="K234" s="34"/>
      <c r="L234" s="34"/>
      <c r="M234" s="84"/>
      <c r="N234" s="84"/>
      <c r="O234" s="34"/>
      <c r="P234" s="34"/>
      <c r="Q234" s="84"/>
      <c r="R234" s="34"/>
      <c r="S234" s="84"/>
      <c r="T234" s="84"/>
      <c r="U234" s="84"/>
      <c r="V234" s="34"/>
      <c r="W234" s="84">
        <v>21</v>
      </c>
      <c r="X234" s="84"/>
      <c r="Y234" s="84"/>
      <c r="Z234" s="90"/>
      <c r="AA234" s="90"/>
      <c r="AB234" s="92"/>
      <c r="AC234" s="92"/>
      <c r="AD234" s="93"/>
      <c r="AE234" s="109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</row>
    <row r="235" spans="1:71" x14ac:dyDescent="0.2">
      <c r="A235" s="84">
        <v>22</v>
      </c>
      <c r="B235" s="34"/>
      <c r="C235" s="34"/>
      <c r="D235" s="34"/>
      <c r="E235" s="84"/>
      <c r="F235" s="84"/>
      <c r="G235" s="84"/>
      <c r="H235" s="84"/>
      <c r="I235" s="34"/>
      <c r="J235" s="84"/>
      <c r="K235" s="34"/>
      <c r="L235" s="84"/>
      <c r="M235" s="84"/>
      <c r="N235" s="84"/>
      <c r="O235" s="34"/>
      <c r="P235" s="34"/>
      <c r="Q235" s="84"/>
      <c r="R235" s="84"/>
      <c r="S235" s="84"/>
      <c r="T235" s="84"/>
      <c r="U235" s="84"/>
      <c r="V235" s="34"/>
      <c r="W235" s="84">
        <v>22</v>
      </c>
      <c r="X235" s="84"/>
      <c r="Y235" s="84"/>
      <c r="Z235" s="90"/>
      <c r="AA235" s="90"/>
      <c r="AB235" s="92"/>
      <c r="AC235" s="92"/>
      <c r="AD235" s="93"/>
      <c r="AE235" s="93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</row>
    <row r="236" spans="1:71" x14ac:dyDescent="0.2">
      <c r="A236" s="84">
        <v>23</v>
      </c>
      <c r="B236" s="34"/>
      <c r="C236" s="84"/>
      <c r="D236" s="34"/>
      <c r="E236" s="34"/>
      <c r="F236" s="84"/>
      <c r="G236" s="84"/>
      <c r="H236" s="84"/>
      <c r="I236" s="34"/>
      <c r="J236" s="84"/>
      <c r="K236" s="34"/>
      <c r="L236" s="34"/>
      <c r="M236" s="84"/>
      <c r="N236" s="84"/>
      <c r="O236" s="34"/>
      <c r="P236" s="84"/>
      <c r="Q236" s="84"/>
      <c r="R236" s="34"/>
      <c r="S236" s="84"/>
      <c r="T236" s="84"/>
      <c r="U236" s="84"/>
      <c r="V236" s="34"/>
      <c r="W236" s="84">
        <v>23</v>
      </c>
      <c r="X236" s="84"/>
      <c r="Y236" s="84"/>
      <c r="Z236" s="90"/>
      <c r="AA236" s="90"/>
      <c r="AB236" s="92"/>
      <c r="AC236" s="92"/>
      <c r="AD236" s="93"/>
      <c r="AE236" s="93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</row>
    <row r="237" spans="1:71" x14ac:dyDescent="0.2">
      <c r="A237" s="84">
        <v>24</v>
      </c>
      <c r="B237" s="84"/>
      <c r="C237" s="84"/>
      <c r="D237" s="84"/>
      <c r="E237" s="84"/>
      <c r="F237" s="84"/>
      <c r="G237" s="84"/>
      <c r="H237" s="84"/>
      <c r="I237" s="84"/>
      <c r="J237" s="84"/>
      <c r="L237" s="84"/>
      <c r="M237" s="84"/>
      <c r="N237" s="84"/>
      <c r="O237" s="84"/>
      <c r="P237" s="84"/>
      <c r="Q237" s="84"/>
      <c r="R237" s="34"/>
      <c r="T237" s="84"/>
      <c r="U237" s="84"/>
      <c r="V237" s="84"/>
      <c r="W237" s="84">
        <v>24</v>
      </c>
      <c r="X237" s="84"/>
      <c r="Y237" s="84"/>
      <c r="Z237" s="90"/>
      <c r="AA237" s="90"/>
      <c r="AB237" s="92"/>
      <c r="AC237" s="92"/>
      <c r="AD237" s="93"/>
      <c r="AE237" s="93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</row>
    <row r="238" spans="1:71" x14ac:dyDescent="0.2">
      <c r="A238" s="84">
        <v>25</v>
      </c>
      <c r="C238" s="84"/>
      <c r="D238" s="84"/>
      <c r="F238" s="84"/>
      <c r="G238" s="84"/>
      <c r="H238" s="84"/>
      <c r="I238" s="84"/>
      <c r="J238" s="84"/>
      <c r="L238" s="84"/>
      <c r="M238" s="84"/>
      <c r="N238" s="84"/>
      <c r="O238" s="84"/>
      <c r="P238" s="84"/>
      <c r="Q238" s="84"/>
      <c r="R238" s="34"/>
      <c r="S238" s="84"/>
      <c r="T238" s="84"/>
      <c r="U238" s="84"/>
      <c r="V238" s="84"/>
      <c r="W238" s="84">
        <v>25</v>
      </c>
      <c r="X238" s="84"/>
      <c r="Y238" s="84"/>
      <c r="Z238" s="90"/>
      <c r="AA238" s="90"/>
      <c r="AB238" s="92"/>
      <c r="AC238" s="92"/>
      <c r="AD238" s="93"/>
      <c r="AE238" s="93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</row>
    <row r="239" spans="1:71" x14ac:dyDescent="0.2">
      <c r="A239" s="84">
        <v>26</v>
      </c>
      <c r="B239" s="84"/>
      <c r="C239" s="84"/>
      <c r="E239" s="84"/>
      <c r="F239" s="84"/>
      <c r="G239" s="84"/>
      <c r="H239" s="84"/>
      <c r="I239" s="84"/>
      <c r="J239" s="84"/>
      <c r="L239" s="84"/>
      <c r="M239" s="84"/>
      <c r="N239" s="84"/>
      <c r="P239" s="84"/>
      <c r="Q239" s="84"/>
      <c r="R239" s="34"/>
      <c r="S239" s="84"/>
      <c r="T239" s="84"/>
      <c r="U239" s="84"/>
      <c r="V239" s="84"/>
      <c r="W239" s="84">
        <v>26</v>
      </c>
      <c r="X239" s="84"/>
      <c r="Y239" s="84"/>
      <c r="Z239" s="90"/>
      <c r="AA239" s="90"/>
      <c r="AB239" s="92"/>
      <c r="AC239" s="92"/>
      <c r="AD239" s="93"/>
      <c r="AE239" s="93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</row>
    <row r="240" spans="1:71" x14ac:dyDescent="0.2">
      <c r="A240" s="84">
        <v>27</v>
      </c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34"/>
      <c r="N240" s="84"/>
      <c r="Q240" s="84"/>
      <c r="R240" s="84"/>
      <c r="S240" s="84"/>
      <c r="T240" s="84"/>
      <c r="U240" s="84"/>
      <c r="V240" s="84"/>
      <c r="W240" s="84">
        <v>27</v>
      </c>
      <c r="X240" s="84"/>
      <c r="Y240" s="84"/>
      <c r="Z240" s="90"/>
      <c r="AA240" s="90"/>
      <c r="AB240" s="92"/>
      <c r="AC240" s="92"/>
      <c r="AD240" s="93"/>
      <c r="AE240" s="93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</row>
    <row r="241" spans="1:71" x14ac:dyDescent="0.2">
      <c r="A241" s="84">
        <v>28</v>
      </c>
      <c r="C241" s="84"/>
      <c r="F241" s="84"/>
      <c r="G241" s="84"/>
      <c r="H241" s="84"/>
      <c r="I241" s="84"/>
      <c r="J241" s="84"/>
      <c r="L241" s="84"/>
      <c r="M241" s="84"/>
      <c r="N241" s="84"/>
      <c r="Q241" s="84"/>
      <c r="T241" s="84"/>
      <c r="U241" s="84"/>
      <c r="V241" s="84"/>
      <c r="W241" s="84">
        <v>28</v>
      </c>
      <c r="X241" s="84"/>
      <c r="Y241" s="84"/>
      <c r="Z241" s="90"/>
      <c r="AA241" s="90"/>
      <c r="AB241" s="92"/>
      <c r="AC241" s="92"/>
      <c r="AD241" s="93"/>
      <c r="AE241" s="93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</row>
    <row r="242" spans="1:71" x14ac:dyDescent="0.2">
      <c r="A242" s="84">
        <v>29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P242" s="84"/>
      <c r="Q242" s="84"/>
      <c r="R242" s="84"/>
      <c r="S242" s="84"/>
      <c r="T242" s="84"/>
      <c r="U242" s="84"/>
      <c r="V242" s="84"/>
      <c r="W242" s="84">
        <v>29</v>
      </c>
      <c r="X242" s="84"/>
      <c r="Y242" s="84"/>
      <c r="Z242" s="90"/>
      <c r="AA242" s="90"/>
      <c r="AB242" s="92"/>
      <c r="AC242" s="92"/>
      <c r="AD242" s="93"/>
      <c r="AE242" s="93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</row>
    <row r="243" spans="1:71" x14ac:dyDescent="0.2">
      <c r="A243" s="84">
        <v>30</v>
      </c>
      <c r="B243" s="84"/>
      <c r="C243" s="84"/>
      <c r="E243" s="84"/>
      <c r="F243" s="84"/>
      <c r="G243" s="84"/>
      <c r="H243" s="84"/>
      <c r="I243" s="84"/>
      <c r="J243" s="84"/>
      <c r="L243" s="84"/>
      <c r="M243" s="84"/>
      <c r="N243" s="84"/>
      <c r="P243" s="84"/>
      <c r="Q243" s="84"/>
      <c r="R243" s="84"/>
      <c r="S243" s="84"/>
      <c r="T243" s="84"/>
      <c r="U243" s="84"/>
      <c r="V243" s="84"/>
      <c r="W243" s="84">
        <v>30</v>
      </c>
      <c r="X243" s="84"/>
      <c r="Y243" s="84"/>
      <c r="Z243" s="90"/>
      <c r="AA243" s="90"/>
      <c r="AB243" s="92"/>
      <c r="AC243" s="92"/>
      <c r="AD243" s="93"/>
      <c r="AE243" s="93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</row>
    <row r="244" spans="1:71" x14ac:dyDescent="0.2">
      <c r="A244" s="84">
        <v>31</v>
      </c>
      <c r="B244" s="84"/>
      <c r="C244" s="84"/>
      <c r="D244" s="84"/>
      <c r="E244" s="84"/>
      <c r="F244" s="84"/>
      <c r="G244" s="84">
        <v>0.01</v>
      </c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>
        <v>31</v>
      </c>
      <c r="X244" s="84"/>
      <c r="Y244" s="84"/>
      <c r="Z244" s="90"/>
      <c r="AA244" s="90"/>
      <c r="AB244" s="92"/>
      <c r="AC244" s="92"/>
      <c r="AD244" s="93"/>
      <c r="AE244" s="93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</row>
    <row r="245" spans="1:71" x14ac:dyDescent="0.2">
      <c r="A245" s="102" t="s">
        <v>37</v>
      </c>
      <c r="B245" s="102">
        <f t="shared" ref="B245:V245" si="55">SUM(B214:B244)</f>
        <v>0.2</v>
      </c>
      <c r="C245" s="102">
        <f t="shared" si="55"/>
        <v>0.31999999999999995</v>
      </c>
      <c r="D245" s="102">
        <f t="shared" si="55"/>
        <v>0.22999999999999998</v>
      </c>
      <c r="E245" s="102">
        <f t="shared" si="55"/>
        <v>0.26</v>
      </c>
      <c r="F245" s="102">
        <f t="shared" si="55"/>
        <v>0.21000000000000002</v>
      </c>
      <c r="G245" s="102"/>
      <c r="H245" s="102"/>
      <c r="I245" s="102">
        <f t="shared" si="55"/>
        <v>0.24</v>
      </c>
      <c r="J245" s="102">
        <f t="shared" si="55"/>
        <v>0.13</v>
      </c>
      <c r="K245" s="102">
        <f t="shared" si="55"/>
        <v>0.25</v>
      </c>
      <c r="L245" s="102">
        <f t="shared" si="55"/>
        <v>0.24</v>
      </c>
      <c r="M245" s="102">
        <f t="shared" si="55"/>
        <v>0.37</v>
      </c>
      <c r="N245" s="102">
        <f t="shared" si="55"/>
        <v>0.28000000000000003</v>
      </c>
      <c r="O245" s="102">
        <f t="shared" si="55"/>
        <v>0.39</v>
      </c>
      <c r="P245" s="102">
        <f t="shared" si="55"/>
        <v>0.13</v>
      </c>
      <c r="Q245" s="102">
        <f t="shared" si="55"/>
        <v>0</v>
      </c>
      <c r="R245" s="102">
        <f t="shared" si="55"/>
        <v>0</v>
      </c>
      <c r="S245" s="102">
        <f t="shared" si="55"/>
        <v>0.2</v>
      </c>
      <c r="T245" s="102">
        <f t="shared" si="55"/>
        <v>0.27</v>
      </c>
      <c r="U245" s="102">
        <f t="shared" si="55"/>
        <v>0.32</v>
      </c>
      <c r="V245" s="102">
        <f t="shared" si="55"/>
        <v>0.45000000000000007</v>
      </c>
      <c r="W245" s="84"/>
      <c r="X245" s="84"/>
      <c r="Y245" s="120">
        <v>44044</v>
      </c>
      <c r="Z245" s="135"/>
      <c r="AA245" s="133" t="s">
        <v>107</v>
      </c>
      <c r="AB245" s="135"/>
      <c r="AC245" s="135"/>
      <c r="AD245" s="126"/>
      <c r="AE245" s="105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</row>
    <row r="246" spans="1:71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>
        <v>198</v>
      </c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90" t="s">
        <v>106</v>
      </c>
      <c r="AA246" s="90" t="s">
        <v>115</v>
      </c>
      <c r="AB246" s="92" t="s">
        <v>99</v>
      </c>
      <c r="AC246" s="124" t="s">
        <v>116</v>
      </c>
      <c r="AD246" s="93" t="s">
        <v>100</v>
      </c>
      <c r="AE246" s="109" t="s">
        <v>178</v>
      </c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</row>
    <row r="247" spans="1:71" x14ac:dyDescent="0.2">
      <c r="A247" s="84"/>
      <c r="B247" s="84"/>
      <c r="C247" s="34" t="s">
        <v>214</v>
      </c>
      <c r="D247" s="84"/>
      <c r="E247" s="84"/>
      <c r="F247" s="84"/>
      <c r="G247" s="34" t="s">
        <v>220</v>
      </c>
      <c r="H247" s="34" t="s">
        <v>216</v>
      </c>
      <c r="I247" s="84"/>
      <c r="J247" s="84"/>
      <c r="K247" s="84"/>
      <c r="L247" s="84"/>
      <c r="M247" s="34" t="s">
        <v>257</v>
      </c>
      <c r="N247" s="84"/>
      <c r="O247" s="87"/>
      <c r="P247" s="34" t="s">
        <v>213</v>
      </c>
      <c r="Q247" s="165"/>
      <c r="R247" s="34" t="s">
        <v>225</v>
      </c>
      <c r="S247" s="34" t="s">
        <v>221</v>
      </c>
      <c r="T247" s="84"/>
      <c r="U247" s="34" t="s">
        <v>39</v>
      </c>
      <c r="V247" s="34" t="s">
        <v>218</v>
      </c>
      <c r="W247" s="84"/>
      <c r="X247" s="84"/>
      <c r="Y247" s="84" t="s">
        <v>1</v>
      </c>
      <c r="Z247" s="90">
        <f>B281</f>
        <v>0.13</v>
      </c>
      <c r="AA247" s="97">
        <v>0.50608695652173918</v>
      </c>
      <c r="AB247" s="93">
        <f>AO28</f>
        <v>10.99</v>
      </c>
      <c r="AC247" s="93">
        <f>Average!J499</f>
        <v>8.8689285714285742</v>
      </c>
      <c r="AD247" s="93">
        <f>AX$34+AX$35+AX$36+AX$37+AB247</f>
        <v>16.420000000000002</v>
      </c>
      <c r="AE247" s="111">
        <f>AE212+Table1121334558698193[[#This Row],[Column2]]</f>
        <v>12.900483379342079</v>
      </c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</row>
    <row r="248" spans="1:71" x14ac:dyDescent="0.2">
      <c r="A248" s="84" t="s">
        <v>46</v>
      </c>
      <c r="B248" s="84" t="s">
        <v>1</v>
      </c>
      <c r="C248" s="84" t="s">
        <v>2</v>
      </c>
      <c r="D248" s="84" t="s">
        <v>113</v>
      </c>
      <c r="E248" s="84" t="s">
        <v>4</v>
      </c>
      <c r="F248" s="84" t="s">
        <v>5</v>
      </c>
      <c r="G248" s="34" t="s">
        <v>219</v>
      </c>
      <c r="H248" s="34" t="s">
        <v>217</v>
      </c>
      <c r="I248" s="84" t="s">
        <v>6</v>
      </c>
      <c r="J248" s="84" t="s">
        <v>180</v>
      </c>
      <c r="K248" s="84" t="s">
        <v>96</v>
      </c>
      <c r="L248" s="84" t="s">
        <v>9</v>
      </c>
      <c r="M248" s="34" t="s">
        <v>195</v>
      </c>
      <c r="N248" s="84" t="s">
        <v>11</v>
      </c>
      <c r="O248" s="34" t="s">
        <v>209</v>
      </c>
      <c r="P248" s="84" t="s">
        <v>13</v>
      </c>
      <c r="Q248" s="162" t="s">
        <v>208</v>
      </c>
      <c r="R248" s="84" t="s">
        <v>191</v>
      </c>
      <c r="S248" s="34" t="s">
        <v>210</v>
      </c>
      <c r="T248" s="84" t="s">
        <v>17</v>
      </c>
      <c r="U248" s="34" t="s">
        <v>211</v>
      </c>
      <c r="V248" s="84" t="s">
        <v>19</v>
      </c>
      <c r="W248" s="84"/>
      <c r="X248" s="84"/>
      <c r="Y248" s="84" t="s">
        <v>2</v>
      </c>
      <c r="Z248" s="90">
        <f>C281</f>
        <v>0.19</v>
      </c>
      <c r="AA248" s="97">
        <v>0.69111111111111123</v>
      </c>
      <c r="AB248" s="93">
        <f>AO29</f>
        <v>12.6</v>
      </c>
      <c r="AC248" s="93">
        <f>Average!J500</f>
        <v>12.883181347637867</v>
      </c>
      <c r="AD248" s="93">
        <f>AY$34+AY$35+AY$36+AY$37+AB248</f>
        <v>21.09</v>
      </c>
      <c r="AE248" s="111">
        <f>AE213+Table1121334558698193[[#This Row],[Column2]]</f>
        <v>18.676014974466316</v>
      </c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</row>
    <row r="249" spans="1:71" x14ac:dyDescent="0.2">
      <c r="A249" s="84">
        <v>2020</v>
      </c>
      <c r="B249" s="84"/>
      <c r="C249" s="84"/>
      <c r="D249" s="84"/>
      <c r="E249" s="34" t="s">
        <v>212</v>
      </c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 t="s">
        <v>113</v>
      </c>
      <c r="Z249" s="90">
        <f>D281</f>
        <v>0.08</v>
      </c>
      <c r="AA249" s="97"/>
      <c r="AB249" s="93">
        <f>AO30</f>
        <v>35.589999999999996</v>
      </c>
      <c r="AC249" s="93">
        <f>Average!J501</f>
        <v>15.18054365079365</v>
      </c>
      <c r="AD249" s="93">
        <f>AZ$34+AZ$35+AZ$36+AZ$37+AB249</f>
        <v>38.29</v>
      </c>
      <c r="AE249" s="111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</row>
    <row r="250" spans="1:71" x14ac:dyDescent="0.2">
      <c r="A250" s="84">
        <v>1</v>
      </c>
      <c r="B250" s="84"/>
      <c r="C250" s="84"/>
      <c r="D250" s="84"/>
      <c r="E250" s="84"/>
      <c r="F250" s="84"/>
      <c r="G250" s="84">
        <v>0.01</v>
      </c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>
        <v>1</v>
      </c>
      <c r="X250" s="84"/>
      <c r="Y250" s="84" t="s">
        <v>4</v>
      </c>
      <c r="Z250" s="90">
        <f>E281</f>
        <v>0.11</v>
      </c>
      <c r="AA250" s="97">
        <v>0.63000000000000012</v>
      </c>
      <c r="AB250" s="93">
        <f>AO31</f>
        <v>13.190000000000001</v>
      </c>
      <c r="AC250" s="93">
        <f>Average!J502</f>
        <v>13.008214285714287</v>
      </c>
      <c r="AD250" s="93">
        <f>BA$34+BA$35+BA$36+BA$37+AB250</f>
        <v>17.87</v>
      </c>
      <c r="AE250" s="111">
        <f>AE215+Table1121334558698193[[#This Row],[Column2]]</f>
        <v>19.229689440993784</v>
      </c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</row>
    <row r="251" spans="1:71" x14ac:dyDescent="0.2">
      <c r="A251" s="84">
        <v>2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>
        <v>2</v>
      </c>
      <c r="X251" s="84"/>
      <c r="Y251" s="84" t="s">
        <v>5</v>
      </c>
      <c r="Z251" s="90">
        <f>F281</f>
        <v>0.25</v>
      </c>
      <c r="AA251" s="97">
        <v>0.63934782608695673</v>
      </c>
      <c r="AB251" s="93">
        <f>AO32</f>
        <v>10.050000000000001</v>
      </c>
      <c r="AC251" s="93">
        <f>Average!J503</f>
        <v>10.147321428571429</v>
      </c>
      <c r="AD251" s="93">
        <f>BB$34+BB$35+BB$36+BB$37+AB251</f>
        <v>16.47</v>
      </c>
      <c r="AE251" s="111">
        <f>AE216+Table1121334558698193[[#This Row],[Column2]]</f>
        <v>14.71463179734919</v>
      </c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</row>
    <row r="252" spans="1:71" x14ac:dyDescent="0.2">
      <c r="A252" s="84">
        <v>3</v>
      </c>
      <c r="B252" s="84"/>
      <c r="C252" s="84"/>
      <c r="D252" s="84"/>
      <c r="E252" s="84"/>
      <c r="F252" s="84"/>
      <c r="G252" s="84"/>
      <c r="H252" s="84"/>
      <c r="I252" s="3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>
        <v>3</v>
      </c>
      <c r="X252" s="84"/>
      <c r="Y252" s="84" t="s">
        <v>6</v>
      </c>
      <c r="Z252" s="90">
        <f>I281</f>
        <v>0.11</v>
      </c>
      <c r="AA252" s="97">
        <v>0.36421052631578948</v>
      </c>
      <c r="AB252" s="93">
        <f t="shared" ref="AB252:AB265" si="56">AO35</f>
        <v>14.480000000000002</v>
      </c>
      <c r="AC252" s="93">
        <f>Average!J504</f>
        <v>8.194175438596492</v>
      </c>
      <c r="AD252" s="93">
        <f>BE$34+BE$35+BE$36+BE$37+AB252</f>
        <v>18.930000000000003</v>
      </c>
      <c r="AE252" s="111">
        <f>AE217+Table1121334558698193[[#This Row],[Column2]]</f>
        <v>12.465407636738908</v>
      </c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</row>
    <row r="253" spans="1:71" x14ac:dyDescent="0.2">
      <c r="A253" s="84">
        <v>4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>
        <v>4</v>
      </c>
      <c r="X253" s="84"/>
      <c r="Y253" s="84" t="s">
        <v>180</v>
      </c>
      <c r="Z253" s="90">
        <f>J281</f>
        <v>0</v>
      </c>
      <c r="AA253" s="97">
        <v>0.38714285714285718</v>
      </c>
      <c r="AB253" s="93">
        <f t="shared" si="56"/>
        <v>11.130000000000003</v>
      </c>
      <c r="AC253" s="93">
        <f>Average!J505</f>
        <v>8.9770054945054927</v>
      </c>
      <c r="AD253" s="93">
        <f>BF$34+BF$35+BF$36+BF$37+AB253</f>
        <v>17.990000000000002</v>
      </c>
      <c r="AE253" s="111">
        <f>AE218+Table1121334558698193[[#This Row],[Column2]]</f>
        <v>13.854175249066552</v>
      </c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</row>
    <row r="254" spans="1:71" x14ac:dyDescent="0.2">
      <c r="A254" s="84">
        <v>5</v>
      </c>
      <c r="B254" s="84"/>
      <c r="C254" s="84"/>
      <c r="D254" s="84"/>
      <c r="E254" s="84"/>
      <c r="F254" s="84"/>
      <c r="G254" s="84"/>
      <c r="H254" s="84"/>
      <c r="I254" s="84"/>
      <c r="J254" s="84"/>
      <c r="L254" s="84"/>
      <c r="M254" s="84"/>
      <c r="N254" s="84"/>
      <c r="O254" s="84"/>
      <c r="P254" s="84"/>
      <c r="Q254" s="84"/>
      <c r="R254" s="84"/>
      <c r="T254" s="84"/>
      <c r="U254" s="84"/>
      <c r="V254" s="84"/>
      <c r="W254" s="84">
        <v>5</v>
      </c>
      <c r="X254" s="84"/>
      <c r="Y254" s="84" t="s">
        <v>96</v>
      </c>
      <c r="Z254" s="90">
        <f>K281</f>
        <v>0.05</v>
      </c>
      <c r="AA254" s="97"/>
      <c r="AB254" s="93">
        <f t="shared" si="56"/>
        <v>11.710000000000003</v>
      </c>
      <c r="AC254" s="93">
        <f>Average!J506</f>
        <v>8.7439999999999998</v>
      </c>
      <c r="AD254" s="93">
        <f>BG$34+BG$35+BG$36+BG$37+AB254</f>
        <v>17.620000000000005</v>
      </c>
      <c r="AE254" s="111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</row>
    <row r="255" spans="1:71" x14ac:dyDescent="0.2">
      <c r="A255" s="84">
        <v>6</v>
      </c>
      <c r="B255" s="84">
        <v>0.08</v>
      </c>
      <c r="C255" s="84">
        <v>0.12</v>
      </c>
      <c r="D255" s="34">
        <v>0.05</v>
      </c>
      <c r="E255" s="34">
        <v>0.06</v>
      </c>
      <c r="F255" s="34">
        <v>0.16</v>
      </c>
      <c r="G255" s="34">
        <v>0.06</v>
      </c>
      <c r="H255" s="34">
        <v>0.09</v>
      </c>
      <c r="I255" s="34">
        <v>0.09</v>
      </c>
      <c r="J255" s="84"/>
      <c r="K255" s="84"/>
      <c r="L255" s="84">
        <v>0.08</v>
      </c>
      <c r="M255" s="34">
        <v>0.14000000000000001</v>
      </c>
      <c r="N255" s="84">
        <v>0.78</v>
      </c>
      <c r="O255" s="84">
        <v>0.03</v>
      </c>
      <c r="P255" s="34">
        <v>0.11</v>
      </c>
      <c r="Q255" s="84"/>
      <c r="R255" s="84"/>
      <c r="S255" s="84"/>
      <c r="T255" s="84">
        <v>0.09</v>
      </c>
      <c r="U255" s="84">
        <v>0.05</v>
      </c>
      <c r="V255" s="84">
        <v>0.11</v>
      </c>
      <c r="W255" s="84">
        <v>6</v>
      </c>
      <c r="X255" s="84"/>
      <c r="Y255" s="84" t="s">
        <v>9</v>
      </c>
      <c r="Z255" s="90">
        <f>L281</f>
        <v>0.11</v>
      </c>
      <c r="AA255" s="97">
        <v>0.55260869565217396</v>
      </c>
      <c r="AB255" s="93">
        <f t="shared" si="56"/>
        <v>14.450000000000001</v>
      </c>
      <c r="AC255" s="93">
        <f>Average!J507</f>
        <v>11.373214285714285</v>
      </c>
      <c r="AD255" s="93">
        <f>BH$34+BH$35+BH$36+BH$37+AB255</f>
        <v>22.150000000000002</v>
      </c>
      <c r="AE255" s="111">
        <f>AE220+Table1121334558698193[[#This Row],[Column2]]</f>
        <v>16.91702580028667</v>
      </c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</row>
    <row r="256" spans="1:71" x14ac:dyDescent="0.2">
      <c r="A256" s="84">
        <v>7</v>
      </c>
      <c r="B256" s="84"/>
      <c r="C256" s="84"/>
      <c r="D256" s="84"/>
      <c r="E256" s="84"/>
      <c r="F256" s="84"/>
      <c r="G256" s="84">
        <v>0.05</v>
      </c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>
        <v>0.03</v>
      </c>
      <c r="U256" s="84"/>
      <c r="V256" s="84"/>
      <c r="W256" s="84">
        <v>7</v>
      </c>
      <c r="X256" s="84"/>
      <c r="Y256" s="34" t="s">
        <v>195</v>
      </c>
      <c r="Z256" s="90">
        <f>M281</f>
        <v>0.18000000000000002</v>
      </c>
      <c r="AA256" s="97">
        <v>0.41500000000000004</v>
      </c>
      <c r="AB256" s="93">
        <f t="shared" si="56"/>
        <v>5.37</v>
      </c>
      <c r="AC256" s="93">
        <f>Average!J508</f>
        <v>10.060326086956522</v>
      </c>
      <c r="AD256" s="93">
        <f>BI$34+BI$35+BI$36+BI$37+AB256</f>
        <v>5.37</v>
      </c>
      <c r="AE256" s="111">
        <f>AE221+Table1121334558698193[[#This Row],[Column2]]</f>
        <v>14.103750000000002</v>
      </c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</row>
    <row r="257" spans="1:71" x14ac:dyDescent="0.2">
      <c r="A257" s="84">
        <v>8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34"/>
      <c r="S257" s="84"/>
      <c r="T257" s="84"/>
      <c r="U257" s="84"/>
      <c r="V257" s="84"/>
      <c r="W257" s="84">
        <v>8</v>
      </c>
      <c r="X257" s="84"/>
      <c r="Y257" s="84" t="s">
        <v>11</v>
      </c>
      <c r="Z257" s="90">
        <f>N281</f>
        <v>0.79</v>
      </c>
      <c r="AA257" s="97">
        <v>0.56130434782608696</v>
      </c>
      <c r="AB257" s="93">
        <f t="shared" si="56"/>
        <v>10.7</v>
      </c>
      <c r="AC257" s="93">
        <f>Average!J509</f>
        <v>11.479285714285714</v>
      </c>
      <c r="AD257" s="93">
        <f>BJ$34+BJ$35+BJ$36+BJ$37+AB257</f>
        <v>19.21</v>
      </c>
      <c r="AE257" s="111">
        <f>AE222+Table1121334558698193[[#This Row],[Column2]]</f>
        <v>16.316973775017253</v>
      </c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</row>
    <row r="258" spans="1:71" x14ac:dyDescent="0.2">
      <c r="A258" s="84">
        <v>9</v>
      </c>
      <c r="B258" s="84"/>
      <c r="C258" s="84"/>
      <c r="D258" s="84"/>
      <c r="E258" s="84"/>
      <c r="F258" s="84"/>
      <c r="G258" s="84"/>
      <c r="H258" s="84"/>
      <c r="I258" s="139"/>
      <c r="J258" s="84"/>
      <c r="K258" s="84"/>
      <c r="L258" s="84"/>
      <c r="M258" s="84"/>
      <c r="N258" s="84"/>
      <c r="O258" s="84"/>
      <c r="Q258" s="84"/>
      <c r="R258" s="84"/>
      <c r="S258" s="84"/>
      <c r="T258" s="84"/>
      <c r="U258" s="84"/>
      <c r="V258" s="84"/>
      <c r="W258" s="84">
        <v>9</v>
      </c>
      <c r="X258" s="84"/>
      <c r="Y258" s="84" t="s">
        <v>185</v>
      </c>
      <c r="Z258" s="90">
        <f>O281</f>
        <v>0.06</v>
      </c>
      <c r="AA258" s="97">
        <v>0.44304347826086948</v>
      </c>
      <c r="AB258" s="93">
        <f t="shared" si="56"/>
        <v>12.610000000000001</v>
      </c>
      <c r="AC258" s="93">
        <f>Average!J510</f>
        <v>9.473749999999999</v>
      </c>
      <c r="AD258" s="93">
        <f>BK$34+BK$35+BK$36+BK$37+AB258</f>
        <v>12.610000000000001</v>
      </c>
      <c r="AE258" s="111">
        <f>AE223+Table1121334558698193[[#This Row],[Column2]]</f>
        <v>13.988754940711464</v>
      </c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1" x14ac:dyDescent="0.2">
      <c r="A259" s="84">
        <v>10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T259" s="84"/>
      <c r="U259" s="84"/>
      <c r="V259" s="84"/>
      <c r="W259" s="84">
        <v>10</v>
      </c>
      <c r="X259" s="84"/>
      <c r="Y259" s="84" t="s">
        <v>13</v>
      </c>
      <c r="Z259" s="90">
        <f>P281</f>
        <v>0.14000000000000001</v>
      </c>
      <c r="AA259" s="97">
        <v>0.58434782608695657</v>
      </c>
      <c r="AB259" s="93">
        <f t="shared" si="56"/>
        <v>12.240000000000002</v>
      </c>
      <c r="AC259" s="93">
        <f>Average!J511</f>
        <v>9.9628571428571444</v>
      </c>
      <c r="AD259" s="93">
        <f>BL$34+BL$35+BL$36+BL$37+AB259</f>
        <v>18.580000000000002</v>
      </c>
      <c r="AE259" s="111">
        <f>AE224+Table1121334558698193[[#This Row],[Column2]]</f>
        <v>14.327950310559007</v>
      </c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</row>
    <row r="260" spans="1:71" x14ac:dyDescent="0.2">
      <c r="A260" s="84">
        <v>11</v>
      </c>
      <c r="B260" s="84"/>
      <c r="E260" s="84"/>
      <c r="F260" s="84"/>
      <c r="G260" s="84"/>
      <c r="H260" s="84"/>
      <c r="I260" s="84"/>
      <c r="J260" s="84"/>
      <c r="L260" s="84"/>
      <c r="M260" s="84"/>
      <c r="N260" s="84"/>
      <c r="O260" s="84"/>
      <c r="Q260" s="84"/>
      <c r="R260" s="84"/>
      <c r="T260" s="84"/>
      <c r="U260" s="84"/>
      <c r="V260" s="84"/>
      <c r="W260" s="84">
        <v>11</v>
      </c>
      <c r="X260" s="84"/>
      <c r="Y260" s="84" t="s">
        <v>14</v>
      </c>
      <c r="Z260" s="90">
        <f>Q281</f>
        <v>0</v>
      </c>
      <c r="AA260" s="97">
        <v>0.41600000000000004</v>
      </c>
      <c r="AB260" s="93">
        <f t="shared" si="56"/>
        <v>6.3</v>
      </c>
      <c r="AC260" s="93">
        <f>Average!J512</f>
        <v>8.2990758648758653</v>
      </c>
      <c r="AD260" s="93">
        <f>BM$34+BM$35+BM$36+BM$37+AB260</f>
        <v>10.96</v>
      </c>
      <c r="AE260" s="111">
        <f>AE225+Table1121334558698193[[#This Row],[Column2]]</f>
        <v>13.027361038317562</v>
      </c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</row>
    <row r="261" spans="1:71" x14ac:dyDescent="0.2">
      <c r="A261" s="84">
        <v>12</v>
      </c>
      <c r="B261" s="84"/>
      <c r="C261">
        <v>0.01</v>
      </c>
      <c r="F261" s="84"/>
      <c r="G261" s="84"/>
      <c r="H261" s="84">
        <v>0.03</v>
      </c>
      <c r="J261" s="84"/>
      <c r="L261" s="84"/>
      <c r="M261" s="84"/>
      <c r="N261" s="84"/>
      <c r="O261" s="84"/>
      <c r="Q261" s="84"/>
      <c r="S261" s="84"/>
      <c r="T261" s="84"/>
      <c r="U261" s="84"/>
      <c r="V261" s="84">
        <v>0.01</v>
      </c>
      <c r="W261" s="84">
        <v>12</v>
      </c>
      <c r="X261" s="84"/>
      <c r="Y261" s="84" t="s">
        <v>191</v>
      </c>
      <c r="Z261" s="90">
        <f>R281</f>
        <v>0</v>
      </c>
      <c r="AA261" s="97">
        <v>0.49588235294117644</v>
      </c>
      <c r="AB261" s="93">
        <f t="shared" si="56"/>
        <v>7.7399999999999993</v>
      </c>
      <c r="AC261" s="93">
        <f>Average!J513</f>
        <v>9.2284967320261444</v>
      </c>
      <c r="AD261" s="93">
        <f>BN$34+BN$35+BN$36+BN$37+AB261</f>
        <v>7.7399999999999993</v>
      </c>
      <c r="AE261" s="111">
        <f>AE226+Table1121334558698193[[#This Row],[Column2]]</f>
        <v>13.457189542483661</v>
      </c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</row>
    <row r="262" spans="1:71" x14ac:dyDescent="0.2">
      <c r="A262" s="84">
        <v>13</v>
      </c>
      <c r="B262" s="84"/>
      <c r="C262" s="84"/>
      <c r="D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Q262" s="84"/>
      <c r="S262" s="84"/>
      <c r="T262" s="84"/>
      <c r="U262" s="84"/>
      <c r="V262" s="84"/>
      <c r="W262" s="84">
        <v>13</v>
      </c>
      <c r="X262" s="84"/>
      <c r="Y262" s="84" t="s">
        <v>16</v>
      </c>
      <c r="Z262" s="90">
        <f>S281</f>
        <v>0.06</v>
      </c>
      <c r="AA262" s="97">
        <v>0.52347826086956506</v>
      </c>
      <c r="AB262" s="93">
        <f t="shared" si="56"/>
        <v>12.370000000000001</v>
      </c>
      <c r="AC262" s="93">
        <f>Average!J514</f>
        <v>11.180714285714288</v>
      </c>
      <c r="AD262" s="93">
        <f>BO$34+BO$35+BO$36+BO$37+AB262</f>
        <v>20.130000000000003</v>
      </c>
      <c r="AE262" s="111">
        <f>AE227+Table1121334558698193[[#This Row],[Column2]]</f>
        <v>17.073050645007168</v>
      </c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</row>
    <row r="263" spans="1:71" x14ac:dyDescent="0.2">
      <c r="A263" s="84">
        <v>14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34"/>
      <c r="M263" s="84"/>
      <c r="N263" s="84"/>
      <c r="O263" s="84"/>
      <c r="P263" s="84"/>
      <c r="Q263" s="84"/>
      <c r="R263" s="84"/>
      <c r="T263" s="84"/>
      <c r="U263" s="84"/>
      <c r="V263" s="84"/>
      <c r="W263" s="84">
        <v>14</v>
      </c>
      <c r="X263" s="84"/>
      <c r="Y263" s="84" t="s">
        <v>17</v>
      </c>
      <c r="Z263" s="90">
        <f>T281</f>
        <v>0.12</v>
      </c>
      <c r="AA263" s="97">
        <v>0.7239130434782608</v>
      </c>
      <c r="AB263" s="93">
        <f t="shared" si="56"/>
        <v>15.289999999999997</v>
      </c>
      <c r="AC263" s="93">
        <f>Average!J515</f>
        <v>11.203493080993081</v>
      </c>
      <c r="AD263" s="93">
        <f>BP$34+BP$35+BP$36+BP$37+AB263</f>
        <v>21.389999999999997</v>
      </c>
      <c r="AE263" s="111">
        <f>AE228+Table1121334558698193[[#This Row],[Column2]]</f>
        <v>16.310093899659119</v>
      </c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</row>
    <row r="264" spans="1:71" x14ac:dyDescent="0.2">
      <c r="A264" s="84">
        <v>15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>
        <v>15</v>
      </c>
      <c r="X264" s="84"/>
      <c r="Y264" s="84" t="s">
        <v>18</v>
      </c>
      <c r="Z264" s="90">
        <f>U281</f>
        <v>0.11000000000000001</v>
      </c>
      <c r="AA264" s="97">
        <v>0.44249999999999995</v>
      </c>
      <c r="AB264" s="93">
        <f t="shared" si="56"/>
        <v>14.32</v>
      </c>
      <c r="AC264" s="93">
        <f>Average!J516</f>
        <v>11.383846153846154</v>
      </c>
      <c r="AD264" s="93">
        <f>BQ$34+BQ$35+BQ$36+BQ$37+AB264</f>
        <v>14.32</v>
      </c>
      <c r="AE264" s="111">
        <f>AE229+Table1121334558698193[[#This Row],[Column2]]</f>
        <v>16.060384615384617</v>
      </c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</row>
    <row r="265" spans="1:71" x14ac:dyDescent="0.2">
      <c r="A265" s="84">
        <v>16</v>
      </c>
      <c r="C265" s="84"/>
      <c r="F265" s="84"/>
      <c r="G265" s="84"/>
      <c r="H265" s="84"/>
      <c r="I265" s="84"/>
      <c r="J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>
        <v>16</v>
      </c>
      <c r="X265" s="84"/>
      <c r="Y265" s="84" t="s">
        <v>19</v>
      </c>
      <c r="Z265" s="90">
        <f>V281</f>
        <v>0.16</v>
      </c>
      <c r="AA265" s="97">
        <v>0.68384615384615388</v>
      </c>
      <c r="AB265" s="93">
        <f t="shared" si="56"/>
        <v>14.809999999999999</v>
      </c>
      <c r="AC265" s="93">
        <f>Average!J517</f>
        <v>18.448333333333331</v>
      </c>
      <c r="AD265" s="93">
        <f>BR$34+BR$35+BR$36+BR$37+AB265</f>
        <v>21.18</v>
      </c>
      <c r="AE265" s="111">
        <f>AE230+Table1121334558698193[[#This Row],[Column2]]</f>
        <v>24.473717948717947</v>
      </c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</row>
    <row r="266" spans="1:71" x14ac:dyDescent="0.2">
      <c r="A266" s="84">
        <v>17</v>
      </c>
      <c r="B266" s="84"/>
      <c r="C266" s="84"/>
      <c r="D266" s="34"/>
      <c r="E266" s="84"/>
      <c r="F266" s="84"/>
      <c r="G266" s="84"/>
      <c r="H266" s="84"/>
      <c r="I266" s="34"/>
      <c r="J266" s="84"/>
      <c r="K266" s="84"/>
      <c r="L266" s="34"/>
      <c r="M266" s="34"/>
      <c r="N266" s="84"/>
      <c r="O266" s="84"/>
      <c r="P266" s="84"/>
      <c r="Q266" s="84"/>
      <c r="R266" s="84"/>
      <c r="S266" s="84"/>
      <c r="T266" s="84"/>
      <c r="U266" s="84"/>
      <c r="V266" s="84"/>
      <c r="W266" s="84">
        <v>17</v>
      </c>
      <c r="X266" s="84"/>
      <c r="Y266" s="84"/>
      <c r="Z266" s="90"/>
      <c r="AA266" s="90"/>
      <c r="AB266" s="92"/>
      <c r="AC266" s="92"/>
      <c r="AD266" s="93"/>
      <c r="AE266" s="111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</row>
    <row r="267" spans="1:71" x14ac:dyDescent="0.2">
      <c r="A267" s="84">
        <v>18</v>
      </c>
      <c r="B267" s="84"/>
      <c r="C267" s="84">
        <v>0.04</v>
      </c>
      <c r="F267" s="84"/>
      <c r="G267" s="84"/>
      <c r="H267" s="84"/>
      <c r="I267" s="34"/>
      <c r="J267" s="84"/>
      <c r="L267" s="84"/>
      <c r="M267" s="34"/>
      <c r="N267" s="84">
        <v>0.01</v>
      </c>
      <c r="O267" s="84"/>
      <c r="P267" s="84"/>
      <c r="Q267" s="84"/>
      <c r="R267" s="84"/>
      <c r="S267">
        <v>0.03</v>
      </c>
      <c r="U267" s="84"/>
      <c r="V267" s="84"/>
      <c r="W267" s="84">
        <v>18</v>
      </c>
      <c r="X267" s="84"/>
      <c r="Y267" s="84" t="s">
        <v>101</v>
      </c>
      <c r="Z267" s="90"/>
      <c r="AA267" s="90"/>
      <c r="AB267" s="92"/>
      <c r="AC267" s="163"/>
      <c r="AD267" s="92" t="s">
        <v>145</v>
      </c>
      <c r="AE267" s="93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</row>
    <row r="268" spans="1:71" x14ac:dyDescent="0.2">
      <c r="A268" s="84">
        <v>19</v>
      </c>
      <c r="B268" s="34">
        <v>0.01</v>
      </c>
      <c r="C268" s="84">
        <v>0.02</v>
      </c>
      <c r="D268" s="34">
        <v>0.01</v>
      </c>
      <c r="E268" s="34">
        <v>0.03</v>
      </c>
      <c r="F268" s="34">
        <v>0.09</v>
      </c>
      <c r="G268" s="84"/>
      <c r="H268" s="84"/>
      <c r="I268" s="34"/>
      <c r="J268" s="84"/>
      <c r="K268" s="84">
        <v>0.01</v>
      </c>
      <c r="L268" s="34">
        <v>0.01</v>
      </c>
      <c r="M268" s="84"/>
      <c r="N268" s="84"/>
      <c r="O268" s="84">
        <v>0.01</v>
      </c>
      <c r="P268" s="84"/>
      <c r="Q268" s="84"/>
      <c r="R268" s="84"/>
      <c r="S268" s="84"/>
      <c r="T268" s="84"/>
      <c r="U268" s="84">
        <v>0.01</v>
      </c>
      <c r="V268" s="84">
        <v>0.04</v>
      </c>
      <c r="W268" s="84">
        <v>19</v>
      </c>
      <c r="X268" s="84"/>
      <c r="Y268" s="84"/>
      <c r="Z268" s="91" t="s">
        <v>102</v>
      </c>
      <c r="AA268" s="91"/>
      <c r="AB268" s="92"/>
      <c r="AC268" s="92"/>
      <c r="AD268" s="93"/>
      <c r="AE268" s="111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</row>
    <row r="269" spans="1:71" x14ac:dyDescent="0.2">
      <c r="A269" s="84">
        <v>20</v>
      </c>
      <c r="B269" s="34">
        <v>0.04</v>
      </c>
      <c r="C269" s="84"/>
      <c r="D269" s="34">
        <v>0.02</v>
      </c>
      <c r="E269" s="34">
        <v>0.02</v>
      </c>
      <c r="F269" s="84"/>
      <c r="G269" s="84"/>
      <c r="H269" s="84"/>
      <c r="I269" s="34">
        <v>0.02</v>
      </c>
      <c r="J269" s="84"/>
      <c r="K269" s="34">
        <v>0.04</v>
      </c>
      <c r="L269" s="34">
        <v>0.02</v>
      </c>
      <c r="M269" s="34">
        <v>0.04</v>
      </c>
      <c r="N269" s="84"/>
      <c r="O269" s="34">
        <v>0.02</v>
      </c>
      <c r="P269" s="34">
        <v>0.03</v>
      </c>
      <c r="Q269" s="84"/>
      <c r="R269" s="34"/>
      <c r="S269" s="84">
        <v>0.03</v>
      </c>
      <c r="T269" s="84"/>
      <c r="U269" s="84">
        <v>0.05</v>
      </c>
      <c r="V269" s="34"/>
      <c r="W269" s="84">
        <v>20</v>
      </c>
      <c r="X269" s="84"/>
      <c r="Y269" s="84"/>
      <c r="Z269" s="90"/>
      <c r="AA269" s="90"/>
      <c r="AB269" s="92"/>
      <c r="AC269" s="92"/>
      <c r="AD269" s="93"/>
      <c r="AE269" s="109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</row>
    <row r="270" spans="1:71" x14ac:dyDescent="0.2">
      <c r="A270" s="84">
        <v>21</v>
      </c>
      <c r="B270" s="84"/>
      <c r="C270" s="34"/>
      <c r="D270" s="84"/>
      <c r="E270" s="84"/>
      <c r="F270" s="84"/>
      <c r="G270" s="84"/>
      <c r="H270" s="84"/>
      <c r="I270" s="84"/>
      <c r="J270" s="84"/>
      <c r="K270" s="34"/>
      <c r="L270" s="34"/>
      <c r="M270" s="84"/>
      <c r="N270" s="84"/>
      <c r="O270" s="34"/>
      <c r="P270" s="34"/>
      <c r="Q270" s="84"/>
      <c r="R270" s="34"/>
      <c r="S270" s="84"/>
      <c r="T270" s="84"/>
      <c r="U270" s="84"/>
      <c r="V270" s="34"/>
      <c r="W270" s="84">
        <v>21</v>
      </c>
      <c r="X270" s="84"/>
      <c r="Y270" s="84"/>
      <c r="Z270" s="90"/>
      <c r="AA270" s="90"/>
      <c r="AB270" s="92"/>
      <c r="AC270" s="92"/>
      <c r="AD270" s="93"/>
      <c r="AE270" s="93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</row>
    <row r="271" spans="1:71" x14ac:dyDescent="0.2">
      <c r="A271" s="84">
        <v>22</v>
      </c>
      <c r="B271" s="34"/>
      <c r="C271" s="34"/>
      <c r="D271" s="34"/>
      <c r="E271" s="84"/>
      <c r="F271" s="84"/>
      <c r="G271" s="84"/>
      <c r="H271" s="84"/>
      <c r="I271" s="34"/>
      <c r="J271" s="84"/>
      <c r="K271" s="34"/>
      <c r="L271" s="84"/>
      <c r="M271" s="84"/>
      <c r="N271" s="84"/>
      <c r="O271" s="34"/>
      <c r="P271" s="34"/>
      <c r="Q271" s="84"/>
      <c r="R271" s="84"/>
      <c r="S271" s="84"/>
      <c r="T271" s="84"/>
      <c r="U271" s="84"/>
      <c r="V271" s="34"/>
      <c r="W271" s="84">
        <v>22</v>
      </c>
      <c r="X271" s="84"/>
      <c r="Y271" s="84"/>
      <c r="Z271" s="90"/>
      <c r="AA271" s="90"/>
      <c r="AB271" s="92"/>
      <c r="AC271" s="92"/>
      <c r="AD271" s="93"/>
      <c r="AE271" s="93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</row>
    <row r="272" spans="1:71" x14ac:dyDescent="0.2">
      <c r="A272" s="84">
        <v>23</v>
      </c>
      <c r="B272" s="34"/>
      <c r="C272" s="84"/>
      <c r="D272" s="34"/>
      <c r="E272" s="34"/>
      <c r="F272" s="84"/>
      <c r="G272" s="84"/>
      <c r="H272" s="84"/>
      <c r="I272" s="34"/>
      <c r="J272" s="84"/>
      <c r="K272" s="34"/>
      <c r="L272" s="34"/>
      <c r="M272" s="84"/>
      <c r="N272" s="84"/>
      <c r="O272" s="34"/>
      <c r="P272" s="84"/>
      <c r="Q272" s="84"/>
      <c r="R272" s="34"/>
      <c r="S272" s="84"/>
      <c r="T272" s="84"/>
      <c r="U272" s="84"/>
      <c r="V272" s="34"/>
      <c r="W272" s="84">
        <v>23</v>
      </c>
      <c r="X272" s="84"/>
      <c r="Y272" s="84"/>
      <c r="Z272" s="90"/>
      <c r="AA272" s="90"/>
      <c r="AB272" s="92"/>
      <c r="AC272" s="92"/>
      <c r="AD272" s="93"/>
      <c r="AE272" s="93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</row>
    <row r="273" spans="1:71" x14ac:dyDescent="0.2">
      <c r="A273" s="84">
        <v>24</v>
      </c>
      <c r="B273" s="84"/>
      <c r="C273" s="84"/>
      <c r="D273" s="84"/>
      <c r="E273" s="84"/>
      <c r="F273" s="84"/>
      <c r="G273" s="84"/>
      <c r="H273" s="84"/>
      <c r="I273" s="84"/>
      <c r="J273" s="84"/>
      <c r="L273" s="84"/>
      <c r="M273" s="84"/>
      <c r="N273" s="84"/>
      <c r="O273" s="84"/>
      <c r="P273" s="84"/>
      <c r="Q273" s="84"/>
      <c r="R273" s="34"/>
      <c r="T273" s="84"/>
      <c r="U273" s="84"/>
      <c r="V273" s="84"/>
      <c r="W273" s="84">
        <v>24</v>
      </c>
      <c r="X273" s="84"/>
      <c r="Y273" s="84"/>
      <c r="Z273" s="90"/>
      <c r="AA273" s="90"/>
      <c r="AB273" s="92"/>
      <c r="AC273" s="92"/>
      <c r="AD273" s="93"/>
      <c r="AE273" s="93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</row>
    <row r="274" spans="1:71" x14ac:dyDescent="0.2">
      <c r="A274" s="84">
        <v>25</v>
      </c>
      <c r="C274" s="84"/>
      <c r="D274" s="84"/>
      <c r="F274" s="84"/>
      <c r="G274" s="84"/>
      <c r="H274" s="84"/>
      <c r="I274" s="84"/>
      <c r="J274" s="84"/>
      <c r="L274" s="84"/>
      <c r="M274" s="84"/>
      <c r="N274" s="84"/>
      <c r="O274" s="84"/>
      <c r="P274" s="84"/>
      <c r="Q274" s="84"/>
      <c r="R274" s="34"/>
      <c r="S274" s="84"/>
      <c r="T274" s="84"/>
      <c r="U274" s="84"/>
      <c r="V274" s="84"/>
      <c r="W274" s="84">
        <v>25</v>
      </c>
      <c r="X274" s="84"/>
      <c r="Y274" s="84"/>
      <c r="Z274" s="90"/>
      <c r="AA274" s="90"/>
      <c r="AB274" s="92"/>
      <c r="AC274" s="92"/>
      <c r="AD274" s="93"/>
      <c r="AE274" s="93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</row>
    <row r="275" spans="1:71" x14ac:dyDescent="0.2">
      <c r="A275" s="84">
        <v>26</v>
      </c>
      <c r="B275" s="84"/>
      <c r="C275" s="84"/>
      <c r="E275" s="84"/>
      <c r="F275" s="84"/>
      <c r="G275" s="84"/>
      <c r="H275" s="84"/>
      <c r="I275" s="84"/>
      <c r="J275" s="84"/>
      <c r="L275" s="84"/>
      <c r="M275" s="84"/>
      <c r="N275" s="84"/>
      <c r="P275" s="84"/>
      <c r="Q275" s="84"/>
      <c r="R275" s="34"/>
      <c r="S275" s="84"/>
      <c r="T275" s="84"/>
      <c r="U275" s="84"/>
      <c r="V275" s="84"/>
      <c r="W275" s="84">
        <v>26</v>
      </c>
      <c r="X275" s="84"/>
      <c r="Y275" s="84"/>
      <c r="Z275" s="90"/>
      <c r="AA275" s="90"/>
      <c r="AB275" s="92"/>
      <c r="AC275" s="92"/>
      <c r="AD275" s="93"/>
      <c r="AE275" s="93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</row>
    <row r="276" spans="1:71" x14ac:dyDescent="0.2">
      <c r="A276" s="84">
        <v>27</v>
      </c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34"/>
      <c r="N276" s="84"/>
      <c r="Q276" s="84"/>
      <c r="R276" s="84"/>
      <c r="S276" s="84"/>
      <c r="T276" s="84"/>
      <c r="U276" s="84"/>
      <c r="V276" s="84"/>
      <c r="W276" s="84">
        <v>27</v>
      </c>
      <c r="X276" s="84"/>
      <c r="Y276" s="84"/>
      <c r="Z276" s="90"/>
      <c r="AA276" s="90"/>
      <c r="AB276" s="92"/>
      <c r="AC276" s="92"/>
      <c r="AD276" s="93"/>
      <c r="AE276" s="93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</row>
    <row r="277" spans="1:71" x14ac:dyDescent="0.2">
      <c r="A277" s="84">
        <v>28</v>
      </c>
      <c r="C277" s="84"/>
      <c r="F277" s="84"/>
      <c r="G277" s="84"/>
      <c r="H277" s="84"/>
      <c r="I277" s="84"/>
      <c r="J277" s="84"/>
      <c r="L277" s="84"/>
      <c r="M277" s="84"/>
      <c r="N277" s="84"/>
      <c r="Q277" s="84"/>
      <c r="T277" s="84"/>
      <c r="U277" s="84"/>
      <c r="V277" s="84"/>
      <c r="W277" s="84">
        <v>28</v>
      </c>
      <c r="X277" s="84"/>
      <c r="Y277" s="84"/>
      <c r="Z277" s="90"/>
      <c r="AA277" s="90"/>
      <c r="AB277" s="92"/>
      <c r="AC277" s="92"/>
      <c r="AD277" s="93"/>
      <c r="AE277" s="93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</row>
    <row r="278" spans="1:71" x14ac:dyDescent="0.2">
      <c r="A278" s="84">
        <v>29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P278" s="84"/>
      <c r="Q278" s="84"/>
      <c r="R278" s="84"/>
      <c r="S278" s="84"/>
      <c r="T278" s="84"/>
      <c r="U278" s="84"/>
      <c r="V278" s="84"/>
      <c r="W278" s="84">
        <v>29</v>
      </c>
      <c r="X278" s="84"/>
      <c r="Y278" s="84"/>
      <c r="Z278" s="90"/>
      <c r="AA278" s="90"/>
      <c r="AB278" s="92"/>
      <c r="AC278" s="92"/>
      <c r="AD278" s="93"/>
      <c r="AE278" s="93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</row>
    <row r="279" spans="1:71" x14ac:dyDescent="0.2">
      <c r="A279" s="84">
        <v>30</v>
      </c>
      <c r="B279" s="84"/>
      <c r="C279" s="84"/>
      <c r="E279" s="84"/>
      <c r="F279" s="84"/>
      <c r="G279" s="84"/>
      <c r="H279" s="84"/>
      <c r="I279" s="84"/>
      <c r="J279" s="84"/>
      <c r="L279" s="84"/>
      <c r="M279" s="84"/>
      <c r="N279" s="84"/>
      <c r="P279" s="84"/>
      <c r="Q279" s="84"/>
      <c r="R279" s="84"/>
      <c r="S279" s="84"/>
      <c r="T279" s="84"/>
      <c r="U279" s="84"/>
      <c r="V279" s="84"/>
      <c r="W279" s="84">
        <v>30</v>
      </c>
      <c r="X279" s="84"/>
      <c r="Y279" s="84"/>
      <c r="Z279" s="90"/>
      <c r="AA279" s="90"/>
      <c r="AB279" s="92"/>
      <c r="AC279" s="92"/>
      <c r="AD279" s="93"/>
      <c r="AE279" s="93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</row>
    <row r="280" spans="1:71" x14ac:dyDescent="0.2">
      <c r="A280" s="84">
        <v>31</v>
      </c>
      <c r="B280" s="84"/>
      <c r="C280" s="84"/>
      <c r="D280" s="84"/>
      <c r="E280" s="84"/>
      <c r="F280" s="84"/>
      <c r="G280" s="84"/>
      <c r="H280" s="84">
        <v>0.01</v>
      </c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>
        <v>31</v>
      </c>
      <c r="X280" s="84"/>
      <c r="Y280" s="120">
        <v>44075</v>
      </c>
      <c r="Z280" s="135"/>
      <c r="AA280" s="133" t="s">
        <v>107</v>
      </c>
      <c r="AB280" s="135"/>
      <c r="AC280" s="135"/>
      <c r="AD280" s="126"/>
      <c r="AE280" s="105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</row>
    <row r="281" spans="1:71" x14ac:dyDescent="0.2">
      <c r="A281" s="102" t="s">
        <v>37</v>
      </c>
      <c r="B281" s="102">
        <f t="shared" ref="B281:V281" si="57">SUM(B250:B280)</f>
        <v>0.13</v>
      </c>
      <c r="C281" s="102">
        <f t="shared" si="57"/>
        <v>0.19</v>
      </c>
      <c r="D281" s="102">
        <f t="shared" si="57"/>
        <v>0.08</v>
      </c>
      <c r="E281" s="102">
        <f t="shared" si="57"/>
        <v>0.11</v>
      </c>
      <c r="F281" s="102">
        <f t="shared" si="57"/>
        <v>0.25</v>
      </c>
      <c r="G281" s="102"/>
      <c r="H281" s="102"/>
      <c r="I281" s="102">
        <f t="shared" si="57"/>
        <v>0.11</v>
      </c>
      <c r="J281" s="102">
        <f t="shared" si="57"/>
        <v>0</v>
      </c>
      <c r="K281" s="102">
        <f t="shared" si="57"/>
        <v>0.05</v>
      </c>
      <c r="L281" s="102">
        <f t="shared" si="57"/>
        <v>0.11</v>
      </c>
      <c r="M281" s="102">
        <f t="shared" si="57"/>
        <v>0.18000000000000002</v>
      </c>
      <c r="N281" s="102">
        <f t="shared" si="57"/>
        <v>0.79</v>
      </c>
      <c r="O281" s="102">
        <f t="shared" si="57"/>
        <v>0.06</v>
      </c>
      <c r="P281" s="102">
        <f t="shared" si="57"/>
        <v>0.14000000000000001</v>
      </c>
      <c r="Q281" s="102">
        <f t="shared" si="57"/>
        <v>0</v>
      </c>
      <c r="R281" s="102">
        <f t="shared" si="57"/>
        <v>0</v>
      </c>
      <c r="S281" s="102">
        <f t="shared" si="57"/>
        <v>0.06</v>
      </c>
      <c r="T281" s="102">
        <f t="shared" si="57"/>
        <v>0.12</v>
      </c>
      <c r="U281" s="102">
        <f t="shared" si="57"/>
        <v>0.11000000000000001</v>
      </c>
      <c r="V281" s="102">
        <f t="shared" si="57"/>
        <v>0.16</v>
      </c>
      <c r="W281" s="84"/>
      <c r="X281" s="84"/>
      <c r="Y281" s="84"/>
      <c r="Z281" s="90" t="s">
        <v>105</v>
      </c>
      <c r="AA281" s="90" t="s">
        <v>115</v>
      </c>
      <c r="AB281" s="92" t="s">
        <v>99</v>
      </c>
      <c r="AC281" s="124" t="s">
        <v>116</v>
      </c>
      <c r="AD281" s="93" t="s">
        <v>100</v>
      </c>
      <c r="AE281" s="109" t="s">
        <v>178</v>
      </c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</row>
    <row r="282" spans="1:71" x14ac:dyDescent="0.2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>
        <v>198</v>
      </c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 t="s">
        <v>1</v>
      </c>
      <c r="Z282" s="90">
        <f>B317</f>
        <v>0.41</v>
      </c>
      <c r="AA282" s="97">
        <v>0.51363636363636356</v>
      </c>
      <c r="AB282" s="93">
        <f>AP28</f>
        <v>11.4</v>
      </c>
      <c r="AC282" s="93">
        <f>Average!K499</f>
        <v>9.3848544973544996</v>
      </c>
      <c r="AD282" s="93">
        <f>Table1222344659708294[[#This Row],[Column1]]</f>
        <v>0.41</v>
      </c>
      <c r="AE282" s="111">
        <f>Table1222344659708294[[#This Row],[Column2]]</f>
        <v>0.51363636363636356</v>
      </c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</row>
    <row r="283" spans="1:71" x14ac:dyDescent="0.2">
      <c r="A283" s="84"/>
      <c r="B283" s="84"/>
      <c r="C283" s="34" t="s">
        <v>254</v>
      </c>
      <c r="D283" s="34" t="s">
        <v>256</v>
      </c>
      <c r="E283" s="34" t="s">
        <v>212</v>
      </c>
      <c r="F283" s="84"/>
      <c r="G283" s="34" t="s">
        <v>220</v>
      </c>
      <c r="H283" s="34" t="s">
        <v>216</v>
      </c>
      <c r="I283" s="84"/>
      <c r="J283" s="34" t="s">
        <v>255</v>
      </c>
      <c r="K283" s="84"/>
      <c r="L283" s="84"/>
      <c r="M283" s="160" t="s">
        <v>257</v>
      </c>
      <c r="N283" s="34" t="s">
        <v>215</v>
      </c>
      <c r="O283" s="87"/>
      <c r="P283" s="84"/>
      <c r="Q283" s="165"/>
      <c r="R283" s="34" t="s">
        <v>225</v>
      </c>
      <c r="S283" s="34" t="s">
        <v>221</v>
      </c>
      <c r="T283" s="84"/>
      <c r="U283" s="34" t="s">
        <v>39</v>
      </c>
      <c r="V283" s="34" t="s">
        <v>218</v>
      </c>
      <c r="W283" s="84"/>
      <c r="X283" s="84"/>
      <c r="Y283" s="84" t="s">
        <v>2</v>
      </c>
      <c r="Z283" s="90">
        <f>C317</f>
        <v>0.29000000000000004</v>
      </c>
      <c r="AA283" s="97">
        <v>0.79176470588235282</v>
      </c>
      <c r="AB283" s="93">
        <f>AP29</f>
        <v>12.89</v>
      </c>
      <c r="AC283" s="93">
        <f>Average!K500</f>
        <v>13.703181347637868</v>
      </c>
      <c r="AD283" s="93">
        <f>Table1222344659708294[[#This Row],[Column1]]</f>
        <v>0.29000000000000004</v>
      </c>
      <c r="AE283" s="111">
        <f>Table1222344659708294[[#This Row],[Column2]]</f>
        <v>0.79176470588235282</v>
      </c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</row>
    <row r="284" spans="1:71" x14ac:dyDescent="0.2">
      <c r="A284" s="84" t="s">
        <v>47</v>
      </c>
      <c r="B284" s="84" t="s">
        <v>1</v>
      </c>
      <c r="C284" s="84" t="s">
        <v>2</v>
      </c>
      <c r="D284" s="84" t="s">
        <v>113</v>
      </c>
      <c r="E284" s="84" t="s">
        <v>4</v>
      </c>
      <c r="F284" s="84" t="s">
        <v>5</v>
      </c>
      <c r="G284" s="34" t="s">
        <v>219</v>
      </c>
      <c r="H284" s="34" t="s">
        <v>217</v>
      </c>
      <c r="I284" s="84" t="s">
        <v>6</v>
      </c>
      <c r="J284" s="84" t="s">
        <v>180</v>
      </c>
      <c r="K284" s="84" t="s">
        <v>96</v>
      </c>
      <c r="L284" s="84" t="s">
        <v>9</v>
      </c>
      <c r="M284" s="160"/>
      <c r="N284" s="84" t="s">
        <v>11</v>
      </c>
      <c r="O284" s="87" t="s">
        <v>185</v>
      </c>
      <c r="P284" s="84" t="s">
        <v>13</v>
      </c>
      <c r="Q284" s="162" t="s">
        <v>208</v>
      </c>
      <c r="R284" s="84" t="s">
        <v>191</v>
      </c>
      <c r="S284" s="34" t="s">
        <v>210</v>
      </c>
      <c r="T284" s="84" t="s">
        <v>17</v>
      </c>
      <c r="U284" s="34" t="s">
        <v>211</v>
      </c>
      <c r="V284" s="84" t="s">
        <v>19</v>
      </c>
      <c r="W284" s="84"/>
      <c r="X284" s="84"/>
      <c r="Y284" s="84" t="s">
        <v>113</v>
      </c>
      <c r="Z284" s="90">
        <f>D317</f>
        <v>0.33000000000000007</v>
      </c>
      <c r="AA284" s="97"/>
      <c r="AB284" s="93">
        <f>AP30</f>
        <v>35.919999999999995</v>
      </c>
      <c r="AC284" s="93">
        <f>Average!K501</f>
        <v>16.83554365079365</v>
      </c>
      <c r="AD284" s="93">
        <f>Table1222344659708294[[#This Row],[Column1]]</f>
        <v>0.33000000000000007</v>
      </c>
      <c r="AE284" s="111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</row>
    <row r="285" spans="1:71" x14ac:dyDescent="0.2">
      <c r="A285" s="84">
        <v>2020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 t="s">
        <v>4</v>
      </c>
      <c r="Z285" s="90">
        <f>E317</f>
        <v>0.39</v>
      </c>
      <c r="AA285" s="97">
        <v>0.63260869565217381</v>
      </c>
      <c r="AB285" s="93">
        <f>AP31</f>
        <v>13.580000000000002</v>
      </c>
      <c r="AC285" s="93">
        <f>Average!K502</f>
        <v>13.696428571428573</v>
      </c>
      <c r="AD285" s="93">
        <f>Table1222344659708294[[#This Row],[Column1]]</f>
        <v>0.39</v>
      </c>
      <c r="AE285" s="111">
        <f>Table1222344659708294[[#This Row],[Column2]]</f>
        <v>0.63260869565217381</v>
      </c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</row>
    <row r="286" spans="1:71" x14ac:dyDescent="0.2">
      <c r="A286" s="84">
        <v>1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>
        <v>1</v>
      </c>
      <c r="X286" s="84"/>
      <c r="Y286" s="84" t="s">
        <v>5</v>
      </c>
      <c r="Z286" s="90">
        <f>F317</f>
        <v>0.71</v>
      </c>
      <c r="AA286" s="97">
        <v>0.7404761904761904</v>
      </c>
      <c r="AB286" s="93">
        <f>AP32</f>
        <v>10.760000000000002</v>
      </c>
      <c r="AC286" s="93">
        <f>Average!K503</f>
        <v>10.912706043956044</v>
      </c>
      <c r="AD286" s="93">
        <f>Table1222344659708294[[#This Row],[Column1]]</f>
        <v>0.71</v>
      </c>
      <c r="AE286" s="111">
        <f>Table1222344659708294[[#This Row],[Column2]]</f>
        <v>0.7404761904761904</v>
      </c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</row>
    <row r="287" spans="1:71" x14ac:dyDescent="0.2">
      <c r="A287" s="84">
        <v>2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>
        <v>2</v>
      </c>
      <c r="X287" s="84"/>
      <c r="Y287" s="84" t="s">
        <v>6</v>
      </c>
      <c r="Z287" s="90">
        <f>I317</f>
        <v>0.29000000000000004</v>
      </c>
      <c r="AA287" s="97">
        <v>0.51470588235294112</v>
      </c>
      <c r="AB287" s="93">
        <f t="shared" ref="AB287:AB300" si="58">AP35</f>
        <v>14.770000000000003</v>
      </c>
      <c r="AC287" s="93">
        <f>Average!K504</f>
        <v>8.708881320949434</v>
      </c>
      <c r="AD287" s="93">
        <f>Table1222344659708294[[#This Row],[Column1]]</f>
        <v>0.29000000000000004</v>
      </c>
      <c r="AE287" s="111">
        <f>Table1222344659708294[[#This Row],[Column2]]</f>
        <v>0.51470588235294112</v>
      </c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</row>
    <row r="288" spans="1:71" x14ac:dyDescent="0.2">
      <c r="A288" s="84">
        <v>3</v>
      </c>
      <c r="B288" s="84"/>
      <c r="C288" s="84"/>
      <c r="D288" s="84"/>
      <c r="E288" s="84"/>
      <c r="F288" s="84"/>
      <c r="G288" s="84"/>
      <c r="H288" s="84"/>
      <c r="I288" s="3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>
        <v>3</v>
      </c>
      <c r="X288" s="84"/>
      <c r="Y288" s="84" t="s">
        <v>180</v>
      </c>
      <c r="Z288" s="90">
        <f>J317</f>
        <v>0.25</v>
      </c>
      <c r="AA288" s="97">
        <v>0.51714285714285702</v>
      </c>
      <c r="AB288" s="93">
        <f t="shared" si="58"/>
        <v>11.380000000000003</v>
      </c>
      <c r="AC288" s="93">
        <f>Average!K505</f>
        <v>9.5304670329670316</v>
      </c>
      <c r="AD288" s="93">
        <f>Table1222344659708294[[#This Row],[Column1]]</f>
        <v>0.25</v>
      </c>
      <c r="AE288" s="111">
        <f>Table1222344659708294[[#This Row],[Column2]]</f>
        <v>0.51714285714285702</v>
      </c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</row>
    <row r="289" spans="1:71" x14ac:dyDescent="0.2">
      <c r="A289" s="84">
        <v>4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>
        <v>4</v>
      </c>
      <c r="X289" s="84"/>
      <c r="Y289" s="84" t="s">
        <v>96</v>
      </c>
      <c r="Z289" s="90">
        <f>K317</f>
        <v>0.36000000000000004</v>
      </c>
      <c r="AA289" s="97"/>
      <c r="AB289" s="93">
        <f t="shared" si="58"/>
        <v>12.070000000000002</v>
      </c>
      <c r="AC289" s="93">
        <f>Average!K506</f>
        <v>9.2620000000000005</v>
      </c>
      <c r="AD289" s="93">
        <f>Table1222344659708294[[#This Row],[Column1]]</f>
        <v>0.36000000000000004</v>
      </c>
      <c r="AE289" s="111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</row>
    <row r="290" spans="1:71" x14ac:dyDescent="0.2">
      <c r="A290" s="84">
        <v>5</v>
      </c>
      <c r="B290" s="84"/>
      <c r="C290" s="84"/>
      <c r="D290" s="84"/>
      <c r="E290" s="84"/>
      <c r="F290" s="84"/>
      <c r="G290" s="84"/>
      <c r="H290" s="84"/>
      <c r="I290" s="84"/>
      <c r="J290" s="84"/>
      <c r="L290" s="84"/>
      <c r="M290" s="84"/>
      <c r="N290" s="84"/>
      <c r="O290" s="84"/>
      <c r="P290" s="84"/>
      <c r="Q290" s="84"/>
      <c r="R290" s="84"/>
      <c r="T290" s="84"/>
      <c r="U290" s="84"/>
      <c r="V290" s="84"/>
      <c r="W290" s="84">
        <v>5</v>
      </c>
      <c r="X290" s="84"/>
      <c r="Y290" s="84" t="s">
        <v>9</v>
      </c>
      <c r="Z290" s="90">
        <f>L317</f>
        <v>0.38</v>
      </c>
      <c r="AA290" s="97">
        <v>0.60523809523809524</v>
      </c>
      <c r="AB290" s="93">
        <f t="shared" si="58"/>
        <v>14.830000000000002</v>
      </c>
      <c r="AC290" s="93">
        <f>Average!K507</f>
        <v>11.917445054945054</v>
      </c>
      <c r="AD290" s="93">
        <f>Table1222344659708294[[#This Row],[Column1]]</f>
        <v>0.38</v>
      </c>
      <c r="AE290" s="111">
        <f>Table1222344659708294[[#This Row],[Column2]]</f>
        <v>0.60523809523809524</v>
      </c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</row>
    <row r="291" spans="1:71" x14ac:dyDescent="0.2">
      <c r="A291" s="84">
        <v>6</v>
      </c>
      <c r="B291" s="84"/>
      <c r="C291" s="84"/>
      <c r="D291" s="34"/>
      <c r="E291" s="84"/>
      <c r="F291" s="84"/>
      <c r="G291" s="84"/>
      <c r="H291" s="84"/>
      <c r="I291" s="3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>
        <v>6</v>
      </c>
      <c r="X291" s="84"/>
      <c r="Y291" s="34" t="s">
        <v>195</v>
      </c>
      <c r="Z291" s="90">
        <f>M317</f>
        <v>0.3</v>
      </c>
      <c r="AA291" s="97">
        <v>0.49590909090909085</v>
      </c>
      <c r="AB291" s="93">
        <f t="shared" si="58"/>
        <v>5.67</v>
      </c>
      <c r="AC291" s="93">
        <f>Average!K508</f>
        <v>10.617717391304348</v>
      </c>
      <c r="AD291" s="93">
        <f>Table1222344659708294[[#This Row],[Column1]]</f>
        <v>0.3</v>
      </c>
      <c r="AE291" s="111">
        <f>Table1222344659708294[[#This Row],[Column2]]</f>
        <v>0.49590909090909085</v>
      </c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</row>
    <row r="292" spans="1:71" x14ac:dyDescent="0.2">
      <c r="A292" s="84">
        <v>7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>
        <v>7</v>
      </c>
      <c r="X292" s="84"/>
      <c r="Y292" s="84" t="s">
        <v>11</v>
      </c>
      <c r="Z292" s="90">
        <f>N317</f>
        <v>0.38</v>
      </c>
      <c r="AA292" s="97">
        <v>0.67681818181818199</v>
      </c>
      <c r="AB292" s="93">
        <f t="shared" si="58"/>
        <v>11.08</v>
      </c>
      <c r="AC292" s="93">
        <f>Average!K509</f>
        <v>12.171507936507936</v>
      </c>
      <c r="AD292" s="93">
        <f>Table1222344659708294[[#This Row],[Column1]]</f>
        <v>0.38</v>
      </c>
      <c r="AE292" s="111">
        <f>Table1222344659708294[[#This Row],[Column2]]</f>
        <v>0.67681818181818199</v>
      </c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</row>
    <row r="293" spans="1:71" x14ac:dyDescent="0.2">
      <c r="A293" s="84">
        <v>8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34"/>
      <c r="S293" s="84"/>
      <c r="T293" s="84"/>
      <c r="U293" s="84"/>
      <c r="V293" s="84"/>
      <c r="W293" s="84">
        <v>8</v>
      </c>
      <c r="X293" s="84"/>
      <c r="Y293" s="84" t="s">
        <v>185</v>
      </c>
      <c r="Z293" s="90">
        <f>O317</f>
        <v>0</v>
      </c>
      <c r="AA293" s="97">
        <v>0.61238095238095236</v>
      </c>
      <c r="AB293" s="93">
        <f t="shared" si="58"/>
        <v>12.610000000000001</v>
      </c>
      <c r="AC293" s="93">
        <f>Average!K510</f>
        <v>10.135113636363636</v>
      </c>
      <c r="AD293" s="93">
        <f>Table1222344659708294[[#This Row],[Column1]]</f>
        <v>0</v>
      </c>
      <c r="AE293" s="111">
        <f>Table1222344659708294[[#This Row],[Column2]]</f>
        <v>0.61238095238095236</v>
      </c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</row>
    <row r="294" spans="1:71" x14ac:dyDescent="0.2">
      <c r="A294" s="84">
        <v>9</v>
      </c>
      <c r="B294" s="84"/>
      <c r="C294" s="84"/>
      <c r="D294" s="84"/>
      <c r="E294" s="84"/>
      <c r="F294" s="84"/>
      <c r="G294" s="84"/>
      <c r="H294" s="84"/>
      <c r="I294" s="139"/>
      <c r="J294" s="84"/>
      <c r="K294" s="84"/>
      <c r="L294" s="84"/>
      <c r="M294" s="84"/>
      <c r="N294" s="84"/>
      <c r="O294" s="84"/>
      <c r="Q294" s="84"/>
      <c r="R294" s="84"/>
      <c r="S294" s="84"/>
      <c r="T294" s="84"/>
      <c r="U294" s="84"/>
      <c r="V294" s="84"/>
      <c r="W294" s="84">
        <v>9</v>
      </c>
      <c r="X294" s="84"/>
      <c r="Y294" s="84" t="s">
        <v>13</v>
      </c>
      <c r="Z294" s="90">
        <f>P317</f>
        <v>0.25</v>
      </c>
      <c r="AA294" s="97">
        <v>0.51956521739130423</v>
      </c>
      <c r="AB294" s="93">
        <f t="shared" si="58"/>
        <v>12.490000000000002</v>
      </c>
      <c r="AC294" s="93">
        <f>Average!K511</f>
        <v>10.512500000000001</v>
      </c>
      <c r="AD294" s="93">
        <f>Table1222344659708294[[#This Row],[Column1]]</f>
        <v>0.25</v>
      </c>
      <c r="AE294" s="111">
        <f>Table1222344659708294[[#This Row],[Column2]]</f>
        <v>0.51956521739130423</v>
      </c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</row>
    <row r="295" spans="1:71" x14ac:dyDescent="0.2">
      <c r="A295" s="84">
        <v>10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T295" s="84"/>
      <c r="U295" s="84"/>
      <c r="V295" s="84"/>
      <c r="W295" s="84">
        <v>10</v>
      </c>
      <c r="X295" s="84"/>
      <c r="Y295" s="84" t="s">
        <v>14</v>
      </c>
      <c r="Z295" s="90">
        <f>Q317</f>
        <v>0</v>
      </c>
      <c r="AA295" s="97">
        <v>0.43095238095238092</v>
      </c>
      <c r="AB295" s="93">
        <f t="shared" si="58"/>
        <v>6.3</v>
      </c>
      <c r="AC295" s="93">
        <f>Average!K512</f>
        <v>8.7571527879527888</v>
      </c>
      <c r="AD295" s="93">
        <f>Table1222344659708294[[#This Row],[Column1]]</f>
        <v>0</v>
      </c>
      <c r="AE295" s="111">
        <f>Table1222344659708294[[#This Row],[Column2]]</f>
        <v>0.43095238095238092</v>
      </c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</row>
    <row r="296" spans="1:71" x14ac:dyDescent="0.2">
      <c r="A296" s="84">
        <v>11</v>
      </c>
      <c r="B296" s="84"/>
      <c r="E296" s="84"/>
      <c r="F296" s="84"/>
      <c r="G296" s="84"/>
      <c r="H296" s="84"/>
      <c r="I296" s="84"/>
      <c r="J296" s="84"/>
      <c r="L296" s="84"/>
      <c r="M296" s="84"/>
      <c r="N296" s="84"/>
      <c r="O296" s="84"/>
      <c r="Q296" s="84"/>
      <c r="R296" s="84"/>
      <c r="T296" s="84"/>
      <c r="U296" s="84"/>
      <c r="V296" s="84"/>
      <c r="W296" s="84">
        <v>11</v>
      </c>
      <c r="X296" s="84"/>
      <c r="Y296" s="84" t="s">
        <v>191</v>
      </c>
      <c r="Z296" s="90">
        <f>R317</f>
        <v>0.34000000000000008</v>
      </c>
      <c r="AA296" s="97">
        <v>0.68647058823529417</v>
      </c>
      <c r="AB296" s="93">
        <f t="shared" si="58"/>
        <v>8.08</v>
      </c>
      <c r="AC296" s="93">
        <f>Average!K513</f>
        <v>9.9149673202614395</v>
      </c>
      <c r="AD296" s="93">
        <f>Table1222344659708294[[#This Row],[Column1]]</f>
        <v>0.34000000000000008</v>
      </c>
      <c r="AE296" s="111">
        <f>Table1222344659708294[[#This Row],[Column2]]</f>
        <v>0.68647058823529417</v>
      </c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</row>
    <row r="297" spans="1:71" x14ac:dyDescent="0.2">
      <c r="A297" s="84">
        <v>12</v>
      </c>
      <c r="B297" s="84"/>
      <c r="F297" s="84"/>
      <c r="G297" s="84"/>
      <c r="H297" s="84"/>
      <c r="J297" s="84"/>
      <c r="L297" s="84"/>
      <c r="M297" s="84"/>
      <c r="N297" s="84"/>
      <c r="O297" s="84"/>
      <c r="Q297" s="84"/>
      <c r="S297" s="84"/>
      <c r="T297" s="84"/>
      <c r="U297" s="84"/>
      <c r="V297" s="84"/>
      <c r="W297" s="84">
        <v>12</v>
      </c>
      <c r="X297" s="84"/>
      <c r="Y297" s="84" t="s">
        <v>16</v>
      </c>
      <c r="Z297" s="90">
        <f>S317</f>
        <v>0.27</v>
      </c>
      <c r="AA297" s="97">
        <v>0.62095238095238103</v>
      </c>
      <c r="AB297" s="93">
        <f t="shared" si="58"/>
        <v>12.64</v>
      </c>
      <c r="AC297" s="93">
        <f>Average!K514</f>
        <v>11.849945054945056</v>
      </c>
      <c r="AD297" s="93">
        <f>Table1222344659708294[[#This Row],[Column1]]</f>
        <v>0.27</v>
      </c>
      <c r="AE297" s="111">
        <f>Table1222344659708294[[#This Row],[Column2]]</f>
        <v>0.62095238095238103</v>
      </c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  <c r="BR297" s="84"/>
      <c r="BS297" s="84"/>
    </row>
    <row r="298" spans="1:71" x14ac:dyDescent="0.2">
      <c r="A298" s="84">
        <v>13</v>
      </c>
      <c r="B298" s="84"/>
      <c r="C298" s="84"/>
      <c r="D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Q298" s="84"/>
      <c r="S298" s="84"/>
      <c r="T298" s="84"/>
      <c r="U298" s="84"/>
      <c r="V298" s="84"/>
      <c r="W298" s="84">
        <v>13</v>
      </c>
      <c r="X298" s="84"/>
      <c r="Y298" s="84" t="s">
        <v>17</v>
      </c>
      <c r="Z298" s="90">
        <f>T317</f>
        <v>0.87</v>
      </c>
      <c r="AA298" s="97">
        <v>0.58772727272727276</v>
      </c>
      <c r="AB298" s="93">
        <f t="shared" si="58"/>
        <v>16.159999999999997</v>
      </c>
      <c r="AC298" s="93">
        <f>Average!K515</f>
        <v>11.810530118030117</v>
      </c>
      <c r="AD298" s="93">
        <f>Table1222344659708294[[#This Row],[Column1]]</f>
        <v>0.87</v>
      </c>
      <c r="AE298" s="111">
        <f>Table1222344659708294[[#This Row],[Column2]]</f>
        <v>0.58772727272727276</v>
      </c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</row>
    <row r="299" spans="1:71" x14ac:dyDescent="0.2">
      <c r="A299" s="84">
        <v>14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34"/>
      <c r="M299" s="84"/>
      <c r="N299" s="84"/>
      <c r="O299" s="84"/>
      <c r="P299" s="84"/>
      <c r="Q299" s="84"/>
      <c r="R299" s="84"/>
      <c r="T299" s="84"/>
      <c r="U299" s="84"/>
      <c r="V299" s="84"/>
      <c r="W299" s="84">
        <v>14</v>
      </c>
      <c r="X299" s="84"/>
      <c r="Y299" s="84" t="s">
        <v>18</v>
      </c>
      <c r="Z299" s="90">
        <f>U317</f>
        <v>0.45</v>
      </c>
      <c r="AA299" s="97">
        <v>0.36250000000000004</v>
      </c>
      <c r="AB299" s="93">
        <f t="shared" si="58"/>
        <v>14.77</v>
      </c>
      <c r="AC299" s="93">
        <f>Average!K516</f>
        <v>11.871538461538462</v>
      </c>
      <c r="AD299" s="93">
        <f>Table1222344659708294[[#This Row],[Column1]]</f>
        <v>0.45</v>
      </c>
      <c r="AE299" s="111">
        <f>Table1222344659708294[[#This Row],[Column2]]</f>
        <v>0.36250000000000004</v>
      </c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</row>
    <row r="300" spans="1:71" x14ac:dyDescent="0.2">
      <c r="A300" s="84">
        <v>15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>
        <v>15</v>
      </c>
      <c r="X300" s="84"/>
      <c r="Y300" s="84" t="s">
        <v>19</v>
      </c>
      <c r="Z300" s="90">
        <f>V317</f>
        <v>0.51</v>
      </c>
      <c r="AA300" s="97">
        <v>0.78576923076923078</v>
      </c>
      <c r="AB300" s="93">
        <f t="shared" si="58"/>
        <v>15.319999999999999</v>
      </c>
      <c r="AC300" s="93">
        <f>Average!K517</f>
        <v>19.303055555555552</v>
      </c>
      <c r="AD300" s="93">
        <f>Table1222344659708294[[#This Row],[Column1]]</f>
        <v>0.51</v>
      </c>
      <c r="AE300" s="111">
        <f>Table1222344659708294[[#This Row],[Column2]]</f>
        <v>0.78576923076923078</v>
      </c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</row>
    <row r="301" spans="1:71" x14ac:dyDescent="0.2">
      <c r="A301" s="84">
        <v>16</v>
      </c>
      <c r="C301" s="84"/>
      <c r="F301" s="84"/>
      <c r="G301" s="84"/>
      <c r="H301" s="84"/>
      <c r="I301" s="84"/>
      <c r="J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>
        <v>16</v>
      </c>
      <c r="X301" s="84"/>
      <c r="Y301" s="84"/>
      <c r="Z301" s="90"/>
      <c r="AA301" s="90"/>
      <c r="AB301" s="92"/>
      <c r="AC301" s="92"/>
      <c r="AD301" s="93"/>
      <c r="AE301" s="111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</row>
    <row r="302" spans="1:71" x14ac:dyDescent="0.2">
      <c r="A302" s="84">
        <v>17</v>
      </c>
      <c r="B302" s="84"/>
      <c r="C302" s="84"/>
      <c r="D302" s="34"/>
      <c r="E302" s="84"/>
      <c r="F302" s="84"/>
      <c r="G302" s="84"/>
      <c r="H302" s="84"/>
      <c r="I302" s="34"/>
      <c r="J302" s="84"/>
      <c r="K302" s="84"/>
      <c r="L302" s="34"/>
      <c r="M302" s="34"/>
      <c r="N302" s="84"/>
      <c r="O302" s="84"/>
      <c r="P302" s="84"/>
      <c r="Q302" s="84"/>
      <c r="R302" s="84"/>
      <c r="S302" s="84"/>
      <c r="T302" s="84"/>
      <c r="U302" s="84"/>
      <c r="V302" s="84"/>
      <c r="W302" s="84">
        <v>17</v>
      </c>
      <c r="X302" s="84"/>
      <c r="Y302" s="84" t="s">
        <v>101</v>
      </c>
      <c r="Z302" s="90"/>
      <c r="AA302" s="90"/>
      <c r="AB302" s="92"/>
      <c r="AC302" s="163"/>
      <c r="AD302" s="92" t="s">
        <v>145</v>
      </c>
      <c r="AE302" s="93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</row>
    <row r="303" spans="1:71" x14ac:dyDescent="0.2">
      <c r="A303" s="84">
        <v>18</v>
      </c>
      <c r="B303" s="84"/>
      <c r="C303" s="84"/>
      <c r="F303" s="84"/>
      <c r="G303" s="84"/>
      <c r="H303" s="84"/>
      <c r="I303" s="34"/>
      <c r="J303" s="84"/>
      <c r="L303" s="84"/>
      <c r="M303" s="34"/>
      <c r="N303" s="84"/>
      <c r="O303" s="84"/>
      <c r="P303" s="84"/>
      <c r="Q303" s="84"/>
      <c r="R303" s="84"/>
      <c r="U303" s="84"/>
      <c r="V303" s="84"/>
      <c r="W303" s="84">
        <v>18</v>
      </c>
      <c r="X303" s="84"/>
      <c r="Y303" s="84"/>
      <c r="Z303" s="91" t="s">
        <v>102</v>
      </c>
      <c r="AA303" s="91"/>
      <c r="AB303" s="92"/>
      <c r="AC303" s="92"/>
      <c r="AD303" s="93"/>
      <c r="AE303" s="111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</row>
    <row r="304" spans="1:71" x14ac:dyDescent="0.2">
      <c r="A304" s="84">
        <v>19</v>
      </c>
      <c r="B304" s="34">
        <v>0.31</v>
      </c>
      <c r="C304" s="84">
        <v>0.14000000000000001</v>
      </c>
      <c r="D304" s="34">
        <v>0.27</v>
      </c>
      <c r="E304" s="34">
        <v>0.32</v>
      </c>
      <c r="F304" s="34">
        <v>0.26</v>
      </c>
      <c r="G304" s="84"/>
      <c r="H304" s="84">
        <v>0.17</v>
      </c>
      <c r="I304" s="34">
        <v>0.24</v>
      </c>
      <c r="J304" s="84">
        <v>0.13</v>
      </c>
      <c r="K304" s="34">
        <v>0.26</v>
      </c>
      <c r="L304" s="34">
        <v>0.27</v>
      </c>
      <c r="M304" s="34">
        <v>0.16</v>
      </c>
      <c r="N304" s="84">
        <v>0.19</v>
      </c>
      <c r="O304" s="84"/>
      <c r="P304" s="84">
        <v>0.14000000000000001</v>
      </c>
      <c r="Q304" s="84"/>
      <c r="R304" s="84">
        <v>0.28000000000000003</v>
      </c>
      <c r="S304" s="84">
        <v>0.16</v>
      </c>
      <c r="T304" s="84">
        <v>0.19</v>
      </c>
      <c r="U304" s="34">
        <v>0.2</v>
      </c>
      <c r="V304" s="34">
        <v>0.15</v>
      </c>
      <c r="W304" s="84">
        <v>19</v>
      </c>
      <c r="X304" s="84"/>
      <c r="Y304" s="84"/>
      <c r="Z304" s="90"/>
      <c r="AA304" s="90"/>
      <c r="AB304" s="92"/>
      <c r="AC304" s="92"/>
      <c r="AD304" s="93"/>
      <c r="AE304" s="109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</row>
    <row r="305" spans="1:71" x14ac:dyDescent="0.2">
      <c r="A305" s="84">
        <v>20</v>
      </c>
      <c r="B305" s="34"/>
      <c r="C305" s="84"/>
      <c r="D305" s="34"/>
      <c r="E305" s="34"/>
      <c r="F305" s="84"/>
      <c r="G305" s="84"/>
      <c r="H305" s="84"/>
      <c r="I305" s="34"/>
      <c r="J305" s="84"/>
      <c r="K305" s="34"/>
      <c r="L305" s="34"/>
      <c r="M305" s="84"/>
      <c r="N305" s="84"/>
      <c r="O305" s="34"/>
      <c r="P305" s="84"/>
      <c r="Q305" s="84"/>
      <c r="R305" s="34">
        <v>0.01</v>
      </c>
      <c r="S305" s="84"/>
      <c r="T305" s="84"/>
      <c r="U305" s="84"/>
      <c r="V305" s="34"/>
      <c r="W305" s="84">
        <v>20</v>
      </c>
      <c r="X305" s="84"/>
      <c r="Y305" s="84"/>
      <c r="Z305" s="90"/>
      <c r="AA305" s="90"/>
      <c r="AB305" s="92"/>
      <c r="AC305" s="92"/>
      <c r="AD305" s="93"/>
      <c r="AE305" s="93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</row>
    <row r="306" spans="1:71" x14ac:dyDescent="0.2">
      <c r="A306" s="84">
        <v>21</v>
      </c>
      <c r="B306" s="84"/>
      <c r="C306" s="34"/>
      <c r="D306" s="84"/>
      <c r="E306" s="84"/>
      <c r="F306" s="84"/>
      <c r="G306" s="84"/>
      <c r="H306" s="84"/>
      <c r="I306" s="84"/>
      <c r="J306" s="84"/>
      <c r="K306" s="34"/>
      <c r="L306" s="34"/>
      <c r="M306" s="84"/>
      <c r="N306" s="84"/>
      <c r="O306" s="34"/>
      <c r="P306" s="34"/>
      <c r="Q306" s="84"/>
      <c r="R306" s="34"/>
      <c r="S306" s="84"/>
      <c r="T306" s="84"/>
      <c r="U306" s="84"/>
      <c r="V306" s="34"/>
      <c r="W306" s="84">
        <v>21</v>
      </c>
      <c r="X306" s="84"/>
      <c r="Y306" s="84"/>
      <c r="Z306" s="90"/>
      <c r="AA306" s="90"/>
      <c r="AB306" s="92"/>
      <c r="AC306" s="92"/>
      <c r="AD306" s="93"/>
      <c r="AE306" s="93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</row>
    <row r="307" spans="1:71" x14ac:dyDescent="0.2">
      <c r="A307" s="84">
        <v>22</v>
      </c>
      <c r="B307" s="34"/>
      <c r="C307" s="34"/>
      <c r="D307" s="34"/>
      <c r="E307" s="84"/>
      <c r="F307" s="84"/>
      <c r="G307" s="84"/>
      <c r="H307" s="84"/>
      <c r="I307" s="34"/>
      <c r="J307" s="84"/>
      <c r="K307" s="34"/>
      <c r="L307" s="84"/>
      <c r="M307" s="84"/>
      <c r="N307" s="84"/>
      <c r="O307" s="34"/>
      <c r="P307" s="34"/>
      <c r="Q307" s="84"/>
      <c r="R307" s="84"/>
      <c r="S307" s="84"/>
      <c r="T307" s="84"/>
      <c r="U307" s="84"/>
      <c r="V307" s="34"/>
      <c r="W307" s="84">
        <v>22</v>
      </c>
      <c r="X307" s="84"/>
      <c r="Y307" s="84"/>
      <c r="Z307" s="90"/>
      <c r="AA307" s="90"/>
      <c r="AB307" s="92"/>
      <c r="AC307" s="92"/>
      <c r="AD307" s="93"/>
      <c r="AE307" s="93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</row>
    <row r="308" spans="1:71" x14ac:dyDescent="0.2">
      <c r="A308" s="84">
        <v>23</v>
      </c>
      <c r="B308" s="34"/>
      <c r="C308" s="84"/>
      <c r="D308" s="34"/>
      <c r="E308" s="34"/>
      <c r="F308" s="84"/>
      <c r="G308" s="84"/>
      <c r="H308" s="84"/>
      <c r="I308" s="34"/>
      <c r="J308" s="84"/>
      <c r="K308" s="34"/>
      <c r="L308" s="34"/>
      <c r="M308" s="84"/>
      <c r="N308" s="84"/>
      <c r="O308" s="34"/>
      <c r="P308" s="84"/>
      <c r="Q308" s="84"/>
      <c r="R308" s="34"/>
      <c r="S308" s="84"/>
      <c r="T308" s="84"/>
      <c r="U308" s="84"/>
      <c r="V308" s="34"/>
      <c r="W308" s="84">
        <v>23</v>
      </c>
      <c r="X308" s="84"/>
      <c r="Y308" s="84"/>
      <c r="Z308" s="90"/>
      <c r="AA308" s="90"/>
      <c r="AB308" s="92"/>
      <c r="AC308" s="92"/>
      <c r="AD308" s="93"/>
      <c r="AE308" s="93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</row>
    <row r="309" spans="1:71" x14ac:dyDescent="0.2">
      <c r="A309" s="84">
        <v>24</v>
      </c>
      <c r="B309" s="84">
        <v>0.03</v>
      </c>
      <c r="C309" s="84">
        <v>0.02</v>
      </c>
      <c r="D309" s="34">
        <v>0.02</v>
      </c>
      <c r="E309" s="34">
        <v>0.02</v>
      </c>
      <c r="F309" s="34"/>
      <c r="G309" s="84">
        <v>0.04</v>
      </c>
      <c r="H309" s="84">
        <v>0.04</v>
      </c>
      <c r="I309" s="84">
        <v>0.02</v>
      </c>
      <c r="J309" s="84">
        <v>0.02</v>
      </c>
      <c r="K309" s="34">
        <v>0.03</v>
      </c>
      <c r="L309" s="34">
        <v>0.01</v>
      </c>
      <c r="M309" s="34">
        <v>0.08</v>
      </c>
      <c r="N309" s="84">
        <v>0.04</v>
      </c>
      <c r="O309" s="84"/>
      <c r="P309" s="84"/>
      <c r="Q309" s="84"/>
      <c r="R309" s="34">
        <v>0.01</v>
      </c>
      <c r="S309">
        <v>0.06</v>
      </c>
      <c r="T309" s="84">
        <v>0.02</v>
      </c>
      <c r="U309" s="34">
        <v>0.13</v>
      </c>
      <c r="V309" s="34">
        <v>0.03</v>
      </c>
      <c r="W309" s="84">
        <v>24</v>
      </c>
      <c r="X309" s="84"/>
      <c r="Y309" s="84"/>
      <c r="Z309" s="90"/>
      <c r="AA309" s="90"/>
      <c r="AB309" s="92"/>
      <c r="AC309" s="92"/>
      <c r="AD309" s="93"/>
      <c r="AE309" s="93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</row>
    <row r="310" spans="1:71" x14ac:dyDescent="0.2">
      <c r="A310" s="84">
        <v>25</v>
      </c>
      <c r="B310">
        <v>0.02</v>
      </c>
      <c r="C310" s="84">
        <v>0.13</v>
      </c>
      <c r="D310" s="34">
        <v>0.02</v>
      </c>
      <c r="E310">
        <v>0.01</v>
      </c>
      <c r="F310" s="84">
        <v>0.03</v>
      </c>
      <c r="G310" s="34">
        <v>7.0000000000000007E-2</v>
      </c>
      <c r="H310" s="84">
        <v>0.41</v>
      </c>
      <c r="I310" s="84">
        <v>0.02</v>
      </c>
      <c r="J310" s="34">
        <v>0.1</v>
      </c>
      <c r="K310">
        <v>0.02</v>
      </c>
      <c r="L310" s="84">
        <v>0.04</v>
      </c>
      <c r="M310" s="34">
        <v>0.06</v>
      </c>
      <c r="N310" s="84">
        <v>0.14000000000000001</v>
      </c>
      <c r="O310" s="84"/>
      <c r="P310" s="84">
        <v>0.11</v>
      </c>
      <c r="Q310" s="84"/>
      <c r="R310" s="34">
        <v>0.01</v>
      </c>
      <c r="S310" s="84">
        <v>0.02</v>
      </c>
      <c r="T310" s="84">
        <v>0.31</v>
      </c>
      <c r="U310" s="34">
        <v>0.12</v>
      </c>
      <c r="V310" s="34">
        <v>0.28000000000000003</v>
      </c>
      <c r="W310" s="84">
        <v>25</v>
      </c>
      <c r="X310" s="84"/>
      <c r="Y310" s="84"/>
      <c r="Z310" s="90"/>
      <c r="AA310" s="90"/>
      <c r="AB310" s="92"/>
      <c r="AC310" s="92"/>
      <c r="AD310" s="93"/>
      <c r="AE310" s="93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</row>
    <row r="311" spans="1:71" x14ac:dyDescent="0.2">
      <c r="A311" s="84">
        <v>26</v>
      </c>
      <c r="B311" s="84">
        <v>0.05</v>
      </c>
      <c r="C311" s="84"/>
      <c r="D311">
        <v>0.01</v>
      </c>
      <c r="E311" s="84">
        <v>0.04</v>
      </c>
      <c r="F311" s="34">
        <v>0.42</v>
      </c>
      <c r="G311" s="84">
        <v>7.0000000000000007E-2</v>
      </c>
      <c r="H311" s="84">
        <v>0.46</v>
      </c>
      <c r="I311" s="84">
        <v>0.01</v>
      </c>
      <c r="J311" s="84"/>
      <c r="K311">
        <v>0.05</v>
      </c>
      <c r="L311" s="84">
        <v>0.06</v>
      </c>
      <c r="M311" s="84"/>
      <c r="N311" s="84">
        <v>0.01</v>
      </c>
      <c r="P311" s="84"/>
      <c r="Q311" s="84"/>
      <c r="R311" s="34">
        <v>0.03</v>
      </c>
      <c r="S311" s="84">
        <v>0.03</v>
      </c>
      <c r="T311" s="84">
        <v>0.35</v>
      </c>
      <c r="U311" s="84"/>
      <c r="V311" s="34">
        <v>0.05</v>
      </c>
      <c r="W311" s="84">
        <v>26</v>
      </c>
      <c r="X311" s="84"/>
      <c r="Y311" s="84"/>
      <c r="Z311" s="90"/>
      <c r="AA311" s="90"/>
      <c r="AB311" s="92"/>
      <c r="AC311" s="92"/>
      <c r="AD311" s="93"/>
      <c r="AE311" s="93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</row>
    <row r="312" spans="1:71" x14ac:dyDescent="0.2">
      <c r="A312" s="84">
        <v>27</v>
      </c>
      <c r="C312" s="84"/>
      <c r="D312" s="84">
        <v>0.01</v>
      </c>
      <c r="E312" s="84"/>
      <c r="F312" s="84"/>
      <c r="G312" s="34">
        <v>0.02</v>
      </c>
      <c r="H312" s="84"/>
      <c r="I312" s="84"/>
      <c r="J312" s="84"/>
      <c r="K312" s="84"/>
      <c r="L312" s="84"/>
      <c r="M312" s="34"/>
      <c r="N312" s="84"/>
      <c r="Q312" s="84"/>
      <c r="R312" s="84"/>
      <c r="S312" s="84"/>
      <c r="T312" s="84"/>
      <c r="U312" s="84"/>
      <c r="V312" s="84"/>
      <c r="W312" s="84">
        <v>27</v>
      </c>
      <c r="X312" s="84"/>
      <c r="Y312" s="84"/>
      <c r="Z312" s="90"/>
      <c r="AA312" s="90"/>
      <c r="AB312" s="92"/>
      <c r="AC312" s="92"/>
      <c r="AD312" s="93"/>
      <c r="AE312" s="93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</row>
    <row r="313" spans="1:71" x14ac:dyDescent="0.2">
      <c r="A313" s="84">
        <v>28</v>
      </c>
      <c r="C313" s="84"/>
      <c r="D313" s="34"/>
      <c r="F313" s="84"/>
      <c r="G313" s="84"/>
      <c r="H313" s="84"/>
      <c r="I313" s="84"/>
      <c r="J313" s="84"/>
      <c r="L313" s="84"/>
      <c r="M313" s="84"/>
      <c r="N313" s="84"/>
      <c r="Q313" s="84"/>
      <c r="T313" s="84"/>
      <c r="U313" s="84"/>
      <c r="V313" s="84"/>
      <c r="W313" s="84">
        <v>28</v>
      </c>
      <c r="X313" s="84"/>
      <c r="Y313" s="84"/>
      <c r="Z313" s="90"/>
      <c r="AA313" s="90"/>
      <c r="AB313" s="92"/>
      <c r="AC313" s="92"/>
      <c r="AD313" s="93"/>
      <c r="AE313" s="93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</row>
    <row r="314" spans="1:71" x14ac:dyDescent="0.2">
      <c r="A314" s="84">
        <v>29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P314" s="84"/>
      <c r="Q314" s="84"/>
      <c r="R314" s="84"/>
      <c r="S314" s="84"/>
      <c r="T314" s="84"/>
      <c r="U314" s="84"/>
      <c r="V314" s="84"/>
      <c r="W314" s="84">
        <v>29</v>
      </c>
      <c r="X314" s="84"/>
      <c r="Y314" s="84"/>
      <c r="Z314" s="90"/>
      <c r="AA314" s="90"/>
      <c r="AB314" s="92"/>
      <c r="AC314" s="92"/>
      <c r="AD314" s="93"/>
      <c r="AE314" s="93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</row>
    <row r="315" spans="1:71" x14ac:dyDescent="0.2">
      <c r="A315" s="84">
        <v>30</v>
      </c>
      <c r="B315" s="84"/>
      <c r="C315" s="84"/>
      <c r="E315" s="84"/>
      <c r="F315" s="84"/>
      <c r="G315" s="84"/>
      <c r="H315" s="84"/>
      <c r="I315" s="84"/>
      <c r="J315" s="84"/>
      <c r="L315" s="84"/>
      <c r="M315" s="84"/>
      <c r="N315" s="84"/>
      <c r="P315" s="84"/>
      <c r="Q315" s="84"/>
      <c r="R315" s="84"/>
      <c r="S315" s="84"/>
      <c r="T315" s="84"/>
      <c r="U315" s="84"/>
      <c r="V315" s="84"/>
      <c r="W315" s="84">
        <v>30</v>
      </c>
      <c r="X315" s="84"/>
      <c r="Y315" s="120">
        <v>44105</v>
      </c>
      <c r="Z315" s="135"/>
      <c r="AA315" s="133" t="s">
        <v>107</v>
      </c>
      <c r="AB315" s="135"/>
      <c r="AC315" s="135"/>
      <c r="AD315" s="126"/>
      <c r="AE315" s="105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</row>
    <row r="316" spans="1:71" x14ac:dyDescent="0.2">
      <c r="A316" s="84">
        <v>31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>
        <v>31</v>
      </c>
      <c r="X316" s="84"/>
      <c r="Y316" s="84"/>
      <c r="Z316" s="90" t="s">
        <v>104</v>
      </c>
      <c r="AA316" s="90" t="s">
        <v>115</v>
      </c>
      <c r="AB316" s="92" t="s">
        <v>99</v>
      </c>
      <c r="AC316" s="124" t="s">
        <v>116</v>
      </c>
      <c r="AD316" s="93" t="s">
        <v>100</v>
      </c>
      <c r="AE316" s="109" t="s">
        <v>178</v>
      </c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</row>
    <row r="317" spans="1:71" x14ac:dyDescent="0.2">
      <c r="A317" s="102" t="s">
        <v>37</v>
      </c>
      <c r="B317" s="102">
        <f t="shared" ref="B317:V317" si="59">SUM(B286:B316)</f>
        <v>0.41</v>
      </c>
      <c r="C317" s="102">
        <f t="shared" si="59"/>
        <v>0.29000000000000004</v>
      </c>
      <c r="D317" s="102">
        <f t="shared" si="59"/>
        <v>0.33000000000000007</v>
      </c>
      <c r="E317" s="102">
        <f t="shared" si="59"/>
        <v>0.39</v>
      </c>
      <c r="F317" s="102">
        <f t="shared" si="59"/>
        <v>0.71</v>
      </c>
      <c r="G317" s="102"/>
      <c r="H317" s="102"/>
      <c r="I317" s="102">
        <f t="shared" si="59"/>
        <v>0.29000000000000004</v>
      </c>
      <c r="J317" s="102">
        <f t="shared" si="59"/>
        <v>0.25</v>
      </c>
      <c r="K317" s="102">
        <f t="shared" si="59"/>
        <v>0.36000000000000004</v>
      </c>
      <c r="L317" s="102">
        <f t="shared" si="59"/>
        <v>0.38</v>
      </c>
      <c r="M317" s="102">
        <f t="shared" si="59"/>
        <v>0.3</v>
      </c>
      <c r="N317" s="102">
        <f t="shared" si="59"/>
        <v>0.38</v>
      </c>
      <c r="O317" s="102">
        <f t="shared" si="59"/>
        <v>0</v>
      </c>
      <c r="P317" s="102">
        <f t="shared" si="59"/>
        <v>0.25</v>
      </c>
      <c r="Q317" s="102">
        <f t="shared" si="59"/>
        <v>0</v>
      </c>
      <c r="R317" s="102">
        <f t="shared" si="59"/>
        <v>0.34000000000000008</v>
      </c>
      <c r="S317" s="102">
        <f t="shared" si="59"/>
        <v>0.27</v>
      </c>
      <c r="T317" s="102">
        <f t="shared" si="59"/>
        <v>0.87</v>
      </c>
      <c r="U317" s="102">
        <f t="shared" si="59"/>
        <v>0.45</v>
      </c>
      <c r="V317" s="102">
        <f t="shared" si="59"/>
        <v>0.51</v>
      </c>
      <c r="W317" s="84"/>
      <c r="X317" s="84"/>
      <c r="Y317" s="84" t="s">
        <v>1</v>
      </c>
      <c r="Z317" s="90">
        <f>B353</f>
        <v>1.2800000000000002</v>
      </c>
      <c r="AA317" s="97">
        <v>1.2258695652173914</v>
      </c>
      <c r="AB317" s="93">
        <f>AQ28</f>
        <v>12.68</v>
      </c>
      <c r="AC317" s="93">
        <f>Average!L499</f>
        <v>10.586461640211642</v>
      </c>
      <c r="AD317" s="93">
        <f>AD282+Table1323354760718395[[#This Row],[Column1]]</f>
        <v>1.6900000000000002</v>
      </c>
      <c r="AE317" s="111">
        <f>AE282+Table1323354760718395[[#This Row],[Column2]]</f>
        <v>1.7395059288537551</v>
      </c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</row>
    <row r="318" spans="1:7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>
        <v>198</v>
      </c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 t="s">
        <v>2</v>
      </c>
      <c r="Z318" s="90">
        <f>C353</f>
        <v>1.78</v>
      </c>
      <c r="AA318" s="97">
        <v>1.5057894736842108</v>
      </c>
      <c r="AB318" s="93">
        <f>AQ29</f>
        <v>14.67</v>
      </c>
      <c r="AC318" s="93">
        <f>Average!L500</f>
        <v>15.200137869376999</v>
      </c>
      <c r="AD318" s="93">
        <f>AD283+Table1323354760718395[[#This Row],[Column1]]</f>
        <v>2.0700000000000003</v>
      </c>
      <c r="AE318" s="111">
        <f>AE283+Table1323354760718395[[#This Row],[Column2]]</f>
        <v>2.2975541795665637</v>
      </c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</row>
    <row r="319" spans="1:71" x14ac:dyDescent="0.2">
      <c r="A319" s="84"/>
      <c r="B319" s="84"/>
      <c r="C319" s="34" t="s">
        <v>214</v>
      </c>
      <c r="D319" s="84"/>
      <c r="E319" s="34" t="s">
        <v>212</v>
      </c>
      <c r="F319" s="84"/>
      <c r="G319" s="34" t="s">
        <v>220</v>
      </c>
      <c r="H319" s="34" t="s">
        <v>216</v>
      </c>
      <c r="I319" s="84"/>
      <c r="J319" s="34" t="s">
        <v>226</v>
      </c>
      <c r="K319" s="84"/>
      <c r="L319" s="84"/>
      <c r="M319" s="160" t="s">
        <v>257</v>
      </c>
      <c r="N319" s="34" t="s">
        <v>215</v>
      </c>
      <c r="O319" s="84"/>
      <c r="P319" s="34" t="s">
        <v>213</v>
      </c>
      <c r="Q319" s="165"/>
      <c r="R319" s="34" t="s">
        <v>225</v>
      </c>
      <c r="S319" s="34" t="s">
        <v>221</v>
      </c>
      <c r="T319" s="84"/>
      <c r="U319" s="34" t="s">
        <v>39</v>
      </c>
      <c r="V319" s="34" t="s">
        <v>218</v>
      </c>
      <c r="W319" s="84"/>
      <c r="X319" s="84"/>
      <c r="Y319" s="84" t="s">
        <v>113</v>
      </c>
      <c r="Z319" s="90">
        <f>D353</f>
        <v>1.2600000000000002</v>
      </c>
      <c r="AA319" s="97"/>
      <c r="AB319" s="93">
        <f>AQ30</f>
        <v>37.179999999999993</v>
      </c>
      <c r="AC319" s="93">
        <f>Average!L501</f>
        <v>18.387329365079363</v>
      </c>
      <c r="AD319" s="93">
        <f>AD284+Table1323354760718395[[#This Row],[Column1]]</f>
        <v>1.5900000000000003</v>
      </c>
      <c r="AE319" s="111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</row>
    <row r="320" spans="1:71" x14ac:dyDescent="0.2">
      <c r="A320" s="84" t="s">
        <v>48</v>
      </c>
      <c r="B320" s="84" t="s">
        <v>1</v>
      </c>
      <c r="C320" s="84" t="s">
        <v>2</v>
      </c>
      <c r="D320" s="84" t="s">
        <v>113</v>
      </c>
      <c r="E320" s="84" t="s">
        <v>4</v>
      </c>
      <c r="F320" s="84" t="s">
        <v>5</v>
      </c>
      <c r="G320" s="34" t="s">
        <v>219</v>
      </c>
      <c r="H320" s="34" t="s">
        <v>217</v>
      </c>
      <c r="I320" s="84" t="s">
        <v>6</v>
      </c>
      <c r="J320" s="84" t="s">
        <v>180</v>
      </c>
      <c r="K320" s="84" t="s">
        <v>96</v>
      </c>
      <c r="L320" s="84" t="s">
        <v>9</v>
      </c>
      <c r="M320" s="160"/>
      <c r="N320" s="84" t="s">
        <v>11</v>
      </c>
      <c r="O320" s="34" t="s">
        <v>209</v>
      </c>
      <c r="P320" s="84" t="s">
        <v>13</v>
      </c>
      <c r="Q320" s="162" t="s">
        <v>208</v>
      </c>
      <c r="R320" s="84" t="s">
        <v>191</v>
      </c>
      <c r="S320" s="34" t="s">
        <v>210</v>
      </c>
      <c r="T320" s="84" t="s">
        <v>17</v>
      </c>
      <c r="U320" s="34" t="s">
        <v>211</v>
      </c>
      <c r="V320" s="84" t="s">
        <v>19</v>
      </c>
      <c r="W320" s="84"/>
      <c r="X320" s="84"/>
      <c r="Y320" s="84" t="s">
        <v>4</v>
      </c>
      <c r="Z320" s="90">
        <f>E353</f>
        <v>1.65</v>
      </c>
      <c r="AA320" s="97">
        <v>1.7965217391304351</v>
      </c>
      <c r="AB320" s="93">
        <f>AQ31</f>
        <v>15.230000000000002</v>
      </c>
      <c r="AC320" s="93">
        <f>Average!L502</f>
        <v>15.496071428571431</v>
      </c>
      <c r="AD320" s="93">
        <f>AD285+Table1323354760718395[[#This Row],[Column1]]</f>
        <v>2.04</v>
      </c>
      <c r="AE320" s="111">
        <f>AE285+Table1323354760718395[[#This Row],[Column2]]</f>
        <v>2.4291304347826088</v>
      </c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</row>
    <row r="321" spans="1:71" x14ac:dyDescent="0.2">
      <c r="A321" s="84">
        <v>2020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 t="s">
        <v>5</v>
      </c>
      <c r="Z321" s="90">
        <f>F353</f>
        <v>1.5800000000000003</v>
      </c>
      <c r="AA321" s="97">
        <v>1.6126086956521744</v>
      </c>
      <c r="AB321" s="93">
        <f>AQ32</f>
        <v>12.340000000000002</v>
      </c>
      <c r="AC321" s="93">
        <f>Average!L503</f>
        <v>12.430206043956044</v>
      </c>
      <c r="AD321" s="93">
        <f>AD286+Table1323354760718395[[#This Row],[Column1]]</f>
        <v>2.29</v>
      </c>
      <c r="AE321" s="111">
        <f>AE286+Table1323354760718395[[#This Row],[Column2]]</f>
        <v>2.3530848861283649</v>
      </c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</row>
    <row r="322" spans="1:71" x14ac:dyDescent="0.2">
      <c r="A322" s="84">
        <v>1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>
        <v>1</v>
      </c>
      <c r="X322" s="84"/>
      <c r="Y322" s="84" t="s">
        <v>6</v>
      </c>
      <c r="Z322" s="90">
        <f>I353</f>
        <v>1.58</v>
      </c>
      <c r="AA322" s="97">
        <v>1.2789473684210528</v>
      </c>
      <c r="AB322" s="93">
        <f t="shared" ref="AB322:AB335" si="60">AQ35</f>
        <v>16.350000000000001</v>
      </c>
      <c r="AC322" s="93">
        <f>Average!L504</f>
        <v>9.9878286893704864</v>
      </c>
      <c r="AD322" s="93">
        <f>AD287+Table1323354760718395[[#This Row],[Column1]]</f>
        <v>1.87</v>
      </c>
      <c r="AE322" s="111">
        <f>AE287+Table1323354760718395[[#This Row],[Column2]]</f>
        <v>1.793653250773994</v>
      </c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</row>
    <row r="323" spans="1:71" x14ac:dyDescent="0.2">
      <c r="A323" s="84">
        <v>2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>
        <v>2</v>
      </c>
      <c r="X323" s="84"/>
      <c r="Y323" s="84" t="s">
        <v>180</v>
      </c>
      <c r="Z323" s="90">
        <f>J353</f>
        <v>1.03</v>
      </c>
      <c r="AA323" s="97">
        <v>1.394090909090909</v>
      </c>
      <c r="AB323" s="93">
        <f t="shared" si="60"/>
        <v>12.410000000000002</v>
      </c>
      <c r="AC323" s="93">
        <f>Average!L505</f>
        <v>10.963059625559625</v>
      </c>
      <c r="AD323" s="93">
        <f>AD288+Table1323354760718395[[#This Row],[Column1]]</f>
        <v>1.28</v>
      </c>
      <c r="AE323" s="111">
        <f>AE288+Table1323354760718395[[#This Row],[Column2]]</f>
        <v>1.911233766233766</v>
      </c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</row>
    <row r="324" spans="1:71" x14ac:dyDescent="0.2">
      <c r="A324" s="84">
        <v>3</v>
      </c>
      <c r="B324" s="84"/>
      <c r="C324" s="84"/>
      <c r="D324" s="84"/>
      <c r="E324" s="84"/>
      <c r="F324" s="84"/>
      <c r="G324" s="84"/>
      <c r="H324" s="84"/>
      <c r="I324" s="3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>
        <v>3</v>
      </c>
      <c r="X324" s="84"/>
      <c r="Y324" s="84" t="s">
        <v>96</v>
      </c>
      <c r="Z324" s="90">
        <f>K353</f>
        <v>1.5499999999999998</v>
      </c>
      <c r="AA324" s="97"/>
      <c r="AB324" s="93">
        <f t="shared" si="60"/>
        <v>13.620000000000001</v>
      </c>
      <c r="AC324" s="93">
        <f>Average!L506</f>
        <v>10.584</v>
      </c>
      <c r="AD324" s="93">
        <f>AD289+Table1323354760718395[[#This Row],[Column1]]</f>
        <v>1.91</v>
      </c>
      <c r="AE324" s="111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</row>
    <row r="325" spans="1:71" x14ac:dyDescent="0.2">
      <c r="A325" s="84">
        <v>4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>
        <v>4</v>
      </c>
      <c r="X325" s="84"/>
      <c r="Y325" s="84" t="s">
        <v>9</v>
      </c>
      <c r="Z325" s="90">
        <f>L353</f>
        <v>1.58</v>
      </c>
      <c r="AA325" s="97">
        <v>1.5986956521739129</v>
      </c>
      <c r="AB325" s="93">
        <f t="shared" si="60"/>
        <v>16.410000000000004</v>
      </c>
      <c r="AC325" s="93">
        <f>Average!L507</f>
        <v>13.43565934065934</v>
      </c>
      <c r="AD325" s="93">
        <f>AD290+Table1323354760718395[[#This Row],[Column1]]</f>
        <v>1.96</v>
      </c>
      <c r="AE325" s="111">
        <f>AE290+Table1323354760718395[[#This Row],[Column2]]</f>
        <v>2.203933747412008</v>
      </c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</row>
    <row r="326" spans="1:71" x14ac:dyDescent="0.2">
      <c r="A326" s="84">
        <v>5</v>
      </c>
      <c r="B326" s="84"/>
      <c r="C326" s="84"/>
      <c r="D326" s="84"/>
      <c r="E326" s="84"/>
      <c r="F326" s="84"/>
      <c r="G326" s="84"/>
      <c r="H326" s="84"/>
      <c r="I326" s="84"/>
      <c r="J326" s="84"/>
      <c r="L326" s="84"/>
      <c r="M326" s="84"/>
      <c r="N326" s="84"/>
      <c r="O326" s="84"/>
      <c r="P326" s="84"/>
      <c r="Q326" s="84"/>
      <c r="R326" s="84"/>
      <c r="T326" s="84"/>
      <c r="U326" s="84"/>
      <c r="V326" s="84"/>
      <c r="W326" s="84">
        <v>5</v>
      </c>
      <c r="X326" s="84"/>
      <c r="Y326" t="s">
        <v>195</v>
      </c>
      <c r="Z326" s="90">
        <f>M353</f>
        <v>1.72</v>
      </c>
      <c r="AA326" s="97">
        <v>1.4221739130434785</v>
      </c>
      <c r="AB326" s="93">
        <f t="shared" si="60"/>
        <v>7.39</v>
      </c>
      <c r="AC326" s="93">
        <f>Average!L508</f>
        <v>11.988134057971015</v>
      </c>
      <c r="AD326" s="93">
        <f>AD291+Table1323354760718395[[#This Row],[Column1]]</f>
        <v>2.02</v>
      </c>
      <c r="AE326" s="111">
        <f>AE291+Table1323354760718395[[#This Row],[Column2]]</f>
        <v>1.9180830039525694</v>
      </c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</row>
    <row r="327" spans="1:71" x14ac:dyDescent="0.2">
      <c r="A327" s="84">
        <v>6</v>
      </c>
      <c r="B327" s="84"/>
      <c r="C327" s="84"/>
      <c r="D327" s="34"/>
      <c r="E327" s="84"/>
      <c r="F327" s="84"/>
      <c r="G327" s="84"/>
      <c r="H327" s="84"/>
      <c r="I327" s="34"/>
      <c r="J327" s="84"/>
      <c r="K327" s="84"/>
      <c r="L327" s="84"/>
      <c r="M327" s="84"/>
      <c r="N327" s="84"/>
      <c r="O327" s="84">
        <v>0.04</v>
      </c>
      <c r="P327" s="84"/>
      <c r="Q327" s="84"/>
      <c r="R327" s="84"/>
      <c r="S327" s="84"/>
      <c r="T327" s="84"/>
      <c r="U327" s="84"/>
      <c r="V327" s="84"/>
      <c r="W327" s="84">
        <v>6</v>
      </c>
      <c r="X327" s="84"/>
      <c r="Y327" s="84" t="s">
        <v>11</v>
      </c>
      <c r="Z327" s="90">
        <f>N353</f>
        <v>2.02</v>
      </c>
      <c r="AA327" s="97">
        <v>1.4830434782608695</v>
      </c>
      <c r="AB327" s="93">
        <f t="shared" si="60"/>
        <v>13.1</v>
      </c>
      <c r="AC327" s="93">
        <f>Average!L509</f>
        <v>13.721507936507935</v>
      </c>
      <c r="AD327" s="93">
        <f>AD292+Table1323354760718395[[#This Row],[Column1]]</f>
        <v>2.4</v>
      </c>
      <c r="AE327" s="111">
        <f>AE292+Table1323354760718395[[#This Row],[Column2]]</f>
        <v>2.1598616600790512</v>
      </c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</row>
    <row r="328" spans="1:71" x14ac:dyDescent="0.2">
      <c r="A328" s="84">
        <v>7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>
        <v>0.02</v>
      </c>
      <c r="P328" s="84"/>
      <c r="Q328" s="84"/>
      <c r="R328" s="84"/>
      <c r="S328" s="84"/>
      <c r="T328" s="84"/>
      <c r="U328" s="84"/>
      <c r="V328" s="84">
        <v>0.01</v>
      </c>
      <c r="W328" s="84">
        <v>7</v>
      </c>
      <c r="X328" s="84"/>
      <c r="Y328" s="34" t="s">
        <v>209</v>
      </c>
      <c r="Z328" s="90">
        <f>O353</f>
        <v>1.8299999999999998</v>
      </c>
      <c r="AA328" s="97">
        <v>1.2734782608695654</v>
      </c>
      <c r="AB328" s="93">
        <f t="shared" si="60"/>
        <v>14.440000000000001</v>
      </c>
      <c r="AC328" s="93">
        <f>Average!L510</f>
        <v>11.355530303030303</v>
      </c>
      <c r="AD328" s="93">
        <f>AD293+Table1323354760718395[[#This Row],[Column1]]</f>
        <v>1.8299999999999998</v>
      </c>
      <c r="AE328" s="111">
        <f>AE293+Table1323354760718395[[#This Row],[Column2]]</f>
        <v>1.8858592132505176</v>
      </c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</row>
    <row r="329" spans="1:71" x14ac:dyDescent="0.2">
      <c r="A329" s="84">
        <v>8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>
        <v>0.04</v>
      </c>
      <c r="P329" s="84"/>
      <c r="Q329" s="84"/>
      <c r="R329" s="34"/>
      <c r="S329" s="84"/>
      <c r="T329" s="84"/>
      <c r="U329" s="84"/>
      <c r="V329" s="84">
        <v>0.01</v>
      </c>
      <c r="W329" s="84">
        <v>8</v>
      </c>
      <c r="X329" s="84"/>
      <c r="Y329" s="84" t="s">
        <v>13</v>
      </c>
      <c r="Z329" s="90">
        <f>P353</f>
        <v>1.78</v>
      </c>
      <c r="AA329" s="97">
        <v>1.3221739130434784</v>
      </c>
      <c r="AB329" s="93">
        <f t="shared" si="60"/>
        <v>14.270000000000001</v>
      </c>
      <c r="AC329" s="93">
        <f>Average!L511</f>
        <v>11.800357142857145</v>
      </c>
      <c r="AD329" s="93">
        <f>AD294+Table1323354760718395[[#This Row],[Column1]]</f>
        <v>2.0300000000000002</v>
      </c>
      <c r="AE329" s="111">
        <f>AE294+Table1323354760718395[[#This Row],[Column2]]</f>
        <v>1.8417391304347825</v>
      </c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</row>
    <row r="330" spans="1:71" x14ac:dyDescent="0.2">
      <c r="A330" s="84">
        <v>9</v>
      </c>
      <c r="B330" s="84"/>
      <c r="C330" s="84"/>
      <c r="D330" s="84"/>
      <c r="E330" s="84"/>
      <c r="F330" s="84"/>
      <c r="G330" s="84"/>
      <c r="H330" s="84"/>
      <c r="I330" s="139"/>
      <c r="J330" s="84"/>
      <c r="K330" s="84"/>
      <c r="L330" s="84"/>
      <c r="M330" s="84"/>
      <c r="N330" s="84"/>
      <c r="O330" s="84"/>
      <c r="Q330" s="84"/>
      <c r="R330" s="84"/>
      <c r="S330" s="84"/>
      <c r="T330" s="84"/>
      <c r="U330" s="84"/>
      <c r="V330" s="84">
        <v>0.03</v>
      </c>
      <c r="W330" s="84">
        <v>9</v>
      </c>
      <c r="X330" s="84"/>
      <c r="Y330" s="84" t="s">
        <v>14</v>
      </c>
      <c r="Z330" s="90">
        <f>Q353</f>
        <v>0</v>
      </c>
      <c r="AA330" s="97">
        <v>1.1434782608695655</v>
      </c>
      <c r="AB330" s="93">
        <f t="shared" si="60"/>
        <v>6.3</v>
      </c>
      <c r="AC330" s="93">
        <f>Average!L512</f>
        <v>9.8450099308099315</v>
      </c>
      <c r="AD330" s="93">
        <f>AD295+Table1323354760718395[[#This Row],[Column1]]</f>
        <v>0</v>
      </c>
      <c r="AE330" s="111">
        <f>AE295+Table1323354760718395[[#This Row],[Column2]]</f>
        <v>1.5744306418219465</v>
      </c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</row>
    <row r="331" spans="1:71" x14ac:dyDescent="0.2">
      <c r="A331" s="84">
        <v>10</v>
      </c>
      <c r="B331" s="84">
        <v>0.13</v>
      </c>
      <c r="C331" s="84">
        <v>0.17</v>
      </c>
      <c r="D331" s="34">
        <v>0.1</v>
      </c>
      <c r="E331" s="34">
        <v>0.22</v>
      </c>
      <c r="F331" s="34">
        <v>0.06</v>
      </c>
      <c r="G331" s="34">
        <v>0.22</v>
      </c>
      <c r="H331" s="34">
        <v>0.54</v>
      </c>
      <c r="I331" s="34">
        <v>0.11</v>
      </c>
      <c r="J331" s="34">
        <v>0.13</v>
      </c>
      <c r="K331" s="34">
        <v>0.13</v>
      </c>
      <c r="L331" s="34">
        <v>0.13</v>
      </c>
      <c r="M331" s="34">
        <v>0.35</v>
      </c>
      <c r="N331" s="34">
        <v>0.27</v>
      </c>
      <c r="O331" s="34">
        <v>0.08</v>
      </c>
      <c r="P331" s="34">
        <v>7.0000000000000007E-2</v>
      </c>
      <c r="Q331" s="84"/>
      <c r="R331" s="34">
        <v>0.14000000000000001</v>
      </c>
      <c r="S331" s="34">
        <v>0.25</v>
      </c>
      <c r="T331" s="34">
        <v>0.17</v>
      </c>
      <c r="U331" s="34">
        <v>0.44</v>
      </c>
      <c r="V331" s="34">
        <v>0.36</v>
      </c>
      <c r="W331" s="84">
        <v>10</v>
      </c>
      <c r="X331" s="84"/>
      <c r="Y331" s="84" t="s">
        <v>191</v>
      </c>
      <c r="Z331" s="90">
        <f>R353</f>
        <v>1.25</v>
      </c>
      <c r="AA331" s="97">
        <v>1.4122222222222223</v>
      </c>
      <c r="AB331" s="93">
        <f t="shared" si="60"/>
        <v>9.33</v>
      </c>
      <c r="AC331" s="93">
        <f>Average!L513</f>
        <v>11.327189542483662</v>
      </c>
      <c r="AD331" s="93">
        <f>AD296+Table1323354760718395[[#This Row],[Column1]]</f>
        <v>1.59</v>
      </c>
      <c r="AE331" s="111">
        <f>AE296+Table1323354760718395[[#This Row],[Column2]]</f>
        <v>2.0986928104575164</v>
      </c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</row>
    <row r="332" spans="1:71" x14ac:dyDescent="0.2">
      <c r="A332" s="84">
        <v>11</v>
      </c>
      <c r="B332" s="84">
        <v>0.1</v>
      </c>
      <c r="C332">
        <v>0.16</v>
      </c>
      <c r="D332">
        <v>0.1</v>
      </c>
      <c r="E332" s="84">
        <v>0.21</v>
      </c>
      <c r="F332" s="34">
        <v>0.13</v>
      </c>
      <c r="G332" s="84"/>
      <c r="H332" s="34">
        <v>0.55000000000000004</v>
      </c>
      <c r="I332" s="34">
        <v>0.1</v>
      </c>
      <c r="J332" s="34">
        <v>7.0000000000000007E-2</v>
      </c>
      <c r="K332" s="34">
        <v>0.1</v>
      </c>
      <c r="L332" s="34">
        <v>0.1</v>
      </c>
      <c r="M332" s="34">
        <v>0.06</v>
      </c>
      <c r="N332" s="34">
        <v>0.08</v>
      </c>
      <c r="O332" s="34">
        <v>0.11</v>
      </c>
      <c r="P332" s="34">
        <v>0.08</v>
      </c>
      <c r="Q332" s="84"/>
      <c r="R332" s="34">
        <v>0.1</v>
      </c>
      <c r="S332" s="34">
        <v>0.11</v>
      </c>
      <c r="T332" s="84"/>
      <c r="U332" s="34">
        <v>0.1</v>
      </c>
      <c r="V332" s="34">
        <v>0.13</v>
      </c>
      <c r="W332" s="84">
        <v>11</v>
      </c>
      <c r="X332" s="84"/>
      <c r="Y332" s="34" t="s">
        <v>210</v>
      </c>
      <c r="Z332" s="90">
        <f>S353</f>
        <v>1.25</v>
      </c>
      <c r="AA332" s="97">
        <v>1.6195652173913044</v>
      </c>
      <c r="AB332" s="93">
        <f t="shared" si="60"/>
        <v>13.89</v>
      </c>
      <c r="AC332" s="93">
        <f>Average!L514</f>
        <v>13.473516483516486</v>
      </c>
      <c r="AD332" s="93">
        <f>AD297+Table1323354760718395[[#This Row],[Column1]]</f>
        <v>1.52</v>
      </c>
      <c r="AE332" s="111">
        <f>AE297+Table1323354760718395[[#This Row],[Column2]]</f>
        <v>2.2405175983436854</v>
      </c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</row>
    <row r="333" spans="1:71" x14ac:dyDescent="0.2">
      <c r="A333" s="84">
        <v>12</v>
      </c>
      <c r="B333" s="84">
        <v>0.01</v>
      </c>
      <c r="C333">
        <v>0.46</v>
      </c>
      <c r="E333">
        <v>0.44</v>
      </c>
      <c r="F333" s="84">
        <v>0.01</v>
      </c>
      <c r="G333" s="34">
        <v>0.39</v>
      </c>
      <c r="H333" s="34">
        <v>0.46</v>
      </c>
      <c r="I333" s="34">
        <v>0.11</v>
      </c>
      <c r="J333" s="34"/>
      <c r="K333" s="34">
        <v>0.4</v>
      </c>
      <c r="L333" s="34">
        <v>0.39</v>
      </c>
      <c r="M333" s="34">
        <v>0.01</v>
      </c>
      <c r="N333" s="34">
        <v>0.31</v>
      </c>
      <c r="O333" s="84"/>
      <c r="P333" s="34">
        <v>0.39</v>
      </c>
      <c r="Q333" s="84"/>
      <c r="R333">
        <v>0.36</v>
      </c>
      <c r="S333" s="84">
        <v>0.36</v>
      </c>
      <c r="T333" s="34">
        <v>0.15</v>
      </c>
      <c r="U333" s="34">
        <v>0.05</v>
      </c>
      <c r="V333" s="34">
        <v>7.0000000000000007E-2</v>
      </c>
      <c r="W333" s="84">
        <v>12</v>
      </c>
      <c r="X333" s="84"/>
      <c r="Y333" s="84" t="s">
        <v>17</v>
      </c>
      <c r="Z333" s="90">
        <f>T353</f>
        <v>1.2300000000000002</v>
      </c>
      <c r="AA333" s="97">
        <v>1.4286956521739129</v>
      </c>
      <c r="AB333" s="93">
        <f t="shared" si="60"/>
        <v>17.389999999999997</v>
      </c>
      <c r="AC333" s="93">
        <f>Average!L515</f>
        <v>13.168030118030117</v>
      </c>
      <c r="AD333" s="93">
        <f>AD298+Table1323354760718395[[#This Row],[Column1]]</f>
        <v>2.1</v>
      </c>
      <c r="AE333" s="111">
        <f>AE298+Table1323354760718395[[#This Row],[Column2]]</f>
        <v>2.0164229249011858</v>
      </c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</row>
    <row r="334" spans="1:71" x14ac:dyDescent="0.2">
      <c r="A334" s="84">
        <v>13</v>
      </c>
      <c r="B334" s="34">
        <v>0.42</v>
      </c>
      <c r="C334" s="84"/>
      <c r="D334" s="84">
        <v>0.35</v>
      </c>
      <c r="F334" s="34">
        <v>0.44</v>
      </c>
      <c r="G334" s="84"/>
      <c r="H334" s="159">
        <v>0.65</v>
      </c>
      <c r="I334" s="159">
        <v>0.35</v>
      </c>
      <c r="J334" s="84">
        <v>0.33</v>
      </c>
      <c r="K334" s="84"/>
      <c r="L334" s="84"/>
      <c r="M334" s="34">
        <v>0.57999999999999996</v>
      </c>
      <c r="N334" s="84"/>
      <c r="O334" s="34">
        <v>0.21</v>
      </c>
      <c r="Q334" s="84"/>
      <c r="S334" s="84"/>
      <c r="T334" s="84">
        <v>0.43</v>
      </c>
      <c r="U334" s="34">
        <v>0.65</v>
      </c>
      <c r="V334" s="34">
        <v>0.51</v>
      </c>
      <c r="W334" s="84">
        <v>13</v>
      </c>
      <c r="X334" s="84"/>
      <c r="Y334" s="84" t="s">
        <v>18</v>
      </c>
      <c r="Z334" s="90">
        <f>U353</f>
        <v>2.14</v>
      </c>
      <c r="AA334" s="97">
        <v>1.26</v>
      </c>
      <c r="AB334" s="93">
        <f t="shared" si="60"/>
        <v>16.91</v>
      </c>
      <c r="AC334" s="93">
        <f>Average!L516</f>
        <v>13.055384615384616</v>
      </c>
      <c r="AD334" s="93">
        <f>AD299+Table1323354760718395[[#This Row],[Column1]]</f>
        <v>2.5900000000000003</v>
      </c>
      <c r="AE334" s="111">
        <f>AE299+Table1323354760718395[[#This Row],[Column2]]</f>
        <v>1.6225000000000001</v>
      </c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</row>
    <row r="335" spans="1:71" x14ac:dyDescent="0.2">
      <c r="A335" s="84">
        <v>14</v>
      </c>
      <c r="B335" s="84"/>
      <c r="C335" s="84"/>
      <c r="D335" s="84"/>
      <c r="E335" s="84"/>
      <c r="F335" s="84"/>
      <c r="G335" s="84">
        <v>0.06</v>
      </c>
      <c r="H335" s="84"/>
      <c r="I335" s="84"/>
      <c r="J335" s="84"/>
      <c r="K335" s="84"/>
      <c r="L335" s="34"/>
      <c r="M335" s="84"/>
      <c r="N335" s="84"/>
      <c r="O335" s="34">
        <v>0.19</v>
      </c>
      <c r="P335" s="84"/>
      <c r="Q335" s="84"/>
      <c r="R335" s="84"/>
      <c r="T335" s="84"/>
      <c r="U335" s="84"/>
      <c r="V335" s="34">
        <v>7.0000000000000007E-2</v>
      </c>
      <c r="W335" s="84">
        <v>14</v>
      </c>
      <c r="X335" s="84"/>
      <c r="Y335" s="84" t="s">
        <v>19</v>
      </c>
      <c r="Z335" s="90">
        <f>V353</f>
        <v>2.3299999999999996</v>
      </c>
      <c r="AA335" s="97">
        <v>1.9115384615384616</v>
      </c>
      <c r="AB335" s="93">
        <f t="shared" si="60"/>
        <v>17.649999999999999</v>
      </c>
      <c r="AC335" s="93">
        <f>Average!L517</f>
        <v>21.304166666666664</v>
      </c>
      <c r="AD335" s="93">
        <f>AD300+Table1323354760718395[[#This Row],[Column1]]</f>
        <v>2.84</v>
      </c>
      <c r="AE335" s="111">
        <f>AE300+Table1323354760718395[[#This Row],[Column2]]</f>
        <v>2.6973076923076924</v>
      </c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</row>
    <row r="336" spans="1:71" x14ac:dyDescent="0.2">
      <c r="A336" s="84">
        <v>15</v>
      </c>
      <c r="B336" s="84"/>
      <c r="C336" s="84"/>
      <c r="D336" s="84"/>
      <c r="E336" s="84"/>
      <c r="F336" s="84"/>
      <c r="G336" s="84"/>
      <c r="H336" s="34">
        <v>0.05</v>
      </c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34">
        <v>0.02</v>
      </c>
      <c r="U336" s="84"/>
      <c r="V336" s="84"/>
      <c r="W336" s="84">
        <v>15</v>
      </c>
      <c r="X336" s="84"/>
      <c r="Y336" s="84"/>
      <c r="Z336" s="90"/>
      <c r="AA336" s="90"/>
      <c r="AB336" s="92"/>
      <c r="AC336" s="92"/>
      <c r="AD336" s="93"/>
      <c r="AE336" s="111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</row>
    <row r="337" spans="1:71" x14ac:dyDescent="0.2">
      <c r="A337" s="84">
        <v>16</v>
      </c>
      <c r="C337" s="84">
        <v>0.05</v>
      </c>
      <c r="F337" s="84"/>
      <c r="G337" s="84"/>
      <c r="H337" s="84"/>
      <c r="I337" s="84"/>
      <c r="J337" s="84"/>
      <c r="L337" s="84"/>
      <c r="M337" s="84"/>
      <c r="N337" s="84"/>
      <c r="O337" s="84"/>
      <c r="P337" s="84"/>
      <c r="Q337" s="84"/>
      <c r="R337" s="84"/>
      <c r="S337" s="84"/>
      <c r="T337" s="34">
        <v>0.01</v>
      </c>
      <c r="U337" s="84"/>
      <c r="V337" s="84"/>
      <c r="W337" s="84">
        <v>16</v>
      </c>
      <c r="X337" s="84"/>
      <c r="Y337" s="84" t="s">
        <v>101</v>
      </c>
      <c r="Z337" s="90"/>
      <c r="AA337" s="90"/>
      <c r="AB337" s="92"/>
      <c r="AC337" s="163"/>
      <c r="AD337" s="92" t="s">
        <v>145</v>
      </c>
      <c r="AE337" s="93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</row>
    <row r="338" spans="1:71" x14ac:dyDescent="0.2">
      <c r="A338" s="84">
        <v>17</v>
      </c>
      <c r="B338" s="84">
        <v>0.02</v>
      </c>
      <c r="C338" s="84"/>
      <c r="D338" s="34"/>
      <c r="E338" s="84"/>
      <c r="F338" s="84"/>
      <c r="G338" s="84">
        <v>0.02</v>
      </c>
      <c r="H338" s="84"/>
      <c r="I338" s="34"/>
      <c r="J338" s="84"/>
      <c r="K338" s="84"/>
      <c r="L338" s="34"/>
      <c r="M338" s="34"/>
      <c r="N338" s="84">
        <v>0.02</v>
      </c>
      <c r="O338" s="84"/>
      <c r="P338" s="84"/>
      <c r="Q338" s="84"/>
      <c r="R338" s="84"/>
      <c r="S338" s="84"/>
      <c r="T338" s="84"/>
      <c r="U338" s="84"/>
      <c r="V338" s="84"/>
      <c r="W338" s="84">
        <v>17</v>
      </c>
      <c r="X338" s="84"/>
      <c r="Y338" s="84"/>
      <c r="Z338" s="91" t="s">
        <v>102</v>
      </c>
      <c r="AA338" s="91"/>
      <c r="AB338" s="92"/>
      <c r="AC338" s="92"/>
      <c r="AD338" s="93"/>
      <c r="AE338" s="111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</row>
    <row r="339" spans="1:71" x14ac:dyDescent="0.2">
      <c r="A339" s="84">
        <v>18</v>
      </c>
      <c r="B339" s="84"/>
      <c r="C339" s="84"/>
      <c r="D339">
        <v>0.02</v>
      </c>
      <c r="E339">
        <v>0.08</v>
      </c>
      <c r="F339" s="84">
        <v>0.18</v>
      </c>
      <c r="G339" s="84"/>
      <c r="H339" s="84"/>
      <c r="I339" s="34">
        <v>0.02</v>
      </c>
      <c r="J339" s="84"/>
      <c r="K339">
        <v>0.01</v>
      </c>
      <c r="L339" s="84">
        <v>0.02</v>
      </c>
      <c r="M339" s="34">
        <v>0.01</v>
      </c>
      <c r="N339" s="84"/>
      <c r="O339" s="84">
        <v>0.03</v>
      </c>
      <c r="P339" s="84"/>
      <c r="Q339" s="84"/>
      <c r="R339" s="84">
        <v>0.02</v>
      </c>
      <c r="S339">
        <v>0.06</v>
      </c>
      <c r="T339" s="34">
        <v>7.0000000000000007E-2</v>
      </c>
      <c r="U339" s="34">
        <v>0.02</v>
      </c>
      <c r="V339" s="34">
        <v>0.02</v>
      </c>
      <c r="W339" s="84">
        <v>18</v>
      </c>
      <c r="X339" s="84"/>
      <c r="Y339" s="84"/>
      <c r="Z339" s="90"/>
      <c r="AA339" s="90"/>
      <c r="AB339" s="92"/>
      <c r="AC339" s="92"/>
      <c r="AD339" s="93"/>
      <c r="AE339" s="109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</row>
    <row r="340" spans="1:71" x14ac:dyDescent="0.2">
      <c r="A340" s="84">
        <v>19</v>
      </c>
      <c r="B340" s="34"/>
      <c r="C340" s="84"/>
      <c r="D340" s="34"/>
      <c r="E340" s="34"/>
      <c r="F340" s="84"/>
      <c r="G340" s="84"/>
      <c r="H340" s="84"/>
      <c r="I340" s="34"/>
      <c r="J340" s="84"/>
      <c r="K340" s="84"/>
      <c r="L340" s="34"/>
      <c r="M340" s="84"/>
      <c r="N340" s="84"/>
      <c r="O340" s="84"/>
      <c r="P340" s="84">
        <v>0.13</v>
      </c>
      <c r="Q340" s="84"/>
      <c r="R340" s="84"/>
      <c r="S340" s="84"/>
      <c r="T340" s="84"/>
      <c r="U340" s="84"/>
      <c r="V340" s="84"/>
      <c r="W340" s="84">
        <v>19</v>
      </c>
      <c r="X340" s="84"/>
      <c r="Y340" s="84"/>
      <c r="Z340" s="90"/>
      <c r="AA340" s="90"/>
      <c r="AB340" s="92"/>
      <c r="AC340" s="92"/>
      <c r="AD340" s="93"/>
      <c r="AE340" s="93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</row>
    <row r="341" spans="1:71" x14ac:dyDescent="0.2">
      <c r="A341" s="84">
        <v>20</v>
      </c>
      <c r="B341" s="34"/>
      <c r="C341" s="84">
        <v>0.06</v>
      </c>
      <c r="D341" s="34"/>
      <c r="E341" s="34"/>
      <c r="F341" s="84"/>
      <c r="G341" s="84">
        <v>0.02</v>
      </c>
      <c r="H341" s="84"/>
      <c r="I341" s="34"/>
      <c r="J341" s="84"/>
      <c r="K341" s="34"/>
      <c r="L341" s="34"/>
      <c r="M341" s="84"/>
      <c r="N341" s="84">
        <v>0.04</v>
      </c>
      <c r="O341" s="34"/>
      <c r="P341" s="84"/>
      <c r="Q341" s="84"/>
      <c r="R341" s="34"/>
      <c r="S341" s="84"/>
      <c r="T341" s="84"/>
      <c r="U341" s="84"/>
      <c r="V341" s="34"/>
      <c r="W341" s="84">
        <v>20</v>
      </c>
      <c r="X341" s="84"/>
      <c r="Y341" s="84"/>
      <c r="Z341" s="90"/>
      <c r="AA341" s="90"/>
      <c r="AB341" s="92"/>
      <c r="AC341" s="92"/>
      <c r="AD341" s="93"/>
      <c r="AE341" s="93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</row>
    <row r="342" spans="1:71" x14ac:dyDescent="0.2">
      <c r="A342" s="84">
        <v>21</v>
      </c>
      <c r="B342" s="84">
        <v>0.02</v>
      </c>
      <c r="C342" s="34"/>
      <c r="D342" s="84">
        <v>0.01</v>
      </c>
      <c r="E342" s="34">
        <v>0.18</v>
      </c>
      <c r="F342" s="34">
        <v>0.06</v>
      </c>
      <c r="G342" s="84"/>
      <c r="H342" s="84">
        <v>0.02</v>
      </c>
      <c r="I342" s="34">
        <v>0.03</v>
      </c>
      <c r="J342" s="84"/>
      <c r="K342" s="34">
        <v>0.02</v>
      </c>
      <c r="L342" s="34">
        <v>0.02</v>
      </c>
      <c r="M342" s="34">
        <v>0.03</v>
      </c>
      <c r="N342" s="84"/>
      <c r="O342" s="34">
        <v>0.14000000000000001</v>
      </c>
      <c r="P342" s="34"/>
      <c r="Q342" s="84"/>
      <c r="R342" s="34">
        <v>0.09</v>
      </c>
      <c r="S342" s="84">
        <v>0.03</v>
      </c>
      <c r="T342" s="34">
        <v>7.0000000000000007E-2</v>
      </c>
      <c r="U342" s="34">
        <v>0.04</v>
      </c>
      <c r="V342" s="34">
        <v>0.05</v>
      </c>
      <c r="W342" s="84">
        <v>21</v>
      </c>
      <c r="X342" s="84"/>
      <c r="Y342" s="84"/>
      <c r="Z342" s="90"/>
      <c r="AA342" s="90"/>
      <c r="AB342" s="92"/>
      <c r="AC342" s="92"/>
      <c r="AD342" s="93"/>
      <c r="AE342" s="93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</row>
    <row r="343" spans="1:71" x14ac:dyDescent="0.2">
      <c r="A343" s="84">
        <v>22</v>
      </c>
      <c r="B343" s="34"/>
      <c r="C343" s="34"/>
      <c r="D343" s="34"/>
      <c r="E343" s="84">
        <v>0.02</v>
      </c>
      <c r="F343" s="84"/>
      <c r="G343" s="84">
        <v>0.68</v>
      </c>
      <c r="H343" s="84">
        <v>0.01</v>
      </c>
      <c r="I343" s="34"/>
      <c r="J343" s="84"/>
      <c r="K343" s="34"/>
      <c r="L343" s="84"/>
      <c r="M343" s="84"/>
      <c r="N343" s="84">
        <v>0.83</v>
      </c>
      <c r="O343" s="34"/>
      <c r="P343" s="34">
        <v>0.14000000000000001</v>
      </c>
      <c r="Q343" s="84"/>
      <c r="R343" s="84"/>
      <c r="S343" s="84"/>
      <c r="T343" s="84"/>
      <c r="U343" s="84"/>
      <c r="V343" s="34">
        <v>0.01</v>
      </c>
      <c r="W343" s="84">
        <v>22</v>
      </c>
      <c r="X343" s="84"/>
      <c r="Y343" s="84"/>
      <c r="Z343" s="90"/>
      <c r="AA343" s="90"/>
      <c r="AB343" s="92"/>
      <c r="AC343" s="92"/>
      <c r="AD343" s="93"/>
      <c r="AE343" s="93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</row>
    <row r="344" spans="1:71" x14ac:dyDescent="0.2">
      <c r="A344" s="84">
        <v>23</v>
      </c>
      <c r="B344" s="34">
        <v>0.52</v>
      </c>
      <c r="C344" s="84">
        <v>0.75</v>
      </c>
      <c r="D344" s="34">
        <v>0.62</v>
      </c>
      <c r="E344" s="34">
        <v>0.42</v>
      </c>
      <c r="F344" s="34">
        <v>0.5</v>
      </c>
      <c r="G344" s="84"/>
      <c r="H344" s="34">
        <v>0.78</v>
      </c>
      <c r="I344" s="34">
        <v>0.73</v>
      </c>
      <c r="J344" s="34">
        <v>0.4</v>
      </c>
      <c r="K344" s="34">
        <v>0.76</v>
      </c>
      <c r="L344" s="34">
        <v>0.78</v>
      </c>
      <c r="M344" s="34">
        <v>0.59</v>
      </c>
      <c r="N344" s="84"/>
      <c r="O344" s="34">
        <v>0.69</v>
      </c>
      <c r="P344" s="84"/>
      <c r="Q344" s="84"/>
      <c r="R344" s="34">
        <v>0.47</v>
      </c>
      <c r="S344" s="84">
        <v>0.4</v>
      </c>
      <c r="T344" s="34">
        <v>0.18</v>
      </c>
      <c r="U344" s="34">
        <v>0.67</v>
      </c>
      <c r="V344" s="34">
        <v>0.91</v>
      </c>
      <c r="W344" s="84">
        <v>23</v>
      </c>
      <c r="X344" s="84"/>
      <c r="Y344" s="84"/>
      <c r="Z344" s="90"/>
      <c r="AA344" s="90"/>
      <c r="AB344" s="92"/>
      <c r="AC344" s="92"/>
      <c r="AD344" s="93"/>
      <c r="AE344" s="93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</row>
    <row r="345" spans="1:71" x14ac:dyDescent="0.2">
      <c r="A345" s="84">
        <v>24</v>
      </c>
      <c r="B345" s="84">
        <v>0.05</v>
      </c>
      <c r="C345" s="84"/>
      <c r="D345" s="84"/>
      <c r="E345" s="34">
        <v>7.0000000000000007E-2</v>
      </c>
      <c r="F345" s="34">
        <v>0.01</v>
      </c>
      <c r="G345" s="84"/>
      <c r="H345" s="84"/>
      <c r="I345" s="84">
        <v>0.13</v>
      </c>
      <c r="J345" s="84">
        <v>0.1</v>
      </c>
      <c r="K345">
        <v>0.13</v>
      </c>
      <c r="L345" s="84">
        <v>0.14000000000000001</v>
      </c>
      <c r="M345" s="34">
        <v>0.01</v>
      </c>
      <c r="N345" s="84"/>
      <c r="O345" s="34">
        <v>0.27</v>
      </c>
      <c r="P345" s="34">
        <v>0.69</v>
      </c>
      <c r="Q345" s="84"/>
      <c r="R345" s="34">
        <v>7.0000000000000007E-2</v>
      </c>
      <c r="S345" s="34">
        <v>0.04</v>
      </c>
      <c r="T345" s="84"/>
      <c r="U345" s="34">
        <v>0.02</v>
      </c>
      <c r="V345" s="84"/>
      <c r="W345" s="84">
        <v>24</v>
      </c>
      <c r="X345" s="84"/>
      <c r="Y345" s="84"/>
      <c r="Z345" s="90"/>
      <c r="AA345" s="90"/>
      <c r="AB345" s="92"/>
      <c r="AC345" s="92"/>
      <c r="AD345" s="93"/>
      <c r="AE345" s="93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</row>
    <row r="346" spans="1:71" x14ac:dyDescent="0.2">
      <c r="A346" s="84">
        <v>25</v>
      </c>
      <c r="C346" s="84"/>
      <c r="D346" s="84">
        <v>0.03</v>
      </c>
      <c r="F346" s="84"/>
      <c r="G346" s="84"/>
      <c r="H346" s="84"/>
      <c r="I346" s="84"/>
      <c r="J346" s="84"/>
      <c r="L346" s="84"/>
      <c r="M346" s="84"/>
      <c r="N346" s="84"/>
      <c r="O346" s="84"/>
      <c r="P346" s="84">
        <v>0.27</v>
      </c>
      <c r="Q346" s="84"/>
      <c r="R346" s="34"/>
      <c r="S346" s="84"/>
      <c r="T346" s="84"/>
      <c r="U346" s="84"/>
      <c r="V346" s="34">
        <v>0.01</v>
      </c>
      <c r="W346" s="84">
        <v>25</v>
      </c>
      <c r="X346" s="84"/>
      <c r="Y346" s="84"/>
      <c r="Z346" s="90"/>
      <c r="AA346" s="90"/>
      <c r="AB346" s="92"/>
      <c r="AC346" s="92"/>
      <c r="AD346" s="93"/>
      <c r="AE346" s="93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</row>
    <row r="347" spans="1:71" x14ac:dyDescent="0.2">
      <c r="A347" s="84">
        <v>26</v>
      </c>
      <c r="B347" s="84">
        <v>0.01</v>
      </c>
      <c r="C347" s="84"/>
      <c r="D347" s="34">
        <v>0.02</v>
      </c>
      <c r="E347" s="84"/>
      <c r="F347" s="84"/>
      <c r="G347" s="84"/>
      <c r="H347" s="84"/>
      <c r="I347" s="84"/>
      <c r="J347" s="84"/>
      <c r="L347" s="84"/>
      <c r="M347" s="34">
        <v>0.04</v>
      </c>
      <c r="N347" s="84"/>
      <c r="P347" s="84"/>
      <c r="Q347" s="84"/>
      <c r="R347" s="34"/>
      <c r="S347" s="84"/>
      <c r="T347" s="84">
        <v>0.04</v>
      </c>
      <c r="U347" s="34">
        <v>7.0000000000000007E-2</v>
      </c>
      <c r="V347" s="34">
        <v>0.03</v>
      </c>
      <c r="W347" s="84">
        <v>26</v>
      </c>
      <c r="X347" s="84"/>
      <c r="Y347" s="84"/>
      <c r="Z347" s="90"/>
      <c r="AA347" s="90"/>
      <c r="AB347" s="92"/>
      <c r="AC347" s="92"/>
      <c r="AD347" s="93"/>
      <c r="AE347" s="93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</row>
    <row r="348" spans="1:71" x14ac:dyDescent="0.2">
      <c r="A348" s="84">
        <v>27</v>
      </c>
      <c r="C348" s="84">
        <v>0.12</v>
      </c>
      <c r="D348" s="84"/>
      <c r="E348" s="34">
        <v>0.01</v>
      </c>
      <c r="F348" s="34">
        <v>0.14000000000000001</v>
      </c>
      <c r="G348" s="84">
        <v>0.02</v>
      </c>
      <c r="H348" s="34">
        <v>0.06</v>
      </c>
      <c r="I348" s="84"/>
      <c r="J348" s="84"/>
      <c r="K348" s="84"/>
      <c r="L348" s="84"/>
      <c r="M348" s="34">
        <v>0.03</v>
      </c>
      <c r="N348" s="84">
        <v>0.45</v>
      </c>
      <c r="Q348" s="84"/>
      <c r="R348" s="84"/>
      <c r="S348" s="84"/>
      <c r="T348" s="84">
        <v>0.08</v>
      </c>
      <c r="U348" s="34">
        <v>0.04</v>
      </c>
      <c r="V348" s="34">
        <v>0.09</v>
      </c>
      <c r="W348" s="84">
        <v>27</v>
      </c>
      <c r="X348" s="84"/>
      <c r="Y348" s="84"/>
      <c r="Z348" s="90"/>
      <c r="AA348" s="90"/>
      <c r="AB348" s="92"/>
      <c r="AC348" s="92"/>
      <c r="AD348" s="93"/>
      <c r="AE348" s="93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</row>
    <row r="349" spans="1:71" x14ac:dyDescent="0.2">
      <c r="A349" s="84">
        <v>28</v>
      </c>
      <c r="C349" s="84"/>
      <c r="D349" s="34">
        <v>0.01</v>
      </c>
      <c r="F349" s="34">
        <v>0.05</v>
      </c>
      <c r="G349" s="84"/>
      <c r="H349" s="84"/>
      <c r="I349" s="84"/>
      <c r="J349" s="84"/>
      <c r="L349" s="84"/>
      <c r="M349" s="84"/>
      <c r="N349" s="84"/>
      <c r="Q349" s="84"/>
      <c r="T349" s="84"/>
      <c r="U349" s="84"/>
      <c r="V349" s="84"/>
      <c r="W349" s="84">
        <v>28</v>
      </c>
      <c r="X349" s="84"/>
      <c r="Y349" s="84"/>
      <c r="Z349" s="90"/>
      <c r="AA349" s="90"/>
      <c r="AB349" s="92"/>
      <c r="AC349" s="92"/>
      <c r="AD349" s="93"/>
      <c r="AE349" s="93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</row>
    <row r="350" spans="1:71" x14ac:dyDescent="0.2">
      <c r="A350" s="84">
        <v>29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>
        <v>0.02</v>
      </c>
      <c r="O350">
        <v>0.01</v>
      </c>
      <c r="P350" s="84">
        <v>0.01</v>
      </c>
      <c r="Q350" s="84"/>
      <c r="R350" s="84"/>
      <c r="S350" s="84"/>
      <c r="T350" s="84"/>
      <c r="U350" s="84"/>
      <c r="V350" s="84"/>
      <c r="W350" s="84">
        <v>29</v>
      </c>
      <c r="X350" s="84"/>
      <c r="Y350" s="120">
        <v>44136</v>
      </c>
      <c r="Z350" s="135"/>
      <c r="AA350" s="133" t="s">
        <v>107</v>
      </c>
      <c r="AB350" s="135"/>
      <c r="AC350" s="135"/>
      <c r="AD350" s="126"/>
      <c r="AE350" s="105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</row>
    <row r="351" spans="1:71" x14ac:dyDescent="0.2">
      <c r="A351" s="84">
        <v>30</v>
      </c>
      <c r="B351" s="84"/>
      <c r="C351" s="84">
        <v>0.01</v>
      </c>
      <c r="E351" s="84"/>
      <c r="F351" s="84"/>
      <c r="G351" s="84"/>
      <c r="H351" s="84"/>
      <c r="I351" s="84"/>
      <c r="J351" s="84"/>
      <c r="L351" s="84"/>
      <c r="M351" s="84">
        <v>0.01</v>
      </c>
      <c r="N351" s="84"/>
      <c r="P351" s="84"/>
      <c r="Q351" s="84"/>
      <c r="R351" s="84"/>
      <c r="S351" s="84"/>
      <c r="T351" s="84">
        <v>0.01</v>
      </c>
      <c r="U351" s="84">
        <v>0.04</v>
      </c>
      <c r="V351" s="34">
        <v>0.02</v>
      </c>
      <c r="W351" s="84">
        <v>30</v>
      </c>
      <c r="X351" s="84"/>
      <c r="Y351" s="84"/>
      <c r="Z351" s="90" t="s">
        <v>61</v>
      </c>
      <c r="AA351" s="90" t="s">
        <v>115</v>
      </c>
      <c r="AB351" s="92" t="s">
        <v>99</v>
      </c>
      <c r="AC351" s="124" t="s">
        <v>116</v>
      </c>
      <c r="AD351" s="93" t="s">
        <v>100</v>
      </c>
      <c r="AE351" s="109" t="s">
        <v>178</v>
      </c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</row>
    <row r="352" spans="1:71" x14ac:dyDescent="0.2">
      <c r="A352" s="84">
        <v>31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34" t="s">
        <v>89</v>
      </c>
      <c r="V352" s="84"/>
      <c r="W352" s="84">
        <v>31</v>
      </c>
      <c r="X352" s="84"/>
      <c r="Y352" s="84" t="s">
        <v>1</v>
      </c>
      <c r="Z352" s="90">
        <f>B389</f>
        <v>2.5399999999999991</v>
      </c>
      <c r="AA352" s="97">
        <v>1.6221739130434785</v>
      </c>
      <c r="AB352" s="93">
        <f>AR28</f>
        <v>15.219999999999999</v>
      </c>
      <c r="AC352" s="93">
        <v>13.340000000000002</v>
      </c>
      <c r="AD352" s="93">
        <f>AD317+Table1424364861728496[[#This Row],[Column1]]</f>
        <v>4.2299999999999995</v>
      </c>
      <c r="AE352" s="111">
        <f>AE317+Table1424364861728496[[#This Row],[Column2]]</f>
        <v>3.3616798418972333</v>
      </c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</row>
    <row r="353" spans="1:71" x14ac:dyDescent="0.2">
      <c r="A353" s="102" t="s">
        <v>37</v>
      </c>
      <c r="B353" s="102">
        <f t="shared" ref="B353:V353" si="61">SUM(B322:B352)</f>
        <v>1.2800000000000002</v>
      </c>
      <c r="C353" s="102">
        <f t="shared" si="61"/>
        <v>1.78</v>
      </c>
      <c r="D353" s="102">
        <f t="shared" si="61"/>
        <v>1.2600000000000002</v>
      </c>
      <c r="E353" s="102">
        <f t="shared" si="61"/>
        <v>1.65</v>
      </c>
      <c r="F353" s="102">
        <f t="shared" si="61"/>
        <v>1.5800000000000003</v>
      </c>
      <c r="G353" s="102"/>
      <c r="H353" s="102">
        <f t="shared" si="61"/>
        <v>3.1199999999999997</v>
      </c>
      <c r="I353" s="102">
        <f t="shared" si="61"/>
        <v>1.58</v>
      </c>
      <c r="J353" s="102">
        <f t="shared" si="61"/>
        <v>1.03</v>
      </c>
      <c r="K353" s="102">
        <f t="shared" si="61"/>
        <v>1.5499999999999998</v>
      </c>
      <c r="L353" s="102">
        <f t="shared" si="61"/>
        <v>1.58</v>
      </c>
      <c r="M353" s="102">
        <f t="shared" si="61"/>
        <v>1.72</v>
      </c>
      <c r="N353" s="102">
        <f t="shared" si="61"/>
        <v>2.02</v>
      </c>
      <c r="O353" s="102">
        <f t="shared" si="61"/>
        <v>1.8299999999999998</v>
      </c>
      <c r="P353" s="102">
        <f t="shared" si="61"/>
        <v>1.78</v>
      </c>
      <c r="Q353" s="102">
        <f t="shared" si="61"/>
        <v>0</v>
      </c>
      <c r="R353" s="102">
        <f t="shared" si="61"/>
        <v>1.25</v>
      </c>
      <c r="S353" s="102">
        <f t="shared" si="61"/>
        <v>1.25</v>
      </c>
      <c r="T353" s="102">
        <f t="shared" si="61"/>
        <v>1.2300000000000002</v>
      </c>
      <c r="U353" s="102">
        <f t="shared" si="61"/>
        <v>2.14</v>
      </c>
      <c r="V353" s="102">
        <f t="shared" si="61"/>
        <v>2.3299999999999996</v>
      </c>
      <c r="W353" s="84"/>
      <c r="X353" s="84"/>
      <c r="Y353" s="84" t="s">
        <v>2</v>
      </c>
      <c r="Z353" s="90">
        <f>C389</f>
        <v>2.4399999999999991</v>
      </c>
      <c r="AA353" s="97">
        <v>2.4516666666666662</v>
      </c>
      <c r="AB353" s="93">
        <f>AR29</f>
        <v>17.11</v>
      </c>
      <c r="AC353" s="93">
        <v>13.600000000000001</v>
      </c>
      <c r="AD353" s="93">
        <f>AD318+Table1424364861728496[[#This Row],[Column1]]</f>
        <v>4.51</v>
      </c>
      <c r="AE353" s="111">
        <f>AE318+Table1424364861728496[[#This Row],[Column2]]</f>
        <v>4.7492208462332304</v>
      </c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</row>
    <row r="354" spans="1:71" x14ac:dyDescent="0.2">
      <c r="A354" s="34" t="s">
        <v>259</v>
      </c>
      <c r="B354" s="84">
        <v>1</v>
      </c>
      <c r="C354" s="84">
        <v>28</v>
      </c>
      <c r="D354" s="84">
        <v>5</v>
      </c>
      <c r="E354" s="84">
        <v>35</v>
      </c>
      <c r="F354" s="84"/>
      <c r="G354" s="34">
        <v>32</v>
      </c>
      <c r="H354" s="34">
        <v>29</v>
      </c>
      <c r="I354" s="34">
        <v>36</v>
      </c>
      <c r="J354" s="34">
        <v>39</v>
      </c>
      <c r="K354" s="34">
        <v>2</v>
      </c>
      <c r="L354" s="34">
        <v>27</v>
      </c>
      <c r="M354" s="34">
        <v>42</v>
      </c>
      <c r="N354" s="34">
        <v>30</v>
      </c>
      <c r="O354" s="34">
        <v>34</v>
      </c>
      <c r="P354" s="34">
        <v>43</v>
      </c>
      <c r="Q354" s="34">
        <v>48</v>
      </c>
      <c r="R354" s="34">
        <v>8</v>
      </c>
      <c r="S354" s="34">
        <v>37</v>
      </c>
      <c r="T354" s="34" t="s">
        <v>260</v>
      </c>
      <c r="U354" s="34">
        <v>33</v>
      </c>
      <c r="V354" s="34">
        <v>25</v>
      </c>
      <c r="W354" s="84"/>
      <c r="X354" s="84"/>
      <c r="Y354" s="84" t="s">
        <v>113</v>
      </c>
      <c r="Z354" s="90">
        <f>D389</f>
        <v>2.1199999999999997</v>
      </c>
      <c r="AA354" s="97"/>
      <c r="AB354" s="93">
        <f>AR30</f>
        <v>39.29999999999999</v>
      </c>
      <c r="AC354" s="93">
        <v>14.840000000000002</v>
      </c>
      <c r="AD354" s="93">
        <f>AD319+Table1424364861728496[[#This Row],[Column1]]</f>
        <v>3.71</v>
      </c>
      <c r="AE354" s="111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</row>
    <row r="355" spans="1:71" x14ac:dyDescent="0.2">
      <c r="A355" s="84"/>
      <c r="B355" s="84"/>
      <c r="C355" s="84"/>
      <c r="D355" s="84"/>
      <c r="E355" s="34" t="s">
        <v>212</v>
      </c>
      <c r="F355" s="84"/>
      <c r="G355" s="34" t="s">
        <v>220</v>
      </c>
      <c r="H355" s="34" t="s">
        <v>216</v>
      </c>
      <c r="I355" s="84"/>
      <c r="J355" s="84"/>
      <c r="K355" s="84"/>
      <c r="L355" s="84"/>
      <c r="M355" s="160" t="s">
        <v>257</v>
      </c>
      <c r="N355" s="84"/>
      <c r="O355" s="87"/>
      <c r="P355" s="34" t="s">
        <v>213</v>
      </c>
      <c r="Q355" s="165"/>
      <c r="R355" s="34" t="s">
        <v>225</v>
      </c>
      <c r="S355" s="34" t="s">
        <v>221</v>
      </c>
      <c r="T355" s="84"/>
      <c r="U355" s="34" t="s">
        <v>39</v>
      </c>
      <c r="V355" s="34" t="s">
        <v>218</v>
      </c>
      <c r="W355" s="84"/>
      <c r="X355" s="84"/>
      <c r="Y355" s="84" t="s">
        <v>4</v>
      </c>
      <c r="Z355" s="90">
        <f>E389</f>
        <v>1.99</v>
      </c>
      <c r="AA355" s="97">
        <v>2.58</v>
      </c>
      <c r="AB355" s="93">
        <f>AR31</f>
        <v>17.220000000000002</v>
      </c>
      <c r="AC355" s="93">
        <v>18.439999999999998</v>
      </c>
      <c r="AD355" s="93">
        <f>AD320+Table1424364861728496[[#This Row],[Column1]]</f>
        <v>4.03</v>
      </c>
      <c r="AE355" s="111">
        <f>AE320+Table1424364861728496[[#This Row],[Column2]]</f>
        <v>5.0091304347826089</v>
      </c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</row>
    <row r="356" spans="1:71" x14ac:dyDescent="0.2">
      <c r="A356" s="84" t="s">
        <v>49</v>
      </c>
      <c r="B356" s="84" t="s">
        <v>1</v>
      </c>
      <c r="C356" s="84" t="s">
        <v>2</v>
      </c>
      <c r="D356" s="84" t="s">
        <v>113</v>
      </c>
      <c r="E356" s="84" t="s">
        <v>4</v>
      </c>
      <c r="F356" s="84" t="s">
        <v>5</v>
      </c>
      <c r="G356" s="34" t="s">
        <v>219</v>
      </c>
      <c r="H356" s="34" t="s">
        <v>217</v>
      </c>
      <c r="I356" s="84" t="s">
        <v>6</v>
      </c>
      <c r="J356" s="84" t="s">
        <v>180</v>
      </c>
      <c r="K356" s="84" t="s">
        <v>96</v>
      </c>
      <c r="L356" s="84" t="s">
        <v>9</v>
      </c>
      <c r="M356" s="160"/>
      <c r="N356" s="84" t="s">
        <v>11</v>
      </c>
      <c r="O356" s="34" t="s">
        <v>209</v>
      </c>
      <c r="P356" s="84" t="s">
        <v>13</v>
      </c>
      <c r="Q356" s="162" t="s">
        <v>208</v>
      </c>
      <c r="R356" s="84" t="s">
        <v>191</v>
      </c>
      <c r="S356" s="34" t="s">
        <v>210</v>
      </c>
      <c r="T356" s="84" t="s">
        <v>17</v>
      </c>
      <c r="U356" s="34" t="s">
        <v>211</v>
      </c>
      <c r="V356" s="84" t="s">
        <v>19</v>
      </c>
      <c r="W356" s="84"/>
      <c r="X356" s="84"/>
      <c r="Y356" s="84" t="s">
        <v>5</v>
      </c>
      <c r="Z356" s="90">
        <f>F389</f>
        <v>1.9200000000000004</v>
      </c>
      <c r="AA356" s="97">
        <v>1.9513043478260867</v>
      </c>
      <c r="AB356" s="93">
        <f>AR32</f>
        <v>14.260000000000002</v>
      </c>
      <c r="AC356" s="93">
        <v>15.83</v>
      </c>
      <c r="AD356" s="93">
        <f>AD321+Table1424364861728496[[#This Row],[Column1]]</f>
        <v>4.2100000000000009</v>
      </c>
      <c r="AE356" s="111">
        <f>AE321+Table1424364861728496[[#This Row],[Column2]]</f>
        <v>4.3043892339544518</v>
      </c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</row>
    <row r="357" spans="1:71" x14ac:dyDescent="0.2">
      <c r="A357" s="84">
        <v>2020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 t="s">
        <v>6</v>
      </c>
      <c r="Z357" s="90">
        <f>I389</f>
        <v>2.7699999999999996</v>
      </c>
      <c r="AA357" s="97">
        <v>1.5310526315789474</v>
      </c>
      <c r="AB357" s="93">
        <f t="shared" ref="AB357:AB370" si="62">AR35</f>
        <v>16.350000000000001</v>
      </c>
      <c r="AC357" s="93">
        <v>13.789999999999997</v>
      </c>
      <c r="AD357" s="93">
        <f>AD322+Table1424364861728496[[#This Row],[Column1]]</f>
        <v>4.6399999999999997</v>
      </c>
      <c r="AE357" s="111">
        <f>AE322+Table1424364861728496[[#This Row],[Column2]]</f>
        <v>3.3247058823529416</v>
      </c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</row>
    <row r="358" spans="1:71" x14ac:dyDescent="0.2">
      <c r="A358" s="84">
        <v>1</v>
      </c>
      <c r="B358" s="84"/>
      <c r="C358" s="84"/>
      <c r="D358" s="84"/>
      <c r="E358" s="84"/>
      <c r="F358" s="84"/>
      <c r="G358" s="84">
        <v>0.01</v>
      </c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>
        <v>1</v>
      </c>
      <c r="X358" s="84"/>
      <c r="Y358" s="84" t="s">
        <v>180</v>
      </c>
      <c r="Z358" s="90">
        <f>J389</f>
        <v>2.2599999999999993</v>
      </c>
      <c r="AA358" s="97">
        <v>2.1104545454545454</v>
      </c>
      <c r="AB358" s="93">
        <f t="shared" si="62"/>
        <v>14.670000000000002</v>
      </c>
      <c r="AC358" s="93">
        <v>13.67</v>
      </c>
      <c r="AD358" s="93">
        <f>AD323+Table1424364861728496[[#This Row],[Column1]]</f>
        <v>3.5399999999999991</v>
      </c>
      <c r="AE358" s="111">
        <f>AE323+Table1424364861728496[[#This Row],[Column2]]</f>
        <v>4.0216883116883118</v>
      </c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</row>
    <row r="359" spans="1:71" x14ac:dyDescent="0.2">
      <c r="A359" s="84">
        <v>2</v>
      </c>
      <c r="B359" s="84"/>
      <c r="C359" s="84"/>
      <c r="D359" s="84"/>
      <c r="E359" s="84"/>
      <c r="F359" s="84"/>
      <c r="G359" s="84">
        <v>0.01</v>
      </c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>
        <v>0.01</v>
      </c>
      <c r="W359" s="84">
        <v>2</v>
      </c>
      <c r="X359" s="84"/>
      <c r="Y359" s="84" t="s">
        <v>96</v>
      </c>
      <c r="Z359" s="90">
        <f>K389</f>
        <v>2.9799999999999995</v>
      </c>
      <c r="AA359" s="97"/>
      <c r="AB359" s="93">
        <f t="shared" si="62"/>
        <v>16.600000000000001</v>
      </c>
      <c r="AC359" s="93"/>
      <c r="AD359" s="93">
        <f>AD324+Table1424364861728496[[#This Row],[Column1]]</f>
        <v>4.8899999999999997</v>
      </c>
      <c r="AE359" s="111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</row>
    <row r="360" spans="1:71" x14ac:dyDescent="0.2">
      <c r="A360" s="84">
        <v>3</v>
      </c>
      <c r="B360" s="84">
        <v>0.02</v>
      </c>
      <c r="C360" s="84">
        <v>0.04</v>
      </c>
      <c r="D360" s="84">
        <v>0.02</v>
      </c>
      <c r="E360" s="34">
        <v>0.03</v>
      </c>
      <c r="F360" s="34">
        <v>0.02</v>
      </c>
      <c r="G360" s="34">
        <v>0.64</v>
      </c>
      <c r="H360" s="34">
        <v>0.02</v>
      </c>
      <c r="I360" s="84">
        <v>0.01</v>
      </c>
      <c r="J360" s="84">
        <v>0.04</v>
      </c>
      <c r="K360" s="84">
        <v>0.02</v>
      </c>
      <c r="L360" s="34">
        <v>0.02</v>
      </c>
      <c r="M360" s="84">
        <v>0.04</v>
      </c>
      <c r="N360" s="34">
        <v>0.02</v>
      </c>
      <c r="O360" s="84">
        <v>0.01</v>
      </c>
      <c r="P360" s="34">
        <v>0.01</v>
      </c>
      <c r="Q360" s="34">
        <v>7.0000000000000007E-2</v>
      </c>
      <c r="R360" s="84">
        <v>0.03</v>
      </c>
      <c r="S360" s="34">
        <v>0.08</v>
      </c>
      <c r="T360" s="84"/>
      <c r="U360" s="84">
        <v>0.03</v>
      </c>
      <c r="V360" s="34">
        <v>0.01</v>
      </c>
      <c r="W360" s="84">
        <v>3</v>
      </c>
      <c r="X360" s="84"/>
      <c r="Y360" s="84" t="s">
        <v>9</v>
      </c>
      <c r="Z360" s="90">
        <f>L389</f>
        <v>3.4</v>
      </c>
      <c r="AA360" s="97">
        <v>2.2826086956521738</v>
      </c>
      <c r="AB360" s="93">
        <f t="shared" si="62"/>
        <v>19.810000000000002</v>
      </c>
      <c r="AC360" s="93">
        <v>15.889999999999999</v>
      </c>
      <c r="AD360" s="93">
        <f>AD325+Table1424364861728496[[#This Row],[Column1]]</f>
        <v>5.3599999999999994</v>
      </c>
      <c r="AE360" s="111">
        <f>AE325+Table1424364861728496[[#This Row],[Column2]]</f>
        <v>4.4865424430641818</v>
      </c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</row>
    <row r="361" spans="1:71" x14ac:dyDescent="0.2">
      <c r="A361" s="84">
        <v>4</v>
      </c>
      <c r="B361" s="84"/>
      <c r="C361" s="84"/>
      <c r="D361" s="84">
        <v>0.02</v>
      </c>
      <c r="E361" s="84"/>
      <c r="F361" s="84"/>
      <c r="G361" s="34">
        <v>1.32</v>
      </c>
      <c r="H361" s="84"/>
      <c r="I361" s="84"/>
      <c r="J361" s="84"/>
      <c r="K361" s="84"/>
      <c r="L361" s="84"/>
      <c r="M361" s="84"/>
      <c r="N361" s="84">
        <v>0.02</v>
      </c>
      <c r="O361" s="84">
        <v>0.01</v>
      </c>
      <c r="P361" s="84"/>
      <c r="Q361" s="84"/>
      <c r="R361" s="84"/>
      <c r="S361" s="84"/>
      <c r="T361" s="84"/>
      <c r="U361" s="84"/>
      <c r="V361" s="84"/>
      <c r="W361" s="84">
        <v>4</v>
      </c>
      <c r="X361" s="84"/>
      <c r="Y361" t="s">
        <v>195</v>
      </c>
      <c r="Z361" s="90">
        <f>M389</f>
        <v>3.0499999999999985</v>
      </c>
      <c r="AA361" s="97">
        <v>2.0730434782608698</v>
      </c>
      <c r="AB361" s="93">
        <f t="shared" si="62"/>
        <v>10.439999999999998</v>
      </c>
      <c r="AC361" s="93">
        <v>14.469999999999999</v>
      </c>
      <c r="AD361" s="93">
        <f>AD326+Table1424364861728496[[#This Row],[Column1]]</f>
        <v>5.0699999999999985</v>
      </c>
      <c r="AE361" s="111">
        <f>AE326+Table1424364861728496[[#This Row],[Column2]]</f>
        <v>3.9911264822134394</v>
      </c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</row>
    <row r="362" spans="1:71" x14ac:dyDescent="0.2">
      <c r="A362" s="84">
        <v>5</v>
      </c>
      <c r="B362" s="84">
        <v>0.56000000000000005</v>
      </c>
      <c r="C362" s="84">
        <v>0.43</v>
      </c>
      <c r="D362" s="84">
        <v>0.59</v>
      </c>
      <c r="E362" s="34">
        <v>0.67</v>
      </c>
      <c r="F362" s="34">
        <v>0.47</v>
      </c>
      <c r="G362" s="34">
        <v>0.78</v>
      </c>
      <c r="H362" s="34">
        <v>0.56999999999999995</v>
      </c>
      <c r="I362" s="84">
        <v>0.66</v>
      </c>
      <c r="J362" s="84">
        <v>0.7</v>
      </c>
      <c r="K362">
        <v>0.77</v>
      </c>
      <c r="L362" s="84">
        <v>0.78</v>
      </c>
      <c r="M362" s="84">
        <v>0.76</v>
      </c>
      <c r="N362" s="34">
        <v>0.65</v>
      </c>
      <c r="O362" s="84">
        <v>0.61</v>
      </c>
      <c r="P362" s="34">
        <v>0.43</v>
      </c>
      <c r="Q362" s="34">
        <v>0.66</v>
      </c>
      <c r="R362" s="84">
        <v>0.64</v>
      </c>
      <c r="S362" s="34">
        <v>0.69</v>
      </c>
      <c r="T362" s="84">
        <v>0.4</v>
      </c>
      <c r="U362" s="84">
        <v>0.78</v>
      </c>
      <c r="V362" s="34">
        <v>0.54</v>
      </c>
      <c r="W362" s="84">
        <v>5</v>
      </c>
      <c r="X362" s="84"/>
      <c r="Y362" s="84" t="s">
        <v>11</v>
      </c>
      <c r="Z362" s="90">
        <f>N389</f>
        <v>2.8999999999999995</v>
      </c>
      <c r="AA362" s="97">
        <v>2.2026086956521742</v>
      </c>
      <c r="AB362" s="93">
        <f t="shared" si="62"/>
        <v>16</v>
      </c>
      <c r="AC362" s="93">
        <v>15.829999999999998</v>
      </c>
      <c r="AD362" s="93">
        <f>AD327+Table1424364861728496[[#This Row],[Column1]]</f>
        <v>5.2999999999999989</v>
      </c>
      <c r="AE362" s="111">
        <f>AE327+Table1424364861728496[[#This Row],[Column2]]</f>
        <v>4.3624703557312259</v>
      </c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</row>
    <row r="363" spans="1:71" x14ac:dyDescent="0.2">
      <c r="A363" s="84">
        <v>6</v>
      </c>
      <c r="B363" s="84">
        <v>0.6</v>
      </c>
      <c r="C363" s="84">
        <v>1.2</v>
      </c>
      <c r="D363" s="34">
        <v>0.73</v>
      </c>
      <c r="E363" s="34">
        <v>0.74</v>
      </c>
      <c r="F363" s="34">
        <v>1.05</v>
      </c>
      <c r="G363" s="84"/>
      <c r="H363" s="34">
        <v>1.76</v>
      </c>
      <c r="I363" s="84">
        <v>0.76</v>
      </c>
      <c r="J363" s="84">
        <v>0.45</v>
      </c>
      <c r="K363" s="84">
        <v>0.86</v>
      </c>
      <c r="L363" s="34">
        <v>0.92</v>
      </c>
      <c r="M363" s="84">
        <v>0.97</v>
      </c>
      <c r="N363" s="34">
        <v>1.24</v>
      </c>
      <c r="O363" s="34">
        <v>1.24</v>
      </c>
      <c r="P363" s="34">
        <v>1.43</v>
      </c>
      <c r="Q363" s="34">
        <v>0.43</v>
      </c>
      <c r="R363" s="84">
        <v>0.55000000000000004</v>
      </c>
      <c r="S363" s="34">
        <v>0.43</v>
      </c>
      <c r="T363" s="34">
        <v>1.1599999999999999</v>
      </c>
      <c r="U363" s="84">
        <v>0.97</v>
      </c>
      <c r="V363" s="34">
        <v>1.5</v>
      </c>
      <c r="W363" s="84">
        <v>6</v>
      </c>
      <c r="X363" s="84"/>
      <c r="Y363" s="84" t="s">
        <v>185</v>
      </c>
      <c r="Z363" s="90">
        <f>O389</f>
        <v>2.6999999999999984</v>
      </c>
      <c r="AA363" s="97">
        <v>1.85304347826087</v>
      </c>
      <c r="AB363" s="93">
        <f t="shared" si="62"/>
        <v>17.14</v>
      </c>
      <c r="AC363" s="93">
        <v>13.66</v>
      </c>
      <c r="AD363" s="93">
        <f>AD328+Table1424364861728496[[#This Row],[Column1]]</f>
        <v>4.5299999999999985</v>
      </c>
      <c r="AE363" s="111">
        <f>AE328+Table1424364861728496[[#This Row],[Column2]]</f>
        <v>3.7389026915113877</v>
      </c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</row>
    <row r="364" spans="1:71" x14ac:dyDescent="0.2">
      <c r="A364" s="84">
        <v>7</v>
      </c>
      <c r="B364" s="84"/>
      <c r="C364" s="84"/>
      <c r="D364" s="84"/>
      <c r="E364" s="84"/>
      <c r="F364" s="34">
        <v>0.01</v>
      </c>
      <c r="G364" s="84"/>
      <c r="H364" s="84"/>
      <c r="I364" s="84"/>
      <c r="J364" s="84"/>
      <c r="K364" s="84"/>
      <c r="L364" s="84"/>
      <c r="M364" s="34">
        <v>0.01</v>
      </c>
      <c r="N364" s="84"/>
      <c r="O364" s="34">
        <v>0.32</v>
      </c>
      <c r="P364" s="84"/>
      <c r="Q364" s="34">
        <v>0.01</v>
      </c>
      <c r="R364" s="84"/>
      <c r="S364" s="84"/>
      <c r="T364" s="84"/>
      <c r="U364" s="84"/>
      <c r="V364" s="84"/>
      <c r="W364" s="84">
        <v>7</v>
      </c>
      <c r="X364" s="84"/>
      <c r="Y364" s="84" t="s">
        <v>13</v>
      </c>
      <c r="Z364" s="90">
        <f>P389</f>
        <v>2.9999999999999987</v>
      </c>
      <c r="AA364" s="97">
        <v>1.6813043478260867</v>
      </c>
      <c r="AB364" s="93">
        <f t="shared" si="62"/>
        <v>17.27</v>
      </c>
      <c r="AC364" s="93">
        <v>13.550000000000002</v>
      </c>
      <c r="AD364" s="93">
        <f>AD329+Table1424364861728496[[#This Row],[Column1]]</f>
        <v>5.0299999999999994</v>
      </c>
      <c r="AE364" s="111">
        <f>AE329+Table1424364861728496[[#This Row],[Column2]]</f>
        <v>3.5230434782608695</v>
      </c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</row>
    <row r="365" spans="1:71" x14ac:dyDescent="0.2">
      <c r="A365" s="84">
        <v>8</v>
      </c>
      <c r="B365" s="34">
        <v>0.05</v>
      </c>
      <c r="C365" s="84"/>
      <c r="D365" s="34">
        <v>0.01</v>
      </c>
      <c r="E365" s="84"/>
      <c r="F365" s="84"/>
      <c r="G365" s="84"/>
      <c r="H365" s="84"/>
      <c r="I365" s="34">
        <v>0.01</v>
      </c>
      <c r="J365" s="84"/>
      <c r="K365" s="84"/>
      <c r="L365" s="34">
        <v>0.02</v>
      </c>
      <c r="M365" s="84"/>
      <c r="N365" s="84"/>
      <c r="O365" s="34">
        <v>0.01</v>
      </c>
      <c r="P365" s="34">
        <v>0.02</v>
      </c>
      <c r="Q365" s="84"/>
      <c r="R365" s="84"/>
      <c r="S365" s="84"/>
      <c r="T365" s="84"/>
      <c r="U365" s="84"/>
      <c r="V365" s="84"/>
      <c r="W365" s="84">
        <v>8</v>
      </c>
      <c r="X365" s="84"/>
      <c r="Y365" s="84" t="s">
        <v>14</v>
      </c>
      <c r="Z365" s="90">
        <f>Q389</f>
        <v>1.3199999999999998</v>
      </c>
      <c r="AA365" s="97">
        <v>1.8831818181818181</v>
      </c>
      <c r="AB365" s="93">
        <f t="shared" si="62"/>
        <v>7.6199999999999992</v>
      </c>
      <c r="AC365" s="93">
        <v>13.7</v>
      </c>
      <c r="AD365" s="93">
        <f>AD330+Table1424364861728496[[#This Row],[Column1]]</f>
        <v>1.3199999999999998</v>
      </c>
      <c r="AE365" s="111">
        <f>AE330+Table1424364861728496[[#This Row],[Column2]]</f>
        <v>3.4576124600037645</v>
      </c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</row>
    <row r="366" spans="1:71" x14ac:dyDescent="0.2">
      <c r="A366" s="84">
        <v>9</v>
      </c>
      <c r="B366" s="34">
        <v>0.04</v>
      </c>
      <c r="C366" s="84"/>
      <c r="D366" s="34">
        <v>0.01</v>
      </c>
      <c r="E366" s="84"/>
      <c r="F366" s="84"/>
      <c r="G366" s="84"/>
      <c r="H366" s="84">
        <v>0.03</v>
      </c>
      <c r="I366" s="139"/>
      <c r="J366" s="84">
        <v>0.01</v>
      </c>
      <c r="K366" s="84">
        <v>7.0000000000000007E-2</v>
      </c>
      <c r="L366" s="34">
        <v>0.06</v>
      </c>
      <c r="M366" s="34">
        <v>0.01</v>
      </c>
      <c r="N366" s="84"/>
      <c r="O366" s="34">
        <v>0.01</v>
      </c>
      <c r="P366" s="34">
        <v>0.01</v>
      </c>
      <c r="Q366" s="84"/>
      <c r="R366" s="84"/>
      <c r="S366" s="84"/>
      <c r="T366" s="84"/>
      <c r="U366" s="84">
        <v>0.05</v>
      </c>
      <c r="V366" s="84">
        <v>0.11</v>
      </c>
      <c r="W366" s="84">
        <v>9</v>
      </c>
      <c r="X366" s="84"/>
      <c r="Y366" s="84" t="s">
        <v>191</v>
      </c>
      <c r="Z366" s="90">
        <f>R389</f>
        <v>1.8300000000000005</v>
      </c>
      <c r="AA366" s="97">
        <v>1.8352941176470587</v>
      </c>
      <c r="AB366" s="93">
        <f t="shared" si="62"/>
        <v>11.16</v>
      </c>
      <c r="AC366" s="93">
        <v>13.759999999999998</v>
      </c>
      <c r="AD366" s="93">
        <f>AD331+Table1424364861728496[[#This Row],[Column1]]</f>
        <v>3.4200000000000008</v>
      </c>
      <c r="AE366" s="111">
        <f>AE331+Table1424364861728496[[#This Row],[Column2]]</f>
        <v>3.9339869281045754</v>
      </c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  <c r="BR366" s="84"/>
      <c r="BS366" s="84"/>
    </row>
    <row r="367" spans="1:71" x14ac:dyDescent="0.2">
      <c r="A367" s="84">
        <v>10</v>
      </c>
      <c r="B367" s="34">
        <v>7.0000000000000007E-2</v>
      </c>
      <c r="C367" s="84">
        <v>0.08</v>
      </c>
      <c r="D367" s="34">
        <v>0.09</v>
      </c>
      <c r="E367" s="34">
        <v>0.01</v>
      </c>
      <c r="F367" s="34">
        <v>0.02</v>
      </c>
      <c r="G367" s="84"/>
      <c r="H367" s="84"/>
      <c r="I367" s="159">
        <v>0.31</v>
      </c>
      <c r="J367" s="159">
        <v>0.19</v>
      </c>
      <c r="K367" s="34">
        <v>0.08</v>
      </c>
      <c r="L367" s="34">
        <v>0.12</v>
      </c>
      <c r="M367" s="34">
        <v>0.18</v>
      </c>
      <c r="N367" s="84">
        <v>0.05</v>
      </c>
      <c r="O367" s="34">
        <v>0.01</v>
      </c>
      <c r="P367" s="34">
        <v>0.65</v>
      </c>
      <c r="Q367" s="84"/>
      <c r="R367" s="34">
        <v>0.16</v>
      </c>
      <c r="S367" s="34">
        <v>0.14000000000000001</v>
      </c>
      <c r="T367" s="84">
        <v>0.01</v>
      </c>
      <c r="U367" s="34">
        <v>0.26</v>
      </c>
      <c r="V367" s="34">
        <v>0.14000000000000001</v>
      </c>
      <c r="W367" s="84">
        <v>10</v>
      </c>
      <c r="X367" s="84"/>
      <c r="Y367" s="84" t="s">
        <v>16</v>
      </c>
      <c r="Z367" s="90">
        <f>S389</f>
        <v>2.15</v>
      </c>
      <c r="AA367" s="97">
        <v>2.3126086956521741</v>
      </c>
      <c r="AB367" s="93">
        <f t="shared" si="62"/>
        <v>16.04</v>
      </c>
      <c r="AC367" s="93">
        <v>12.81</v>
      </c>
      <c r="AD367" s="93">
        <f>AD332+Table1424364861728496[[#This Row],[Column1]]</f>
        <v>3.67</v>
      </c>
      <c r="AE367" s="111">
        <f>AE332+Table1424364861728496[[#This Row],[Column2]]</f>
        <v>4.5531262939958594</v>
      </c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</row>
    <row r="368" spans="1:71" x14ac:dyDescent="0.2">
      <c r="A368" s="84">
        <v>11</v>
      </c>
      <c r="B368" s="34">
        <v>0.13</v>
      </c>
      <c r="D368" s="34">
        <v>0.1</v>
      </c>
      <c r="E368" s="84"/>
      <c r="F368" s="34">
        <v>0.01</v>
      </c>
      <c r="G368" s="84"/>
      <c r="H368" s="84"/>
      <c r="I368" s="159">
        <v>0.33</v>
      </c>
      <c r="J368" s="159">
        <v>0.12</v>
      </c>
      <c r="K368" s="34">
        <v>0.13</v>
      </c>
      <c r="L368" s="34">
        <v>0.49</v>
      </c>
      <c r="M368" s="34">
        <v>0.01</v>
      </c>
      <c r="N368" s="84"/>
      <c r="O368" s="34">
        <v>0.04</v>
      </c>
      <c r="P368" s="34">
        <v>0.08</v>
      </c>
      <c r="Q368" s="84"/>
      <c r="R368" s="34">
        <v>0.01</v>
      </c>
      <c r="T368" s="84"/>
      <c r="U368" s="34">
        <v>0.17</v>
      </c>
      <c r="V368" s="84"/>
      <c r="W368" s="84">
        <v>11</v>
      </c>
      <c r="X368" s="84"/>
      <c r="Y368" s="84" t="s">
        <v>17</v>
      </c>
      <c r="Z368" s="90">
        <f>T389</f>
        <v>2.09</v>
      </c>
      <c r="AA368" s="97">
        <v>1.8652173913043482</v>
      </c>
      <c r="AB368" s="93">
        <f t="shared" si="62"/>
        <v>19.479999999999997</v>
      </c>
      <c r="AC368" s="93">
        <v>11.63</v>
      </c>
      <c r="AD368" s="93">
        <f>AD333+Table1424364861728496[[#This Row],[Column1]]</f>
        <v>4.1899999999999995</v>
      </c>
      <c r="AE368" s="111">
        <f>AE333+Table1424364861728496[[#This Row],[Column2]]</f>
        <v>3.8816403162055337</v>
      </c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</row>
    <row r="369" spans="1:71" x14ac:dyDescent="0.2">
      <c r="A369" s="84">
        <v>12</v>
      </c>
      <c r="B369" s="34">
        <v>0.16</v>
      </c>
      <c r="F369" s="84"/>
      <c r="G369" s="84"/>
      <c r="H369" s="84"/>
      <c r="J369" s="84"/>
      <c r="K369" s="34">
        <v>0.16</v>
      </c>
      <c r="L369" s="34">
        <v>0.1</v>
      </c>
      <c r="M369" s="34">
        <v>0.06</v>
      </c>
      <c r="N369" s="84">
        <v>0.01</v>
      </c>
      <c r="O369" s="84"/>
      <c r="Q369" s="84"/>
      <c r="S369" s="84"/>
      <c r="T369" s="84"/>
      <c r="U369" s="34">
        <v>0.13</v>
      </c>
      <c r="V369" s="84"/>
      <c r="W369" s="84">
        <v>12</v>
      </c>
      <c r="X369" s="84"/>
      <c r="Y369" s="84" t="s">
        <v>18</v>
      </c>
      <c r="Z369" s="90">
        <f>U389</f>
        <v>3.7999999999999985</v>
      </c>
      <c r="AA369" s="97">
        <v>2.2850000000000001</v>
      </c>
      <c r="AB369" s="93">
        <f t="shared" si="62"/>
        <v>20.709999999999997</v>
      </c>
      <c r="AC369" s="93"/>
      <c r="AD369" s="93">
        <f>AD334+Table1424364861728496[[#This Row],[Column1]]</f>
        <v>6.3899999999999988</v>
      </c>
      <c r="AE369" s="111">
        <f>AE334+Table1424364861728496[[#This Row],[Column2]]</f>
        <v>3.9075000000000002</v>
      </c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</row>
    <row r="370" spans="1:71" x14ac:dyDescent="0.2">
      <c r="A370" s="84">
        <v>13</v>
      </c>
      <c r="B370" s="34">
        <v>0.45</v>
      </c>
      <c r="C370" s="84">
        <v>0.24</v>
      </c>
      <c r="D370" s="34">
        <v>0.22</v>
      </c>
      <c r="E370" s="34">
        <v>0.05</v>
      </c>
      <c r="F370" s="34">
        <v>0.09</v>
      </c>
      <c r="G370" s="34">
        <v>0.22</v>
      </c>
      <c r="H370" s="34">
        <v>0.11</v>
      </c>
      <c r="I370" s="34">
        <v>0.03</v>
      </c>
      <c r="J370" s="159">
        <v>0.17</v>
      </c>
      <c r="K370" s="34">
        <v>0.45</v>
      </c>
      <c r="L370" s="34">
        <v>0.41</v>
      </c>
      <c r="M370" s="34">
        <v>0.56999999999999995</v>
      </c>
      <c r="N370" s="84">
        <v>0.42</v>
      </c>
      <c r="O370" s="34">
        <v>0.11</v>
      </c>
      <c r="P370" s="34">
        <v>0.03</v>
      </c>
      <c r="Q370" s="84"/>
      <c r="R370" s="34">
        <v>0.12</v>
      </c>
      <c r="S370" s="84">
        <v>0.19</v>
      </c>
      <c r="T370" s="34">
        <v>0.26</v>
      </c>
      <c r="U370" s="34">
        <v>0.77</v>
      </c>
      <c r="V370" s="34">
        <v>0.05</v>
      </c>
      <c r="W370" s="84">
        <v>13</v>
      </c>
      <c r="X370" s="84"/>
      <c r="Y370" s="84" t="s">
        <v>19</v>
      </c>
      <c r="Z370" s="90">
        <f>V389</f>
        <v>2.9699999999999993</v>
      </c>
      <c r="AA370" s="97">
        <v>3.1050000000000009</v>
      </c>
      <c r="AB370" s="93">
        <f t="shared" si="62"/>
        <v>17.649999999999999</v>
      </c>
      <c r="AC370" s="93"/>
      <c r="AD370" s="93">
        <f>AD335+Table1424364861728496[[#This Row],[Column1]]</f>
        <v>5.8099999999999987</v>
      </c>
      <c r="AE370" s="111">
        <f>AE335+Table1424364861728496[[#This Row],[Column2]]</f>
        <v>5.8023076923076928</v>
      </c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</row>
    <row r="371" spans="1:71" x14ac:dyDescent="0.2">
      <c r="A371" s="84">
        <v>14</v>
      </c>
      <c r="B371" s="34">
        <v>0.02</v>
      </c>
      <c r="C371" s="84"/>
      <c r="D371" s="84"/>
      <c r="E371" s="84">
        <v>0.03</v>
      </c>
      <c r="F371" s="34">
        <v>0.01</v>
      </c>
      <c r="G371" s="84"/>
      <c r="H371" s="84"/>
      <c r="I371" s="159">
        <v>0.11</v>
      </c>
      <c r="J371" s="159">
        <v>0.18</v>
      </c>
      <c r="K371" s="34">
        <v>0.03</v>
      </c>
      <c r="L371" s="34">
        <v>0.02</v>
      </c>
      <c r="M371" s="84"/>
      <c r="N371" s="34">
        <v>0.01</v>
      </c>
      <c r="O371" s="34">
        <v>0.06</v>
      </c>
      <c r="P371" s="84"/>
      <c r="Q371" s="84"/>
      <c r="R371" s="84">
        <v>0.04</v>
      </c>
      <c r="S371">
        <v>0.08</v>
      </c>
      <c r="T371" s="84"/>
      <c r="U371" s="34">
        <v>0.01</v>
      </c>
      <c r="V371" s="34">
        <v>0.02</v>
      </c>
      <c r="W371" s="84">
        <v>14</v>
      </c>
      <c r="X371" s="84"/>
      <c r="Y371" s="84"/>
      <c r="Z371" s="90"/>
      <c r="AA371" s="90"/>
      <c r="AB371" s="92"/>
      <c r="AC371" s="92"/>
      <c r="AD371" s="93"/>
      <c r="AE371" s="111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</row>
    <row r="372" spans="1:71" x14ac:dyDescent="0.2">
      <c r="A372" s="84">
        <v>15</v>
      </c>
      <c r="B372" s="84"/>
      <c r="C372" s="84"/>
      <c r="D372" s="34">
        <v>7.0000000000000007E-2</v>
      </c>
      <c r="E372" s="84"/>
      <c r="F372" s="84"/>
      <c r="G372" s="84">
        <v>0.01</v>
      </c>
      <c r="H372" s="84">
        <v>0.01</v>
      </c>
      <c r="I372" s="159">
        <v>0.12</v>
      </c>
      <c r="J372" s="159">
        <v>0.01</v>
      </c>
      <c r="K372" s="34"/>
      <c r="L372" s="84"/>
      <c r="M372" s="34">
        <v>0.01</v>
      </c>
      <c r="N372" s="34">
        <v>0.09</v>
      </c>
      <c r="O372" s="34">
        <v>7.0000000000000007E-2</v>
      </c>
      <c r="P372" s="84"/>
      <c r="Q372" s="84"/>
      <c r="R372" s="34"/>
      <c r="S372" s="84">
        <v>0.01</v>
      </c>
      <c r="T372" s="84"/>
      <c r="U372" s="34">
        <v>0.01</v>
      </c>
      <c r="V372" s="34">
        <v>0.04</v>
      </c>
      <c r="W372" s="84">
        <v>15</v>
      </c>
      <c r="X372" s="84"/>
      <c r="Y372" s="84" t="s">
        <v>101</v>
      </c>
      <c r="Z372" s="90"/>
      <c r="AA372" s="90"/>
      <c r="AB372" s="92"/>
      <c r="AC372" s="163"/>
      <c r="AD372" s="92" t="s">
        <v>145</v>
      </c>
      <c r="AE372" s="93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</row>
    <row r="373" spans="1:71" x14ac:dyDescent="0.2">
      <c r="A373" s="84">
        <v>16</v>
      </c>
      <c r="B373" s="34">
        <v>0.05</v>
      </c>
      <c r="C373" s="84">
        <v>0.08</v>
      </c>
      <c r="D373" s="34">
        <v>0.05</v>
      </c>
      <c r="E373" s="34">
        <v>0.02</v>
      </c>
      <c r="F373" s="34">
        <v>0.02</v>
      </c>
      <c r="G373" s="34">
        <v>0.08</v>
      </c>
      <c r="H373" s="34">
        <v>0.03</v>
      </c>
      <c r="I373" s="159">
        <v>0.04</v>
      </c>
      <c r="J373" s="159">
        <v>0.04</v>
      </c>
      <c r="K373" s="34">
        <v>0.05</v>
      </c>
      <c r="L373" s="34">
        <v>0.06</v>
      </c>
      <c r="M373" s="34">
        <v>0.05</v>
      </c>
      <c r="N373" s="84"/>
      <c r="O373" s="34">
        <v>0.03</v>
      </c>
      <c r="P373" s="34">
        <v>0.08</v>
      </c>
      <c r="Q373" s="84"/>
      <c r="R373" s="34">
        <v>0.02</v>
      </c>
      <c r="S373" s="34">
        <v>0.02</v>
      </c>
      <c r="T373" s="34">
        <v>0.05</v>
      </c>
      <c r="U373" s="34">
        <v>7.0000000000000007E-2</v>
      </c>
      <c r="V373" s="34">
        <v>0.04</v>
      </c>
      <c r="W373" s="84">
        <v>16</v>
      </c>
      <c r="X373" s="84"/>
      <c r="Y373" s="84"/>
      <c r="Z373" s="91" t="s">
        <v>102</v>
      </c>
      <c r="AA373" s="91"/>
      <c r="AB373" s="92"/>
      <c r="AC373" s="92"/>
      <c r="AD373" s="93"/>
      <c r="AE373" s="111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</row>
    <row r="374" spans="1:71" x14ac:dyDescent="0.2">
      <c r="A374" s="84">
        <v>17</v>
      </c>
      <c r="B374" s="34">
        <v>0.02</v>
      </c>
      <c r="C374" s="84">
        <v>0.04</v>
      </c>
      <c r="E374" s="34">
        <v>0.02</v>
      </c>
      <c r="F374" s="84"/>
      <c r="G374" s="84"/>
      <c r="H374" s="34">
        <v>0.14000000000000001</v>
      </c>
      <c r="I374" s="159">
        <v>0.01</v>
      </c>
      <c r="J374" s="159">
        <v>0.01</v>
      </c>
      <c r="K374" s="34">
        <v>0.02</v>
      </c>
      <c r="L374" s="34">
        <v>0.01</v>
      </c>
      <c r="M374" s="34">
        <v>0.03</v>
      </c>
      <c r="N374" s="84"/>
      <c r="O374" s="84"/>
      <c r="P374" s="34">
        <v>0.01</v>
      </c>
      <c r="Q374" s="84">
        <v>0.02</v>
      </c>
      <c r="R374" s="34"/>
      <c r="S374" s="34">
        <v>7.0000000000000007E-2</v>
      </c>
      <c r="T374" s="34">
        <v>0.09</v>
      </c>
      <c r="U374" s="34">
        <v>0.05</v>
      </c>
      <c r="V374" s="34">
        <v>0.09</v>
      </c>
      <c r="W374" s="84">
        <v>17</v>
      </c>
      <c r="X374" s="84"/>
      <c r="Y374" s="84"/>
      <c r="Z374" s="90"/>
      <c r="AA374" s="90"/>
      <c r="AB374" s="92"/>
      <c r="AC374" s="92"/>
      <c r="AD374" s="93"/>
      <c r="AE374" s="109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</row>
    <row r="375" spans="1:71" x14ac:dyDescent="0.2">
      <c r="A375" s="84">
        <v>18</v>
      </c>
      <c r="B375" s="34">
        <v>0.12</v>
      </c>
      <c r="C375" s="34">
        <v>0.09</v>
      </c>
      <c r="D375" s="34">
        <v>0.08</v>
      </c>
      <c r="E375" s="34">
        <v>0.09</v>
      </c>
      <c r="F375" s="34">
        <v>0.04</v>
      </c>
      <c r="G375" s="34">
        <v>0.14000000000000001</v>
      </c>
      <c r="H375" s="34">
        <v>0.2</v>
      </c>
      <c r="I375" s="159">
        <v>7.0000000000000007E-2</v>
      </c>
      <c r="J375" s="159">
        <v>0.17</v>
      </c>
      <c r="K375" s="34">
        <v>0.12</v>
      </c>
      <c r="L375" s="34">
        <v>0.11</v>
      </c>
      <c r="M375" s="34">
        <v>0.13</v>
      </c>
      <c r="N375" s="34">
        <v>0.15</v>
      </c>
      <c r="O375" s="34">
        <v>7.0000000000000007E-2</v>
      </c>
      <c r="P375" s="34">
        <v>0.05</v>
      </c>
      <c r="Q375" s="84">
        <v>0.13</v>
      </c>
      <c r="R375" s="34">
        <v>0.08</v>
      </c>
      <c r="S375" s="34">
        <v>0.14000000000000001</v>
      </c>
      <c r="U375" s="34">
        <v>0.17</v>
      </c>
      <c r="V375" s="34">
        <v>0.16</v>
      </c>
      <c r="W375" s="84">
        <v>18</v>
      </c>
      <c r="X375" s="84"/>
      <c r="Y375" s="84"/>
      <c r="Z375" s="90"/>
      <c r="AA375" s="90"/>
      <c r="AB375" s="92"/>
      <c r="AC375" s="92"/>
      <c r="AD375" s="93"/>
      <c r="AE375" s="93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</row>
    <row r="376" spans="1:71" x14ac:dyDescent="0.2">
      <c r="A376" s="84">
        <v>19</v>
      </c>
      <c r="B376" s="34">
        <v>0.01</v>
      </c>
      <c r="C376" s="34">
        <v>0.01</v>
      </c>
      <c r="D376" s="34"/>
      <c r="E376" s="84"/>
      <c r="F376" s="84"/>
      <c r="G376" s="84"/>
      <c r="H376" s="84"/>
      <c r="I376" s="84"/>
      <c r="J376" s="84"/>
      <c r="K376" s="34">
        <v>0.01</v>
      </c>
      <c r="L376" s="34">
        <v>0.01</v>
      </c>
      <c r="M376" s="34">
        <v>0.03</v>
      </c>
      <c r="N376" s="84"/>
      <c r="O376" s="34"/>
      <c r="P376" s="84"/>
      <c r="Q376" s="84"/>
      <c r="R376" s="84"/>
      <c r="S376" s="84"/>
      <c r="T376" s="84"/>
      <c r="U376" s="34">
        <v>7.0000000000000007E-2</v>
      </c>
      <c r="V376" s="34">
        <v>0.02</v>
      </c>
      <c r="W376" s="84">
        <v>19</v>
      </c>
      <c r="X376" s="84"/>
      <c r="Y376" s="84"/>
      <c r="Z376" s="90"/>
      <c r="AA376" s="90"/>
      <c r="AB376" s="92"/>
      <c r="AC376" s="92"/>
      <c r="AD376" s="93"/>
      <c r="AE376" s="93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</row>
    <row r="377" spans="1:71" x14ac:dyDescent="0.2">
      <c r="A377" s="84">
        <v>20</v>
      </c>
      <c r="B377" s="84"/>
      <c r="C377" s="84"/>
      <c r="D377" s="34"/>
      <c r="E377" s="84"/>
      <c r="F377" s="84"/>
      <c r="G377" s="84"/>
      <c r="H377" s="84"/>
      <c r="I377" s="84"/>
      <c r="J377" s="84"/>
      <c r="K377" s="84"/>
      <c r="L377" s="84"/>
      <c r="M377" s="84"/>
      <c r="N377" s="84">
        <v>0.03</v>
      </c>
      <c r="O377" s="34"/>
      <c r="P377" s="84"/>
      <c r="Q377" s="84"/>
      <c r="R377" s="84"/>
      <c r="S377" s="84"/>
      <c r="T377" s="84"/>
      <c r="U377" s="84"/>
      <c r="V377" s="84"/>
      <c r="W377" s="84">
        <v>20</v>
      </c>
      <c r="X377" s="84"/>
      <c r="Y377" s="84"/>
      <c r="Z377" s="90"/>
      <c r="AA377" s="90"/>
      <c r="AB377" s="92"/>
      <c r="AC377" s="92"/>
      <c r="AD377" s="93"/>
      <c r="AE377" s="93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</row>
    <row r="378" spans="1:71" x14ac:dyDescent="0.2">
      <c r="A378" s="84">
        <v>21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34">
        <v>0.01</v>
      </c>
      <c r="W378" s="84">
        <v>21</v>
      </c>
      <c r="X378" s="84"/>
      <c r="Y378" s="84"/>
      <c r="Z378" s="90"/>
      <c r="AA378" s="90"/>
      <c r="AB378" s="92"/>
      <c r="AC378" s="92"/>
      <c r="AD378" s="93"/>
      <c r="AE378" s="93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</row>
    <row r="379" spans="1:71" x14ac:dyDescent="0.2">
      <c r="A379" s="84">
        <v>22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34"/>
      <c r="P379" s="84"/>
      <c r="Q379" s="84"/>
      <c r="R379" s="84"/>
      <c r="S379" s="84"/>
      <c r="T379" s="84"/>
      <c r="U379" s="84"/>
      <c r="V379" s="84"/>
      <c r="W379" s="84">
        <v>22</v>
      </c>
      <c r="X379" s="84"/>
      <c r="Y379" s="84"/>
      <c r="Z379" s="90"/>
      <c r="AA379" s="90"/>
      <c r="AB379" s="92"/>
      <c r="AC379" s="92"/>
      <c r="AD379" s="93"/>
      <c r="AE379" s="93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</row>
    <row r="380" spans="1:71" x14ac:dyDescent="0.2">
      <c r="A380" s="84">
        <v>23</v>
      </c>
      <c r="B380" s="84">
        <v>7.0000000000000007E-2</v>
      </c>
      <c r="C380" s="84">
        <v>0.09</v>
      </c>
      <c r="D380" s="84">
        <v>7.0000000000000007E-2</v>
      </c>
      <c r="E380" s="34">
        <v>0.15</v>
      </c>
      <c r="F380" s="34">
        <v>7.0000000000000007E-2</v>
      </c>
      <c r="G380" s="34">
        <v>0.01</v>
      </c>
      <c r="H380" s="84"/>
      <c r="I380" s="84">
        <v>0.06</v>
      </c>
      <c r="J380" s="84">
        <v>0.03</v>
      </c>
      <c r="K380" s="34">
        <v>7.0000000000000007E-2</v>
      </c>
      <c r="L380" s="84">
        <v>0.08</v>
      </c>
      <c r="M380" s="34">
        <v>0.03</v>
      </c>
      <c r="N380" s="34">
        <v>0.1</v>
      </c>
      <c r="O380" s="84">
        <v>0.08</v>
      </c>
      <c r="P380" s="34">
        <v>0.11</v>
      </c>
      <c r="Q380" s="84"/>
      <c r="R380" s="84">
        <v>7.0000000000000007E-2</v>
      </c>
      <c r="S380" s="34">
        <v>0.04</v>
      </c>
      <c r="T380" s="84">
        <v>0.04</v>
      </c>
      <c r="U380" s="34">
        <v>0.03</v>
      </c>
      <c r="V380" s="34">
        <v>0.08</v>
      </c>
      <c r="W380" s="84">
        <v>23</v>
      </c>
      <c r="X380" s="84"/>
      <c r="Y380" s="84"/>
      <c r="Z380" s="90"/>
      <c r="AA380" s="90"/>
      <c r="AB380" s="92"/>
      <c r="AC380" s="92"/>
      <c r="AD380" s="93"/>
      <c r="AE380" s="93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</row>
    <row r="381" spans="1:71" ht="97.5" customHeight="1" x14ac:dyDescent="0.2">
      <c r="A381" s="84">
        <v>24</v>
      </c>
      <c r="B381" s="84">
        <v>0.01</v>
      </c>
      <c r="C381" s="84">
        <v>0.01</v>
      </c>
      <c r="D381" s="84"/>
      <c r="E381" s="84">
        <v>0.01</v>
      </c>
      <c r="F381" s="34">
        <v>0.01</v>
      </c>
      <c r="G381" s="34">
        <v>0.01</v>
      </c>
      <c r="H381" s="34">
        <v>0.03</v>
      </c>
      <c r="I381" s="84">
        <v>0.01</v>
      </c>
      <c r="J381" s="84">
        <v>0.03</v>
      </c>
      <c r="K381" s="34">
        <v>0.02</v>
      </c>
      <c r="L381" s="84">
        <v>0.02</v>
      </c>
      <c r="M381" s="84"/>
      <c r="N381" s="84"/>
      <c r="O381" s="84"/>
      <c r="P381" s="84"/>
      <c r="Q381" s="84"/>
      <c r="R381" s="84">
        <v>0.01</v>
      </c>
      <c r="S381">
        <v>7.0000000000000007E-2</v>
      </c>
      <c r="T381" s="84">
        <v>0.04</v>
      </c>
      <c r="U381" s="84">
        <v>0.02</v>
      </c>
      <c r="V381" s="34">
        <v>0.01</v>
      </c>
      <c r="W381" s="84">
        <v>24</v>
      </c>
      <c r="X381" s="84"/>
      <c r="Y381" s="84"/>
      <c r="Z381" s="90"/>
      <c r="AA381" s="90"/>
      <c r="AB381" s="92"/>
      <c r="AC381" s="92"/>
      <c r="AD381" s="93"/>
      <c r="AE381" s="93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</row>
    <row r="382" spans="1:71" x14ac:dyDescent="0.2">
      <c r="A382" s="84">
        <v>25</v>
      </c>
      <c r="B382">
        <v>0.11</v>
      </c>
      <c r="C382" s="84">
        <v>7.0000000000000007E-2</v>
      </c>
      <c r="D382" s="84">
        <v>0.03</v>
      </c>
      <c r="E382" s="34">
        <v>0.16</v>
      </c>
      <c r="F382" s="34">
        <v>0.08</v>
      </c>
      <c r="G382" s="34">
        <v>0.05</v>
      </c>
      <c r="H382" s="84"/>
      <c r="I382" s="84">
        <v>0.1</v>
      </c>
      <c r="J382" s="84">
        <v>0.08</v>
      </c>
      <c r="K382" s="34">
        <v>0.11</v>
      </c>
      <c r="L382" s="84">
        <v>0.12</v>
      </c>
      <c r="M382" s="34">
        <v>0.11</v>
      </c>
      <c r="N382" s="34">
        <v>0.11</v>
      </c>
      <c r="O382" s="84">
        <v>0.01</v>
      </c>
      <c r="P382" s="34">
        <v>0.03</v>
      </c>
      <c r="Q382" s="84"/>
      <c r="R382">
        <v>0.1</v>
      </c>
      <c r="S382" s="84">
        <v>0.17</v>
      </c>
      <c r="T382" s="84">
        <v>0.03</v>
      </c>
      <c r="U382" s="34">
        <v>0.15</v>
      </c>
      <c r="V382" s="34">
        <v>0.01</v>
      </c>
      <c r="W382" s="84">
        <v>25</v>
      </c>
      <c r="X382" s="84"/>
      <c r="Y382" s="84"/>
      <c r="Z382" s="90"/>
      <c r="AA382" s="90"/>
      <c r="AB382" s="92"/>
      <c r="AC382" s="92"/>
      <c r="AD382" s="93"/>
      <c r="AE382" s="93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</row>
    <row r="383" spans="1:71" x14ac:dyDescent="0.2">
      <c r="A383" s="84">
        <v>26</v>
      </c>
      <c r="B383" s="84">
        <v>0.01</v>
      </c>
      <c r="C383" s="84"/>
      <c r="E383" s="34">
        <v>0.01</v>
      </c>
      <c r="F383" s="84"/>
      <c r="G383" s="34">
        <v>0.02</v>
      </c>
      <c r="H383" s="84">
        <v>0.04</v>
      </c>
      <c r="I383" s="34">
        <v>0.1</v>
      </c>
      <c r="J383" s="84"/>
      <c r="K383" s="34">
        <v>0.01</v>
      </c>
      <c r="L383" s="84"/>
      <c r="M383" s="84"/>
      <c r="N383" s="84"/>
      <c r="P383" s="84">
        <v>0.01</v>
      </c>
      <c r="Q383" s="84"/>
      <c r="R383" s="84"/>
      <c r="S383" s="34">
        <v>0.01</v>
      </c>
      <c r="T383" s="34">
        <v>0.01</v>
      </c>
      <c r="U383" s="84"/>
      <c r="V383" s="34">
        <v>0.04</v>
      </c>
      <c r="W383" s="84">
        <v>26</v>
      </c>
      <c r="X383" s="84"/>
      <c r="Y383" s="84"/>
      <c r="Z383" s="90"/>
      <c r="AA383" s="90"/>
      <c r="AB383" s="92"/>
      <c r="AC383" s="92"/>
      <c r="AD383" s="93"/>
      <c r="AE383" s="93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</row>
    <row r="384" spans="1:71" x14ac:dyDescent="0.2">
      <c r="A384" s="84">
        <v>27</v>
      </c>
      <c r="C384" s="84"/>
      <c r="D384" s="84"/>
      <c r="E384" s="84"/>
      <c r="F384" s="84"/>
      <c r="G384" s="84"/>
      <c r="H384" s="84">
        <v>0.01</v>
      </c>
      <c r="I384" s="84"/>
      <c r="J384" s="84"/>
      <c r="K384" s="84"/>
      <c r="L384" s="84"/>
      <c r="M384" s="84"/>
      <c r="N384" s="84"/>
      <c r="P384" s="34">
        <v>0.01</v>
      </c>
      <c r="Q384" s="84"/>
      <c r="R384" s="84"/>
      <c r="S384" s="84"/>
      <c r="T384" s="84"/>
      <c r="U384" s="84"/>
      <c r="V384" s="34">
        <v>0.01</v>
      </c>
      <c r="W384" s="84">
        <v>27</v>
      </c>
      <c r="X384" s="84"/>
      <c r="Y384" s="84"/>
      <c r="Z384" s="90"/>
      <c r="AA384" s="90"/>
      <c r="AB384" s="92"/>
      <c r="AC384" s="92"/>
      <c r="AD384" s="93"/>
      <c r="AE384" s="93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</row>
    <row r="385" spans="1:71" x14ac:dyDescent="0.2">
      <c r="A385" s="84">
        <v>28</v>
      </c>
      <c r="C385" s="84"/>
      <c r="F385" s="84"/>
      <c r="G385" s="84"/>
      <c r="H385" s="84"/>
      <c r="I385" s="84"/>
      <c r="J385" s="84"/>
      <c r="L385" s="84"/>
      <c r="M385" s="84"/>
      <c r="N385" s="84"/>
      <c r="Q385" s="84"/>
      <c r="T385" s="84"/>
      <c r="U385" s="84"/>
      <c r="V385" s="84"/>
      <c r="W385" s="84">
        <v>28</v>
      </c>
      <c r="X385" s="84"/>
      <c r="Y385" s="136">
        <v>44166</v>
      </c>
      <c r="Z385" s="135"/>
      <c r="AA385" s="133" t="s">
        <v>107</v>
      </c>
      <c r="AB385" s="135"/>
      <c r="AC385" s="135"/>
      <c r="AD385" s="126"/>
      <c r="AE385" s="105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</row>
    <row r="386" spans="1:71" x14ac:dyDescent="0.2">
      <c r="A386" s="84">
        <v>29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P386" s="84"/>
      <c r="Q386" s="84"/>
      <c r="R386" s="84"/>
      <c r="S386" s="84"/>
      <c r="T386" s="84"/>
      <c r="U386" s="84"/>
      <c r="V386" s="84"/>
      <c r="W386" s="84">
        <v>29</v>
      </c>
      <c r="X386" s="84"/>
      <c r="Y386" s="84"/>
      <c r="Z386" s="90" t="s">
        <v>62</v>
      </c>
      <c r="AA386" s="90" t="s">
        <v>115</v>
      </c>
      <c r="AB386" s="92" t="s">
        <v>99</v>
      </c>
      <c r="AC386" s="124" t="s">
        <v>116</v>
      </c>
      <c r="AD386" s="93" t="s">
        <v>100</v>
      </c>
      <c r="AE386" s="109" t="s">
        <v>178</v>
      </c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</row>
    <row r="387" spans="1:71" x14ac:dyDescent="0.2">
      <c r="A387" s="84">
        <v>30</v>
      </c>
      <c r="B387" s="84">
        <v>0.04</v>
      </c>
      <c r="C387" s="84">
        <v>0.06</v>
      </c>
      <c r="D387">
        <v>0.03</v>
      </c>
      <c r="E387" s="84"/>
      <c r="F387" s="34">
        <v>0.02</v>
      </c>
      <c r="G387" s="84"/>
      <c r="H387" s="84"/>
      <c r="I387" s="84">
        <v>0.04</v>
      </c>
      <c r="J387" s="84">
        <v>0.03</v>
      </c>
      <c r="L387" s="84">
        <v>0.05</v>
      </c>
      <c r="M387" s="34">
        <v>0.05</v>
      </c>
      <c r="N387" s="84"/>
      <c r="O387">
        <v>0.01</v>
      </c>
      <c r="P387" s="34">
        <v>0.04</v>
      </c>
      <c r="Q387" s="84"/>
      <c r="R387" s="84"/>
      <c r="S387" s="84">
        <v>0.01</v>
      </c>
      <c r="T387" s="84"/>
      <c r="U387" s="84">
        <v>0.06</v>
      </c>
      <c r="V387" s="34">
        <v>0.08</v>
      </c>
      <c r="W387" s="84">
        <v>30</v>
      </c>
      <c r="X387" s="84"/>
      <c r="Y387" s="84" t="s">
        <v>1</v>
      </c>
      <c r="Z387" s="90">
        <f>B425</f>
        <v>1.6600000000000004</v>
      </c>
      <c r="AA387" s="97">
        <v>1.4739130434782608</v>
      </c>
      <c r="AB387" s="93">
        <f>AS28</f>
        <v>16.88</v>
      </c>
      <c r="AC387" s="93">
        <v>14.810000000000002</v>
      </c>
      <c r="AD387" s="93">
        <f>AD352+Table1525374962738597[[#This Row],[Column1]]</f>
        <v>5.89</v>
      </c>
      <c r="AE387" s="111">
        <f>AE352+Table1525374962738597[[#This Row],[Column2]]</f>
        <v>4.8355928853754939</v>
      </c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</row>
    <row r="388" spans="1:71" x14ac:dyDescent="0.2">
      <c r="A388" s="84">
        <v>31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>
        <v>31</v>
      </c>
      <c r="X388" s="84"/>
      <c r="Y388" s="84" t="s">
        <v>2</v>
      </c>
      <c r="Z388" s="90">
        <f>C425</f>
        <v>1.25</v>
      </c>
      <c r="AA388" s="97">
        <v>2.3158823529411769</v>
      </c>
      <c r="AB388" s="93">
        <f>AS29</f>
        <v>18.36</v>
      </c>
      <c r="AC388" s="93">
        <v>15.120000000000001</v>
      </c>
      <c r="AD388" s="93">
        <f>AD353+Table1525374962738597[[#This Row],[Column1]]</f>
        <v>5.76</v>
      </c>
      <c r="AE388" s="111">
        <f>AE353+Table1525374962738597[[#This Row],[Column2]]</f>
        <v>7.0651031991744073</v>
      </c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</row>
    <row r="389" spans="1:71" x14ac:dyDescent="0.2">
      <c r="A389" s="102" t="s">
        <v>37</v>
      </c>
      <c r="B389" s="102">
        <f t="shared" ref="B389:V389" si="63">SUM(B358:B388)</f>
        <v>2.5399999999999991</v>
      </c>
      <c r="C389" s="102">
        <f t="shared" si="63"/>
        <v>2.4399999999999991</v>
      </c>
      <c r="D389" s="102">
        <f t="shared" si="63"/>
        <v>2.1199999999999997</v>
      </c>
      <c r="E389" s="102">
        <f t="shared" si="63"/>
        <v>1.99</v>
      </c>
      <c r="F389" s="102">
        <f t="shared" si="63"/>
        <v>1.9200000000000004</v>
      </c>
      <c r="G389" s="102">
        <f t="shared" si="63"/>
        <v>3.2999999999999994</v>
      </c>
      <c r="H389" s="102">
        <f t="shared" si="63"/>
        <v>2.9499999999999993</v>
      </c>
      <c r="I389" s="102">
        <f t="shared" si="63"/>
        <v>2.7699999999999996</v>
      </c>
      <c r="J389" s="102">
        <f t="shared" si="63"/>
        <v>2.2599999999999993</v>
      </c>
      <c r="K389" s="102">
        <f t="shared" si="63"/>
        <v>2.9799999999999995</v>
      </c>
      <c r="L389" s="102">
        <f t="shared" si="63"/>
        <v>3.4</v>
      </c>
      <c r="M389" s="102">
        <f t="shared" si="63"/>
        <v>3.0499999999999985</v>
      </c>
      <c r="N389" s="102">
        <f t="shared" si="63"/>
        <v>2.8999999999999995</v>
      </c>
      <c r="O389" s="102">
        <f t="shared" si="63"/>
        <v>2.6999999999999984</v>
      </c>
      <c r="P389" s="102">
        <f t="shared" si="63"/>
        <v>2.9999999999999987</v>
      </c>
      <c r="Q389" s="102">
        <f t="shared" si="63"/>
        <v>1.3199999999999998</v>
      </c>
      <c r="R389" s="102">
        <f t="shared" si="63"/>
        <v>1.8300000000000005</v>
      </c>
      <c r="S389" s="102">
        <f t="shared" si="63"/>
        <v>2.15</v>
      </c>
      <c r="T389" s="102">
        <f t="shared" si="63"/>
        <v>2.09</v>
      </c>
      <c r="U389" s="102">
        <f t="shared" si="63"/>
        <v>3.7999999999999985</v>
      </c>
      <c r="V389" s="102">
        <f t="shared" si="63"/>
        <v>2.9699999999999993</v>
      </c>
      <c r="W389" s="84"/>
      <c r="X389" s="84"/>
      <c r="Y389" s="84" t="s">
        <v>113</v>
      </c>
      <c r="Z389" s="90">
        <f>D425</f>
        <v>0.96</v>
      </c>
      <c r="AA389" s="97"/>
      <c r="AB389" s="93">
        <f>AS30</f>
        <v>40.259999999999991</v>
      </c>
      <c r="AC389" s="93">
        <v>16.690000000000001</v>
      </c>
      <c r="AD389" s="93">
        <f>AD354+Table1525374962738597[[#This Row],[Column1]]</f>
        <v>4.67</v>
      </c>
      <c r="AE389" s="111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</row>
    <row r="390" spans="1:71" x14ac:dyDescent="0.2">
      <c r="A390" s="34" t="s">
        <v>259</v>
      </c>
      <c r="B390" s="84">
        <v>1</v>
      </c>
      <c r="C390" s="84">
        <v>28</v>
      </c>
      <c r="D390" s="84">
        <v>5</v>
      </c>
      <c r="E390" s="84">
        <v>35</v>
      </c>
      <c r="F390" s="84"/>
      <c r="G390" s="34">
        <v>32</v>
      </c>
      <c r="H390" s="34">
        <v>29</v>
      </c>
      <c r="I390" s="34">
        <v>36</v>
      </c>
      <c r="J390" s="34">
        <v>39</v>
      </c>
      <c r="K390" s="34">
        <v>2</v>
      </c>
      <c r="L390" s="34">
        <v>27</v>
      </c>
      <c r="M390" s="34">
        <v>198</v>
      </c>
      <c r="N390" s="34">
        <v>30</v>
      </c>
      <c r="O390" s="34">
        <v>34</v>
      </c>
      <c r="P390" s="34">
        <v>43</v>
      </c>
      <c r="Q390" s="34">
        <v>18</v>
      </c>
      <c r="R390" s="34">
        <v>8</v>
      </c>
      <c r="S390" s="34">
        <v>37</v>
      </c>
      <c r="T390" s="34" t="s">
        <v>260</v>
      </c>
      <c r="U390" s="34">
        <v>33</v>
      </c>
      <c r="V390" s="34">
        <v>25</v>
      </c>
      <c r="W390" s="84"/>
      <c r="X390" s="84"/>
      <c r="Y390" s="84" t="s">
        <v>4</v>
      </c>
      <c r="Z390" s="90">
        <f>E425</f>
        <v>1.7800000000000002</v>
      </c>
      <c r="AA390" s="97">
        <v>2.5139130434782611</v>
      </c>
      <c r="AB390" s="93">
        <f>AS31</f>
        <v>19.000000000000004</v>
      </c>
      <c r="AC390" s="93">
        <v>20.93</v>
      </c>
      <c r="AD390" s="93">
        <f>AD355+Table1525374962738597[[#This Row],[Column1]]</f>
        <v>5.8100000000000005</v>
      </c>
      <c r="AE390" s="111">
        <f>AE355+Table1525374962738597[[#This Row],[Column2]]</f>
        <v>7.5230434782608704</v>
      </c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</row>
    <row r="391" spans="1:71" x14ac:dyDescent="0.2">
      <c r="A391" s="84"/>
      <c r="B391" s="84"/>
      <c r="C391" s="84"/>
      <c r="D391" s="84"/>
      <c r="E391" s="34" t="s">
        <v>212</v>
      </c>
      <c r="F391" s="84"/>
      <c r="G391" s="34" t="s">
        <v>220</v>
      </c>
      <c r="H391" s="34" t="s">
        <v>216</v>
      </c>
      <c r="I391" s="84"/>
      <c r="J391" s="84"/>
      <c r="K391" s="84"/>
      <c r="L391" s="34" t="s">
        <v>228</v>
      </c>
      <c r="M391" t="s">
        <v>257</v>
      </c>
      <c r="N391" s="84"/>
      <c r="O391" s="87"/>
      <c r="P391" s="84"/>
      <c r="Q391" s="165"/>
      <c r="R391" s="34" t="s">
        <v>225</v>
      </c>
      <c r="S391" s="34" t="s">
        <v>221</v>
      </c>
      <c r="T391" s="84"/>
      <c r="U391" s="34" t="s">
        <v>39</v>
      </c>
      <c r="V391" s="34" t="s">
        <v>218</v>
      </c>
      <c r="W391" s="84"/>
      <c r="X391" s="84"/>
      <c r="Y391" s="84" t="s">
        <v>5</v>
      </c>
      <c r="Z391" s="90">
        <f>F425</f>
        <v>1.9300000000000002</v>
      </c>
      <c r="AA391" s="97">
        <v>1.5</v>
      </c>
      <c r="AB391" s="93">
        <f>AS32</f>
        <v>16.190000000000001</v>
      </c>
      <c r="AC391" s="93">
        <v>17.54</v>
      </c>
      <c r="AD391" s="93">
        <f>AD356+Table1525374962738597[[#This Row],[Column1]]</f>
        <v>6.1400000000000006</v>
      </c>
      <c r="AE391" s="111">
        <f>AE356+Table1525374962738597[[#This Row],[Column2]]</f>
        <v>5.8043892339544518</v>
      </c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</row>
    <row r="392" spans="1:71" x14ac:dyDescent="0.2">
      <c r="A392" s="84" t="s">
        <v>50</v>
      </c>
      <c r="B392" s="84" t="s">
        <v>1</v>
      </c>
      <c r="C392" s="84" t="s">
        <v>2</v>
      </c>
      <c r="D392" s="84" t="s">
        <v>113</v>
      </c>
      <c r="E392" s="84" t="s">
        <v>4</v>
      </c>
      <c r="F392" s="84" t="s">
        <v>5</v>
      </c>
      <c r="G392" s="34" t="s">
        <v>219</v>
      </c>
      <c r="H392" s="34" t="s">
        <v>217</v>
      </c>
      <c r="I392" s="84" t="s">
        <v>6</v>
      </c>
      <c r="J392" s="84" t="s">
        <v>180</v>
      </c>
      <c r="K392" s="84" t="s">
        <v>96</v>
      </c>
      <c r="L392" s="84" t="s">
        <v>9</v>
      </c>
      <c r="N392" s="84" t="s">
        <v>11</v>
      </c>
      <c r="O392" s="34" t="s">
        <v>209</v>
      </c>
      <c r="P392" s="84" t="s">
        <v>13</v>
      </c>
      <c r="Q392" s="162" t="s">
        <v>208</v>
      </c>
      <c r="R392" s="84" t="s">
        <v>191</v>
      </c>
      <c r="S392" s="34" t="s">
        <v>210</v>
      </c>
      <c r="T392" s="84" t="s">
        <v>17</v>
      </c>
      <c r="U392" s="34" t="s">
        <v>211</v>
      </c>
      <c r="V392" s="84" t="s">
        <v>19</v>
      </c>
      <c r="W392" s="84"/>
      <c r="X392" s="84"/>
      <c r="Y392" s="84" t="s">
        <v>6</v>
      </c>
      <c r="Z392" s="90">
        <f>I425</f>
        <v>1.33</v>
      </c>
      <c r="AA392" s="97">
        <v>1.5505263157894735</v>
      </c>
      <c r="AB392" s="93">
        <f t="shared" ref="AB392:AB405" si="64">AS35</f>
        <v>17.68</v>
      </c>
      <c r="AC392" s="93">
        <v>15.569999999999997</v>
      </c>
      <c r="AD392" s="93">
        <f>AD357+Table1525374962738597[[#This Row],[Column1]]</f>
        <v>5.97</v>
      </c>
      <c r="AE392" s="111">
        <f>AE357+Table1525374962738597[[#This Row],[Column2]]</f>
        <v>4.8752321981424149</v>
      </c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</row>
    <row r="393" spans="1:71" x14ac:dyDescent="0.2">
      <c r="A393" s="84">
        <v>2020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 t="s">
        <v>180</v>
      </c>
      <c r="Z393" s="90">
        <f>J425</f>
        <v>1.4900000000000002</v>
      </c>
      <c r="AA393" s="97">
        <v>1.7908695652173916</v>
      </c>
      <c r="AB393" s="93">
        <f t="shared" si="64"/>
        <v>16.160000000000004</v>
      </c>
      <c r="AC393" s="93">
        <v>15.5</v>
      </c>
      <c r="AD393" s="93">
        <f>AD358+Table1525374962738597[[#This Row],[Column1]]</f>
        <v>5.0299999999999994</v>
      </c>
      <c r="AE393" s="111">
        <f>AE358+Table1525374962738597[[#This Row],[Column2]]</f>
        <v>5.8125578769057036</v>
      </c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</row>
    <row r="394" spans="1:71" x14ac:dyDescent="0.2">
      <c r="A394" s="84">
        <v>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>
        <v>0.01</v>
      </c>
      <c r="P394" s="84"/>
      <c r="Q394" s="84"/>
      <c r="R394" s="84"/>
      <c r="S394" s="84"/>
      <c r="T394" s="84"/>
      <c r="U394" s="84"/>
      <c r="V394" s="84"/>
      <c r="W394" s="84">
        <v>1</v>
      </c>
      <c r="X394" s="84"/>
      <c r="Y394" s="84" t="s">
        <v>96</v>
      </c>
      <c r="Z394" s="90">
        <f>K425</f>
        <v>1.6400000000000001</v>
      </c>
      <c r="AA394" s="97"/>
      <c r="AB394" s="93">
        <f t="shared" si="64"/>
        <v>18.240000000000002</v>
      </c>
      <c r="AC394" s="93"/>
      <c r="AD394" s="93">
        <f>AD359+Table1525374962738597[[#This Row],[Column1]]</f>
        <v>6.5299999999999994</v>
      </c>
      <c r="AE394" s="111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</row>
    <row r="395" spans="1:71" x14ac:dyDescent="0.2">
      <c r="A395" s="84">
        <v>2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>
        <v>2</v>
      </c>
      <c r="X395" s="84"/>
      <c r="Y395" s="84" t="s">
        <v>9</v>
      </c>
      <c r="Z395" s="90">
        <f>L425</f>
        <v>1.5400000000000003</v>
      </c>
      <c r="AA395" s="97">
        <v>2.0100000000000002</v>
      </c>
      <c r="AB395" s="93">
        <f t="shared" si="64"/>
        <v>21.35</v>
      </c>
      <c r="AC395" s="93">
        <v>17.899999999999999</v>
      </c>
      <c r="AD395" s="93">
        <f>AD360+Table1525374962738597[[#This Row],[Column1]]</f>
        <v>6.8999999999999995</v>
      </c>
      <c r="AE395" s="111">
        <f>AE360+Table1525374962738597[[#This Row],[Column2]]</f>
        <v>6.4965424430641825</v>
      </c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</row>
    <row r="396" spans="1:71" x14ac:dyDescent="0.2">
      <c r="A396" s="84">
        <v>3</v>
      </c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>
        <v>3</v>
      </c>
      <c r="X396" s="84"/>
      <c r="Y396" s="34" t="s">
        <v>195</v>
      </c>
      <c r="Z396" s="90">
        <f>M425</f>
        <v>2</v>
      </c>
      <c r="AA396" s="97">
        <v>1.8673913043478259</v>
      </c>
      <c r="AB396" s="93">
        <f t="shared" si="64"/>
        <v>12.439999999999998</v>
      </c>
      <c r="AC396" s="93">
        <v>16.39</v>
      </c>
      <c r="AD396" s="93">
        <f>AD361+Table1525374962738597[[#This Row],[Column1]]</f>
        <v>7.0699999999999985</v>
      </c>
      <c r="AE396" s="111">
        <f>AE361+Table1525374962738597[[#This Row],[Column2]]</f>
        <v>5.858517786561265</v>
      </c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</row>
    <row r="397" spans="1:71" x14ac:dyDescent="0.2">
      <c r="A397" s="84">
        <v>4</v>
      </c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>
        <v>4</v>
      </c>
      <c r="X397" s="84"/>
      <c r="Y397" s="84" t="s">
        <v>11</v>
      </c>
      <c r="Z397" s="90">
        <f>N425</f>
        <v>2.4900000000000002</v>
      </c>
      <c r="AA397" s="97">
        <v>1.7295652173913041</v>
      </c>
      <c r="AB397" s="93">
        <f t="shared" si="64"/>
        <v>18.490000000000002</v>
      </c>
      <c r="AC397" s="93">
        <v>17.669999999999998</v>
      </c>
      <c r="AD397" s="93">
        <f>AD362+Table1525374962738597[[#This Row],[Column1]]</f>
        <v>7.7899999999999991</v>
      </c>
      <c r="AE397" s="111">
        <f>AE362+Table1525374962738597[[#This Row],[Column2]]</f>
        <v>6.09203557312253</v>
      </c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</row>
    <row r="398" spans="1:71" x14ac:dyDescent="0.2">
      <c r="A398" s="84">
        <v>5</v>
      </c>
      <c r="B398" s="84"/>
      <c r="C398" s="84"/>
      <c r="D398" s="84"/>
      <c r="E398" s="84"/>
      <c r="F398" s="84"/>
      <c r="G398" s="84"/>
      <c r="H398" s="84"/>
      <c r="I398" s="84"/>
      <c r="J398" s="84"/>
      <c r="L398" s="84"/>
      <c r="M398" s="84"/>
      <c r="N398" s="84"/>
      <c r="O398" s="84"/>
      <c r="P398" s="84">
        <v>0.01</v>
      </c>
      <c r="Q398" s="84"/>
      <c r="R398" s="84"/>
      <c r="T398" s="84"/>
      <c r="U398" s="84"/>
      <c r="V398" s="84"/>
      <c r="W398" s="84">
        <v>5</v>
      </c>
      <c r="X398" s="84"/>
      <c r="Y398" s="84" t="s">
        <v>185</v>
      </c>
      <c r="Z398" s="90">
        <f>O425</f>
        <v>1.2900000000000003</v>
      </c>
      <c r="AA398" s="97">
        <v>1.735217391304348</v>
      </c>
      <c r="AB398" s="93">
        <f t="shared" si="64"/>
        <v>18.43</v>
      </c>
      <c r="AC398" s="93">
        <v>15.38</v>
      </c>
      <c r="AD398" s="93">
        <f>AD363+Table1525374962738597[[#This Row],[Column1]]</f>
        <v>5.8199999999999985</v>
      </c>
      <c r="AE398" s="111">
        <f>AE363+Table1525374962738597[[#This Row],[Column2]]</f>
        <v>5.4741200828157357</v>
      </c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</row>
    <row r="399" spans="1:71" x14ac:dyDescent="0.2">
      <c r="A399" s="84">
        <v>6</v>
      </c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>
        <v>0.01</v>
      </c>
      <c r="W399" s="84">
        <v>6</v>
      </c>
      <c r="X399" s="84"/>
      <c r="Y399" s="84" t="s">
        <v>13</v>
      </c>
      <c r="Z399" s="90">
        <f>P425</f>
        <v>1.3199999999999998</v>
      </c>
      <c r="AA399" s="97">
        <v>1.6473913043478261</v>
      </c>
      <c r="AB399" s="93">
        <f t="shared" si="64"/>
        <v>18.59</v>
      </c>
      <c r="AC399" s="93">
        <v>15.180000000000003</v>
      </c>
      <c r="AD399" s="93">
        <f>AD364+Table1525374962738597[[#This Row],[Column1]]</f>
        <v>6.35</v>
      </c>
      <c r="AE399" s="111">
        <f>AE364+Table1525374962738597[[#This Row],[Column2]]</f>
        <v>5.1704347826086954</v>
      </c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</row>
    <row r="400" spans="1:71" x14ac:dyDescent="0.2">
      <c r="A400" s="84">
        <v>7</v>
      </c>
      <c r="B400" s="84">
        <v>0.02</v>
      </c>
      <c r="C400" s="84"/>
      <c r="D400" s="84"/>
      <c r="E400" s="84"/>
      <c r="F400" s="84"/>
      <c r="G400" s="84"/>
      <c r="H400" s="84"/>
      <c r="I400" s="84"/>
      <c r="J400" s="84">
        <v>0.01</v>
      </c>
      <c r="K400" s="84"/>
      <c r="L400" s="84">
        <v>0.01</v>
      </c>
      <c r="M400" s="84"/>
      <c r="N400" s="84"/>
      <c r="O400" s="84"/>
      <c r="P400" s="84"/>
      <c r="Q400" s="84"/>
      <c r="R400" s="84"/>
      <c r="S400" s="84">
        <v>0.01</v>
      </c>
      <c r="T400" s="84"/>
      <c r="U400" s="84">
        <v>0.01</v>
      </c>
      <c r="V400" s="84"/>
      <c r="W400" s="84">
        <v>7</v>
      </c>
      <c r="X400" s="84"/>
      <c r="Y400" s="84" t="s">
        <v>14</v>
      </c>
      <c r="Z400" s="90">
        <f>Q425</f>
        <v>2.12</v>
      </c>
      <c r="AA400" s="97">
        <v>1.6790476190476189</v>
      </c>
      <c r="AB400" s="93">
        <f t="shared" si="64"/>
        <v>9.7399999999999984</v>
      </c>
      <c r="AC400" s="93">
        <v>15.379999999999999</v>
      </c>
      <c r="AD400" s="93">
        <f>AD365+Table1525374962738597[[#This Row],[Column1]]</f>
        <v>3.44</v>
      </c>
      <c r="AE400" s="111">
        <f>AE365+Table1525374962738597[[#This Row],[Column2]]</f>
        <v>5.1366600790513832</v>
      </c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</row>
    <row r="401" spans="1:71" x14ac:dyDescent="0.2">
      <c r="A401" s="84">
        <v>8</v>
      </c>
      <c r="B401" s="84"/>
      <c r="C401" s="84"/>
      <c r="D401" s="84"/>
      <c r="E401" s="84"/>
      <c r="F401" s="84">
        <v>0.03</v>
      </c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>
        <v>0.01</v>
      </c>
      <c r="W401" s="84">
        <v>8</v>
      </c>
      <c r="X401" s="84"/>
      <c r="Y401" s="84" t="s">
        <v>191</v>
      </c>
      <c r="Z401" s="90">
        <f>R425</f>
        <v>1.5899999999999999</v>
      </c>
      <c r="AA401" s="97">
        <v>1.4900000000000002</v>
      </c>
      <c r="AB401" s="93">
        <f t="shared" si="64"/>
        <v>12.75</v>
      </c>
      <c r="AC401" s="93">
        <v>15.579999999999998</v>
      </c>
      <c r="AD401" s="93">
        <f>AD366+Table1525374962738597[[#This Row],[Column1]]</f>
        <v>5.0100000000000007</v>
      </c>
      <c r="AE401" s="111">
        <f>AE366+Table1525374962738597[[#This Row],[Column2]]</f>
        <v>5.4239869281045756</v>
      </c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</row>
    <row r="402" spans="1:71" x14ac:dyDescent="0.2">
      <c r="A402" s="84">
        <v>9</v>
      </c>
      <c r="B402" s="84">
        <v>0.09</v>
      </c>
      <c r="C402" s="84">
        <v>0.09</v>
      </c>
      <c r="D402" s="84">
        <v>7.0000000000000007E-2</v>
      </c>
      <c r="E402" s="34">
        <v>0.09</v>
      </c>
      <c r="F402" s="84">
        <v>0.02</v>
      </c>
      <c r="G402" s="34">
        <v>0.06</v>
      </c>
      <c r="H402" s="34">
        <v>0.23</v>
      </c>
      <c r="I402" s="139">
        <v>0.05</v>
      </c>
      <c r="J402" s="159">
        <v>0.08</v>
      </c>
      <c r="K402" s="159">
        <v>0.09</v>
      </c>
      <c r="L402" s="159">
        <v>0.09</v>
      </c>
      <c r="M402" s="84">
        <v>7.0000000000000007E-2</v>
      </c>
      <c r="N402" s="159">
        <v>0.15</v>
      </c>
      <c r="O402" s="159">
        <v>0.05</v>
      </c>
      <c r="P402">
        <v>0.03</v>
      </c>
      <c r="Q402" s="84"/>
      <c r="R402" s="84">
        <v>0.09</v>
      </c>
      <c r="S402" s="84">
        <v>0.15</v>
      </c>
      <c r="T402" s="84">
        <v>0.06</v>
      </c>
      <c r="U402" s="84">
        <v>7.0000000000000007E-2</v>
      </c>
      <c r="V402" s="34">
        <v>0.14000000000000001</v>
      </c>
      <c r="W402" s="84">
        <v>9</v>
      </c>
      <c r="X402" s="84"/>
      <c r="Y402" s="84" t="s">
        <v>16</v>
      </c>
      <c r="Z402" s="90">
        <f>S425</f>
        <v>1.53</v>
      </c>
      <c r="AA402" s="97">
        <v>2.0334782608695652</v>
      </c>
      <c r="AB402" s="93">
        <f t="shared" si="64"/>
        <v>17.57</v>
      </c>
      <c r="AC402" s="93">
        <v>14.350000000000001</v>
      </c>
      <c r="AD402" s="93">
        <f>AD367+Table1525374962738597[[#This Row],[Column1]]</f>
        <v>5.2</v>
      </c>
      <c r="AE402" s="111">
        <f>AE367+Table1525374962738597[[#This Row],[Column2]]</f>
        <v>6.5866045548654242</v>
      </c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</row>
    <row r="403" spans="1:71" x14ac:dyDescent="0.2">
      <c r="A403" s="84">
        <v>10</v>
      </c>
      <c r="B403" s="84"/>
      <c r="C403" s="84"/>
      <c r="D403" s="84"/>
      <c r="E403" s="84"/>
      <c r="F403" s="84"/>
      <c r="G403" s="84"/>
      <c r="H403" s="84">
        <v>0.23</v>
      </c>
      <c r="I403" s="84"/>
      <c r="J403" s="84"/>
      <c r="K403" s="84"/>
      <c r="L403" s="84">
        <v>0.01</v>
      </c>
      <c r="M403" s="84"/>
      <c r="N403" s="84">
        <v>0.15</v>
      </c>
      <c r="O403" s="84"/>
      <c r="P403" s="84"/>
      <c r="Q403" s="84"/>
      <c r="R403" s="84"/>
      <c r="T403" s="84">
        <v>0.06</v>
      </c>
      <c r="U403" s="84"/>
      <c r="V403" s="84"/>
      <c r="W403" s="84">
        <v>10</v>
      </c>
      <c r="X403" s="84"/>
      <c r="Y403" s="84" t="s">
        <v>17</v>
      </c>
      <c r="Z403" s="90">
        <f>T425</f>
        <v>1.3</v>
      </c>
      <c r="AA403" s="97">
        <v>1.5850000000000002</v>
      </c>
      <c r="AB403" s="93">
        <f t="shared" si="64"/>
        <v>20.779999999999998</v>
      </c>
      <c r="AC403" s="93">
        <v>13.16</v>
      </c>
      <c r="AD403" s="93">
        <f>AD368+Table1525374962738597[[#This Row],[Column1]]</f>
        <v>5.4899999999999993</v>
      </c>
      <c r="AE403" s="111">
        <f>AE368+Table1525374962738597[[#This Row],[Column2]]</f>
        <v>5.4666403162055337</v>
      </c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</row>
    <row r="404" spans="1:71" x14ac:dyDescent="0.2">
      <c r="A404" s="84">
        <v>11</v>
      </c>
      <c r="B404" s="84">
        <v>7.0000000000000007E-2</v>
      </c>
      <c r="D404">
        <v>0.05</v>
      </c>
      <c r="E404" s="84"/>
      <c r="F404" s="84"/>
      <c r="G404" s="84"/>
      <c r="H404" s="84"/>
      <c r="I404" s="84">
        <v>0.03</v>
      </c>
      <c r="J404" s="84">
        <v>0.04</v>
      </c>
      <c r="K404">
        <v>7.0000000000000007E-2</v>
      </c>
      <c r="L404" s="34">
        <v>0.09</v>
      </c>
      <c r="M404" s="84"/>
      <c r="N404" s="84"/>
      <c r="O404" s="84">
        <v>0.01</v>
      </c>
      <c r="P404">
        <v>0.02</v>
      </c>
      <c r="Q404" s="84">
        <v>0.14000000000000001</v>
      </c>
      <c r="R404" s="84">
        <v>0.06</v>
      </c>
      <c r="S404">
        <v>0.01</v>
      </c>
      <c r="T404" s="84"/>
      <c r="U404" s="34">
        <v>0.01</v>
      </c>
      <c r="V404" s="84"/>
      <c r="W404" s="84">
        <v>11</v>
      </c>
      <c r="X404" s="84"/>
      <c r="Y404" s="84" t="s">
        <v>18</v>
      </c>
      <c r="Z404" s="90">
        <f>U425</f>
        <v>1.9899999999999998</v>
      </c>
      <c r="AA404" s="97">
        <v>2.3391666666666668</v>
      </c>
      <c r="AB404" s="93">
        <f t="shared" si="64"/>
        <v>22.699999999999996</v>
      </c>
      <c r="AC404" s="93"/>
      <c r="AD404" s="93">
        <f>AD369+Table1525374962738597[[#This Row],[Column1]]</f>
        <v>8.379999999999999</v>
      </c>
      <c r="AE404" s="111">
        <f>AE369+Table1525374962738597[[#This Row],[Column2]]</f>
        <v>6.246666666666667</v>
      </c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</row>
    <row r="405" spans="1:71" x14ac:dyDescent="0.2">
      <c r="A405" s="84">
        <v>12</v>
      </c>
      <c r="B405" s="84"/>
      <c r="F405" s="84"/>
      <c r="G405" s="84"/>
      <c r="H405" s="84"/>
      <c r="I405">
        <v>0.03</v>
      </c>
      <c r="J405" s="84"/>
      <c r="L405" s="84"/>
      <c r="M405" s="84"/>
      <c r="N405" s="84"/>
      <c r="O405" s="84">
        <v>0.01</v>
      </c>
      <c r="P405">
        <v>0.01</v>
      </c>
      <c r="Q405" s="84">
        <v>0.13</v>
      </c>
      <c r="S405" s="84"/>
      <c r="T405" s="84"/>
      <c r="U405" s="84"/>
      <c r="V405" s="84"/>
      <c r="W405" s="84">
        <v>12</v>
      </c>
      <c r="X405" s="84"/>
      <c r="Y405" s="84" t="s">
        <v>19</v>
      </c>
      <c r="Z405" s="90">
        <f>V425</f>
        <v>2.3600000000000003</v>
      </c>
      <c r="AA405" s="97">
        <v>3.2076923076923078</v>
      </c>
      <c r="AB405" s="93">
        <f t="shared" si="64"/>
        <v>20.009999999999998</v>
      </c>
      <c r="AC405" s="93"/>
      <c r="AD405" s="93">
        <f>AD370+Table1525374962738597[[#This Row],[Column1]]</f>
        <v>8.1699999999999982</v>
      </c>
      <c r="AE405" s="111">
        <f>AE370+Table1525374962738597[[#This Row],[Column2]]</f>
        <v>9.0100000000000016</v>
      </c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</row>
    <row r="406" spans="1:71" x14ac:dyDescent="0.2">
      <c r="A406" s="84">
        <v>13</v>
      </c>
      <c r="B406" s="84">
        <v>0.02</v>
      </c>
      <c r="C406" s="84"/>
      <c r="D406" s="84"/>
      <c r="F406" s="84"/>
      <c r="G406" s="84"/>
      <c r="H406" s="84"/>
      <c r="I406" s="84"/>
      <c r="J406" s="84"/>
      <c r="K406" s="84">
        <v>0.02</v>
      </c>
      <c r="L406" s="84"/>
      <c r="M406" s="84">
        <v>0.03</v>
      </c>
      <c r="N406" s="84"/>
      <c r="O406" s="84"/>
      <c r="Q406" s="84">
        <v>0.01</v>
      </c>
      <c r="R406">
        <v>0.02</v>
      </c>
      <c r="S406" s="84"/>
      <c r="T406" s="84"/>
      <c r="U406" s="84">
        <v>0.02</v>
      </c>
      <c r="V406" s="84"/>
      <c r="W406" s="84">
        <v>13</v>
      </c>
      <c r="X406" s="84"/>
      <c r="Y406" s="84"/>
      <c r="Z406" s="90"/>
      <c r="AA406" s="90"/>
      <c r="AB406" s="92"/>
      <c r="AC406" s="92"/>
      <c r="AD406" s="93"/>
      <c r="AE406" s="111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</row>
    <row r="407" spans="1:71" x14ac:dyDescent="0.2">
      <c r="A407" s="84">
        <v>14</v>
      </c>
      <c r="B407" s="34">
        <v>0.02</v>
      </c>
      <c r="C407" s="84">
        <v>0.01</v>
      </c>
      <c r="D407" s="84">
        <v>0.02</v>
      </c>
      <c r="E407" s="84"/>
      <c r="F407" s="84"/>
      <c r="G407" s="84"/>
      <c r="H407" s="84"/>
      <c r="I407" s="84"/>
      <c r="J407" s="84"/>
      <c r="K407" s="34">
        <v>0.02</v>
      </c>
      <c r="L407" s="84"/>
      <c r="M407" s="84">
        <v>0.04</v>
      </c>
      <c r="N407" s="84"/>
      <c r="O407" s="34">
        <v>0.02</v>
      </c>
      <c r="P407" s="84">
        <v>0.06</v>
      </c>
      <c r="Q407" s="34">
        <v>0.04</v>
      </c>
      <c r="R407" s="84">
        <v>0.03</v>
      </c>
      <c r="T407" s="84">
        <v>0.02</v>
      </c>
      <c r="U407" s="34">
        <v>0.01</v>
      </c>
      <c r="V407" s="34">
        <v>0.08</v>
      </c>
      <c r="W407" s="84">
        <v>14</v>
      </c>
      <c r="X407" s="84"/>
      <c r="Y407" s="84" t="s">
        <v>101</v>
      </c>
      <c r="Z407" s="90"/>
      <c r="AA407" s="90"/>
      <c r="AB407" s="92"/>
      <c r="AC407" s="163"/>
      <c r="AD407" s="92" t="s">
        <v>145</v>
      </c>
      <c r="AE407" s="93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</row>
    <row r="408" spans="1:71" x14ac:dyDescent="0.2">
      <c r="A408" s="84">
        <v>15</v>
      </c>
      <c r="B408" s="34">
        <v>0.04</v>
      </c>
      <c r="C408" s="84">
        <v>0.18</v>
      </c>
      <c r="D408" s="84">
        <v>0.01</v>
      </c>
      <c r="E408" s="34">
        <v>0.13</v>
      </c>
      <c r="F408" s="84">
        <v>0.89</v>
      </c>
      <c r="G408" s="34">
        <v>7.0000000000000007E-2</v>
      </c>
      <c r="H408" s="34">
        <v>0.14000000000000001</v>
      </c>
      <c r="I408" s="84">
        <v>0.02</v>
      </c>
      <c r="J408" s="34">
        <v>0.02</v>
      </c>
      <c r="K408" s="34">
        <v>0.04</v>
      </c>
      <c r="L408" s="34">
        <v>0.04</v>
      </c>
      <c r="M408" s="84">
        <v>0.01</v>
      </c>
      <c r="N408" s="34">
        <v>0.15</v>
      </c>
      <c r="O408" s="34">
        <v>0.02</v>
      </c>
      <c r="P408" s="34">
        <v>0.08</v>
      </c>
      <c r="Q408" s="34">
        <v>0.16</v>
      </c>
      <c r="R408" s="34">
        <v>0.02</v>
      </c>
      <c r="S408" s="84">
        <v>7.0000000000000007E-2</v>
      </c>
      <c r="T408" s="34">
        <v>7.0000000000000007E-2</v>
      </c>
      <c r="U408" s="34">
        <v>0.01</v>
      </c>
      <c r="V408" s="34">
        <v>0.2</v>
      </c>
      <c r="W408" s="84">
        <v>15</v>
      </c>
      <c r="X408" s="84"/>
      <c r="Y408" s="84"/>
      <c r="Z408" s="91" t="s">
        <v>102</v>
      </c>
      <c r="AA408" s="91"/>
      <c r="AB408" s="92"/>
      <c r="AC408" s="92"/>
      <c r="AD408" s="93"/>
      <c r="AE408" s="111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</row>
    <row r="409" spans="1:71" x14ac:dyDescent="0.2">
      <c r="A409" s="84">
        <v>16</v>
      </c>
      <c r="B409" s="34">
        <v>0.05</v>
      </c>
      <c r="C409" s="84">
        <v>0.05</v>
      </c>
      <c r="D409" s="34">
        <v>0.02</v>
      </c>
      <c r="E409" s="34">
        <v>0.16</v>
      </c>
      <c r="F409" s="84">
        <v>0.13</v>
      </c>
      <c r="G409" s="34">
        <v>0.13</v>
      </c>
      <c r="H409" s="34">
        <v>0.14000000000000001</v>
      </c>
      <c r="I409" s="34">
        <v>0.1</v>
      </c>
      <c r="J409" s="34">
        <v>0.08</v>
      </c>
      <c r="K409" s="34">
        <v>0.05</v>
      </c>
      <c r="L409" s="34">
        <v>0.04</v>
      </c>
      <c r="M409" s="34">
        <v>0.17</v>
      </c>
      <c r="N409" s="34">
        <v>0.19</v>
      </c>
      <c r="O409" s="34">
        <v>0.13</v>
      </c>
      <c r="P409" s="34">
        <v>0.01</v>
      </c>
      <c r="Q409" s="34">
        <v>0.15</v>
      </c>
      <c r="R409" s="34">
        <v>0.13</v>
      </c>
      <c r="S409" s="84">
        <v>0.18</v>
      </c>
      <c r="T409" s="34">
        <v>0.09</v>
      </c>
      <c r="U409" s="34">
        <v>0.11</v>
      </c>
      <c r="V409" s="34">
        <v>0.26</v>
      </c>
      <c r="W409" s="84">
        <v>16</v>
      </c>
      <c r="X409" s="84"/>
      <c r="Y409" s="84"/>
      <c r="Z409" s="90"/>
      <c r="AA409" s="90"/>
      <c r="AB409" s="92"/>
      <c r="AC409" s="92"/>
      <c r="AD409" s="93"/>
      <c r="AE409" s="109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</row>
    <row r="410" spans="1:71" x14ac:dyDescent="0.2">
      <c r="A410" s="84">
        <v>17</v>
      </c>
      <c r="B410" s="34">
        <v>0.01</v>
      </c>
      <c r="C410" s="34">
        <v>0.01</v>
      </c>
      <c r="E410" s="84">
        <v>0.01</v>
      </c>
      <c r="F410" s="84">
        <v>0.01</v>
      </c>
      <c r="G410" s="34">
        <v>0.15</v>
      </c>
      <c r="H410" s="34">
        <v>0.21</v>
      </c>
      <c r="I410" s="84"/>
      <c r="J410" s="84"/>
      <c r="K410" s="34">
        <v>0.01</v>
      </c>
      <c r="L410" s="34">
        <v>0.01</v>
      </c>
      <c r="M410" s="34">
        <v>0.02</v>
      </c>
      <c r="N410" s="84">
        <v>0.22</v>
      </c>
      <c r="O410" s="34">
        <v>0.13</v>
      </c>
      <c r="P410" s="84"/>
      <c r="Q410" s="84"/>
      <c r="R410" s="84"/>
      <c r="S410" s="84"/>
      <c r="T410" s="34">
        <v>0.1</v>
      </c>
      <c r="U410" s="34">
        <v>0.03</v>
      </c>
      <c r="V410" s="34">
        <v>0.05</v>
      </c>
      <c r="W410" s="84">
        <v>17</v>
      </c>
      <c r="X410" s="84"/>
      <c r="Y410" s="84"/>
      <c r="Z410" s="90"/>
      <c r="AA410" s="90"/>
      <c r="AB410" s="92"/>
      <c r="AC410" s="92"/>
      <c r="AD410" s="93"/>
      <c r="AE410" s="93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</row>
    <row r="411" spans="1:71" x14ac:dyDescent="0.2">
      <c r="A411" s="84">
        <v>18</v>
      </c>
      <c r="B411" s="34">
        <v>0.01</v>
      </c>
      <c r="C411" s="34">
        <v>0.04</v>
      </c>
      <c r="E411" s="34">
        <v>0.01</v>
      </c>
      <c r="F411" s="34">
        <v>0.03</v>
      </c>
      <c r="G411" s="34">
        <v>0.01</v>
      </c>
      <c r="H411" s="34">
        <v>0.02</v>
      </c>
      <c r="I411" s="84">
        <v>0.01</v>
      </c>
      <c r="J411" s="84"/>
      <c r="K411" s="34">
        <v>0.01</v>
      </c>
      <c r="L411" s="34">
        <v>0.01</v>
      </c>
      <c r="M411" s="84"/>
      <c r="N411" s="34">
        <v>0.02</v>
      </c>
      <c r="O411" s="34">
        <v>0.01</v>
      </c>
      <c r="P411" s="34">
        <v>0.03</v>
      </c>
      <c r="Q411" s="34">
        <v>0.01</v>
      </c>
      <c r="R411" s="34">
        <v>0.01</v>
      </c>
      <c r="S411">
        <v>0.01</v>
      </c>
      <c r="T411" s="34">
        <v>0.04</v>
      </c>
      <c r="U411" s="34">
        <v>0.01</v>
      </c>
      <c r="V411" s="34">
        <v>0.03</v>
      </c>
      <c r="W411" s="84">
        <v>18</v>
      </c>
      <c r="X411" s="84"/>
      <c r="Y411" s="84"/>
      <c r="Z411" s="90"/>
      <c r="AA411" s="90"/>
      <c r="AB411" s="92"/>
      <c r="AC411" s="92"/>
      <c r="AD411" s="93"/>
      <c r="AE411" s="93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</row>
    <row r="412" spans="1:71" x14ac:dyDescent="0.2">
      <c r="A412" s="84">
        <v>19</v>
      </c>
      <c r="B412" s="34">
        <v>0.03</v>
      </c>
      <c r="C412" s="34">
        <v>7.0000000000000007E-2</v>
      </c>
      <c r="D412" s="84">
        <v>0.04</v>
      </c>
      <c r="E412" s="34">
        <v>0.15</v>
      </c>
      <c r="F412" s="34">
        <v>0.08</v>
      </c>
      <c r="G412" s="34">
        <v>0.01</v>
      </c>
      <c r="H412" s="34">
        <v>0.1</v>
      </c>
      <c r="I412" s="34">
        <v>0.08</v>
      </c>
      <c r="J412" s="34">
        <v>0.03</v>
      </c>
      <c r="K412" s="34">
        <v>0.03</v>
      </c>
      <c r="L412" s="34">
        <v>0.03</v>
      </c>
      <c r="M412" s="34">
        <v>0.05</v>
      </c>
      <c r="N412" s="34">
        <v>0.04</v>
      </c>
      <c r="O412" s="34">
        <v>7.0000000000000007E-2</v>
      </c>
      <c r="P412" s="34">
        <v>0.06</v>
      </c>
      <c r="Q412" s="34">
        <v>0.1</v>
      </c>
      <c r="R412" s="34">
        <v>0.06</v>
      </c>
      <c r="S412" s="84">
        <v>0.08</v>
      </c>
      <c r="T412" s="34">
        <v>0.06</v>
      </c>
      <c r="U412" s="34">
        <v>0.06</v>
      </c>
      <c r="V412" s="34">
        <v>7.0000000000000007E-2</v>
      </c>
      <c r="W412" s="84">
        <v>19</v>
      </c>
      <c r="X412" s="84"/>
      <c r="Y412" s="84"/>
      <c r="Z412" s="90"/>
      <c r="AA412" s="90"/>
      <c r="AB412" s="92"/>
      <c r="AC412" s="92"/>
      <c r="AD412" s="93"/>
      <c r="AE412" s="93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</row>
    <row r="413" spans="1:71" x14ac:dyDescent="0.2">
      <c r="A413" s="84">
        <v>20</v>
      </c>
      <c r="B413" s="34">
        <v>0.08</v>
      </c>
      <c r="C413" s="34">
        <v>0.24</v>
      </c>
      <c r="D413" s="34">
        <v>0.04</v>
      </c>
      <c r="E413" s="34">
        <v>0.04</v>
      </c>
      <c r="F413" s="34">
        <v>0.01</v>
      </c>
      <c r="G413" s="34">
        <v>0.02</v>
      </c>
      <c r="H413" s="34">
        <v>0.37</v>
      </c>
      <c r="I413" s="34">
        <v>0.03</v>
      </c>
      <c r="J413" s="34">
        <v>0.01</v>
      </c>
      <c r="K413" s="34">
        <v>0.08</v>
      </c>
      <c r="L413" s="34">
        <v>0.06</v>
      </c>
      <c r="M413" s="34">
        <v>0.31</v>
      </c>
      <c r="N413" s="34">
        <v>0.2</v>
      </c>
      <c r="O413" s="34">
        <v>0.09</v>
      </c>
      <c r="P413" s="34">
        <v>0.18</v>
      </c>
      <c r="Q413" s="34">
        <v>0.13</v>
      </c>
      <c r="R413" s="34">
        <v>7.0000000000000007E-2</v>
      </c>
      <c r="S413" s="34">
        <v>7.0000000000000007E-2</v>
      </c>
      <c r="T413" s="34">
        <v>0.26</v>
      </c>
      <c r="U413" s="34">
        <v>0.32</v>
      </c>
      <c r="V413" s="34">
        <v>0.23</v>
      </c>
      <c r="W413" s="84">
        <v>20</v>
      </c>
      <c r="X413" s="84"/>
      <c r="Y413" s="84"/>
      <c r="Z413" s="90"/>
      <c r="AA413" s="90"/>
      <c r="AB413" s="92"/>
      <c r="AC413" s="92"/>
      <c r="AD413" s="93"/>
      <c r="AE413" s="93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</row>
    <row r="414" spans="1:71" x14ac:dyDescent="0.2">
      <c r="A414" s="84">
        <v>21</v>
      </c>
      <c r="B414" s="34">
        <v>0.39</v>
      </c>
      <c r="C414" s="34">
        <v>0.27</v>
      </c>
      <c r="D414" s="34">
        <v>0.41</v>
      </c>
      <c r="E414" s="34">
        <v>0.38</v>
      </c>
      <c r="F414" s="34">
        <v>0.21</v>
      </c>
      <c r="G414" s="34">
        <v>0.45</v>
      </c>
      <c r="H414" s="34">
        <v>0.6</v>
      </c>
      <c r="I414" s="34">
        <v>0.24</v>
      </c>
      <c r="J414" s="34">
        <v>0.44</v>
      </c>
      <c r="K414" s="34">
        <v>0.39</v>
      </c>
      <c r="L414" s="34">
        <v>0.4</v>
      </c>
      <c r="M414" s="34">
        <v>0.43</v>
      </c>
      <c r="N414" s="34">
        <v>0.32</v>
      </c>
      <c r="O414" s="34">
        <v>0.28000000000000003</v>
      </c>
      <c r="P414" s="34">
        <v>0.2</v>
      </c>
      <c r="Q414" s="34">
        <v>0.33</v>
      </c>
      <c r="R414" s="34">
        <v>0.33</v>
      </c>
      <c r="S414" s="34">
        <v>0.28999999999999998</v>
      </c>
      <c r="T414" s="34">
        <v>0.27</v>
      </c>
      <c r="U414" s="34">
        <v>0.49</v>
      </c>
      <c r="V414" s="34">
        <v>0.36</v>
      </c>
      <c r="W414" s="84">
        <v>21</v>
      </c>
      <c r="X414" s="84"/>
      <c r="Y414" s="84"/>
      <c r="Z414" s="90"/>
      <c r="AA414" s="90"/>
      <c r="AB414" s="92"/>
      <c r="AC414" s="92"/>
      <c r="AD414" s="93"/>
      <c r="AE414" s="93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</row>
    <row r="415" spans="1:71" x14ac:dyDescent="0.2">
      <c r="A415" s="84">
        <v>22</v>
      </c>
      <c r="B415" s="34">
        <v>0.05</v>
      </c>
      <c r="C415" s="84"/>
      <c r="D415" s="34">
        <v>0.02</v>
      </c>
      <c r="E415" s="84"/>
      <c r="F415" s="84"/>
      <c r="G415" s="34">
        <v>0.02</v>
      </c>
      <c r="H415" s="34">
        <v>0.19</v>
      </c>
      <c r="I415" s="34">
        <v>0.13</v>
      </c>
      <c r="J415" s="84"/>
      <c r="K415" s="34">
        <v>0.05</v>
      </c>
      <c r="L415" s="34">
        <v>0.03</v>
      </c>
      <c r="M415" s="34">
        <v>0.03</v>
      </c>
      <c r="N415" s="34">
        <v>0.15</v>
      </c>
      <c r="O415" s="34">
        <v>0.04</v>
      </c>
      <c r="P415" s="34">
        <v>0.2</v>
      </c>
      <c r="Q415" s="34">
        <v>0.01</v>
      </c>
      <c r="R415" s="34">
        <v>0.02</v>
      </c>
      <c r="S415" s="34">
        <v>0.01</v>
      </c>
      <c r="T415" s="34">
        <v>0.12</v>
      </c>
      <c r="U415" s="34">
        <v>0.04</v>
      </c>
      <c r="V415" s="34">
        <v>0.37</v>
      </c>
      <c r="W415" s="84">
        <v>22</v>
      </c>
      <c r="X415" s="84"/>
      <c r="Y415" s="84"/>
      <c r="Z415" s="90"/>
      <c r="AA415" s="90"/>
      <c r="AB415" s="92"/>
      <c r="AC415" s="92"/>
      <c r="AD415" s="93"/>
      <c r="AE415" s="93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</row>
    <row r="416" spans="1:71" x14ac:dyDescent="0.2">
      <c r="A416" s="84">
        <v>23</v>
      </c>
      <c r="B416" s="84"/>
      <c r="C416" s="84"/>
      <c r="D416" s="84"/>
      <c r="E416" s="84"/>
      <c r="F416" s="84"/>
      <c r="G416" s="84"/>
      <c r="H416" s="84"/>
      <c r="I416" s="84"/>
      <c r="J416" s="84"/>
      <c r="L416" s="3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>
        <v>23</v>
      </c>
      <c r="X416" s="84"/>
      <c r="Y416" s="84"/>
      <c r="Z416" s="90"/>
      <c r="AA416" s="90"/>
      <c r="AB416" s="92"/>
      <c r="AC416" s="92"/>
      <c r="AD416" s="93"/>
      <c r="AE416" s="93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</row>
    <row r="417" spans="1:71" x14ac:dyDescent="0.2">
      <c r="A417" s="84">
        <v>24</v>
      </c>
      <c r="B417" s="84"/>
      <c r="C417" s="84"/>
      <c r="D417" s="84"/>
      <c r="E417" s="84"/>
      <c r="F417" s="84"/>
      <c r="G417" s="84"/>
      <c r="H417" s="84"/>
      <c r="I417" s="84"/>
      <c r="J417" s="84"/>
      <c r="L417" s="34"/>
      <c r="M417" s="84"/>
      <c r="N417" s="84"/>
      <c r="O417" s="84"/>
      <c r="P417" s="84"/>
      <c r="Q417" s="84"/>
      <c r="R417" s="84"/>
      <c r="T417" s="84"/>
      <c r="U417" s="84"/>
      <c r="V417" s="84"/>
      <c r="W417" s="84">
        <v>24</v>
      </c>
      <c r="X417" s="84"/>
      <c r="Y417" s="84"/>
      <c r="Z417" s="90"/>
      <c r="AA417" s="90"/>
      <c r="AB417" s="92"/>
      <c r="AC417" s="92"/>
      <c r="AD417" s="93"/>
      <c r="AE417" s="93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</row>
    <row r="418" spans="1:71" x14ac:dyDescent="0.2">
      <c r="A418" s="84">
        <v>25</v>
      </c>
      <c r="B418" s="34">
        <v>0.13</v>
      </c>
      <c r="C418" s="84"/>
      <c r="D418" s="84"/>
      <c r="E418">
        <v>0.15</v>
      </c>
      <c r="F418" s="84"/>
      <c r="G418" s="34">
        <v>0.17</v>
      </c>
      <c r="H418" s="34">
        <v>0.01</v>
      </c>
      <c r="I418" s="34">
        <v>0.13</v>
      </c>
      <c r="J418" s="84">
        <v>7.0000000000000007E-2</v>
      </c>
      <c r="L418" s="34">
        <v>0.15</v>
      </c>
      <c r="M418" s="34">
        <v>0.11</v>
      </c>
      <c r="N418" s="34">
        <v>0.12</v>
      </c>
      <c r="O418" s="34">
        <v>7.0000000000000007E-2</v>
      </c>
      <c r="P418" s="84"/>
      <c r="Q418" s="34">
        <v>0.1</v>
      </c>
      <c r="R418" s="34">
        <v>0.14000000000000001</v>
      </c>
      <c r="S418" s="84">
        <v>0.16</v>
      </c>
      <c r="T418" s="84"/>
      <c r="U418" s="34">
        <v>0.13</v>
      </c>
      <c r="V418" s="34">
        <v>0.03</v>
      </c>
      <c r="W418" s="84">
        <v>25</v>
      </c>
      <c r="X418" s="84"/>
      <c r="Y418" s="84"/>
      <c r="Z418" s="90"/>
      <c r="AA418" s="90"/>
      <c r="AB418" s="92"/>
      <c r="AC418" s="92"/>
      <c r="AD418" s="93"/>
      <c r="AE418" s="93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</row>
    <row r="419" spans="1:71" x14ac:dyDescent="0.2">
      <c r="A419" s="84">
        <v>26</v>
      </c>
      <c r="B419" s="84">
        <v>0.1</v>
      </c>
      <c r="C419" s="84">
        <v>0.06</v>
      </c>
      <c r="E419" s="84">
        <v>0.04</v>
      </c>
      <c r="F419" s="34">
        <v>0.08</v>
      </c>
      <c r="G419" s="34">
        <v>0.23</v>
      </c>
      <c r="H419" s="84">
        <v>0.03</v>
      </c>
      <c r="I419" s="84">
        <v>0.13</v>
      </c>
      <c r="J419" s="84">
        <v>0.01</v>
      </c>
      <c r="K419">
        <v>0.13</v>
      </c>
      <c r="L419" s="84">
        <v>0.09</v>
      </c>
      <c r="M419" s="34">
        <v>0.03</v>
      </c>
      <c r="N419" s="34">
        <v>0.12</v>
      </c>
      <c r="O419" s="34">
        <v>7.0000000000000007E-2</v>
      </c>
      <c r="P419" s="34">
        <v>0.06</v>
      </c>
      <c r="Q419" s="84">
        <v>0.02</v>
      </c>
      <c r="R419" s="34" t="s">
        <v>261</v>
      </c>
      <c r="S419" s="84">
        <v>0.02</v>
      </c>
      <c r="T419" s="34">
        <v>0.04</v>
      </c>
      <c r="U419" s="34">
        <v>0.05</v>
      </c>
      <c r="V419" s="34">
        <v>0.05</v>
      </c>
      <c r="W419" s="84">
        <v>26</v>
      </c>
      <c r="X419" s="84"/>
      <c r="Y419" s="84"/>
      <c r="Z419" s="90"/>
      <c r="AA419" s="90"/>
      <c r="AB419" s="92"/>
      <c r="AC419" s="92"/>
      <c r="AD419" s="93"/>
      <c r="AE419" s="93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</row>
    <row r="420" spans="1:71" x14ac:dyDescent="0.2">
      <c r="A420" s="84">
        <v>27</v>
      </c>
      <c r="C420" s="84"/>
      <c r="D420" s="84"/>
      <c r="E420" s="84"/>
      <c r="F420" s="84"/>
      <c r="G420" s="84"/>
      <c r="H420" s="84">
        <v>0.03</v>
      </c>
      <c r="I420" s="84">
        <v>0.04</v>
      </c>
      <c r="J420" s="84"/>
      <c r="K420" s="84">
        <v>0.1</v>
      </c>
      <c r="L420" s="84"/>
      <c r="M420" s="84"/>
      <c r="N420" s="84">
        <v>0.06</v>
      </c>
      <c r="O420">
        <v>0.01</v>
      </c>
      <c r="Q420" s="84"/>
      <c r="R420" s="84"/>
      <c r="S420" s="84"/>
      <c r="T420" s="84">
        <v>0.01</v>
      </c>
      <c r="U420" s="84"/>
      <c r="V420" s="84"/>
      <c r="W420" s="84">
        <v>27</v>
      </c>
      <c r="X420" s="84"/>
      <c r="Y420" s="84"/>
      <c r="Z420" s="90"/>
      <c r="AA420" s="90"/>
      <c r="AB420" s="92"/>
      <c r="AC420" s="92"/>
      <c r="AD420" s="93"/>
      <c r="AE420" s="93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</row>
    <row r="421" spans="1:71" x14ac:dyDescent="0.2">
      <c r="A421" s="84">
        <v>28</v>
      </c>
      <c r="C421" s="84"/>
      <c r="F421" s="84"/>
      <c r="G421" s="84"/>
      <c r="H421" s="84"/>
      <c r="I421" s="84"/>
      <c r="J421" s="84"/>
      <c r="L421" s="84"/>
      <c r="M421" s="84"/>
      <c r="N421" s="84"/>
      <c r="Q421" s="84"/>
      <c r="T421" s="84"/>
      <c r="U421" s="84"/>
      <c r="V421" s="84"/>
      <c r="W421" s="84">
        <v>28</v>
      </c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</row>
    <row r="422" spans="1:71" x14ac:dyDescent="0.2">
      <c r="A422" s="84">
        <v>29</v>
      </c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P422" s="84"/>
      <c r="Q422" s="84"/>
      <c r="R422" s="84"/>
      <c r="S422" s="84"/>
      <c r="T422" s="84"/>
      <c r="U422" s="84"/>
      <c r="V422" s="84"/>
      <c r="W422" s="84">
        <v>29</v>
      </c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</row>
    <row r="423" spans="1:71" x14ac:dyDescent="0.2">
      <c r="A423" s="84">
        <v>30</v>
      </c>
      <c r="B423" s="84">
        <v>0.53</v>
      </c>
      <c r="C423" s="84"/>
      <c r="D423">
        <v>0.09</v>
      </c>
      <c r="E423" s="84">
        <v>0.05</v>
      </c>
      <c r="F423" s="84"/>
      <c r="G423" s="34">
        <v>7.0000000000000007E-2</v>
      </c>
      <c r="H423" s="84"/>
      <c r="I423" s="84">
        <v>0.08</v>
      </c>
      <c r="J423" s="84">
        <v>0.64</v>
      </c>
      <c r="K423">
        <v>0.53</v>
      </c>
      <c r="L423" s="84">
        <v>0.37</v>
      </c>
      <c r="M423" s="34">
        <v>0.56999999999999995</v>
      </c>
      <c r="N423" s="34">
        <v>0.25</v>
      </c>
      <c r="P423" s="84"/>
      <c r="Q423" s="84">
        <v>0.56000000000000005</v>
      </c>
      <c r="R423" s="84">
        <v>0.48</v>
      </c>
      <c r="S423" s="84">
        <v>0.21</v>
      </c>
      <c r="T423" s="84"/>
      <c r="U423" s="34">
        <v>0.43</v>
      </c>
      <c r="V423" s="84"/>
      <c r="W423" s="84">
        <v>30</v>
      </c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</row>
    <row r="424" spans="1:71" x14ac:dyDescent="0.2">
      <c r="A424" s="84">
        <v>31</v>
      </c>
      <c r="B424" s="84">
        <v>0.02</v>
      </c>
      <c r="C424" s="84">
        <v>0.23</v>
      </c>
      <c r="D424" s="84">
        <v>0.19</v>
      </c>
      <c r="E424" s="34">
        <v>0.56999999999999995</v>
      </c>
      <c r="F424" s="34">
        <v>0.44</v>
      </c>
      <c r="G424" s="34">
        <v>0.31</v>
      </c>
      <c r="H424" s="34">
        <v>0.19</v>
      </c>
      <c r="I424" s="84">
        <v>0.23</v>
      </c>
      <c r="J424" s="84">
        <v>0.06</v>
      </c>
      <c r="K424" s="84">
        <v>0.02</v>
      </c>
      <c r="L424" s="84">
        <v>0.11</v>
      </c>
      <c r="M424" s="34">
        <v>0.13</v>
      </c>
      <c r="N424" s="34">
        <v>0.35</v>
      </c>
      <c r="O424" s="34">
        <v>0.27</v>
      </c>
      <c r="P424" s="34">
        <v>0.37</v>
      </c>
      <c r="Q424" s="84">
        <v>0.23</v>
      </c>
      <c r="R424" s="84">
        <v>0.13</v>
      </c>
      <c r="S424" s="84">
        <v>0.26</v>
      </c>
      <c r="T424" s="34">
        <v>0.1</v>
      </c>
      <c r="U424" s="34">
        <v>0.19</v>
      </c>
      <c r="V424" s="34">
        <v>0.47</v>
      </c>
      <c r="W424" s="84">
        <v>31</v>
      </c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</row>
    <row r="425" spans="1:71" x14ac:dyDescent="0.2">
      <c r="A425" s="102" t="s">
        <v>37</v>
      </c>
      <c r="B425" s="102">
        <f t="shared" ref="B425:V425" si="65">SUM(B394:B424)</f>
        <v>1.6600000000000004</v>
      </c>
      <c r="C425" s="102">
        <f t="shared" si="65"/>
        <v>1.25</v>
      </c>
      <c r="D425" s="102">
        <f t="shared" si="65"/>
        <v>0.96</v>
      </c>
      <c r="E425" s="102">
        <f t="shared" si="65"/>
        <v>1.7800000000000002</v>
      </c>
      <c r="F425" s="102">
        <f t="shared" si="65"/>
        <v>1.9300000000000002</v>
      </c>
      <c r="G425" s="102">
        <f t="shared" ref="G425:H425" si="66">SUM(G394:G424)</f>
        <v>1.7000000000000002</v>
      </c>
      <c r="H425" s="102">
        <f t="shared" si="66"/>
        <v>2.4899999999999993</v>
      </c>
      <c r="I425" s="102">
        <f t="shared" si="65"/>
        <v>1.33</v>
      </c>
      <c r="J425" s="102">
        <f t="shared" si="65"/>
        <v>1.4900000000000002</v>
      </c>
      <c r="K425" s="102">
        <f t="shared" si="65"/>
        <v>1.6400000000000001</v>
      </c>
      <c r="L425" s="102">
        <f t="shared" si="65"/>
        <v>1.5400000000000003</v>
      </c>
      <c r="M425" s="102">
        <f t="shared" si="65"/>
        <v>2</v>
      </c>
      <c r="N425" s="102">
        <f t="shared" si="65"/>
        <v>2.4900000000000002</v>
      </c>
      <c r="O425" s="102">
        <f t="shared" si="65"/>
        <v>1.2900000000000003</v>
      </c>
      <c r="P425" s="102">
        <f t="shared" si="65"/>
        <v>1.3199999999999998</v>
      </c>
      <c r="Q425" s="102">
        <f t="shared" si="65"/>
        <v>2.12</v>
      </c>
      <c r="R425" s="102">
        <f t="shared" si="65"/>
        <v>1.5899999999999999</v>
      </c>
      <c r="S425" s="102">
        <f t="shared" si="65"/>
        <v>1.53</v>
      </c>
      <c r="T425" s="102">
        <f t="shared" si="65"/>
        <v>1.3</v>
      </c>
      <c r="U425" s="102">
        <f t="shared" si="65"/>
        <v>1.9899999999999998</v>
      </c>
      <c r="V425" s="102">
        <f t="shared" si="65"/>
        <v>2.3600000000000003</v>
      </c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</row>
    <row r="426" spans="1:7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</row>
    <row r="427" spans="1:71" x14ac:dyDescent="0.2">
      <c r="A427" s="137" t="s">
        <v>87</v>
      </c>
      <c r="B427" s="137">
        <f>SUM(B34+B69+B104+B139+B174+B210+B245+B281+B317+B353+B389+B425)</f>
        <v>16.88</v>
      </c>
      <c r="C427" s="137">
        <f>SUM(C34+C69+C104+C139+C174+C210+C245+C281+C317+C353+C389+C425)</f>
        <v>18.36</v>
      </c>
      <c r="D427" s="137">
        <f>SUM(D34+D69+D104+D139+D174+D210+D245+D281+D317+D353+D389+D425)</f>
        <v>40.259999999999991</v>
      </c>
      <c r="E427" s="137">
        <f>SUM(E34+E69+E104+E139+E174+E210+E245+E281+E317+E353+E389+E425)</f>
        <v>19.000000000000004</v>
      </c>
      <c r="F427" s="137">
        <f>SUM(F34+F69+F104+F139+F174+F210+F245+F281+F317+F353+F389+F425)</f>
        <v>16.190000000000001</v>
      </c>
      <c r="G427" s="137">
        <f t="shared" ref="G427:H427" si="67">SUM(G34+G69+G104+G139+G174+G210+G245+G281+G317+G353+G389+G425)</f>
        <v>19.04</v>
      </c>
      <c r="H427" s="137">
        <f t="shared" si="67"/>
        <v>26.27</v>
      </c>
      <c r="I427" s="137">
        <f t="shared" ref="I427:V427" si="68">SUM(I34+I69+I104+I139+I174+I210+I245+I281+I317+I353+I389+I425)</f>
        <v>20.450000000000003</v>
      </c>
      <c r="J427" s="137">
        <f t="shared" si="68"/>
        <v>16.160000000000004</v>
      </c>
      <c r="K427" s="137">
        <f t="shared" si="68"/>
        <v>18.240000000000002</v>
      </c>
      <c r="L427" s="137">
        <f t="shared" si="68"/>
        <v>21.35</v>
      </c>
      <c r="M427" s="137">
        <f t="shared" si="68"/>
        <v>12.439999999999998</v>
      </c>
      <c r="N427" s="137">
        <f t="shared" si="68"/>
        <v>18.490000000000002</v>
      </c>
      <c r="O427" s="137">
        <f t="shared" si="68"/>
        <v>18.43</v>
      </c>
      <c r="P427" s="137">
        <f t="shared" si="68"/>
        <v>18.59</v>
      </c>
      <c r="Q427" s="137">
        <f t="shared" si="68"/>
        <v>9.7399999999999984</v>
      </c>
      <c r="R427" s="137">
        <f t="shared" si="68"/>
        <v>12.75</v>
      </c>
      <c r="S427" s="137">
        <f t="shared" si="68"/>
        <v>17.57</v>
      </c>
      <c r="T427" s="137">
        <f t="shared" si="68"/>
        <v>20.779999999999998</v>
      </c>
      <c r="U427" s="138">
        <f t="shared" si="68"/>
        <v>22.699999999999996</v>
      </c>
      <c r="V427" s="138">
        <f t="shared" si="68"/>
        <v>22.979999999999997</v>
      </c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</row>
    <row r="428" spans="1:7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4"/>
      <c r="BP428" s="84"/>
      <c r="BQ428" s="84"/>
      <c r="BR428" s="84"/>
      <c r="BS428" s="84"/>
    </row>
    <row r="429" spans="1:7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  <c r="BR429" s="84"/>
      <c r="BS429" s="84"/>
    </row>
    <row r="430" spans="1:71" x14ac:dyDescent="0.2"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  <c r="BR430" s="84"/>
      <c r="BS430" s="84"/>
    </row>
    <row r="431" spans="1:71" x14ac:dyDescent="0.2"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84"/>
      <c r="BO431" s="84"/>
      <c r="BP431" s="84"/>
      <c r="BQ431" s="84"/>
      <c r="BR431" s="84"/>
      <c r="BS431" s="84"/>
    </row>
    <row r="432" spans="1:71" x14ac:dyDescent="0.2"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84"/>
      <c r="BO432" s="84"/>
      <c r="BP432" s="84"/>
      <c r="BQ432" s="84"/>
      <c r="BR432" s="84"/>
      <c r="BS432" s="84"/>
    </row>
    <row r="433" spans="33:46" x14ac:dyDescent="0.2"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</row>
    <row r="434" spans="33:46" x14ac:dyDescent="0.2"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</row>
  </sheetData>
  <pageMargins left="0.7" right="0.7" top="0.75" bottom="0.75" header="0.3" footer="0.3"/>
  <tableParts count="1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B3493-91B4-483C-9AC4-73F47BCB51FE}">
  <dimension ref="A1:BW428"/>
  <sheetViews>
    <sheetView tabSelected="1" topLeftCell="A346" zoomScale="90" zoomScaleNormal="90" workbookViewId="0">
      <selection activeCell="Y392" sqref="Y392"/>
    </sheetView>
  </sheetViews>
  <sheetFormatPr defaultRowHeight="12.75" x14ac:dyDescent="0.2"/>
  <cols>
    <col min="1" max="1" width="10.7109375" customWidth="1"/>
    <col min="4" max="4" width="10" customWidth="1"/>
    <col min="11" max="11" width="10.28515625" customWidth="1"/>
    <col min="17" max="17" width="10.5703125" customWidth="1"/>
    <col min="19" max="19" width="10.5703125" customWidth="1"/>
    <col min="20" max="20" width="12.42578125" customWidth="1"/>
    <col min="21" max="22" width="11.85546875" customWidth="1"/>
    <col min="29" max="29" width="11.85546875" customWidth="1"/>
    <col min="37" max="37" width="12.28515625" customWidth="1"/>
  </cols>
  <sheetData>
    <row r="1" spans="1:75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34" t="s">
        <v>220</v>
      </c>
      <c r="H1" s="34" t="s">
        <v>216</v>
      </c>
      <c r="I1" s="84" t="s">
        <v>6</v>
      </c>
      <c r="J1" s="84" t="s">
        <v>180</v>
      </c>
      <c r="K1" s="84" t="s">
        <v>96</v>
      </c>
      <c r="L1" s="84" t="s">
        <v>9</v>
      </c>
      <c r="M1" s="34" t="s">
        <v>195</v>
      </c>
      <c r="N1" s="84" t="s">
        <v>11</v>
      </c>
      <c r="O1" s="34" t="s">
        <v>209</v>
      </c>
      <c r="P1" s="84" t="s">
        <v>13</v>
      </c>
      <c r="Q1" s="162" t="s">
        <v>208</v>
      </c>
      <c r="R1" s="34" t="s">
        <v>225</v>
      </c>
      <c r="S1" s="34" t="s">
        <v>221</v>
      </c>
      <c r="T1" s="34" t="s">
        <v>17</v>
      </c>
      <c r="U1" s="34" t="s">
        <v>39</v>
      </c>
      <c r="V1" s="34" t="s">
        <v>218</v>
      </c>
      <c r="W1" s="34" t="s">
        <v>266</v>
      </c>
      <c r="AC1" s="84"/>
      <c r="AD1" s="86"/>
      <c r="AE1" s="86"/>
      <c r="AF1" s="84"/>
      <c r="AG1" s="84"/>
      <c r="AH1" s="84"/>
      <c r="AI1" s="84"/>
      <c r="AJ1" s="84"/>
    </row>
    <row r="2" spans="1:75" ht="15" x14ac:dyDescent="0.2">
      <c r="A2" s="84">
        <v>2021</v>
      </c>
      <c r="B2" s="84"/>
      <c r="C2" s="34" t="s">
        <v>214</v>
      </c>
      <c r="D2" s="34" t="s">
        <v>238</v>
      </c>
      <c r="E2" s="34" t="s">
        <v>239</v>
      </c>
      <c r="F2" s="34" t="s">
        <v>237</v>
      </c>
      <c r="G2" s="34" t="s">
        <v>219</v>
      </c>
      <c r="H2" s="34" t="s">
        <v>217</v>
      </c>
      <c r="I2" s="84"/>
      <c r="J2" s="84"/>
      <c r="K2" s="84"/>
      <c r="L2" s="34" t="s">
        <v>228</v>
      </c>
      <c r="M2" s="34" t="s">
        <v>240</v>
      </c>
      <c r="N2" s="34" t="s">
        <v>215</v>
      </c>
      <c r="O2" s="84"/>
      <c r="P2" s="34" t="s">
        <v>213</v>
      </c>
      <c r="Q2" s="34" t="s">
        <v>241</v>
      </c>
      <c r="R2" s="84" t="s">
        <v>191</v>
      </c>
      <c r="S2" s="34" t="s">
        <v>230</v>
      </c>
      <c r="T2" s="34" t="s">
        <v>232</v>
      </c>
      <c r="U2" s="34" t="s">
        <v>211</v>
      </c>
      <c r="V2" s="84" t="s">
        <v>19</v>
      </c>
      <c r="AC2" s="89">
        <v>80721</v>
      </c>
      <c r="AD2" s="90"/>
      <c r="AE2" s="91" t="s">
        <v>107</v>
      </c>
      <c r="AF2" s="92"/>
      <c r="AG2" s="92"/>
      <c r="AH2" s="92"/>
      <c r="AI2" s="92"/>
      <c r="AJ2" s="84"/>
      <c r="AK2" s="84"/>
      <c r="AL2" s="84"/>
      <c r="AM2" s="84"/>
      <c r="AN2" s="84"/>
      <c r="AO2" s="87" t="s">
        <v>143</v>
      </c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>
        <v>2019</v>
      </c>
      <c r="BA2" s="84"/>
      <c r="BB2" s="84" t="str">
        <f>B1</f>
        <v>Pomeroy</v>
      </c>
      <c r="BC2" s="84" t="str">
        <f>C1</f>
        <v>Kuhn</v>
      </c>
      <c r="BD2" s="84" t="str">
        <f>D1</f>
        <v>Tom Keatts</v>
      </c>
      <c r="BE2" s="84" t="str">
        <f>E1</f>
        <v>Victor</v>
      </c>
      <c r="BF2" s="84" t="str">
        <f>F1</f>
        <v>Ruark</v>
      </c>
      <c r="BG2" s="34" t="s">
        <v>223</v>
      </c>
      <c r="BH2" s="34" t="s">
        <v>222</v>
      </c>
      <c r="BI2" s="84" t="str">
        <f t="shared" ref="BI2:BV2" si="0">I1</f>
        <v>Cardwell</v>
      </c>
      <c r="BJ2" s="84" t="str">
        <f t="shared" si="0"/>
        <v>Hastings</v>
      </c>
      <c r="BK2" s="84" t="str">
        <f t="shared" si="0"/>
        <v>510 Pataha</v>
      </c>
      <c r="BL2" s="84" t="str">
        <f t="shared" si="0"/>
        <v>Williams</v>
      </c>
      <c r="BM2" s="84" t="str">
        <f t="shared" si="0"/>
        <v>Deadman</v>
      </c>
      <c r="BN2" s="84" t="str">
        <f t="shared" si="0"/>
        <v>Houser</v>
      </c>
      <c r="BO2" s="84" t="str">
        <f t="shared" si="0"/>
        <v>Dye Seed</v>
      </c>
      <c r="BP2" s="84" t="str">
        <f t="shared" si="0"/>
        <v>Landkammer</v>
      </c>
      <c r="BQ2" s="84" t="str">
        <f t="shared" si="0"/>
        <v>Lynn Gulch</v>
      </c>
      <c r="BR2" s="84" t="str">
        <f t="shared" si="0"/>
        <v>Gwinn</v>
      </c>
      <c r="BS2" s="84" t="str">
        <f t="shared" si="0"/>
        <v>B Wolf</v>
      </c>
      <c r="BT2" s="84" t="str">
        <f t="shared" si="0"/>
        <v>S. Flerchinger</v>
      </c>
      <c r="BU2" s="84" t="str">
        <f t="shared" si="0"/>
        <v>B Slaybaugh</v>
      </c>
      <c r="BV2" s="84" t="str">
        <f t="shared" si="0"/>
        <v>Columbia C</v>
      </c>
      <c r="BW2" s="88" t="s">
        <v>20</v>
      </c>
    </row>
    <row r="3" spans="1:75" x14ac:dyDescent="0.2">
      <c r="A3" s="84">
        <v>1</v>
      </c>
      <c r="B3" s="84"/>
      <c r="C3" s="84"/>
      <c r="D3" s="84"/>
      <c r="E3" s="84"/>
      <c r="F3" s="84"/>
      <c r="G3" s="84">
        <v>0.01</v>
      </c>
      <c r="H3" s="84">
        <v>0.19</v>
      </c>
      <c r="I3" s="84">
        <v>0.23</v>
      </c>
      <c r="J3" s="84"/>
      <c r="K3" s="84"/>
      <c r="L3" s="84"/>
      <c r="M3" s="84"/>
      <c r="N3" s="84">
        <v>0.04</v>
      </c>
      <c r="O3" s="84">
        <v>0.01</v>
      </c>
      <c r="P3" s="84"/>
      <c r="Q3" s="84"/>
      <c r="R3" s="84"/>
      <c r="S3" s="84"/>
      <c r="T3" s="84">
        <v>0.1</v>
      </c>
      <c r="U3" s="84">
        <v>0.02</v>
      </c>
      <c r="V3" s="84">
        <v>0.01</v>
      </c>
      <c r="W3" s="84"/>
      <c r="X3" s="84"/>
      <c r="Y3" s="84"/>
      <c r="Z3" s="84"/>
      <c r="AA3" s="84">
        <v>1</v>
      </c>
      <c r="AC3" s="84"/>
      <c r="AD3" s="90" t="s">
        <v>98</v>
      </c>
      <c r="AE3" s="91" t="s">
        <v>115</v>
      </c>
      <c r="AF3" s="92" t="s">
        <v>99</v>
      </c>
      <c r="AG3" s="92" t="s">
        <v>116</v>
      </c>
      <c r="AH3" s="93" t="s">
        <v>100</v>
      </c>
      <c r="AI3" s="93" t="s">
        <v>178</v>
      </c>
      <c r="AJ3" s="84"/>
      <c r="AK3" s="84"/>
      <c r="AL3" s="87" t="s">
        <v>138</v>
      </c>
      <c r="AM3" s="87" t="s">
        <v>103</v>
      </c>
      <c r="AN3" s="87" t="s">
        <v>139</v>
      </c>
      <c r="AO3" s="87" t="s">
        <v>140</v>
      </c>
      <c r="AP3" s="87" t="s">
        <v>42</v>
      </c>
      <c r="AQ3" s="87" t="s">
        <v>43</v>
      </c>
      <c r="AR3" s="87" t="s">
        <v>45</v>
      </c>
      <c r="AS3" s="87" t="s">
        <v>58</v>
      </c>
      <c r="AT3" s="87" t="s">
        <v>59</v>
      </c>
      <c r="AU3" s="87" t="s">
        <v>104</v>
      </c>
      <c r="AV3" s="87" t="s">
        <v>141</v>
      </c>
      <c r="AW3" s="87" t="s">
        <v>62</v>
      </c>
      <c r="AX3" s="87" t="s">
        <v>142</v>
      </c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8"/>
    </row>
    <row r="4" spans="1:75" x14ac:dyDescent="0.2">
      <c r="A4" s="84">
        <v>2</v>
      </c>
      <c r="B4" s="84"/>
      <c r="C4" s="84"/>
      <c r="D4" s="84"/>
      <c r="E4" s="34"/>
      <c r="F4" s="84"/>
      <c r="G4" s="34">
        <v>0.1</v>
      </c>
      <c r="H4" s="34">
        <v>0.09</v>
      </c>
      <c r="I4" s="34"/>
      <c r="J4" s="84"/>
      <c r="K4" s="84"/>
      <c r="L4" s="84"/>
      <c r="M4" s="84"/>
      <c r="N4" s="34">
        <v>0.03</v>
      </c>
      <c r="O4" s="34"/>
      <c r="P4" s="34"/>
      <c r="Q4" s="84"/>
      <c r="R4" s="84"/>
      <c r="S4" s="84"/>
      <c r="T4" s="84">
        <v>0.03</v>
      </c>
      <c r="U4" s="84">
        <v>0.05</v>
      </c>
      <c r="V4" s="34">
        <v>0.15</v>
      </c>
      <c r="W4" s="34"/>
      <c r="X4" s="34"/>
      <c r="Y4" s="34"/>
      <c r="Z4" s="34"/>
      <c r="AA4" s="84">
        <v>2</v>
      </c>
      <c r="AC4" s="84" t="str">
        <f>B1</f>
        <v>Pomeroy</v>
      </c>
      <c r="AD4" s="90">
        <f>B34</f>
        <v>1.2600000000000002</v>
      </c>
      <c r="AE4" s="97">
        <v>1.5339130434782606</v>
      </c>
      <c r="AF4" s="93">
        <f>AL28</f>
        <v>1.2600000000000002</v>
      </c>
      <c r="AG4" s="93">
        <v>1.77</v>
      </c>
      <c r="AH4" s="93">
        <f>BB$34+BB$35+BB$36+BB$37+AF4</f>
        <v>6.6899999999999995</v>
      </c>
      <c r="AI4" s="93">
        <f>Table16263851507486110[[#This Row],[Column3]]+Average!Q475</f>
        <v>6.2778746836899018</v>
      </c>
      <c r="AJ4" s="84"/>
      <c r="AK4" s="84" t="str">
        <f>B$1</f>
        <v>Pomeroy</v>
      </c>
      <c r="AL4" s="94">
        <f>$B34</f>
        <v>1.2600000000000002</v>
      </c>
      <c r="AM4" s="94">
        <f>$B69</f>
        <v>0.84</v>
      </c>
      <c r="AN4" s="94">
        <f>$B104</f>
        <v>0.31000000000000005</v>
      </c>
      <c r="AO4" s="94">
        <f>$B139</f>
        <v>0.26</v>
      </c>
      <c r="AP4" s="94">
        <f>$B174</f>
        <v>0.26</v>
      </c>
      <c r="AQ4" s="94">
        <f>$B210</f>
        <v>0.64</v>
      </c>
      <c r="AR4" s="94">
        <f>$B245</f>
        <v>0.03</v>
      </c>
      <c r="AS4" s="94">
        <f>$B281</f>
        <v>0.16</v>
      </c>
      <c r="AT4" s="94">
        <f>$B317</f>
        <v>0.49000000000000005</v>
      </c>
      <c r="AU4" s="94">
        <f>$B353</f>
        <v>1.4900000000000002</v>
      </c>
      <c r="AV4" s="94">
        <f>$B389</f>
        <v>1.9100000000000004</v>
      </c>
      <c r="AW4" s="94">
        <f>$B425</f>
        <v>0</v>
      </c>
      <c r="AX4" s="94">
        <f>$B427</f>
        <v>7.65</v>
      </c>
      <c r="AY4" s="84"/>
      <c r="AZ4" s="95" t="s">
        <v>21</v>
      </c>
      <c r="BA4" s="84"/>
      <c r="BB4" s="84">
        <f t="shared" ref="BB4:BV4" si="1">B34</f>
        <v>1.2600000000000002</v>
      </c>
      <c r="BC4" s="84">
        <f t="shared" si="1"/>
        <v>1.5900000000000003</v>
      </c>
      <c r="BD4" s="84">
        <f t="shared" si="1"/>
        <v>1.08</v>
      </c>
      <c r="BE4" s="84">
        <f t="shared" si="1"/>
        <v>1.81</v>
      </c>
      <c r="BF4" s="84">
        <f t="shared" si="1"/>
        <v>1.25</v>
      </c>
      <c r="BG4" s="84">
        <f t="shared" si="1"/>
        <v>1.8700000000000003</v>
      </c>
      <c r="BH4" s="84">
        <f t="shared" si="1"/>
        <v>3.0599999999999996</v>
      </c>
      <c r="BI4" s="84">
        <f t="shared" si="1"/>
        <v>1.7700000000000002</v>
      </c>
      <c r="BJ4" s="84">
        <f t="shared" si="1"/>
        <v>1.1300000000000001</v>
      </c>
      <c r="BK4" s="84">
        <f t="shared" si="1"/>
        <v>1.2400000000000002</v>
      </c>
      <c r="BL4" s="84">
        <f t="shared" si="1"/>
        <v>1.4000000000000004</v>
      </c>
      <c r="BM4" s="84">
        <f t="shared" si="1"/>
        <v>0</v>
      </c>
      <c r="BN4" s="84">
        <f t="shared" si="1"/>
        <v>1.3500000000000003</v>
      </c>
      <c r="BO4" s="84">
        <f t="shared" si="1"/>
        <v>1.4200000000000002</v>
      </c>
      <c r="BP4" s="84">
        <f t="shared" si="1"/>
        <v>1.1000000000000001</v>
      </c>
      <c r="BQ4" s="84">
        <f t="shared" si="1"/>
        <v>1.6300000000000001</v>
      </c>
      <c r="BR4" s="84">
        <f t="shared" si="1"/>
        <v>1.3000000000000003</v>
      </c>
      <c r="BS4" s="84">
        <f t="shared" si="1"/>
        <v>1.8300000000000003</v>
      </c>
      <c r="BT4" s="84">
        <f t="shared" si="1"/>
        <v>1.7300000000000002</v>
      </c>
      <c r="BU4" s="84">
        <f t="shared" si="1"/>
        <v>2.1599999999999997</v>
      </c>
      <c r="BV4" s="84">
        <f t="shared" si="1"/>
        <v>2.15</v>
      </c>
      <c r="BW4" s="96">
        <f t="shared" ref="BW4:BW15" si="2">AVERAGE(BB4:BV4)</f>
        <v>1.5300000000000005</v>
      </c>
    </row>
    <row r="5" spans="1:75" x14ac:dyDescent="0.2">
      <c r="A5" s="84">
        <v>3</v>
      </c>
      <c r="B5" s="84">
        <v>0.19</v>
      </c>
      <c r="C5" s="84">
        <v>0.35</v>
      </c>
      <c r="D5" s="84">
        <v>0.17</v>
      </c>
      <c r="E5" s="84">
        <v>0.06</v>
      </c>
      <c r="F5" s="34">
        <v>0.12</v>
      </c>
      <c r="G5" s="34">
        <v>0.2</v>
      </c>
      <c r="H5" s="34">
        <v>0.42</v>
      </c>
      <c r="I5" s="34">
        <v>0.18</v>
      </c>
      <c r="J5" s="84">
        <v>0.13</v>
      </c>
      <c r="K5" s="84">
        <v>0.19</v>
      </c>
      <c r="L5" s="84">
        <v>0.22</v>
      </c>
      <c r="M5" s="84"/>
      <c r="N5" s="34">
        <v>0.21</v>
      </c>
      <c r="O5" s="84">
        <v>0.11</v>
      </c>
      <c r="P5" s="34">
        <v>0.21</v>
      </c>
      <c r="Q5" s="84">
        <v>0.12</v>
      </c>
      <c r="R5" s="84">
        <v>0.03</v>
      </c>
      <c r="S5" s="84">
        <v>0.01</v>
      </c>
      <c r="T5" s="34">
        <v>0.28000000000000003</v>
      </c>
      <c r="U5" s="34">
        <v>0.48</v>
      </c>
      <c r="V5" s="34">
        <v>0.51</v>
      </c>
      <c r="W5" s="34"/>
      <c r="X5" s="34"/>
      <c r="Y5" s="34"/>
      <c r="Z5" s="34"/>
      <c r="AA5" s="84">
        <v>3</v>
      </c>
      <c r="AC5" s="84" t="str">
        <f>C1</f>
        <v>Kuhn</v>
      </c>
      <c r="AD5" s="90">
        <f>C34</f>
        <v>1.5900000000000003</v>
      </c>
      <c r="AE5" s="97">
        <v>2.0852941176470585</v>
      </c>
      <c r="AF5" s="93">
        <f>AL29</f>
        <v>1.5900000000000003</v>
      </c>
      <c r="AG5" s="93">
        <v>1.32</v>
      </c>
      <c r="AH5" s="93">
        <f>BC$34+BC$35+BC$36+BC$37+AF5</f>
        <v>10.08</v>
      </c>
      <c r="AI5" s="93">
        <f>Table16263851507486110[[#This Row],[Column3]]+Average!Q476</f>
        <v>9.2406056177411671</v>
      </c>
      <c r="AJ5" s="84"/>
      <c r="AK5" s="84" t="str">
        <f>C$1</f>
        <v>Kuhn</v>
      </c>
      <c r="AL5" s="94">
        <f>$C34</f>
        <v>1.5900000000000003</v>
      </c>
      <c r="AM5" s="94">
        <f>$C69</f>
        <v>0.64</v>
      </c>
      <c r="AN5" s="94">
        <f>$C104</f>
        <v>0.39</v>
      </c>
      <c r="AO5" s="94">
        <f>$C139</f>
        <v>0.14000000000000001</v>
      </c>
      <c r="AP5" s="94">
        <f>$C174</f>
        <v>0</v>
      </c>
      <c r="AQ5" s="94">
        <f>$C210</f>
        <v>0.36</v>
      </c>
      <c r="AR5" s="94">
        <f>$C245</f>
        <v>0.03</v>
      </c>
      <c r="AS5" s="94">
        <f>$C281</f>
        <v>0.36</v>
      </c>
      <c r="AT5" s="94">
        <f>$C317</f>
        <v>0.7</v>
      </c>
      <c r="AU5" s="94">
        <f>$C353</f>
        <v>1.6700000000000002</v>
      </c>
      <c r="AV5" s="94">
        <f>$C389</f>
        <v>2.4199999999999995</v>
      </c>
      <c r="AW5" s="94">
        <f>$C425</f>
        <v>0</v>
      </c>
      <c r="AX5" s="94">
        <f>$C427</f>
        <v>8.2999999999999989</v>
      </c>
      <c r="AY5" s="84"/>
      <c r="AZ5" s="95" t="s">
        <v>22</v>
      </c>
      <c r="BA5" s="84"/>
      <c r="BB5" s="84">
        <f t="shared" ref="BB5:BV5" si="3">B69</f>
        <v>0.84</v>
      </c>
      <c r="BC5" s="84">
        <f t="shared" si="3"/>
        <v>0.64</v>
      </c>
      <c r="BD5" s="84">
        <f t="shared" si="3"/>
        <v>0.69</v>
      </c>
      <c r="BE5" s="84">
        <f t="shared" si="3"/>
        <v>1.04</v>
      </c>
      <c r="BF5" s="84">
        <f t="shared" si="3"/>
        <v>0.7</v>
      </c>
      <c r="BG5" s="84">
        <f t="shared" si="3"/>
        <v>0.68</v>
      </c>
      <c r="BH5" s="84">
        <f t="shared" si="3"/>
        <v>1.03</v>
      </c>
      <c r="BI5" s="84">
        <f t="shared" si="3"/>
        <v>1.2000000000000002</v>
      </c>
      <c r="BJ5" s="84">
        <f t="shared" si="3"/>
        <v>0.76000000000000012</v>
      </c>
      <c r="BK5" s="84">
        <f t="shared" si="3"/>
        <v>1.4800000000000002</v>
      </c>
      <c r="BL5" s="84">
        <f t="shared" si="3"/>
        <v>1.4500000000000002</v>
      </c>
      <c r="BM5" s="84">
        <f t="shared" si="3"/>
        <v>0</v>
      </c>
      <c r="BN5" s="84">
        <f t="shared" si="3"/>
        <v>0.64000000000000012</v>
      </c>
      <c r="BO5" s="84">
        <f t="shared" si="3"/>
        <v>0.55000000000000004</v>
      </c>
      <c r="BP5" s="84">
        <f t="shared" si="3"/>
        <v>1.1400000000000001</v>
      </c>
      <c r="BQ5" s="84">
        <f t="shared" si="3"/>
        <v>1.01</v>
      </c>
      <c r="BR5" s="84">
        <f t="shared" si="3"/>
        <v>0.61</v>
      </c>
      <c r="BS5" s="84">
        <f t="shared" si="3"/>
        <v>0.62</v>
      </c>
      <c r="BT5" s="84">
        <f t="shared" si="3"/>
        <v>0.81</v>
      </c>
      <c r="BU5" s="84">
        <f t="shared" si="3"/>
        <v>1.25</v>
      </c>
      <c r="BV5" s="84">
        <f t="shared" si="3"/>
        <v>2.7899999999999996</v>
      </c>
      <c r="BW5" s="96">
        <f t="shared" si="2"/>
        <v>0.94904761904761903</v>
      </c>
    </row>
    <row r="6" spans="1:75" x14ac:dyDescent="0.2">
      <c r="A6" s="84">
        <v>4</v>
      </c>
      <c r="B6" s="84">
        <v>0.09</v>
      </c>
      <c r="C6" s="84">
        <v>0.04</v>
      </c>
      <c r="D6" s="84">
        <v>7.0000000000000007E-2</v>
      </c>
      <c r="E6" s="84">
        <v>0.15</v>
      </c>
      <c r="F6" s="34">
        <v>0.01</v>
      </c>
      <c r="G6" s="34">
        <v>0.31</v>
      </c>
      <c r="H6" s="34">
        <v>0.52</v>
      </c>
      <c r="I6" s="34">
        <v>0.18</v>
      </c>
      <c r="J6" s="84">
        <v>0.03</v>
      </c>
      <c r="K6" s="84">
        <v>0.09</v>
      </c>
      <c r="L6" s="84">
        <v>0.1</v>
      </c>
      <c r="M6" s="84"/>
      <c r="N6" s="34">
        <v>0.2</v>
      </c>
      <c r="O6" s="84">
        <v>0.05</v>
      </c>
      <c r="P6" s="34">
        <v>0.02</v>
      </c>
      <c r="Q6" s="84">
        <v>0.22</v>
      </c>
      <c r="R6" s="84">
        <v>0.17</v>
      </c>
      <c r="S6" s="84">
        <v>0.1</v>
      </c>
      <c r="T6" s="34">
        <v>0.1</v>
      </c>
      <c r="U6" s="34">
        <v>0.23</v>
      </c>
      <c r="V6" s="34">
        <v>0.32</v>
      </c>
      <c r="W6" s="34"/>
      <c r="X6" s="34"/>
      <c r="Y6" s="34"/>
      <c r="Z6" s="34"/>
      <c r="AA6" s="84">
        <v>4</v>
      </c>
      <c r="AC6" s="84" t="str">
        <f>D1</f>
        <v>Tom Keatts</v>
      </c>
      <c r="AD6" s="90">
        <f>D34</f>
        <v>1.08</v>
      </c>
      <c r="AE6" s="97"/>
      <c r="AF6" s="93">
        <f>AL30</f>
        <v>1.08</v>
      </c>
      <c r="AG6" s="98"/>
      <c r="AH6" s="93">
        <f>BD$34+BD$35+BD$36+BD$37+AF6</f>
        <v>3.7800000000000002</v>
      </c>
      <c r="AI6" s="93">
        <f>Table16263851507486110[[#This Row],[Column3]]+Average!Q477</f>
        <v>6.3177585649644472</v>
      </c>
      <c r="AJ6" s="84"/>
      <c r="AK6" s="84" t="str">
        <f>D$1</f>
        <v>Tom Keatts</v>
      </c>
      <c r="AL6" s="94">
        <f>$D34</f>
        <v>1.08</v>
      </c>
      <c r="AM6" s="94">
        <f>$D69</f>
        <v>0.69</v>
      </c>
      <c r="AN6" s="94">
        <f>$D104</f>
        <v>0.46000000000000008</v>
      </c>
      <c r="AO6" s="94">
        <f>$D139</f>
        <v>0.18</v>
      </c>
      <c r="AP6" s="94">
        <f>$D174</f>
        <v>0.22000000000000003</v>
      </c>
      <c r="AQ6" s="94">
        <f>$D210</f>
        <v>0.1</v>
      </c>
      <c r="AR6" s="94">
        <f>$D245</f>
        <v>0</v>
      </c>
      <c r="AS6" s="94">
        <f>$D281</f>
        <v>0.25</v>
      </c>
      <c r="AT6" s="94">
        <f>$D317</f>
        <v>0.55000000000000004</v>
      </c>
      <c r="AU6" s="94">
        <f>$D353</f>
        <v>1.67</v>
      </c>
      <c r="AV6" s="94">
        <f>$D389</f>
        <v>2.1599999999999997</v>
      </c>
      <c r="AW6" s="94">
        <f>$D425</f>
        <v>0</v>
      </c>
      <c r="AX6" s="94">
        <f>$D427</f>
        <v>7.3599999999999994</v>
      </c>
      <c r="AY6" s="84"/>
      <c r="AZ6" s="95" t="s">
        <v>23</v>
      </c>
      <c r="BA6" s="84"/>
      <c r="BB6" s="84">
        <f t="shared" ref="BB6:BV6" si="4">B104</f>
        <v>0.31000000000000005</v>
      </c>
      <c r="BC6" s="84">
        <f t="shared" si="4"/>
        <v>0.39</v>
      </c>
      <c r="BD6" s="84">
        <f t="shared" si="4"/>
        <v>0.46000000000000008</v>
      </c>
      <c r="BE6" s="84">
        <f t="shared" si="4"/>
        <v>0.34</v>
      </c>
      <c r="BF6" s="84">
        <f t="shared" si="4"/>
        <v>0.76</v>
      </c>
      <c r="BG6" s="84">
        <f t="shared" si="4"/>
        <v>0.16</v>
      </c>
      <c r="BH6" s="84">
        <f t="shared" si="4"/>
        <v>0.29000000000000004</v>
      </c>
      <c r="BI6" s="84">
        <f t="shared" si="4"/>
        <v>0.44999999999999996</v>
      </c>
      <c r="BJ6" s="84">
        <f t="shared" si="4"/>
        <v>0.18000000000000002</v>
      </c>
      <c r="BK6" s="84">
        <f t="shared" si="4"/>
        <v>0.4</v>
      </c>
      <c r="BL6" s="84">
        <f t="shared" si="4"/>
        <v>0.58000000000000007</v>
      </c>
      <c r="BM6" s="84">
        <f t="shared" si="4"/>
        <v>0</v>
      </c>
      <c r="BN6" s="84">
        <f t="shared" si="4"/>
        <v>0.44</v>
      </c>
      <c r="BO6" s="84">
        <f t="shared" si="4"/>
        <v>0.22000000000000003</v>
      </c>
      <c r="BP6" s="84">
        <f t="shared" si="4"/>
        <v>0.84</v>
      </c>
      <c r="BQ6" s="84">
        <f t="shared" si="4"/>
        <v>0.45</v>
      </c>
      <c r="BR6" s="84">
        <f t="shared" si="4"/>
        <v>0.16000000000000003</v>
      </c>
      <c r="BS6" s="84">
        <f t="shared" si="4"/>
        <v>0.33999999999999997</v>
      </c>
      <c r="BT6" s="84">
        <f t="shared" si="4"/>
        <v>0.41000000000000003</v>
      </c>
      <c r="BU6" s="84">
        <f t="shared" si="4"/>
        <v>0.76</v>
      </c>
      <c r="BV6" s="84">
        <f t="shared" si="4"/>
        <v>0.40000000000000008</v>
      </c>
      <c r="BW6" s="96">
        <f t="shared" si="2"/>
        <v>0.39714285714285713</v>
      </c>
    </row>
    <row r="7" spans="1:75" x14ac:dyDescent="0.2">
      <c r="A7" s="84">
        <v>5</v>
      </c>
      <c r="B7" s="84"/>
      <c r="C7" s="84">
        <v>0.02</v>
      </c>
      <c r="D7" s="84"/>
      <c r="E7" s="84"/>
      <c r="F7" s="84">
        <v>0.01</v>
      </c>
      <c r="G7" s="34">
        <v>0.31</v>
      </c>
      <c r="H7" s="34"/>
      <c r="I7" s="34">
        <v>0.05</v>
      </c>
      <c r="J7" s="84"/>
      <c r="L7" s="84"/>
      <c r="M7" s="84"/>
      <c r="N7" s="34">
        <v>0.2</v>
      </c>
      <c r="O7" s="34">
        <v>0.05</v>
      </c>
      <c r="P7" s="84">
        <v>0.01</v>
      </c>
      <c r="Q7" s="84"/>
      <c r="R7" s="84"/>
      <c r="S7">
        <v>0.27</v>
      </c>
      <c r="T7" s="34">
        <v>0.09</v>
      </c>
      <c r="U7" s="34">
        <v>0.02</v>
      </c>
      <c r="V7" s="34">
        <v>0.02</v>
      </c>
      <c r="W7" s="34"/>
      <c r="X7" s="34"/>
      <c r="Y7" s="34"/>
      <c r="Z7" s="34"/>
      <c r="AA7" s="84">
        <v>5</v>
      </c>
      <c r="AC7" s="84" t="str">
        <f>E1</f>
        <v>Victor</v>
      </c>
      <c r="AD7" s="90">
        <f>E34</f>
        <v>1.81</v>
      </c>
      <c r="AE7" s="97">
        <v>2.7186956521739134</v>
      </c>
      <c r="AF7" s="93">
        <f>AL31</f>
        <v>1.81</v>
      </c>
      <c r="AG7" s="93">
        <v>2.5299999999999998</v>
      </c>
      <c r="AH7" s="93">
        <f>BE$34+BE$35+BE$36+BE$37+AF7</f>
        <v>6.49</v>
      </c>
      <c r="AI7" s="93">
        <f>Table16263851507486110[[#This Row],[Column3]]+Average!Q478</f>
        <v>10.390124223602484</v>
      </c>
      <c r="AJ7" s="84"/>
      <c r="AK7" s="84" t="str">
        <f>E$1</f>
        <v>Victor</v>
      </c>
      <c r="AL7" s="94">
        <f>$E34</f>
        <v>1.81</v>
      </c>
      <c r="AM7" s="94">
        <f>$E69</f>
        <v>1.04</v>
      </c>
      <c r="AN7" s="94">
        <f>$E104</f>
        <v>0.34</v>
      </c>
      <c r="AO7" s="94">
        <f>$E139</f>
        <v>0.49</v>
      </c>
      <c r="AP7" s="94">
        <f>$E174</f>
        <v>0.15000000000000002</v>
      </c>
      <c r="AQ7" s="94">
        <f>$E210</f>
        <v>0.61</v>
      </c>
      <c r="AR7" s="94">
        <f>$E245</f>
        <v>0.01</v>
      </c>
      <c r="AS7" s="94">
        <f>$E281</f>
        <v>0.03</v>
      </c>
      <c r="AT7" s="94">
        <f>$E317</f>
        <v>1.03</v>
      </c>
      <c r="AU7" s="94">
        <f>$E353</f>
        <v>1.82</v>
      </c>
      <c r="AV7" s="94">
        <f>$E389</f>
        <v>3.4499999999999993</v>
      </c>
      <c r="AW7" s="94">
        <f>$E425</f>
        <v>0</v>
      </c>
      <c r="AX7" s="94">
        <f>$E427</f>
        <v>10.78</v>
      </c>
      <c r="AY7" s="84"/>
      <c r="AZ7" s="95" t="s">
        <v>24</v>
      </c>
      <c r="BA7" s="84"/>
      <c r="BB7" s="84">
        <f t="shared" ref="BB7:BV7" si="5">B139</f>
        <v>0.26</v>
      </c>
      <c r="BC7" s="84">
        <f t="shared" si="5"/>
        <v>0.14000000000000001</v>
      </c>
      <c r="BD7" s="84">
        <f t="shared" si="5"/>
        <v>0.18</v>
      </c>
      <c r="BE7" s="84">
        <f t="shared" si="5"/>
        <v>0.49</v>
      </c>
      <c r="BF7" s="84">
        <f t="shared" si="5"/>
        <v>0.14000000000000001</v>
      </c>
      <c r="BG7" s="84">
        <f t="shared" si="5"/>
        <v>0.17</v>
      </c>
      <c r="BH7" s="84">
        <f t="shared" si="5"/>
        <v>0.2</v>
      </c>
      <c r="BI7" s="84">
        <f t="shared" si="5"/>
        <v>0.28000000000000003</v>
      </c>
      <c r="BJ7" s="84">
        <f t="shared" si="5"/>
        <v>0.28000000000000003</v>
      </c>
      <c r="BK7" s="84">
        <f t="shared" si="5"/>
        <v>0.28999999999999998</v>
      </c>
      <c r="BL7" s="84">
        <f t="shared" si="5"/>
        <v>0.30000000000000004</v>
      </c>
      <c r="BM7" s="84">
        <f t="shared" si="5"/>
        <v>0.59000000000000008</v>
      </c>
      <c r="BN7" s="84">
        <f t="shared" si="5"/>
        <v>0.16</v>
      </c>
      <c r="BO7" s="84">
        <f t="shared" si="5"/>
        <v>0.43000000000000005</v>
      </c>
      <c r="BP7" s="84">
        <f t="shared" si="5"/>
        <v>0.29000000000000004</v>
      </c>
      <c r="BQ7" s="84">
        <f t="shared" si="5"/>
        <v>0.44</v>
      </c>
      <c r="BR7" s="84">
        <f t="shared" si="5"/>
        <v>0.27</v>
      </c>
      <c r="BS7" s="84">
        <f t="shared" si="5"/>
        <v>0.42000000000000004</v>
      </c>
      <c r="BT7" s="84">
        <f t="shared" si="5"/>
        <v>0.38</v>
      </c>
      <c r="BU7" s="84">
        <f t="shared" si="5"/>
        <v>0.37</v>
      </c>
      <c r="BV7" s="84">
        <f t="shared" si="5"/>
        <v>0.41000000000000014</v>
      </c>
      <c r="BW7" s="96">
        <f t="shared" si="2"/>
        <v>0.30904761904761907</v>
      </c>
    </row>
    <row r="8" spans="1:75" x14ac:dyDescent="0.2">
      <c r="A8" s="84">
        <v>6</v>
      </c>
      <c r="B8" s="84">
        <v>0.04</v>
      </c>
      <c r="C8" s="34">
        <v>0.02</v>
      </c>
      <c r="D8" s="84">
        <v>0.01</v>
      </c>
      <c r="E8" s="84">
        <v>0.05</v>
      </c>
      <c r="F8" s="84"/>
      <c r="G8" s="34">
        <v>0.01</v>
      </c>
      <c r="H8" s="84"/>
      <c r="I8" s="34">
        <v>0.01</v>
      </c>
      <c r="J8" s="84">
        <v>0.01</v>
      </c>
      <c r="K8" s="84">
        <v>0.04</v>
      </c>
      <c r="L8" s="84">
        <v>0.04</v>
      </c>
      <c r="M8" s="84"/>
      <c r="N8" s="34">
        <v>0.02</v>
      </c>
      <c r="O8" s="34">
        <v>0.01</v>
      </c>
      <c r="P8" s="34">
        <v>0.01</v>
      </c>
      <c r="Q8" s="84">
        <v>0.06</v>
      </c>
      <c r="R8" s="84">
        <v>0.04</v>
      </c>
      <c r="S8" s="84"/>
      <c r="T8" s="34">
        <v>0.02</v>
      </c>
      <c r="U8" s="34"/>
      <c r="V8" s="34"/>
      <c r="W8" s="34"/>
      <c r="X8" s="34"/>
      <c r="Y8" s="34"/>
      <c r="Z8" s="34"/>
      <c r="AA8" s="84">
        <v>6</v>
      </c>
      <c r="AC8" s="84" t="str">
        <f>F1</f>
        <v>Ruark</v>
      </c>
      <c r="AD8" s="90">
        <f>F34</f>
        <v>1.25</v>
      </c>
      <c r="AE8" s="97">
        <v>1.5539130434782606</v>
      </c>
      <c r="AF8" s="93">
        <f>AL32</f>
        <v>1.25</v>
      </c>
      <c r="AG8" s="93">
        <v>1.78</v>
      </c>
      <c r="AH8" s="93">
        <f>BF$34+BF$35+BF$36+BF$37+AF8</f>
        <v>7.67</v>
      </c>
      <c r="AI8" s="93">
        <f>Table16263851507486110[[#This Row],[Column3]]+Average!Q479</f>
        <v>7.3805013625665801</v>
      </c>
      <c r="AJ8" s="84"/>
      <c r="AK8" s="84" t="str">
        <f>F$1</f>
        <v>Ruark</v>
      </c>
      <c r="AL8" s="94">
        <f>$F34</f>
        <v>1.25</v>
      </c>
      <c r="AM8" s="94">
        <f>$F69</f>
        <v>0.7</v>
      </c>
      <c r="AN8" s="94">
        <f>$F104</f>
        <v>0.76</v>
      </c>
      <c r="AO8" s="94">
        <f>$F139</f>
        <v>0.14000000000000001</v>
      </c>
      <c r="AP8" s="94">
        <f>$F174</f>
        <v>0</v>
      </c>
      <c r="AQ8" s="94">
        <f>$F210</f>
        <v>0</v>
      </c>
      <c r="AR8" s="94">
        <f>$F245</f>
        <v>0</v>
      </c>
      <c r="AS8" s="94">
        <f>$F281</f>
        <v>0</v>
      </c>
      <c r="AT8" s="94">
        <f>$F317</f>
        <v>0.65</v>
      </c>
      <c r="AU8" s="94">
        <f>$F353</f>
        <v>2</v>
      </c>
      <c r="AV8" s="94">
        <f>$F389</f>
        <v>0</v>
      </c>
      <c r="AW8" s="94">
        <f>$F425</f>
        <v>0</v>
      </c>
      <c r="AX8" s="94">
        <f>$F427</f>
        <v>5.5</v>
      </c>
      <c r="AY8" s="84"/>
      <c r="AZ8" s="95" t="s">
        <v>25</v>
      </c>
      <c r="BA8" s="84"/>
      <c r="BB8" s="84">
        <f t="shared" ref="BB8:BV8" si="6">B174</f>
        <v>0.26</v>
      </c>
      <c r="BC8" s="84">
        <f t="shared" si="6"/>
        <v>0</v>
      </c>
      <c r="BD8" s="84">
        <f t="shared" si="6"/>
        <v>0.22000000000000003</v>
      </c>
      <c r="BE8" s="84">
        <f t="shared" si="6"/>
        <v>0.15000000000000002</v>
      </c>
      <c r="BF8" s="84">
        <f t="shared" si="6"/>
        <v>0</v>
      </c>
      <c r="BG8" s="84">
        <f t="shared" si="6"/>
        <v>0.61</v>
      </c>
      <c r="BH8" s="84">
        <f t="shared" si="6"/>
        <v>0.74</v>
      </c>
      <c r="BI8" s="84">
        <f t="shared" si="6"/>
        <v>0.35</v>
      </c>
      <c r="BJ8" s="84">
        <f t="shared" si="6"/>
        <v>0.08</v>
      </c>
      <c r="BK8" s="84">
        <f t="shared" si="6"/>
        <v>0.29000000000000004</v>
      </c>
      <c r="BL8" s="84">
        <f t="shared" si="6"/>
        <v>0.32999999999999996</v>
      </c>
      <c r="BM8" s="84">
        <f t="shared" si="6"/>
        <v>0</v>
      </c>
      <c r="BN8" s="84">
        <f t="shared" si="6"/>
        <v>0.14000000000000001</v>
      </c>
      <c r="BO8" s="84">
        <f t="shared" si="6"/>
        <v>0.82000000000000006</v>
      </c>
      <c r="BP8" s="84">
        <f t="shared" si="6"/>
        <v>9.9999999999999992E-2</v>
      </c>
      <c r="BQ8" s="84">
        <f t="shared" si="6"/>
        <v>0.21000000000000002</v>
      </c>
      <c r="BR8" s="84">
        <f t="shared" si="6"/>
        <v>6.0000000000000005E-2</v>
      </c>
      <c r="BS8" s="84">
        <f t="shared" si="6"/>
        <v>6.0000000000000005E-2</v>
      </c>
      <c r="BT8" s="84">
        <f t="shared" si="6"/>
        <v>0.43000000000000005</v>
      </c>
      <c r="BU8" s="84">
        <f t="shared" si="6"/>
        <v>0.33</v>
      </c>
      <c r="BV8" s="84">
        <f t="shared" si="6"/>
        <v>0.55000000000000004</v>
      </c>
      <c r="BW8" s="96">
        <f t="shared" si="2"/>
        <v>0.2728571428571428</v>
      </c>
    </row>
    <row r="9" spans="1:75" x14ac:dyDescent="0.2">
      <c r="A9" s="84">
        <v>7</v>
      </c>
      <c r="B9" s="34">
        <v>0.13</v>
      </c>
      <c r="C9" s="34">
        <v>0.12</v>
      </c>
      <c r="D9" s="34">
        <v>0.13</v>
      </c>
      <c r="E9" s="34">
        <v>0.13</v>
      </c>
      <c r="F9" s="34">
        <v>0.13</v>
      </c>
      <c r="G9" s="34">
        <v>0.09</v>
      </c>
      <c r="H9" s="34">
        <v>0.09</v>
      </c>
      <c r="I9" s="34">
        <v>0.12</v>
      </c>
      <c r="J9" s="34">
        <v>0.14000000000000001</v>
      </c>
      <c r="K9" s="34">
        <v>0.11</v>
      </c>
      <c r="L9" s="34">
        <v>0.17</v>
      </c>
      <c r="M9" s="84"/>
      <c r="N9" s="84"/>
      <c r="O9" s="34">
        <v>0.12</v>
      </c>
      <c r="P9" s="34">
        <v>0.08</v>
      </c>
      <c r="Q9" s="34">
        <v>0.1</v>
      </c>
      <c r="R9" s="34">
        <v>0.09</v>
      </c>
      <c r="S9" s="34">
        <v>7.0000000000000007E-2</v>
      </c>
      <c r="T9" s="34">
        <v>0.06</v>
      </c>
      <c r="U9" s="34">
        <v>0.12</v>
      </c>
      <c r="V9" s="34">
        <v>0.11</v>
      </c>
      <c r="W9" s="34"/>
      <c r="X9" s="34"/>
      <c r="Y9" s="34"/>
      <c r="Z9" s="34"/>
      <c r="AA9" s="84">
        <v>7</v>
      </c>
      <c r="AC9" s="84" t="str">
        <f>I1</f>
        <v>Cardwell</v>
      </c>
      <c r="AD9" s="91">
        <f>I34</f>
        <v>1.7700000000000002</v>
      </c>
      <c r="AE9" s="97">
        <v>1.6034999999999999</v>
      </c>
      <c r="AF9" s="93">
        <f t="shared" ref="AF9:AF22" si="7">AL35</f>
        <v>1.7700000000000002</v>
      </c>
      <c r="AG9" s="93">
        <v>1.93</v>
      </c>
      <c r="AH9" s="93">
        <f>BI$34+BI$35+BI$36+BI$37+AF9</f>
        <v>6.2200000000000006</v>
      </c>
      <c r="AI9" s="93">
        <f>Table16263851507486110[[#This Row],[Column3]]+Average!Q480</f>
        <v>6.4787321981424153</v>
      </c>
      <c r="AJ9" s="84"/>
      <c r="AK9" s="34" t="s">
        <v>220</v>
      </c>
      <c r="AL9" s="94">
        <f>$G34</f>
        <v>1.8700000000000003</v>
      </c>
      <c r="AM9" s="94">
        <f>$G$69</f>
        <v>0.68</v>
      </c>
      <c r="AN9" s="94">
        <f>$G104</f>
        <v>0.16</v>
      </c>
      <c r="AO9" s="94">
        <f>$G139</f>
        <v>0.17</v>
      </c>
      <c r="AP9" s="94">
        <f>$G174</f>
        <v>0.61</v>
      </c>
      <c r="AQ9" s="94">
        <f>$G210</f>
        <v>0.29000000000000004</v>
      </c>
      <c r="AR9" s="94">
        <f>$G245</f>
        <v>0.04</v>
      </c>
      <c r="AS9" s="94">
        <f>$G281</f>
        <v>0</v>
      </c>
      <c r="AT9" s="94">
        <f>$G317</f>
        <v>1.33</v>
      </c>
      <c r="AU9" s="94">
        <f>$G353</f>
        <v>1.78</v>
      </c>
      <c r="AV9" s="94">
        <f>$G389</f>
        <v>2.7999999999999994</v>
      </c>
      <c r="AW9" s="94">
        <f>$G425</f>
        <v>0</v>
      </c>
      <c r="AX9" s="94">
        <f>$G427</f>
        <v>9.73</v>
      </c>
      <c r="AY9" s="99"/>
      <c r="AZ9" s="95" t="s">
        <v>26</v>
      </c>
      <c r="BA9" s="84"/>
      <c r="BB9" s="84">
        <f t="shared" ref="BB9:BV9" si="8">B210</f>
        <v>0.64</v>
      </c>
      <c r="BC9" s="84">
        <f t="shared" si="8"/>
        <v>0.36</v>
      </c>
      <c r="BD9" s="84">
        <f t="shared" si="8"/>
        <v>0.1</v>
      </c>
      <c r="BE9" s="84">
        <f t="shared" si="8"/>
        <v>0.61</v>
      </c>
      <c r="BF9" s="84">
        <f t="shared" si="8"/>
        <v>0</v>
      </c>
      <c r="BG9" s="84">
        <f t="shared" si="8"/>
        <v>0.29000000000000004</v>
      </c>
      <c r="BH9" s="84">
        <f t="shared" si="8"/>
        <v>0.57999999999999996</v>
      </c>
      <c r="BI9" s="84">
        <f t="shared" si="8"/>
        <v>0.57000000000000006</v>
      </c>
      <c r="BJ9" s="84">
        <f t="shared" si="8"/>
        <v>0.19999999999999998</v>
      </c>
      <c r="BK9" s="84">
        <f t="shared" si="8"/>
        <v>0.64</v>
      </c>
      <c r="BL9" s="84">
        <f t="shared" si="8"/>
        <v>0.6</v>
      </c>
      <c r="BM9" s="84">
        <f t="shared" si="8"/>
        <v>0.62000000000000011</v>
      </c>
      <c r="BN9" s="84">
        <f t="shared" si="8"/>
        <v>0.22999999999999998</v>
      </c>
      <c r="BO9" s="84">
        <f t="shared" si="8"/>
        <v>0.43</v>
      </c>
      <c r="BP9" s="84">
        <f t="shared" si="8"/>
        <v>0.56000000000000005</v>
      </c>
      <c r="BQ9" s="84">
        <f t="shared" si="8"/>
        <v>0.74</v>
      </c>
      <c r="BR9" s="84">
        <f t="shared" si="8"/>
        <v>0.79999999999999993</v>
      </c>
      <c r="BS9" s="84">
        <f t="shared" si="8"/>
        <v>0.78</v>
      </c>
      <c r="BT9" s="84">
        <f t="shared" si="8"/>
        <v>0.32999999999999996</v>
      </c>
      <c r="BU9" s="84">
        <f t="shared" si="8"/>
        <v>0.82000000000000006</v>
      </c>
      <c r="BV9" s="84">
        <f t="shared" si="8"/>
        <v>0.29000000000000004</v>
      </c>
      <c r="BW9" s="96">
        <f t="shared" si="2"/>
        <v>0.4852380952380953</v>
      </c>
    </row>
    <row r="10" spans="1:75" x14ac:dyDescent="0.2">
      <c r="A10" s="84">
        <v>8</v>
      </c>
      <c r="B10" s="34">
        <v>0.01</v>
      </c>
      <c r="C10" s="34">
        <v>0.01</v>
      </c>
      <c r="D10" s="84"/>
      <c r="E10" s="84"/>
      <c r="F10" s="84"/>
      <c r="G10" s="34">
        <v>0.03</v>
      </c>
      <c r="H10" s="34"/>
      <c r="I10" s="34"/>
      <c r="J10" s="34">
        <v>0.03</v>
      </c>
      <c r="K10" s="34">
        <v>0.01</v>
      </c>
      <c r="L10" s="34">
        <v>0.01</v>
      </c>
      <c r="M10" s="84"/>
      <c r="N10" s="34"/>
      <c r="O10" s="34">
        <v>7.0000000000000007E-2</v>
      </c>
      <c r="P10" s="84"/>
      <c r="Q10" s="34">
        <v>0.01</v>
      </c>
      <c r="R10" s="34"/>
      <c r="S10" s="34">
        <v>0.1</v>
      </c>
      <c r="T10" s="34">
        <v>0.01</v>
      </c>
      <c r="U10" s="34">
        <v>0.06</v>
      </c>
      <c r="V10" s="34">
        <v>0.01</v>
      </c>
      <c r="W10" s="34"/>
      <c r="X10" s="34"/>
      <c r="Y10" s="34"/>
      <c r="Z10" s="34"/>
      <c r="AA10" s="84">
        <v>8</v>
      </c>
      <c r="AC10" s="84" t="str">
        <f>J1</f>
        <v>Hastings</v>
      </c>
      <c r="AD10" s="90">
        <f>J34</f>
        <v>1.1300000000000001</v>
      </c>
      <c r="AE10" s="97">
        <v>1.776956521739131</v>
      </c>
      <c r="AF10" s="93">
        <f t="shared" si="7"/>
        <v>1.1300000000000001</v>
      </c>
      <c r="AG10" s="93">
        <v>1.84</v>
      </c>
      <c r="AH10" s="93">
        <f>BJ$34+BJ$35+BJ$36+BJ$37+AF10</f>
        <v>7.99</v>
      </c>
      <c r="AI10" s="93">
        <f>Table16263851507486110[[#This Row],[Column3]]+Average!Q481</f>
        <v>7.6571773194599286</v>
      </c>
      <c r="AJ10" s="84"/>
      <c r="AK10" s="34" t="s">
        <v>222</v>
      </c>
      <c r="AL10" s="94">
        <f>$H34</f>
        <v>3.0599999999999996</v>
      </c>
      <c r="AM10" s="94">
        <f>$H$69</f>
        <v>1.03</v>
      </c>
      <c r="AN10" s="94">
        <f>$H104</f>
        <v>0.29000000000000004</v>
      </c>
      <c r="AO10" s="94">
        <f>$H139</f>
        <v>0.2</v>
      </c>
      <c r="AP10" s="94">
        <f>$H174</f>
        <v>0.74</v>
      </c>
      <c r="AQ10" s="94">
        <f>$H210</f>
        <v>0.57999999999999996</v>
      </c>
      <c r="AR10" s="94">
        <f>$H245</f>
        <v>0.01</v>
      </c>
      <c r="AS10" s="94">
        <f>$H281</f>
        <v>0</v>
      </c>
      <c r="AT10" s="94">
        <f>$H317</f>
        <v>1.35</v>
      </c>
      <c r="AU10" s="94">
        <f>$H253</f>
        <v>0</v>
      </c>
      <c r="AV10" s="94">
        <f>$H389</f>
        <v>3.96</v>
      </c>
      <c r="AW10" s="94">
        <f>$H425</f>
        <v>0</v>
      </c>
      <c r="AX10" s="94">
        <f>$H427</f>
        <v>13.61</v>
      </c>
      <c r="AY10" s="99"/>
      <c r="AZ10" s="95" t="s">
        <v>27</v>
      </c>
      <c r="BA10" s="84"/>
      <c r="BB10" s="84">
        <f t="shared" ref="BB10:BV10" si="9">B245</f>
        <v>0.03</v>
      </c>
      <c r="BC10" s="84">
        <f t="shared" si="9"/>
        <v>0.03</v>
      </c>
      <c r="BD10" s="84">
        <f t="shared" si="9"/>
        <v>0</v>
      </c>
      <c r="BE10" s="84">
        <f t="shared" si="9"/>
        <v>0.01</v>
      </c>
      <c r="BF10" s="84">
        <f t="shared" si="9"/>
        <v>0</v>
      </c>
      <c r="BG10" s="84">
        <f t="shared" si="9"/>
        <v>0.04</v>
      </c>
      <c r="BH10" s="84">
        <f t="shared" si="9"/>
        <v>0.01</v>
      </c>
      <c r="BI10" s="84">
        <f t="shared" si="9"/>
        <v>0.02</v>
      </c>
      <c r="BJ10" s="84">
        <f t="shared" si="9"/>
        <v>0.02</v>
      </c>
      <c r="BK10" s="84">
        <f t="shared" si="9"/>
        <v>0.03</v>
      </c>
      <c r="BL10" s="84">
        <f t="shared" si="9"/>
        <v>0.03</v>
      </c>
      <c r="BM10" s="84">
        <f t="shared" si="9"/>
        <v>0</v>
      </c>
      <c r="BN10" s="84">
        <f t="shared" si="9"/>
        <v>0.02</v>
      </c>
      <c r="BO10" s="84">
        <f t="shared" si="9"/>
        <v>0.08</v>
      </c>
      <c r="BP10" s="84">
        <f t="shared" si="9"/>
        <v>0</v>
      </c>
      <c r="BQ10" s="84">
        <f t="shared" si="9"/>
        <v>0.02</v>
      </c>
      <c r="BR10" s="84">
        <f t="shared" si="9"/>
        <v>0.04</v>
      </c>
      <c r="BS10" s="84">
        <f t="shared" si="9"/>
        <v>0.35000000000000003</v>
      </c>
      <c r="BT10" s="84">
        <f t="shared" si="9"/>
        <v>0.03</v>
      </c>
      <c r="BU10" s="84">
        <f t="shared" si="9"/>
        <v>0</v>
      </c>
      <c r="BV10" s="84">
        <f t="shared" si="9"/>
        <v>0.18</v>
      </c>
      <c r="BW10" s="96">
        <f t="shared" si="2"/>
        <v>4.476190476190476E-2</v>
      </c>
    </row>
    <row r="11" spans="1:75" x14ac:dyDescent="0.2">
      <c r="A11" s="84">
        <v>9</v>
      </c>
      <c r="B11" s="84"/>
      <c r="C11" s="84"/>
      <c r="D11" s="84"/>
      <c r="E11" s="34"/>
      <c r="F11" s="84"/>
      <c r="G11" s="34"/>
      <c r="H11" s="34">
        <v>0.01</v>
      </c>
      <c r="I11" s="139"/>
      <c r="J11" s="159"/>
      <c r="K11" s="159"/>
      <c r="L11" s="159"/>
      <c r="M11" s="84"/>
      <c r="N11" s="84"/>
      <c r="O11" s="84"/>
      <c r="Q11" s="84"/>
      <c r="R11" s="84"/>
      <c r="S11" s="84"/>
      <c r="T11" s="34">
        <v>0.01</v>
      </c>
      <c r="U11" s="34"/>
      <c r="V11" s="84"/>
      <c r="W11" s="84"/>
      <c r="X11" s="84"/>
      <c r="Y11" s="84"/>
      <c r="Z11" s="84"/>
      <c r="AA11" s="84">
        <v>9</v>
      </c>
      <c r="AC11" s="84" t="str">
        <f>K1</f>
        <v>510 Pataha</v>
      </c>
      <c r="AD11" s="90">
        <f>K34</f>
        <v>1.2400000000000002</v>
      </c>
      <c r="AE11" s="97"/>
      <c r="AF11" s="93">
        <f t="shared" si="7"/>
        <v>1.2400000000000002</v>
      </c>
      <c r="AG11" s="98"/>
      <c r="AH11" s="93">
        <f>BK$34+BK$35+BK$36+BK$37+AF11</f>
        <v>7.15</v>
      </c>
      <c r="AI11" s="93">
        <f>Table16263851507486110[[#This Row],[Column3]]+Average!Q482</f>
        <v>4.7799999999999994</v>
      </c>
      <c r="AJ11" s="84"/>
      <c r="AK11" s="84" t="str">
        <f>I$1</f>
        <v>Cardwell</v>
      </c>
      <c r="AL11" s="94">
        <f>$I34</f>
        <v>1.7700000000000002</v>
      </c>
      <c r="AM11" s="94">
        <f>$I69</f>
        <v>1.2000000000000002</v>
      </c>
      <c r="AN11" s="94">
        <f>$I104</f>
        <v>0.44999999999999996</v>
      </c>
      <c r="AO11" s="94">
        <f>$I139</f>
        <v>0.28000000000000003</v>
      </c>
      <c r="AP11" s="94">
        <f>$I174</f>
        <v>0.35</v>
      </c>
      <c r="AQ11" s="94">
        <f>$I210</f>
        <v>0.57000000000000006</v>
      </c>
      <c r="AR11" s="94">
        <f>$I245</f>
        <v>0.02</v>
      </c>
      <c r="AS11" s="94">
        <f>$I281</f>
        <v>9.9999999999999992E-2</v>
      </c>
      <c r="AT11" s="94">
        <f>$I317</f>
        <v>1.02</v>
      </c>
      <c r="AU11" s="94">
        <f>$I353</f>
        <v>1.63</v>
      </c>
      <c r="AV11" s="94">
        <f>$I38489</f>
        <v>0</v>
      </c>
      <c r="AW11" s="94">
        <f>$I425</f>
        <v>0</v>
      </c>
      <c r="AX11" s="94">
        <f>$I427</f>
        <v>9.75</v>
      </c>
      <c r="AY11" s="84"/>
      <c r="AZ11" s="95" t="s">
        <v>28</v>
      </c>
      <c r="BA11" s="84"/>
      <c r="BB11" s="84">
        <f t="shared" ref="BB11:BV11" si="10">B281</f>
        <v>0.16</v>
      </c>
      <c r="BC11" s="84">
        <f t="shared" si="10"/>
        <v>0.36</v>
      </c>
      <c r="BD11" s="84">
        <f t="shared" si="10"/>
        <v>0.25</v>
      </c>
      <c r="BE11" s="84">
        <f t="shared" si="10"/>
        <v>0.03</v>
      </c>
      <c r="BF11" s="84">
        <f t="shared" si="10"/>
        <v>0</v>
      </c>
      <c r="BG11" s="84">
        <f t="shared" si="10"/>
        <v>0</v>
      </c>
      <c r="BH11" s="84">
        <f t="shared" si="10"/>
        <v>0</v>
      </c>
      <c r="BI11" s="84">
        <f t="shared" si="10"/>
        <v>9.9999999999999992E-2</v>
      </c>
      <c r="BJ11" s="84">
        <f t="shared" si="10"/>
        <v>0.29000000000000004</v>
      </c>
      <c r="BK11" s="84">
        <f t="shared" si="10"/>
        <v>0.17</v>
      </c>
      <c r="BL11" s="84">
        <f t="shared" si="10"/>
        <v>0.14000000000000001</v>
      </c>
      <c r="BM11" s="84">
        <f t="shared" si="10"/>
        <v>0.27999999999999997</v>
      </c>
      <c r="BN11" s="84">
        <f t="shared" si="10"/>
        <v>0.18000000000000002</v>
      </c>
      <c r="BO11" s="84">
        <f t="shared" si="10"/>
        <v>0</v>
      </c>
      <c r="BP11" s="84">
        <f t="shared" si="10"/>
        <v>0.56999999999999995</v>
      </c>
      <c r="BQ11" s="84">
        <f t="shared" si="10"/>
        <v>0.15000000000000002</v>
      </c>
      <c r="BR11" s="84">
        <f t="shared" si="10"/>
        <v>0.02</v>
      </c>
      <c r="BS11" s="84">
        <f t="shared" si="10"/>
        <v>0.09</v>
      </c>
      <c r="BT11" s="84">
        <f t="shared" si="10"/>
        <v>0.49</v>
      </c>
      <c r="BU11" s="84">
        <f t="shared" si="10"/>
        <v>0</v>
      </c>
      <c r="BV11" s="84">
        <f t="shared" si="10"/>
        <v>0.16</v>
      </c>
      <c r="BW11" s="96">
        <f t="shared" si="2"/>
        <v>0.16380952380952379</v>
      </c>
    </row>
    <row r="12" spans="1:75" x14ac:dyDescent="0.2">
      <c r="A12" s="84">
        <v>10</v>
      </c>
      <c r="B12" s="84"/>
      <c r="C12" s="84"/>
      <c r="D12" s="84"/>
      <c r="E12" s="84"/>
      <c r="F12" s="84"/>
      <c r="G12" s="34">
        <v>0.01</v>
      </c>
      <c r="H12" s="159"/>
      <c r="I12" s="84"/>
      <c r="J12" s="84"/>
      <c r="K12" s="84"/>
      <c r="L12" s="84"/>
      <c r="M12" s="84"/>
      <c r="N12" s="34"/>
      <c r="O12" s="34"/>
      <c r="P12" s="34"/>
      <c r="Q12" s="84"/>
      <c r="R12" s="34"/>
      <c r="S12" s="34"/>
      <c r="T12" s="84"/>
      <c r="U12" s="34"/>
      <c r="V12" s="84"/>
      <c r="W12" s="84"/>
      <c r="X12" s="84"/>
      <c r="Y12" s="84"/>
      <c r="Z12" s="84"/>
      <c r="AA12" s="84">
        <v>10</v>
      </c>
      <c r="AC12" s="84" t="str">
        <f>L1</f>
        <v>Williams</v>
      </c>
      <c r="AD12" s="90">
        <f>L34</f>
        <v>1.4000000000000004</v>
      </c>
      <c r="AE12" s="97">
        <v>2.2043478260869565</v>
      </c>
      <c r="AF12" s="93">
        <f t="shared" si="7"/>
        <v>1.4000000000000004</v>
      </c>
      <c r="AG12" s="93">
        <v>2.2200000000000002</v>
      </c>
      <c r="AH12" s="93">
        <f>BL$34+BL$35+BL$36+BL$37+AF12</f>
        <v>9.1000000000000014</v>
      </c>
      <c r="AI12" s="93">
        <f>Table16263851507486110[[#This Row],[Column3]]+Average!Q483</f>
        <v>8.5657214524605827</v>
      </c>
      <c r="AJ12" s="84"/>
      <c r="AK12" s="84" t="str">
        <f>J$1</f>
        <v>Hastings</v>
      </c>
      <c r="AL12" s="94">
        <f>$J34</f>
        <v>1.1300000000000001</v>
      </c>
      <c r="AM12" s="94">
        <f>$J69</f>
        <v>0.76000000000000012</v>
      </c>
      <c r="AN12" s="94">
        <f>$J104</f>
        <v>0.18000000000000002</v>
      </c>
      <c r="AO12" s="94">
        <f>$J139</f>
        <v>0.28000000000000003</v>
      </c>
      <c r="AP12" s="94">
        <f>$J174</f>
        <v>0.08</v>
      </c>
      <c r="AQ12" s="94">
        <f>$J210</f>
        <v>0.19999999999999998</v>
      </c>
      <c r="AR12" s="94">
        <f>$J245</f>
        <v>0.02</v>
      </c>
      <c r="AS12" s="94">
        <f>$J281</f>
        <v>0.29000000000000004</v>
      </c>
      <c r="AT12" s="94">
        <f>$J317</f>
        <v>0.68</v>
      </c>
      <c r="AU12" s="94">
        <f>$J353</f>
        <v>1.4900000000000002</v>
      </c>
      <c r="AV12" s="94">
        <f>$J389</f>
        <v>2.2499999999999996</v>
      </c>
      <c r="AW12" s="94">
        <f>$J425</f>
        <v>0</v>
      </c>
      <c r="AX12" s="94">
        <f>$J427</f>
        <v>7.3600000000000012</v>
      </c>
      <c r="AY12" s="84"/>
      <c r="AZ12" s="95" t="s">
        <v>29</v>
      </c>
      <c r="BA12" s="84"/>
      <c r="BB12" s="84">
        <f t="shared" ref="BB12:BV12" si="11">B317</f>
        <v>0.49000000000000005</v>
      </c>
      <c r="BC12" s="84">
        <f t="shared" si="11"/>
        <v>0.7</v>
      </c>
      <c r="BD12" s="84">
        <f t="shared" si="11"/>
        <v>0.55000000000000004</v>
      </c>
      <c r="BE12" s="84">
        <f t="shared" si="11"/>
        <v>1.03</v>
      </c>
      <c r="BF12" s="84">
        <f t="shared" si="11"/>
        <v>0.65</v>
      </c>
      <c r="BG12" s="84">
        <f t="shared" si="11"/>
        <v>1.33</v>
      </c>
      <c r="BH12" s="84">
        <f t="shared" si="11"/>
        <v>1.35</v>
      </c>
      <c r="BI12" s="84">
        <f t="shared" si="11"/>
        <v>1.02</v>
      </c>
      <c r="BJ12" s="84">
        <f t="shared" si="11"/>
        <v>0.68</v>
      </c>
      <c r="BK12" s="84">
        <f t="shared" si="11"/>
        <v>0.60000000000000009</v>
      </c>
      <c r="BL12" s="84">
        <f t="shared" si="11"/>
        <v>0.53</v>
      </c>
      <c r="BM12" s="84">
        <f t="shared" si="11"/>
        <v>0.73</v>
      </c>
      <c r="BN12" s="84">
        <f t="shared" si="11"/>
        <v>1.23</v>
      </c>
      <c r="BO12" s="84">
        <f t="shared" si="11"/>
        <v>0.95</v>
      </c>
      <c r="BP12" s="84">
        <f t="shared" si="11"/>
        <v>0.69</v>
      </c>
      <c r="BQ12" s="84">
        <f t="shared" si="11"/>
        <v>0.82000000000000006</v>
      </c>
      <c r="BR12" s="84">
        <f t="shared" si="11"/>
        <v>0.54</v>
      </c>
      <c r="BS12" s="84">
        <f t="shared" si="11"/>
        <v>0.7599999999999999</v>
      </c>
      <c r="BT12" s="84">
        <f t="shared" si="11"/>
        <v>1.1399999999999999</v>
      </c>
      <c r="BU12" s="84">
        <f t="shared" si="11"/>
        <v>0.65000000000000013</v>
      </c>
      <c r="BV12" s="84">
        <f t="shared" si="11"/>
        <v>1.1299999999999999</v>
      </c>
      <c r="BW12" s="96">
        <f t="shared" si="2"/>
        <v>0.83666666666666656</v>
      </c>
    </row>
    <row r="13" spans="1:75" x14ac:dyDescent="0.2">
      <c r="A13" s="84">
        <v>11</v>
      </c>
      <c r="B13" s="84"/>
      <c r="E13" s="84"/>
      <c r="F13" s="84"/>
      <c r="G13" s="84"/>
      <c r="H13" s="84"/>
      <c r="I13" s="84"/>
      <c r="J13" s="84"/>
      <c r="L13" s="34"/>
      <c r="M13" s="84"/>
      <c r="N13" s="34"/>
      <c r="O13" s="34"/>
      <c r="P13" s="34"/>
      <c r="Q13" s="84"/>
      <c r="R13" s="34"/>
      <c r="S13" s="34"/>
      <c r="T13" s="34"/>
      <c r="U13" s="34"/>
      <c r="V13" s="34">
        <v>0.01</v>
      </c>
      <c r="W13" s="34"/>
      <c r="X13" s="34"/>
      <c r="Y13" s="34"/>
      <c r="Z13" s="34"/>
      <c r="AA13" s="84">
        <v>11</v>
      </c>
      <c r="AC13" s="84" t="str">
        <f>M1</f>
        <v>Deadman</v>
      </c>
      <c r="AD13" s="90">
        <f>M34</f>
        <v>0</v>
      </c>
      <c r="AE13" s="97">
        <v>1.9839130434782606</v>
      </c>
      <c r="AF13" s="93">
        <f t="shared" si="7"/>
        <v>0</v>
      </c>
      <c r="AG13" s="93">
        <v>2.0299999999999998</v>
      </c>
      <c r="AH13" s="93">
        <f>BM$34+BM$35+BM$36+BM$37+AF13</f>
        <v>0</v>
      </c>
      <c r="AI13" s="93">
        <f>Table16263851507486110[[#This Row],[Column3]]+Average!Q484</f>
        <v>7.730054347826087</v>
      </c>
      <c r="AJ13" s="84"/>
      <c r="AK13" s="84" t="str">
        <f>K$1</f>
        <v>510 Pataha</v>
      </c>
      <c r="AL13" s="94">
        <f>$K34</f>
        <v>1.2400000000000002</v>
      </c>
      <c r="AM13" s="94">
        <f>$K69</f>
        <v>1.4800000000000002</v>
      </c>
      <c r="AN13" s="94">
        <f>$K104</f>
        <v>0.4</v>
      </c>
      <c r="AO13" s="94">
        <f>$K139</f>
        <v>0.28999999999999998</v>
      </c>
      <c r="AP13" s="94">
        <f>$K174</f>
        <v>0.29000000000000004</v>
      </c>
      <c r="AQ13" s="94">
        <f>$K210</f>
        <v>0.64</v>
      </c>
      <c r="AR13" s="94">
        <f>$K245</f>
        <v>0.03</v>
      </c>
      <c r="AS13" s="94">
        <f>$K281</f>
        <v>0.17</v>
      </c>
      <c r="AT13" s="94">
        <f>$K317</f>
        <v>0.60000000000000009</v>
      </c>
      <c r="AU13" s="94">
        <f>$K353</f>
        <v>1.8100000000000003</v>
      </c>
      <c r="AV13" s="94">
        <f>$K389</f>
        <v>2.4499999999999993</v>
      </c>
      <c r="AW13" s="94">
        <f>$K425</f>
        <v>0</v>
      </c>
      <c r="AX13" s="94">
        <f>$K427</f>
        <v>9.4</v>
      </c>
      <c r="AY13" s="99"/>
      <c r="AZ13" s="95" t="s">
        <v>30</v>
      </c>
      <c r="BA13" s="84"/>
      <c r="BB13" s="84">
        <f t="shared" ref="BB13:BV13" si="12">B353</f>
        <v>1.4900000000000002</v>
      </c>
      <c r="BC13" s="84">
        <f t="shared" si="12"/>
        <v>1.6700000000000002</v>
      </c>
      <c r="BD13" s="84">
        <f t="shared" si="12"/>
        <v>1.67</v>
      </c>
      <c r="BE13" s="84">
        <f t="shared" si="12"/>
        <v>1.82</v>
      </c>
      <c r="BF13" s="84">
        <f t="shared" si="12"/>
        <v>2</v>
      </c>
      <c r="BG13" s="84">
        <f t="shared" si="12"/>
        <v>1.78</v>
      </c>
      <c r="BH13" s="84">
        <f t="shared" si="12"/>
        <v>2.39</v>
      </c>
      <c r="BI13" s="84">
        <f t="shared" si="12"/>
        <v>1.63</v>
      </c>
      <c r="BJ13" s="84">
        <f t="shared" si="12"/>
        <v>1.4900000000000002</v>
      </c>
      <c r="BK13" s="84">
        <f t="shared" si="12"/>
        <v>1.8100000000000003</v>
      </c>
      <c r="BL13" s="84">
        <f t="shared" si="12"/>
        <v>1.9300000000000002</v>
      </c>
      <c r="BM13" s="84">
        <f t="shared" si="12"/>
        <v>1.6600000000000001</v>
      </c>
      <c r="BN13" s="84">
        <f t="shared" si="12"/>
        <v>2.0299999999999998</v>
      </c>
      <c r="BO13" s="84">
        <f t="shared" si="12"/>
        <v>1.7500000000000002</v>
      </c>
      <c r="BP13" s="84">
        <f t="shared" si="12"/>
        <v>1.31</v>
      </c>
      <c r="BQ13" s="84">
        <f t="shared" si="12"/>
        <v>0</v>
      </c>
      <c r="BR13" s="84">
        <f t="shared" si="12"/>
        <v>1.33</v>
      </c>
      <c r="BS13" s="84">
        <f t="shared" si="12"/>
        <v>1.6700000000000002</v>
      </c>
      <c r="BT13" s="84">
        <f t="shared" si="12"/>
        <v>2.12</v>
      </c>
      <c r="BU13" s="84">
        <f t="shared" si="12"/>
        <v>2.0099999999999998</v>
      </c>
      <c r="BV13" s="84">
        <f t="shared" si="12"/>
        <v>2.0099999999999998</v>
      </c>
      <c r="BW13" s="96">
        <f t="shared" si="2"/>
        <v>1.6938095238095239</v>
      </c>
    </row>
    <row r="14" spans="1:75" x14ac:dyDescent="0.2">
      <c r="A14" s="84">
        <v>12</v>
      </c>
      <c r="B14" s="84">
        <v>0.28000000000000003</v>
      </c>
      <c r="C14">
        <v>0.36</v>
      </c>
      <c r="D14">
        <v>0.3</v>
      </c>
      <c r="E14">
        <v>0.97</v>
      </c>
      <c r="F14" s="84">
        <v>0.44</v>
      </c>
      <c r="G14" s="34">
        <v>0.25</v>
      </c>
      <c r="H14" s="159">
        <v>0.56999999999999995</v>
      </c>
      <c r="I14" s="159">
        <v>0.5</v>
      </c>
      <c r="J14" s="84">
        <v>0.25</v>
      </c>
      <c r="K14">
        <v>0.28000000000000003</v>
      </c>
      <c r="L14" s="84">
        <v>0.27</v>
      </c>
      <c r="M14" s="84"/>
      <c r="N14" s="34">
        <v>0.06</v>
      </c>
      <c r="O14" s="34">
        <v>0.28000000000000003</v>
      </c>
      <c r="P14" s="34">
        <v>0.16</v>
      </c>
      <c r="Q14" s="84">
        <v>0.49</v>
      </c>
      <c r="R14" s="34">
        <v>0.68</v>
      </c>
      <c r="S14" s="34">
        <v>0.65</v>
      </c>
      <c r="T14" s="34">
        <v>0.25</v>
      </c>
      <c r="U14" s="34">
        <v>0.47</v>
      </c>
      <c r="V14" s="34">
        <v>0.42</v>
      </c>
      <c r="W14" s="34"/>
      <c r="X14" s="34"/>
      <c r="Y14" s="34"/>
      <c r="Z14" s="34"/>
      <c r="AA14" s="84">
        <v>12</v>
      </c>
      <c r="AC14" s="84" t="str">
        <f>N1</f>
        <v>Houser</v>
      </c>
      <c r="AD14" s="90">
        <f>N34</f>
        <v>1.3500000000000003</v>
      </c>
      <c r="AE14" s="97">
        <v>1.909565217391304</v>
      </c>
      <c r="AF14" s="93">
        <f t="shared" si="7"/>
        <v>1.3500000000000003</v>
      </c>
      <c r="AG14" s="93">
        <v>1.8</v>
      </c>
      <c r="AH14" s="93">
        <f>BN$34+BN$35+BN$36+BN$37+AF14</f>
        <v>9.86</v>
      </c>
      <c r="AI14" s="93">
        <f>Table16263851507486110[[#This Row],[Column3]]+Average!Q486</f>
        <v>8.0539302967563824</v>
      </c>
      <c r="AJ14" s="84"/>
      <c r="AK14" s="84" t="str">
        <f>L$1</f>
        <v>Williams</v>
      </c>
      <c r="AL14" s="94">
        <f>$L34</f>
        <v>1.4000000000000004</v>
      </c>
      <c r="AM14" s="94">
        <f>$L69</f>
        <v>1.4500000000000002</v>
      </c>
      <c r="AN14" s="94">
        <f>$L104</f>
        <v>0.58000000000000007</v>
      </c>
      <c r="AO14" s="94">
        <f>$L139</f>
        <v>0.30000000000000004</v>
      </c>
      <c r="AP14" s="94">
        <f>$L174</f>
        <v>0.32999999999999996</v>
      </c>
      <c r="AQ14" s="94">
        <f>$L210</f>
        <v>0.6</v>
      </c>
      <c r="AR14" s="94">
        <f>$L245</f>
        <v>0.03</v>
      </c>
      <c r="AS14" s="94">
        <f>$L281</f>
        <v>0.14000000000000001</v>
      </c>
      <c r="AT14" s="94">
        <f>$L317</f>
        <v>0.53</v>
      </c>
      <c r="AU14" s="94">
        <f>$L353</f>
        <v>1.9300000000000002</v>
      </c>
      <c r="AV14" s="94">
        <f>$L389</f>
        <v>2.23</v>
      </c>
      <c r="AW14" s="94">
        <f>$L425</f>
        <v>0</v>
      </c>
      <c r="AX14" s="94">
        <f>$L427</f>
        <v>9.5200000000000014</v>
      </c>
      <c r="AY14" s="99"/>
      <c r="AZ14" s="95" t="s">
        <v>31</v>
      </c>
      <c r="BA14" s="84"/>
      <c r="BB14" s="84">
        <f t="shared" ref="BB14:BV14" si="13">B389</f>
        <v>1.9100000000000004</v>
      </c>
      <c r="BC14" s="84">
        <f t="shared" si="13"/>
        <v>2.4199999999999995</v>
      </c>
      <c r="BD14" s="84">
        <f t="shared" si="13"/>
        <v>2.1599999999999997</v>
      </c>
      <c r="BE14" s="84">
        <f t="shared" si="13"/>
        <v>3.4499999999999993</v>
      </c>
      <c r="BF14" s="84">
        <f t="shared" si="13"/>
        <v>0</v>
      </c>
      <c r="BG14" s="84">
        <f t="shared" si="13"/>
        <v>2.7999999999999994</v>
      </c>
      <c r="BH14" s="84">
        <f t="shared" si="13"/>
        <v>3.96</v>
      </c>
      <c r="BI14" s="84">
        <f t="shared" si="13"/>
        <v>2.3599999999999994</v>
      </c>
      <c r="BJ14" s="84">
        <f t="shared" si="13"/>
        <v>2.2499999999999996</v>
      </c>
      <c r="BK14" s="84">
        <f t="shared" si="13"/>
        <v>2.4499999999999993</v>
      </c>
      <c r="BL14" s="84">
        <f t="shared" si="13"/>
        <v>2.23</v>
      </c>
      <c r="BM14" s="84">
        <f t="shared" si="13"/>
        <v>2.41</v>
      </c>
      <c r="BN14" s="84">
        <f t="shared" si="13"/>
        <v>2.7899999999999991</v>
      </c>
      <c r="BO14" s="84">
        <f t="shared" si="13"/>
        <v>2.2899999999999996</v>
      </c>
      <c r="BP14" s="84">
        <f t="shared" si="13"/>
        <v>2.1300000000000003</v>
      </c>
      <c r="BQ14" s="84">
        <f t="shared" si="13"/>
        <v>2.7299999999999995</v>
      </c>
      <c r="BR14" s="84">
        <f t="shared" si="13"/>
        <v>2.2500000000000004</v>
      </c>
      <c r="BS14" s="84">
        <f t="shared" si="13"/>
        <v>3.0199999999999996</v>
      </c>
      <c r="BT14" s="84">
        <f t="shared" si="13"/>
        <v>2.14</v>
      </c>
      <c r="BU14" s="84">
        <f t="shared" si="13"/>
        <v>2.93</v>
      </c>
      <c r="BV14" s="84">
        <f t="shared" si="13"/>
        <v>3.419999999999999</v>
      </c>
      <c r="BW14" s="96">
        <f t="shared" si="2"/>
        <v>2.480952380952381</v>
      </c>
    </row>
    <row r="15" spans="1:75" x14ac:dyDescent="0.2">
      <c r="A15" s="84">
        <v>13</v>
      </c>
      <c r="B15" s="84">
        <v>0.27</v>
      </c>
      <c r="C15" s="84">
        <v>0.47</v>
      </c>
      <c r="D15" s="84">
        <v>0.25</v>
      </c>
      <c r="E15">
        <v>0.15</v>
      </c>
      <c r="F15" s="84">
        <v>0.16</v>
      </c>
      <c r="G15" s="34">
        <v>0.28999999999999998</v>
      </c>
      <c r="H15" s="159">
        <v>0.87</v>
      </c>
      <c r="I15" s="159"/>
      <c r="J15" s="84">
        <v>0.12</v>
      </c>
      <c r="K15" s="84">
        <v>0.27</v>
      </c>
      <c r="L15" s="84">
        <v>0.28000000000000003</v>
      </c>
      <c r="M15" s="84"/>
      <c r="N15" s="34">
        <v>0.26</v>
      </c>
      <c r="O15" s="84">
        <v>0.41</v>
      </c>
      <c r="P15" s="34">
        <v>0.43</v>
      </c>
      <c r="Q15" s="84">
        <v>0.19</v>
      </c>
      <c r="R15">
        <v>0.08</v>
      </c>
      <c r="S15" s="84">
        <v>0.17</v>
      </c>
      <c r="T15" s="34">
        <v>0.52</v>
      </c>
      <c r="U15" s="34">
        <v>0.44</v>
      </c>
      <c r="V15" s="34">
        <v>0.25</v>
      </c>
      <c r="W15" s="34"/>
      <c r="X15" s="34"/>
      <c r="Y15" s="34"/>
      <c r="Z15" s="34"/>
      <c r="AA15" s="84">
        <v>13</v>
      </c>
      <c r="AC15" s="84" t="str">
        <f>O1</f>
        <v>Dye Seed</v>
      </c>
      <c r="AD15" s="90">
        <f>O34</f>
        <v>1.4200000000000002</v>
      </c>
      <c r="AE15" s="97">
        <v>1.681304347826087</v>
      </c>
      <c r="AF15" s="93">
        <f t="shared" si="7"/>
        <v>1.4200000000000002</v>
      </c>
      <c r="AG15" s="93">
        <v>1.75</v>
      </c>
      <c r="AH15" s="93">
        <f>BO$34+BO$35+BO$36+BO$37+AF15</f>
        <v>1.4200000000000002</v>
      </c>
      <c r="AI15" s="93">
        <f>Table16263851507486110[[#This Row],[Column3]]+Average!Q487</f>
        <v>7.0326679841897244</v>
      </c>
      <c r="AJ15" s="84"/>
      <c r="AK15" s="84" t="str">
        <f>M$1</f>
        <v>Deadman</v>
      </c>
      <c r="AL15" s="94">
        <f>$M34</f>
        <v>0</v>
      </c>
      <c r="AM15" s="94">
        <f>$M69</f>
        <v>0</v>
      </c>
      <c r="AN15" s="94">
        <f>$M104</f>
        <v>0</v>
      </c>
      <c r="AO15" s="94">
        <f>$M139</f>
        <v>0.59000000000000008</v>
      </c>
      <c r="AP15" s="94">
        <f>$M174</f>
        <v>0</v>
      </c>
      <c r="AQ15" s="94">
        <f>$M210</f>
        <v>0.62000000000000011</v>
      </c>
      <c r="AR15" s="94">
        <f>$M245</f>
        <v>0</v>
      </c>
      <c r="AS15" s="94">
        <f>$M281</f>
        <v>0.27999999999999997</v>
      </c>
      <c r="AT15" s="94">
        <f>$M317</f>
        <v>0.73</v>
      </c>
      <c r="AU15" s="94">
        <f>$M353</f>
        <v>1.6600000000000001</v>
      </c>
      <c r="AV15" s="94">
        <f>$M389</f>
        <v>2.41</v>
      </c>
      <c r="AW15" s="94">
        <f>$M425</f>
        <v>0</v>
      </c>
      <c r="AX15" s="94">
        <f>$M427</f>
        <v>6.2900000000000009</v>
      </c>
      <c r="AY15" s="84"/>
      <c r="AZ15" s="95" t="s">
        <v>32</v>
      </c>
      <c r="BA15" s="84"/>
      <c r="BB15" s="84">
        <f t="shared" ref="BB15:BV15" si="14">B425</f>
        <v>0</v>
      </c>
      <c r="BC15" s="84">
        <f t="shared" si="14"/>
        <v>0</v>
      </c>
      <c r="BD15" s="84">
        <f t="shared" si="14"/>
        <v>0</v>
      </c>
      <c r="BE15" s="84">
        <f t="shared" si="14"/>
        <v>0</v>
      </c>
      <c r="BF15" s="84">
        <f t="shared" si="14"/>
        <v>0</v>
      </c>
      <c r="BG15" s="84">
        <f t="shared" si="14"/>
        <v>0</v>
      </c>
      <c r="BH15" s="84">
        <f t="shared" si="14"/>
        <v>0</v>
      </c>
      <c r="BI15" s="84">
        <f t="shared" si="14"/>
        <v>0</v>
      </c>
      <c r="BJ15" s="84">
        <f t="shared" si="14"/>
        <v>0</v>
      </c>
      <c r="BK15" s="84">
        <f t="shared" si="14"/>
        <v>0</v>
      </c>
      <c r="BL15" s="84">
        <f t="shared" si="14"/>
        <v>0</v>
      </c>
      <c r="BM15" s="84">
        <f t="shared" si="14"/>
        <v>0</v>
      </c>
      <c r="BN15" s="84">
        <f t="shared" si="14"/>
        <v>0</v>
      </c>
      <c r="BO15" s="84">
        <f t="shared" si="14"/>
        <v>0</v>
      </c>
      <c r="BP15" s="84">
        <f t="shared" si="14"/>
        <v>0</v>
      </c>
      <c r="BQ15" s="84">
        <f t="shared" si="14"/>
        <v>0</v>
      </c>
      <c r="BR15" s="84">
        <f t="shared" si="14"/>
        <v>0</v>
      </c>
      <c r="BS15" s="84">
        <f t="shared" si="14"/>
        <v>0</v>
      </c>
      <c r="BT15" s="84">
        <f t="shared" si="14"/>
        <v>0</v>
      </c>
      <c r="BU15" s="84">
        <f t="shared" si="14"/>
        <v>0</v>
      </c>
      <c r="BV15" s="84">
        <f t="shared" si="14"/>
        <v>0</v>
      </c>
      <c r="BW15" s="96">
        <f t="shared" si="2"/>
        <v>0</v>
      </c>
    </row>
    <row r="16" spans="1:75" x14ac:dyDescent="0.2">
      <c r="A16" s="84">
        <v>14</v>
      </c>
      <c r="B16" s="34"/>
      <c r="C16" s="84"/>
      <c r="D16" s="84"/>
      <c r="E16" s="84"/>
      <c r="F16" s="84"/>
      <c r="G16" s="84"/>
      <c r="H16" s="159">
        <v>0.05</v>
      </c>
      <c r="I16" s="84">
        <v>0.24</v>
      </c>
      <c r="J16" s="84"/>
      <c r="K16" s="34"/>
      <c r="L16" s="84"/>
      <c r="M16" s="84"/>
      <c r="N16" s="84"/>
      <c r="O16" s="84"/>
      <c r="P16" s="84"/>
      <c r="Q16" s="84"/>
      <c r="R16" s="84"/>
      <c r="T16" s="84"/>
      <c r="U16" s="84"/>
      <c r="V16" s="84"/>
      <c r="W16" s="84"/>
      <c r="X16" s="84"/>
      <c r="Y16" s="84"/>
      <c r="Z16" s="84"/>
      <c r="AA16" s="84">
        <v>14</v>
      </c>
      <c r="AC16" s="84" t="str">
        <f>P1</f>
        <v>Landkammer</v>
      </c>
      <c r="AD16" s="90">
        <f>P34</f>
        <v>1.1000000000000001</v>
      </c>
      <c r="AE16" s="97">
        <v>1.6482608695652172</v>
      </c>
      <c r="AF16" s="93">
        <f t="shared" si="7"/>
        <v>1.1000000000000001</v>
      </c>
      <c r="AG16" s="93">
        <v>1.61</v>
      </c>
      <c r="AH16" s="93">
        <f>BP$34+BP$35+BP$36+BP$37+AF16</f>
        <v>7.4399999999999995</v>
      </c>
      <c r="AI16" s="93">
        <f>Table16263851507486110[[#This Row],[Column3]]+Average!Q488</f>
        <v>6.9496894409937884</v>
      </c>
      <c r="AJ16" s="84"/>
      <c r="AK16" s="84" t="str">
        <f>N$1</f>
        <v>Houser</v>
      </c>
      <c r="AL16" s="94">
        <f>$N34</f>
        <v>1.3500000000000003</v>
      </c>
      <c r="AM16" s="94">
        <f>$N69</f>
        <v>0.64000000000000012</v>
      </c>
      <c r="AN16" s="94">
        <f>$N104</f>
        <v>0.44</v>
      </c>
      <c r="AO16" s="94">
        <f>$N139</f>
        <v>0.16</v>
      </c>
      <c r="AP16" s="94">
        <f>$N174</f>
        <v>0.14000000000000001</v>
      </c>
      <c r="AQ16" s="94">
        <f>$N210</f>
        <v>0.22999999999999998</v>
      </c>
      <c r="AR16" s="94">
        <f>$N245</f>
        <v>0.02</v>
      </c>
      <c r="AS16" s="94">
        <f>$N281</f>
        <v>0.18000000000000002</v>
      </c>
      <c r="AT16" s="94">
        <f>$N317</f>
        <v>1.23</v>
      </c>
      <c r="AU16" s="94">
        <f>$N353</f>
        <v>2.0299999999999998</v>
      </c>
      <c r="AV16" s="94">
        <f>$N389</f>
        <v>2.7899999999999991</v>
      </c>
      <c r="AW16" s="94">
        <f>$N425</f>
        <v>0</v>
      </c>
      <c r="AX16" s="94">
        <f>$N427</f>
        <v>9.2099999999999991</v>
      </c>
      <c r="AY16" s="84"/>
      <c r="AZ16" s="95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</row>
    <row r="17" spans="1:75" x14ac:dyDescent="0.2">
      <c r="A17" s="84">
        <v>15</v>
      </c>
      <c r="B17" s="34">
        <v>7.0000000000000007E-2</v>
      </c>
      <c r="C17" s="84">
        <v>0.09</v>
      </c>
      <c r="D17" s="84">
        <v>0.04</v>
      </c>
      <c r="E17" s="34">
        <v>7.0000000000000007E-2</v>
      </c>
      <c r="F17" s="34">
        <v>0.08</v>
      </c>
      <c r="G17" s="34">
        <v>0.11</v>
      </c>
      <c r="H17" s="159">
        <v>0.19</v>
      </c>
      <c r="I17" s="159">
        <v>0.08</v>
      </c>
      <c r="J17" s="34">
        <v>0.04</v>
      </c>
      <c r="K17" s="34">
        <v>7.0000000000000007E-2</v>
      </c>
      <c r="L17" s="34">
        <v>0.08</v>
      </c>
      <c r="M17" s="84"/>
      <c r="N17" s="34">
        <v>0.1</v>
      </c>
      <c r="O17" s="84">
        <v>7.0000000000000007E-2</v>
      </c>
      <c r="P17" s="34">
        <v>7.0000000000000007E-2</v>
      </c>
      <c r="Q17" s="84">
        <v>0.05</v>
      </c>
      <c r="R17" s="84">
        <v>0.05</v>
      </c>
      <c r="S17" s="84">
        <v>0.06</v>
      </c>
      <c r="T17" s="34">
        <v>0.08</v>
      </c>
      <c r="U17" s="34">
        <v>7.0000000000000007E-2</v>
      </c>
      <c r="V17" s="34">
        <v>0.14000000000000001</v>
      </c>
      <c r="W17" s="34"/>
      <c r="X17" s="34"/>
      <c r="Y17" s="34"/>
      <c r="Z17" s="34"/>
      <c r="AA17" s="84">
        <v>15</v>
      </c>
      <c r="AC17" s="84" t="str">
        <f>Q1</f>
        <v>Lynn Gulch</v>
      </c>
      <c r="AD17" s="91">
        <f>Q34</f>
        <v>1.6300000000000001</v>
      </c>
      <c r="AE17" s="97">
        <v>1.7142857142857146</v>
      </c>
      <c r="AF17" s="93">
        <f t="shared" si="7"/>
        <v>1.6300000000000001</v>
      </c>
      <c r="AG17" s="93">
        <v>1.69</v>
      </c>
      <c r="AH17" s="93">
        <f>BQ$34+BQ$35+BQ$36+BQ$37+AF17</f>
        <v>6.29</v>
      </c>
      <c r="AI17" s="93">
        <f>Table16263851507486110[[#This Row],[Column3]]+Average!Q489</f>
        <v>6.555917785917786</v>
      </c>
      <c r="AJ17" s="84"/>
      <c r="AK17" s="84" t="str">
        <f>O$1</f>
        <v>Dye Seed</v>
      </c>
      <c r="AL17" s="94">
        <f>$O34</f>
        <v>1.4200000000000002</v>
      </c>
      <c r="AM17" s="94">
        <f>$O69</f>
        <v>0.55000000000000004</v>
      </c>
      <c r="AN17" s="94">
        <f>$O104</f>
        <v>0.22000000000000003</v>
      </c>
      <c r="AO17" s="94">
        <f>$O139</f>
        <v>0.43000000000000005</v>
      </c>
      <c r="AP17" s="94">
        <f>$O174</f>
        <v>0.82000000000000006</v>
      </c>
      <c r="AQ17" s="94">
        <f>$O210</f>
        <v>0.43</v>
      </c>
      <c r="AR17" s="94">
        <f>$O245</f>
        <v>0.08</v>
      </c>
      <c r="AS17" s="94">
        <f>$O281</f>
        <v>0</v>
      </c>
      <c r="AT17" s="94">
        <f>$O317</f>
        <v>0.95</v>
      </c>
      <c r="AU17" s="94">
        <f>$O353</f>
        <v>1.7500000000000002</v>
      </c>
      <c r="AV17" s="94">
        <f>$O389</f>
        <v>2.2899999999999996</v>
      </c>
      <c r="AW17" s="94">
        <f>$O425</f>
        <v>0</v>
      </c>
      <c r="AX17" s="94">
        <f>$O427</f>
        <v>8.94</v>
      </c>
      <c r="AY17" s="99"/>
      <c r="AZ17" s="95" t="s">
        <v>34</v>
      </c>
      <c r="BA17" s="84"/>
      <c r="BB17" s="94">
        <f>SUM(BB4:BB15)</f>
        <v>7.65</v>
      </c>
      <c r="BC17" s="94">
        <f>SUM(BC4:BC15)</f>
        <v>8.2999999999999989</v>
      </c>
      <c r="BD17" s="94">
        <f t="shared" ref="BD17:BV17" si="15">SUM(BD4:BD15)</f>
        <v>7.3599999999999994</v>
      </c>
      <c r="BE17" s="94">
        <f t="shared" si="15"/>
        <v>10.78</v>
      </c>
      <c r="BF17" s="94">
        <f t="shared" si="15"/>
        <v>5.5</v>
      </c>
      <c r="BG17" s="94">
        <f>SUM(BG4:BG15)</f>
        <v>9.73</v>
      </c>
      <c r="BH17" s="94">
        <f>SUM(BH4:BH15)</f>
        <v>13.61</v>
      </c>
      <c r="BI17" s="94">
        <f t="shared" si="15"/>
        <v>9.75</v>
      </c>
      <c r="BJ17" s="94">
        <f t="shared" si="15"/>
        <v>7.3600000000000012</v>
      </c>
      <c r="BK17" s="94">
        <f t="shared" si="15"/>
        <v>9.4</v>
      </c>
      <c r="BL17" s="94">
        <f t="shared" si="15"/>
        <v>9.5200000000000014</v>
      </c>
      <c r="BM17" s="94">
        <f t="shared" si="15"/>
        <v>6.2900000000000009</v>
      </c>
      <c r="BN17" s="94">
        <f t="shared" si="15"/>
        <v>9.2099999999999991</v>
      </c>
      <c r="BO17" s="94">
        <f t="shared" si="15"/>
        <v>8.94</v>
      </c>
      <c r="BP17" s="94">
        <f t="shared" si="15"/>
        <v>8.7300000000000022</v>
      </c>
      <c r="BQ17" s="94">
        <f t="shared" si="15"/>
        <v>8.1999999999999993</v>
      </c>
      <c r="BR17" s="94">
        <f t="shared" si="15"/>
        <v>7.3800000000000008</v>
      </c>
      <c r="BS17" s="94">
        <f t="shared" si="15"/>
        <v>9.9399999999999977</v>
      </c>
      <c r="BT17" s="94">
        <f t="shared" si="15"/>
        <v>10.01</v>
      </c>
      <c r="BU17" s="94">
        <f t="shared" si="15"/>
        <v>11.280000000000001</v>
      </c>
      <c r="BV17" s="94">
        <f t="shared" si="15"/>
        <v>13.489999999999998</v>
      </c>
      <c r="BW17" s="94">
        <f>AVERAGE(BB17:BV17)</f>
        <v>9.1633333333333322</v>
      </c>
    </row>
    <row r="18" spans="1:75" x14ac:dyDescent="0.2">
      <c r="A18" s="84">
        <v>16</v>
      </c>
      <c r="B18" s="34"/>
      <c r="C18" s="34">
        <v>0.01</v>
      </c>
      <c r="D18" s="34">
        <v>0.01</v>
      </c>
      <c r="E18" s="34"/>
      <c r="F18" s="34">
        <v>0.18</v>
      </c>
      <c r="G18" s="34">
        <v>0.11</v>
      </c>
      <c r="H18" s="159"/>
      <c r="I18" s="159"/>
      <c r="J18" s="34">
        <v>0.01</v>
      </c>
      <c r="K18" s="34"/>
      <c r="L18" s="34">
        <v>0.01</v>
      </c>
      <c r="M18" s="84"/>
      <c r="N18" s="34">
        <v>0.1</v>
      </c>
      <c r="O18" s="34">
        <v>7.0000000000000007E-2</v>
      </c>
      <c r="P18" s="84"/>
      <c r="Q18" s="84"/>
      <c r="R18" s="84"/>
      <c r="S18" s="84"/>
      <c r="T18" s="34">
        <v>0.08</v>
      </c>
      <c r="U18" s="34">
        <v>0.01</v>
      </c>
      <c r="V18" s="34">
        <v>0.01</v>
      </c>
      <c r="W18" s="34"/>
      <c r="X18" s="34"/>
      <c r="Y18" s="34"/>
      <c r="Z18" s="34"/>
      <c r="AA18" s="84">
        <v>16</v>
      </c>
      <c r="AC18" s="84" t="str">
        <f>R1</f>
        <v>Gwinn</v>
      </c>
      <c r="AD18" s="91">
        <f>R34</f>
        <v>1.3000000000000003</v>
      </c>
      <c r="AE18" s="97">
        <v>1.5205882352941178</v>
      </c>
      <c r="AF18" s="93">
        <f t="shared" si="7"/>
        <v>1.3000000000000003</v>
      </c>
      <c r="AG18" s="93">
        <v>1.8</v>
      </c>
      <c r="AH18" s="93">
        <f>BR$34+BR$35+BR$36+BR$37+AF18</f>
        <v>1.3000000000000003</v>
      </c>
      <c r="AI18" s="93">
        <f>Table16263851507486110[[#This Row],[Column3]]+Average!Q490</f>
        <v>6.9445751633986932</v>
      </c>
      <c r="AJ18" s="84"/>
      <c r="AK18" s="84" t="str">
        <f>P$1</f>
        <v>Landkammer</v>
      </c>
      <c r="AL18" s="94">
        <f>$P34</f>
        <v>1.1000000000000001</v>
      </c>
      <c r="AM18" s="94">
        <f>$P69</f>
        <v>1.1400000000000001</v>
      </c>
      <c r="AN18" s="94">
        <f>$P104</f>
        <v>0.84</v>
      </c>
      <c r="AO18" s="94">
        <f>$P139</f>
        <v>0.29000000000000004</v>
      </c>
      <c r="AP18" s="94">
        <f>$P174</f>
        <v>9.9999999999999992E-2</v>
      </c>
      <c r="AQ18" s="94">
        <f>$P210</f>
        <v>0.56000000000000005</v>
      </c>
      <c r="AR18" s="94">
        <f>$P245</f>
        <v>0</v>
      </c>
      <c r="AS18" s="94">
        <f>$P281</f>
        <v>0.56999999999999995</v>
      </c>
      <c r="AT18" s="94">
        <f>$P317</f>
        <v>0.69</v>
      </c>
      <c r="AU18" s="94">
        <f>$P353</f>
        <v>1.31</v>
      </c>
      <c r="AV18" s="94">
        <f>$P389</f>
        <v>2.1300000000000003</v>
      </c>
      <c r="AW18" s="94">
        <f>$P425</f>
        <v>0</v>
      </c>
      <c r="AX18" s="94">
        <f>$P427</f>
        <v>8.7300000000000022</v>
      </c>
      <c r="AY18" s="99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</row>
    <row r="19" spans="1:75" x14ac:dyDescent="0.2">
      <c r="A19" s="84">
        <v>17</v>
      </c>
      <c r="B19" s="34">
        <v>0.02</v>
      </c>
      <c r="C19" s="34">
        <v>0.02</v>
      </c>
      <c r="D19" s="34">
        <v>0.02</v>
      </c>
      <c r="E19" s="34">
        <v>0.04</v>
      </c>
      <c r="F19" s="34">
        <v>0.06</v>
      </c>
      <c r="G19" s="34"/>
      <c r="H19" s="159">
        <v>0.02</v>
      </c>
      <c r="I19" s="159">
        <v>0.02</v>
      </c>
      <c r="J19" s="34">
        <v>0.01</v>
      </c>
      <c r="K19" s="34">
        <v>0.02</v>
      </c>
      <c r="L19" s="34">
        <v>0.02</v>
      </c>
      <c r="M19" s="34"/>
      <c r="N19" s="34">
        <v>0.01</v>
      </c>
      <c r="O19" s="34">
        <v>0.03</v>
      </c>
      <c r="P19" s="34">
        <v>0.02</v>
      </c>
      <c r="Q19" s="34">
        <v>0.02</v>
      </c>
      <c r="R19" s="34">
        <v>0.01</v>
      </c>
      <c r="S19" s="34">
        <v>0.03</v>
      </c>
      <c r="T19" s="34">
        <v>0.01</v>
      </c>
      <c r="U19" s="34">
        <v>0.02</v>
      </c>
      <c r="V19" s="34">
        <v>0.03</v>
      </c>
      <c r="W19" s="34"/>
      <c r="X19" s="34"/>
      <c r="Y19" s="34"/>
      <c r="Z19" s="34"/>
      <c r="AA19" s="84">
        <v>17</v>
      </c>
      <c r="AC19" s="84" t="str">
        <f>S1</f>
        <v>B Wolf</v>
      </c>
      <c r="AD19" s="90">
        <f>S34</f>
        <v>1.8300000000000003</v>
      </c>
      <c r="AE19" s="97">
        <v>2.2965217391304349</v>
      </c>
      <c r="AF19" s="93">
        <f t="shared" si="7"/>
        <v>1.8300000000000003</v>
      </c>
      <c r="AG19" s="93">
        <v>1.69</v>
      </c>
      <c r="AH19" s="93">
        <f>BS$34+BS$35+BS$36+BS$37+AF19</f>
        <v>9.5900000000000016</v>
      </c>
      <c r="AI19" s="93">
        <f>Table16263851507486110[[#This Row],[Column3]]+Average!Q492</f>
        <v>8.8321810797897751</v>
      </c>
      <c r="AJ19" s="84"/>
      <c r="AK19" s="84" t="str">
        <f>Q$1</f>
        <v>Lynn Gulch</v>
      </c>
      <c r="AL19" s="94">
        <f>$Q34</f>
        <v>1.6300000000000001</v>
      </c>
      <c r="AM19" s="94">
        <f>$Q69</f>
        <v>1.01</v>
      </c>
      <c r="AN19" s="94">
        <f>$Q104</f>
        <v>0.45</v>
      </c>
      <c r="AO19" s="94">
        <f>$Q139</f>
        <v>0.44</v>
      </c>
      <c r="AP19" s="94">
        <f>$Q174</f>
        <v>0.21000000000000002</v>
      </c>
      <c r="AQ19" s="94">
        <f>$Q210</f>
        <v>0.74</v>
      </c>
      <c r="AR19" s="94">
        <f>$Q245</f>
        <v>0.02</v>
      </c>
      <c r="AS19" s="94">
        <f>$Q281</f>
        <v>0.15000000000000002</v>
      </c>
      <c r="AT19" s="94">
        <f>$Q317</f>
        <v>0.82000000000000006</v>
      </c>
      <c r="AU19" s="94">
        <f>$Q353</f>
        <v>0</v>
      </c>
      <c r="AV19" s="94">
        <f>$Q389</f>
        <v>2.7299999999999995</v>
      </c>
      <c r="AW19" s="94">
        <f>$Q425</f>
        <v>0</v>
      </c>
      <c r="AX19" s="94">
        <f>$Q427</f>
        <v>8.1999999999999993</v>
      </c>
      <c r="AY19" s="99"/>
      <c r="AZ19" s="84"/>
      <c r="BA19" s="84"/>
      <c r="BB19" s="84"/>
      <c r="BC19" s="84"/>
      <c r="BD19" s="84"/>
      <c r="BE19" s="95" t="s">
        <v>35</v>
      </c>
      <c r="BF19" s="95"/>
      <c r="BG19" s="95"/>
      <c r="BH19" s="95"/>
      <c r="BI19" s="95" t="s">
        <v>36</v>
      </c>
      <c r="BJ19" s="95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</row>
    <row r="20" spans="1:75" x14ac:dyDescent="0.2">
      <c r="A20" s="84">
        <v>18</v>
      </c>
      <c r="B20" s="34"/>
      <c r="C20" s="34"/>
      <c r="E20" s="34">
        <v>0.01</v>
      </c>
      <c r="F20" s="34">
        <v>0.01</v>
      </c>
      <c r="G20" s="34"/>
      <c r="H20" s="159"/>
      <c r="I20" s="159"/>
      <c r="J20" s="34">
        <v>0.01</v>
      </c>
      <c r="K20" s="34"/>
      <c r="L20" s="34">
        <v>0.01</v>
      </c>
      <c r="M20" s="34"/>
      <c r="N20" s="34">
        <v>0.01</v>
      </c>
      <c r="O20" s="34">
        <v>0.01</v>
      </c>
      <c r="P20" s="84"/>
      <c r="Q20" s="34">
        <v>0.01</v>
      </c>
      <c r="R20" s="34">
        <v>0.01</v>
      </c>
      <c r="S20" s="34">
        <v>0.01</v>
      </c>
      <c r="T20" s="34">
        <v>0.01</v>
      </c>
      <c r="U20" s="34">
        <v>0.01</v>
      </c>
      <c r="V20" s="34"/>
      <c r="W20" s="34"/>
      <c r="X20" s="34"/>
      <c r="Y20" s="34"/>
      <c r="Z20" s="34"/>
      <c r="AA20" s="84">
        <v>18</v>
      </c>
      <c r="AC20" s="84" t="str">
        <f>T1</f>
        <v>S. Flerchinger</v>
      </c>
      <c r="AD20" s="90">
        <f>T34</f>
        <v>1.7300000000000002</v>
      </c>
      <c r="AE20" s="97">
        <v>2.0361904761904759</v>
      </c>
      <c r="AF20" s="93">
        <f t="shared" si="7"/>
        <v>1.7300000000000002</v>
      </c>
      <c r="AG20" s="93">
        <v>1.62</v>
      </c>
      <c r="AH20" s="93">
        <f>BT$34+BT$35+BT$36+BT$37+AF20</f>
        <v>7.83</v>
      </c>
      <c r="AI20" s="93">
        <f>Table16263851507486110[[#This Row],[Column3]]+Average!Q493</f>
        <v>7.6573280423280421</v>
      </c>
      <c r="AJ20" s="84"/>
      <c r="AK20" s="84" t="str">
        <f>R$1</f>
        <v>Gwinn</v>
      </c>
      <c r="AL20" s="94">
        <f>$R34</f>
        <v>1.3000000000000003</v>
      </c>
      <c r="AM20" s="94">
        <f>$R69</f>
        <v>0.61</v>
      </c>
      <c r="AN20" s="94">
        <f>$R104</f>
        <v>0.16000000000000003</v>
      </c>
      <c r="AO20" s="94">
        <f>$R139</f>
        <v>0.27</v>
      </c>
      <c r="AP20" s="94">
        <f>$R174</f>
        <v>6.0000000000000005E-2</v>
      </c>
      <c r="AQ20" s="94">
        <f>$R210</f>
        <v>0.79999999999999993</v>
      </c>
      <c r="AR20" s="94">
        <f>$R245</f>
        <v>0.04</v>
      </c>
      <c r="AS20" s="94">
        <f>$R281</f>
        <v>0.02</v>
      </c>
      <c r="AT20" s="94">
        <f>$R317</f>
        <v>0.54</v>
      </c>
      <c r="AU20" s="94">
        <f>$R353</f>
        <v>1.33</v>
      </c>
      <c r="AV20" s="94">
        <f>$R389</f>
        <v>2.2500000000000004</v>
      </c>
      <c r="AW20" s="94">
        <f>$R425</f>
        <v>0</v>
      </c>
      <c r="AX20" s="94">
        <f>$R427</f>
        <v>7.3800000000000008</v>
      </c>
      <c r="AY20" s="84"/>
      <c r="AZ20" s="84"/>
      <c r="BA20" s="99" t="s">
        <v>192</v>
      </c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</row>
    <row r="21" spans="1:75" x14ac:dyDescent="0.2">
      <c r="A21" s="84">
        <v>19</v>
      </c>
      <c r="B21" s="34"/>
      <c r="C21" s="34"/>
      <c r="D21" s="84"/>
      <c r="E21" s="34"/>
      <c r="F21" s="34"/>
      <c r="G21" s="34"/>
      <c r="H21" s="34"/>
      <c r="I21" s="159">
        <v>0.01</v>
      </c>
      <c r="J21" s="34"/>
      <c r="K21" s="34"/>
      <c r="L21" s="34"/>
      <c r="M21" s="84"/>
      <c r="N21" s="84"/>
      <c r="O21" s="34"/>
      <c r="P21" s="84"/>
      <c r="Q21" s="34">
        <v>0.01</v>
      </c>
      <c r="R21" s="84"/>
      <c r="S21" s="34">
        <v>0.01</v>
      </c>
      <c r="T21" s="84"/>
      <c r="U21" s="84"/>
      <c r="V21" s="34"/>
      <c r="W21" s="34"/>
      <c r="X21" s="34"/>
      <c r="Y21" s="34"/>
      <c r="Z21" s="34"/>
      <c r="AA21" s="84">
        <v>19</v>
      </c>
      <c r="AC21" s="84" t="str">
        <f>U1</f>
        <v>B Slaybaugh</v>
      </c>
      <c r="AD21" s="90">
        <f>U34</f>
        <v>2.1599999999999997</v>
      </c>
      <c r="AE21" s="97">
        <v>2.4441666666666664</v>
      </c>
      <c r="AF21" s="93">
        <f t="shared" si="7"/>
        <v>2.1599999999999997</v>
      </c>
      <c r="AG21" s="98">
        <v>2.44</v>
      </c>
      <c r="AH21" s="93">
        <f>BU$34+BU$35+BU$36+BU$37+AF21</f>
        <v>2.1599999999999997</v>
      </c>
      <c r="AI21" s="93">
        <f>Table16263851507486110[[#This Row],[Column3]]+Average!Q494</f>
        <v>8.6395512820512828</v>
      </c>
      <c r="AJ21" s="84"/>
      <c r="AK21" s="84" t="str">
        <f>S$1</f>
        <v>B Wolf</v>
      </c>
      <c r="AL21" s="94">
        <f>$S34</f>
        <v>1.8300000000000003</v>
      </c>
      <c r="AM21" s="94">
        <f>$S69</f>
        <v>0.62</v>
      </c>
      <c r="AN21" s="94">
        <f>$S104</f>
        <v>0.33999999999999997</v>
      </c>
      <c r="AO21" s="94">
        <f>$S139</f>
        <v>0.42000000000000004</v>
      </c>
      <c r="AP21" s="94">
        <f>$S174</f>
        <v>6.0000000000000005E-2</v>
      </c>
      <c r="AQ21" s="94">
        <f>$S210</f>
        <v>0.78</v>
      </c>
      <c r="AR21" s="94">
        <f>$S245</f>
        <v>0.35000000000000003</v>
      </c>
      <c r="AS21" s="94">
        <f>$S281</f>
        <v>0.09</v>
      </c>
      <c r="AT21" s="94">
        <f>$S317</f>
        <v>0.7599999999999999</v>
      </c>
      <c r="AU21" s="94">
        <f>$S353</f>
        <v>1.6700000000000002</v>
      </c>
      <c r="AV21" s="94">
        <f>$S389</f>
        <v>3.0199999999999996</v>
      </c>
      <c r="AW21" s="94">
        <f>$S425</f>
        <v>0</v>
      </c>
      <c r="AX21" s="94">
        <f>$S427</f>
        <v>9.9399999999999977</v>
      </c>
      <c r="AY21" s="99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</row>
    <row r="22" spans="1:75" x14ac:dyDescent="0.2">
      <c r="A22" s="84">
        <v>20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84"/>
      <c r="N22" s="84"/>
      <c r="O22" s="34"/>
      <c r="P22" s="84"/>
      <c r="Q22" s="84"/>
      <c r="R22" s="34"/>
      <c r="S22" s="84"/>
      <c r="T22" s="84"/>
      <c r="U22" s="84"/>
      <c r="V22" s="34">
        <v>0.01</v>
      </c>
      <c r="W22" s="34"/>
      <c r="X22" s="34"/>
      <c r="Y22" s="34"/>
      <c r="Z22" s="34"/>
      <c r="AA22" s="84">
        <v>20</v>
      </c>
      <c r="AC22" s="84" t="str">
        <f>V1</f>
        <v>Columbia C</v>
      </c>
      <c r="AD22" s="90">
        <f>V34</f>
        <v>2.15</v>
      </c>
      <c r="AE22" s="97">
        <v>3.9430769230769225</v>
      </c>
      <c r="AF22" s="93">
        <f t="shared" si="7"/>
        <v>2.15</v>
      </c>
      <c r="AG22" s="98">
        <v>3.94</v>
      </c>
      <c r="AH22" s="93">
        <f>BV$34+BV$35+BV$36+BV$37+AF22</f>
        <v>8.52</v>
      </c>
      <c r="AI22" s="93">
        <f>Table16263851507486110[[#This Row],[Column3]]+Average!Q495</f>
        <v>13.101410256410258</v>
      </c>
      <c r="AJ22" s="84"/>
      <c r="AK22" s="84" t="str">
        <f>T$2</f>
        <v>Knotgrass</v>
      </c>
      <c r="AL22" s="94">
        <f>$T34</f>
        <v>1.7300000000000002</v>
      </c>
      <c r="AM22" s="94">
        <f>$T69</f>
        <v>0.81</v>
      </c>
      <c r="AN22" s="94">
        <f>$T104</f>
        <v>0.41000000000000003</v>
      </c>
      <c r="AO22" s="94">
        <f>$T139</f>
        <v>0.38</v>
      </c>
      <c r="AP22" s="94">
        <f>$T174</f>
        <v>0.43000000000000005</v>
      </c>
      <c r="AQ22" s="94">
        <f>$T210</f>
        <v>0.32999999999999996</v>
      </c>
      <c r="AR22" s="94">
        <f>$T245</f>
        <v>0.03</v>
      </c>
      <c r="AS22" s="94">
        <f>$T281</f>
        <v>0.49</v>
      </c>
      <c r="AT22" s="94">
        <f>$T317</f>
        <v>1.1399999999999999</v>
      </c>
      <c r="AU22" s="94">
        <f>$T353</f>
        <v>2.12</v>
      </c>
      <c r="AV22" s="94">
        <f>$T389</f>
        <v>2.14</v>
      </c>
      <c r="AW22" s="94">
        <f>$T425</f>
        <v>0</v>
      </c>
      <c r="AX22" s="94">
        <f>$T427</f>
        <v>10.01</v>
      </c>
      <c r="AY22" s="99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</row>
    <row r="23" spans="1:75" x14ac:dyDescent="0.2">
      <c r="A23" s="84">
        <v>21</v>
      </c>
      <c r="B23" s="34">
        <v>0.08</v>
      </c>
      <c r="C23" s="34"/>
      <c r="D23" s="34">
        <v>0.02</v>
      </c>
      <c r="E23" s="34">
        <v>0.04</v>
      </c>
      <c r="F23" s="34">
        <v>0.02</v>
      </c>
      <c r="G23" s="34">
        <v>0.01</v>
      </c>
      <c r="H23" s="34">
        <v>0.02</v>
      </c>
      <c r="I23" s="34">
        <v>7.0000000000000007E-2</v>
      </c>
      <c r="J23" s="34">
        <v>0.01</v>
      </c>
      <c r="K23" s="34">
        <v>0.08</v>
      </c>
      <c r="L23" s="34">
        <v>7.0000000000000007E-2</v>
      </c>
      <c r="M23" s="84"/>
      <c r="N23" s="34">
        <v>0.01</v>
      </c>
      <c r="O23" s="34">
        <v>0.04</v>
      </c>
      <c r="P23" s="34">
        <v>0.08</v>
      </c>
      <c r="Q23" s="34">
        <v>7.0000000000000007E-2</v>
      </c>
      <c r="R23" s="34">
        <v>0.04</v>
      </c>
      <c r="S23" s="34">
        <v>0.05</v>
      </c>
      <c r="T23" s="34">
        <v>0.01</v>
      </c>
      <c r="U23" s="34">
        <v>0.02</v>
      </c>
      <c r="V23" s="34">
        <v>0.04</v>
      </c>
      <c r="W23" s="34"/>
      <c r="X23" s="34"/>
      <c r="Y23" s="34"/>
      <c r="Z23" s="34"/>
      <c r="AA23" s="84">
        <v>21</v>
      </c>
      <c r="AC23" s="84"/>
      <c r="AD23" s="90"/>
      <c r="AE23" s="90"/>
      <c r="AF23" s="92"/>
      <c r="AG23" s="92"/>
      <c r="AH23" s="93"/>
      <c r="AI23" s="93"/>
      <c r="AJ23" s="84"/>
      <c r="AK23" s="84" t="str">
        <f>U$1</f>
        <v>B Slaybaugh</v>
      </c>
      <c r="AL23" s="94">
        <f>$U34</f>
        <v>2.1599999999999997</v>
      </c>
      <c r="AM23" s="94">
        <f>$U69</f>
        <v>1.25</v>
      </c>
      <c r="AN23" s="94">
        <f>$U104</f>
        <v>0.76</v>
      </c>
      <c r="AO23" s="94">
        <f>$U139</f>
        <v>0.37</v>
      </c>
      <c r="AP23" s="94">
        <f>$U174</f>
        <v>0.33</v>
      </c>
      <c r="AQ23" s="94">
        <f>$U210</f>
        <v>0.82000000000000006</v>
      </c>
      <c r="AR23" s="94">
        <f>$U245</f>
        <v>0</v>
      </c>
      <c r="AS23" s="94">
        <f>$U281</f>
        <v>0</v>
      </c>
      <c r="AT23" s="94">
        <f>$U317</f>
        <v>0.65000000000000013</v>
      </c>
      <c r="AU23" s="94">
        <f>$U353</f>
        <v>2.0099999999999998</v>
      </c>
      <c r="AV23" s="94">
        <f>$U389</f>
        <v>2.93</v>
      </c>
      <c r="AW23" s="94">
        <f>$U425</f>
        <v>0</v>
      </c>
      <c r="AX23" s="94">
        <f>$U427</f>
        <v>11.280000000000001</v>
      </c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</row>
    <row r="24" spans="1:75" x14ac:dyDescent="0.2">
      <c r="A24" s="84">
        <v>22</v>
      </c>
      <c r="B24" s="34">
        <v>0.01</v>
      </c>
      <c r="C24" s="84"/>
      <c r="D24" s="34"/>
      <c r="E24" s="84"/>
      <c r="F24" s="84"/>
      <c r="G24" s="34">
        <v>0.01</v>
      </c>
      <c r="H24" s="34"/>
      <c r="I24" s="34"/>
      <c r="J24" s="34">
        <v>0.03</v>
      </c>
      <c r="K24" s="34">
        <v>0.01</v>
      </c>
      <c r="L24" s="34">
        <v>0.03</v>
      </c>
      <c r="M24" s="84"/>
      <c r="N24" s="34">
        <v>0.01</v>
      </c>
      <c r="O24" s="34">
        <v>0.04</v>
      </c>
      <c r="P24" s="34"/>
      <c r="Q24" s="34">
        <v>0.01</v>
      </c>
      <c r="R24" s="34">
        <v>0.01</v>
      </c>
      <c r="S24" s="34">
        <v>0.02</v>
      </c>
      <c r="T24" s="34">
        <v>0.01</v>
      </c>
      <c r="U24" s="34"/>
      <c r="V24" s="34"/>
      <c r="W24" s="34"/>
      <c r="X24" s="34"/>
      <c r="Y24" s="34"/>
      <c r="Z24" s="34"/>
      <c r="AA24" s="84">
        <v>22</v>
      </c>
      <c r="AC24" s="84" t="s">
        <v>101</v>
      </c>
      <c r="AD24" s="90"/>
      <c r="AE24" s="90"/>
      <c r="AF24" s="92"/>
      <c r="AG24" s="170"/>
      <c r="AH24" s="92" t="s">
        <v>145</v>
      </c>
      <c r="AI24" s="93"/>
      <c r="AJ24" s="84"/>
      <c r="AK24" s="84" t="str">
        <f>V$1</f>
        <v>Columbia C</v>
      </c>
      <c r="AL24" s="94">
        <f>$V34</f>
        <v>2.15</v>
      </c>
      <c r="AM24" s="94">
        <f>$V69</f>
        <v>2.7899999999999996</v>
      </c>
      <c r="AN24" s="94">
        <f>$V104</f>
        <v>0.40000000000000008</v>
      </c>
      <c r="AO24" s="94">
        <f>$V139</f>
        <v>0.41000000000000014</v>
      </c>
      <c r="AP24" s="94">
        <f>$V174</f>
        <v>0.55000000000000004</v>
      </c>
      <c r="AQ24" s="94">
        <f>$V210</f>
        <v>0.29000000000000004</v>
      </c>
      <c r="AR24" s="94">
        <f>$V245</f>
        <v>0.18</v>
      </c>
      <c r="AS24" s="94">
        <f>$V281</f>
        <v>0.16</v>
      </c>
      <c r="AT24" s="94">
        <f>$V317</f>
        <v>1.1299999999999999</v>
      </c>
      <c r="AU24" s="94">
        <f>$V353</f>
        <v>2.0099999999999998</v>
      </c>
      <c r="AV24" s="94">
        <f>$V39+0</f>
        <v>0.42</v>
      </c>
      <c r="AW24" s="94">
        <f>$V425</f>
        <v>0</v>
      </c>
      <c r="AX24" s="94">
        <f>$V427</f>
        <v>13.489999999999998</v>
      </c>
      <c r="AY24" s="84"/>
      <c r="AZ24" s="84">
        <v>2014</v>
      </c>
      <c r="BA24" s="84"/>
      <c r="BB24" s="84" t="s">
        <v>1</v>
      </c>
      <c r="BC24" s="84" t="s">
        <v>88</v>
      </c>
      <c r="BD24" s="84" t="s">
        <v>113</v>
      </c>
      <c r="BE24" s="84" t="s">
        <v>4</v>
      </c>
      <c r="BF24" s="84" t="s">
        <v>5</v>
      </c>
      <c r="BG24" s="34" t="s">
        <v>224</v>
      </c>
      <c r="BH24" s="34" t="s">
        <v>222</v>
      </c>
      <c r="BI24" s="84" t="s">
        <v>6</v>
      </c>
      <c r="BJ24" s="84" t="s">
        <v>95</v>
      </c>
      <c r="BK24" s="84" t="s">
        <v>96</v>
      </c>
      <c r="BL24" s="84" t="s">
        <v>9</v>
      </c>
      <c r="BM24" s="87" t="s">
        <v>10</v>
      </c>
      <c r="BN24" s="84" t="s">
        <v>11</v>
      </c>
      <c r="BO24" s="84" t="s">
        <v>90</v>
      </c>
      <c r="BP24" s="84" t="s">
        <v>13</v>
      </c>
      <c r="BQ24" s="84" t="s">
        <v>14</v>
      </c>
      <c r="BR24" s="84" t="s">
        <v>15</v>
      </c>
      <c r="BS24" s="84" t="s">
        <v>16</v>
      </c>
      <c r="BT24" s="84" t="s">
        <v>17</v>
      </c>
      <c r="BU24" s="84" t="s">
        <v>18</v>
      </c>
      <c r="BV24" s="84" t="s">
        <v>19</v>
      </c>
      <c r="BW24" s="88" t="s">
        <v>20</v>
      </c>
    </row>
    <row r="25" spans="1:75" x14ac:dyDescent="0.2">
      <c r="A25" s="84">
        <v>23</v>
      </c>
      <c r="B25" s="84"/>
      <c r="C25" s="84"/>
      <c r="D25" s="84"/>
      <c r="E25" s="84"/>
      <c r="F25" s="84"/>
      <c r="G25" s="84"/>
      <c r="H25" s="84"/>
      <c r="I25" s="34">
        <v>0.02</v>
      </c>
      <c r="J25" s="84"/>
      <c r="L25" s="34"/>
      <c r="M25" s="84"/>
      <c r="N25" s="34"/>
      <c r="O25" s="34"/>
      <c r="P25" s="34"/>
      <c r="Q25" s="34">
        <v>0.03</v>
      </c>
      <c r="R25" s="34"/>
      <c r="S25" s="34"/>
      <c r="T25" s="34"/>
      <c r="U25" s="34"/>
      <c r="V25" s="34"/>
      <c r="W25" s="34"/>
      <c r="X25" s="34"/>
      <c r="Y25" s="34"/>
      <c r="Z25" s="34"/>
      <c r="AA25" s="84">
        <v>23</v>
      </c>
      <c r="AC25" s="84"/>
      <c r="AD25" s="91" t="s">
        <v>102</v>
      </c>
      <c r="AE25" s="91"/>
      <c r="AF25" s="101"/>
      <c r="AG25" s="92"/>
      <c r="AH25" s="93"/>
      <c r="AI25" s="9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8"/>
    </row>
    <row r="26" spans="1:75" x14ac:dyDescent="0.2">
      <c r="A26" s="84">
        <v>24</v>
      </c>
      <c r="B26" s="84">
        <v>0.01</v>
      </c>
      <c r="C26" s="84"/>
      <c r="D26" s="84"/>
      <c r="E26" s="84"/>
      <c r="F26" s="84"/>
      <c r="G26" s="84"/>
      <c r="H26" s="84"/>
      <c r="I26" s="84"/>
      <c r="J26" s="84"/>
      <c r="L26" s="34">
        <v>0.01</v>
      </c>
      <c r="M26" s="84"/>
      <c r="N26" s="34"/>
      <c r="O26" s="34"/>
      <c r="P26" s="34"/>
      <c r="Q26" s="84"/>
      <c r="R26" s="34"/>
      <c r="S26" s="34"/>
      <c r="T26" s="34"/>
      <c r="U26" s="84">
        <v>0.05</v>
      </c>
      <c r="V26" s="34"/>
      <c r="W26" s="34"/>
      <c r="X26" s="34"/>
      <c r="Y26" s="34"/>
      <c r="Z26" s="34"/>
      <c r="AA26" s="84">
        <v>24</v>
      </c>
      <c r="AC26" s="84"/>
      <c r="AD26" s="90" t="s">
        <v>108</v>
      </c>
      <c r="AE26" s="90"/>
      <c r="AF26" s="92" t="s">
        <v>109</v>
      </c>
      <c r="AG26" s="92"/>
      <c r="AH26" s="93"/>
      <c r="AI26" s="93"/>
      <c r="AJ26" s="84"/>
      <c r="AK26" s="84"/>
      <c r="AL26" s="84"/>
      <c r="AM26" s="84"/>
      <c r="AN26" s="84"/>
      <c r="AO26" s="87" t="s">
        <v>144</v>
      </c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95" t="s">
        <v>21</v>
      </c>
      <c r="BA26" s="84"/>
      <c r="BB26" s="94">
        <v>1.4200000000000002</v>
      </c>
      <c r="BC26" s="94">
        <v>2.41</v>
      </c>
      <c r="BD26" s="94">
        <v>1.07</v>
      </c>
      <c r="BE26" s="94">
        <v>2.0499999999999998</v>
      </c>
      <c r="BF26" s="94">
        <v>1.63</v>
      </c>
      <c r="BG26" s="94"/>
      <c r="BH26" s="94"/>
      <c r="BI26" s="94">
        <v>1.31</v>
      </c>
      <c r="BJ26" s="94">
        <v>1.6400000000000001</v>
      </c>
      <c r="BK26" s="94">
        <v>1.59</v>
      </c>
      <c r="BL26" s="94">
        <v>1.72</v>
      </c>
      <c r="BM26" s="94">
        <v>1.6600000000000001</v>
      </c>
      <c r="BN26" s="94">
        <v>1.9299999999999997</v>
      </c>
      <c r="BO26" s="94">
        <v>0</v>
      </c>
      <c r="BP26" s="94">
        <v>2.29</v>
      </c>
      <c r="BQ26" s="94">
        <v>1.51</v>
      </c>
      <c r="BR26" s="94">
        <v>0</v>
      </c>
      <c r="BS26" s="94">
        <v>1.65</v>
      </c>
      <c r="BT26" s="94">
        <v>1.8000000000000003</v>
      </c>
      <c r="BU26" s="94">
        <v>1.04</v>
      </c>
      <c r="BV26" s="94">
        <v>2.02</v>
      </c>
      <c r="BW26" s="96">
        <v>1.047894736842105</v>
      </c>
    </row>
    <row r="27" spans="1:75" x14ac:dyDescent="0.2">
      <c r="A27" s="84">
        <v>25</v>
      </c>
      <c r="B27" s="34">
        <v>0.04</v>
      </c>
      <c r="C27" s="84"/>
      <c r="D27" s="84">
        <v>0.01</v>
      </c>
      <c r="E27">
        <v>0.01</v>
      </c>
      <c r="F27" s="84"/>
      <c r="G27" s="34"/>
      <c r="H27" s="34"/>
      <c r="I27" s="34"/>
      <c r="J27" s="84"/>
      <c r="L27" s="34">
        <v>0.03</v>
      </c>
      <c r="M27" s="84"/>
      <c r="N27" s="34"/>
      <c r="O27" s="34"/>
      <c r="P27" s="34"/>
      <c r="Q27" s="34">
        <v>0.01</v>
      </c>
      <c r="R27" s="34"/>
      <c r="S27" s="34"/>
      <c r="T27" s="34"/>
      <c r="U27" s="34"/>
      <c r="V27" s="34"/>
      <c r="W27" s="34"/>
      <c r="X27" s="34"/>
      <c r="Y27" s="34"/>
      <c r="Z27" s="34"/>
      <c r="AA27" s="84">
        <v>25</v>
      </c>
      <c r="AC27" s="84"/>
      <c r="AD27" s="90"/>
      <c r="AE27" s="90"/>
      <c r="AF27" s="92"/>
      <c r="AG27" s="92"/>
      <c r="AH27" s="93"/>
      <c r="AI27" s="93"/>
      <c r="AJ27" s="84"/>
      <c r="AK27" s="84"/>
      <c r="AL27" s="87" t="s">
        <v>138</v>
      </c>
      <c r="AM27" s="87" t="s">
        <v>103</v>
      </c>
      <c r="AN27" s="87" t="s">
        <v>139</v>
      </c>
      <c r="AO27" s="87" t="s">
        <v>140</v>
      </c>
      <c r="AP27" s="87" t="s">
        <v>42</v>
      </c>
      <c r="AQ27" s="87" t="s">
        <v>43</v>
      </c>
      <c r="AR27" s="87" t="s">
        <v>45</v>
      </c>
      <c r="AS27" s="87" t="s">
        <v>58</v>
      </c>
      <c r="AT27" s="87" t="s">
        <v>59</v>
      </c>
      <c r="AU27" s="87" t="s">
        <v>104</v>
      </c>
      <c r="AV27" s="87" t="s">
        <v>141</v>
      </c>
      <c r="AW27" s="87" t="s">
        <v>62</v>
      </c>
      <c r="AX27" s="87" t="s">
        <v>142</v>
      </c>
      <c r="AY27" s="84"/>
      <c r="AZ27" s="95" t="s">
        <v>22</v>
      </c>
      <c r="BA27" s="84"/>
      <c r="BB27" s="84">
        <v>1.1600000000000001</v>
      </c>
      <c r="BC27" s="84">
        <v>3.7499999999999996</v>
      </c>
      <c r="BD27" s="84">
        <v>0.8600000000000001</v>
      </c>
      <c r="BE27" s="84">
        <v>2.6900000000000004</v>
      </c>
      <c r="BF27" s="84">
        <v>1.83</v>
      </c>
      <c r="BG27" s="84"/>
      <c r="BH27" s="84"/>
      <c r="BI27" s="84">
        <v>1.47</v>
      </c>
      <c r="BJ27" s="84">
        <v>1.99</v>
      </c>
      <c r="BK27" s="84">
        <v>1.2000000000000002</v>
      </c>
      <c r="BL27" s="84">
        <v>2.62</v>
      </c>
      <c r="BM27" s="84">
        <v>1.58</v>
      </c>
      <c r="BN27" s="84">
        <v>3.3</v>
      </c>
      <c r="BO27" s="84">
        <v>0</v>
      </c>
      <c r="BP27" s="84">
        <v>2.3899999999999997</v>
      </c>
      <c r="BQ27" s="84">
        <v>0</v>
      </c>
      <c r="BR27" s="84">
        <v>0</v>
      </c>
      <c r="BS27" s="84">
        <v>2.15</v>
      </c>
      <c r="BT27" s="84">
        <v>2.33</v>
      </c>
      <c r="BU27" s="84">
        <v>0</v>
      </c>
      <c r="BV27" s="84">
        <v>5.48</v>
      </c>
      <c r="BW27" s="96">
        <v>0.74631578947368427</v>
      </c>
    </row>
    <row r="28" spans="1:75" x14ac:dyDescent="0.2">
      <c r="A28" s="84">
        <v>26</v>
      </c>
      <c r="B28" s="34">
        <v>0.01</v>
      </c>
      <c r="C28" s="84">
        <v>0.06</v>
      </c>
      <c r="E28" s="84"/>
      <c r="F28" s="34"/>
      <c r="G28" s="34"/>
      <c r="H28" s="84"/>
      <c r="I28" s="84"/>
      <c r="J28" s="84"/>
      <c r="K28">
        <v>0.03</v>
      </c>
      <c r="L28" s="34">
        <v>0.03</v>
      </c>
      <c r="M28" s="84"/>
      <c r="N28" s="34"/>
      <c r="O28" s="34"/>
      <c r="P28" s="34">
        <v>0.01</v>
      </c>
      <c r="Q28" s="34">
        <v>0.04</v>
      </c>
      <c r="R28" s="34">
        <v>0.03</v>
      </c>
      <c r="S28" s="34">
        <v>0.02</v>
      </c>
      <c r="T28" s="34">
        <v>0.03</v>
      </c>
      <c r="U28" s="34">
        <v>7.0000000000000007E-2</v>
      </c>
      <c r="V28" s="34"/>
      <c r="W28" s="34"/>
      <c r="X28" s="34"/>
      <c r="Y28" s="34"/>
      <c r="Z28" s="34"/>
      <c r="AA28" s="84">
        <v>26</v>
      </c>
      <c r="AC28" s="84"/>
      <c r="AD28" s="90"/>
      <c r="AE28" s="90"/>
      <c r="AF28" s="92"/>
      <c r="AG28" s="92"/>
      <c r="AH28" s="93"/>
      <c r="AI28" s="93"/>
      <c r="AJ28" s="84"/>
      <c r="AK28" s="84" t="str">
        <f>B$1</f>
        <v>Pomeroy</v>
      </c>
      <c r="AL28" s="94">
        <f t="shared" ref="AL28:AL48" si="16">AL4</f>
        <v>1.2600000000000002</v>
      </c>
      <c r="AM28" s="94">
        <f t="shared" ref="AM28:AM48" si="17">AL4+AM4</f>
        <v>2.1</v>
      </c>
      <c r="AN28" s="94">
        <f t="shared" ref="AN28:AN48" si="18">AL4+AM4+AN4</f>
        <v>2.41</v>
      </c>
      <c r="AO28" s="94">
        <f t="shared" ref="AO28:AO48" si="19">AL4+AM4+AN4+AO4</f>
        <v>2.67</v>
      </c>
      <c r="AP28" s="94">
        <f t="shared" ref="AP28:AP48" si="20">AL4+AM4+AN4+AO4+AP4</f>
        <v>2.9299999999999997</v>
      </c>
      <c r="AQ28" s="94">
        <f t="shared" ref="AQ28:AQ48" si="21">AL4+AM4+AN4+AO4+AP4+AQ4</f>
        <v>3.57</v>
      </c>
      <c r="AR28" s="94">
        <f t="shared" ref="AR28:AR48" si="22">AL4+AM4+AN4+AO4+AP4+AQ4+AR4</f>
        <v>3.5999999999999996</v>
      </c>
      <c r="AS28" s="94">
        <f t="shared" ref="AS28:AS48" si="23">AL4+AM4+AN4+AO4+AP4+AQ4+AR4+AS4</f>
        <v>3.76</v>
      </c>
      <c r="AT28" s="94">
        <f t="shared" ref="AT28:AT48" si="24">AL4+AM4+AN4+AO4+AP4+AQ4+AR4+AS4+AT4</f>
        <v>4.25</v>
      </c>
      <c r="AU28" s="94">
        <f t="shared" ref="AU28:AU48" si="25">AL4+AM4+AN4+AO4+AP4+AQ4+AR4+AS4+AT4+AU4</f>
        <v>5.74</v>
      </c>
      <c r="AV28" s="94">
        <f t="shared" ref="AV28:AV48" si="26">AL4+AM4+AN4+AO4+AP4+AQ4+AR4+AS4+AT4+AU4+AV4</f>
        <v>7.65</v>
      </c>
      <c r="AW28" s="94">
        <f t="shared" ref="AW28:AW48" si="27">AL4+AM4+AN4+AO4+AP4+AQ4+AR4+AS4+AT4+AU4+AV4+AW4</f>
        <v>7.65</v>
      </c>
      <c r="AX28" s="94">
        <f>AW28</f>
        <v>7.65</v>
      </c>
      <c r="AY28" s="84"/>
      <c r="AZ28" s="95" t="s">
        <v>23</v>
      </c>
      <c r="BA28" s="84"/>
      <c r="BB28" s="84">
        <v>1.25</v>
      </c>
      <c r="BC28" s="84">
        <v>2.6</v>
      </c>
      <c r="BD28" s="84">
        <v>1.2300000000000002</v>
      </c>
      <c r="BE28" s="84">
        <v>2.0899999999999994</v>
      </c>
      <c r="BF28" s="84">
        <v>1.2399999999999998</v>
      </c>
      <c r="BG28" s="84"/>
      <c r="BH28" s="84"/>
      <c r="BI28" s="84">
        <v>1.24</v>
      </c>
      <c r="BJ28" s="84">
        <v>1.78</v>
      </c>
      <c r="BK28" s="84">
        <v>1.3900000000000001</v>
      </c>
      <c r="BL28" s="84">
        <v>2</v>
      </c>
      <c r="BM28" s="84">
        <v>1.9500000000000002</v>
      </c>
      <c r="BN28" s="84">
        <v>3.18</v>
      </c>
      <c r="BO28" s="84">
        <v>0</v>
      </c>
      <c r="BP28" s="84">
        <v>1.4900000000000002</v>
      </c>
      <c r="BQ28" s="84">
        <v>1.98</v>
      </c>
      <c r="BR28" s="84">
        <v>0</v>
      </c>
      <c r="BS28" s="84">
        <v>1.9800000000000002</v>
      </c>
      <c r="BT28" s="84">
        <v>1.78</v>
      </c>
      <c r="BU28" s="84">
        <v>2.5300000000000002</v>
      </c>
      <c r="BV28" s="84">
        <v>4.3900000000000006</v>
      </c>
      <c r="BW28" s="96">
        <v>0.84</v>
      </c>
    </row>
    <row r="29" spans="1:75" x14ac:dyDescent="0.2">
      <c r="A29" s="84">
        <v>27</v>
      </c>
      <c r="B29" s="34">
        <v>0.01</v>
      </c>
      <c r="C29" s="84">
        <v>0.02</v>
      </c>
      <c r="D29" s="84">
        <v>0.02</v>
      </c>
      <c r="E29" s="84">
        <v>0.06</v>
      </c>
      <c r="F29" s="84"/>
      <c r="G29" s="34">
        <v>0.01</v>
      </c>
      <c r="H29" s="84"/>
      <c r="I29" s="34">
        <v>0.02</v>
      </c>
      <c r="J29" s="84">
        <v>0.01</v>
      </c>
      <c r="K29" s="84">
        <v>0.03</v>
      </c>
      <c r="L29" s="34">
        <v>0.01</v>
      </c>
      <c r="M29" s="34"/>
      <c r="N29" s="34">
        <v>0.04</v>
      </c>
      <c r="O29" s="34">
        <v>0.04</v>
      </c>
      <c r="P29" s="34"/>
      <c r="Q29" s="84"/>
      <c r="R29" s="34"/>
      <c r="S29" s="34"/>
      <c r="T29" s="34">
        <v>0.03</v>
      </c>
      <c r="U29" s="34"/>
      <c r="V29" s="84">
        <v>0.04</v>
      </c>
      <c r="W29" s="84"/>
      <c r="X29" s="84"/>
      <c r="Y29" s="84"/>
      <c r="Z29" s="84"/>
      <c r="AA29" s="84">
        <v>27</v>
      </c>
      <c r="AC29" s="84"/>
      <c r="AD29" s="97"/>
      <c r="AE29" s="97"/>
      <c r="AF29" s="93"/>
      <c r="AG29" s="93"/>
      <c r="AH29" s="93"/>
      <c r="AI29" s="93"/>
      <c r="AJ29" s="84"/>
      <c r="AK29" s="84" t="str">
        <f>C$1</f>
        <v>Kuhn</v>
      </c>
      <c r="AL29" s="94">
        <f t="shared" si="16"/>
        <v>1.5900000000000003</v>
      </c>
      <c r="AM29" s="94">
        <f t="shared" si="17"/>
        <v>2.2300000000000004</v>
      </c>
      <c r="AN29" s="94">
        <f t="shared" si="18"/>
        <v>2.6200000000000006</v>
      </c>
      <c r="AO29" s="94">
        <f t="shared" si="19"/>
        <v>2.7600000000000007</v>
      </c>
      <c r="AP29" s="94">
        <f t="shared" si="20"/>
        <v>2.7600000000000007</v>
      </c>
      <c r="AQ29" s="94">
        <f t="shared" si="21"/>
        <v>3.1200000000000006</v>
      </c>
      <c r="AR29" s="94">
        <f t="shared" si="22"/>
        <v>3.1500000000000004</v>
      </c>
      <c r="AS29" s="94">
        <f t="shared" si="23"/>
        <v>3.5100000000000002</v>
      </c>
      <c r="AT29" s="94">
        <f t="shared" si="24"/>
        <v>4.21</v>
      </c>
      <c r="AU29" s="94">
        <f t="shared" si="25"/>
        <v>5.88</v>
      </c>
      <c r="AV29" s="94">
        <f t="shared" si="26"/>
        <v>8.2999999999999989</v>
      </c>
      <c r="AW29" s="94">
        <f t="shared" si="27"/>
        <v>8.2999999999999989</v>
      </c>
      <c r="AX29" s="94">
        <f t="shared" ref="AX29:AX48" si="28">AW29</f>
        <v>8.2999999999999989</v>
      </c>
      <c r="AY29" s="84"/>
      <c r="AZ29" s="95" t="s">
        <v>24</v>
      </c>
      <c r="BA29" s="84"/>
      <c r="BB29" s="84">
        <v>0.69000000000000006</v>
      </c>
      <c r="BC29" s="84">
        <v>1.3199999999999998</v>
      </c>
      <c r="BD29" s="84">
        <v>0.9700000000000002</v>
      </c>
      <c r="BE29" s="84">
        <v>1.71</v>
      </c>
      <c r="BF29" s="84">
        <v>1.28</v>
      </c>
      <c r="BG29" s="84"/>
      <c r="BH29" s="84"/>
      <c r="BI29" s="84">
        <v>0.91</v>
      </c>
      <c r="BJ29" s="84">
        <v>1.1599999999999999</v>
      </c>
      <c r="BK29" s="84">
        <v>0.63</v>
      </c>
      <c r="BL29" s="84">
        <v>0.91000000000000014</v>
      </c>
      <c r="BM29" s="84">
        <v>0</v>
      </c>
      <c r="BN29" s="84">
        <v>1.25</v>
      </c>
      <c r="BO29" s="84">
        <v>0</v>
      </c>
      <c r="BP29" s="84">
        <v>0.95000000000000018</v>
      </c>
      <c r="BQ29" s="84">
        <v>0.17</v>
      </c>
      <c r="BR29" s="84">
        <v>0</v>
      </c>
      <c r="BS29" s="84">
        <v>1.5</v>
      </c>
      <c r="BT29" s="84">
        <v>1.1200000000000001</v>
      </c>
      <c r="BU29" s="84">
        <v>1.03</v>
      </c>
      <c r="BV29" s="84">
        <v>2.21</v>
      </c>
      <c r="BW29" s="96">
        <v>1.5642105263157899</v>
      </c>
    </row>
    <row r="30" spans="1:75" x14ac:dyDescent="0.2">
      <c r="A30" s="84">
        <v>28</v>
      </c>
      <c r="C30" s="84"/>
      <c r="F30" s="84"/>
      <c r="G30" s="84">
        <v>0.01</v>
      </c>
      <c r="H30" s="84">
        <v>0.01</v>
      </c>
      <c r="I30" s="84"/>
      <c r="J30" s="84"/>
      <c r="L30" s="34"/>
      <c r="M30" s="84"/>
      <c r="N30" s="34">
        <v>0.04</v>
      </c>
      <c r="O30" s="34"/>
      <c r="P30" s="34"/>
      <c r="Q30" s="84"/>
      <c r="R30" s="34"/>
      <c r="S30" s="34"/>
      <c r="T30" s="34"/>
      <c r="U30" s="34"/>
      <c r="V30" s="34">
        <v>0.06</v>
      </c>
      <c r="W30" s="34"/>
      <c r="X30" s="34"/>
      <c r="Y30" s="34"/>
      <c r="Z30" s="34"/>
      <c r="AA30" s="84">
        <v>28</v>
      </c>
      <c r="AC30" s="84"/>
      <c r="AD30" s="90"/>
      <c r="AE30" s="90"/>
      <c r="AF30" s="92"/>
      <c r="AG30" s="92"/>
      <c r="AH30" s="93"/>
      <c r="AI30" s="93"/>
      <c r="AJ30" s="84"/>
      <c r="AK30" s="84" t="str">
        <f>D$1</f>
        <v>Tom Keatts</v>
      </c>
      <c r="AL30" s="94">
        <f t="shared" si="16"/>
        <v>1.08</v>
      </c>
      <c r="AM30" s="94">
        <f t="shared" si="17"/>
        <v>1.77</v>
      </c>
      <c r="AN30" s="94">
        <f t="shared" si="18"/>
        <v>2.23</v>
      </c>
      <c r="AO30" s="94">
        <f t="shared" si="19"/>
        <v>2.41</v>
      </c>
      <c r="AP30" s="94">
        <f t="shared" si="20"/>
        <v>2.6300000000000003</v>
      </c>
      <c r="AQ30" s="94">
        <f t="shared" si="21"/>
        <v>2.7300000000000004</v>
      </c>
      <c r="AR30" s="94">
        <f t="shared" si="22"/>
        <v>2.7300000000000004</v>
      </c>
      <c r="AS30" s="94">
        <f t="shared" si="23"/>
        <v>2.9800000000000004</v>
      </c>
      <c r="AT30" s="94">
        <f t="shared" si="24"/>
        <v>3.5300000000000002</v>
      </c>
      <c r="AU30" s="94">
        <f t="shared" si="25"/>
        <v>5.2</v>
      </c>
      <c r="AV30" s="94">
        <f t="shared" si="26"/>
        <v>7.3599999999999994</v>
      </c>
      <c r="AW30" s="94">
        <f t="shared" si="27"/>
        <v>7.3599999999999994</v>
      </c>
      <c r="AX30" s="94">
        <f t="shared" si="28"/>
        <v>7.3599999999999994</v>
      </c>
      <c r="AY30" s="84"/>
      <c r="AZ30" s="95" t="s">
        <v>25</v>
      </c>
      <c r="BA30" s="84"/>
      <c r="BB30" s="84">
        <v>0.49</v>
      </c>
      <c r="BC30" s="84">
        <v>0.52</v>
      </c>
      <c r="BD30" s="84">
        <v>0.55000000000000004</v>
      </c>
      <c r="BE30" s="84">
        <v>0.82000000000000006</v>
      </c>
      <c r="BF30" s="84">
        <v>0.66</v>
      </c>
      <c r="BG30" s="84"/>
      <c r="BH30" s="84"/>
      <c r="BI30" s="84">
        <v>0.32</v>
      </c>
      <c r="BJ30" s="84">
        <v>0.69</v>
      </c>
      <c r="BK30" s="84">
        <v>0.44</v>
      </c>
      <c r="BL30" s="84">
        <v>0.64</v>
      </c>
      <c r="BM30" s="84">
        <v>0</v>
      </c>
      <c r="BN30" s="84">
        <v>0.72000000000000008</v>
      </c>
      <c r="BO30" s="84">
        <v>0</v>
      </c>
      <c r="BP30" s="84">
        <v>0.33999999999999997</v>
      </c>
      <c r="BQ30" s="84">
        <v>0.64000000000000012</v>
      </c>
      <c r="BR30" s="84">
        <v>0</v>
      </c>
      <c r="BS30" s="84">
        <v>0.79</v>
      </c>
      <c r="BT30" s="84">
        <v>0.62</v>
      </c>
      <c r="BU30" s="84">
        <v>0</v>
      </c>
      <c r="BV30" s="84">
        <v>0.93000000000000016</v>
      </c>
      <c r="BW30" s="96">
        <v>1.2078947368421054</v>
      </c>
    </row>
    <row r="31" spans="1:75" x14ac:dyDescent="0.2">
      <c r="A31" s="84">
        <v>29</v>
      </c>
      <c r="B31" s="84"/>
      <c r="C31" s="84"/>
      <c r="D31" s="84">
        <v>0.03</v>
      </c>
      <c r="E31" s="84"/>
      <c r="F31" s="84"/>
      <c r="G31" s="84"/>
      <c r="H31" s="84">
        <v>0.01</v>
      </c>
      <c r="I31" s="84">
        <v>0.04</v>
      </c>
      <c r="J31" s="84">
        <v>0.3</v>
      </c>
      <c r="K31" s="84">
        <v>0.01</v>
      </c>
      <c r="L31" s="84"/>
      <c r="M31" s="84"/>
      <c r="N31" s="34">
        <v>0.01</v>
      </c>
      <c r="O31" s="34"/>
      <c r="P31" s="34"/>
      <c r="Q31" s="84">
        <v>0.06</v>
      </c>
      <c r="R31" s="34">
        <v>0.06</v>
      </c>
      <c r="S31" s="34">
        <v>0.2</v>
      </c>
      <c r="T31" s="34"/>
      <c r="U31" s="34">
        <v>0.02</v>
      </c>
      <c r="V31" s="34"/>
      <c r="W31" s="34"/>
      <c r="X31" s="34"/>
      <c r="Y31" s="34"/>
      <c r="Z31" s="34"/>
      <c r="AA31" s="84">
        <v>29</v>
      </c>
      <c r="AC31" s="84"/>
      <c r="AD31" s="90"/>
      <c r="AE31" s="90"/>
      <c r="AF31" s="92"/>
      <c r="AG31" s="92"/>
      <c r="AH31" s="93"/>
      <c r="AI31" s="93"/>
      <c r="AJ31" s="84"/>
      <c r="AK31" s="84" t="str">
        <f>E$1</f>
        <v>Victor</v>
      </c>
      <c r="AL31" s="94">
        <f t="shared" si="16"/>
        <v>1.81</v>
      </c>
      <c r="AM31" s="94">
        <f t="shared" si="17"/>
        <v>2.85</v>
      </c>
      <c r="AN31" s="94">
        <f t="shared" si="18"/>
        <v>3.19</v>
      </c>
      <c r="AO31" s="94">
        <f t="shared" si="19"/>
        <v>3.6799999999999997</v>
      </c>
      <c r="AP31" s="94">
        <f t="shared" si="20"/>
        <v>3.8299999999999996</v>
      </c>
      <c r="AQ31" s="94">
        <f t="shared" si="21"/>
        <v>4.4399999999999995</v>
      </c>
      <c r="AR31" s="94">
        <f t="shared" si="22"/>
        <v>4.4499999999999993</v>
      </c>
      <c r="AS31" s="94">
        <f t="shared" si="23"/>
        <v>4.4799999999999995</v>
      </c>
      <c r="AT31" s="94">
        <f t="shared" si="24"/>
        <v>5.51</v>
      </c>
      <c r="AU31" s="94">
        <f t="shared" si="25"/>
        <v>7.33</v>
      </c>
      <c r="AV31" s="94">
        <f t="shared" si="26"/>
        <v>10.78</v>
      </c>
      <c r="AW31" s="94">
        <f t="shared" si="27"/>
        <v>10.78</v>
      </c>
      <c r="AX31" s="94">
        <f t="shared" si="28"/>
        <v>10.78</v>
      </c>
      <c r="AY31" s="84"/>
      <c r="AZ31" s="95" t="s">
        <v>26</v>
      </c>
      <c r="BA31" s="84"/>
      <c r="BB31" s="84">
        <v>0.6100000000000001</v>
      </c>
      <c r="BC31" s="84">
        <v>1.45</v>
      </c>
      <c r="BD31" s="84">
        <v>0.75</v>
      </c>
      <c r="BE31" s="84">
        <v>1.57</v>
      </c>
      <c r="BF31" s="84">
        <v>1.28</v>
      </c>
      <c r="BG31" s="84"/>
      <c r="BH31" s="84"/>
      <c r="BI31" s="84">
        <v>1.07</v>
      </c>
      <c r="BJ31" s="84">
        <v>0.62</v>
      </c>
      <c r="BK31" s="84">
        <v>0.76000000000000012</v>
      </c>
      <c r="BL31" s="84">
        <v>0.81</v>
      </c>
      <c r="BM31" s="84">
        <v>0</v>
      </c>
      <c r="BN31" s="84">
        <v>1.1299999999999999</v>
      </c>
      <c r="BO31" s="84">
        <v>0</v>
      </c>
      <c r="BP31" s="84">
        <v>1.4400000000000002</v>
      </c>
      <c r="BQ31" s="84">
        <v>0.8</v>
      </c>
      <c r="BR31" s="84">
        <v>0</v>
      </c>
      <c r="BS31" s="84">
        <v>1.52</v>
      </c>
      <c r="BT31" s="84">
        <v>1.1399999999999999</v>
      </c>
      <c r="BU31" s="84">
        <v>0</v>
      </c>
      <c r="BV31" s="84">
        <v>1.7499999999999998</v>
      </c>
      <c r="BW31" s="96">
        <v>2.3394736842105259</v>
      </c>
    </row>
    <row r="32" spans="1:75" x14ac:dyDescent="0.2">
      <c r="A32" s="84">
        <v>30</v>
      </c>
      <c r="B32" s="84"/>
      <c r="C32" s="84"/>
      <c r="E32" s="84">
        <v>7.0000000000000007E-2</v>
      </c>
      <c r="F32" s="84">
        <v>0.03</v>
      </c>
      <c r="G32" s="34"/>
      <c r="H32" s="84"/>
      <c r="I32" s="34"/>
      <c r="J32" s="84"/>
      <c r="L32" s="34">
        <v>0.01</v>
      </c>
      <c r="M32" s="84"/>
      <c r="N32" s="84"/>
      <c r="O32" s="34">
        <v>0.01</v>
      </c>
      <c r="P32" s="34"/>
      <c r="Q32" s="34">
        <v>0.12</v>
      </c>
      <c r="R32" s="34"/>
      <c r="S32" s="84">
        <v>0.04</v>
      </c>
      <c r="T32" s="34"/>
      <c r="U32" s="84"/>
      <c r="V32" s="34">
        <v>0.01</v>
      </c>
      <c r="W32" s="34"/>
      <c r="X32" s="34"/>
      <c r="Y32" s="34"/>
      <c r="Z32" s="34"/>
      <c r="AA32" s="84">
        <v>30</v>
      </c>
      <c r="AC32" s="84"/>
      <c r="AD32" s="90"/>
      <c r="AE32" s="90"/>
      <c r="AF32" s="92"/>
      <c r="AG32" s="92"/>
      <c r="AH32" s="93"/>
      <c r="AI32" s="93"/>
      <c r="AJ32" s="84"/>
      <c r="AK32" s="84" t="str">
        <f>F$1</f>
        <v>Ruark</v>
      </c>
      <c r="AL32" s="94">
        <f t="shared" si="16"/>
        <v>1.25</v>
      </c>
      <c r="AM32" s="94">
        <f t="shared" si="17"/>
        <v>1.95</v>
      </c>
      <c r="AN32" s="94">
        <f t="shared" si="18"/>
        <v>2.71</v>
      </c>
      <c r="AO32" s="94">
        <f t="shared" si="19"/>
        <v>2.85</v>
      </c>
      <c r="AP32" s="94">
        <f t="shared" si="20"/>
        <v>2.85</v>
      </c>
      <c r="AQ32" s="94">
        <f t="shared" si="21"/>
        <v>2.85</v>
      </c>
      <c r="AR32" s="94">
        <f t="shared" si="22"/>
        <v>2.85</v>
      </c>
      <c r="AS32" s="94">
        <f t="shared" si="23"/>
        <v>2.85</v>
      </c>
      <c r="AT32" s="94">
        <f t="shared" si="24"/>
        <v>3.5</v>
      </c>
      <c r="AU32" s="94">
        <f t="shared" si="25"/>
        <v>5.5</v>
      </c>
      <c r="AV32" s="94">
        <f t="shared" si="26"/>
        <v>5.5</v>
      </c>
      <c r="AW32" s="94">
        <f t="shared" si="27"/>
        <v>5.5</v>
      </c>
      <c r="AX32" s="94">
        <f t="shared" si="28"/>
        <v>5.5</v>
      </c>
      <c r="AY32" s="84"/>
      <c r="AZ32" s="95" t="s">
        <v>27</v>
      </c>
      <c r="BA32" s="84"/>
      <c r="BB32" s="84">
        <v>0.62</v>
      </c>
      <c r="BC32" s="84">
        <v>1.1600000000000001</v>
      </c>
      <c r="BD32" s="84">
        <v>0.51</v>
      </c>
      <c r="BE32" s="84">
        <v>0.81</v>
      </c>
      <c r="BF32" s="84">
        <v>0.8</v>
      </c>
      <c r="BG32" s="84"/>
      <c r="BH32" s="84"/>
      <c r="BI32" s="84">
        <v>0.87</v>
      </c>
      <c r="BJ32" s="84">
        <v>0.16</v>
      </c>
      <c r="BK32" s="84">
        <v>0.26</v>
      </c>
      <c r="BL32" s="84">
        <v>0.87</v>
      </c>
      <c r="BM32" s="84">
        <v>0</v>
      </c>
      <c r="BN32" s="84">
        <v>2.44</v>
      </c>
      <c r="BO32" s="84">
        <v>0</v>
      </c>
      <c r="BP32" s="84">
        <v>0.9</v>
      </c>
      <c r="BQ32" s="84">
        <v>0</v>
      </c>
      <c r="BR32" s="84">
        <v>0</v>
      </c>
      <c r="BS32" s="84">
        <v>0.73</v>
      </c>
      <c r="BT32" s="84">
        <v>1.03</v>
      </c>
      <c r="BU32" s="84">
        <v>0</v>
      </c>
      <c r="BV32" s="84">
        <v>1.54</v>
      </c>
      <c r="BW32" s="96">
        <v>4.631578947368422E-2</v>
      </c>
    </row>
    <row r="33" spans="1:75" x14ac:dyDescent="0.2">
      <c r="A33" s="84">
        <v>31</v>
      </c>
      <c r="B33" s="34"/>
      <c r="C33" s="34"/>
      <c r="D33" s="34"/>
      <c r="E33" s="34"/>
      <c r="F33" s="34"/>
      <c r="G33" s="34"/>
      <c r="H33" s="34"/>
      <c r="I33" s="84"/>
      <c r="J33" s="34"/>
      <c r="K33" s="34"/>
      <c r="L33" s="34"/>
      <c r="M33" s="84"/>
      <c r="N33" s="34"/>
      <c r="O33" s="84"/>
      <c r="P33" s="34"/>
      <c r="Q33" s="34">
        <v>0.01</v>
      </c>
      <c r="R33" s="84"/>
      <c r="S33" s="34">
        <v>0.02</v>
      </c>
      <c r="T33" s="34"/>
      <c r="U33" s="34"/>
      <c r="V33" s="34"/>
      <c r="W33" s="34"/>
      <c r="X33" s="34"/>
      <c r="Y33" s="34"/>
      <c r="Z33" s="34"/>
      <c r="AA33" s="84">
        <v>31</v>
      </c>
      <c r="AC33" s="84"/>
      <c r="AD33" s="90"/>
      <c r="AE33" s="90"/>
      <c r="AF33" s="92"/>
      <c r="AG33" s="92"/>
      <c r="AH33" s="93"/>
      <c r="AI33" s="93"/>
      <c r="AJ33" s="84"/>
      <c r="AK33" s="34" t="s">
        <v>220</v>
      </c>
      <c r="AL33" s="94">
        <f t="shared" si="16"/>
        <v>1.8700000000000003</v>
      </c>
      <c r="AM33" s="94">
        <f t="shared" si="17"/>
        <v>2.5500000000000003</v>
      </c>
      <c r="AN33" s="94">
        <f t="shared" si="18"/>
        <v>2.7100000000000004</v>
      </c>
      <c r="AO33" s="94">
        <f t="shared" si="19"/>
        <v>2.8800000000000003</v>
      </c>
      <c r="AP33" s="94">
        <f t="shared" si="20"/>
        <v>3.49</v>
      </c>
      <c r="AQ33" s="94">
        <f t="shared" si="21"/>
        <v>3.7800000000000002</v>
      </c>
      <c r="AR33" s="94">
        <f t="shared" si="22"/>
        <v>3.8200000000000003</v>
      </c>
      <c r="AS33" s="94">
        <f t="shared" si="23"/>
        <v>3.8200000000000003</v>
      </c>
      <c r="AT33" s="94">
        <f t="shared" si="24"/>
        <v>5.15</v>
      </c>
      <c r="AU33" s="94">
        <f t="shared" si="25"/>
        <v>6.9300000000000006</v>
      </c>
      <c r="AV33" s="94">
        <f t="shared" si="26"/>
        <v>9.73</v>
      </c>
      <c r="AW33" s="94">
        <f t="shared" si="27"/>
        <v>9.73</v>
      </c>
      <c r="AX33" s="94">
        <f>AW33</f>
        <v>9.73</v>
      </c>
      <c r="AY33" s="84"/>
      <c r="AZ33" s="95" t="s">
        <v>28</v>
      </c>
      <c r="BA33" s="84"/>
      <c r="BB33" s="84">
        <v>0.54999999999999993</v>
      </c>
      <c r="BC33" s="84">
        <v>0.68</v>
      </c>
      <c r="BD33" s="84">
        <v>0.46</v>
      </c>
      <c r="BE33" s="84">
        <v>0.36</v>
      </c>
      <c r="BF33" s="84">
        <v>0.24000000000000002</v>
      </c>
      <c r="BG33" s="84"/>
      <c r="BH33" s="84"/>
      <c r="BI33" s="84">
        <v>0.56000000000000005</v>
      </c>
      <c r="BJ33" s="84">
        <v>0.83</v>
      </c>
      <c r="BK33" s="84">
        <v>1.17</v>
      </c>
      <c r="BL33" s="84">
        <v>0.58000000000000007</v>
      </c>
      <c r="BM33" s="84">
        <v>0</v>
      </c>
      <c r="BN33" s="84">
        <v>1.3499999999999999</v>
      </c>
      <c r="BO33" s="84">
        <v>0</v>
      </c>
      <c r="BP33" s="84">
        <v>0.58000000000000007</v>
      </c>
      <c r="BQ33" s="84">
        <v>0.17</v>
      </c>
      <c r="BR33" s="84">
        <v>0</v>
      </c>
      <c r="BS33" s="84">
        <v>0.64</v>
      </c>
      <c r="BT33" s="84">
        <v>1.3199999999999998</v>
      </c>
      <c r="BU33" s="84">
        <v>0</v>
      </c>
      <c r="BV33" s="84">
        <v>1.26</v>
      </c>
      <c r="BW33" s="96">
        <v>0.23842105263157901</v>
      </c>
    </row>
    <row r="34" spans="1:75" x14ac:dyDescent="0.2">
      <c r="A34" s="102" t="s">
        <v>37</v>
      </c>
      <c r="B34" s="102">
        <f t="shared" ref="B34:V34" si="29">SUM(B3:B33)</f>
        <v>1.2600000000000002</v>
      </c>
      <c r="C34" s="102">
        <f t="shared" si="29"/>
        <v>1.5900000000000003</v>
      </c>
      <c r="D34" s="102">
        <f t="shared" si="29"/>
        <v>1.08</v>
      </c>
      <c r="E34" s="102">
        <f t="shared" si="29"/>
        <v>1.81</v>
      </c>
      <c r="F34" s="102">
        <f t="shared" si="29"/>
        <v>1.25</v>
      </c>
      <c r="G34" s="102">
        <f t="shared" si="29"/>
        <v>1.8700000000000003</v>
      </c>
      <c r="H34" s="102">
        <f t="shared" si="29"/>
        <v>3.0599999999999996</v>
      </c>
      <c r="I34" s="102">
        <f t="shared" si="29"/>
        <v>1.7700000000000002</v>
      </c>
      <c r="J34" s="102">
        <f t="shared" si="29"/>
        <v>1.1300000000000001</v>
      </c>
      <c r="K34" s="102">
        <f t="shared" si="29"/>
        <v>1.2400000000000002</v>
      </c>
      <c r="L34" s="102">
        <f t="shared" si="29"/>
        <v>1.4000000000000004</v>
      </c>
      <c r="M34" s="102">
        <f t="shared" si="29"/>
        <v>0</v>
      </c>
      <c r="N34" s="102">
        <f t="shared" si="29"/>
        <v>1.3500000000000003</v>
      </c>
      <c r="O34" s="102">
        <f t="shared" si="29"/>
        <v>1.4200000000000002</v>
      </c>
      <c r="P34" s="102">
        <f t="shared" si="29"/>
        <v>1.1000000000000001</v>
      </c>
      <c r="Q34" s="102">
        <f t="shared" si="29"/>
        <v>1.6300000000000001</v>
      </c>
      <c r="R34" s="102">
        <f t="shared" si="29"/>
        <v>1.3000000000000003</v>
      </c>
      <c r="S34" s="102">
        <f t="shared" si="29"/>
        <v>1.8300000000000003</v>
      </c>
      <c r="T34" s="102">
        <f t="shared" si="29"/>
        <v>1.7300000000000002</v>
      </c>
      <c r="U34" s="102">
        <f t="shared" si="29"/>
        <v>2.1599999999999997</v>
      </c>
      <c r="V34" s="102">
        <f t="shared" si="29"/>
        <v>2.15</v>
      </c>
      <c r="W34" s="102"/>
      <c r="X34" s="102"/>
      <c r="Y34" s="102"/>
      <c r="Z34" s="102"/>
      <c r="AC34" s="84"/>
      <c r="AD34" s="90"/>
      <c r="AE34" s="90"/>
      <c r="AF34" s="92"/>
      <c r="AG34" s="92"/>
      <c r="AH34" s="93"/>
      <c r="AI34" s="93"/>
      <c r="AJ34" s="84"/>
      <c r="AK34" s="34" t="s">
        <v>222</v>
      </c>
      <c r="AL34" s="94">
        <f t="shared" si="16"/>
        <v>3.0599999999999996</v>
      </c>
      <c r="AM34" s="94">
        <f t="shared" si="17"/>
        <v>4.09</v>
      </c>
      <c r="AN34" s="94">
        <f t="shared" si="18"/>
        <v>4.38</v>
      </c>
      <c r="AO34" s="94">
        <f t="shared" si="19"/>
        <v>4.58</v>
      </c>
      <c r="AP34" s="94">
        <f t="shared" si="20"/>
        <v>5.32</v>
      </c>
      <c r="AQ34" s="94">
        <f t="shared" si="21"/>
        <v>5.9</v>
      </c>
      <c r="AR34" s="94">
        <f t="shared" si="22"/>
        <v>5.91</v>
      </c>
      <c r="AS34" s="94">
        <f t="shared" si="23"/>
        <v>5.91</v>
      </c>
      <c r="AT34" s="94">
        <f t="shared" si="24"/>
        <v>7.26</v>
      </c>
      <c r="AU34" s="94">
        <f t="shared" si="25"/>
        <v>7.26</v>
      </c>
      <c r="AV34" s="94">
        <f t="shared" si="26"/>
        <v>11.219999999999999</v>
      </c>
      <c r="AW34" s="94">
        <f t="shared" si="27"/>
        <v>11.219999999999999</v>
      </c>
      <c r="AX34" s="94">
        <f>AW34</f>
        <v>11.219999999999999</v>
      </c>
      <c r="AY34" s="84"/>
      <c r="AZ34" s="95" t="s">
        <v>29</v>
      </c>
      <c r="BA34" s="84"/>
      <c r="BB34" s="84">
        <v>0.28999999999999998</v>
      </c>
      <c r="BC34" s="84">
        <v>0.38</v>
      </c>
      <c r="BD34" s="84">
        <v>0.14000000000000001</v>
      </c>
      <c r="BE34" s="84">
        <v>0.61</v>
      </c>
      <c r="BF34" s="84">
        <v>0.25</v>
      </c>
      <c r="BG34" s="84"/>
      <c r="BH34" s="84"/>
      <c r="BI34" s="84">
        <v>0.28000000000000003</v>
      </c>
      <c r="BJ34" s="84">
        <v>0.48</v>
      </c>
      <c r="BK34" s="84">
        <v>0.72</v>
      </c>
      <c r="BL34" s="84">
        <v>0.5</v>
      </c>
      <c r="BM34" s="84">
        <v>0</v>
      </c>
      <c r="BN34" s="84">
        <v>0.53</v>
      </c>
      <c r="BO34" s="84">
        <v>0</v>
      </c>
      <c r="BP34" s="84">
        <v>0.15</v>
      </c>
      <c r="BQ34" s="84">
        <v>0.23</v>
      </c>
      <c r="BR34" s="84">
        <v>0</v>
      </c>
      <c r="BS34" s="84">
        <v>0.55999999999999994</v>
      </c>
      <c r="BT34" s="84">
        <v>0.22000000000000003</v>
      </c>
      <c r="BU34" s="84">
        <v>0</v>
      </c>
      <c r="BV34" s="84">
        <v>0.27</v>
      </c>
      <c r="BW34" s="96">
        <v>1.665263157894737</v>
      </c>
    </row>
    <row r="35" spans="1:75" x14ac:dyDescent="0.2">
      <c r="A35" s="84"/>
      <c r="B35" s="84"/>
      <c r="C35" s="34" t="s">
        <v>214</v>
      </c>
      <c r="D35" s="34" t="s">
        <v>250</v>
      </c>
      <c r="E35" s="34" t="s">
        <v>4</v>
      </c>
      <c r="F35" s="84"/>
      <c r="G35" s="34" t="s">
        <v>220</v>
      </c>
      <c r="H35" s="34" t="s">
        <v>216</v>
      </c>
      <c r="I35" s="84"/>
      <c r="J35" s="84"/>
      <c r="K35" s="84"/>
      <c r="L35" s="34" t="s">
        <v>9</v>
      </c>
      <c r="M35" s="34" t="s">
        <v>195</v>
      </c>
      <c r="N35" s="34" t="s">
        <v>215</v>
      </c>
      <c r="O35" s="87"/>
      <c r="P35" s="34" t="s">
        <v>213</v>
      </c>
      <c r="Q35" s="165" t="s">
        <v>225</v>
      </c>
      <c r="R35" s="34" t="s">
        <v>225</v>
      </c>
      <c r="S35" s="34" t="s">
        <v>221</v>
      </c>
      <c r="T35" s="34" t="s">
        <v>232</v>
      </c>
      <c r="U35" s="34" t="s">
        <v>39</v>
      </c>
      <c r="V35" s="34" t="s">
        <v>218</v>
      </c>
      <c r="W35" s="34" t="s">
        <v>266</v>
      </c>
      <c r="X35" s="34"/>
      <c r="Y35" s="34"/>
      <c r="Z35" s="34"/>
      <c r="AC35" s="84"/>
      <c r="AD35" s="90"/>
      <c r="AE35" s="90"/>
      <c r="AF35" s="92"/>
      <c r="AG35" s="92"/>
      <c r="AH35" s="93"/>
      <c r="AI35" s="92"/>
      <c r="AJ35" s="84"/>
      <c r="AK35" s="84" t="str">
        <f>I$1</f>
        <v>Cardwell</v>
      </c>
      <c r="AL35" s="94">
        <f t="shared" si="16"/>
        <v>1.7700000000000002</v>
      </c>
      <c r="AM35" s="94">
        <f t="shared" si="17"/>
        <v>2.9700000000000006</v>
      </c>
      <c r="AN35" s="94">
        <f t="shared" si="18"/>
        <v>3.4200000000000008</v>
      </c>
      <c r="AO35" s="94">
        <f t="shared" si="19"/>
        <v>3.7000000000000011</v>
      </c>
      <c r="AP35" s="94">
        <f t="shared" si="20"/>
        <v>4.0500000000000007</v>
      </c>
      <c r="AQ35" s="94">
        <f t="shared" si="21"/>
        <v>4.620000000000001</v>
      </c>
      <c r="AR35" s="94">
        <f t="shared" si="22"/>
        <v>4.6400000000000006</v>
      </c>
      <c r="AS35" s="94">
        <f t="shared" si="23"/>
        <v>4.74</v>
      </c>
      <c r="AT35" s="94">
        <f t="shared" si="24"/>
        <v>5.76</v>
      </c>
      <c r="AU35" s="94">
        <f t="shared" si="25"/>
        <v>7.39</v>
      </c>
      <c r="AV35" s="94">
        <f t="shared" si="26"/>
        <v>7.39</v>
      </c>
      <c r="AW35" s="94">
        <f t="shared" si="27"/>
        <v>7.39</v>
      </c>
      <c r="AX35" s="94">
        <f t="shared" si="28"/>
        <v>7.39</v>
      </c>
      <c r="AY35" s="84"/>
      <c r="AZ35" s="95" t="s">
        <v>30</v>
      </c>
      <c r="BA35" s="84"/>
      <c r="BB35" s="84">
        <v>0.68</v>
      </c>
      <c r="BC35" s="84">
        <v>1.41</v>
      </c>
      <c r="BD35" s="84">
        <v>0.62</v>
      </c>
      <c r="BE35" s="84">
        <v>0.72</v>
      </c>
      <c r="BF35" s="84">
        <v>0.67</v>
      </c>
      <c r="BG35" s="84"/>
      <c r="BH35" s="84"/>
      <c r="BI35" s="84">
        <v>0.6</v>
      </c>
      <c r="BJ35" s="84">
        <v>1.02</v>
      </c>
      <c r="BK35" s="84">
        <v>0.60000000000000009</v>
      </c>
      <c r="BL35" s="84">
        <v>0.85</v>
      </c>
      <c r="BM35" s="84">
        <v>0</v>
      </c>
      <c r="BN35" s="84">
        <v>1.4200000000000002</v>
      </c>
      <c r="BO35" s="84">
        <v>0</v>
      </c>
      <c r="BP35" s="84">
        <v>0.93000000000000016</v>
      </c>
      <c r="BQ35" s="84">
        <v>1.01</v>
      </c>
      <c r="BR35" s="84">
        <v>0</v>
      </c>
      <c r="BS35" s="84">
        <v>0.89999999999999991</v>
      </c>
      <c r="BT35" s="84">
        <v>0.96</v>
      </c>
      <c r="BU35" s="84">
        <v>0</v>
      </c>
      <c r="BV35" s="84">
        <v>1.6700000000000002</v>
      </c>
      <c r="BW35" s="96">
        <v>0.16052631578947368</v>
      </c>
    </row>
    <row r="36" spans="1:75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34" t="s">
        <v>212</v>
      </c>
      <c r="F36" s="84" t="s">
        <v>5</v>
      </c>
      <c r="G36" s="34" t="s">
        <v>219</v>
      </c>
      <c r="H36" s="34" t="s">
        <v>217</v>
      </c>
      <c r="I36" s="84" t="s">
        <v>6</v>
      </c>
      <c r="J36" s="84" t="s">
        <v>180</v>
      </c>
      <c r="K36" s="84" t="s">
        <v>96</v>
      </c>
      <c r="L36" s="34" t="s">
        <v>228</v>
      </c>
      <c r="M36" s="34" t="s">
        <v>240</v>
      </c>
      <c r="N36" s="84" t="s">
        <v>11</v>
      </c>
      <c r="O36" s="34" t="s">
        <v>209</v>
      </c>
      <c r="P36" s="84" t="s">
        <v>13</v>
      </c>
      <c r="Q36" s="162" t="s">
        <v>208</v>
      </c>
      <c r="R36" s="84" t="s">
        <v>191</v>
      </c>
      <c r="S36" s="34" t="s">
        <v>230</v>
      </c>
      <c r="T36" s="84" t="s">
        <v>17</v>
      </c>
      <c r="U36" s="34" t="s">
        <v>211</v>
      </c>
      <c r="V36" s="84" t="s">
        <v>19</v>
      </c>
      <c r="W36" s="84"/>
      <c r="X36" s="84"/>
      <c r="Y36" s="84"/>
      <c r="Z36" s="84"/>
      <c r="AC36" s="84"/>
      <c r="AD36" s="86"/>
      <c r="AE36" s="86"/>
      <c r="AF36" s="84"/>
      <c r="AG36" s="84"/>
      <c r="AH36" s="84"/>
      <c r="AI36" s="84"/>
      <c r="AJ36" s="84"/>
      <c r="AK36" s="84" t="str">
        <f>J$1</f>
        <v>Hastings</v>
      </c>
      <c r="AL36" s="94">
        <f t="shared" si="16"/>
        <v>1.1300000000000001</v>
      </c>
      <c r="AM36" s="94">
        <f t="shared" si="17"/>
        <v>1.8900000000000001</v>
      </c>
      <c r="AN36" s="94">
        <f t="shared" si="18"/>
        <v>2.0700000000000003</v>
      </c>
      <c r="AO36" s="94">
        <f t="shared" si="19"/>
        <v>2.3500000000000005</v>
      </c>
      <c r="AP36" s="94">
        <f t="shared" si="20"/>
        <v>2.4300000000000006</v>
      </c>
      <c r="AQ36" s="94">
        <f t="shared" si="21"/>
        <v>2.6300000000000008</v>
      </c>
      <c r="AR36" s="94">
        <f t="shared" si="22"/>
        <v>2.6500000000000008</v>
      </c>
      <c r="AS36" s="94">
        <f t="shared" si="23"/>
        <v>2.9400000000000008</v>
      </c>
      <c r="AT36" s="94">
        <f t="shared" si="24"/>
        <v>3.620000000000001</v>
      </c>
      <c r="AU36" s="94">
        <f t="shared" si="25"/>
        <v>5.1100000000000012</v>
      </c>
      <c r="AV36" s="94">
        <f t="shared" si="26"/>
        <v>7.3600000000000012</v>
      </c>
      <c r="AW36" s="94">
        <f t="shared" si="27"/>
        <v>7.3600000000000012</v>
      </c>
      <c r="AX36" s="94">
        <f t="shared" si="28"/>
        <v>7.3600000000000012</v>
      </c>
      <c r="AY36" s="84"/>
      <c r="AZ36" s="95" t="s">
        <v>31</v>
      </c>
      <c r="BA36" s="84"/>
      <c r="BB36" s="84">
        <v>2.11</v>
      </c>
      <c r="BC36" s="84">
        <v>4.25</v>
      </c>
      <c r="BD36" s="84">
        <v>1.9400000000000002</v>
      </c>
      <c r="BE36" s="84">
        <v>3.3499999999999996</v>
      </c>
      <c r="BF36" s="84">
        <v>2.73</v>
      </c>
      <c r="BG36" s="84"/>
      <c r="BH36" s="84"/>
      <c r="BI36" s="84">
        <v>2.02</v>
      </c>
      <c r="BJ36" s="84">
        <v>1.71</v>
      </c>
      <c r="BK36" s="84">
        <v>2.1800000000000002</v>
      </c>
      <c r="BL36" s="84">
        <v>3.31</v>
      </c>
      <c r="BM36" s="84">
        <v>0</v>
      </c>
      <c r="BN36" s="84">
        <v>3.4299999999999997</v>
      </c>
      <c r="BO36" s="84">
        <v>0</v>
      </c>
      <c r="BP36" s="84">
        <v>2.9799999999999995</v>
      </c>
      <c r="BQ36" s="84">
        <v>1.62</v>
      </c>
      <c r="BR36" s="84">
        <v>0</v>
      </c>
      <c r="BS36" s="84">
        <v>2.8600000000000003</v>
      </c>
      <c r="BT36" s="84">
        <v>3.51</v>
      </c>
      <c r="BU36" s="84">
        <v>0</v>
      </c>
      <c r="BV36" s="84">
        <v>4.43</v>
      </c>
      <c r="BW36" s="96">
        <v>1.1089473684210527</v>
      </c>
    </row>
    <row r="37" spans="1:75" x14ac:dyDescent="0.2">
      <c r="A37" s="84">
        <v>2021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C37" s="84"/>
      <c r="AD37" s="90"/>
      <c r="AE37" s="90"/>
      <c r="AF37" s="92"/>
      <c r="AG37" s="92"/>
      <c r="AH37" s="93"/>
      <c r="AI37" s="84"/>
      <c r="AJ37" s="84"/>
      <c r="AK37" s="84" t="str">
        <f>K$1</f>
        <v>510 Pataha</v>
      </c>
      <c r="AL37" s="94">
        <f t="shared" si="16"/>
        <v>1.2400000000000002</v>
      </c>
      <c r="AM37" s="94">
        <f t="shared" si="17"/>
        <v>2.7200000000000006</v>
      </c>
      <c r="AN37" s="94">
        <f t="shared" si="18"/>
        <v>3.1200000000000006</v>
      </c>
      <c r="AO37" s="94">
        <f t="shared" si="19"/>
        <v>3.4100000000000006</v>
      </c>
      <c r="AP37" s="94">
        <f t="shared" si="20"/>
        <v>3.7000000000000006</v>
      </c>
      <c r="AQ37" s="94">
        <f t="shared" si="21"/>
        <v>4.3400000000000007</v>
      </c>
      <c r="AR37" s="94">
        <f t="shared" si="22"/>
        <v>4.370000000000001</v>
      </c>
      <c r="AS37" s="94">
        <f t="shared" si="23"/>
        <v>4.5400000000000009</v>
      </c>
      <c r="AT37" s="94">
        <f t="shared" si="24"/>
        <v>5.1400000000000006</v>
      </c>
      <c r="AU37" s="94">
        <f t="shared" si="25"/>
        <v>6.9500000000000011</v>
      </c>
      <c r="AV37" s="94">
        <f t="shared" si="26"/>
        <v>9.4</v>
      </c>
      <c r="AW37" s="94">
        <f t="shared" si="27"/>
        <v>9.4</v>
      </c>
      <c r="AX37" s="94">
        <f t="shared" si="28"/>
        <v>9.4</v>
      </c>
      <c r="AY37" s="84"/>
      <c r="AZ37" s="95" t="s">
        <v>32</v>
      </c>
      <c r="BA37" s="84"/>
      <c r="BB37" s="84">
        <v>2.3499999999999992</v>
      </c>
      <c r="BC37" s="84">
        <v>2.4500000000000002</v>
      </c>
      <c r="BD37" s="84">
        <v>0</v>
      </c>
      <c r="BE37" s="84">
        <v>0</v>
      </c>
      <c r="BF37" s="84">
        <v>2.7699999999999996</v>
      </c>
      <c r="BG37" s="84"/>
      <c r="BH37" s="84"/>
      <c r="BI37" s="84">
        <v>1.55</v>
      </c>
      <c r="BJ37" s="84">
        <v>3.6500000000000004</v>
      </c>
      <c r="BK37" s="84">
        <v>2.41</v>
      </c>
      <c r="BL37" s="84">
        <v>3.04</v>
      </c>
      <c r="BM37" s="84">
        <v>0</v>
      </c>
      <c r="BN37" s="84">
        <v>3.13</v>
      </c>
      <c r="BO37" s="84">
        <v>0</v>
      </c>
      <c r="BP37" s="84">
        <v>2.2799999999999998</v>
      </c>
      <c r="BQ37" s="84">
        <v>1.8</v>
      </c>
      <c r="BR37" s="84">
        <v>0</v>
      </c>
      <c r="BS37" s="84">
        <v>3.4400000000000004</v>
      </c>
      <c r="BT37" s="84">
        <v>1.4100000000000001</v>
      </c>
      <c r="BU37" s="84">
        <v>0</v>
      </c>
      <c r="BV37" s="84">
        <v>0</v>
      </c>
      <c r="BW37" s="96">
        <v>1.2310526315789474</v>
      </c>
    </row>
    <row r="38" spans="1:75" ht="15" x14ac:dyDescent="0.2">
      <c r="A38" s="84">
        <v>1</v>
      </c>
      <c r="B38" s="84"/>
      <c r="C38" s="84"/>
      <c r="D38" s="34"/>
      <c r="E38" s="34"/>
      <c r="F38" s="84"/>
      <c r="G38">
        <v>0.01</v>
      </c>
      <c r="H38" s="34"/>
      <c r="I38" s="34"/>
      <c r="J38" s="34"/>
      <c r="K38" s="84"/>
      <c r="L38" s="161"/>
      <c r="M38" s="161"/>
      <c r="N38" s="161">
        <v>0.01</v>
      </c>
      <c r="O38" s="162"/>
      <c r="P38" s="161"/>
      <c r="Q38" s="161"/>
      <c r="R38" s="84"/>
      <c r="S38" s="34"/>
      <c r="T38" s="34"/>
      <c r="U38" s="84"/>
      <c r="V38" s="84"/>
      <c r="W38" s="84"/>
      <c r="X38" s="84"/>
      <c r="Y38" s="84"/>
      <c r="Z38" s="84"/>
      <c r="AA38" s="84">
        <v>1</v>
      </c>
      <c r="AC38" s="89">
        <v>80752</v>
      </c>
      <c r="AD38" s="103"/>
      <c r="AE38" s="103" t="s">
        <v>107</v>
      </c>
      <c r="AF38" s="104"/>
      <c r="AG38" s="104"/>
      <c r="AH38" s="104"/>
      <c r="AI38" s="105"/>
      <c r="AJ38" s="84"/>
      <c r="AK38" s="84" t="str">
        <f>L$1</f>
        <v>Williams</v>
      </c>
      <c r="AL38" s="94">
        <f t="shared" si="16"/>
        <v>1.4000000000000004</v>
      </c>
      <c r="AM38" s="94">
        <f t="shared" si="17"/>
        <v>2.8500000000000005</v>
      </c>
      <c r="AN38" s="94">
        <f t="shared" si="18"/>
        <v>3.4300000000000006</v>
      </c>
      <c r="AO38" s="94">
        <f t="shared" si="19"/>
        <v>3.7300000000000004</v>
      </c>
      <c r="AP38" s="94">
        <f t="shared" si="20"/>
        <v>4.0600000000000005</v>
      </c>
      <c r="AQ38" s="94">
        <f t="shared" si="21"/>
        <v>4.66</v>
      </c>
      <c r="AR38" s="94">
        <f t="shared" si="22"/>
        <v>4.6900000000000004</v>
      </c>
      <c r="AS38" s="94">
        <f t="shared" si="23"/>
        <v>4.83</v>
      </c>
      <c r="AT38" s="94">
        <f t="shared" si="24"/>
        <v>5.36</v>
      </c>
      <c r="AU38" s="94">
        <f t="shared" si="25"/>
        <v>7.2900000000000009</v>
      </c>
      <c r="AV38" s="94">
        <f t="shared" si="26"/>
        <v>9.5200000000000014</v>
      </c>
      <c r="AW38" s="94">
        <f t="shared" si="27"/>
        <v>9.5200000000000014</v>
      </c>
      <c r="AX38" s="94">
        <f t="shared" si="28"/>
        <v>9.5200000000000014</v>
      </c>
      <c r="AY38" s="84"/>
      <c r="AZ38" s="95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</row>
    <row r="39" spans="1:75" x14ac:dyDescent="0.2">
      <c r="A39" s="84">
        <v>2</v>
      </c>
      <c r="B39" s="84">
        <v>0.23</v>
      </c>
      <c r="C39" s="84">
        <v>0.18</v>
      </c>
      <c r="D39" s="84">
        <v>0.27</v>
      </c>
      <c r="E39" s="34">
        <v>0.33</v>
      </c>
      <c r="F39" s="34">
        <v>0.21</v>
      </c>
      <c r="G39">
        <v>0.22</v>
      </c>
      <c r="H39">
        <v>0.21</v>
      </c>
      <c r="I39" s="84">
        <v>0.23</v>
      </c>
      <c r="J39" s="34">
        <v>0.21</v>
      </c>
      <c r="K39" s="84">
        <v>0.32</v>
      </c>
      <c r="L39" s="161">
        <v>0.28000000000000003</v>
      </c>
      <c r="M39" s="161"/>
      <c r="N39" s="162">
        <v>0.18</v>
      </c>
      <c r="O39" s="162">
        <v>0.15</v>
      </c>
      <c r="P39" s="161">
        <v>0.1</v>
      </c>
      <c r="Q39" s="161">
        <v>0.22</v>
      </c>
      <c r="R39" s="84">
        <v>0.2</v>
      </c>
      <c r="S39" s="34">
        <v>0.17</v>
      </c>
      <c r="T39" s="84">
        <v>0.09</v>
      </c>
      <c r="U39" s="84">
        <v>0.27</v>
      </c>
      <c r="V39">
        <v>0.42</v>
      </c>
      <c r="AA39" s="84">
        <v>2</v>
      </c>
      <c r="AC39" s="107"/>
      <c r="AD39" s="103" t="s">
        <v>103</v>
      </c>
      <c r="AE39" s="103" t="s">
        <v>115</v>
      </c>
      <c r="AF39" s="104" t="s">
        <v>99</v>
      </c>
      <c r="AG39" s="104" t="s">
        <v>116</v>
      </c>
      <c r="AH39" s="108" t="s">
        <v>100</v>
      </c>
      <c r="AI39" s="109" t="s">
        <v>178</v>
      </c>
      <c r="AJ39" s="84"/>
      <c r="AK39" s="84" t="str">
        <f>M$1</f>
        <v>Deadman</v>
      </c>
      <c r="AL39" s="94">
        <f t="shared" si="16"/>
        <v>0</v>
      </c>
      <c r="AM39" s="94">
        <f t="shared" si="17"/>
        <v>0</v>
      </c>
      <c r="AN39" s="94">
        <f t="shared" si="18"/>
        <v>0</v>
      </c>
      <c r="AO39" s="94">
        <f t="shared" si="19"/>
        <v>0.59000000000000008</v>
      </c>
      <c r="AP39" s="94">
        <f t="shared" si="20"/>
        <v>0.59000000000000008</v>
      </c>
      <c r="AQ39" s="94">
        <f t="shared" si="21"/>
        <v>1.2100000000000002</v>
      </c>
      <c r="AR39" s="94">
        <f t="shared" si="22"/>
        <v>1.2100000000000002</v>
      </c>
      <c r="AS39" s="94">
        <f t="shared" si="23"/>
        <v>1.4900000000000002</v>
      </c>
      <c r="AT39" s="94">
        <f t="shared" si="24"/>
        <v>2.2200000000000002</v>
      </c>
      <c r="AU39" s="94">
        <f t="shared" si="25"/>
        <v>3.8800000000000003</v>
      </c>
      <c r="AV39" s="94">
        <f t="shared" si="26"/>
        <v>6.2900000000000009</v>
      </c>
      <c r="AW39" s="94">
        <f t="shared" si="27"/>
        <v>6.2900000000000009</v>
      </c>
      <c r="AX39" s="94">
        <f t="shared" si="28"/>
        <v>6.2900000000000009</v>
      </c>
      <c r="AY39" s="84"/>
      <c r="AZ39" s="95" t="s">
        <v>34</v>
      </c>
      <c r="BA39" s="84"/>
      <c r="BB39" s="106">
        <f>SUM(BB26:BB38)</f>
        <v>12.22</v>
      </c>
      <c r="BC39" s="106">
        <f t="shared" ref="BC39:BV39" si="30">SUM(BC26:BC38)</f>
        <v>22.38</v>
      </c>
      <c r="BD39" s="106">
        <f t="shared" si="30"/>
        <v>9.1</v>
      </c>
      <c r="BE39" s="106">
        <f t="shared" si="30"/>
        <v>16.78</v>
      </c>
      <c r="BF39" s="106">
        <f t="shared" si="30"/>
        <v>15.38</v>
      </c>
      <c r="BG39" s="106"/>
      <c r="BH39" s="106"/>
      <c r="BI39" s="106">
        <f t="shared" si="30"/>
        <v>12.200000000000001</v>
      </c>
      <c r="BJ39" s="106">
        <f t="shared" si="30"/>
        <v>15.729999999999999</v>
      </c>
      <c r="BK39" s="106">
        <f t="shared" si="30"/>
        <v>13.35</v>
      </c>
      <c r="BL39" s="106">
        <f t="shared" si="30"/>
        <v>17.849999999999998</v>
      </c>
      <c r="BM39" s="106">
        <f t="shared" si="30"/>
        <v>5.19</v>
      </c>
      <c r="BN39" s="106">
        <f t="shared" si="30"/>
        <v>23.81</v>
      </c>
      <c r="BO39" s="106">
        <f t="shared" si="30"/>
        <v>0</v>
      </c>
      <c r="BP39" s="106">
        <f t="shared" si="30"/>
        <v>16.720000000000002</v>
      </c>
      <c r="BQ39" s="106">
        <f t="shared" si="30"/>
        <v>9.9300000000000015</v>
      </c>
      <c r="BR39" s="106">
        <f t="shared" si="30"/>
        <v>0</v>
      </c>
      <c r="BS39" s="106">
        <f t="shared" si="30"/>
        <v>18.720000000000002</v>
      </c>
      <c r="BT39" s="106">
        <f t="shared" si="30"/>
        <v>17.240000000000002</v>
      </c>
      <c r="BU39" s="106">
        <f t="shared" si="30"/>
        <v>4.6000000000000005</v>
      </c>
      <c r="BV39" s="106">
        <f t="shared" si="30"/>
        <v>25.950000000000003</v>
      </c>
      <c r="BW39" s="96">
        <v>17.539999999999996</v>
      </c>
    </row>
    <row r="40" spans="1:75" x14ac:dyDescent="0.2">
      <c r="A40" s="84">
        <v>3</v>
      </c>
      <c r="B40" s="84">
        <v>0.04</v>
      </c>
      <c r="C40" s="84"/>
      <c r="D40" s="84">
        <v>0.05</v>
      </c>
      <c r="E40" s="34">
        <v>0.03</v>
      </c>
      <c r="F40" s="34">
        <v>0.06</v>
      </c>
      <c r="G40">
        <v>0.01</v>
      </c>
      <c r="I40" s="34"/>
      <c r="J40" s="84">
        <v>0.01</v>
      </c>
      <c r="K40" s="84">
        <v>7.0000000000000007E-2</v>
      </c>
      <c r="L40" s="161">
        <v>0.08</v>
      </c>
      <c r="M40" s="161"/>
      <c r="N40" s="162"/>
      <c r="O40" s="162">
        <v>7.0000000000000007E-2</v>
      </c>
      <c r="P40" s="161">
        <v>0.02</v>
      </c>
      <c r="Q40" s="161">
        <v>0.03</v>
      </c>
      <c r="R40" s="84">
        <v>0.02</v>
      </c>
      <c r="S40" s="34">
        <v>0.03</v>
      </c>
      <c r="T40" s="84">
        <v>0.05</v>
      </c>
      <c r="U40" s="84">
        <v>0.06</v>
      </c>
      <c r="AA40" s="84">
        <v>3</v>
      </c>
      <c r="AC40" s="107" t="str">
        <f>B36</f>
        <v>Pomeroy</v>
      </c>
      <c r="AD40" s="103">
        <f>B69</f>
        <v>0.84</v>
      </c>
      <c r="AE40" s="110">
        <v>1.0782608695652178</v>
      </c>
      <c r="AF40" s="108">
        <f>AM28</f>
        <v>2.1</v>
      </c>
      <c r="AG40" s="108">
        <f>Average!D499</f>
        <v>2.5492857142857144</v>
      </c>
      <c r="AH40" s="108">
        <f>BB$34+BB$35+BB$36+BB$37+AF40</f>
        <v>7.5299999999999994</v>
      </c>
      <c r="AI40" s="111">
        <f>AI4+Table54273952637587111[[#This Row],[Column3]]</f>
        <v>7.35613555325512</v>
      </c>
      <c r="AJ40" s="84"/>
      <c r="AK40" s="84" t="str">
        <f>N$1</f>
        <v>Houser</v>
      </c>
      <c r="AL40" s="94">
        <f t="shared" si="16"/>
        <v>1.3500000000000003</v>
      </c>
      <c r="AM40" s="94">
        <f t="shared" si="17"/>
        <v>1.9900000000000004</v>
      </c>
      <c r="AN40" s="94">
        <f t="shared" si="18"/>
        <v>2.4300000000000006</v>
      </c>
      <c r="AO40" s="94">
        <f t="shared" si="19"/>
        <v>2.5900000000000007</v>
      </c>
      <c r="AP40" s="94">
        <f t="shared" si="20"/>
        <v>2.7300000000000009</v>
      </c>
      <c r="AQ40" s="94">
        <f t="shared" si="21"/>
        <v>2.9600000000000009</v>
      </c>
      <c r="AR40" s="94">
        <f t="shared" si="22"/>
        <v>2.9800000000000009</v>
      </c>
      <c r="AS40" s="94">
        <f t="shared" si="23"/>
        <v>3.160000000000001</v>
      </c>
      <c r="AT40" s="94">
        <f t="shared" si="24"/>
        <v>4.3900000000000006</v>
      </c>
      <c r="AU40" s="94">
        <f t="shared" si="25"/>
        <v>6.42</v>
      </c>
      <c r="AV40" s="94">
        <f t="shared" si="26"/>
        <v>9.2099999999999991</v>
      </c>
      <c r="AW40" s="94">
        <f t="shared" si="27"/>
        <v>9.2099999999999991</v>
      </c>
      <c r="AX40" s="94">
        <f t="shared" si="28"/>
        <v>9.2099999999999991</v>
      </c>
      <c r="AY40" s="84"/>
      <c r="AZ40" s="84"/>
      <c r="BA40" s="84"/>
      <c r="BB40" s="84">
        <f>BB34+BB35+BB36+BB37</f>
        <v>5.43</v>
      </c>
      <c r="BC40" s="84">
        <f t="shared" ref="BC40:BW40" si="31">BC34+BC35+BC36+BC37</f>
        <v>8.49</v>
      </c>
      <c r="BD40" s="84">
        <f t="shared" si="31"/>
        <v>2.7</v>
      </c>
      <c r="BE40" s="84">
        <f t="shared" si="31"/>
        <v>4.68</v>
      </c>
      <c r="BF40" s="84">
        <f t="shared" si="31"/>
        <v>6.42</v>
      </c>
      <c r="BG40" s="84"/>
      <c r="BH40" s="84"/>
      <c r="BI40" s="84">
        <f t="shared" si="31"/>
        <v>4.45</v>
      </c>
      <c r="BJ40" s="84">
        <f t="shared" si="31"/>
        <v>6.86</v>
      </c>
      <c r="BK40" s="84">
        <f t="shared" si="31"/>
        <v>5.91</v>
      </c>
      <c r="BL40" s="84">
        <f t="shared" si="31"/>
        <v>7.7</v>
      </c>
      <c r="BM40" s="84">
        <f t="shared" si="31"/>
        <v>0</v>
      </c>
      <c r="BN40" s="84">
        <f t="shared" si="31"/>
        <v>8.51</v>
      </c>
      <c r="BO40" s="84">
        <f t="shared" si="31"/>
        <v>0</v>
      </c>
      <c r="BP40" s="84">
        <f t="shared" si="31"/>
        <v>6.34</v>
      </c>
      <c r="BQ40" s="84">
        <f t="shared" si="31"/>
        <v>4.66</v>
      </c>
      <c r="BR40" s="84">
        <f t="shared" si="31"/>
        <v>0</v>
      </c>
      <c r="BS40" s="84">
        <f t="shared" si="31"/>
        <v>7.7600000000000007</v>
      </c>
      <c r="BT40" s="84">
        <f t="shared" si="31"/>
        <v>6.1</v>
      </c>
      <c r="BU40" s="84">
        <f t="shared" si="31"/>
        <v>0</v>
      </c>
      <c r="BV40" s="84">
        <f t="shared" si="31"/>
        <v>6.37</v>
      </c>
      <c r="BW40" s="84">
        <f t="shared" si="31"/>
        <v>4.1657894736842103</v>
      </c>
    </row>
    <row r="41" spans="1:75" x14ac:dyDescent="0.2">
      <c r="A41" s="84">
        <v>4</v>
      </c>
      <c r="B41" s="84"/>
      <c r="C41" s="84">
        <v>0.01</v>
      </c>
      <c r="D41" s="84"/>
      <c r="E41" s="84">
        <v>0.01</v>
      </c>
      <c r="F41" s="84"/>
      <c r="I41" s="84">
        <v>0.06</v>
      </c>
      <c r="J41" s="84">
        <v>0.01</v>
      </c>
      <c r="K41" s="84"/>
      <c r="L41" s="161"/>
      <c r="M41" s="161"/>
      <c r="N41" s="162">
        <v>0.01</v>
      </c>
      <c r="O41" s="161"/>
      <c r="P41" s="161">
        <v>0.01</v>
      </c>
      <c r="Q41" s="161">
        <v>0.01</v>
      </c>
      <c r="R41" s="84"/>
      <c r="S41" s="84">
        <v>0.01</v>
      </c>
      <c r="T41" s="84">
        <v>0.01</v>
      </c>
      <c r="U41" s="84">
        <v>0.02</v>
      </c>
      <c r="V41">
        <v>0.06</v>
      </c>
      <c r="AA41" s="84">
        <v>4</v>
      </c>
      <c r="AC41" s="107" t="str">
        <f>C36</f>
        <v>Kuhn</v>
      </c>
      <c r="AD41" s="103">
        <f>C69</f>
        <v>0.64</v>
      </c>
      <c r="AE41" s="110">
        <v>1.5099999999999998</v>
      </c>
      <c r="AF41" s="108">
        <f>AM29</f>
        <v>2.2300000000000004</v>
      </c>
      <c r="AG41" s="108">
        <f>Average!D500</f>
        <v>3.5898809523809523</v>
      </c>
      <c r="AH41" s="108">
        <f>BC$34+BC$35+BC$36+BC$37+AF41</f>
        <v>10.72</v>
      </c>
      <c r="AI41" s="111">
        <f>AI5+Table54273952637587111[[#This Row],[Column3]]</f>
        <v>10.750605617741167</v>
      </c>
      <c r="AJ41" s="84"/>
      <c r="AK41" s="84" t="str">
        <f>O$1</f>
        <v>Dye Seed</v>
      </c>
      <c r="AL41" s="94">
        <f t="shared" si="16"/>
        <v>1.4200000000000002</v>
      </c>
      <c r="AM41" s="94">
        <f t="shared" si="17"/>
        <v>1.9700000000000002</v>
      </c>
      <c r="AN41" s="94">
        <f t="shared" si="18"/>
        <v>2.1900000000000004</v>
      </c>
      <c r="AO41" s="94">
        <f t="shared" si="19"/>
        <v>2.6200000000000006</v>
      </c>
      <c r="AP41" s="94">
        <f t="shared" si="20"/>
        <v>3.4400000000000004</v>
      </c>
      <c r="AQ41" s="94">
        <f t="shared" si="21"/>
        <v>3.8700000000000006</v>
      </c>
      <c r="AR41" s="94">
        <f t="shared" si="22"/>
        <v>3.9500000000000006</v>
      </c>
      <c r="AS41" s="94">
        <f t="shared" si="23"/>
        <v>3.9500000000000006</v>
      </c>
      <c r="AT41" s="94">
        <f t="shared" si="24"/>
        <v>4.9000000000000004</v>
      </c>
      <c r="AU41" s="94">
        <f t="shared" si="25"/>
        <v>6.65</v>
      </c>
      <c r="AV41" s="94">
        <f t="shared" si="26"/>
        <v>8.94</v>
      </c>
      <c r="AW41" s="94">
        <f t="shared" si="27"/>
        <v>8.94</v>
      </c>
      <c r="AX41" s="94">
        <f t="shared" si="28"/>
        <v>8.94</v>
      </c>
      <c r="AY41" s="84"/>
      <c r="AZ41" s="84"/>
      <c r="BA41" s="84"/>
      <c r="BB41" s="84"/>
      <c r="BC41" s="84"/>
      <c r="BD41" s="84"/>
      <c r="BE41" s="95" t="s">
        <v>35</v>
      </c>
      <c r="BF41" s="95"/>
      <c r="BG41" s="95"/>
      <c r="BH41" s="95"/>
      <c r="BI41" s="95" t="s">
        <v>36</v>
      </c>
      <c r="BJ41" s="95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</row>
    <row r="42" spans="1:75" x14ac:dyDescent="0.2">
      <c r="A42" s="84">
        <v>5</v>
      </c>
      <c r="B42" s="84">
        <v>0.01</v>
      </c>
      <c r="C42" s="84">
        <v>0.02</v>
      </c>
      <c r="D42" s="34"/>
      <c r="E42" s="34"/>
      <c r="F42" s="34"/>
      <c r="G42">
        <v>0.01</v>
      </c>
      <c r="H42">
        <v>0.04</v>
      </c>
      <c r="I42" s="34">
        <v>0.01</v>
      </c>
      <c r="J42" s="34"/>
      <c r="K42" s="34"/>
      <c r="L42" s="162"/>
      <c r="M42" s="161"/>
      <c r="N42" s="162"/>
      <c r="O42" s="162">
        <v>0.01</v>
      </c>
      <c r="P42" s="162">
        <v>0.02</v>
      </c>
      <c r="Q42" s="161"/>
      <c r="R42" s="84"/>
      <c r="S42" s="34"/>
      <c r="T42" s="34">
        <v>0.03</v>
      </c>
      <c r="U42" s="34">
        <v>0.02</v>
      </c>
      <c r="V42">
        <v>0.08</v>
      </c>
      <c r="AA42" s="84">
        <v>5</v>
      </c>
      <c r="AC42" s="107" t="str">
        <f>D36</f>
        <v>Tom Keatts</v>
      </c>
      <c r="AD42" s="103">
        <f>D69</f>
        <v>0.69</v>
      </c>
      <c r="AE42" s="110"/>
      <c r="AF42" s="108">
        <f>AM30</f>
        <v>1.77</v>
      </c>
      <c r="AG42" s="108"/>
      <c r="AH42" s="108">
        <f>BD$34+BD$35+BD$36+BD$37+AF42</f>
        <v>4.4700000000000006</v>
      </c>
      <c r="AI42" s="111">
        <f>AI6+Table54273952637587111[[#This Row],[Column3]]</f>
        <v>6.3177585649644472</v>
      </c>
      <c r="AJ42" s="84"/>
      <c r="AK42" s="84" t="str">
        <f>P$1</f>
        <v>Landkammer</v>
      </c>
      <c r="AL42" s="94">
        <f t="shared" si="16"/>
        <v>1.1000000000000001</v>
      </c>
      <c r="AM42" s="94">
        <f t="shared" si="17"/>
        <v>2.2400000000000002</v>
      </c>
      <c r="AN42" s="94">
        <f t="shared" si="18"/>
        <v>3.08</v>
      </c>
      <c r="AO42" s="94">
        <f t="shared" si="19"/>
        <v>3.37</v>
      </c>
      <c r="AP42" s="94">
        <f t="shared" si="20"/>
        <v>3.47</v>
      </c>
      <c r="AQ42" s="94">
        <f t="shared" si="21"/>
        <v>4.03</v>
      </c>
      <c r="AR42" s="94">
        <f t="shared" si="22"/>
        <v>4.03</v>
      </c>
      <c r="AS42" s="94">
        <f t="shared" si="23"/>
        <v>4.6000000000000005</v>
      </c>
      <c r="AT42" s="94">
        <f t="shared" si="24"/>
        <v>5.2900000000000009</v>
      </c>
      <c r="AU42" s="94">
        <f t="shared" si="25"/>
        <v>6.6000000000000014</v>
      </c>
      <c r="AV42" s="94">
        <f t="shared" si="26"/>
        <v>8.7300000000000022</v>
      </c>
      <c r="AW42" s="94">
        <f t="shared" si="27"/>
        <v>8.7300000000000022</v>
      </c>
      <c r="AX42" s="94">
        <f t="shared" si="28"/>
        <v>8.7300000000000022</v>
      </c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</row>
    <row r="43" spans="1:75" x14ac:dyDescent="0.2">
      <c r="A43" s="84">
        <v>6</v>
      </c>
      <c r="B43" s="34"/>
      <c r="C43" s="84"/>
      <c r="D43" s="34"/>
      <c r="E43" s="34"/>
      <c r="F43" s="34"/>
      <c r="I43" s="34"/>
      <c r="J43" s="34"/>
      <c r="K43" s="34"/>
      <c r="L43" s="162"/>
      <c r="M43" s="161"/>
      <c r="N43" s="162"/>
      <c r="O43" s="162"/>
      <c r="P43" s="162"/>
      <c r="Q43" s="161"/>
      <c r="R43" s="84">
        <v>0.01</v>
      </c>
      <c r="S43" s="34"/>
      <c r="T43" s="34"/>
      <c r="U43" s="34"/>
      <c r="AA43" s="84">
        <v>6</v>
      </c>
      <c r="AC43" s="107" t="str">
        <f>E36</f>
        <v>Kirby Mayview</v>
      </c>
      <c r="AD43" s="103">
        <f>E69</f>
        <v>1.04</v>
      </c>
      <c r="AE43" s="110">
        <v>1.6843478260869562</v>
      </c>
      <c r="AF43" s="108">
        <f>AM31</f>
        <v>2.85</v>
      </c>
      <c r="AG43" s="108">
        <f>Average!D502</f>
        <v>4.3857142857142852</v>
      </c>
      <c r="AH43" s="108">
        <f>BE$34+BE$35+BE$36+BE$37+AF43</f>
        <v>7.5299999999999994</v>
      </c>
      <c r="AI43" s="111">
        <f>AI7+Table54273952637587111[[#This Row],[Column3]]</f>
        <v>12.07447204968944</v>
      </c>
      <c r="AJ43" s="84"/>
      <c r="AK43" s="84" t="str">
        <f>Q$1</f>
        <v>Lynn Gulch</v>
      </c>
      <c r="AL43" s="94">
        <f t="shared" si="16"/>
        <v>1.6300000000000001</v>
      </c>
      <c r="AM43" s="94">
        <f t="shared" si="17"/>
        <v>2.64</v>
      </c>
      <c r="AN43" s="94">
        <f t="shared" si="18"/>
        <v>3.0900000000000003</v>
      </c>
      <c r="AO43" s="94">
        <f t="shared" si="19"/>
        <v>3.5300000000000002</v>
      </c>
      <c r="AP43" s="94">
        <f t="shared" si="20"/>
        <v>3.74</v>
      </c>
      <c r="AQ43" s="94">
        <f t="shared" si="21"/>
        <v>4.4800000000000004</v>
      </c>
      <c r="AR43" s="94">
        <f t="shared" si="22"/>
        <v>4.5</v>
      </c>
      <c r="AS43" s="94">
        <f t="shared" si="23"/>
        <v>4.6500000000000004</v>
      </c>
      <c r="AT43" s="94">
        <f t="shared" si="24"/>
        <v>5.4700000000000006</v>
      </c>
      <c r="AU43" s="94">
        <f t="shared" si="25"/>
        <v>5.4700000000000006</v>
      </c>
      <c r="AV43" s="94">
        <f t="shared" si="26"/>
        <v>8.1999999999999993</v>
      </c>
      <c r="AW43" s="94">
        <f t="shared" si="27"/>
        <v>8.1999999999999993</v>
      </c>
      <c r="AX43" s="94">
        <f t="shared" si="28"/>
        <v>8.1999999999999993</v>
      </c>
      <c r="AY43" s="84"/>
      <c r="AZ43" s="84"/>
      <c r="BA43" s="84"/>
      <c r="BB43" s="84"/>
      <c r="BC43" s="84"/>
      <c r="BD43" s="84"/>
      <c r="BE43" s="84"/>
      <c r="BF43" s="112" t="s">
        <v>137</v>
      </c>
      <c r="BG43" s="166"/>
      <c r="BH43" s="166"/>
      <c r="BI43" s="113"/>
      <c r="BJ43" s="11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</row>
    <row r="44" spans="1:75" x14ac:dyDescent="0.2">
      <c r="A44" s="84">
        <v>7</v>
      </c>
      <c r="B44" s="34"/>
      <c r="C44" s="84"/>
      <c r="D44" s="34"/>
      <c r="E44" s="34"/>
      <c r="F44" s="34"/>
      <c r="I44" s="34">
        <v>0.01</v>
      </c>
      <c r="J44" s="34">
        <v>0.02</v>
      </c>
      <c r="K44" s="34">
        <v>0.02</v>
      </c>
      <c r="L44" s="162"/>
      <c r="M44" s="161"/>
      <c r="N44" s="161"/>
      <c r="O44" s="162"/>
      <c r="P44" s="162">
        <v>0.06</v>
      </c>
      <c r="Q44" s="162">
        <v>0.02</v>
      </c>
      <c r="R44" s="84"/>
      <c r="S44" s="34"/>
      <c r="T44" s="34"/>
      <c r="U44" s="34"/>
      <c r="AA44" s="84">
        <v>7</v>
      </c>
      <c r="AC44" s="107" t="str">
        <f>F36</f>
        <v>Ruark</v>
      </c>
      <c r="AD44" s="103">
        <f>F69</f>
        <v>0.7</v>
      </c>
      <c r="AE44" s="110">
        <v>1.0230434782608697</v>
      </c>
      <c r="AF44" s="108">
        <f>AM32</f>
        <v>1.95</v>
      </c>
      <c r="AG44" s="108">
        <f>Average!D503</f>
        <v>2.6232142857142859</v>
      </c>
      <c r="AH44" s="108">
        <f>BF$34+BF$35+BF$36+BF$37+AF44</f>
        <v>8.3699999999999992</v>
      </c>
      <c r="AI44" s="111">
        <f>AI8+Table54273952637587111[[#This Row],[Column3]]</f>
        <v>8.4035448408274505</v>
      </c>
      <c r="AJ44" s="84"/>
      <c r="AK44" s="84" t="str">
        <f>R$1</f>
        <v>Gwinn</v>
      </c>
      <c r="AL44" s="94">
        <f t="shared" si="16"/>
        <v>1.3000000000000003</v>
      </c>
      <c r="AM44" s="94">
        <f t="shared" si="17"/>
        <v>1.9100000000000001</v>
      </c>
      <c r="AN44" s="94">
        <f t="shared" si="18"/>
        <v>2.0700000000000003</v>
      </c>
      <c r="AO44" s="94">
        <f t="shared" si="19"/>
        <v>2.3400000000000003</v>
      </c>
      <c r="AP44" s="94">
        <f t="shared" si="20"/>
        <v>2.4000000000000004</v>
      </c>
      <c r="AQ44" s="94">
        <f t="shared" si="21"/>
        <v>3.2</v>
      </c>
      <c r="AR44" s="94">
        <f t="shared" si="22"/>
        <v>3.24</v>
      </c>
      <c r="AS44" s="94">
        <f t="shared" si="23"/>
        <v>3.2600000000000002</v>
      </c>
      <c r="AT44" s="94">
        <f t="shared" si="24"/>
        <v>3.8000000000000003</v>
      </c>
      <c r="AU44" s="94">
        <f t="shared" si="25"/>
        <v>5.1300000000000008</v>
      </c>
      <c r="AV44" s="94">
        <f t="shared" si="26"/>
        <v>7.3800000000000008</v>
      </c>
      <c r="AW44" s="94">
        <f t="shared" si="27"/>
        <v>7.3800000000000008</v>
      </c>
      <c r="AX44" s="94">
        <f t="shared" si="28"/>
        <v>7.3800000000000008</v>
      </c>
      <c r="AY44" s="84"/>
      <c r="AZ44" s="84"/>
      <c r="BA44" s="84" t="s">
        <v>0</v>
      </c>
      <c r="BB44" s="84"/>
      <c r="BC44" s="84"/>
      <c r="BD44" s="84" t="s">
        <v>38</v>
      </c>
      <c r="BE44" s="84"/>
      <c r="BF44" s="84"/>
      <c r="BG44" s="84"/>
      <c r="BH44" s="84"/>
      <c r="BI44" s="84" t="s">
        <v>40</v>
      </c>
      <c r="BJ44" s="84"/>
      <c r="BK44" s="84"/>
      <c r="BL44" s="84" t="s">
        <v>41</v>
      </c>
      <c r="BM44" s="84"/>
      <c r="BN44" s="84"/>
      <c r="BO44" s="84" t="s">
        <v>42</v>
      </c>
      <c r="BP44" s="84"/>
      <c r="BQ44" s="84"/>
      <c r="BR44" s="84" t="s">
        <v>43</v>
      </c>
      <c r="BS44" s="84"/>
      <c r="BT44" s="84"/>
      <c r="BU44" s="84" t="s">
        <v>45</v>
      </c>
      <c r="BV44" s="84"/>
      <c r="BW44" s="84"/>
    </row>
    <row r="45" spans="1:75" x14ac:dyDescent="0.2">
      <c r="A45" s="84">
        <v>8</v>
      </c>
      <c r="B45" s="34">
        <v>0.01</v>
      </c>
      <c r="C45" s="34"/>
      <c r="D45" s="34"/>
      <c r="E45" s="34"/>
      <c r="F45" s="34"/>
      <c r="I45" s="34">
        <v>0.1</v>
      </c>
      <c r="J45" s="34">
        <v>0.05</v>
      </c>
      <c r="K45" s="34">
        <v>0.08</v>
      </c>
      <c r="L45" s="162">
        <v>0.1</v>
      </c>
      <c r="M45" s="161"/>
      <c r="N45" s="161"/>
      <c r="O45" s="162"/>
      <c r="P45" s="162">
        <v>0.09</v>
      </c>
      <c r="Q45" s="162">
        <v>0.08</v>
      </c>
      <c r="R45" s="34">
        <v>0.05</v>
      </c>
      <c r="S45" s="34">
        <v>0.02</v>
      </c>
      <c r="T45" s="34"/>
      <c r="U45" s="34"/>
      <c r="AA45" s="84">
        <v>8</v>
      </c>
      <c r="AC45" s="107" t="str">
        <f>I36</f>
        <v>Cardwell</v>
      </c>
      <c r="AD45" s="103">
        <f>I69</f>
        <v>1.2000000000000002</v>
      </c>
      <c r="AE45" s="110">
        <v>0.99299999999999999</v>
      </c>
      <c r="AF45" s="108">
        <f t="shared" ref="AF45:AF58" si="32">AM35</f>
        <v>2.9700000000000006</v>
      </c>
      <c r="AG45" s="108">
        <f>Average!D504</f>
        <v>2.5964999999999998</v>
      </c>
      <c r="AH45" s="108">
        <f>BI$34+BI$35+BI$36+BI$37+AF45</f>
        <v>7.4200000000000008</v>
      </c>
      <c r="AI45" s="111">
        <f>AI9+Table54273952637587111[[#This Row],[Column3]]</f>
        <v>7.4717321981424156</v>
      </c>
      <c r="AJ45" s="84"/>
      <c r="AK45" s="84" t="str">
        <f>S$1</f>
        <v>B Wolf</v>
      </c>
      <c r="AL45" s="94">
        <f t="shared" si="16"/>
        <v>1.8300000000000003</v>
      </c>
      <c r="AM45" s="94">
        <f t="shared" si="17"/>
        <v>2.4500000000000002</v>
      </c>
      <c r="AN45" s="94">
        <f t="shared" si="18"/>
        <v>2.79</v>
      </c>
      <c r="AO45" s="94">
        <f t="shared" si="19"/>
        <v>3.21</v>
      </c>
      <c r="AP45" s="94">
        <f t="shared" si="20"/>
        <v>3.27</v>
      </c>
      <c r="AQ45" s="94">
        <f t="shared" si="21"/>
        <v>4.05</v>
      </c>
      <c r="AR45" s="94">
        <f t="shared" si="22"/>
        <v>4.3999999999999995</v>
      </c>
      <c r="AS45" s="94">
        <f t="shared" si="23"/>
        <v>4.4899999999999993</v>
      </c>
      <c r="AT45" s="94">
        <f t="shared" si="24"/>
        <v>5.2499999999999991</v>
      </c>
      <c r="AU45" s="94">
        <f t="shared" si="25"/>
        <v>6.919999999999999</v>
      </c>
      <c r="AV45" s="94">
        <f t="shared" si="26"/>
        <v>9.9399999999999977</v>
      </c>
      <c r="AW45" s="94">
        <f t="shared" si="27"/>
        <v>9.9399999999999977</v>
      </c>
      <c r="AX45" s="94">
        <f t="shared" si="28"/>
        <v>9.9399999999999977</v>
      </c>
      <c r="AY45" s="84"/>
      <c r="AZ45" s="84" t="s">
        <v>117</v>
      </c>
      <c r="BA45" s="84" t="s">
        <v>118</v>
      </c>
      <c r="BB45" s="84">
        <v>2013</v>
      </c>
      <c r="BC45" s="84" t="s">
        <v>119</v>
      </c>
      <c r="BD45" s="84" t="s">
        <v>118</v>
      </c>
      <c r="BE45" s="84">
        <v>2013</v>
      </c>
      <c r="BF45" s="84"/>
      <c r="BG45" s="84"/>
      <c r="BH45" s="84"/>
      <c r="BI45" s="84" t="s">
        <v>118</v>
      </c>
      <c r="BJ45" s="84">
        <v>2013</v>
      </c>
      <c r="BK45" s="84"/>
      <c r="BL45" s="84" t="s">
        <v>118</v>
      </c>
      <c r="BM45" s="84">
        <v>2013</v>
      </c>
      <c r="BN45" s="84"/>
      <c r="BO45" s="84" t="s">
        <v>118</v>
      </c>
      <c r="BP45" s="84">
        <v>2013</v>
      </c>
      <c r="BQ45" s="84"/>
      <c r="BR45" s="84" t="s">
        <v>118</v>
      </c>
      <c r="BS45" s="84">
        <v>2013</v>
      </c>
      <c r="BT45" s="84"/>
      <c r="BU45" s="84" t="s">
        <v>118</v>
      </c>
      <c r="BV45" s="84">
        <v>2013</v>
      </c>
      <c r="BW45" s="84"/>
    </row>
    <row r="46" spans="1:75" x14ac:dyDescent="0.2">
      <c r="A46" s="84">
        <v>9</v>
      </c>
      <c r="B46" s="84"/>
      <c r="C46" s="84"/>
      <c r="D46" s="34"/>
      <c r="E46" s="84"/>
      <c r="F46" s="84"/>
      <c r="I46" s="139"/>
      <c r="J46" s="84"/>
      <c r="K46" s="84"/>
      <c r="L46" s="161"/>
      <c r="M46" s="161"/>
      <c r="N46" s="161"/>
      <c r="O46" s="161"/>
      <c r="P46" s="160"/>
      <c r="Q46" s="161"/>
      <c r="R46" s="84"/>
      <c r="S46" s="84"/>
      <c r="T46" s="34"/>
      <c r="U46" s="84"/>
      <c r="AA46" s="84">
        <v>9</v>
      </c>
      <c r="AC46" s="107" t="str">
        <f>J36</f>
        <v>Hastings</v>
      </c>
      <c r="AD46" s="103">
        <f>J69</f>
        <v>0.76000000000000012</v>
      </c>
      <c r="AE46" s="110">
        <v>1.0708695652173912</v>
      </c>
      <c r="AF46" s="108">
        <f t="shared" si="32"/>
        <v>1.8900000000000001</v>
      </c>
      <c r="AG46" s="108">
        <f>Average!D505</f>
        <v>2.9342857142857142</v>
      </c>
      <c r="AH46" s="108">
        <f>BJ$34+BJ$35+BJ$36+BJ$37+AF46</f>
        <v>8.75</v>
      </c>
      <c r="AI46" s="111">
        <f>AI10+Table54273952637587111[[#This Row],[Column3]]</f>
        <v>8.7280468846773189</v>
      </c>
      <c r="AJ46" s="84"/>
      <c r="AK46" s="84" t="str">
        <f>T$1</f>
        <v>S. Flerchinger</v>
      </c>
      <c r="AL46" s="94">
        <f t="shared" si="16"/>
        <v>1.7300000000000002</v>
      </c>
      <c r="AM46" s="94">
        <f t="shared" si="17"/>
        <v>2.54</v>
      </c>
      <c r="AN46" s="94">
        <f t="shared" si="18"/>
        <v>2.95</v>
      </c>
      <c r="AO46" s="94">
        <f t="shared" si="19"/>
        <v>3.33</v>
      </c>
      <c r="AP46" s="94">
        <f t="shared" si="20"/>
        <v>3.7600000000000002</v>
      </c>
      <c r="AQ46" s="94">
        <f t="shared" si="21"/>
        <v>4.09</v>
      </c>
      <c r="AR46" s="94">
        <f t="shared" si="22"/>
        <v>4.12</v>
      </c>
      <c r="AS46" s="94">
        <f t="shared" si="23"/>
        <v>4.6100000000000003</v>
      </c>
      <c r="AT46" s="94">
        <f t="shared" si="24"/>
        <v>5.75</v>
      </c>
      <c r="AU46" s="94">
        <f t="shared" si="25"/>
        <v>7.87</v>
      </c>
      <c r="AV46" s="94">
        <f t="shared" si="26"/>
        <v>10.01</v>
      </c>
      <c r="AW46" s="94">
        <f t="shared" si="27"/>
        <v>10.01</v>
      </c>
      <c r="AX46" s="94">
        <f t="shared" si="28"/>
        <v>10.01</v>
      </c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</row>
    <row r="47" spans="1:75" x14ac:dyDescent="0.2">
      <c r="A47" s="84">
        <v>10</v>
      </c>
      <c r="B47" s="84"/>
      <c r="C47" s="84"/>
      <c r="D47" s="84"/>
      <c r="E47" s="84"/>
      <c r="F47" s="84"/>
      <c r="I47" s="84"/>
      <c r="J47" s="84"/>
      <c r="K47" s="84"/>
      <c r="L47" s="161"/>
      <c r="M47" s="161"/>
      <c r="N47" s="161"/>
      <c r="O47" s="161">
        <v>0.01</v>
      </c>
      <c r="P47" s="161"/>
      <c r="Q47" s="161"/>
      <c r="R47" s="84"/>
      <c r="T47" s="84"/>
      <c r="U47" s="84">
        <v>0.02</v>
      </c>
      <c r="AA47" s="84">
        <v>10</v>
      </c>
      <c r="AC47" s="107" t="str">
        <f>K36</f>
        <v>510 Pataha</v>
      </c>
      <c r="AD47" s="103">
        <f>K69</f>
        <v>1.4800000000000002</v>
      </c>
      <c r="AE47" s="110"/>
      <c r="AF47" s="108">
        <f t="shared" si="32"/>
        <v>2.7200000000000006</v>
      </c>
      <c r="AG47" s="108"/>
      <c r="AH47" s="108">
        <f>BK$34+BK$35+BK$36+BK$37+AF47</f>
        <v>8.6300000000000008</v>
      </c>
      <c r="AI47" s="111">
        <f>AI11+Table54273952637587111[[#This Row],[Column3]]</f>
        <v>4.7799999999999994</v>
      </c>
      <c r="AJ47" s="84"/>
      <c r="AK47" s="84" t="str">
        <f>U$1</f>
        <v>B Slaybaugh</v>
      </c>
      <c r="AL47" s="94">
        <f t="shared" si="16"/>
        <v>2.1599999999999997</v>
      </c>
      <c r="AM47" s="94">
        <f t="shared" si="17"/>
        <v>3.4099999999999997</v>
      </c>
      <c r="AN47" s="94">
        <f t="shared" si="18"/>
        <v>4.17</v>
      </c>
      <c r="AO47" s="94">
        <f t="shared" si="19"/>
        <v>4.54</v>
      </c>
      <c r="AP47" s="94">
        <f t="shared" si="20"/>
        <v>4.87</v>
      </c>
      <c r="AQ47" s="94">
        <f t="shared" si="21"/>
        <v>5.69</v>
      </c>
      <c r="AR47" s="94">
        <f t="shared" si="22"/>
        <v>5.69</v>
      </c>
      <c r="AS47" s="94">
        <f t="shared" si="23"/>
        <v>5.69</v>
      </c>
      <c r="AT47" s="94">
        <f t="shared" si="24"/>
        <v>6.3400000000000007</v>
      </c>
      <c r="AU47" s="94">
        <f t="shared" si="25"/>
        <v>8.3500000000000014</v>
      </c>
      <c r="AV47" s="94">
        <f t="shared" si="26"/>
        <v>11.280000000000001</v>
      </c>
      <c r="AW47" s="94">
        <f t="shared" si="27"/>
        <v>11.280000000000001</v>
      </c>
      <c r="AX47" s="94">
        <f t="shared" si="28"/>
        <v>11.280000000000001</v>
      </c>
      <c r="AY47" s="84"/>
      <c r="AZ47" s="84" t="s">
        <v>122</v>
      </c>
      <c r="BA47" s="94">
        <f>Average!C499</f>
        <v>1.454285714285714</v>
      </c>
      <c r="BB47" s="115">
        <v>3.6000000000000005</v>
      </c>
      <c r="BC47" s="116">
        <v>2.0338983050847461</v>
      </c>
      <c r="BD47" s="115">
        <f>Average!D499</f>
        <v>2.5492857142857144</v>
      </c>
      <c r="BE47" s="115">
        <v>5.2200000000000006</v>
      </c>
      <c r="BF47" s="116">
        <v>1.6518987341772153</v>
      </c>
      <c r="BG47" s="116"/>
      <c r="BH47" s="116"/>
      <c r="BI47" s="115">
        <f>Average!E499</f>
        <v>4.1942857142857148</v>
      </c>
      <c r="BJ47" s="115">
        <v>10.32</v>
      </c>
      <c r="BK47" s="116">
        <v>2.2193548387096773</v>
      </c>
      <c r="BL47" s="115">
        <f>Average!F499</f>
        <v>5.6307142857142862</v>
      </c>
      <c r="BM47" s="115">
        <v>12.16</v>
      </c>
      <c r="BN47" s="116">
        <v>2.0334448160535117</v>
      </c>
      <c r="BO47" s="115">
        <f>Average!G499</f>
        <v>6.9767857142857155</v>
      </c>
      <c r="BP47" s="115">
        <v>13.02</v>
      </c>
      <c r="BQ47" s="116">
        <v>1.7499999999999998</v>
      </c>
      <c r="BR47" s="115">
        <f>Average!H499</f>
        <v>8.0157142857142869</v>
      </c>
      <c r="BS47" s="115">
        <v>15.219999999999999</v>
      </c>
      <c r="BT47" s="116">
        <v>1.8011834319526623</v>
      </c>
      <c r="BU47" s="115">
        <f>Average!I499</f>
        <v>8.4253571428571448</v>
      </c>
      <c r="BV47" s="115">
        <v>15.86</v>
      </c>
      <c r="BW47" s="116">
        <v>1.7602663706992228</v>
      </c>
    </row>
    <row r="48" spans="1:75" x14ac:dyDescent="0.2">
      <c r="A48" s="84">
        <v>11</v>
      </c>
      <c r="B48" s="84"/>
      <c r="E48" s="84"/>
      <c r="F48" s="84"/>
      <c r="I48" s="84"/>
      <c r="J48" s="84"/>
      <c r="L48" s="161"/>
      <c r="M48" s="161"/>
      <c r="N48" s="161"/>
      <c r="O48" s="161"/>
      <c r="P48" s="160"/>
      <c r="Q48" s="161"/>
      <c r="R48" s="84"/>
      <c r="T48" s="84"/>
      <c r="U48" s="84"/>
      <c r="AA48" s="84">
        <v>11</v>
      </c>
      <c r="AC48" s="107" t="str">
        <f>L36</f>
        <v>Golf Course</v>
      </c>
      <c r="AD48" s="103">
        <f>L69</f>
        <v>1.4500000000000002</v>
      </c>
      <c r="AE48" s="110">
        <v>1.3360869565217393</v>
      </c>
      <c r="AF48" s="108">
        <f t="shared" si="32"/>
        <v>2.8500000000000005</v>
      </c>
      <c r="AG48" s="108">
        <f>Average!D507</f>
        <v>3.4539285714285715</v>
      </c>
      <c r="AH48" s="108">
        <f>BL$34+BL$35+BL$36+BL$37+AF48</f>
        <v>10.55</v>
      </c>
      <c r="AI48" s="111">
        <f>AI12+Table54273952637587111[[#This Row],[Column3]]</f>
        <v>9.9018084089823226</v>
      </c>
      <c r="AJ48" s="84"/>
      <c r="AK48" s="84" t="str">
        <f>V$1</f>
        <v>Columbia C</v>
      </c>
      <c r="AL48" s="94">
        <f t="shared" si="16"/>
        <v>2.15</v>
      </c>
      <c r="AM48" s="94">
        <f t="shared" si="17"/>
        <v>4.9399999999999995</v>
      </c>
      <c r="AN48" s="94">
        <f t="shared" si="18"/>
        <v>5.34</v>
      </c>
      <c r="AO48" s="94">
        <f t="shared" si="19"/>
        <v>5.75</v>
      </c>
      <c r="AP48" s="94">
        <f t="shared" si="20"/>
        <v>6.3</v>
      </c>
      <c r="AQ48" s="94">
        <f t="shared" si="21"/>
        <v>6.59</v>
      </c>
      <c r="AR48" s="94">
        <f t="shared" si="22"/>
        <v>6.77</v>
      </c>
      <c r="AS48" s="94">
        <f t="shared" si="23"/>
        <v>6.93</v>
      </c>
      <c r="AT48" s="94">
        <f t="shared" si="24"/>
        <v>8.0599999999999987</v>
      </c>
      <c r="AU48" s="94">
        <f t="shared" si="25"/>
        <v>10.069999999999999</v>
      </c>
      <c r="AV48" s="94">
        <f t="shared" si="26"/>
        <v>10.489999999999998</v>
      </c>
      <c r="AW48" s="94">
        <f t="shared" si="27"/>
        <v>10.489999999999998</v>
      </c>
      <c r="AX48" s="94">
        <f t="shared" si="28"/>
        <v>10.489999999999998</v>
      </c>
      <c r="AY48" s="84"/>
      <c r="AZ48" s="87" t="s">
        <v>88</v>
      </c>
      <c r="BA48" s="94">
        <f>Average!C500</f>
        <v>1.9723809523809526</v>
      </c>
      <c r="BB48" s="115">
        <v>4.12</v>
      </c>
      <c r="BC48" s="116">
        <v>3.1212121212121211</v>
      </c>
      <c r="BD48" s="115">
        <f>Average!D500</f>
        <v>3.5898809523809523</v>
      </c>
      <c r="BE48" s="115">
        <v>6.33</v>
      </c>
      <c r="BF48" s="116">
        <v>2.3357933579335795</v>
      </c>
      <c r="BG48" s="116"/>
      <c r="BH48" s="116"/>
      <c r="BI48" s="115">
        <f>Average!E500</f>
        <v>5.7533592132505174</v>
      </c>
      <c r="BJ48" s="115">
        <v>11.75</v>
      </c>
      <c r="BK48" s="116">
        <v>2.8940886699507384</v>
      </c>
      <c r="BL48" s="115">
        <f>Average!F500</f>
        <v>7.7946635610766037</v>
      </c>
      <c r="BM48" s="115">
        <v>14.120000000000001</v>
      </c>
      <c r="BN48" s="116">
        <v>2.5441441441441439</v>
      </c>
      <c r="BO48" s="115">
        <f>Average!G500</f>
        <v>9.8429244306418209</v>
      </c>
      <c r="BP48" s="115">
        <v>15.65</v>
      </c>
      <c r="BQ48" s="116">
        <v>2.1526822558459422</v>
      </c>
      <c r="BR48" s="115">
        <f>Average!H500</f>
        <v>11.577272256728778</v>
      </c>
      <c r="BS48" s="115">
        <v>18.2</v>
      </c>
      <c r="BT48" s="116">
        <v>2.1411764705882352</v>
      </c>
      <c r="BU48" s="115">
        <f>Average!I500</f>
        <v>12.220454074910595</v>
      </c>
      <c r="BV48" s="115">
        <v>19.79</v>
      </c>
      <c r="BW48" s="116">
        <v>2.1487513572204122</v>
      </c>
    </row>
    <row r="49" spans="1:75" x14ac:dyDescent="0.2">
      <c r="A49" s="84">
        <v>12</v>
      </c>
      <c r="B49" s="84"/>
      <c r="F49" s="84"/>
      <c r="J49" s="84"/>
      <c r="L49" s="161"/>
      <c r="M49" s="161"/>
      <c r="N49" s="161"/>
      <c r="O49" s="161"/>
      <c r="P49" s="160"/>
      <c r="Q49" s="162"/>
      <c r="S49" s="84"/>
      <c r="T49" s="84"/>
      <c r="U49" s="84"/>
      <c r="AA49" s="84">
        <v>12</v>
      </c>
      <c r="AC49" s="107" t="str">
        <f>M36</f>
        <v>l Klaveano</v>
      </c>
      <c r="AD49" s="103">
        <f>M69</f>
        <v>0</v>
      </c>
      <c r="AE49" s="110">
        <v>1.2847826086956524</v>
      </c>
      <c r="AF49" s="108">
        <f t="shared" si="32"/>
        <v>0</v>
      </c>
      <c r="AG49" s="108">
        <f>Average!D508</f>
        <v>3.2120833333333332</v>
      </c>
      <c r="AH49" s="108">
        <f>BM$34+BM$35+BM$36+BM$37+AF49</f>
        <v>0</v>
      </c>
      <c r="AI49" s="111">
        <f>AI13+Table54273952637587111[[#This Row],[Column3]]</f>
        <v>9.014836956521739</v>
      </c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 t="s">
        <v>3</v>
      </c>
      <c r="BA49" s="94">
        <f>Average!C501</f>
        <v>1.8655555555555554</v>
      </c>
      <c r="BB49" s="115">
        <v>0</v>
      </c>
      <c r="BC49" s="116">
        <v>0</v>
      </c>
      <c r="BD49" s="115">
        <f>Average!D501</f>
        <v>4.4916269841269845</v>
      </c>
      <c r="BE49" s="115">
        <v>0</v>
      </c>
      <c r="BF49" s="116">
        <v>0</v>
      </c>
      <c r="BG49" s="116"/>
      <c r="BH49" s="116"/>
      <c r="BI49" s="115">
        <f>Average!E501</f>
        <v>6.0073412698412696</v>
      </c>
      <c r="BJ49" s="115">
        <v>0</v>
      </c>
      <c r="BK49" s="116">
        <v>0</v>
      </c>
      <c r="BL49" s="115">
        <f>Average!F501</f>
        <v>7.61084126984127</v>
      </c>
      <c r="BM49" s="115">
        <v>0</v>
      </c>
      <c r="BN49" s="116">
        <v>0</v>
      </c>
      <c r="BO49" s="115">
        <f>Average!G501</f>
        <v>9.3697698412698411</v>
      </c>
      <c r="BP49" s="115">
        <v>0</v>
      </c>
      <c r="BQ49" s="116">
        <v>0</v>
      </c>
      <c r="BR49" s="115">
        <f>Average!H501</f>
        <v>11.470126984126985</v>
      </c>
      <c r="BS49" s="115">
        <v>0</v>
      </c>
      <c r="BT49" s="116">
        <v>0</v>
      </c>
      <c r="BU49" s="115">
        <f>Average!I501</f>
        <v>13.418043650793651</v>
      </c>
      <c r="BV49" s="115">
        <v>0</v>
      </c>
      <c r="BW49" s="116">
        <v>0</v>
      </c>
    </row>
    <row r="50" spans="1:75" x14ac:dyDescent="0.2">
      <c r="A50" s="84">
        <v>13</v>
      </c>
      <c r="B50" s="84"/>
      <c r="C50" s="84"/>
      <c r="D50" s="84"/>
      <c r="F50" s="84"/>
      <c r="I50" s="84"/>
      <c r="J50" s="84"/>
      <c r="K50" s="84"/>
      <c r="L50" s="161"/>
      <c r="M50" s="161"/>
      <c r="N50" s="161"/>
      <c r="O50" s="161"/>
      <c r="P50" s="160"/>
      <c r="Q50" s="161"/>
      <c r="S50" s="84"/>
      <c r="T50" s="84"/>
      <c r="U50" s="84"/>
      <c r="AA50" s="84">
        <v>13</v>
      </c>
      <c r="AC50" s="107" t="str">
        <f>N36</f>
        <v>Houser</v>
      </c>
      <c r="AD50" s="103">
        <f>N69</f>
        <v>0.64000000000000012</v>
      </c>
      <c r="AE50" s="110">
        <v>1.3673913043478259</v>
      </c>
      <c r="AF50" s="108">
        <f t="shared" si="32"/>
        <v>1.9900000000000004</v>
      </c>
      <c r="AG50" s="108">
        <f>Average!D509</f>
        <v>3.0803571428571423</v>
      </c>
      <c r="AH50" s="108">
        <f>BN$34+BN$35+BN$36+BN$37+AF50</f>
        <v>10.5</v>
      </c>
      <c r="AI50" s="111">
        <f>AI14+Table54273952637587111[[#This Row],[Column3]]</f>
        <v>9.4213216011042089</v>
      </c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 t="s">
        <v>114</v>
      </c>
      <c r="BA50" s="94">
        <f>Average!C502</f>
        <v>2.6260714285714286</v>
      </c>
      <c r="BB50" s="115">
        <v>3.4499999999999997</v>
      </c>
      <c r="BC50" s="116">
        <v>1.3636363636363635</v>
      </c>
      <c r="BD50" s="115">
        <f>Average!D502</f>
        <v>4.3857142857142852</v>
      </c>
      <c r="BE50" s="115">
        <v>5.35</v>
      </c>
      <c r="BF50" s="116">
        <v>1.1758241758241759</v>
      </c>
      <c r="BG50" s="116"/>
      <c r="BH50" s="116"/>
      <c r="BI50" s="115">
        <f>Average!E502</f>
        <v>6.77</v>
      </c>
      <c r="BJ50" s="115">
        <v>10.66</v>
      </c>
      <c r="BK50" s="116">
        <v>1.5792592592592594</v>
      </c>
      <c r="BL50" s="115">
        <f>Average!F502</f>
        <v>8.7482142857142851</v>
      </c>
      <c r="BM50" s="115">
        <v>13.67</v>
      </c>
      <c r="BN50" s="116">
        <v>1.5876887340301975</v>
      </c>
      <c r="BO50" s="115">
        <f>Average!G502</f>
        <v>10.476071428571428</v>
      </c>
      <c r="BP50" s="115">
        <v>14.91</v>
      </c>
      <c r="BQ50" s="116">
        <v>1.4309021113243763</v>
      </c>
      <c r="BR50" s="115">
        <f>Average!H502</f>
        <v>11.902142857142858</v>
      </c>
      <c r="BS50" s="115">
        <v>17.54</v>
      </c>
      <c r="BT50" s="116">
        <v>1.4889643463497453</v>
      </c>
      <c r="BU50" s="115">
        <f>Average!I502</f>
        <v>12.432857142857143</v>
      </c>
      <c r="BV50" s="115">
        <v>18.54</v>
      </c>
      <c r="BW50" s="116">
        <v>1.4784688995215312</v>
      </c>
    </row>
    <row r="51" spans="1:75" x14ac:dyDescent="0.2">
      <c r="A51" s="84">
        <v>14</v>
      </c>
      <c r="B51" s="84">
        <v>7.0000000000000007E-2</v>
      </c>
      <c r="C51" s="84"/>
      <c r="D51" s="84"/>
      <c r="E51" s="34"/>
      <c r="F51" s="84"/>
      <c r="I51" s="84"/>
      <c r="J51" s="84"/>
      <c r="K51" s="84"/>
      <c r="L51" s="162"/>
      <c r="M51" s="161"/>
      <c r="N51" s="161"/>
      <c r="O51" s="161"/>
      <c r="P51" s="161">
        <v>0.01</v>
      </c>
      <c r="Q51" s="161"/>
      <c r="R51" s="84"/>
      <c r="T51" s="84"/>
      <c r="U51" s="84"/>
      <c r="AA51" s="84">
        <v>14</v>
      </c>
      <c r="AC51" s="107" t="str">
        <f>O36</f>
        <v>Dye Seed</v>
      </c>
      <c r="AD51" s="103">
        <f>O69</f>
        <v>0.55000000000000004</v>
      </c>
      <c r="AE51" s="110">
        <v>1.0995652173913044</v>
      </c>
      <c r="AF51" s="108">
        <f t="shared" si="32"/>
        <v>1.9700000000000002</v>
      </c>
      <c r="AG51" s="108">
        <f>Average!D510</f>
        <v>2.7420833333333334</v>
      </c>
      <c r="AH51" s="93">
        <f>BO$34+BO$35+BO$36+BO$37+AF51</f>
        <v>1.9700000000000002</v>
      </c>
      <c r="AI51" s="111">
        <f>AI15+Table54273952637587111[[#This Row],[Column3]]</f>
        <v>8.1322332015810286</v>
      </c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7" t="s">
        <v>5</v>
      </c>
      <c r="BA51" s="94">
        <f>Average!C503</f>
        <v>1.5157142857142856</v>
      </c>
      <c r="BB51" s="115">
        <v>2.35</v>
      </c>
      <c r="BC51" s="116">
        <v>1.3202247191011236</v>
      </c>
      <c r="BD51" s="115">
        <f>Average!D503</f>
        <v>2.6232142857142859</v>
      </c>
      <c r="BE51" s="115">
        <v>3.2</v>
      </c>
      <c r="BF51" s="116">
        <v>0.99688473520249232</v>
      </c>
      <c r="BG51" s="116"/>
      <c r="BH51" s="116"/>
      <c r="BI51" s="115">
        <f>Average!E503</f>
        <v>4.2292857142857141</v>
      </c>
      <c r="BJ51" s="115">
        <v>6.51</v>
      </c>
      <c r="BK51" s="116">
        <v>1.3367556468172483</v>
      </c>
      <c r="BL51" s="115">
        <f>Average!F503</f>
        <v>5.9353571428571428</v>
      </c>
      <c r="BM51" s="115">
        <v>9.1499999999999986</v>
      </c>
      <c r="BN51" s="116">
        <v>1.3842662632375187</v>
      </c>
      <c r="BO51" s="115">
        <f>Average!G503</f>
        <v>7.65</v>
      </c>
      <c r="BP51" s="115">
        <v>9.8899999999999988</v>
      </c>
      <c r="BQ51" s="116">
        <v>1.1635294117647057</v>
      </c>
      <c r="BR51" s="115">
        <f>Average!H503</f>
        <v>9.0721428571428575</v>
      </c>
      <c r="BS51" s="115">
        <v>12.209999999999999</v>
      </c>
      <c r="BT51" s="116">
        <v>1.2408536585365852</v>
      </c>
      <c r="BU51" s="115">
        <f>Average!I503</f>
        <v>9.5742857142857147</v>
      </c>
      <c r="BV51" s="115">
        <v>12.629999999999999</v>
      </c>
      <c r="BW51" s="116">
        <v>1.1859154929577465</v>
      </c>
    </row>
    <row r="52" spans="1:75" x14ac:dyDescent="0.2">
      <c r="A52" s="84">
        <v>15</v>
      </c>
      <c r="B52" s="84"/>
      <c r="C52" s="84"/>
      <c r="D52" s="34"/>
      <c r="E52" s="34"/>
      <c r="F52" s="34"/>
      <c r="I52" s="84"/>
      <c r="J52" s="84"/>
      <c r="K52" s="84"/>
      <c r="L52" s="161"/>
      <c r="M52" s="162"/>
      <c r="N52" s="161"/>
      <c r="O52" s="162"/>
      <c r="P52" s="161"/>
      <c r="Q52" s="161"/>
      <c r="R52" s="84"/>
      <c r="S52" s="34"/>
      <c r="T52" s="34"/>
      <c r="U52" s="84"/>
      <c r="V52">
        <v>0.28999999999999998</v>
      </c>
      <c r="AA52" s="84">
        <v>15</v>
      </c>
      <c r="AC52" s="107" t="str">
        <f>P36</f>
        <v>Landkammer</v>
      </c>
      <c r="AD52" s="103">
        <f>P69</f>
        <v>1.1400000000000001</v>
      </c>
      <c r="AE52" s="110">
        <v>1.1756521739130437</v>
      </c>
      <c r="AF52" s="108">
        <f t="shared" si="32"/>
        <v>2.2400000000000002</v>
      </c>
      <c r="AG52" s="108">
        <f>Average!D511</f>
        <v>2.74</v>
      </c>
      <c r="AH52" s="108">
        <f>BP$34+BP$35+BP$36+BP$37+AF52</f>
        <v>8.58</v>
      </c>
      <c r="AI52" s="111">
        <f>AI16+Table54273952637587111[[#This Row],[Column3]]</f>
        <v>8.1253416149068318</v>
      </c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7"/>
      <c r="BA52" s="94"/>
      <c r="BB52" s="115"/>
      <c r="BC52" s="116"/>
      <c r="BD52" s="115"/>
      <c r="BE52" s="115"/>
      <c r="BF52" s="116"/>
      <c r="BG52" s="116"/>
      <c r="BH52" s="116"/>
      <c r="BI52" s="115"/>
      <c r="BJ52" s="115"/>
      <c r="BK52" s="116"/>
      <c r="BL52" s="115"/>
      <c r="BM52" s="115"/>
      <c r="BN52" s="116"/>
      <c r="BO52" s="115"/>
      <c r="BP52" s="115"/>
      <c r="BQ52" s="116"/>
      <c r="BR52" s="115"/>
      <c r="BS52" s="115"/>
      <c r="BT52" s="116"/>
      <c r="BU52" s="115"/>
      <c r="BV52" s="115"/>
      <c r="BW52" s="116"/>
    </row>
    <row r="53" spans="1:75" x14ac:dyDescent="0.2">
      <c r="A53" s="84">
        <v>16</v>
      </c>
      <c r="B53">
        <v>0.13</v>
      </c>
      <c r="C53" s="84"/>
      <c r="D53">
        <v>0.12</v>
      </c>
      <c r="F53" s="84"/>
      <c r="I53" s="84">
        <v>0.1</v>
      </c>
      <c r="J53" s="34">
        <v>0.21</v>
      </c>
      <c r="K53">
        <v>0.61</v>
      </c>
      <c r="L53" s="161">
        <v>0.59</v>
      </c>
      <c r="M53" s="161"/>
      <c r="N53" s="161"/>
      <c r="O53" s="162">
        <v>0.04</v>
      </c>
      <c r="P53" s="161">
        <v>0.12</v>
      </c>
      <c r="Q53" s="161">
        <v>0.03</v>
      </c>
      <c r="R53" s="84"/>
      <c r="S53" s="84">
        <v>0.03</v>
      </c>
      <c r="T53" s="84"/>
      <c r="U53" s="84">
        <v>0.17</v>
      </c>
      <c r="AA53" s="84">
        <v>16</v>
      </c>
      <c r="AC53" s="107" t="str">
        <f>Q36</f>
        <v>Lynn Gulch</v>
      </c>
      <c r="AD53" s="103">
        <f>Q69</f>
        <v>1.01</v>
      </c>
      <c r="AE53" s="110">
        <v>0.96999999999999986</v>
      </c>
      <c r="AF53" s="108">
        <f t="shared" si="32"/>
        <v>2.64</v>
      </c>
      <c r="AG53" s="108">
        <f>Average!D512</f>
        <v>2.6257692307692309</v>
      </c>
      <c r="AH53" s="108">
        <f>BQ$34+BQ$35+BQ$36+BQ$37+AF53</f>
        <v>7.3000000000000007</v>
      </c>
      <c r="AI53" s="111">
        <f>AI17+Table54273952637587111[[#This Row],[Column3]]</f>
        <v>7.5259177859177857</v>
      </c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7"/>
      <c r="BA53" s="94"/>
      <c r="BB53" s="115"/>
      <c r="BC53" s="116"/>
      <c r="BD53" s="115"/>
      <c r="BE53" s="115"/>
      <c r="BF53" s="116"/>
      <c r="BG53" s="116"/>
      <c r="BH53" s="116"/>
      <c r="BI53" s="115"/>
      <c r="BJ53" s="115"/>
      <c r="BK53" s="116"/>
      <c r="BL53" s="115"/>
      <c r="BM53" s="115"/>
      <c r="BN53" s="116"/>
      <c r="BO53" s="115"/>
      <c r="BP53" s="115"/>
      <c r="BQ53" s="116"/>
      <c r="BR53" s="115"/>
      <c r="BS53" s="115"/>
      <c r="BT53" s="116"/>
      <c r="BU53" s="115"/>
      <c r="BV53" s="115"/>
      <c r="BW53" s="116"/>
    </row>
    <row r="54" spans="1:75" x14ac:dyDescent="0.2">
      <c r="A54" s="84">
        <v>17</v>
      </c>
      <c r="B54" s="84">
        <v>0.03</v>
      </c>
      <c r="C54" s="84"/>
      <c r="D54" s="34">
        <v>0.02</v>
      </c>
      <c r="E54" s="84"/>
      <c r="F54" s="84"/>
      <c r="I54" s="34">
        <v>0.1</v>
      </c>
      <c r="J54" s="84">
        <v>0.01</v>
      </c>
      <c r="K54" s="84">
        <v>0.01</v>
      </c>
      <c r="L54" s="162">
        <v>0.03</v>
      </c>
      <c r="M54" s="162"/>
      <c r="N54" s="161"/>
      <c r="O54" s="162"/>
      <c r="P54" s="161">
        <v>0.16</v>
      </c>
      <c r="Q54" s="161">
        <v>0.01</v>
      </c>
      <c r="R54" s="84"/>
      <c r="S54" s="84"/>
      <c r="T54" s="84"/>
      <c r="U54" s="84">
        <v>0.03</v>
      </c>
      <c r="V54">
        <v>0.01</v>
      </c>
      <c r="AA54" s="84">
        <v>17</v>
      </c>
      <c r="AC54" s="107" t="str">
        <f>R36</f>
        <v>Mayveiw</v>
      </c>
      <c r="AD54" s="103">
        <f>R69</f>
        <v>0.61</v>
      </c>
      <c r="AE54" s="110">
        <v>1.1776470588235295</v>
      </c>
      <c r="AF54" s="108">
        <f t="shared" si="32"/>
        <v>1.9100000000000001</v>
      </c>
      <c r="AG54" s="108">
        <f>Average!D513</f>
        <v>2.6982352941176471</v>
      </c>
      <c r="AH54" s="108">
        <f>BR$34+BR$35+BR$36+BR$37+AF54</f>
        <v>1.9100000000000001</v>
      </c>
      <c r="AI54" s="111">
        <f>AI18+Table54273952637587111[[#This Row],[Column3]]</f>
        <v>8.1222222222222236</v>
      </c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 t="s">
        <v>124</v>
      </c>
      <c r="BA54" s="94">
        <f>Average!C504</f>
        <v>1.6034999999999999</v>
      </c>
      <c r="BB54" s="115">
        <v>0</v>
      </c>
      <c r="BC54" s="116">
        <v>0</v>
      </c>
      <c r="BD54" s="115">
        <f>Average!D504</f>
        <v>2.5964999999999998</v>
      </c>
      <c r="BE54" s="115">
        <v>0</v>
      </c>
      <c r="BF54" s="116">
        <v>0</v>
      </c>
      <c r="BG54" s="116"/>
      <c r="BH54" s="116"/>
      <c r="BI54" s="115">
        <f>Average!E504</f>
        <v>3.8704999999999998</v>
      </c>
      <c r="BJ54" s="115">
        <v>0</v>
      </c>
      <c r="BK54" s="116">
        <v>0</v>
      </c>
      <c r="BL54" s="115">
        <f>Average!F504</f>
        <v>5.1844999999999999</v>
      </c>
      <c r="BM54" s="115">
        <v>0</v>
      </c>
      <c r="BN54" s="116">
        <v>0</v>
      </c>
      <c r="BO54" s="115">
        <f>Average!G504</f>
        <v>6.444</v>
      </c>
      <c r="BP54" s="115">
        <v>0</v>
      </c>
      <c r="BQ54" s="116">
        <v>0</v>
      </c>
      <c r="BR54" s="115">
        <f>Average!H504</f>
        <v>7.4166315789473689</v>
      </c>
      <c r="BS54" s="115">
        <v>0</v>
      </c>
      <c r="BT54" s="116">
        <v>0</v>
      </c>
      <c r="BU54" s="115">
        <f>Average!I504</f>
        <v>7.829964912280702</v>
      </c>
      <c r="BV54" s="115">
        <v>0</v>
      </c>
      <c r="BW54" s="116">
        <v>0</v>
      </c>
    </row>
    <row r="55" spans="1:75" x14ac:dyDescent="0.2">
      <c r="A55" s="84">
        <v>18</v>
      </c>
      <c r="B55" s="34">
        <v>0.01</v>
      </c>
      <c r="C55" s="84"/>
      <c r="F55" s="84"/>
      <c r="I55" s="34">
        <v>0.05</v>
      </c>
      <c r="J55" s="84">
        <v>0.01</v>
      </c>
      <c r="L55" s="161"/>
      <c r="M55" s="162"/>
      <c r="N55" s="161"/>
      <c r="O55" s="161"/>
      <c r="P55" s="161"/>
      <c r="Q55" s="161"/>
      <c r="R55" s="84"/>
      <c r="U55" s="84"/>
      <c r="AA55" s="84">
        <v>18</v>
      </c>
      <c r="AC55" s="107" t="str">
        <f>S36</f>
        <v>Washboard</v>
      </c>
      <c r="AD55" s="103">
        <f>S69</f>
        <v>0.62</v>
      </c>
      <c r="AE55" s="110">
        <v>1.3473913043478263</v>
      </c>
      <c r="AF55" s="108">
        <f t="shared" si="32"/>
        <v>2.4500000000000002</v>
      </c>
      <c r="AG55" s="108">
        <f>Average!D514</f>
        <v>3.5207142857142859</v>
      </c>
      <c r="AH55" s="108">
        <f>BS$34+BS$35+BS$36+BS$37+AF55</f>
        <v>10.210000000000001</v>
      </c>
      <c r="AI55" s="111">
        <f>AI19+Table54273952637587111[[#This Row],[Column3]]</f>
        <v>10.179572384137602</v>
      </c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7" t="s">
        <v>95</v>
      </c>
      <c r="BA55" s="94">
        <f>Average!C505</f>
        <v>1.7589285714285716</v>
      </c>
      <c r="BB55" s="115">
        <v>1.71</v>
      </c>
      <c r="BC55" s="116">
        <v>0.92934782608695643</v>
      </c>
      <c r="BD55" s="115">
        <f>Average!D505</f>
        <v>2.9342857142857142</v>
      </c>
      <c r="BE55" s="115">
        <v>3.45</v>
      </c>
      <c r="BF55" s="116">
        <v>1.0917721518987342</v>
      </c>
      <c r="BG55" s="116"/>
      <c r="BH55" s="116"/>
      <c r="BI55" s="115">
        <f>Average!E505</f>
        <v>4.6496428571428572</v>
      </c>
      <c r="BJ55" s="115">
        <v>9.11</v>
      </c>
      <c r="BK55" s="116">
        <v>1.9178947368421051</v>
      </c>
      <c r="BL55" s="115">
        <f>Average!F505</f>
        <v>6.0846428571428568</v>
      </c>
      <c r="BM55" s="115">
        <v>12.2</v>
      </c>
      <c r="BN55" s="116">
        <v>1.9488817891373802</v>
      </c>
      <c r="BO55" s="115">
        <f>Average!G505</f>
        <v>7.2267857142857137</v>
      </c>
      <c r="BP55" s="115">
        <v>13.229999999999999</v>
      </c>
      <c r="BQ55" s="116">
        <v>1.72490221642764</v>
      </c>
      <c r="BR55" s="115">
        <f>Average!H505</f>
        <v>8.2089285714285705</v>
      </c>
      <c r="BS55" s="115">
        <v>15.879999999999999</v>
      </c>
      <c r="BT55" s="116">
        <v>1.8294930875576036</v>
      </c>
      <c r="BU55" s="115">
        <f>Average!I505</f>
        <v>8.6289285714285704</v>
      </c>
      <c r="BV55" s="115">
        <v>17.829999999999998</v>
      </c>
      <c r="BW55" s="116">
        <v>1.9422657952069715</v>
      </c>
    </row>
    <row r="56" spans="1:75" x14ac:dyDescent="0.2">
      <c r="A56" s="84">
        <v>19</v>
      </c>
      <c r="B56" s="34">
        <v>0.18</v>
      </c>
      <c r="C56" s="84">
        <v>0.16</v>
      </c>
      <c r="D56" s="34">
        <v>0.05</v>
      </c>
      <c r="E56" s="34">
        <v>0.38</v>
      </c>
      <c r="F56" s="34">
        <v>0.21</v>
      </c>
      <c r="G56">
        <v>0.15</v>
      </c>
      <c r="H56">
        <v>0.04</v>
      </c>
      <c r="I56" s="34">
        <v>0.26</v>
      </c>
      <c r="J56" s="34">
        <v>0.17</v>
      </c>
      <c r="K56" s="84">
        <v>0.15</v>
      </c>
      <c r="L56" s="162">
        <v>0.16</v>
      </c>
      <c r="M56" s="161"/>
      <c r="N56" s="162">
        <v>0.2</v>
      </c>
      <c r="O56" s="162">
        <v>0.05</v>
      </c>
      <c r="P56" s="162">
        <v>0.17</v>
      </c>
      <c r="Q56" s="161">
        <v>0.31</v>
      </c>
      <c r="R56" s="84">
        <v>0.23</v>
      </c>
      <c r="S56" s="34">
        <v>0.2</v>
      </c>
      <c r="T56" s="84">
        <v>0.15</v>
      </c>
      <c r="U56" s="84">
        <v>0.1</v>
      </c>
      <c r="V56">
        <v>1.25</v>
      </c>
      <c r="AA56" s="84">
        <v>19</v>
      </c>
      <c r="AC56" s="107" t="str">
        <f>T36</f>
        <v>S. Flerchinger</v>
      </c>
      <c r="AD56" s="103">
        <f>T69</f>
        <v>0.81</v>
      </c>
      <c r="AE56" s="110">
        <v>1.1047619047619048</v>
      </c>
      <c r="AF56" s="108">
        <f t="shared" si="32"/>
        <v>2.54</v>
      </c>
      <c r="AG56" s="108">
        <f>Average!D515</f>
        <v>3.1003846153846149</v>
      </c>
      <c r="AH56" s="108">
        <f>BT$34+BT$35+BT$36+BT$37+AF56</f>
        <v>8.64</v>
      </c>
      <c r="AI56" s="111">
        <f>AI20+Table54273952637587111[[#This Row],[Column3]]</f>
        <v>8.7620899470899474</v>
      </c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7"/>
      <c r="BA56" s="94">
        <f>Average!C506</f>
        <v>1.2820000000000003</v>
      </c>
      <c r="BB56" s="115"/>
      <c r="BC56" s="116"/>
      <c r="BD56" s="115">
        <f>Average!D506</f>
        <v>2.6200000000000006</v>
      </c>
      <c r="BE56" s="115"/>
      <c r="BF56" s="116"/>
      <c r="BG56" s="116"/>
      <c r="BH56" s="116"/>
      <c r="BI56" s="115">
        <f>Average!E506</f>
        <v>5.0280000000000005</v>
      </c>
      <c r="BJ56" s="115"/>
      <c r="BK56" s="116"/>
      <c r="BL56" s="115">
        <f>Average!F506</f>
        <v>6.1960000000000006</v>
      </c>
      <c r="BM56" s="115"/>
      <c r="BN56" s="116"/>
      <c r="BO56" s="115">
        <f>Average!G506</f>
        <v>7.1480000000000006</v>
      </c>
      <c r="BP56" s="115"/>
      <c r="BQ56" s="116"/>
      <c r="BR56" s="115">
        <f>Average!H506</f>
        <v>8.3339999999999996</v>
      </c>
      <c r="BS56" s="115"/>
      <c r="BT56" s="116"/>
      <c r="BU56" s="115">
        <f>Average!I506</f>
        <v>8.5719999999999992</v>
      </c>
      <c r="BV56" s="115"/>
      <c r="BW56" s="116"/>
    </row>
    <row r="57" spans="1:75" x14ac:dyDescent="0.2">
      <c r="A57" s="84">
        <v>20</v>
      </c>
      <c r="B57" s="34"/>
      <c r="C57" s="84"/>
      <c r="D57" s="34"/>
      <c r="E57" s="34">
        <v>0.04</v>
      </c>
      <c r="F57" s="84"/>
      <c r="I57" s="34"/>
      <c r="J57" s="34">
        <v>0.01</v>
      </c>
      <c r="K57" s="34">
        <v>0.01</v>
      </c>
      <c r="L57" s="162">
        <v>0.01</v>
      </c>
      <c r="M57" s="161"/>
      <c r="N57" s="162">
        <v>0.03</v>
      </c>
      <c r="O57" s="162"/>
      <c r="P57" s="161"/>
      <c r="Q57" s="162">
        <v>0.02</v>
      </c>
      <c r="R57" s="34">
        <v>0.02</v>
      </c>
      <c r="S57" s="84">
        <v>0.03</v>
      </c>
      <c r="T57" s="84">
        <v>0.1</v>
      </c>
      <c r="U57" s="34">
        <v>0.01</v>
      </c>
      <c r="V57">
        <v>0.01</v>
      </c>
      <c r="AA57" s="84">
        <v>20</v>
      </c>
      <c r="AC57" s="107" t="str">
        <f>U36</f>
        <v>Linville</v>
      </c>
      <c r="AD57" s="103">
        <f>U69</f>
        <v>1.25</v>
      </c>
      <c r="AE57" s="110">
        <v>0.74166666666666659</v>
      </c>
      <c r="AF57" s="108">
        <f t="shared" si="32"/>
        <v>3.4099999999999997</v>
      </c>
      <c r="AG57" s="108">
        <f>Average!D516</f>
        <v>3.1053846153846152</v>
      </c>
      <c r="AH57" s="108">
        <f>BU$34+BU$35+BU$36+BU$37+AF57</f>
        <v>3.4099999999999997</v>
      </c>
      <c r="AI57" s="111">
        <f>AI21+Table54273952637587111[[#This Row],[Column3]]</f>
        <v>9.3812179487179499</v>
      </c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 t="s">
        <v>126</v>
      </c>
      <c r="BA57" s="94">
        <f>Average!C507</f>
        <v>2.1003571428571428</v>
      </c>
      <c r="BB57" s="115">
        <v>3.4599999999999995</v>
      </c>
      <c r="BC57" s="116">
        <v>1.5585585585585582</v>
      </c>
      <c r="BD57" s="115">
        <f>Average!D507</f>
        <v>3.4539285714285715</v>
      </c>
      <c r="BE57" s="115">
        <v>5.0599999999999996</v>
      </c>
      <c r="BF57" s="116">
        <v>1.3315789473684208</v>
      </c>
      <c r="BG57" s="116"/>
      <c r="BH57" s="116"/>
      <c r="BI57" s="115">
        <f>Average!E507</f>
        <v>5.5778571428571428</v>
      </c>
      <c r="BJ57" s="115">
        <v>10.579999999999998</v>
      </c>
      <c r="BK57" s="116">
        <v>1.8960573476702505</v>
      </c>
      <c r="BL57" s="115">
        <f>Average!F507</f>
        <v>7.3635714285714284</v>
      </c>
      <c r="BM57" s="115">
        <v>13.209999999999999</v>
      </c>
      <c r="BN57" s="116">
        <v>1.8475524475524474</v>
      </c>
      <c r="BO57" s="115">
        <f>Average!G507</f>
        <v>9.0385714285714283</v>
      </c>
      <c r="BP57" s="115">
        <v>14.389999999999999</v>
      </c>
      <c r="BQ57" s="116">
        <v>1.6132286995515694</v>
      </c>
      <c r="BR57" s="115">
        <f>Average!H507</f>
        <v>10.364642857142858</v>
      </c>
      <c r="BS57" s="115">
        <v>16.89</v>
      </c>
      <c r="BT57" s="116">
        <v>1.6805970149253731</v>
      </c>
      <c r="BU57" s="115">
        <f>Average!I507</f>
        <v>10.890357142857143</v>
      </c>
      <c r="BV57" s="115">
        <v>17.64</v>
      </c>
      <c r="BW57" s="116">
        <v>1.6532333645735708</v>
      </c>
    </row>
    <row r="58" spans="1:75" x14ac:dyDescent="0.2">
      <c r="A58" s="84">
        <v>21</v>
      </c>
      <c r="B58" s="84"/>
      <c r="C58" s="34"/>
      <c r="D58" s="84"/>
      <c r="E58" s="84">
        <v>0.09</v>
      </c>
      <c r="F58" s="84"/>
      <c r="H58">
        <v>0.05</v>
      </c>
      <c r="I58" s="34">
        <v>0.01</v>
      </c>
      <c r="J58" s="84"/>
      <c r="K58" s="34"/>
      <c r="L58" s="162"/>
      <c r="M58" s="161"/>
      <c r="N58" s="161"/>
      <c r="O58" s="162">
        <v>0.01</v>
      </c>
      <c r="P58" s="162"/>
      <c r="Q58" s="162">
        <v>0.02</v>
      </c>
      <c r="R58" s="34"/>
      <c r="S58" s="34">
        <v>0.01</v>
      </c>
      <c r="T58" s="84"/>
      <c r="U58" s="84"/>
      <c r="V58">
        <v>0.02</v>
      </c>
      <c r="AA58" s="84">
        <v>21</v>
      </c>
      <c r="AC58" s="107" t="str">
        <f>V36</f>
        <v>Demand</v>
      </c>
      <c r="AD58" s="103">
        <f>V69</f>
        <v>2.7899999999999996</v>
      </c>
      <c r="AE58" s="110">
        <v>2.3030769230769228</v>
      </c>
      <c r="AF58" s="108">
        <f t="shared" si="32"/>
        <v>4.9399999999999995</v>
      </c>
      <c r="AG58" s="108">
        <f>Average!D517</f>
        <v>5.9661111111111111</v>
      </c>
      <c r="AH58" s="108">
        <f>BV$34+BV$35+BV$36+BV$37+AF58</f>
        <v>11.309999999999999</v>
      </c>
      <c r="AI58" s="111">
        <f>AI22+Table54273952637587111[[#This Row],[Column3]]</f>
        <v>15.40448717948718</v>
      </c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 t="s">
        <v>127</v>
      </c>
      <c r="BA58" s="94">
        <f>Average!C508</f>
        <v>1.9479166666666663</v>
      </c>
      <c r="BB58" s="115">
        <v>1.94</v>
      </c>
      <c r="BC58" s="116">
        <v>0.95566502463054193</v>
      </c>
      <c r="BD58" s="115">
        <f>Average!D508</f>
        <v>3.2120833333333332</v>
      </c>
      <c r="BE58" s="115">
        <v>3.72</v>
      </c>
      <c r="BF58" s="116">
        <v>1.0568181818181821</v>
      </c>
      <c r="BG58" s="116"/>
      <c r="BH58" s="116"/>
      <c r="BI58" s="115">
        <f>Average!E508</f>
        <v>4.9974999999999996</v>
      </c>
      <c r="BJ58" s="115">
        <v>9.09</v>
      </c>
      <c r="BK58" s="116">
        <v>1.7413793103448276</v>
      </c>
      <c r="BL58" s="115">
        <f>Average!F508</f>
        <v>6.6116666666666664</v>
      </c>
      <c r="BM58" s="115">
        <v>11.92</v>
      </c>
      <c r="BN58" s="116">
        <v>1.781763826606876</v>
      </c>
      <c r="BO58" s="115">
        <f>Average!G508</f>
        <v>8.0133333333333336</v>
      </c>
      <c r="BP58" s="115">
        <v>12.93</v>
      </c>
      <c r="BQ58" s="116">
        <v>1.5787545787545789</v>
      </c>
      <c r="BR58" s="115">
        <f>Average!H508</f>
        <v>9.1504166666666666</v>
      </c>
      <c r="BS58" s="115">
        <v>15.09</v>
      </c>
      <c r="BT58" s="116">
        <v>1.6278317152103561</v>
      </c>
      <c r="BU58" s="115">
        <f>Average!I508</f>
        <v>9.6524999999999999</v>
      </c>
      <c r="BV58" s="115">
        <v>16.36</v>
      </c>
      <c r="BW58" s="116">
        <v>1.6710929519918285</v>
      </c>
    </row>
    <row r="59" spans="1:75" x14ac:dyDescent="0.2">
      <c r="A59" s="84">
        <v>22</v>
      </c>
      <c r="B59" s="34">
        <v>0.08</v>
      </c>
      <c r="C59" s="34">
        <v>0.26</v>
      </c>
      <c r="D59" s="34">
        <v>0.18</v>
      </c>
      <c r="E59" s="34">
        <v>0.12</v>
      </c>
      <c r="F59" s="34">
        <v>0.19</v>
      </c>
      <c r="G59">
        <v>0.14000000000000001</v>
      </c>
      <c r="H59">
        <v>0.68</v>
      </c>
      <c r="I59" s="34">
        <v>0.23</v>
      </c>
      <c r="J59" s="34">
        <v>0.03</v>
      </c>
      <c r="K59" s="34">
        <v>0.08</v>
      </c>
      <c r="L59" s="162">
        <v>0.06</v>
      </c>
      <c r="M59" s="161"/>
      <c r="N59" s="162">
        <v>0.18</v>
      </c>
      <c r="O59" s="162">
        <v>0.2</v>
      </c>
      <c r="P59" s="162">
        <v>0.18</v>
      </c>
      <c r="Q59" s="162">
        <v>0.12</v>
      </c>
      <c r="R59" s="84">
        <v>0.08</v>
      </c>
      <c r="S59" s="34">
        <v>0.1</v>
      </c>
      <c r="T59" s="84">
        <v>0.35</v>
      </c>
      <c r="U59" s="34">
        <v>0.33</v>
      </c>
      <c r="V59">
        <v>0.48</v>
      </c>
      <c r="AA59" s="84">
        <v>22</v>
      </c>
      <c r="AC59" s="107"/>
      <c r="AD59" s="103"/>
      <c r="AE59" s="103"/>
      <c r="AF59" s="104"/>
      <c r="AG59" s="104"/>
      <c r="AH59" s="108"/>
      <c r="AI59" s="109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 t="s">
        <v>128</v>
      </c>
      <c r="BA59" s="94">
        <f>Average!C509</f>
        <v>1.7624999999999997</v>
      </c>
      <c r="BB59" s="115">
        <v>3.6199999999999997</v>
      </c>
      <c r="BC59" s="116">
        <v>2.0111111111111111</v>
      </c>
      <c r="BD59" s="115">
        <f>Average!D509</f>
        <v>3.0803571428571423</v>
      </c>
      <c r="BE59" s="115">
        <v>5.33</v>
      </c>
      <c r="BF59" s="116">
        <v>1.5722713864306783</v>
      </c>
      <c r="BG59" s="116"/>
      <c r="BH59" s="116"/>
      <c r="BI59" s="115">
        <f>Average!E509</f>
        <v>4.796785714285714</v>
      </c>
      <c r="BJ59" s="115">
        <v>10.81</v>
      </c>
      <c r="BK59" s="116">
        <v>2.1576846307385233</v>
      </c>
      <c r="BL59" s="115">
        <f>Average!F509</f>
        <v>6.7275</v>
      </c>
      <c r="BM59" s="115">
        <v>13.290000000000001</v>
      </c>
      <c r="BN59" s="116">
        <v>1.9544117647058825</v>
      </c>
      <c r="BO59" s="115">
        <f>Average!G509</f>
        <v>8.8178571428571431</v>
      </c>
      <c r="BP59" s="115">
        <v>14.030000000000001</v>
      </c>
      <c r="BQ59" s="116">
        <v>1.5979498861047838</v>
      </c>
      <c r="BR59" s="115">
        <f>Average!H509</f>
        <v>10.429642857142857</v>
      </c>
      <c r="BS59" s="115">
        <v>16.59</v>
      </c>
      <c r="BT59" s="116">
        <v>1.6474677259185699</v>
      </c>
      <c r="BU59" s="115">
        <f>Average!I509</f>
        <v>10.986785714285714</v>
      </c>
      <c r="BV59" s="115">
        <v>17.86</v>
      </c>
      <c r="BW59" s="116">
        <v>1.6598513011152416</v>
      </c>
    </row>
    <row r="60" spans="1:75" x14ac:dyDescent="0.2">
      <c r="A60" s="84">
        <v>23</v>
      </c>
      <c r="B60" s="34"/>
      <c r="C60" s="84"/>
      <c r="D60" s="34"/>
      <c r="E60" s="34"/>
      <c r="F60" s="34">
        <v>0.01</v>
      </c>
      <c r="G60">
        <v>0.14000000000000001</v>
      </c>
      <c r="I60" s="34"/>
      <c r="J60" s="34">
        <v>0.01</v>
      </c>
      <c r="K60" s="34">
        <v>0.08</v>
      </c>
      <c r="L60" s="162">
        <v>0.04</v>
      </c>
      <c r="M60" s="161"/>
      <c r="N60" s="162"/>
      <c r="O60" s="162"/>
      <c r="P60" s="161">
        <v>0.12</v>
      </c>
      <c r="Q60" s="161"/>
      <c r="R60" s="34"/>
      <c r="S60" s="84"/>
      <c r="T60" s="34"/>
      <c r="U60" s="84"/>
      <c r="AA60" s="84">
        <v>23</v>
      </c>
      <c r="AC60" s="84" t="s">
        <v>101</v>
      </c>
      <c r="AD60" s="90"/>
      <c r="AE60" s="90"/>
      <c r="AF60" s="92"/>
      <c r="AG60" s="170"/>
      <c r="AH60" s="92" t="s">
        <v>145</v>
      </c>
      <c r="AI60" s="93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 t="s">
        <v>129</v>
      </c>
      <c r="BA60" s="94">
        <f>Average!C510</f>
        <v>1.655</v>
      </c>
      <c r="BB60" s="115">
        <v>2.02</v>
      </c>
      <c r="BC60" s="116">
        <v>1.1542857142857144</v>
      </c>
      <c r="BD60" s="115">
        <f>Average!D510</f>
        <v>2.7420833333333334</v>
      </c>
      <c r="BE60" s="115">
        <v>3.1500000000000004</v>
      </c>
      <c r="BF60" s="116">
        <v>1.05</v>
      </c>
      <c r="BG60" s="116"/>
      <c r="BH60" s="116"/>
      <c r="BI60" s="115">
        <f>Average!E510</f>
        <v>4.3129166666666672</v>
      </c>
      <c r="BJ60" s="115">
        <v>7.4700000000000006</v>
      </c>
      <c r="BK60" s="116">
        <v>1.6203904555314534</v>
      </c>
      <c r="BL60" s="115">
        <f>Average!F510</f>
        <v>5.828333333333334</v>
      </c>
      <c r="BM60" s="115">
        <v>10.07</v>
      </c>
      <c r="BN60" s="116">
        <v>1.6589785831960462</v>
      </c>
      <c r="BO60" s="115">
        <f>Average!G510</f>
        <v>7.2758333333333338</v>
      </c>
      <c r="BP60" s="115">
        <v>11.02</v>
      </c>
      <c r="BQ60" s="116">
        <v>1.4461942257217848</v>
      </c>
      <c r="BR60" s="115">
        <f>Average!H510</f>
        <v>8.59375</v>
      </c>
      <c r="BS60" s="115">
        <v>13.719999999999999</v>
      </c>
      <c r="BT60" s="116">
        <v>1.5502824858757061</v>
      </c>
      <c r="BU60" s="115">
        <f>Average!I510</f>
        <v>9.0474999999999994</v>
      </c>
      <c r="BV60" s="115">
        <v>14.569999999999999</v>
      </c>
      <c r="BW60" s="116">
        <v>1.5566239316239316</v>
      </c>
    </row>
    <row r="61" spans="1:75" x14ac:dyDescent="0.2">
      <c r="A61" s="84">
        <v>24</v>
      </c>
      <c r="B61" s="84">
        <v>0.03</v>
      </c>
      <c r="C61" s="84">
        <v>0.01</v>
      </c>
      <c r="D61" s="84"/>
      <c r="E61" s="34">
        <v>0.01</v>
      </c>
      <c r="F61" s="34">
        <v>0.01</v>
      </c>
      <c r="H61">
        <v>0.01</v>
      </c>
      <c r="I61" s="34">
        <v>0.03</v>
      </c>
      <c r="J61" s="84"/>
      <c r="K61" s="34">
        <v>0.03</v>
      </c>
      <c r="L61" s="162">
        <v>0.06</v>
      </c>
      <c r="M61" s="161"/>
      <c r="N61" s="162">
        <v>0.03</v>
      </c>
      <c r="O61" s="162">
        <v>0.01</v>
      </c>
      <c r="P61" s="162">
        <v>0.03</v>
      </c>
      <c r="Q61" s="162">
        <v>0.01</v>
      </c>
      <c r="R61" s="34"/>
      <c r="T61" s="34">
        <v>0.03</v>
      </c>
      <c r="U61" s="34">
        <v>0.16</v>
      </c>
      <c r="V61">
        <v>0.04</v>
      </c>
      <c r="AA61" s="84">
        <v>24</v>
      </c>
      <c r="AC61" s="107"/>
      <c r="AD61" s="103" t="s">
        <v>102</v>
      </c>
      <c r="AE61" s="103"/>
      <c r="AF61" s="104"/>
      <c r="AG61" s="104"/>
      <c r="AH61" s="108"/>
      <c r="AI61" s="109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 t="s">
        <v>130</v>
      </c>
      <c r="BA61" s="94">
        <f>Average!C511</f>
        <v>1.5517857142857143</v>
      </c>
      <c r="BB61" s="115">
        <v>2.69</v>
      </c>
      <c r="BC61" s="116">
        <v>1.670807453416149</v>
      </c>
      <c r="BD61" s="115">
        <f>Average!D511</f>
        <v>2.74</v>
      </c>
      <c r="BE61" s="115">
        <v>4.21</v>
      </c>
      <c r="BF61" s="116">
        <v>1.431972789115646</v>
      </c>
      <c r="BG61" s="116"/>
      <c r="BH61" s="116"/>
      <c r="BI61" s="115">
        <f>Average!E511</f>
        <v>4.4739285714285719</v>
      </c>
      <c r="BJ61" s="115">
        <v>8.8499999999999979</v>
      </c>
      <c r="BK61" s="116">
        <v>2.0251716247139582</v>
      </c>
      <c r="BL61" s="115">
        <f>Average!F511</f>
        <v>6.0232142857142863</v>
      </c>
      <c r="BM61" s="115">
        <v>10.699999999999998</v>
      </c>
      <c r="BN61" s="116">
        <v>1.8384879725085905</v>
      </c>
      <c r="BO61" s="115">
        <f>Average!G511</f>
        <v>7.5389285714285723</v>
      </c>
      <c r="BP61" s="115">
        <v>11.519999999999998</v>
      </c>
      <c r="BQ61" s="116">
        <v>1.5609756097560972</v>
      </c>
      <c r="BR61" s="115">
        <f>Average!H511</f>
        <v>8.9414285714285722</v>
      </c>
      <c r="BS61" s="115">
        <v>13.639999999999997</v>
      </c>
      <c r="BT61" s="116">
        <v>1.5953216374269001</v>
      </c>
      <c r="BU61" s="115">
        <f>Average!I511</f>
        <v>9.4157142857142873</v>
      </c>
      <c r="BV61" s="115">
        <v>14.429999999999996</v>
      </c>
      <c r="BW61" s="116">
        <v>1.5583153347732175</v>
      </c>
    </row>
    <row r="62" spans="1:75" x14ac:dyDescent="0.2">
      <c r="A62" s="84">
        <v>25</v>
      </c>
      <c r="B62">
        <v>0.01</v>
      </c>
      <c r="C62" s="84"/>
      <c r="D62" s="84"/>
      <c r="E62" s="34">
        <v>0.01</v>
      </c>
      <c r="F62" s="34">
        <v>0.01</v>
      </c>
      <c r="H62" s="84"/>
      <c r="I62" s="34"/>
      <c r="J62" s="34">
        <v>0.01</v>
      </c>
      <c r="K62" s="34">
        <v>0.01</v>
      </c>
      <c r="L62" s="162">
        <v>0.01</v>
      </c>
      <c r="M62" s="161"/>
      <c r="N62" s="162"/>
      <c r="O62" s="162"/>
      <c r="P62" s="162">
        <v>0.01</v>
      </c>
      <c r="Q62" s="162">
        <v>0.05</v>
      </c>
      <c r="R62" s="34"/>
      <c r="S62" s="84">
        <v>0.02</v>
      </c>
      <c r="T62" s="34"/>
      <c r="U62" s="34">
        <v>0.01</v>
      </c>
      <c r="V62">
        <v>0.03</v>
      </c>
      <c r="AA62" s="84">
        <v>25</v>
      </c>
      <c r="AC62" s="84"/>
      <c r="AD62" s="90"/>
      <c r="AE62" s="90"/>
      <c r="AF62" s="92"/>
      <c r="AG62" s="92"/>
      <c r="AH62" s="93"/>
      <c r="AI62" s="109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 t="s">
        <v>131</v>
      </c>
      <c r="BA62" s="94">
        <f>Average!C512</f>
        <v>1.5903846153846157</v>
      </c>
      <c r="BB62" s="115">
        <v>0</v>
      </c>
      <c r="BC62" s="116">
        <v>0</v>
      </c>
      <c r="BD62" s="115">
        <f>Average!D512</f>
        <v>2.6257692307692309</v>
      </c>
      <c r="BE62" s="115">
        <v>0.36</v>
      </c>
      <c r="BF62" s="116">
        <v>0.11960132890365449</v>
      </c>
      <c r="BG62" s="116"/>
      <c r="BH62" s="116"/>
      <c r="BI62" s="115">
        <f>Average!E512</f>
        <v>4.222065527065527</v>
      </c>
      <c r="BJ62" s="115">
        <v>4.1900000000000004</v>
      </c>
      <c r="BK62" s="116">
        <v>0.87840670859538805</v>
      </c>
      <c r="BL62" s="115">
        <f>Average!F512</f>
        <v>5.5142083842083842</v>
      </c>
      <c r="BM62" s="115">
        <v>6.3500000000000005</v>
      </c>
      <c r="BN62" s="116">
        <v>1.0127591706539076</v>
      </c>
      <c r="BO62" s="115">
        <f>Average!G512</f>
        <v>6.628494098494099</v>
      </c>
      <c r="BP62" s="115">
        <v>7.8500000000000005</v>
      </c>
      <c r="BQ62" s="116">
        <v>1.0115979381443301</v>
      </c>
      <c r="BR62" s="115">
        <f>Average!H512</f>
        <v>7.5825681725681733</v>
      </c>
      <c r="BS62" s="115">
        <v>9.870000000000001</v>
      </c>
      <c r="BT62" s="116">
        <v>1.1228668941979525</v>
      </c>
      <c r="BU62" s="115">
        <f>Average!I512</f>
        <v>7.9598758648758654</v>
      </c>
      <c r="BV62" s="115">
        <v>10.72</v>
      </c>
      <c r="BW62" s="116">
        <v>1.1477516059957173</v>
      </c>
    </row>
    <row r="63" spans="1:75" x14ac:dyDescent="0.2">
      <c r="A63" s="84">
        <v>26</v>
      </c>
      <c r="B63" s="84">
        <v>0.01</v>
      </c>
      <c r="C63" s="84"/>
      <c r="E63" s="34">
        <v>0.02</v>
      </c>
      <c r="F63" s="84"/>
      <c r="H63" s="34"/>
      <c r="I63" s="34">
        <v>0.01</v>
      </c>
      <c r="J63" s="84"/>
      <c r="K63" s="34">
        <v>0.01</v>
      </c>
      <c r="L63" s="162">
        <v>0.03</v>
      </c>
      <c r="M63" s="161"/>
      <c r="N63" s="161"/>
      <c r="O63" s="160"/>
      <c r="P63" s="162">
        <v>0.04</v>
      </c>
      <c r="Q63" s="162">
        <v>0.03</v>
      </c>
      <c r="R63" s="34"/>
      <c r="S63" s="84"/>
      <c r="T63" s="84"/>
      <c r="U63" s="34">
        <v>0.05</v>
      </c>
      <c r="AA63" s="84">
        <v>26</v>
      </c>
      <c r="AC63" s="84"/>
      <c r="AD63" s="90"/>
      <c r="AE63" s="90"/>
      <c r="AF63" s="92"/>
      <c r="AG63" s="92"/>
      <c r="AH63" s="93"/>
      <c r="AI63" s="93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 t="s">
        <v>132</v>
      </c>
      <c r="BA63" s="94">
        <f>Average!C513</f>
        <v>1.5205882352941178</v>
      </c>
      <c r="BB63" s="115">
        <v>0</v>
      </c>
      <c r="BC63" s="116">
        <v>0</v>
      </c>
      <c r="BD63" s="115">
        <f>Average!D513</f>
        <v>2.6982352941176471</v>
      </c>
      <c r="BE63" s="115">
        <v>0</v>
      </c>
      <c r="BF63" s="116">
        <v>0</v>
      </c>
      <c r="BG63" s="116"/>
      <c r="BH63" s="116"/>
      <c r="BI63" s="115">
        <f>Average!E513</f>
        <v>4.0335294117647056</v>
      </c>
      <c r="BJ63" s="115">
        <v>0</v>
      </c>
      <c r="BK63" s="116">
        <v>0</v>
      </c>
      <c r="BL63" s="115">
        <f>Average!F513</f>
        <v>5.5558823529411763</v>
      </c>
      <c r="BM63" s="115">
        <v>0</v>
      </c>
      <c r="BN63" s="116">
        <v>0</v>
      </c>
      <c r="BO63" s="115">
        <f>Average!G513</f>
        <v>7.0888235294117647</v>
      </c>
      <c r="BP63" s="115">
        <v>0</v>
      </c>
      <c r="BQ63" s="116">
        <v>0</v>
      </c>
      <c r="BR63" s="115">
        <f>Average!H513</f>
        <v>8.1743790849673204</v>
      </c>
      <c r="BS63" s="115">
        <v>0</v>
      </c>
      <c r="BT63" s="116">
        <v>0</v>
      </c>
      <c r="BU63" s="115">
        <f>Average!I513</f>
        <v>8.7326143790849677</v>
      </c>
      <c r="BV63" s="115">
        <v>0</v>
      </c>
      <c r="BW63" s="116">
        <v>0</v>
      </c>
    </row>
    <row r="64" spans="1:75" x14ac:dyDescent="0.2">
      <c r="A64" s="84">
        <v>27</v>
      </c>
      <c r="C64" s="84"/>
      <c r="D64" s="84"/>
      <c r="E64" s="84"/>
      <c r="F64" s="84"/>
      <c r="H64" s="84"/>
      <c r="I64" s="34"/>
      <c r="J64" s="84"/>
      <c r="K64" s="84"/>
      <c r="L64" s="161"/>
      <c r="M64" s="162"/>
      <c r="N64" s="161"/>
      <c r="O64" s="160"/>
      <c r="P64" s="160"/>
      <c r="Q64" s="162">
        <v>0.05</v>
      </c>
      <c r="R64" s="84"/>
      <c r="S64" s="84"/>
      <c r="T64" s="84"/>
      <c r="U64" s="84"/>
      <c r="V64">
        <v>0.04</v>
      </c>
      <c r="AA64" s="84">
        <v>27</v>
      </c>
      <c r="AC64" s="84"/>
      <c r="AD64" s="90"/>
      <c r="AE64" s="90"/>
      <c r="AF64" s="92"/>
      <c r="AG64" s="92"/>
      <c r="AH64" s="93"/>
      <c r="AI64" s="93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 t="s">
        <v>133</v>
      </c>
      <c r="BA64" s="94">
        <f>Average!C514</f>
        <v>2.1310714285714285</v>
      </c>
      <c r="BB64" s="115">
        <v>4.2799999999999994</v>
      </c>
      <c r="BC64" s="116">
        <v>2.5325443786982245</v>
      </c>
      <c r="BD64" s="115">
        <f>Average!D514</f>
        <v>3.5207142857142859</v>
      </c>
      <c r="BE64" s="115">
        <v>5.47</v>
      </c>
      <c r="BF64" s="116">
        <v>1.9397163120567376</v>
      </c>
      <c r="BG64" s="116"/>
      <c r="BH64" s="116"/>
      <c r="BI64" s="115">
        <f>Average!E514</f>
        <v>5.531428571428572</v>
      </c>
      <c r="BJ64" s="115">
        <v>9.6199999999999992</v>
      </c>
      <c r="BK64" s="116">
        <v>2.2796208530805688</v>
      </c>
      <c r="BL64" s="115">
        <f>Average!F514</f>
        <v>7.316071428571429</v>
      </c>
      <c r="BM64" s="115">
        <v>12.459999999999999</v>
      </c>
      <c r="BN64" s="116">
        <v>2.1975308641975309</v>
      </c>
      <c r="BO64" s="115">
        <f>Average!G514</f>
        <v>9.0135714285714297</v>
      </c>
      <c r="BP64" s="115">
        <v>13.549999999999999</v>
      </c>
      <c r="BQ64" s="116">
        <v>1.8767313019390581</v>
      </c>
      <c r="BR64" s="115">
        <f>Average!H514</f>
        <v>10.263214285714287</v>
      </c>
      <c r="BS64" s="115">
        <v>16.059999999999999</v>
      </c>
      <c r="BT64" s="116">
        <v>1.9443099273607747</v>
      </c>
      <c r="BU64" s="115">
        <f>Average!I514</f>
        <v>10.713571428571431</v>
      </c>
      <c r="BV64" s="115">
        <v>16.64</v>
      </c>
      <c r="BW64" s="116">
        <v>1.9148446490218645</v>
      </c>
    </row>
    <row r="65" spans="1:75" x14ac:dyDescent="0.2">
      <c r="A65" s="84">
        <v>28</v>
      </c>
      <c r="C65" s="84"/>
      <c r="F65" s="84"/>
      <c r="G65" s="84"/>
      <c r="H65" s="84"/>
      <c r="I65" s="84"/>
      <c r="J65" s="84"/>
      <c r="L65" s="161"/>
      <c r="M65" s="161"/>
      <c r="N65" s="161"/>
      <c r="O65" s="160"/>
      <c r="P65" s="160"/>
      <c r="Q65" s="161"/>
      <c r="T65" s="84"/>
      <c r="U65" s="84"/>
      <c r="V65">
        <v>0.06</v>
      </c>
      <c r="AA65" s="84">
        <v>28</v>
      </c>
      <c r="AC65" s="84"/>
      <c r="AD65" s="90"/>
      <c r="AE65" s="90"/>
      <c r="AF65" s="92"/>
      <c r="AG65" s="92"/>
      <c r="AH65" s="93"/>
      <c r="AI65" s="93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 t="s">
        <v>17</v>
      </c>
      <c r="BA65" s="94">
        <f>Average!C515</f>
        <v>1.9265384615384611</v>
      </c>
      <c r="BB65" s="115">
        <v>4.339999999999999</v>
      </c>
      <c r="BC65" s="116">
        <v>2.6790123456790114</v>
      </c>
      <c r="BD65" s="115">
        <f>Average!D515</f>
        <v>3.1003846153846149</v>
      </c>
      <c r="BE65" s="115">
        <v>5.3299999999999992</v>
      </c>
      <c r="BF65" s="116">
        <v>2.0343511450381677</v>
      </c>
      <c r="BG65" s="116"/>
      <c r="BH65" s="116"/>
      <c r="BI65" s="115">
        <f>Average!E515</f>
        <v>4.9200142450142446</v>
      </c>
      <c r="BJ65" s="115">
        <v>10.329999999999998</v>
      </c>
      <c r="BK65" s="116">
        <v>2.6284987277353684</v>
      </c>
      <c r="BL65" s="115">
        <f>Average!F515</f>
        <v>6.6355698005698009</v>
      </c>
      <c r="BM65" s="115">
        <v>12.29</v>
      </c>
      <c r="BN65" s="116">
        <v>2.3014981273408237</v>
      </c>
      <c r="BO65" s="115">
        <f>Average!G515</f>
        <v>8.465569800569801</v>
      </c>
      <c r="BP65" s="115">
        <v>13.329999999999998</v>
      </c>
      <c r="BQ65" s="116">
        <v>2.0015015015015014</v>
      </c>
      <c r="BR65" s="115">
        <f>Average!H515</f>
        <v>9.9618660968660979</v>
      </c>
      <c r="BS65" s="115">
        <v>15.709999999999997</v>
      </c>
      <c r="BT65" s="116">
        <v>2.0863213811420978</v>
      </c>
      <c r="BU65" s="115">
        <f>Average!I515</f>
        <v>10.527421652421653</v>
      </c>
      <c r="BV65" s="115">
        <v>16.939999999999998</v>
      </c>
      <c r="BW65" s="116">
        <v>2.1443037974683539</v>
      </c>
    </row>
    <row r="66" spans="1:75" x14ac:dyDescent="0.2">
      <c r="A66" s="84">
        <v>29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161"/>
      <c r="M66" s="161"/>
      <c r="N66" s="161"/>
      <c r="O66" s="160"/>
      <c r="P66" s="161"/>
      <c r="Q66" s="161"/>
      <c r="R66" s="84"/>
      <c r="S66" s="84"/>
      <c r="T66" s="84"/>
      <c r="U66" s="84"/>
      <c r="AA66" s="84">
        <v>29</v>
      </c>
      <c r="AC66" s="84"/>
      <c r="AD66" s="90"/>
      <c r="AE66" s="90"/>
      <c r="AF66" s="92"/>
      <c r="AG66" s="92"/>
      <c r="AH66" s="93"/>
      <c r="AI66" s="93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 t="s">
        <v>134</v>
      </c>
      <c r="BA66" s="94">
        <f>Average!C516</f>
        <v>2.3707692307692305</v>
      </c>
      <c r="BB66" s="115">
        <v>3.2099999999999995</v>
      </c>
      <c r="BC66" s="116"/>
      <c r="BD66" s="115">
        <f>Average!D516</f>
        <v>3.1053846153846152</v>
      </c>
      <c r="BE66" s="115">
        <v>4.4399999999999995</v>
      </c>
      <c r="BF66" s="116"/>
      <c r="BG66" s="116"/>
      <c r="BH66" s="116"/>
      <c r="BI66" s="115">
        <f>Average!E516</f>
        <v>5.5969230769230762</v>
      </c>
      <c r="BJ66" s="115">
        <v>10.09</v>
      </c>
      <c r="BK66" s="116"/>
      <c r="BL66" s="115">
        <f>Average!F516</f>
        <v>7.4830769230769221</v>
      </c>
      <c r="BM66" s="115">
        <v>12.66</v>
      </c>
      <c r="BN66" s="116"/>
      <c r="BO66" s="115">
        <f>Average!G516</f>
        <v>9.083846153846153</v>
      </c>
      <c r="BP66" s="115">
        <v>13.47</v>
      </c>
      <c r="BQ66" s="116"/>
      <c r="BR66" s="115">
        <f>Average!H516</f>
        <v>10.579230769230769</v>
      </c>
      <c r="BS66" s="115">
        <v>15.84</v>
      </c>
      <c r="BT66" s="116"/>
      <c r="BU66" s="115">
        <f>Average!I516</f>
        <v>10.963076923076922</v>
      </c>
      <c r="BV66" s="115">
        <v>17.73</v>
      </c>
      <c r="BW66" s="116"/>
    </row>
    <row r="67" spans="1:75" x14ac:dyDescent="0.2">
      <c r="A67" s="84">
        <v>30</v>
      </c>
      <c r="B67" s="84"/>
      <c r="C67" s="84"/>
      <c r="E67" s="84"/>
      <c r="F67" s="84"/>
      <c r="G67" s="84"/>
      <c r="H67" s="84"/>
      <c r="I67" s="84"/>
      <c r="J67" s="84"/>
      <c r="L67" s="161"/>
      <c r="M67" s="161"/>
      <c r="N67" s="161"/>
      <c r="O67" s="160"/>
      <c r="P67" s="161"/>
      <c r="Q67" s="161"/>
      <c r="R67" s="84"/>
      <c r="S67" s="84"/>
      <c r="T67" s="84"/>
      <c r="U67" s="84"/>
      <c r="V67" s="84"/>
      <c r="W67" s="84"/>
      <c r="X67" s="84"/>
      <c r="Y67" s="84"/>
      <c r="Z67" s="84"/>
      <c r="AA67" s="84">
        <v>30</v>
      </c>
      <c r="AC67" s="84"/>
      <c r="AD67" s="90"/>
      <c r="AE67" s="90"/>
      <c r="AF67" s="92"/>
      <c r="AG67" s="92"/>
      <c r="AH67" s="93"/>
      <c r="AI67" s="93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 t="s">
        <v>135</v>
      </c>
      <c r="BA67" s="94">
        <f>Average!C517</f>
        <v>3.4283333333333328</v>
      </c>
      <c r="BB67" s="94">
        <v>6.4300000000000006</v>
      </c>
      <c r="BC67" s="117"/>
      <c r="BD67" s="94">
        <f>Average!D517</f>
        <v>5.9661111111111111</v>
      </c>
      <c r="BE67" s="94">
        <v>9.89</v>
      </c>
      <c r="BF67" s="117"/>
      <c r="BG67" s="117"/>
      <c r="BH67" s="117"/>
      <c r="BI67" s="94">
        <f>Average!E517</f>
        <v>9.81</v>
      </c>
      <c r="BJ67" s="94">
        <v>19.170000000000002</v>
      </c>
      <c r="BK67" s="117"/>
      <c r="BL67" s="94">
        <f>Average!F517</f>
        <v>12.321944444444444</v>
      </c>
      <c r="BM67" s="94">
        <v>22.48</v>
      </c>
      <c r="BN67" s="117"/>
      <c r="BO67" s="94">
        <f>Average!G517</f>
        <v>15.193055555555555</v>
      </c>
      <c r="BP67" s="94">
        <v>24.55</v>
      </c>
      <c r="BQ67" s="117"/>
      <c r="BR67" s="94">
        <f>Average!H517</f>
        <v>17.163611111111109</v>
      </c>
      <c r="BS67" s="94">
        <v>28.07</v>
      </c>
      <c r="BT67" s="117"/>
      <c r="BU67" s="118">
        <f>Average!I517</f>
        <v>17.796111111111109</v>
      </c>
      <c r="BV67" s="94">
        <v>29.66</v>
      </c>
      <c r="BW67" s="117"/>
    </row>
    <row r="68" spans="1:75" x14ac:dyDescent="0.2">
      <c r="A68" s="84">
        <v>31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161"/>
      <c r="M68" s="161"/>
      <c r="N68" s="161"/>
      <c r="O68" s="161"/>
      <c r="P68" s="161"/>
      <c r="Q68" s="161"/>
      <c r="R68" s="84"/>
      <c r="S68" s="84"/>
      <c r="T68" s="84"/>
      <c r="U68" s="84"/>
      <c r="V68" s="84"/>
      <c r="W68" s="84"/>
      <c r="X68" s="84"/>
      <c r="Y68" s="84"/>
      <c r="Z68" s="84"/>
      <c r="AA68" s="84">
        <v>31</v>
      </c>
      <c r="AC68" s="84"/>
      <c r="AD68" s="90"/>
      <c r="AE68" s="90"/>
      <c r="AF68" s="92"/>
      <c r="AG68" s="92"/>
      <c r="AH68" s="93"/>
      <c r="AI68" s="93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94"/>
      <c r="BB68" s="94"/>
      <c r="BC68" s="117"/>
      <c r="BD68" s="94"/>
      <c r="BE68" s="94"/>
      <c r="BF68" s="117"/>
      <c r="BG68" s="117"/>
      <c r="BH68" s="117"/>
      <c r="BI68" s="94"/>
      <c r="BJ68" s="94"/>
      <c r="BK68" s="117"/>
      <c r="BL68" s="94"/>
      <c r="BM68" s="94"/>
      <c r="BN68" s="117"/>
      <c r="BO68" s="94"/>
      <c r="BP68" s="94"/>
      <c r="BQ68" s="117"/>
      <c r="BR68" s="94"/>
      <c r="BS68" s="94"/>
      <c r="BT68" s="117"/>
      <c r="BU68" s="94"/>
      <c r="BV68" s="94"/>
      <c r="BW68" s="117"/>
    </row>
    <row r="69" spans="1:75" x14ac:dyDescent="0.2">
      <c r="A69" s="102" t="s">
        <v>37</v>
      </c>
      <c r="B69" s="102">
        <f t="shared" ref="B69:V69" si="33">SUM(B38:B68)</f>
        <v>0.84</v>
      </c>
      <c r="C69" s="102">
        <f t="shared" si="33"/>
        <v>0.64</v>
      </c>
      <c r="D69" s="102">
        <f t="shared" si="33"/>
        <v>0.69</v>
      </c>
      <c r="E69" s="102">
        <f t="shared" si="33"/>
        <v>1.04</v>
      </c>
      <c r="F69" s="102">
        <f t="shared" si="33"/>
        <v>0.7</v>
      </c>
      <c r="G69" s="102">
        <f>SUM(G38:G68)</f>
        <v>0.68</v>
      </c>
      <c r="H69" s="102">
        <f t="shared" si="33"/>
        <v>1.03</v>
      </c>
      <c r="I69" s="102">
        <f t="shared" si="33"/>
        <v>1.2000000000000002</v>
      </c>
      <c r="J69" s="102">
        <f t="shared" si="33"/>
        <v>0.76000000000000012</v>
      </c>
      <c r="K69" s="102">
        <f t="shared" si="33"/>
        <v>1.4800000000000002</v>
      </c>
      <c r="L69" s="102">
        <f t="shared" si="33"/>
        <v>1.4500000000000002</v>
      </c>
      <c r="M69" s="102">
        <f t="shared" si="33"/>
        <v>0</v>
      </c>
      <c r="N69" s="102">
        <f t="shared" si="33"/>
        <v>0.64000000000000012</v>
      </c>
      <c r="O69" s="102">
        <f t="shared" si="33"/>
        <v>0.55000000000000004</v>
      </c>
      <c r="P69" s="102">
        <f t="shared" si="33"/>
        <v>1.1400000000000001</v>
      </c>
      <c r="Q69" s="102">
        <f t="shared" si="33"/>
        <v>1.01</v>
      </c>
      <c r="R69" s="102">
        <f t="shared" si="33"/>
        <v>0.61</v>
      </c>
      <c r="S69" s="102">
        <f t="shared" si="33"/>
        <v>0.62</v>
      </c>
      <c r="T69" s="102">
        <f t="shared" si="33"/>
        <v>0.81</v>
      </c>
      <c r="U69" s="102">
        <f t="shared" si="33"/>
        <v>1.25</v>
      </c>
      <c r="V69" s="102">
        <f t="shared" si="33"/>
        <v>2.7899999999999996</v>
      </c>
      <c r="W69" s="102"/>
      <c r="X69" s="102"/>
      <c r="Y69" s="102"/>
      <c r="Z69" s="102"/>
      <c r="AC69" s="84"/>
      <c r="AD69" s="90"/>
      <c r="AE69" s="90"/>
      <c r="AF69" s="92"/>
      <c r="AG69" s="92"/>
      <c r="AH69" s="93"/>
      <c r="AI69" s="93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 t="s">
        <v>136</v>
      </c>
      <c r="BA69" s="94">
        <v>1.8337500000000002</v>
      </c>
      <c r="BB69" s="94">
        <v>2.6233333333333331</v>
      </c>
      <c r="BC69" s="117">
        <v>1.4305839581913198</v>
      </c>
      <c r="BD69" s="94">
        <v>3.24125</v>
      </c>
      <c r="BE69" s="94">
        <v>4.9255238095238099</v>
      </c>
      <c r="BF69" s="117">
        <v>1.5196371182487651</v>
      </c>
      <c r="BG69" s="117"/>
      <c r="BH69" s="117"/>
      <c r="BI69" s="94">
        <v>4.8487499999999999</v>
      </c>
      <c r="BJ69" s="94">
        <v>8.2527777777777782</v>
      </c>
      <c r="BK69" s="117">
        <v>1.7020423362264043</v>
      </c>
      <c r="BL69" s="94">
        <v>6.3731249999999999</v>
      </c>
      <c r="BM69" s="94">
        <v>10.373888888888887</v>
      </c>
      <c r="BN69" s="117">
        <v>1.6277554400531744</v>
      </c>
      <c r="BO69" s="94">
        <v>7.9749999999999996</v>
      </c>
      <c r="BP69" s="94">
        <v>11.296666666666667</v>
      </c>
      <c r="BQ69" s="117">
        <v>1.4165099268547545</v>
      </c>
      <c r="BR69" s="94">
        <v>9.1031249999999986</v>
      </c>
      <c r="BS69" s="94">
        <v>13.362777777777778</v>
      </c>
      <c r="BT69" s="117">
        <v>1.4679330205591794</v>
      </c>
      <c r="BU69" s="94">
        <v>9.7012500000000017</v>
      </c>
      <c r="BV69" s="94">
        <v>14.288888888888888</v>
      </c>
      <c r="BW69" s="117">
        <v>1.472891523142779</v>
      </c>
    </row>
    <row r="70" spans="1:75" x14ac:dyDescent="0.2">
      <c r="A70" s="84"/>
      <c r="B70" s="84"/>
      <c r="C70" s="34" t="s">
        <v>214</v>
      </c>
      <c r="D70" s="34" t="s">
        <v>250</v>
      </c>
      <c r="E70" s="34" t="s">
        <v>4</v>
      </c>
      <c r="F70" s="84"/>
      <c r="G70" s="34" t="s">
        <v>220</v>
      </c>
      <c r="H70" s="34" t="s">
        <v>216</v>
      </c>
      <c r="I70" s="84"/>
      <c r="J70" s="34" t="s">
        <v>248</v>
      </c>
      <c r="K70" s="84"/>
      <c r="L70" s="84"/>
      <c r="M70" s="169"/>
      <c r="N70" s="34" t="s">
        <v>215</v>
      </c>
      <c r="O70" s="87"/>
      <c r="P70" s="84"/>
      <c r="Q70" s="165"/>
      <c r="R70" s="34" t="s">
        <v>225</v>
      </c>
      <c r="S70" s="34" t="s">
        <v>221</v>
      </c>
      <c r="T70" s="34" t="s">
        <v>232</v>
      </c>
      <c r="U70" s="34" t="s">
        <v>39</v>
      </c>
      <c r="V70" s="34" t="s">
        <v>218</v>
      </c>
      <c r="W70" s="34" t="s">
        <v>266</v>
      </c>
      <c r="X70" s="34"/>
      <c r="Y70" s="34"/>
      <c r="Z70" s="34"/>
      <c r="AC70" s="84"/>
      <c r="AD70" s="90"/>
      <c r="AE70" s="90"/>
      <c r="AF70" s="92"/>
      <c r="AG70" s="92"/>
      <c r="AH70" s="93"/>
      <c r="AI70" s="93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</row>
    <row r="71" spans="1:75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34" t="s">
        <v>212</v>
      </c>
      <c r="F71" s="84" t="s">
        <v>5</v>
      </c>
      <c r="G71" s="34" t="s">
        <v>219</v>
      </c>
      <c r="H71" s="34" t="s">
        <v>217</v>
      </c>
      <c r="I71" s="84" t="s">
        <v>6</v>
      </c>
      <c r="J71" s="84" t="s">
        <v>180</v>
      </c>
      <c r="K71" s="84" t="s">
        <v>96</v>
      </c>
      <c r="L71" s="84" t="s">
        <v>9</v>
      </c>
      <c r="M71" s="34" t="s">
        <v>195</v>
      </c>
      <c r="N71" s="84" t="s">
        <v>11</v>
      </c>
      <c r="O71" s="34" t="s">
        <v>209</v>
      </c>
      <c r="P71" s="84" t="s">
        <v>13</v>
      </c>
      <c r="Q71" s="162" t="s">
        <v>208</v>
      </c>
      <c r="R71" s="84" t="s">
        <v>191</v>
      </c>
      <c r="S71" s="34" t="s">
        <v>210</v>
      </c>
      <c r="T71" s="84" t="s">
        <v>17</v>
      </c>
      <c r="U71" s="34" t="s">
        <v>211</v>
      </c>
      <c r="V71" s="84" t="s">
        <v>19</v>
      </c>
      <c r="W71" s="84"/>
      <c r="X71" s="84"/>
      <c r="Y71" s="84"/>
      <c r="Z71" s="84"/>
      <c r="AC71" s="120">
        <v>80780</v>
      </c>
      <c r="AD71" s="121"/>
      <c r="AE71" s="121" t="s">
        <v>107</v>
      </c>
      <c r="AF71" s="122"/>
      <c r="AG71" s="122"/>
      <c r="AH71" s="123"/>
      <c r="AI71" s="105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</row>
    <row r="72" spans="1:75" x14ac:dyDescent="0.2">
      <c r="A72" s="84">
        <f>A37</f>
        <v>2021</v>
      </c>
      <c r="AC72" s="84"/>
      <c r="AD72" s="90" t="s">
        <v>40</v>
      </c>
      <c r="AE72" s="90" t="s">
        <v>115</v>
      </c>
      <c r="AF72" s="92" t="s">
        <v>99</v>
      </c>
      <c r="AG72" s="124" t="s">
        <v>116</v>
      </c>
      <c r="AH72" s="93" t="s">
        <v>100</v>
      </c>
      <c r="AI72" s="109" t="s">
        <v>178</v>
      </c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</row>
    <row r="73" spans="1:75" x14ac:dyDescent="0.2">
      <c r="A73" s="84">
        <v>1</v>
      </c>
      <c r="AA73" s="84">
        <v>1</v>
      </c>
      <c r="AC73" s="84" t="str">
        <f>B71</f>
        <v>Pomeroy</v>
      </c>
      <c r="AD73" s="90">
        <f>B104</f>
        <v>0.31000000000000005</v>
      </c>
      <c r="AE73" s="97">
        <v>1.6069565217391304</v>
      </c>
      <c r="AF73" s="93">
        <f>AN28</f>
        <v>2.41</v>
      </c>
      <c r="AG73" s="93">
        <f>Average!E499</f>
        <v>4.1942857142857148</v>
      </c>
      <c r="AH73" s="93">
        <f>BB$34+BB$35+BB$36+BB$37+AF73</f>
        <v>7.84</v>
      </c>
      <c r="AI73" s="111">
        <f>AI40+Table65284053647688112[[#This Row],[Column1]]</f>
        <v>7.6661355532551205</v>
      </c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</row>
    <row r="74" spans="1:75" x14ac:dyDescent="0.2">
      <c r="A74" s="84">
        <v>2</v>
      </c>
      <c r="AA74" s="84">
        <v>2</v>
      </c>
      <c r="AC74" s="84" t="str">
        <f>C71</f>
        <v>Kuhn</v>
      </c>
      <c r="AD74" s="90">
        <f>C104</f>
        <v>0.39</v>
      </c>
      <c r="AE74" s="97">
        <v>2.0842105263157893</v>
      </c>
      <c r="AF74" s="93">
        <f>AN29</f>
        <v>2.6200000000000006</v>
      </c>
      <c r="AG74" s="93">
        <f>Average!E500</f>
        <v>5.7533592132505174</v>
      </c>
      <c r="AH74" s="93">
        <f>BC$34+BC$35+BC$36+BC$37+AF74</f>
        <v>11.110000000000001</v>
      </c>
      <c r="AI74" s="111">
        <f>AI41+Table65284053647688112[[#This Row],[Column1]]</f>
        <v>11.140605617741167</v>
      </c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</row>
    <row r="75" spans="1:75" x14ac:dyDescent="0.2">
      <c r="A75" s="84">
        <v>3</v>
      </c>
      <c r="V75">
        <v>0.01</v>
      </c>
      <c r="AA75" s="84">
        <v>3</v>
      </c>
      <c r="AC75" s="84" t="str">
        <f>D71</f>
        <v>Tom Keatts</v>
      </c>
      <c r="AD75" s="90">
        <f>D104</f>
        <v>0.46000000000000008</v>
      </c>
      <c r="AE75" s="97"/>
      <c r="AF75" s="93">
        <f>AN30</f>
        <v>2.23</v>
      </c>
      <c r="AG75" s="93"/>
      <c r="AH75" s="93">
        <f>BD$34+BD$35+BD$36+BD$37+AF75</f>
        <v>4.93</v>
      </c>
      <c r="AI75" s="111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</row>
    <row r="76" spans="1:75" x14ac:dyDescent="0.2">
      <c r="A76" s="84">
        <v>4</v>
      </c>
      <c r="AA76" s="84">
        <v>4</v>
      </c>
      <c r="AC76" s="84" t="str">
        <f>E71</f>
        <v>Kirby Mayview</v>
      </c>
      <c r="AD76" s="90">
        <f>E104</f>
        <v>0.34</v>
      </c>
      <c r="AE76" s="97">
        <v>2.2569565217391307</v>
      </c>
      <c r="AF76" s="93">
        <f>AN31</f>
        <v>3.19</v>
      </c>
      <c r="AG76" s="93">
        <f>Average!E502</f>
        <v>6.77</v>
      </c>
      <c r="AH76" s="93">
        <f>BE$34+BE$35+BE$36+BE$37+AF76</f>
        <v>7.8699999999999992</v>
      </c>
      <c r="AI76" s="111">
        <f>AI43+Table65284053647688112[[#This Row],[Column1]]</f>
        <v>12.41447204968944</v>
      </c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</row>
    <row r="77" spans="1:75" x14ac:dyDescent="0.2">
      <c r="A77" s="84">
        <v>5</v>
      </c>
      <c r="AA77" s="84">
        <v>5</v>
      </c>
      <c r="AC77" s="84" t="str">
        <f>F71</f>
        <v>Ruark</v>
      </c>
      <c r="AD77" s="90">
        <f>F104</f>
        <v>0.76</v>
      </c>
      <c r="AE77" s="97">
        <v>1.521304347826087</v>
      </c>
      <c r="AF77" s="93">
        <f>AN32</f>
        <v>2.71</v>
      </c>
      <c r="AG77" s="93">
        <f>Average!E503</f>
        <v>4.2292857142857141</v>
      </c>
      <c r="AH77" s="93">
        <f>BF$34+BF$35+BF$36+BF$37+AF77</f>
        <v>9.129999999999999</v>
      </c>
      <c r="AI77" s="111">
        <f>AI44+Table65284053647688112[[#This Row],[Column1]]</f>
        <v>9.1635448408274502</v>
      </c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</row>
    <row r="78" spans="1:75" x14ac:dyDescent="0.2">
      <c r="A78" s="84">
        <v>6</v>
      </c>
      <c r="B78">
        <v>0.05</v>
      </c>
      <c r="C78">
        <v>0.01</v>
      </c>
      <c r="D78">
        <v>0.08</v>
      </c>
      <c r="E78">
        <v>0.03</v>
      </c>
      <c r="F78">
        <v>0.02</v>
      </c>
      <c r="H78">
        <v>0.01</v>
      </c>
      <c r="I78">
        <v>0.03</v>
      </c>
      <c r="J78">
        <v>0.06</v>
      </c>
      <c r="K78">
        <v>0.05</v>
      </c>
      <c r="L78">
        <v>0.1</v>
      </c>
      <c r="N78">
        <v>0.01</v>
      </c>
      <c r="O78">
        <v>0.02</v>
      </c>
      <c r="P78">
        <v>0.02</v>
      </c>
      <c r="Q78">
        <v>0.08</v>
      </c>
      <c r="R78">
        <v>0.05</v>
      </c>
      <c r="S78">
        <v>0.1</v>
      </c>
      <c r="U78">
        <v>0.05</v>
      </c>
      <c r="V78">
        <v>7.0000000000000007E-2</v>
      </c>
      <c r="AA78" s="84">
        <v>6</v>
      </c>
      <c r="AC78" s="84" t="str">
        <f>I71</f>
        <v>Cardwell</v>
      </c>
      <c r="AD78" s="90">
        <f>I104</f>
        <v>0.44999999999999996</v>
      </c>
      <c r="AE78" s="97">
        <v>1.2739999999999998</v>
      </c>
      <c r="AF78" s="93">
        <f t="shared" ref="AF78:AF91" si="34">AN35</f>
        <v>3.4200000000000008</v>
      </c>
      <c r="AG78" s="93">
        <f>Average!E504</f>
        <v>3.8704999999999998</v>
      </c>
      <c r="AH78" s="93">
        <f>BI$34+BI$35+BI$36+BI$37+AF78</f>
        <v>7.870000000000001</v>
      </c>
      <c r="AI78" s="111">
        <f>AI45+Table65284053647688112[[#This Row],[Column1]]</f>
        <v>7.9217321981424158</v>
      </c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</row>
    <row r="79" spans="1:75" x14ac:dyDescent="0.2">
      <c r="A79" s="84">
        <v>7</v>
      </c>
      <c r="H79">
        <v>0.01</v>
      </c>
      <c r="U79">
        <v>0.01</v>
      </c>
      <c r="V79">
        <v>0.01</v>
      </c>
      <c r="AA79" s="84">
        <v>7</v>
      </c>
      <c r="AC79" s="84" t="str">
        <f>J71</f>
        <v>Hastings</v>
      </c>
      <c r="AD79" s="90">
        <f>J104</f>
        <v>0.18000000000000002</v>
      </c>
      <c r="AE79" s="97">
        <v>1.7221739130434783</v>
      </c>
      <c r="AF79" s="93">
        <f t="shared" si="34"/>
        <v>2.0700000000000003</v>
      </c>
      <c r="AG79" s="93">
        <f>Average!E505</f>
        <v>4.6496428571428572</v>
      </c>
      <c r="AH79" s="93">
        <f>BJ$34+BJ$35+BJ$36+BJ$37+AF79</f>
        <v>8.93</v>
      </c>
      <c r="AI79" s="111">
        <f>AI46+Table65284053647688112[[#This Row],[Column1]]</f>
        <v>8.9080468846773186</v>
      </c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</row>
    <row r="80" spans="1:75" x14ac:dyDescent="0.2">
      <c r="A80" s="84">
        <v>8</v>
      </c>
      <c r="AA80" s="84">
        <v>8</v>
      </c>
      <c r="AC80" s="84" t="str">
        <f>K71</f>
        <v>510 Pataha</v>
      </c>
      <c r="AD80" s="90">
        <f>K104</f>
        <v>0.4</v>
      </c>
      <c r="AE80" s="97"/>
      <c r="AF80" s="93">
        <f t="shared" si="34"/>
        <v>3.1200000000000006</v>
      </c>
      <c r="AG80" s="93"/>
      <c r="AH80" s="93">
        <f>BK$34+BK$35+BK$36+BK$37+AF80</f>
        <v>9.0300000000000011</v>
      </c>
      <c r="AI80" s="111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</row>
    <row r="81" spans="1:75" x14ac:dyDescent="0.2">
      <c r="A81" s="84">
        <v>9</v>
      </c>
      <c r="Q81">
        <v>0.01</v>
      </c>
      <c r="U81">
        <v>0.02</v>
      </c>
      <c r="V81">
        <v>0.01</v>
      </c>
      <c r="AA81" s="84">
        <v>9</v>
      </c>
      <c r="AC81" s="84" t="str">
        <f>L71</f>
        <v>Williams</v>
      </c>
      <c r="AD81" s="90">
        <f>L104</f>
        <v>0.58000000000000007</v>
      </c>
      <c r="AE81" s="97">
        <v>2.0404347826086959</v>
      </c>
      <c r="AF81" s="93">
        <f t="shared" si="34"/>
        <v>3.4300000000000006</v>
      </c>
      <c r="AG81" s="93">
        <f>Average!E507</f>
        <v>5.5778571428571428</v>
      </c>
      <c r="AH81" s="93">
        <f>BL$34+BL$35+BL$36+BL$37+AF81</f>
        <v>11.13</v>
      </c>
      <c r="AI81" s="111">
        <f>AI48+Table65284053647688112[[#This Row],[Column1]]</f>
        <v>10.481808408982323</v>
      </c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</row>
    <row r="82" spans="1:75" x14ac:dyDescent="0.2">
      <c r="A82" s="84">
        <v>10</v>
      </c>
      <c r="C82">
        <v>0.03</v>
      </c>
      <c r="H82">
        <v>0.02</v>
      </c>
      <c r="U82">
        <v>0.01</v>
      </c>
      <c r="V82">
        <v>0.03</v>
      </c>
      <c r="AA82" s="84">
        <v>10</v>
      </c>
      <c r="AC82" s="84" t="str">
        <f>M71</f>
        <v>Deadman</v>
      </c>
      <c r="AD82" s="90">
        <f>M104</f>
        <v>0</v>
      </c>
      <c r="AE82" s="97">
        <v>1.8317391304347828</v>
      </c>
      <c r="AF82" s="93">
        <f t="shared" si="34"/>
        <v>0</v>
      </c>
      <c r="AG82" s="93">
        <f>Average!E508</f>
        <v>4.9974999999999996</v>
      </c>
      <c r="AH82" s="93">
        <f>BM$34+BM$35+BM$36+BM$37+AF82</f>
        <v>0</v>
      </c>
      <c r="AI82" s="111">
        <f>AI49+Table65284053647688112[[#This Row],[Column1]]</f>
        <v>9.014836956521739</v>
      </c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</row>
    <row r="83" spans="1:75" x14ac:dyDescent="0.2">
      <c r="A83" s="84">
        <v>11</v>
      </c>
      <c r="H83">
        <v>0.06</v>
      </c>
      <c r="V83">
        <v>0.01</v>
      </c>
      <c r="AA83" s="84">
        <v>11</v>
      </c>
      <c r="AC83" s="84" t="str">
        <f>N71</f>
        <v>Houser</v>
      </c>
      <c r="AD83" s="90">
        <f>N104</f>
        <v>0.44</v>
      </c>
      <c r="AE83" s="97">
        <v>1.8391304347826085</v>
      </c>
      <c r="AF83" s="93">
        <f t="shared" si="34"/>
        <v>2.4300000000000006</v>
      </c>
      <c r="AG83" s="93">
        <f>Average!E509</f>
        <v>4.796785714285714</v>
      </c>
      <c r="AH83" s="93">
        <f>BN$34+BN$35+BN$36+BN$37+AF83</f>
        <v>10.940000000000001</v>
      </c>
      <c r="AI83" s="111">
        <f>AI50+Table65284053647688112[[#This Row],[Column1]]</f>
        <v>9.8613216011042084</v>
      </c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</row>
    <row r="84" spans="1:75" x14ac:dyDescent="0.2">
      <c r="A84" s="84">
        <v>12</v>
      </c>
      <c r="V84">
        <v>0.01</v>
      </c>
      <c r="AA84" s="84">
        <v>12</v>
      </c>
      <c r="AC84" s="84" t="str">
        <f>O71</f>
        <v>Dye Seed</v>
      </c>
      <c r="AD84" s="90">
        <f>O104</f>
        <v>0.22000000000000003</v>
      </c>
      <c r="AE84" s="97">
        <v>1.61</v>
      </c>
      <c r="AF84" s="93">
        <f t="shared" si="34"/>
        <v>2.1900000000000004</v>
      </c>
      <c r="AG84" s="93">
        <f>Average!E510</f>
        <v>4.3129166666666672</v>
      </c>
      <c r="AH84" s="93">
        <f>BO$34+BO$35+BO$36+BO$37+AF84</f>
        <v>2.1900000000000004</v>
      </c>
      <c r="AI84" s="111">
        <f>AI51+Table65284053647688112[[#This Row],[Column1]]</f>
        <v>8.3522332015810292</v>
      </c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</row>
    <row r="85" spans="1:75" x14ac:dyDescent="0.2">
      <c r="A85" s="84">
        <v>13</v>
      </c>
      <c r="V85">
        <v>0.01</v>
      </c>
      <c r="AA85" s="84">
        <v>13</v>
      </c>
      <c r="AC85" s="84" t="str">
        <f>P71</f>
        <v>Landkammer</v>
      </c>
      <c r="AD85" s="90">
        <f>P104</f>
        <v>0.84</v>
      </c>
      <c r="AE85" s="97">
        <v>1.6526086956521742</v>
      </c>
      <c r="AF85" s="93">
        <f t="shared" si="34"/>
        <v>3.08</v>
      </c>
      <c r="AG85" s="93">
        <f>Average!E511</f>
        <v>4.4739285714285719</v>
      </c>
      <c r="AH85" s="93">
        <f>BP$34+BP$35+BP$36+BP$37+AF85</f>
        <v>9.42</v>
      </c>
      <c r="AI85" s="111">
        <f>AI52+Table65284053647688112[[#This Row],[Column1]]</f>
        <v>8.9653416149068317</v>
      </c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</row>
    <row r="86" spans="1:75" x14ac:dyDescent="0.2">
      <c r="A86" s="84">
        <v>14</v>
      </c>
      <c r="V86">
        <v>0.02</v>
      </c>
      <c r="AA86" s="84">
        <v>14</v>
      </c>
      <c r="AC86" s="84" t="str">
        <f>Q71</f>
        <v>Lynn Gulch</v>
      </c>
      <c r="AD86" s="90">
        <f>Q104</f>
        <v>0.45</v>
      </c>
      <c r="AE86" s="97">
        <v>1.6922727272727274</v>
      </c>
      <c r="AF86" s="93">
        <f t="shared" si="34"/>
        <v>3.0900000000000003</v>
      </c>
      <c r="AG86" s="93">
        <f>Average!E512</f>
        <v>4.222065527065527</v>
      </c>
      <c r="AH86" s="93">
        <f>BQ$34+BQ$35+BQ$36+BQ$37+AF86</f>
        <v>7.75</v>
      </c>
      <c r="AI86" s="111">
        <f>AI53+Table65284053647688112[[#This Row],[Column1]]</f>
        <v>7.9759177859177859</v>
      </c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</row>
    <row r="87" spans="1:75" x14ac:dyDescent="0.2">
      <c r="A87" s="84">
        <v>15</v>
      </c>
      <c r="B87">
        <v>0.01</v>
      </c>
      <c r="C87">
        <v>0.01</v>
      </c>
      <c r="D87">
        <v>0.02</v>
      </c>
      <c r="E87">
        <v>0.01</v>
      </c>
      <c r="F87">
        <v>0.02</v>
      </c>
      <c r="G87">
        <v>0.01</v>
      </c>
      <c r="I87">
        <v>0.02</v>
      </c>
      <c r="K87">
        <v>0.01</v>
      </c>
      <c r="L87">
        <v>0.02</v>
      </c>
      <c r="Q87">
        <v>0.02</v>
      </c>
      <c r="R87">
        <v>0.01</v>
      </c>
      <c r="S87">
        <v>0.01</v>
      </c>
      <c r="U87">
        <v>0.02</v>
      </c>
      <c r="V87">
        <v>0.01</v>
      </c>
      <c r="AA87" s="84">
        <v>15</v>
      </c>
      <c r="AC87" s="84" t="str">
        <f>R71</f>
        <v>Mayveiw</v>
      </c>
      <c r="AD87" s="90">
        <f>R104</f>
        <v>0.16000000000000003</v>
      </c>
      <c r="AE87" s="97">
        <v>1.3352941176470587</v>
      </c>
      <c r="AF87" s="93">
        <f t="shared" si="34"/>
        <v>2.0700000000000003</v>
      </c>
      <c r="AG87" s="93">
        <f>Average!E513</f>
        <v>4.0335294117647056</v>
      </c>
      <c r="AH87" s="93">
        <f>BR$34+BR$35+BR$36+BR$37+AF87</f>
        <v>2.0700000000000003</v>
      </c>
      <c r="AI87" s="111">
        <f>AI54+Table65284053647688112[[#This Row],[Column1]]</f>
        <v>8.2822222222222237</v>
      </c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</row>
    <row r="88" spans="1:75" x14ac:dyDescent="0.2">
      <c r="A88" s="84">
        <v>16</v>
      </c>
      <c r="V88">
        <v>0.01</v>
      </c>
      <c r="AA88" s="84">
        <v>16</v>
      </c>
      <c r="AC88" s="84" t="str">
        <f>S71</f>
        <v>Snake River</v>
      </c>
      <c r="AD88" s="90">
        <f>S104</f>
        <v>0.33999999999999997</v>
      </c>
      <c r="AE88" s="97">
        <v>2.046086956521739</v>
      </c>
      <c r="AF88" s="93">
        <f t="shared" si="34"/>
        <v>2.79</v>
      </c>
      <c r="AG88" s="93">
        <f>Average!E514</f>
        <v>5.531428571428572</v>
      </c>
      <c r="AH88" s="93">
        <f>BS$34+BS$35+BS$36+BS$37+AF88</f>
        <v>10.55</v>
      </c>
      <c r="AI88" s="111">
        <f>AI55+Table65284053647688112[[#This Row],[Column1]]</f>
        <v>10.519572384137602</v>
      </c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</row>
    <row r="89" spans="1:75" x14ac:dyDescent="0.2">
      <c r="A89" s="84">
        <v>17</v>
      </c>
      <c r="V89">
        <v>0.01</v>
      </c>
      <c r="AA89" s="84">
        <v>17</v>
      </c>
      <c r="AC89" s="84" t="str">
        <f>T71</f>
        <v>S. Flerchinger</v>
      </c>
      <c r="AD89" s="90">
        <f>T104</f>
        <v>0.41000000000000003</v>
      </c>
      <c r="AE89" s="97">
        <v>1.7845454545454544</v>
      </c>
      <c r="AF89" s="93">
        <f t="shared" si="34"/>
        <v>2.95</v>
      </c>
      <c r="AG89" s="93">
        <f>Average!E515</f>
        <v>4.9200142450142446</v>
      </c>
      <c r="AH89" s="93">
        <f>BT$34+BT$35+BT$36+BT$37+AF89</f>
        <v>9.0500000000000007</v>
      </c>
      <c r="AI89" s="111">
        <f>AI56+Table65284053647688112[[#This Row],[Column1]]</f>
        <v>9.1720899470899475</v>
      </c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</row>
    <row r="90" spans="1:75" x14ac:dyDescent="0.2">
      <c r="A90" s="84">
        <v>18</v>
      </c>
      <c r="G90">
        <v>0.01</v>
      </c>
      <c r="U90">
        <v>0.02</v>
      </c>
      <c r="V90">
        <v>0.01</v>
      </c>
      <c r="AA90" s="84">
        <v>18</v>
      </c>
      <c r="AC90" s="84" t="str">
        <f>U71</f>
        <v>Linville</v>
      </c>
      <c r="AD90" s="90">
        <f>U104</f>
        <v>0.76</v>
      </c>
      <c r="AE90" s="97">
        <v>2.6150000000000002</v>
      </c>
      <c r="AF90" s="93">
        <f t="shared" si="34"/>
        <v>4.17</v>
      </c>
      <c r="AG90" s="93">
        <f>Average!E516</f>
        <v>5.5969230769230762</v>
      </c>
      <c r="AH90" s="93">
        <f>BU$34+BU$35+BU$36+BU$37+AF90</f>
        <v>4.17</v>
      </c>
      <c r="AI90" s="111">
        <f>AI57+Table65284053647688112[[#This Row],[Column1]]</f>
        <v>10.14121794871795</v>
      </c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</row>
    <row r="91" spans="1:75" x14ac:dyDescent="0.2">
      <c r="A91" s="84">
        <v>19</v>
      </c>
      <c r="G91">
        <v>0.01</v>
      </c>
      <c r="H91">
        <v>0.02</v>
      </c>
      <c r="N91">
        <v>0.01</v>
      </c>
      <c r="V91">
        <v>0.02</v>
      </c>
      <c r="AA91" s="84">
        <v>19</v>
      </c>
      <c r="AC91" s="84" t="str">
        <f>V71</f>
        <v>Demand</v>
      </c>
      <c r="AD91" s="90">
        <f>V104</f>
        <v>0.40000000000000008</v>
      </c>
      <c r="AE91" s="97">
        <v>4.0684615384615386</v>
      </c>
      <c r="AF91" s="93">
        <f t="shared" si="34"/>
        <v>5.34</v>
      </c>
      <c r="AG91" s="93">
        <f>Average!E517</f>
        <v>9.81</v>
      </c>
      <c r="AH91" s="93">
        <f>BV$34+BV$35+BV$36+BV$37+AF91</f>
        <v>11.71</v>
      </c>
      <c r="AI91" s="111">
        <f>AI58+Table65284053647688112[[#This Row],[Column1]]</f>
        <v>15.804487179487181</v>
      </c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</row>
    <row r="92" spans="1:75" x14ac:dyDescent="0.2">
      <c r="A92" s="84">
        <v>20</v>
      </c>
      <c r="V92">
        <v>0.02</v>
      </c>
      <c r="AA92" s="84">
        <v>20</v>
      </c>
      <c r="AC92" s="84"/>
      <c r="AD92" s="90"/>
      <c r="AE92" s="90"/>
      <c r="AF92" s="92"/>
      <c r="AG92" s="92"/>
      <c r="AH92" s="93"/>
      <c r="AI92" s="109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</row>
    <row r="93" spans="1:75" x14ac:dyDescent="0.2">
      <c r="A93" s="84">
        <v>21</v>
      </c>
      <c r="N93">
        <v>0.02</v>
      </c>
      <c r="AA93" s="84">
        <v>21</v>
      </c>
      <c r="AC93" s="84" t="s">
        <v>101</v>
      </c>
      <c r="AD93" s="90"/>
      <c r="AE93" s="90"/>
      <c r="AF93" s="92"/>
      <c r="AG93" s="170"/>
      <c r="AH93" s="92" t="s">
        <v>145</v>
      </c>
      <c r="AI93" s="93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</row>
    <row r="94" spans="1:75" x14ac:dyDescent="0.2">
      <c r="A94" s="84">
        <v>22</v>
      </c>
      <c r="B94">
        <v>7.0000000000000007E-2</v>
      </c>
      <c r="C94">
        <v>0.06</v>
      </c>
      <c r="D94">
        <v>0.05</v>
      </c>
      <c r="E94">
        <v>0.15</v>
      </c>
      <c r="F94">
        <v>0.44</v>
      </c>
      <c r="G94">
        <v>0.01</v>
      </c>
      <c r="I94">
        <v>0.06</v>
      </c>
      <c r="J94">
        <v>0.04</v>
      </c>
      <c r="K94">
        <v>0.05</v>
      </c>
      <c r="L94">
        <v>0.08</v>
      </c>
      <c r="N94">
        <v>0.02</v>
      </c>
      <c r="O94">
        <v>0.05</v>
      </c>
      <c r="P94">
        <v>0.17</v>
      </c>
      <c r="Q94">
        <v>0.16</v>
      </c>
      <c r="R94">
        <v>0.05</v>
      </c>
      <c r="S94">
        <v>0.12</v>
      </c>
      <c r="T94">
        <v>0.03</v>
      </c>
      <c r="U94">
        <v>0.19</v>
      </c>
      <c r="V94">
        <v>0.01</v>
      </c>
      <c r="AA94" s="84">
        <v>22</v>
      </c>
      <c r="AC94" s="84"/>
      <c r="AD94" s="91" t="s">
        <v>102</v>
      </c>
      <c r="AE94" s="91"/>
      <c r="AF94" s="92"/>
      <c r="AG94" s="92"/>
      <c r="AH94" s="93"/>
      <c r="AI94" s="109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</row>
    <row r="95" spans="1:75" x14ac:dyDescent="0.2">
      <c r="A95" s="84">
        <v>23</v>
      </c>
      <c r="I95">
        <v>0.06</v>
      </c>
      <c r="N95">
        <v>0.05</v>
      </c>
      <c r="T95">
        <v>0.03</v>
      </c>
      <c r="V95">
        <v>0.04</v>
      </c>
      <c r="AA95" s="84">
        <v>23</v>
      </c>
      <c r="AC95" s="84"/>
      <c r="AD95" s="92"/>
      <c r="AE95" s="92"/>
      <c r="AF95" s="92"/>
      <c r="AG95" s="92"/>
      <c r="AH95" s="93"/>
      <c r="AI95" s="93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</row>
    <row r="96" spans="1:75" x14ac:dyDescent="0.2">
      <c r="A96" s="84">
        <v>24</v>
      </c>
      <c r="B96">
        <v>0.03</v>
      </c>
      <c r="C96">
        <v>0.05</v>
      </c>
      <c r="D96">
        <v>0.01</v>
      </c>
      <c r="E96">
        <v>7.0000000000000007E-2</v>
      </c>
      <c r="F96">
        <v>0.05</v>
      </c>
      <c r="G96">
        <v>0.02</v>
      </c>
      <c r="H96">
        <v>0.09</v>
      </c>
      <c r="I96" s="34" t="s">
        <v>89</v>
      </c>
      <c r="J96" s="34">
        <v>0.05</v>
      </c>
      <c r="K96">
        <v>0.03</v>
      </c>
      <c r="L96">
        <v>0.03</v>
      </c>
      <c r="N96">
        <v>7.0000000000000007E-2</v>
      </c>
      <c r="O96">
        <v>0.03</v>
      </c>
      <c r="P96">
        <v>0.03</v>
      </c>
      <c r="Q96">
        <v>0.09</v>
      </c>
      <c r="R96">
        <v>0.04</v>
      </c>
      <c r="S96">
        <v>7.0000000000000007E-2</v>
      </c>
      <c r="T96">
        <v>0.04</v>
      </c>
      <c r="U96">
        <v>7.0000000000000007E-2</v>
      </c>
      <c r="V96">
        <v>0.01</v>
      </c>
      <c r="AA96" s="84">
        <v>24</v>
      </c>
      <c r="AC96" s="84"/>
      <c r="AD96" s="92"/>
      <c r="AE96" s="92"/>
      <c r="AF96" s="92"/>
      <c r="AG96" s="92"/>
      <c r="AH96" s="93"/>
      <c r="AI96" s="93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</row>
    <row r="97" spans="1:75" x14ac:dyDescent="0.2">
      <c r="A97" s="84">
        <v>25</v>
      </c>
      <c r="B97">
        <v>0.05</v>
      </c>
      <c r="C97">
        <v>0.01</v>
      </c>
      <c r="D97">
        <v>0.04</v>
      </c>
      <c r="E97">
        <v>0.08</v>
      </c>
      <c r="F97">
        <v>0.01</v>
      </c>
      <c r="G97">
        <v>0.05</v>
      </c>
      <c r="H97">
        <v>0.02</v>
      </c>
      <c r="I97">
        <v>0.03</v>
      </c>
      <c r="J97">
        <v>0.01</v>
      </c>
      <c r="K97">
        <v>0.05</v>
      </c>
      <c r="L97">
        <v>0.04</v>
      </c>
      <c r="O97">
        <v>0.04</v>
      </c>
      <c r="P97">
        <v>0.03</v>
      </c>
      <c r="Q97">
        <v>7.0000000000000007E-2</v>
      </c>
      <c r="R97">
        <v>0.01</v>
      </c>
      <c r="S97">
        <v>0.04</v>
      </c>
      <c r="T97">
        <v>0.04</v>
      </c>
      <c r="U97">
        <v>0.37</v>
      </c>
      <c r="V97">
        <v>0.01</v>
      </c>
      <c r="AA97" s="84">
        <v>25</v>
      </c>
      <c r="AC97" s="84"/>
      <c r="AD97" s="92"/>
      <c r="AE97" s="92"/>
      <c r="AF97" s="92"/>
      <c r="AG97" s="92"/>
      <c r="AH97" s="93"/>
      <c r="AI97" s="9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</row>
    <row r="98" spans="1:75" x14ac:dyDescent="0.2">
      <c r="A98" s="84">
        <v>26</v>
      </c>
      <c r="H98">
        <v>0.02</v>
      </c>
      <c r="I98">
        <v>0.03</v>
      </c>
      <c r="T98">
        <v>0.01</v>
      </c>
      <c r="AA98" s="84">
        <v>26</v>
      </c>
      <c r="AC98" s="84"/>
      <c r="AD98" s="92"/>
      <c r="AE98" s="92"/>
      <c r="AF98" s="92"/>
      <c r="AG98" s="92"/>
      <c r="AH98" s="93"/>
      <c r="AI98" s="9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</row>
    <row r="99" spans="1:75" x14ac:dyDescent="0.2">
      <c r="A99" s="84">
        <v>27</v>
      </c>
      <c r="V99">
        <v>0.03</v>
      </c>
      <c r="AA99" s="84">
        <v>27</v>
      </c>
      <c r="AC99" s="84"/>
      <c r="AD99" s="92"/>
      <c r="AE99" s="92"/>
      <c r="AF99" s="92"/>
      <c r="AG99" s="92"/>
      <c r="AH99" s="93"/>
      <c r="AI99" s="93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</row>
    <row r="100" spans="1:75" x14ac:dyDescent="0.2">
      <c r="A100" s="84">
        <v>28</v>
      </c>
      <c r="B100">
        <v>0.1</v>
      </c>
      <c r="C100">
        <v>0.2</v>
      </c>
      <c r="D100">
        <v>0.26</v>
      </c>
      <c r="F100">
        <v>0.22</v>
      </c>
      <c r="G100">
        <v>0.05</v>
      </c>
      <c r="H100">
        <v>0.03</v>
      </c>
      <c r="I100">
        <v>0.22</v>
      </c>
      <c r="J100">
        <v>0.02</v>
      </c>
      <c r="K100">
        <v>0.14000000000000001</v>
      </c>
      <c r="L100">
        <v>0.31</v>
      </c>
      <c r="N100">
        <v>0.25</v>
      </c>
      <c r="O100">
        <v>0.08</v>
      </c>
      <c r="P100">
        <v>0.59</v>
      </c>
      <c r="Q100">
        <v>0.01</v>
      </c>
      <c r="T100">
        <v>0.13</v>
      </c>
      <c r="V100">
        <v>0.04</v>
      </c>
      <c r="AA100" s="84">
        <v>28</v>
      </c>
      <c r="AC100" s="84"/>
      <c r="AD100" s="92"/>
      <c r="AE100" s="92"/>
      <c r="AF100" s="92"/>
      <c r="AG100" s="92"/>
      <c r="AH100" s="93"/>
      <c r="AI100" s="93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</row>
    <row r="101" spans="1:75" x14ac:dyDescent="0.2">
      <c r="A101" s="84">
        <v>29</v>
      </c>
      <c r="C101">
        <v>0.01</v>
      </c>
      <c r="K101">
        <v>7.0000000000000007E-2</v>
      </c>
      <c r="Q101">
        <v>0.01</v>
      </c>
      <c r="T101">
        <v>0.13</v>
      </c>
      <c r="AA101" s="84">
        <v>29</v>
      </c>
      <c r="AC101" s="84" t="s">
        <v>190</v>
      </c>
      <c r="AD101" s="92"/>
      <c r="AE101" s="92"/>
      <c r="AF101" s="92"/>
      <c r="AG101" s="92"/>
      <c r="AH101" s="93"/>
      <c r="AI101" s="93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</row>
    <row r="102" spans="1:75" x14ac:dyDescent="0.2">
      <c r="A102" s="84">
        <v>30</v>
      </c>
      <c r="C102">
        <v>0.01</v>
      </c>
      <c r="H102">
        <v>0.01</v>
      </c>
      <c r="N102">
        <v>0.01</v>
      </c>
      <c r="U102" s="161"/>
      <c r="AA102" s="84">
        <v>30</v>
      </c>
      <c r="AC102" s="84"/>
      <c r="AD102" s="92"/>
      <c r="AE102" s="92"/>
      <c r="AF102" s="92"/>
      <c r="AG102" s="92"/>
      <c r="AH102" s="93"/>
      <c r="AI102" s="93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</row>
    <row r="103" spans="1:75" x14ac:dyDescent="0.2">
      <c r="A103" s="84">
        <v>31</v>
      </c>
      <c r="AA103" s="84">
        <v>31</v>
      </c>
      <c r="AC103" s="84"/>
      <c r="AD103" s="92"/>
      <c r="AE103" s="92"/>
      <c r="AF103" s="92"/>
      <c r="AG103" s="92"/>
      <c r="AH103" s="93"/>
      <c r="AI103" s="93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</row>
    <row r="104" spans="1:75" x14ac:dyDescent="0.2">
      <c r="A104" s="102" t="s">
        <v>37</v>
      </c>
      <c r="B104" s="102">
        <f>SUM(B73:B103)</f>
        <v>0.31000000000000005</v>
      </c>
      <c r="C104" s="102">
        <f t="shared" ref="C104:V104" si="35">SUM(C73:C103)</f>
        <v>0.39</v>
      </c>
      <c r="D104" s="102">
        <f t="shared" si="35"/>
        <v>0.46000000000000008</v>
      </c>
      <c r="E104" s="102">
        <f t="shared" si="35"/>
        <v>0.34</v>
      </c>
      <c r="F104" s="102">
        <f t="shared" si="35"/>
        <v>0.76</v>
      </c>
      <c r="G104" s="102">
        <f>SUM(G73:G103)</f>
        <v>0.16</v>
      </c>
      <c r="H104" s="102">
        <f t="shared" si="35"/>
        <v>0.29000000000000004</v>
      </c>
      <c r="I104" s="102">
        <f t="shared" si="35"/>
        <v>0.44999999999999996</v>
      </c>
      <c r="J104" s="102">
        <f t="shared" si="35"/>
        <v>0.18000000000000002</v>
      </c>
      <c r="K104" s="102">
        <f t="shared" si="35"/>
        <v>0.4</v>
      </c>
      <c r="L104" s="102">
        <f t="shared" si="35"/>
        <v>0.58000000000000007</v>
      </c>
      <c r="M104" s="102">
        <f t="shared" si="35"/>
        <v>0</v>
      </c>
      <c r="N104" s="102">
        <f t="shared" si="35"/>
        <v>0.44</v>
      </c>
      <c r="O104" s="102">
        <f t="shared" si="35"/>
        <v>0.22000000000000003</v>
      </c>
      <c r="P104" s="102">
        <f t="shared" si="35"/>
        <v>0.84</v>
      </c>
      <c r="Q104" s="102">
        <f t="shared" si="35"/>
        <v>0.45</v>
      </c>
      <c r="R104" s="102">
        <f t="shared" si="35"/>
        <v>0.16000000000000003</v>
      </c>
      <c r="S104" s="102">
        <f t="shared" si="35"/>
        <v>0.33999999999999997</v>
      </c>
      <c r="T104" s="102">
        <f t="shared" si="35"/>
        <v>0.41000000000000003</v>
      </c>
      <c r="U104" s="102">
        <f t="shared" si="35"/>
        <v>0.76</v>
      </c>
      <c r="V104" s="102">
        <f t="shared" si="35"/>
        <v>0.40000000000000008</v>
      </c>
      <c r="W104" s="102"/>
      <c r="X104" s="102"/>
      <c r="Y104" s="102"/>
      <c r="Z104" s="102"/>
      <c r="AC104" s="84"/>
      <c r="AD104" s="92"/>
      <c r="AE104" s="92"/>
      <c r="AF104" s="92"/>
      <c r="AG104" s="92"/>
      <c r="AH104" s="93"/>
      <c r="AI104" s="93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</row>
    <row r="105" spans="1:75" x14ac:dyDescent="0.2">
      <c r="A105" s="84"/>
      <c r="B105" s="84"/>
      <c r="C105" s="34" t="s">
        <v>214</v>
      </c>
      <c r="D105" s="84"/>
      <c r="E105" s="34" t="s">
        <v>4</v>
      </c>
      <c r="F105" s="84"/>
      <c r="G105" s="34" t="s">
        <v>220</v>
      </c>
      <c r="H105" s="34" t="s">
        <v>216</v>
      </c>
      <c r="I105" s="84"/>
      <c r="J105" s="34" t="s">
        <v>262</v>
      </c>
      <c r="K105" s="84"/>
      <c r="L105" s="34" t="s">
        <v>228</v>
      </c>
      <c r="M105" s="34" t="s">
        <v>263</v>
      </c>
      <c r="N105" s="84"/>
      <c r="O105" s="87"/>
      <c r="P105" s="34" t="s">
        <v>213</v>
      </c>
      <c r="Q105" s="165"/>
      <c r="R105" s="34" t="s">
        <v>225</v>
      </c>
      <c r="S105" s="34" t="s">
        <v>221</v>
      </c>
      <c r="T105" s="84"/>
      <c r="U105" s="34" t="s">
        <v>39</v>
      </c>
      <c r="V105" s="34" t="s">
        <v>218</v>
      </c>
      <c r="W105" s="34" t="s">
        <v>266</v>
      </c>
      <c r="X105" s="34"/>
      <c r="Y105" s="34"/>
      <c r="Z105" s="34"/>
      <c r="AC105" s="120">
        <v>80811</v>
      </c>
      <c r="AD105" s="121"/>
      <c r="AE105" s="121" t="s">
        <v>107</v>
      </c>
      <c r="AF105" s="122"/>
      <c r="AG105" s="122"/>
      <c r="AH105" s="123"/>
      <c r="AI105" s="105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</row>
    <row r="106" spans="1:75" x14ac:dyDescent="0.2">
      <c r="A106" s="84" t="s">
        <v>41</v>
      </c>
      <c r="B106" s="84" t="s">
        <v>1</v>
      </c>
      <c r="C106" s="84" t="s">
        <v>2</v>
      </c>
      <c r="D106" s="84" t="s">
        <v>113</v>
      </c>
      <c r="E106" s="34" t="s">
        <v>212</v>
      </c>
      <c r="F106" s="84" t="s">
        <v>5</v>
      </c>
      <c r="G106" s="34" t="s">
        <v>219</v>
      </c>
      <c r="H106" s="34" t="s">
        <v>217</v>
      </c>
      <c r="I106" s="84" t="s">
        <v>6</v>
      </c>
      <c r="J106" s="84" t="s">
        <v>180</v>
      </c>
      <c r="K106" s="84" t="s">
        <v>96</v>
      </c>
      <c r="L106" s="34" t="s">
        <v>9</v>
      </c>
      <c r="M106" s="34" t="s">
        <v>189</v>
      </c>
      <c r="N106" s="84" t="s">
        <v>11</v>
      </c>
      <c r="O106" s="34" t="s">
        <v>209</v>
      </c>
      <c r="P106" s="84" t="s">
        <v>13</v>
      </c>
      <c r="Q106" s="162" t="s">
        <v>208</v>
      </c>
      <c r="R106" s="84" t="s">
        <v>191</v>
      </c>
      <c r="S106" s="34" t="s">
        <v>230</v>
      </c>
      <c r="T106" s="84" t="s">
        <v>17</v>
      </c>
      <c r="U106" s="34" t="s">
        <v>211</v>
      </c>
      <c r="V106" s="84" t="s">
        <v>19</v>
      </c>
      <c r="W106" s="84"/>
      <c r="X106" s="84"/>
      <c r="Y106" s="84"/>
      <c r="Z106" s="84"/>
      <c r="AC106" s="84"/>
      <c r="AD106" s="84"/>
      <c r="AE106" s="90" t="s">
        <v>115</v>
      </c>
      <c r="AF106" s="92" t="s">
        <v>99</v>
      </c>
      <c r="AG106" s="124" t="s">
        <v>116</v>
      </c>
      <c r="AH106" s="93" t="s">
        <v>100</v>
      </c>
      <c r="AI106" s="126" t="s">
        <v>178</v>
      </c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</row>
    <row r="107" spans="1:75" x14ac:dyDescent="0.2">
      <c r="A107" s="84">
        <f>A72</f>
        <v>2021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C107" s="84" t="s">
        <v>1</v>
      </c>
      <c r="AD107" s="84">
        <f>B139</f>
        <v>0.26</v>
      </c>
      <c r="AE107" s="97">
        <v>1.5104347826086957</v>
      </c>
      <c r="AF107" s="93">
        <f>AO28</f>
        <v>2.67</v>
      </c>
      <c r="AG107" s="93">
        <f>Average!F499</f>
        <v>5.6307142857142862</v>
      </c>
      <c r="AH107" s="93">
        <f>BB$34+BB$35+BB$36+BB$37+AF107</f>
        <v>8.1</v>
      </c>
      <c r="AI107" s="111">
        <f>AI73+Table717294154657789113[[#This Row],[Column2]]</f>
        <v>9.1765703358638167</v>
      </c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</row>
    <row r="108" spans="1:75" x14ac:dyDescent="0.2">
      <c r="A108" s="84">
        <v>1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>
        <v>0.01</v>
      </c>
      <c r="W108" s="84"/>
      <c r="X108" s="84"/>
      <c r="Y108" s="84"/>
      <c r="Z108" s="84"/>
      <c r="AA108" s="84">
        <v>1</v>
      </c>
      <c r="AC108" s="84" t="s">
        <v>2</v>
      </c>
      <c r="AD108" s="84">
        <f>C139</f>
        <v>0.14000000000000001</v>
      </c>
      <c r="AE108" s="97">
        <v>2.0415789473684209</v>
      </c>
      <c r="AF108" s="93">
        <f>AO29</f>
        <v>2.7600000000000007</v>
      </c>
      <c r="AG108" s="93">
        <f>Average!F500</f>
        <v>7.7946635610766037</v>
      </c>
      <c r="AH108" s="93">
        <f>BC$34+BC$35+BC$36+BC$37+AF108</f>
        <v>11.25</v>
      </c>
      <c r="AI108" s="111">
        <f>AI74+Table717294154657789113[[#This Row],[Column2]]</f>
        <v>13.182184565109589</v>
      </c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</row>
    <row r="109" spans="1:75" x14ac:dyDescent="0.2">
      <c r="A109" s="84">
        <v>2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>
        <v>0.01</v>
      </c>
      <c r="W109" s="84"/>
      <c r="X109" s="84"/>
      <c r="Y109" s="84"/>
      <c r="Z109" s="84"/>
      <c r="AA109" s="84">
        <v>2</v>
      </c>
      <c r="AC109" s="84" t="s">
        <v>113</v>
      </c>
      <c r="AD109" s="84">
        <f>D139</f>
        <v>0.18</v>
      </c>
      <c r="AE109" s="97"/>
      <c r="AF109" s="93">
        <f>AO30</f>
        <v>2.41</v>
      </c>
      <c r="AG109" s="93"/>
      <c r="AH109" s="93">
        <f>BD$34+BD$35+BD$36+BD$37+AF109</f>
        <v>5.1100000000000003</v>
      </c>
      <c r="AI109" s="111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</row>
    <row r="110" spans="1:75" x14ac:dyDescent="0.2">
      <c r="A110" s="84">
        <v>3</v>
      </c>
      <c r="B110" s="84"/>
      <c r="C110" s="84"/>
      <c r="D110" s="84"/>
      <c r="E110" s="84"/>
      <c r="F110" s="84"/>
      <c r="G110" s="84"/>
      <c r="H110" s="84"/>
      <c r="I110" s="3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>
        <v>0.01</v>
      </c>
      <c r="W110" s="84"/>
      <c r="X110" s="84"/>
      <c r="Y110" s="84"/>
      <c r="Z110" s="84"/>
      <c r="AA110" s="84">
        <v>3</v>
      </c>
      <c r="AC110" s="84" t="s">
        <v>4</v>
      </c>
      <c r="AD110" s="84">
        <f>E139</f>
        <v>0.49</v>
      </c>
      <c r="AE110" s="97">
        <v>1.9882608695652173</v>
      </c>
      <c r="AF110" s="93">
        <f>AO31</f>
        <v>3.6799999999999997</v>
      </c>
      <c r="AG110" s="93">
        <f>Average!F502</f>
        <v>8.7482142857142851</v>
      </c>
      <c r="AH110" s="93">
        <f>BE$34+BE$35+BE$36+BE$37+AF110</f>
        <v>8.36</v>
      </c>
      <c r="AI110" s="111">
        <f>AI76+Table717294154657789113[[#This Row],[Column2]]</f>
        <v>14.402732919254657</v>
      </c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</row>
    <row r="111" spans="1:75" x14ac:dyDescent="0.2">
      <c r="A111" s="84">
        <v>4</v>
      </c>
      <c r="B111" s="84">
        <v>0.22</v>
      </c>
      <c r="C111" s="84">
        <v>7.0000000000000007E-2</v>
      </c>
      <c r="D111" s="84">
        <v>0.15</v>
      </c>
      <c r="E111" s="84">
        <v>0.19</v>
      </c>
      <c r="F111" s="34">
        <v>0.13</v>
      </c>
      <c r="G111" s="84">
        <v>0.14000000000000001</v>
      </c>
      <c r="H111" s="84">
        <v>7.0000000000000007E-2</v>
      </c>
      <c r="I111" s="34">
        <v>0.12</v>
      </c>
      <c r="J111" s="34">
        <v>0.24</v>
      </c>
      <c r="K111" s="34">
        <v>0.22</v>
      </c>
      <c r="L111" s="34">
        <v>0.22</v>
      </c>
      <c r="M111" s="34">
        <v>0.13</v>
      </c>
      <c r="N111" s="84">
        <v>0.11</v>
      </c>
      <c r="O111" s="84">
        <v>0.12</v>
      </c>
      <c r="P111" s="84">
        <v>0.04</v>
      </c>
      <c r="Q111" s="84">
        <v>0.17</v>
      </c>
      <c r="R111" s="34">
        <v>0.18</v>
      </c>
      <c r="S111" s="34">
        <v>0.19</v>
      </c>
      <c r="T111" s="84">
        <v>7.0000000000000007E-2</v>
      </c>
      <c r="U111" s="34">
        <v>0.23</v>
      </c>
      <c r="V111" s="34">
        <v>0.04</v>
      </c>
      <c r="W111" s="34"/>
      <c r="X111" s="34"/>
      <c r="Y111" s="34"/>
      <c r="Z111" s="34"/>
      <c r="AA111" s="84">
        <v>4</v>
      </c>
      <c r="AC111" s="84" t="s">
        <v>5</v>
      </c>
      <c r="AD111" s="84">
        <f>F139</f>
        <v>0.14000000000000001</v>
      </c>
      <c r="AE111" s="97">
        <v>1.7626086956521743</v>
      </c>
      <c r="AF111" s="93">
        <f>AO32</f>
        <v>2.85</v>
      </c>
      <c r="AG111" s="93">
        <f>Average!F503</f>
        <v>5.9353571428571428</v>
      </c>
      <c r="AH111" s="93">
        <f>BF$34+BF$35+BF$36+BF$37+AF111</f>
        <v>9.27</v>
      </c>
      <c r="AI111" s="111">
        <f>AI77+Table717294154657789113[[#This Row],[Column2]]</f>
        <v>10.926153536479625</v>
      </c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</row>
    <row r="112" spans="1:75" x14ac:dyDescent="0.2">
      <c r="A112" s="84">
        <v>5</v>
      </c>
      <c r="B112" s="84"/>
      <c r="C112" s="84"/>
      <c r="D112" s="34"/>
      <c r="E112" s="84"/>
      <c r="F112" s="34"/>
      <c r="G112" s="34"/>
      <c r="H112" s="34"/>
      <c r="I112" s="84">
        <v>0.12</v>
      </c>
      <c r="J112" s="84"/>
      <c r="L112" s="84">
        <v>0.01</v>
      </c>
      <c r="M112" s="84"/>
      <c r="N112" s="34"/>
      <c r="O112" s="84">
        <v>0.12</v>
      </c>
      <c r="P112" s="34"/>
      <c r="Q112" s="84"/>
      <c r="R112" s="34"/>
      <c r="T112" s="84"/>
      <c r="U112" s="84"/>
      <c r="V112" s="34">
        <v>0.02</v>
      </c>
      <c r="W112" s="34"/>
      <c r="X112" s="34"/>
      <c r="Y112" s="34"/>
      <c r="Z112" s="34"/>
      <c r="AA112" s="84">
        <v>5</v>
      </c>
      <c r="AC112" s="84" t="s">
        <v>6</v>
      </c>
      <c r="AD112" s="84">
        <f>I139</f>
        <v>0.28000000000000003</v>
      </c>
      <c r="AE112" s="97">
        <v>1.3140000000000001</v>
      </c>
      <c r="AF112" s="93">
        <f t="shared" ref="AF112:AF125" si="36">AO35</f>
        <v>3.7000000000000011</v>
      </c>
      <c r="AG112" s="93">
        <f>Average!F504</f>
        <v>5.1844999999999999</v>
      </c>
      <c r="AH112" s="93">
        <f>BI$34+BI$35+BI$36+BI$37+AF112</f>
        <v>8.1500000000000021</v>
      </c>
      <c r="AI112" s="111">
        <f>AI78+Table717294154657789113[[#This Row],[Column2]]</f>
        <v>9.235732198142415</v>
      </c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</row>
    <row r="113" spans="1:75" x14ac:dyDescent="0.2">
      <c r="A113" s="84">
        <v>6</v>
      </c>
      <c r="B113" s="84"/>
      <c r="C113" s="84"/>
      <c r="D113" s="34"/>
      <c r="E113" s="34"/>
      <c r="F113" s="84"/>
      <c r="G113" s="84"/>
      <c r="H113" s="34">
        <v>0.01</v>
      </c>
      <c r="I113" s="34"/>
      <c r="J113" s="3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34">
        <v>0.02</v>
      </c>
      <c r="W113" s="34"/>
      <c r="X113" s="34"/>
      <c r="Y113" s="34"/>
      <c r="Z113" s="34"/>
      <c r="AA113" s="84">
        <v>6</v>
      </c>
      <c r="AC113" s="84" t="s">
        <v>180</v>
      </c>
      <c r="AD113" s="84">
        <f>J139</f>
        <v>0.28000000000000003</v>
      </c>
      <c r="AE113" s="97">
        <v>1.5482608695652174</v>
      </c>
      <c r="AF113" s="93">
        <f t="shared" si="36"/>
        <v>2.3500000000000005</v>
      </c>
      <c r="AG113" s="93">
        <f>Average!F505</f>
        <v>6.0846428571428568</v>
      </c>
      <c r="AH113" s="93">
        <f>BJ$34+BJ$35+BJ$36+BJ$37+AF113</f>
        <v>9.2100000000000009</v>
      </c>
      <c r="AI113" s="111">
        <f>AI79+Table717294154657789113[[#This Row],[Column2]]</f>
        <v>10.456307754242536</v>
      </c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</row>
    <row r="114" spans="1:75" x14ac:dyDescent="0.2">
      <c r="A114" s="84">
        <v>7</v>
      </c>
      <c r="B114" s="84"/>
      <c r="C114" s="84"/>
      <c r="D114" s="3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34">
        <v>0.01</v>
      </c>
      <c r="W114" s="34"/>
      <c r="X114" s="34"/>
      <c r="Y114" s="34"/>
      <c r="Z114" s="34"/>
      <c r="AA114" s="84">
        <v>7</v>
      </c>
      <c r="AC114" s="84" t="s">
        <v>96</v>
      </c>
      <c r="AD114" s="84">
        <f>K139</f>
        <v>0.28999999999999998</v>
      </c>
      <c r="AE114" s="97"/>
      <c r="AF114" s="93">
        <f t="shared" si="36"/>
        <v>3.4100000000000006</v>
      </c>
      <c r="AG114" s="93"/>
      <c r="AH114" s="93">
        <f>BK$34+BK$35+BK$36+BK$37+AF114</f>
        <v>9.32</v>
      </c>
      <c r="AI114" s="111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</row>
    <row r="115" spans="1:75" x14ac:dyDescent="0.2">
      <c r="A115" s="84">
        <v>8</v>
      </c>
      <c r="B115" s="84">
        <v>0.01</v>
      </c>
      <c r="C115" s="84">
        <v>0.01</v>
      </c>
      <c r="D115" s="34"/>
      <c r="E115" s="84"/>
      <c r="F115" s="84"/>
      <c r="G115" s="84"/>
      <c r="H115" s="84"/>
      <c r="I115" s="84"/>
      <c r="J115" s="84"/>
      <c r="K115" s="84"/>
      <c r="L115" s="84">
        <v>0.01</v>
      </c>
      <c r="M115" s="84"/>
      <c r="N115" s="84"/>
      <c r="O115" s="84"/>
      <c r="P115" s="84">
        <v>0.02</v>
      </c>
      <c r="Q115" s="84"/>
      <c r="R115" s="34"/>
      <c r="S115" s="84"/>
      <c r="T115" s="84"/>
      <c r="U115" s="84">
        <v>0.04</v>
      </c>
      <c r="V115" s="34">
        <v>0.02</v>
      </c>
      <c r="W115" s="34"/>
      <c r="X115" s="34"/>
      <c r="Y115" s="34"/>
      <c r="Z115" s="34"/>
      <c r="AA115" s="84">
        <v>8</v>
      </c>
      <c r="AC115" s="84" t="s">
        <v>9</v>
      </c>
      <c r="AD115" s="84">
        <f>L139</f>
        <v>0.30000000000000004</v>
      </c>
      <c r="AE115" s="97">
        <v>1.8860869565217393</v>
      </c>
      <c r="AF115" s="93">
        <f t="shared" si="36"/>
        <v>3.7300000000000004</v>
      </c>
      <c r="AG115" s="93">
        <f>Average!F507</f>
        <v>7.3635714285714284</v>
      </c>
      <c r="AH115" s="93">
        <f>BL$34+BL$35+BL$36+BL$37+AF115</f>
        <v>11.43</v>
      </c>
      <c r="AI115" s="111">
        <f>AI81+Table717294154657789113[[#This Row],[Column2]]</f>
        <v>12.367895365504062</v>
      </c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</row>
    <row r="116" spans="1:75" x14ac:dyDescent="0.2">
      <c r="A116" s="84">
        <v>9</v>
      </c>
      <c r="B116" s="84"/>
      <c r="C116" s="84"/>
      <c r="D116" s="84"/>
      <c r="E116" s="84"/>
      <c r="F116" s="84"/>
      <c r="G116" s="84"/>
      <c r="H116" s="84"/>
      <c r="I116" s="139"/>
      <c r="J116" s="84"/>
      <c r="K116" s="84"/>
      <c r="L116" s="84"/>
      <c r="M116" s="84"/>
      <c r="N116" s="84"/>
      <c r="O116" s="84"/>
      <c r="Q116" s="84"/>
      <c r="R116" s="84"/>
      <c r="S116" s="84"/>
      <c r="T116" s="84"/>
      <c r="U116" s="84"/>
      <c r="V116" s="34"/>
      <c r="W116" s="34"/>
      <c r="X116" s="34"/>
      <c r="Y116" s="34"/>
      <c r="Z116" s="34"/>
      <c r="AA116" s="84">
        <v>9</v>
      </c>
      <c r="AC116" s="34" t="s">
        <v>195</v>
      </c>
      <c r="AD116" s="84">
        <f>M139</f>
        <v>0.59000000000000008</v>
      </c>
      <c r="AE116" s="97">
        <v>1.618260869565217</v>
      </c>
      <c r="AF116" s="93">
        <f t="shared" si="36"/>
        <v>0.59000000000000008</v>
      </c>
      <c r="AG116" s="93">
        <f>Average!F508</f>
        <v>6.6116666666666664</v>
      </c>
      <c r="AH116" s="93">
        <f>BM$34+BM$35+BM$36+BM$37+AF116</f>
        <v>0.59000000000000008</v>
      </c>
      <c r="AI116" s="111">
        <f>AI82+Table717294154657789113[[#This Row],[Column2]]</f>
        <v>10.633097826086956</v>
      </c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</row>
    <row r="117" spans="1:75" x14ac:dyDescent="0.2">
      <c r="A117" s="84">
        <v>10</v>
      </c>
      <c r="B117" s="84">
        <v>0.01</v>
      </c>
      <c r="C117" s="84"/>
      <c r="D117" s="84"/>
      <c r="E117" s="84">
        <v>0.14000000000000001</v>
      </c>
      <c r="F117" s="84"/>
      <c r="G117" s="84"/>
      <c r="H117" s="84"/>
      <c r="I117" s="84"/>
      <c r="J117" s="84"/>
      <c r="K117" s="84">
        <v>0.01</v>
      </c>
      <c r="L117" s="84">
        <v>0.03</v>
      </c>
      <c r="M117" s="84"/>
      <c r="N117" s="84"/>
      <c r="O117" s="84"/>
      <c r="P117" s="84">
        <v>0.13</v>
      </c>
      <c r="Q117" s="84">
        <v>0.15</v>
      </c>
      <c r="R117" s="84">
        <v>0.09</v>
      </c>
      <c r="S117" s="34">
        <v>0.09</v>
      </c>
      <c r="T117" s="84"/>
      <c r="U117" s="34">
        <v>0.09</v>
      </c>
      <c r="V117" s="84"/>
      <c r="W117" s="84"/>
      <c r="X117" s="84"/>
      <c r="Y117" s="84"/>
      <c r="Z117" s="84"/>
      <c r="AA117" s="84">
        <v>10</v>
      </c>
      <c r="AC117" s="84" t="s">
        <v>11</v>
      </c>
      <c r="AD117" s="84">
        <f>N139</f>
        <v>0.16</v>
      </c>
      <c r="AE117" s="97">
        <v>1.9852173913043476</v>
      </c>
      <c r="AF117" s="93">
        <f t="shared" si="36"/>
        <v>2.5900000000000007</v>
      </c>
      <c r="AG117" s="93">
        <f>Average!F509</f>
        <v>6.7275</v>
      </c>
      <c r="AH117" s="93">
        <f>BN$34+BN$35+BN$36+BN$37+AF117</f>
        <v>11.100000000000001</v>
      </c>
      <c r="AI117" s="111">
        <f>AI83+Table717294154657789113[[#This Row],[Column2]]</f>
        <v>11.846538992408556</v>
      </c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</row>
    <row r="118" spans="1:75" x14ac:dyDescent="0.2">
      <c r="A118" s="84">
        <v>11</v>
      </c>
      <c r="B118" s="84"/>
      <c r="E118" s="84"/>
      <c r="F118" s="84"/>
      <c r="G118" s="84"/>
      <c r="H118" s="84"/>
      <c r="I118" s="84"/>
      <c r="J118" s="84"/>
      <c r="L118" s="84"/>
      <c r="M118" s="84"/>
      <c r="N118" s="84"/>
      <c r="O118" s="84"/>
      <c r="Q118" s="84"/>
      <c r="R118" s="84"/>
      <c r="T118" s="84"/>
      <c r="U118" s="84"/>
      <c r="V118" s="34">
        <v>0.08</v>
      </c>
      <c r="W118" s="34"/>
      <c r="X118" s="34"/>
      <c r="Y118" s="34"/>
      <c r="Z118" s="34"/>
      <c r="AA118" s="84">
        <v>11</v>
      </c>
      <c r="AC118" s="84" t="str">
        <f>O106</f>
        <v>Dye Seed</v>
      </c>
      <c r="AD118" s="84">
        <f>O139</f>
        <v>0.43000000000000005</v>
      </c>
      <c r="AE118" s="97">
        <v>1.5217391304347829</v>
      </c>
      <c r="AF118" s="93">
        <f t="shared" si="36"/>
        <v>2.6200000000000006</v>
      </c>
      <c r="AG118" s="93">
        <f>Average!F510</f>
        <v>5.828333333333334</v>
      </c>
      <c r="AH118" s="93">
        <f>BO$34+BO$35+BO$36+BO$37+AF118</f>
        <v>2.6200000000000006</v>
      </c>
      <c r="AI118" s="111">
        <f>AI84+Table717294154657789113[[#This Row],[Column2]]</f>
        <v>9.8739723320158124</v>
      </c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</row>
    <row r="119" spans="1:75" x14ac:dyDescent="0.2">
      <c r="A119" s="84">
        <v>12</v>
      </c>
      <c r="B119" s="84"/>
      <c r="F119" s="84"/>
      <c r="G119" s="84"/>
      <c r="H119" s="84"/>
      <c r="J119" s="84"/>
      <c r="L119" s="84"/>
      <c r="M119" s="84"/>
      <c r="N119" s="84"/>
      <c r="O119" s="84"/>
      <c r="Q119" s="84"/>
      <c r="S119" s="84"/>
      <c r="T119" s="84"/>
      <c r="U119" s="84"/>
      <c r="V119" s="34">
        <v>0.01</v>
      </c>
      <c r="W119" s="34"/>
      <c r="X119" s="34"/>
      <c r="Y119" s="34"/>
      <c r="Z119" s="34"/>
      <c r="AA119" s="84">
        <v>12</v>
      </c>
      <c r="AC119" s="84" t="s">
        <v>13</v>
      </c>
      <c r="AD119" s="84">
        <f>P139</f>
        <v>0.29000000000000004</v>
      </c>
      <c r="AE119" s="97">
        <v>1.5395652173913041</v>
      </c>
      <c r="AF119" s="93">
        <f t="shared" si="36"/>
        <v>3.37</v>
      </c>
      <c r="AG119" s="93">
        <f>Average!F511</f>
        <v>6.0232142857142863</v>
      </c>
      <c r="AH119" s="93">
        <f>BP$34+BP$35+BP$36+BP$37+AF119</f>
        <v>9.7100000000000009</v>
      </c>
      <c r="AI119" s="111">
        <f>AI85+Table717294154657789113[[#This Row],[Column2]]</f>
        <v>10.504906832298136</v>
      </c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</row>
    <row r="120" spans="1:75" x14ac:dyDescent="0.2">
      <c r="A120" s="84">
        <v>13</v>
      </c>
      <c r="B120" s="84"/>
      <c r="C120" s="84"/>
      <c r="D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Q120" s="84"/>
      <c r="S120" s="84"/>
      <c r="T120" s="84"/>
      <c r="U120" s="84"/>
      <c r="V120" s="84"/>
      <c r="W120" s="84"/>
      <c r="X120" s="84"/>
      <c r="Y120" s="84"/>
      <c r="Z120" s="84"/>
      <c r="AA120" s="84">
        <v>13</v>
      </c>
      <c r="AC120" s="84" t="s">
        <v>14</v>
      </c>
      <c r="AD120" s="84">
        <f>Q139</f>
        <v>0.44</v>
      </c>
      <c r="AE120" s="97">
        <v>1.4852173913043483</v>
      </c>
      <c r="AF120" s="93">
        <f t="shared" si="36"/>
        <v>3.5300000000000002</v>
      </c>
      <c r="AG120" s="93">
        <f>Average!F512</f>
        <v>5.5142083842083842</v>
      </c>
      <c r="AH120" s="93">
        <f>BQ$34+BQ$35+BQ$36+BQ$37+AF120</f>
        <v>8.1900000000000013</v>
      </c>
      <c r="AI120" s="111">
        <f>AI86+Table717294154657789113[[#This Row],[Column2]]</f>
        <v>9.4611351772221344</v>
      </c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</row>
    <row r="121" spans="1:75" x14ac:dyDescent="0.2">
      <c r="A121" s="84">
        <v>14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34"/>
      <c r="M121" s="84"/>
      <c r="N121" s="84"/>
      <c r="O121" s="84"/>
      <c r="P121" s="84"/>
      <c r="Q121" s="84"/>
      <c r="R121" s="84"/>
      <c r="T121" s="84"/>
      <c r="U121" s="84"/>
      <c r="V121" s="84">
        <v>0.02</v>
      </c>
      <c r="W121" s="84"/>
      <c r="X121" s="84"/>
      <c r="Y121" s="84"/>
      <c r="Z121" s="84"/>
      <c r="AA121" s="84">
        <v>14</v>
      </c>
      <c r="AC121" s="84" t="str">
        <f>R106</f>
        <v>Mayveiw</v>
      </c>
      <c r="AD121" s="84">
        <f>R139</f>
        <v>0.27</v>
      </c>
      <c r="AE121" s="97">
        <v>1.5223529411764705</v>
      </c>
      <c r="AF121" s="93">
        <f t="shared" si="36"/>
        <v>2.3400000000000003</v>
      </c>
      <c r="AG121" s="93">
        <f>Average!F513</f>
        <v>5.5558823529411763</v>
      </c>
      <c r="AH121" s="93">
        <f>BR$34+BR$35+BR$36+BR$37+AF121</f>
        <v>2.3400000000000003</v>
      </c>
      <c r="AI121" s="111">
        <f>AI87+Table717294154657789113[[#This Row],[Column2]]</f>
        <v>9.8045751633986935</v>
      </c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</row>
    <row r="122" spans="1:75" x14ac:dyDescent="0.2">
      <c r="A122" s="84">
        <v>15</v>
      </c>
      <c r="B122" s="84"/>
      <c r="C122" s="84"/>
      <c r="D122" s="34"/>
      <c r="E122" s="84"/>
      <c r="F122" s="34"/>
      <c r="G122" s="34"/>
      <c r="H122" s="34"/>
      <c r="I122" s="34"/>
      <c r="J122" s="84"/>
      <c r="K122" s="84"/>
      <c r="L122" s="84"/>
      <c r="M122" s="84"/>
      <c r="N122" s="34"/>
      <c r="O122" s="34"/>
      <c r="P122" s="34"/>
      <c r="Q122" s="34"/>
      <c r="R122" s="34"/>
      <c r="S122" s="84"/>
      <c r="T122" s="34"/>
      <c r="U122" s="84"/>
      <c r="V122" s="34">
        <v>0.02</v>
      </c>
      <c r="W122" s="34"/>
      <c r="X122" s="34"/>
      <c r="Y122" s="34"/>
      <c r="Z122" s="34"/>
      <c r="AA122" s="84">
        <v>15</v>
      </c>
      <c r="AC122" s="84" t="s">
        <v>16</v>
      </c>
      <c r="AD122" s="84">
        <f>S139</f>
        <v>0.42000000000000004</v>
      </c>
      <c r="AE122" s="97">
        <v>1.9008695652173913</v>
      </c>
      <c r="AF122" s="93">
        <f t="shared" si="36"/>
        <v>3.21</v>
      </c>
      <c r="AG122" s="93">
        <f>Average!F514</f>
        <v>7.316071428571429</v>
      </c>
      <c r="AH122" s="93">
        <f>BS$34+BS$35+BS$36+BS$37+AF122</f>
        <v>10.97</v>
      </c>
      <c r="AI122" s="111">
        <f>AI88+Table717294154657789113[[#This Row],[Column2]]</f>
        <v>12.420441949354993</v>
      </c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</row>
    <row r="123" spans="1:75" x14ac:dyDescent="0.2">
      <c r="A123" s="84">
        <v>16</v>
      </c>
      <c r="C123" s="84"/>
      <c r="F123" s="84"/>
      <c r="G123" s="84"/>
      <c r="H123" s="84"/>
      <c r="I123" s="84"/>
      <c r="J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>
        <v>16</v>
      </c>
      <c r="AC123" s="84" t="s">
        <v>17</v>
      </c>
      <c r="AD123" s="84">
        <f>T139</f>
        <v>0.38</v>
      </c>
      <c r="AE123" s="97">
        <v>1.7959090909090916</v>
      </c>
      <c r="AF123" s="93">
        <f t="shared" si="36"/>
        <v>3.33</v>
      </c>
      <c r="AG123" s="93">
        <f>Average!F515</f>
        <v>6.6355698005698009</v>
      </c>
      <c r="AH123" s="93">
        <f>BT$34+BT$35+BT$36+BT$37+AF123</f>
        <v>9.43</v>
      </c>
      <c r="AI123" s="111">
        <f>AI89+Table717294154657789113[[#This Row],[Column2]]</f>
        <v>10.967999037999039</v>
      </c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</row>
    <row r="124" spans="1:75" x14ac:dyDescent="0.2">
      <c r="A124" s="84">
        <v>17</v>
      </c>
      <c r="B124" s="84"/>
      <c r="C124" s="84"/>
      <c r="D124" s="34"/>
      <c r="E124" s="84"/>
      <c r="F124" s="84"/>
      <c r="G124" s="84"/>
      <c r="H124" s="84"/>
      <c r="I124" s="34"/>
      <c r="J124" s="84"/>
      <c r="K124" s="84"/>
      <c r="L124" s="34"/>
      <c r="M124" s="3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>
        <v>17</v>
      </c>
      <c r="AC124" s="84" t="s">
        <v>18</v>
      </c>
      <c r="AD124" s="84">
        <f>U139</f>
        <v>0.37</v>
      </c>
      <c r="AE124" s="97">
        <v>1.8908333333333334</v>
      </c>
      <c r="AF124" s="93">
        <f t="shared" si="36"/>
        <v>4.54</v>
      </c>
      <c r="AG124" s="93">
        <f>Average!F516</f>
        <v>7.4830769230769221</v>
      </c>
      <c r="AH124" s="93">
        <f>BU$34+BU$35+BU$36+BU$37+AF124</f>
        <v>4.54</v>
      </c>
      <c r="AI124" s="111">
        <f>AI90+Table717294154657789113[[#This Row],[Column2]]</f>
        <v>12.032051282051283</v>
      </c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</row>
    <row r="125" spans="1:75" x14ac:dyDescent="0.2">
      <c r="A125" s="84">
        <v>18</v>
      </c>
      <c r="B125" s="84"/>
      <c r="C125" s="84"/>
      <c r="F125" s="84"/>
      <c r="G125" s="84"/>
      <c r="H125" s="84"/>
      <c r="I125" s="34"/>
      <c r="J125" s="84"/>
      <c r="L125" s="84"/>
      <c r="M125" s="34"/>
      <c r="N125" s="84"/>
      <c r="O125" s="84"/>
      <c r="P125" s="84"/>
      <c r="Q125" s="84"/>
      <c r="R125" s="84"/>
      <c r="U125" s="84"/>
      <c r="V125" s="34">
        <v>0.01</v>
      </c>
      <c r="W125" s="34"/>
      <c r="X125" s="34"/>
      <c r="Y125" s="34"/>
      <c r="Z125" s="34"/>
      <c r="AA125" s="84">
        <v>18</v>
      </c>
      <c r="AC125" s="84" t="s">
        <v>19</v>
      </c>
      <c r="AD125" s="84">
        <f>V139</f>
        <v>0.41000000000000014</v>
      </c>
      <c r="AE125" s="97">
        <v>2.4596153846153843</v>
      </c>
      <c r="AF125" s="93">
        <f t="shared" si="36"/>
        <v>5.75</v>
      </c>
      <c r="AG125" s="93">
        <f>Average!F517</f>
        <v>12.321944444444444</v>
      </c>
      <c r="AH125" s="93">
        <f>BV$34+BV$35+BV$36+BV$37+AF125</f>
        <v>12.120000000000001</v>
      </c>
      <c r="AI125" s="111">
        <f>AI91+Table717294154657789113[[#This Row],[Column2]]</f>
        <v>18.264102564102565</v>
      </c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</row>
    <row r="126" spans="1:75" x14ac:dyDescent="0.2">
      <c r="A126" s="84">
        <v>19</v>
      </c>
      <c r="B126" s="34"/>
      <c r="C126" s="84"/>
      <c r="D126" s="34"/>
      <c r="E126" s="34"/>
      <c r="F126" s="84"/>
      <c r="G126" s="84"/>
      <c r="H126" s="84"/>
      <c r="I126" s="34"/>
      <c r="J126" s="84"/>
      <c r="K126" s="84"/>
      <c r="L126" s="34"/>
      <c r="M126" s="84"/>
      <c r="N126" s="84"/>
      <c r="O126" s="84"/>
      <c r="P126" s="84"/>
      <c r="Q126" s="84"/>
      <c r="R126" s="84"/>
      <c r="S126" s="84"/>
      <c r="T126" s="84"/>
      <c r="U126" s="84"/>
      <c r="V126" s="34">
        <v>0.01</v>
      </c>
      <c r="W126" s="34"/>
      <c r="X126" s="34"/>
      <c r="Y126" s="34"/>
      <c r="Z126" s="34"/>
      <c r="AA126" s="84">
        <v>19</v>
      </c>
      <c r="AC126" s="84"/>
      <c r="AD126" s="84"/>
      <c r="AE126" s="90"/>
      <c r="AF126" s="92"/>
      <c r="AG126" s="92"/>
      <c r="AH126" s="93"/>
      <c r="AI126" s="126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</row>
    <row r="127" spans="1:75" x14ac:dyDescent="0.2">
      <c r="A127" s="84">
        <v>20</v>
      </c>
      <c r="B127" s="34"/>
      <c r="C127" s="84"/>
      <c r="D127" s="34"/>
      <c r="E127" s="34"/>
      <c r="F127" s="84"/>
      <c r="G127" s="84"/>
      <c r="H127" s="84"/>
      <c r="I127" s="34"/>
      <c r="J127" s="84"/>
      <c r="K127" s="34"/>
      <c r="L127" s="34"/>
      <c r="M127" s="84"/>
      <c r="N127" s="84"/>
      <c r="O127" s="34"/>
      <c r="P127" s="84"/>
      <c r="Q127" s="84"/>
      <c r="R127" s="34"/>
      <c r="S127" s="84"/>
      <c r="T127" s="84"/>
      <c r="U127" s="84"/>
      <c r="V127" s="34">
        <v>0.02</v>
      </c>
      <c r="W127" s="34"/>
      <c r="X127" s="34"/>
      <c r="Y127" s="34"/>
      <c r="Z127" s="34"/>
      <c r="AA127" s="84">
        <v>20</v>
      </c>
      <c r="AC127" s="84" t="s">
        <v>101</v>
      </c>
      <c r="AD127" s="90"/>
      <c r="AE127" s="90"/>
      <c r="AF127" s="92"/>
      <c r="AG127" s="170"/>
      <c r="AH127" s="92" t="s">
        <v>145</v>
      </c>
      <c r="AI127" s="93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</row>
    <row r="128" spans="1:75" x14ac:dyDescent="0.2">
      <c r="A128" s="84">
        <v>21</v>
      </c>
      <c r="B128" s="84"/>
      <c r="C128" s="34"/>
      <c r="D128" s="84"/>
      <c r="E128" s="84"/>
      <c r="F128" s="84"/>
      <c r="G128" s="84"/>
      <c r="H128" s="84"/>
      <c r="I128" s="84"/>
      <c r="J128" s="84"/>
      <c r="K128" s="34"/>
      <c r="L128" s="34"/>
      <c r="M128" s="84"/>
      <c r="N128" s="84"/>
      <c r="O128" s="34"/>
      <c r="P128" s="34"/>
      <c r="Q128" s="84"/>
      <c r="R128" s="34"/>
      <c r="S128" s="84"/>
      <c r="T128" s="84">
        <v>0.02</v>
      </c>
      <c r="U128" s="84"/>
      <c r="V128" s="34">
        <v>0.03</v>
      </c>
      <c r="W128" s="34"/>
      <c r="X128" s="34"/>
      <c r="Y128" s="34"/>
      <c r="Z128" s="34"/>
      <c r="AA128" s="84">
        <v>21</v>
      </c>
      <c r="AC128" s="84"/>
      <c r="AD128" s="91" t="s">
        <v>102</v>
      </c>
      <c r="AE128" s="91"/>
      <c r="AF128" s="127" t="s">
        <v>179</v>
      </c>
      <c r="AG128" s="92"/>
      <c r="AH128" s="93"/>
      <c r="AI128" s="126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</row>
    <row r="129" spans="1:75" x14ac:dyDescent="0.2">
      <c r="A129" s="84">
        <v>22</v>
      </c>
      <c r="B129" s="34"/>
      <c r="C129" s="34"/>
      <c r="D129" s="34">
        <v>0.01</v>
      </c>
      <c r="E129" s="84"/>
      <c r="F129" s="34"/>
      <c r="G129" s="84">
        <v>0.02</v>
      </c>
      <c r="H129" s="84">
        <v>0.05</v>
      </c>
      <c r="I129" s="34"/>
      <c r="J129" s="84">
        <v>0.01</v>
      </c>
      <c r="K129" s="34">
        <v>0.02</v>
      </c>
      <c r="L129" s="84">
        <v>0.02</v>
      </c>
      <c r="M129" s="34">
        <v>0.01</v>
      </c>
      <c r="N129" s="34">
        <v>0.05</v>
      </c>
      <c r="O129" s="34">
        <v>0.01</v>
      </c>
      <c r="P129" s="34"/>
      <c r="Q129" s="34"/>
      <c r="R129" s="34"/>
      <c r="S129" s="84"/>
      <c r="T129" s="34"/>
      <c r="U129" s="84">
        <v>0.01</v>
      </c>
      <c r="V129" s="34"/>
      <c r="W129" s="34"/>
      <c r="X129" s="34"/>
      <c r="Y129" s="34"/>
      <c r="Z129" s="34"/>
      <c r="AA129" s="84">
        <v>22</v>
      </c>
      <c r="AC129" s="84"/>
      <c r="AD129" s="92"/>
      <c r="AE129" s="92"/>
      <c r="AF129" s="92"/>
      <c r="AG129" s="92"/>
      <c r="AH129" s="93"/>
      <c r="AI129" s="93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</row>
    <row r="130" spans="1:75" x14ac:dyDescent="0.2">
      <c r="A130" s="84">
        <v>23</v>
      </c>
      <c r="B130" s="34"/>
      <c r="C130" s="84"/>
      <c r="D130" s="34"/>
      <c r="E130" s="34"/>
      <c r="F130" s="34"/>
      <c r="G130" s="84"/>
      <c r="H130" s="84"/>
      <c r="I130" s="34"/>
      <c r="J130" s="84"/>
      <c r="K130" s="34"/>
      <c r="L130" s="34"/>
      <c r="M130" s="84"/>
      <c r="N130" s="34"/>
      <c r="O130" s="34">
        <v>0.01</v>
      </c>
      <c r="P130" s="34"/>
      <c r="Q130" s="34"/>
      <c r="R130" s="34"/>
      <c r="S130" s="84"/>
      <c r="T130" s="34">
        <v>0.14000000000000001</v>
      </c>
      <c r="U130" s="84"/>
      <c r="V130" s="34">
        <v>0.01</v>
      </c>
      <c r="W130" s="34"/>
      <c r="X130" s="34"/>
      <c r="Y130" s="34"/>
      <c r="Z130" s="34"/>
      <c r="AA130" s="84">
        <v>23</v>
      </c>
      <c r="AC130" s="84"/>
      <c r="AD130" s="92"/>
      <c r="AE130" s="92"/>
      <c r="AF130" s="92"/>
      <c r="AG130" s="92"/>
      <c r="AH130" s="93"/>
      <c r="AI130" s="93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</row>
    <row r="131" spans="1:75" x14ac:dyDescent="0.2">
      <c r="A131" s="84">
        <v>24</v>
      </c>
      <c r="B131" s="84">
        <v>0.02</v>
      </c>
      <c r="C131" s="84">
        <v>0.06</v>
      </c>
      <c r="D131" s="84">
        <v>0.02</v>
      </c>
      <c r="E131" s="84">
        <v>0.16</v>
      </c>
      <c r="F131" s="84"/>
      <c r="G131" s="84">
        <v>0.01</v>
      </c>
      <c r="H131" s="84">
        <v>7.0000000000000007E-2</v>
      </c>
      <c r="I131" s="34">
        <v>0.02</v>
      </c>
      <c r="J131" s="34">
        <v>0.03</v>
      </c>
      <c r="K131" s="34">
        <v>0.04</v>
      </c>
      <c r="L131" s="84">
        <v>0.01</v>
      </c>
      <c r="M131" s="34">
        <v>0.16</v>
      </c>
      <c r="N131" s="84"/>
      <c r="O131" s="84">
        <v>7.0000000000000007E-2</v>
      </c>
      <c r="P131" s="84">
        <v>0.1</v>
      </c>
      <c r="Q131" s="84">
        <v>0.12</v>
      </c>
      <c r="R131" s="34"/>
      <c r="S131">
        <v>0.14000000000000001</v>
      </c>
      <c r="T131" s="34">
        <v>0.15</v>
      </c>
      <c r="U131" s="84"/>
      <c r="V131" s="84"/>
      <c r="W131" s="84"/>
      <c r="X131" s="84"/>
      <c r="Y131" s="84"/>
      <c r="Z131" s="84"/>
      <c r="AA131" s="84">
        <v>24</v>
      </c>
      <c r="AC131" s="84"/>
      <c r="AD131" s="92"/>
      <c r="AE131" s="92"/>
      <c r="AF131" s="92"/>
      <c r="AG131" s="92"/>
      <c r="AH131" s="93"/>
      <c r="AI131" s="93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</row>
    <row r="132" spans="1:75" x14ac:dyDescent="0.2">
      <c r="A132" s="84">
        <v>25</v>
      </c>
      <c r="C132" s="84"/>
      <c r="D132" s="34"/>
      <c r="F132" s="84">
        <v>0.01</v>
      </c>
      <c r="G132" s="84"/>
      <c r="H132" s="84"/>
      <c r="I132" s="84">
        <v>0.02</v>
      </c>
      <c r="J132" s="84"/>
      <c r="L132" s="84"/>
      <c r="M132" s="84"/>
      <c r="N132" s="34"/>
      <c r="O132" s="34">
        <v>7.0000000000000007E-2</v>
      </c>
      <c r="P132" s="34"/>
      <c r="Q132" s="84"/>
      <c r="R132" s="34"/>
      <c r="S132" s="84"/>
      <c r="T132" s="84"/>
      <c r="U132" s="84"/>
      <c r="V132" s="34"/>
      <c r="W132" s="34"/>
      <c r="X132" s="34"/>
      <c r="Y132" s="34"/>
      <c r="Z132" s="34"/>
      <c r="AA132" s="84">
        <v>25</v>
      </c>
      <c r="AC132" s="84"/>
      <c r="AD132" s="92"/>
      <c r="AE132" s="92"/>
      <c r="AF132" s="92"/>
      <c r="AG132" s="92"/>
      <c r="AH132" s="93"/>
      <c r="AI132" s="93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</row>
    <row r="133" spans="1:75" x14ac:dyDescent="0.2">
      <c r="A133" s="84">
        <v>26</v>
      </c>
      <c r="B133" s="84"/>
      <c r="C133" s="84"/>
      <c r="D133" s="34"/>
      <c r="E133" s="84"/>
      <c r="F133" s="84"/>
      <c r="G133" s="84"/>
      <c r="H133" s="84"/>
      <c r="I133" s="84"/>
      <c r="J133" s="84"/>
      <c r="L133" s="84"/>
      <c r="M133" s="84"/>
      <c r="N133" s="84"/>
      <c r="P133" s="84"/>
      <c r="Q133" s="84"/>
      <c r="R133" s="34"/>
      <c r="S133" s="84"/>
      <c r="T133" s="84"/>
      <c r="U133" s="84"/>
      <c r="V133" s="34">
        <v>0.03</v>
      </c>
      <c r="W133" s="34"/>
      <c r="X133" s="34"/>
      <c r="Y133" s="34"/>
      <c r="Z133" s="34"/>
      <c r="AA133" s="84">
        <v>26</v>
      </c>
      <c r="AC133" s="84"/>
      <c r="AD133" s="92"/>
      <c r="AE133" s="92"/>
      <c r="AF133" s="92"/>
      <c r="AG133" s="92"/>
      <c r="AH133" s="93"/>
      <c r="AI133" s="93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</row>
    <row r="134" spans="1:75" x14ac:dyDescent="0.2">
      <c r="A134" s="84">
        <v>27</v>
      </c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34">
        <v>0.28999999999999998</v>
      </c>
      <c r="N134" s="84"/>
      <c r="Q134" s="84"/>
      <c r="R134" s="84"/>
      <c r="S134" s="84"/>
      <c r="T134" s="84"/>
      <c r="U134" s="84"/>
      <c r="V134" s="34">
        <v>0.01</v>
      </c>
      <c r="W134" s="34"/>
      <c r="X134" s="34"/>
      <c r="Y134" s="34"/>
      <c r="Z134" s="34"/>
      <c r="AA134" s="84">
        <v>27</v>
      </c>
      <c r="AC134" s="84"/>
      <c r="AD134" s="92"/>
      <c r="AE134" s="92"/>
      <c r="AF134" s="92"/>
      <c r="AG134" s="92"/>
      <c r="AH134" s="93"/>
      <c r="AI134" s="93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</row>
    <row r="135" spans="1:75" x14ac:dyDescent="0.2">
      <c r="A135" s="84">
        <v>28</v>
      </c>
      <c r="C135" s="84"/>
      <c r="F135" s="84"/>
      <c r="G135" s="84"/>
      <c r="H135" s="84"/>
      <c r="I135" s="84"/>
      <c r="J135" s="84"/>
      <c r="L135" s="84"/>
      <c r="M135" s="84"/>
      <c r="N135" s="84"/>
      <c r="Q135" s="84"/>
      <c r="T135" s="84"/>
      <c r="U135" s="84"/>
      <c r="V135" s="34"/>
      <c r="W135" s="34"/>
      <c r="X135" s="34"/>
      <c r="Y135" s="34"/>
      <c r="Z135" s="34"/>
      <c r="AA135" s="84">
        <v>28</v>
      </c>
      <c r="AC135" s="84"/>
      <c r="AD135" s="92"/>
      <c r="AE135" s="92"/>
      <c r="AF135" s="92"/>
      <c r="AG135" s="92"/>
      <c r="AH135" s="93"/>
      <c r="AI135" s="93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</row>
    <row r="136" spans="1:75" x14ac:dyDescent="0.2">
      <c r="A136" s="84">
        <v>29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>
        <v>0.02</v>
      </c>
      <c r="P136" s="84"/>
      <c r="Q136" s="84"/>
      <c r="R136" s="84"/>
      <c r="S136" s="84"/>
      <c r="T136" s="84"/>
      <c r="U136" s="84"/>
      <c r="V136" s="34">
        <v>0.01</v>
      </c>
      <c r="W136" s="34"/>
      <c r="X136" s="34"/>
      <c r="Y136" s="34"/>
      <c r="Z136" s="34"/>
      <c r="AA136" s="84">
        <v>29</v>
      </c>
      <c r="AC136" s="84"/>
      <c r="AD136" s="92"/>
      <c r="AE136" s="92"/>
      <c r="AF136" s="92"/>
      <c r="AG136" s="92"/>
      <c r="AH136" s="93"/>
      <c r="AI136" s="93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</row>
    <row r="137" spans="1:75" x14ac:dyDescent="0.2">
      <c r="A137" s="84">
        <v>30</v>
      </c>
      <c r="B137" s="84"/>
      <c r="C137" s="84"/>
      <c r="E137" s="84"/>
      <c r="F137" s="84"/>
      <c r="G137" s="84"/>
      <c r="H137" s="84"/>
      <c r="I137" s="84"/>
      <c r="J137" s="84"/>
      <c r="L137" s="84"/>
      <c r="M137" s="84"/>
      <c r="N137" s="84"/>
      <c r="O137">
        <v>0.01</v>
      </c>
      <c r="P137" s="84"/>
      <c r="Q137" s="84"/>
      <c r="R137" s="84"/>
      <c r="S137" s="84"/>
      <c r="T137" s="84"/>
      <c r="U137" s="84"/>
      <c r="V137" s="34">
        <v>0.01</v>
      </c>
      <c r="W137" s="34"/>
      <c r="X137" s="34"/>
      <c r="Y137" s="34"/>
      <c r="Z137" s="34"/>
      <c r="AA137" s="84">
        <v>30</v>
      </c>
      <c r="AC137" s="84"/>
      <c r="AD137" s="92"/>
      <c r="AE137" s="92"/>
      <c r="AF137" s="92"/>
      <c r="AG137" s="92"/>
      <c r="AH137" s="93"/>
      <c r="AI137" s="93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</row>
    <row r="138" spans="1:75" x14ac:dyDescent="0.2">
      <c r="A138" s="84">
        <v>31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>
        <v>31</v>
      </c>
      <c r="AC138" s="84"/>
      <c r="AD138" s="92"/>
      <c r="AE138" s="92"/>
      <c r="AF138" s="92"/>
      <c r="AG138" s="92"/>
      <c r="AH138" s="93"/>
      <c r="AI138" s="93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</row>
    <row r="139" spans="1:75" x14ac:dyDescent="0.2">
      <c r="A139" s="102" t="s">
        <v>37</v>
      </c>
      <c r="B139" s="102">
        <f t="shared" ref="B139:V139" si="37">SUM(B108:B138)</f>
        <v>0.26</v>
      </c>
      <c r="C139" s="102">
        <f t="shared" si="37"/>
        <v>0.14000000000000001</v>
      </c>
      <c r="D139" s="102">
        <f t="shared" si="37"/>
        <v>0.18</v>
      </c>
      <c r="E139" s="102">
        <f t="shared" si="37"/>
        <v>0.49</v>
      </c>
      <c r="F139" s="102">
        <f t="shared" si="37"/>
        <v>0.14000000000000001</v>
      </c>
      <c r="G139" s="102">
        <f t="shared" si="37"/>
        <v>0.17</v>
      </c>
      <c r="H139" s="102">
        <f t="shared" si="37"/>
        <v>0.2</v>
      </c>
      <c r="I139" s="102">
        <f t="shared" si="37"/>
        <v>0.28000000000000003</v>
      </c>
      <c r="J139" s="102">
        <f t="shared" si="37"/>
        <v>0.28000000000000003</v>
      </c>
      <c r="K139" s="102">
        <f t="shared" si="37"/>
        <v>0.28999999999999998</v>
      </c>
      <c r="L139" s="102">
        <f t="shared" si="37"/>
        <v>0.30000000000000004</v>
      </c>
      <c r="M139" s="102">
        <f t="shared" si="37"/>
        <v>0.59000000000000008</v>
      </c>
      <c r="N139" s="102">
        <f t="shared" si="37"/>
        <v>0.16</v>
      </c>
      <c r="O139" s="102">
        <f t="shared" si="37"/>
        <v>0.43000000000000005</v>
      </c>
      <c r="P139" s="102">
        <f t="shared" si="37"/>
        <v>0.29000000000000004</v>
      </c>
      <c r="Q139" s="102">
        <f t="shared" si="37"/>
        <v>0.44</v>
      </c>
      <c r="R139" s="102">
        <f t="shared" si="37"/>
        <v>0.27</v>
      </c>
      <c r="S139" s="102">
        <f t="shared" si="37"/>
        <v>0.42000000000000004</v>
      </c>
      <c r="T139" s="102">
        <f t="shared" si="37"/>
        <v>0.38</v>
      </c>
      <c r="U139" s="102">
        <f t="shared" si="37"/>
        <v>0.37</v>
      </c>
      <c r="V139" s="102">
        <f t="shared" si="37"/>
        <v>0.41000000000000014</v>
      </c>
      <c r="W139" s="102"/>
      <c r="X139" s="102"/>
      <c r="Y139" s="102"/>
      <c r="Z139" s="102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</row>
    <row r="140" spans="1:75" x14ac:dyDescent="0.2">
      <c r="A140" s="84"/>
      <c r="B140" s="84"/>
      <c r="C140" s="34" t="s">
        <v>214</v>
      </c>
      <c r="D140" s="84"/>
      <c r="E140" s="84"/>
      <c r="F140" s="84"/>
      <c r="G140" s="34" t="s">
        <v>220</v>
      </c>
      <c r="H140" s="34" t="s">
        <v>216</v>
      </c>
      <c r="I140" s="84"/>
      <c r="J140" s="84"/>
      <c r="K140" s="84"/>
      <c r="L140" s="84"/>
      <c r="M140" s="84"/>
      <c r="N140" s="34" t="s">
        <v>215</v>
      </c>
      <c r="O140" s="87"/>
      <c r="P140" s="34" t="s">
        <v>213</v>
      </c>
      <c r="Q140" s="165"/>
      <c r="R140" s="34" t="s">
        <v>225</v>
      </c>
      <c r="S140" s="34" t="s">
        <v>221</v>
      </c>
      <c r="T140" s="34" t="s">
        <v>232</v>
      </c>
      <c r="U140" s="34" t="s">
        <v>39</v>
      </c>
      <c r="V140" s="34" t="s">
        <v>218</v>
      </c>
      <c r="W140" s="34" t="s">
        <v>266</v>
      </c>
      <c r="X140" s="34"/>
      <c r="Y140" s="34"/>
      <c r="Z140" s="34"/>
      <c r="AC140" s="128"/>
      <c r="AD140" s="129"/>
      <c r="AE140" s="129"/>
      <c r="AF140" s="129"/>
      <c r="AG140" s="129"/>
      <c r="AH140" s="130"/>
      <c r="AI140" s="130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</row>
    <row r="141" spans="1:75" x14ac:dyDescent="0.2">
      <c r="A141" s="84" t="s">
        <v>42</v>
      </c>
      <c r="B141" s="84" t="s">
        <v>1</v>
      </c>
      <c r="C141" s="84" t="s">
        <v>2</v>
      </c>
      <c r="D141" s="84" t="s">
        <v>113</v>
      </c>
      <c r="E141" s="84" t="s">
        <v>4</v>
      </c>
      <c r="F141" s="84" t="s">
        <v>5</v>
      </c>
      <c r="G141" s="34" t="s">
        <v>219</v>
      </c>
      <c r="H141" s="34" t="s">
        <v>217</v>
      </c>
      <c r="I141" s="84" t="s">
        <v>6</v>
      </c>
      <c r="J141" s="84" t="s">
        <v>180</v>
      </c>
      <c r="K141" s="84" t="s">
        <v>96</v>
      </c>
      <c r="L141" s="84" t="s">
        <v>9</v>
      </c>
      <c r="M141" s="34" t="s">
        <v>195</v>
      </c>
      <c r="N141" s="84" t="s">
        <v>11</v>
      </c>
      <c r="O141" s="34" t="s">
        <v>209</v>
      </c>
      <c r="P141" s="84" t="s">
        <v>13</v>
      </c>
      <c r="Q141" s="162" t="s">
        <v>208</v>
      </c>
      <c r="R141" s="84" t="s">
        <v>191</v>
      </c>
      <c r="S141" s="34" t="s">
        <v>210</v>
      </c>
      <c r="T141" s="84" t="s">
        <v>17</v>
      </c>
      <c r="U141" s="34" t="s">
        <v>211</v>
      </c>
      <c r="V141" s="84" t="s">
        <v>19</v>
      </c>
      <c r="W141" s="84"/>
      <c r="X141" s="84"/>
      <c r="Y141" s="84"/>
      <c r="Z141" s="84"/>
      <c r="AC141" s="143">
        <v>80841</v>
      </c>
      <c r="AD141" s="132"/>
      <c r="AE141" s="133" t="s">
        <v>107</v>
      </c>
      <c r="AF141" s="132"/>
      <c r="AG141" s="132"/>
      <c r="AH141" s="134"/>
      <c r="AI141" s="105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</row>
    <row r="142" spans="1:75" x14ac:dyDescent="0.2">
      <c r="A142" s="84">
        <f>A107</f>
        <v>2021</v>
      </c>
      <c r="B142" s="84"/>
      <c r="C142" s="84"/>
      <c r="D142" s="84"/>
      <c r="E142" s="34" t="s">
        <v>212</v>
      </c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161"/>
      <c r="S142" s="84"/>
      <c r="T142" s="84"/>
      <c r="U142" s="84"/>
      <c r="V142" s="84"/>
      <c r="W142" s="84"/>
      <c r="X142" s="84"/>
      <c r="Y142" s="84"/>
      <c r="Z142" s="84"/>
      <c r="AC142" s="84"/>
      <c r="AD142" s="90" t="s">
        <v>42</v>
      </c>
      <c r="AE142" s="90" t="s">
        <v>115</v>
      </c>
      <c r="AF142" s="92" t="s">
        <v>99</v>
      </c>
      <c r="AG142" s="124" t="s">
        <v>116</v>
      </c>
      <c r="AH142" s="93" t="s">
        <v>100</v>
      </c>
      <c r="AI142" s="93" t="s">
        <v>178</v>
      </c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</row>
    <row r="143" spans="1:75" x14ac:dyDescent="0.2">
      <c r="A143" s="84">
        <v>1</v>
      </c>
      <c r="B143" s="84"/>
      <c r="C143" s="84"/>
      <c r="D143" s="84"/>
      <c r="E143" s="84"/>
      <c r="F143" s="84"/>
      <c r="G143" s="84">
        <v>7.0000000000000007E-2</v>
      </c>
      <c r="H143" s="84">
        <v>0.05</v>
      </c>
      <c r="I143" s="84"/>
      <c r="J143" s="84"/>
      <c r="K143" s="84"/>
      <c r="L143" s="84"/>
      <c r="M143" s="84"/>
      <c r="N143" s="84">
        <v>0.05</v>
      </c>
      <c r="O143" s="84"/>
      <c r="P143" s="84">
        <v>0.06</v>
      </c>
      <c r="Q143" s="84"/>
      <c r="R143" s="161"/>
      <c r="S143" s="84"/>
      <c r="T143" s="84">
        <v>0.01</v>
      </c>
      <c r="U143" s="84">
        <v>0.1</v>
      </c>
      <c r="V143" s="84"/>
      <c r="W143" s="84"/>
      <c r="X143" s="84"/>
      <c r="Y143" s="84"/>
      <c r="Z143" s="84"/>
      <c r="AA143" s="84">
        <v>1</v>
      </c>
      <c r="AC143" s="84" t="s">
        <v>1</v>
      </c>
      <c r="AD143" s="90">
        <f>B174</f>
        <v>0.26</v>
      </c>
      <c r="AE143" s="97">
        <v>1.4386956521739136</v>
      </c>
      <c r="AF143" s="93">
        <f>AP28</f>
        <v>2.9299999999999997</v>
      </c>
      <c r="AG143" s="93">
        <f>Average!G499</f>
        <v>6.9767857142857155</v>
      </c>
      <c r="AH143" s="93">
        <f>BB$34+BB$35+BB$36+BB$37+AF143</f>
        <v>8.36</v>
      </c>
      <c r="AI143" s="111">
        <f>AI107+Table818304255667890114[[#This Row],[Column3]]</f>
        <v>10.615265988037731</v>
      </c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</row>
    <row r="144" spans="1:75" x14ac:dyDescent="0.2">
      <c r="A144" s="84">
        <v>2</v>
      </c>
      <c r="B144" s="84"/>
      <c r="C144" s="84"/>
      <c r="D144" s="34"/>
      <c r="E144" s="34"/>
      <c r="F144" s="34"/>
      <c r="G144" s="34"/>
      <c r="H144" s="34">
        <v>0.01</v>
      </c>
      <c r="I144" s="34"/>
      <c r="J144" s="34"/>
      <c r="K144" s="34"/>
      <c r="L144" s="34"/>
      <c r="M144" s="34"/>
      <c r="N144" s="34"/>
      <c r="O144" s="34"/>
      <c r="P144" s="34"/>
      <c r="Q144" s="34"/>
      <c r="R144" s="161"/>
      <c r="S144" s="34"/>
      <c r="T144" s="34"/>
      <c r="U144" s="34"/>
      <c r="V144" s="34"/>
      <c r="W144" s="34"/>
      <c r="X144" s="34"/>
      <c r="Y144" s="34"/>
      <c r="Z144" s="34"/>
      <c r="AA144" s="84">
        <v>2</v>
      </c>
      <c r="AC144" s="84" t="s">
        <v>2</v>
      </c>
      <c r="AD144" s="90">
        <f>C174</f>
        <v>0</v>
      </c>
      <c r="AE144" s="97">
        <v>2.0531578947368421</v>
      </c>
      <c r="AF144" s="93">
        <f>AP29</f>
        <v>2.7600000000000007</v>
      </c>
      <c r="AG144" s="93">
        <f>Average!G500</f>
        <v>9.8429244306418209</v>
      </c>
      <c r="AH144" s="93">
        <f>BC$34+BC$35+BC$36+BC$37+AF144</f>
        <v>11.25</v>
      </c>
      <c r="AI144" s="111">
        <f>AI108+Table818304255667890114[[#This Row],[Column3]]</f>
        <v>15.23534245984643</v>
      </c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</row>
    <row r="145" spans="1:75" x14ac:dyDescent="0.2">
      <c r="A145" s="84">
        <v>3</v>
      </c>
      <c r="B145" s="84"/>
      <c r="C145" s="84"/>
      <c r="D145" s="84"/>
      <c r="E145" s="84"/>
      <c r="F145" s="34"/>
      <c r="G145" s="84"/>
      <c r="H145" s="84"/>
      <c r="I145" s="34"/>
      <c r="J145" s="84"/>
      <c r="K145" s="84"/>
      <c r="L145" s="34"/>
      <c r="M145" s="84"/>
      <c r="N145" s="34"/>
      <c r="O145" s="34">
        <v>0.05</v>
      </c>
      <c r="P145" s="34"/>
      <c r="Q145" s="84"/>
      <c r="R145" s="161"/>
      <c r="S145" s="84"/>
      <c r="T145" s="84"/>
      <c r="U145" s="84"/>
      <c r="V145" s="34">
        <v>0.02</v>
      </c>
      <c r="W145" s="34"/>
      <c r="X145" s="34"/>
      <c r="Y145" s="34"/>
      <c r="Z145" s="34"/>
      <c r="AA145" s="84">
        <v>3</v>
      </c>
      <c r="AC145" s="84" t="s">
        <v>113</v>
      </c>
      <c r="AD145" s="90">
        <f>D174</f>
        <v>0.22000000000000003</v>
      </c>
      <c r="AE145" s="97"/>
      <c r="AF145" s="93">
        <f>AP30</f>
        <v>2.6300000000000003</v>
      </c>
      <c r="AG145" s="93"/>
      <c r="AH145" s="93">
        <f>BD$34+BD$35+BD$36+BD$37+AF145</f>
        <v>5.33</v>
      </c>
      <c r="AI145" s="111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</row>
    <row r="146" spans="1:75" x14ac:dyDescent="0.2">
      <c r="A146" s="84">
        <v>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161"/>
      <c r="S146" s="84"/>
      <c r="T146" s="84"/>
      <c r="U146" s="84"/>
      <c r="V146" s="84"/>
      <c r="W146" s="84"/>
      <c r="X146" s="84"/>
      <c r="Y146" s="84"/>
      <c r="Z146" s="84"/>
      <c r="AA146" s="84">
        <v>4</v>
      </c>
      <c r="AC146" s="84" t="s">
        <v>4</v>
      </c>
      <c r="AD146" s="90">
        <f>E174</f>
        <v>0.15000000000000002</v>
      </c>
      <c r="AE146" s="97">
        <v>1.7382608695652173</v>
      </c>
      <c r="AF146" s="93">
        <f>AP31</f>
        <v>3.8299999999999996</v>
      </c>
      <c r="AG146" s="93">
        <f>Average!G502</f>
        <v>10.476071428571428</v>
      </c>
      <c r="AH146" s="93">
        <f>BE$34+BE$35+BE$36+BE$37+AF146</f>
        <v>8.51</v>
      </c>
      <c r="AI146" s="111">
        <f>AI110+Table818304255667890114[[#This Row],[Column3]]</f>
        <v>16.140993788819873</v>
      </c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</row>
    <row r="147" spans="1:75" x14ac:dyDescent="0.2">
      <c r="A147" s="84">
        <v>5</v>
      </c>
      <c r="B147" s="84"/>
      <c r="C147" s="84"/>
      <c r="D147" s="84"/>
      <c r="E147" s="84"/>
      <c r="F147" s="84"/>
      <c r="G147" s="84"/>
      <c r="H147" s="84"/>
      <c r="I147" s="84"/>
      <c r="J147" s="84"/>
      <c r="L147" s="84"/>
      <c r="M147" s="84"/>
      <c r="N147" s="84"/>
      <c r="O147" s="84"/>
      <c r="P147" s="84"/>
      <c r="Q147" s="84"/>
      <c r="R147" s="161"/>
      <c r="T147" s="84"/>
      <c r="U147" s="84"/>
      <c r="V147" s="84"/>
      <c r="W147" s="84"/>
      <c r="X147" s="84"/>
      <c r="Y147" s="84"/>
      <c r="Z147" s="84"/>
      <c r="AA147" s="84">
        <v>5</v>
      </c>
      <c r="AC147" s="84" t="s">
        <v>5</v>
      </c>
      <c r="AD147" s="90">
        <f>F174</f>
        <v>0</v>
      </c>
      <c r="AE147" s="97">
        <v>1.7795652173913044</v>
      </c>
      <c r="AF147" s="93">
        <f>AP32</f>
        <v>2.85</v>
      </c>
      <c r="AG147" s="93">
        <f>Average!G503</f>
        <v>7.65</v>
      </c>
      <c r="AH147" s="93">
        <f>BF$34+BF$35+BF$36+BF$37+AF147</f>
        <v>9.27</v>
      </c>
      <c r="AI147" s="111">
        <f>AI111+Table818304255667890114[[#This Row],[Column3]]</f>
        <v>12.705718753870929</v>
      </c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</row>
    <row r="148" spans="1:75" x14ac:dyDescent="0.2">
      <c r="A148" s="84">
        <v>6</v>
      </c>
      <c r="B148" s="84"/>
      <c r="C148" s="8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>
        <v>0.02</v>
      </c>
      <c r="P148" s="34"/>
      <c r="Q148" s="34"/>
      <c r="R148" s="161"/>
      <c r="S148" s="34"/>
      <c r="T148" s="34"/>
      <c r="U148" s="34"/>
      <c r="V148" s="34">
        <v>0.02</v>
      </c>
      <c r="W148" s="34"/>
      <c r="X148" s="34"/>
      <c r="Y148" s="34"/>
      <c r="Z148" s="34"/>
      <c r="AA148" s="84">
        <v>6</v>
      </c>
      <c r="AC148" s="84" t="s">
        <v>6</v>
      </c>
      <c r="AD148" s="90">
        <f>I174</f>
        <v>0.35</v>
      </c>
      <c r="AE148" s="97">
        <v>1.2595000000000001</v>
      </c>
      <c r="AF148" s="93">
        <f t="shared" ref="AF148:AF161" si="38">AP35</f>
        <v>4.0500000000000007</v>
      </c>
      <c r="AG148" s="93">
        <f>Average!G504</f>
        <v>6.444</v>
      </c>
      <c r="AH148" s="93">
        <f>BI$34+BI$35+BI$36+BI$37+AF148</f>
        <v>8.5</v>
      </c>
      <c r="AI148" s="111">
        <f>AI112+Table818304255667890114[[#This Row],[Column3]]</f>
        <v>10.495232198142414</v>
      </c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</row>
    <row r="149" spans="1:75" x14ac:dyDescent="0.2">
      <c r="A149" s="84">
        <v>7</v>
      </c>
      <c r="B149" s="84">
        <v>0.01</v>
      </c>
      <c r="C149" s="84"/>
      <c r="D149" s="84">
        <v>0.01</v>
      </c>
      <c r="E149" s="34">
        <v>0.03</v>
      </c>
      <c r="F149" s="84"/>
      <c r="G149" s="34">
        <v>0.01</v>
      </c>
      <c r="H149" s="84"/>
      <c r="I149" s="84">
        <v>0.01</v>
      </c>
      <c r="J149" s="84"/>
      <c r="K149" s="84">
        <v>0.02</v>
      </c>
      <c r="L149" s="84">
        <v>0.02</v>
      </c>
      <c r="M149" s="84"/>
      <c r="N149" s="84"/>
      <c r="O149" s="84">
        <v>0.01</v>
      </c>
      <c r="P149" s="34">
        <v>0.01</v>
      </c>
      <c r="Q149" s="84">
        <v>0.02</v>
      </c>
      <c r="R149" s="161"/>
      <c r="S149" s="84">
        <v>0.01</v>
      </c>
      <c r="T149" s="34">
        <v>0.04</v>
      </c>
      <c r="U149" s="84"/>
      <c r="V149" s="84"/>
      <c r="W149" s="84"/>
      <c r="X149" s="84"/>
      <c r="Y149" s="84"/>
      <c r="Z149" s="84"/>
      <c r="AA149" s="84">
        <v>7</v>
      </c>
      <c r="AC149" s="84" t="s">
        <v>180</v>
      </c>
      <c r="AD149" s="90">
        <f>J174</f>
        <v>0.08</v>
      </c>
      <c r="AE149" s="97">
        <v>1.2569565217391305</v>
      </c>
      <c r="AF149" s="93">
        <f t="shared" si="38"/>
        <v>2.4300000000000006</v>
      </c>
      <c r="AG149" s="93">
        <f>Average!G505</f>
        <v>7.2267857142857137</v>
      </c>
      <c r="AH149" s="93">
        <f>BJ$34+BJ$35+BJ$36+BJ$37+AF149</f>
        <v>9.2900000000000009</v>
      </c>
      <c r="AI149" s="111">
        <f>AI113+Table818304255667890114[[#This Row],[Column3]]</f>
        <v>11.713264275981667</v>
      </c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</row>
    <row r="150" spans="1:75" x14ac:dyDescent="0.2">
      <c r="A150" s="84">
        <v>8</v>
      </c>
      <c r="B150" s="84"/>
      <c r="C150" s="84"/>
      <c r="D150" s="84"/>
      <c r="E150" s="84"/>
      <c r="F150" s="84"/>
      <c r="G150" s="84"/>
      <c r="H150" s="84"/>
      <c r="I150" s="84">
        <v>0.01</v>
      </c>
      <c r="J150" s="84"/>
      <c r="K150" s="84">
        <v>0.02</v>
      </c>
      <c r="L150" s="84"/>
      <c r="M150" s="84"/>
      <c r="N150" s="84"/>
      <c r="O150" s="84">
        <v>0.01</v>
      </c>
      <c r="P150" s="84"/>
      <c r="Q150" s="84"/>
      <c r="R150" s="162"/>
      <c r="S150" s="84"/>
      <c r="T150" s="84"/>
      <c r="U150" s="84"/>
      <c r="V150" s="84">
        <v>0.02</v>
      </c>
      <c r="W150" s="84"/>
      <c r="X150" s="84"/>
      <c r="Y150" s="84"/>
      <c r="Z150" s="84"/>
      <c r="AA150" s="84">
        <v>8</v>
      </c>
      <c r="AC150" s="84" t="s">
        <v>96</v>
      </c>
      <c r="AD150" s="90">
        <f>K174</f>
        <v>0.29000000000000004</v>
      </c>
      <c r="AE150" s="97"/>
      <c r="AF150" s="93">
        <f t="shared" si="38"/>
        <v>3.7000000000000006</v>
      </c>
      <c r="AG150" s="93"/>
      <c r="AH150" s="93">
        <f>BK$34+BK$35+BK$36+BK$37+AF150</f>
        <v>9.6100000000000012</v>
      </c>
      <c r="AI150" s="111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</row>
    <row r="151" spans="1:75" x14ac:dyDescent="0.2">
      <c r="A151" s="84">
        <v>9</v>
      </c>
      <c r="B151" s="84"/>
      <c r="C151" s="84"/>
      <c r="D151" s="84"/>
      <c r="E151" s="84"/>
      <c r="F151" s="84"/>
      <c r="G151" s="84"/>
      <c r="H151" s="84">
        <v>0.02</v>
      </c>
      <c r="I151" s="139"/>
      <c r="J151" s="84"/>
      <c r="K151" s="84"/>
      <c r="L151" s="84">
        <v>0.01</v>
      </c>
      <c r="M151" s="84"/>
      <c r="N151" s="84"/>
      <c r="O151" s="84"/>
      <c r="Q151" s="84"/>
      <c r="R151" s="161"/>
      <c r="S151" s="84"/>
      <c r="T151" s="84"/>
      <c r="U151" s="84"/>
      <c r="V151" s="84">
        <v>0.01</v>
      </c>
      <c r="W151" s="84"/>
      <c r="X151" s="84"/>
      <c r="Y151" s="84"/>
      <c r="Z151" s="84"/>
      <c r="AA151" s="84">
        <v>9</v>
      </c>
      <c r="AC151" s="84" t="s">
        <v>9</v>
      </c>
      <c r="AD151" s="90">
        <f>L174</f>
        <v>0.32999999999999996</v>
      </c>
      <c r="AE151" s="97">
        <v>1.8126086956521741</v>
      </c>
      <c r="AF151" s="93">
        <f t="shared" si="38"/>
        <v>4.0600000000000005</v>
      </c>
      <c r="AG151" s="93">
        <f>Average!G507</f>
        <v>9.0385714285714283</v>
      </c>
      <c r="AH151" s="93">
        <f>BL$34+BL$35+BL$36+BL$37+AF151</f>
        <v>11.760000000000002</v>
      </c>
      <c r="AI151" s="111">
        <f>AI115+Table818304255667890114[[#This Row],[Column3]]</f>
        <v>14.180504061156235</v>
      </c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</row>
    <row r="152" spans="1:75" x14ac:dyDescent="0.2">
      <c r="A152" s="84">
        <v>10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161"/>
      <c r="T152" s="84"/>
      <c r="U152" s="84"/>
      <c r="V152" s="84"/>
      <c r="W152" s="84"/>
      <c r="X152" s="84"/>
      <c r="Y152" s="84"/>
      <c r="Z152" s="84"/>
      <c r="AA152" s="84">
        <v>10</v>
      </c>
      <c r="AC152" s="34" t="s">
        <v>195</v>
      </c>
      <c r="AD152" s="90">
        <f>M174</f>
        <v>0</v>
      </c>
      <c r="AE152" s="97">
        <v>1.4082608695652177</v>
      </c>
      <c r="AF152" s="93">
        <f t="shared" si="38"/>
        <v>0.59000000000000008</v>
      </c>
      <c r="AG152" s="93">
        <f>Average!G508</f>
        <v>8.0133333333333336</v>
      </c>
      <c r="AH152" s="93">
        <f>BM$34+BM$35+BM$36+BM$37+AF152</f>
        <v>0.59000000000000008</v>
      </c>
      <c r="AI152" s="111">
        <f>AI116+Table818304255667890114[[#This Row],[Column3]]</f>
        <v>12.041358695652175</v>
      </c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</row>
    <row r="153" spans="1:75" x14ac:dyDescent="0.2">
      <c r="A153" s="84">
        <v>11</v>
      </c>
      <c r="B153" s="84"/>
      <c r="E153" s="84"/>
      <c r="F153" s="84"/>
      <c r="G153" s="84"/>
      <c r="H153" s="84"/>
      <c r="I153" s="84"/>
      <c r="J153" s="84"/>
      <c r="L153" s="84"/>
      <c r="M153" s="84"/>
      <c r="N153" s="84"/>
      <c r="O153" s="84"/>
      <c r="Q153" s="84"/>
      <c r="R153" s="161"/>
      <c r="T153" s="84"/>
      <c r="U153" s="84"/>
      <c r="V153" s="84"/>
      <c r="W153" s="84"/>
      <c r="X153" s="84"/>
      <c r="Y153" s="84"/>
      <c r="Z153" s="84"/>
      <c r="AA153" s="84">
        <v>11</v>
      </c>
      <c r="AC153" s="84" t="s">
        <v>11</v>
      </c>
      <c r="AD153" s="90">
        <f>N174</f>
        <v>0.14000000000000001</v>
      </c>
      <c r="AE153" s="97">
        <v>2.1213043478260873</v>
      </c>
      <c r="AF153" s="93">
        <f t="shared" si="38"/>
        <v>2.7300000000000009</v>
      </c>
      <c r="AG153" s="93">
        <f>Average!G509</f>
        <v>8.8178571428571431</v>
      </c>
      <c r="AH153" s="93">
        <f>BN$34+BN$35+BN$36+BN$37+AF153</f>
        <v>11.24</v>
      </c>
      <c r="AI153" s="111">
        <f>AI117+Table818304255667890114[[#This Row],[Column3]]</f>
        <v>13.967843340234644</v>
      </c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</row>
    <row r="154" spans="1:75" x14ac:dyDescent="0.2">
      <c r="A154" s="84">
        <v>12</v>
      </c>
      <c r="B154" s="84"/>
      <c r="F154" s="84"/>
      <c r="G154" s="84"/>
      <c r="H154" s="84"/>
      <c r="J154" s="84"/>
      <c r="L154" s="84"/>
      <c r="M154" s="34"/>
      <c r="N154" s="34"/>
      <c r="O154" s="34"/>
      <c r="P154" s="34"/>
      <c r="Q154" s="84"/>
      <c r="R154" s="160"/>
      <c r="S154" s="84"/>
      <c r="T154" s="34"/>
      <c r="U154" s="84"/>
      <c r="V154" s="84"/>
      <c r="W154" s="84"/>
      <c r="X154" s="84"/>
      <c r="Y154" s="84"/>
      <c r="Z154" s="84"/>
      <c r="AA154" s="84">
        <v>12</v>
      </c>
      <c r="AC154" s="84" t="str">
        <f>O141</f>
        <v>Dye Seed</v>
      </c>
      <c r="AD154" s="90">
        <f>O174</f>
        <v>0.82000000000000006</v>
      </c>
      <c r="AE154" s="97">
        <v>1.4760869565217392</v>
      </c>
      <c r="AF154" s="93">
        <f t="shared" si="38"/>
        <v>3.4400000000000004</v>
      </c>
      <c r="AG154" s="93">
        <f>Average!G510</f>
        <v>7.2758333333333338</v>
      </c>
      <c r="AH154" s="93">
        <f>BO$34+BO$35+BO$36+BO$37+AF154</f>
        <v>3.4400000000000004</v>
      </c>
      <c r="AI154" s="111">
        <f>AI118+Table818304255667890114[[#This Row],[Column3]]</f>
        <v>11.350059288537551</v>
      </c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</row>
    <row r="155" spans="1:75" x14ac:dyDescent="0.2">
      <c r="A155" s="84">
        <v>13</v>
      </c>
      <c r="B155" s="84"/>
      <c r="C155" s="84"/>
      <c r="D155" s="84"/>
      <c r="F155" s="161"/>
      <c r="G155" s="84"/>
      <c r="H155" s="84"/>
      <c r="I155" s="84"/>
      <c r="J155" s="84"/>
      <c r="K155" s="84"/>
      <c r="L155" s="84"/>
      <c r="M155" s="84"/>
      <c r="N155" s="84"/>
      <c r="O155" s="84"/>
      <c r="Q155" s="84"/>
      <c r="R155" s="160"/>
      <c r="S155" s="84"/>
      <c r="T155" s="84"/>
      <c r="U155" s="84"/>
      <c r="V155" s="84"/>
      <c r="W155" s="84"/>
      <c r="X155" s="84"/>
      <c r="Y155" s="84"/>
      <c r="Z155" s="84"/>
      <c r="AA155" s="84">
        <v>13</v>
      </c>
      <c r="AC155" s="84" t="s">
        <v>13</v>
      </c>
      <c r="AD155" s="90">
        <f>P174</f>
        <v>9.9999999999999992E-2</v>
      </c>
      <c r="AE155" s="97">
        <v>1.5530434782608697</v>
      </c>
      <c r="AF155" s="93">
        <f t="shared" si="38"/>
        <v>3.47</v>
      </c>
      <c r="AG155" s="93">
        <f>Average!G511</f>
        <v>7.5389285714285723</v>
      </c>
      <c r="AH155" s="93">
        <f>BP$34+BP$35+BP$36+BP$37+AF155</f>
        <v>9.81</v>
      </c>
      <c r="AI155" s="111">
        <f>AI119+Table818304255667890114[[#This Row],[Column3]]</f>
        <v>12.057950310559006</v>
      </c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</row>
    <row r="156" spans="1:75" x14ac:dyDescent="0.2">
      <c r="A156" s="84">
        <v>14</v>
      </c>
      <c r="B156" s="84"/>
      <c r="C156" s="84"/>
      <c r="D156" s="34"/>
      <c r="E156" s="34"/>
      <c r="F156" s="161"/>
      <c r="G156" s="34"/>
      <c r="H156" s="34"/>
      <c r="I156" s="34"/>
      <c r="J156" s="34"/>
      <c r="K156" s="34"/>
      <c r="L156" s="34"/>
      <c r="M156" s="34"/>
      <c r="N156" s="84"/>
      <c r="O156" s="34"/>
      <c r="P156" s="34"/>
      <c r="Q156" s="34"/>
      <c r="R156" s="161"/>
      <c r="T156" s="84"/>
      <c r="U156" s="34"/>
      <c r="V156" s="34"/>
      <c r="W156" s="34"/>
      <c r="X156" s="34"/>
      <c r="Y156" s="34"/>
      <c r="Z156" s="34"/>
      <c r="AA156" s="84">
        <v>14</v>
      </c>
      <c r="AC156" s="84" t="s">
        <v>14</v>
      </c>
      <c r="AD156" s="90">
        <f>Q174</f>
        <v>0.21000000000000002</v>
      </c>
      <c r="AE156" s="97">
        <v>1.2021739130434785</v>
      </c>
      <c r="AF156" s="93">
        <f t="shared" si="38"/>
        <v>3.74</v>
      </c>
      <c r="AG156" s="93">
        <f>Average!G512</f>
        <v>6.628494098494099</v>
      </c>
      <c r="AH156" s="93">
        <f>BQ$34+BQ$35+BQ$36+BQ$37+AF156</f>
        <v>8.4</v>
      </c>
      <c r="AI156" s="111">
        <f>AI120+Table818304255667890114[[#This Row],[Column3]]</f>
        <v>10.663309090265614</v>
      </c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</row>
    <row r="157" spans="1:75" x14ac:dyDescent="0.2">
      <c r="A157" s="84">
        <v>15</v>
      </c>
      <c r="B157" s="84"/>
      <c r="C157" s="84"/>
      <c r="D157" s="84"/>
      <c r="E157" s="84"/>
      <c r="F157" s="161"/>
      <c r="G157" s="84"/>
      <c r="H157" s="84"/>
      <c r="I157" s="84"/>
      <c r="J157" s="84"/>
      <c r="K157" s="84"/>
      <c r="L157" s="84"/>
      <c r="M157" s="84"/>
      <c r="N157" s="84"/>
      <c r="O157" s="84"/>
      <c r="P157" s="34"/>
      <c r="Q157" s="84"/>
      <c r="R157" s="161"/>
      <c r="S157" s="84"/>
      <c r="T157" s="84"/>
      <c r="U157" s="84"/>
      <c r="V157" s="84"/>
      <c r="W157" s="84"/>
      <c r="X157" s="84"/>
      <c r="Y157" s="84"/>
      <c r="Z157" s="84"/>
      <c r="AA157" s="84">
        <v>15</v>
      </c>
      <c r="AC157" s="84" t="str">
        <f>R141</f>
        <v>Mayveiw</v>
      </c>
      <c r="AD157" s="90">
        <f>R174</f>
        <v>6.0000000000000005E-2</v>
      </c>
      <c r="AE157" s="97">
        <v>1.5329411764705885</v>
      </c>
      <c r="AF157" s="93">
        <f t="shared" si="38"/>
        <v>2.4000000000000004</v>
      </c>
      <c r="AG157" s="93">
        <f>Average!G513</f>
        <v>7.0888235294117647</v>
      </c>
      <c r="AH157" s="93">
        <f>BR$34+BR$35+BR$36+BR$37+AF157</f>
        <v>2.4000000000000004</v>
      </c>
      <c r="AI157" s="111">
        <f>AI121+Table818304255667890114[[#This Row],[Column3]]</f>
        <v>11.337516339869282</v>
      </c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</row>
    <row r="158" spans="1:75" x14ac:dyDescent="0.2">
      <c r="A158" s="84">
        <v>16</v>
      </c>
      <c r="C158" s="84"/>
      <c r="F158" s="161"/>
      <c r="G158" s="84"/>
      <c r="H158" s="84"/>
      <c r="I158" s="84"/>
      <c r="J158" s="84"/>
      <c r="L158" s="84"/>
      <c r="M158" s="84"/>
      <c r="N158" s="84"/>
      <c r="O158" s="84"/>
      <c r="P158" s="84"/>
      <c r="Q158" s="84"/>
      <c r="R158" s="162"/>
      <c r="S158" s="84"/>
      <c r="T158" s="84"/>
      <c r="U158" s="84"/>
      <c r="V158" s="84"/>
      <c r="W158" s="84"/>
      <c r="X158" s="84"/>
      <c r="Y158" s="84"/>
      <c r="Z158" s="84"/>
      <c r="AA158" s="84">
        <v>16</v>
      </c>
      <c r="AC158" s="84" t="s">
        <v>16</v>
      </c>
      <c r="AD158" s="90">
        <f>S174</f>
        <v>6.0000000000000005E-2</v>
      </c>
      <c r="AE158" s="97">
        <v>1.8195652173913046</v>
      </c>
      <c r="AF158" s="93">
        <f t="shared" si="38"/>
        <v>3.27</v>
      </c>
      <c r="AG158" s="93">
        <f>Average!G514</f>
        <v>9.0135714285714297</v>
      </c>
      <c r="AH158" s="93">
        <f>BS$34+BS$35+BS$36+BS$37+AF158</f>
        <v>11.030000000000001</v>
      </c>
      <c r="AI158" s="111">
        <f>AI122+Table818304255667890114[[#This Row],[Column3]]</f>
        <v>14.240007166746297</v>
      </c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</row>
    <row r="159" spans="1:75" x14ac:dyDescent="0.2">
      <c r="A159" s="84">
        <v>17</v>
      </c>
      <c r="B159" s="84"/>
      <c r="C159" s="34"/>
      <c r="D159" s="34"/>
      <c r="E159" s="34"/>
      <c r="F159" s="16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162"/>
      <c r="S159" s="34"/>
      <c r="T159" s="34"/>
      <c r="U159" s="34"/>
      <c r="V159" s="34"/>
      <c r="W159" s="34"/>
      <c r="X159" s="34"/>
      <c r="Y159" s="34"/>
      <c r="Z159" s="34"/>
      <c r="AA159" s="84">
        <v>17</v>
      </c>
      <c r="AC159" s="84" t="s">
        <v>17</v>
      </c>
      <c r="AD159" s="90">
        <f>T174</f>
        <v>0.43000000000000005</v>
      </c>
      <c r="AE159" s="97">
        <v>1.8740909090909093</v>
      </c>
      <c r="AF159" s="93">
        <f t="shared" si="38"/>
        <v>3.7600000000000002</v>
      </c>
      <c r="AG159" s="93">
        <f>Average!G515</f>
        <v>8.465569800569801</v>
      </c>
      <c r="AH159" s="93">
        <f>BT$34+BT$35+BT$36+BT$37+AF159</f>
        <v>9.86</v>
      </c>
      <c r="AI159" s="111">
        <f>AI123+Table818304255667890114[[#This Row],[Column3]]</f>
        <v>12.842089947089949</v>
      </c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</row>
    <row r="160" spans="1:75" x14ac:dyDescent="0.2">
      <c r="A160" s="84">
        <v>18</v>
      </c>
      <c r="B160" s="84"/>
      <c r="C160" s="34"/>
      <c r="D160" s="34"/>
      <c r="E160" s="34"/>
      <c r="F160" s="162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84"/>
      <c r="R160" s="161"/>
      <c r="T160" s="34"/>
      <c r="U160" s="84"/>
      <c r="V160" s="34"/>
      <c r="W160" s="34"/>
      <c r="X160" s="34"/>
      <c r="Y160" s="34"/>
      <c r="Z160" s="34"/>
      <c r="AA160" s="84">
        <v>18</v>
      </c>
      <c r="AC160" s="84" t="s">
        <v>18</v>
      </c>
      <c r="AD160" s="90">
        <f>U174</f>
        <v>0.33</v>
      </c>
      <c r="AE160" s="97">
        <v>1.6174999999999999</v>
      </c>
      <c r="AF160" s="93">
        <f t="shared" si="38"/>
        <v>4.87</v>
      </c>
      <c r="AG160" s="93">
        <f>Average!G516</f>
        <v>9.083846153846153</v>
      </c>
      <c r="AH160" s="93">
        <f>BU$34+BU$35+BU$36+BU$37+AF160</f>
        <v>4.87</v>
      </c>
      <c r="AI160" s="111">
        <f>AI124+Table818304255667890114[[#This Row],[Column3]]</f>
        <v>13.649551282051283</v>
      </c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</row>
    <row r="161" spans="1:75" x14ac:dyDescent="0.2">
      <c r="A161" s="84">
        <v>19</v>
      </c>
      <c r="B161" s="34">
        <v>0.14000000000000001</v>
      </c>
      <c r="C161" s="34"/>
      <c r="D161" s="34">
        <v>0.13</v>
      </c>
      <c r="E161" s="34">
        <v>0.11</v>
      </c>
      <c r="F161" s="162"/>
      <c r="G161" s="162">
        <v>0.15</v>
      </c>
      <c r="H161" s="162">
        <v>0.23</v>
      </c>
      <c r="I161" s="34">
        <v>0.16</v>
      </c>
      <c r="J161" s="34">
        <v>0.01</v>
      </c>
      <c r="K161" s="34">
        <v>0.14000000000000001</v>
      </c>
      <c r="L161" s="34">
        <v>0.16</v>
      </c>
      <c r="M161" s="34"/>
      <c r="N161" s="34">
        <v>0.04</v>
      </c>
      <c r="O161" s="34">
        <v>0.24</v>
      </c>
      <c r="P161" s="34">
        <v>0.01</v>
      </c>
      <c r="Q161" s="34">
        <v>0.03</v>
      </c>
      <c r="R161" s="161">
        <v>0.05</v>
      </c>
      <c r="S161" s="34">
        <v>0.01</v>
      </c>
      <c r="T161" s="34">
        <v>0.27</v>
      </c>
      <c r="U161" s="34">
        <v>7.0000000000000007E-2</v>
      </c>
      <c r="V161" s="34">
        <v>0.24</v>
      </c>
      <c r="W161" s="34"/>
      <c r="X161" s="34"/>
      <c r="Y161" s="34"/>
      <c r="Z161" s="34"/>
      <c r="AA161" s="84">
        <v>19</v>
      </c>
      <c r="AC161" s="84" t="s">
        <v>19</v>
      </c>
      <c r="AD161" s="90">
        <f>V174</f>
        <v>0.55000000000000004</v>
      </c>
      <c r="AE161" s="97">
        <v>2.9038461538461533</v>
      </c>
      <c r="AF161" s="93">
        <f t="shared" si="38"/>
        <v>6.3</v>
      </c>
      <c r="AG161" s="93">
        <f>Average!G517</f>
        <v>15.193055555555555</v>
      </c>
      <c r="AH161" s="93">
        <f>BV$34+BV$35+BV$36+BV$37+AF161</f>
        <v>12.67</v>
      </c>
      <c r="AI161" s="111">
        <f>AI125+Table818304255667890114[[#This Row],[Column3]]</f>
        <v>21.167948717948718</v>
      </c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</row>
    <row r="162" spans="1:75" x14ac:dyDescent="0.2">
      <c r="A162" s="84">
        <v>20</v>
      </c>
      <c r="B162" s="34"/>
      <c r="C162" s="34"/>
      <c r="D162" s="34"/>
      <c r="E162" s="34">
        <v>0.01</v>
      </c>
      <c r="F162" s="161"/>
      <c r="G162" s="34"/>
      <c r="H162" s="34"/>
      <c r="I162" s="34">
        <v>0.16</v>
      </c>
      <c r="J162" s="34">
        <v>0.03</v>
      </c>
      <c r="K162" s="34"/>
      <c r="L162" s="34"/>
      <c r="M162" s="34"/>
      <c r="N162" s="34">
        <v>0.04</v>
      </c>
      <c r="O162" s="34">
        <v>0.27</v>
      </c>
      <c r="P162" s="34"/>
      <c r="Q162" s="34">
        <v>0.03</v>
      </c>
      <c r="R162" s="162">
        <v>0.01</v>
      </c>
      <c r="S162" s="34">
        <v>0.02</v>
      </c>
      <c r="T162" s="34"/>
      <c r="U162" s="34"/>
      <c r="V162" s="34">
        <v>0.01</v>
      </c>
      <c r="W162" s="34"/>
      <c r="X162" s="34"/>
      <c r="Y162" s="34"/>
      <c r="Z162" s="34"/>
      <c r="AA162" s="84">
        <v>20</v>
      </c>
      <c r="AC162" s="84"/>
      <c r="AD162" s="90"/>
      <c r="AE162" s="90"/>
      <c r="AF162" s="92"/>
      <c r="AG162" s="92"/>
      <c r="AH162" s="93"/>
      <c r="AI162" s="109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</row>
    <row r="163" spans="1:75" x14ac:dyDescent="0.2">
      <c r="A163" s="84">
        <v>21</v>
      </c>
      <c r="B163" s="84"/>
      <c r="C163" s="34"/>
      <c r="D163" s="84"/>
      <c r="E163" s="34"/>
      <c r="F163" s="161"/>
      <c r="G163" s="84"/>
      <c r="H163" s="84">
        <v>0.01</v>
      </c>
      <c r="I163" s="34">
        <v>0.01</v>
      </c>
      <c r="J163" s="84"/>
      <c r="K163" s="34"/>
      <c r="L163" s="34"/>
      <c r="M163" s="34"/>
      <c r="N163" s="84"/>
      <c r="O163" s="34"/>
      <c r="P163" s="34"/>
      <c r="Q163" s="84"/>
      <c r="R163" s="162"/>
      <c r="S163" s="84"/>
      <c r="T163" s="84">
        <v>0.01</v>
      </c>
      <c r="U163" s="84"/>
      <c r="V163" s="34"/>
      <c r="W163" s="34"/>
      <c r="X163" s="34"/>
      <c r="Y163" s="34"/>
      <c r="Z163" s="34"/>
      <c r="AA163" s="84">
        <v>21</v>
      </c>
      <c r="AC163" s="84" t="s">
        <v>101</v>
      </c>
      <c r="AD163" s="90"/>
      <c r="AE163" s="90"/>
      <c r="AF163" s="92"/>
      <c r="AG163" s="170"/>
      <c r="AH163" s="92" t="s">
        <v>145</v>
      </c>
      <c r="AI163" s="93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</row>
    <row r="164" spans="1:75" x14ac:dyDescent="0.2">
      <c r="A164" s="84">
        <v>22</v>
      </c>
      <c r="B164" s="34">
        <v>0.01</v>
      </c>
      <c r="C164" s="34"/>
      <c r="D164" s="34">
        <v>0.01</v>
      </c>
      <c r="E164" s="84"/>
      <c r="F164" s="161"/>
      <c r="G164" s="84">
        <v>0.02</v>
      </c>
      <c r="H164" s="34">
        <v>0.01</v>
      </c>
      <c r="I164" s="34"/>
      <c r="J164" s="84"/>
      <c r="K164" s="34">
        <v>0.01</v>
      </c>
      <c r="L164" s="84">
        <v>0.02</v>
      </c>
      <c r="M164" s="84"/>
      <c r="N164" s="84">
        <v>0.01</v>
      </c>
      <c r="O164" s="34">
        <v>7.0000000000000007E-2</v>
      </c>
      <c r="P164" s="34"/>
      <c r="Q164" s="84"/>
      <c r="R164" s="161"/>
      <c r="S164" s="84"/>
      <c r="T164" s="84"/>
      <c r="U164" s="84">
        <v>0.02</v>
      </c>
      <c r="V164" s="34">
        <v>0.01</v>
      </c>
      <c r="W164" s="34"/>
      <c r="X164" s="34"/>
      <c r="Y164" s="34"/>
      <c r="Z164" s="34"/>
      <c r="AA164" s="84">
        <v>22</v>
      </c>
      <c r="AC164" s="84"/>
      <c r="AD164" s="91" t="s">
        <v>102</v>
      </c>
      <c r="AE164" s="91"/>
      <c r="AF164" s="92"/>
      <c r="AG164" s="92"/>
      <c r="AH164" s="93"/>
      <c r="AI164" s="109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</row>
    <row r="165" spans="1:75" x14ac:dyDescent="0.2">
      <c r="A165" s="84">
        <v>23</v>
      </c>
      <c r="B165" s="34"/>
      <c r="C165" s="84"/>
      <c r="D165" s="34"/>
      <c r="E165" s="34"/>
      <c r="F165" s="161"/>
      <c r="G165" s="84"/>
      <c r="H165" s="84"/>
      <c r="I165" s="34"/>
      <c r="J165" s="84"/>
      <c r="K165" s="34"/>
      <c r="L165" s="34"/>
      <c r="M165" s="84"/>
      <c r="N165" s="84"/>
      <c r="O165" s="34"/>
      <c r="P165" s="84"/>
      <c r="Q165" s="84">
        <v>0.13</v>
      </c>
      <c r="R165" s="162"/>
      <c r="S165" s="84"/>
      <c r="T165" s="84"/>
      <c r="U165" s="84"/>
      <c r="V165" s="34"/>
      <c r="W165" s="34"/>
      <c r="X165" s="34"/>
      <c r="Y165" s="34"/>
      <c r="Z165" s="34"/>
      <c r="AA165" s="84">
        <v>23</v>
      </c>
      <c r="AC165" s="84"/>
      <c r="AD165" s="90"/>
      <c r="AE165" s="90"/>
      <c r="AF165" s="92"/>
      <c r="AG165" s="92"/>
      <c r="AH165" s="93"/>
      <c r="AI165" s="93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</row>
    <row r="166" spans="1:75" x14ac:dyDescent="0.2">
      <c r="A166" s="84">
        <v>24</v>
      </c>
      <c r="B166" s="84"/>
      <c r="C166" s="84"/>
      <c r="D166" s="84"/>
      <c r="E166" s="84"/>
      <c r="F166" s="161"/>
      <c r="G166" s="84"/>
      <c r="H166" s="84"/>
      <c r="I166" s="84"/>
      <c r="J166" s="84"/>
      <c r="L166" s="84"/>
      <c r="M166" s="34"/>
      <c r="N166" s="84"/>
      <c r="O166" s="84"/>
      <c r="P166" s="84"/>
      <c r="Q166" s="84"/>
      <c r="R166" s="162"/>
      <c r="T166" s="84"/>
      <c r="U166" s="84"/>
      <c r="V166" s="34"/>
      <c r="W166" s="34"/>
      <c r="X166" s="34"/>
      <c r="Y166" s="34"/>
      <c r="Z166" s="34"/>
      <c r="AA166" s="84">
        <v>24</v>
      </c>
      <c r="AC166" s="84"/>
      <c r="AD166" s="90"/>
      <c r="AE166" s="90"/>
      <c r="AF166" s="92"/>
      <c r="AG166" s="92"/>
      <c r="AH166" s="93"/>
      <c r="AI166" s="93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</row>
    <row r="167" spans="1:75" x14ac:dyDescent="0.2">
      <c r="A167" s="84">
        <v>25</v>
      </c>
      <c r="B167">
        <v>0.1</v>
      </c>
      <c r="C167" s="84"/>
      <c r="D167" s="34">
        <v>7.0000000000000007E-2</v>
      </c>
      <c r="E167" s="34"/>
      <c r="F167" s="161"/>
      <c r="G167" s="34">
        <v>0.36</v>
      </c>
      <c r="H167" s="34">
        <v>0.4</v>
      </c>
      <c r="I167" s="34"/>
      <c r="J167" s="34">
        <v>0.04</v>
      </c>
      <c r="K167" s="34">
        <v>0.1</v>
      </c>
      <c r="L167" s="34">
        <v>0.12</v>
      </c>
      <c r="M167" s="34"/>
      <c r="N167" s="34"/>
      <c r="O167" s="34">
        <v>0.05</v>
      </c>
      <c r="P167" s="34">
        <v>0.02</v>
      </c>
      <c r="Q167" s="34"/>
      <c r="R167" s="162"/>
      <c r="S167" s="34">
        <v>0.01</v>
      </c>
      <c r="T167" s="34">
        <v>0.1</v>
      </c>
      <c r="U167" s="34">
        <v>0.14000000000000001</v>
      </c>
      <c r="V167" s="34">
        <v>0.2</v>
      </c>
      <c r="W167" s="34"/>
      <c r="X167" s="34"/>
      <c r="Y167" s="34"/>
      <c r="Z167" s="34"/>
      <c r="AA167" s="84">
        <v>25</v>
      </c>
      <c r="AC167" s="84"/>
      <c r="AD167" s="90"/>
      <c r="AE167" s="90"/>
      <c r="AF167" s="92"/>
      <c r="AG167" s="92"/>
      <c r="AH167" s="93"/>
      <c r="AI167" s="93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</row>
    <row r="168" spans="1:75" x14ac:dyDescent="0.2">
      <c r="A168" s="84">
        <v>26</v>
      </c>
      <c r="B168" s="84"/>
      <c r="C168" s="84"/>
      <c r="E168" s="84"/>
      <c r="F168" s="161"/>
      <c r="G168" s="84"/>
      <c r="H168" s="84"/>
      <c r="I168" s="84"/>
      <c r="J168" s="84"/>
      <c r="L168" s="84"/>
      <c r="M168" s="84"/>
      <c r="N168" s="84"/>
      <c r="P168" s="84"/>
      <c r="Q168" s="84"/>
      <c r="R168" s="162"/>
      <c r="S168" s="84"/>
      <c r="T168" s="84"/>
      <c r="U168" s="84"/>
      <c r="V168" s="84"/>
      <c r="W168" s="84"/>
      <c r="X168" s="84"/>
      <c r="Y168" s="84"/>
      <c r="Z168" s="84"/>
      <c r="AA168" s="84">
        <v>26</v>
      </c>
      <c r="AC168" s="84"/>
      <c r="AD168" s="90"/>
      <c r="AE168" s="90"/>
      <c r="AF168" s="92"/>
      <c r="AG168" s="92"/>
      <c r="AH168" s="93"/>
      <c r="AI168" s="93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</row>
    <row r="169" spans="1:75" x14ac:dyDescent="0.2">
      <c r="A169" s="84">
        <v>27</v>
      </c>
      <c r="C169" s="84"/>
      <c r="D169" s="84"/>
      <c r="E169" s="84"/>
      <c r="F169" s="161"/>
      <c r="G169" s="84"/>
      <c r="H169" s="84">
        <v>0.01</v>
      </c>
      <c r="I169" s="84"/>
      <c r="J169" s="84"/>
      <c r="K169" s="84"/>
      <c r="L169" s="84"/>
      <c r="M169" s="34"/>
      <c r="N169" s="84"/>
      <c r="O169">
        <v>0.01</v>
      </c>
      <c r="Q169" s="84"/>
      <c r="R169" s="161"/>
      <c r="S169" s="84">
        <v>0.01</v>
      </c>
      <c r="T169" s="84"/>
      <c r="U169" s="84"/>
      <c r="V169" s="84">
        <v>0.01</v>
      </c>
      <c r="W169" s="84"/>
      <c r="X169" s="84"/>
      <c r="Y169" s="84"/>
      <c r="Z169" s="84"/>
      <c r="AA169" s="84">
        <v>27</v>
      </c>
      <c r="AC169" s="84"/>
      <c r="AD169" s="90"/>
      <c r="AE169" s="90"/>
      <c r="AF169" s="92"/>
      <c r="AG169" s="92"/>
      <c r="AH169" s="93"/>
      <c r="AI169" s="93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</row>
    <row r="170" spans="1:75" x14ac:dyDescent="0.2">
      <c r="A170" s="84">
        <v>28</v>
      </c>
      <c r="C170" s="84"/>
      <c r="F170" s="161"/>
      <c r="G170" s="84"/>
      <c r="H170" s="84"/>
      <c r="I170" s="84"/>
      <c r="J170" s="84"/>
      <c r="L170" s="34"/>
      <c r="M170" s="84"/>
      <c r="N170" s="84"/>
      <c r="Q170" s="84"/>
      <c r="R170" s="160"/>
      <c r="T170" s="84"/>
      <c r="U170" s="84"/>
      <c r="V170" s="34"/>
      <c r="W170" s="34"/>
      <c r="X170" s="34"/>
      <c r="Y170" s="34"/>
      <c r="Z170" s="34"/>
      <c r="AA170" s="84">
        <v>28</v>
      </c>
      <c r="AC170" s="84"/>
      <c r="AD170" s="90"/>
      <c r="AE170" s="90"/>
      <c r="AF170" s="92"/>
      <c r="AG170" s="92"/>
      <c r="AH170" s="93"/>
      <c r="AI170" s="93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</row>
    <row r="171" spans="1:75" x14ac:dyDescent="0.2">
      <c r="A171" s="84">
        <v>29</v>
      </c>
      <c r="B171" s="84"/>
      <c r="C171" s="84"/>
      <c r="D171" s="84"/>
      <c r="E171" s="84"/>
      <c r="F171" s="161"/>
      <c r="G171" s="84"/>
      <c r="H171" s="84"/>
      <c r="I171" s="84"/>
      <c r="J171" s="84"/>
      <c r="K171" s="84"/>
      <c r="L171" s="84"/>
      <c r="M171" s="84"/>
      <c r="N171" s="84"/>
      <c r="P171" s="84"/>
      <c r="Q171" s="84"/>
      <c r="R171" s="161"/>
      <c r="S171" s="84"/>
      <c r="T171" s="84"/>
      <c r="U171" s="84"/>
      <c r="V171" s="84">
        <v>0.01</v>
      </c>
      <c r="W171" s="84"/>
      <c r="X171" s="84"/>
      <c r="Y171" s="84"/>
      <c r="Z171" s="84"/>
      <c r="AA171" s="84">
        <v>29</v>
      </c>
      <c r="AC171" s="84"/>
      <c r="AD171" s="90"/>
      <c r="AE171" s="90"/>
      <c r="AF171" s="92"/>
      <c r="AG171" s="92"/>
      <c r="AH171" s="93"/>
      <c r="AI171" s="93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</row>
    <row r="172" spans="1:75" x14ac:dyDescent="0.2">
      <c r="A172" s="84">
        <v>30</v>
      </c>
      <c r="B172" s="84"/>
      <c r="C172" s="84"/>
      <c r="E172" s="84"/>
      <c r="F172" s="161"/>
      <c r="G172" s="84"/>
      <c r="H172" s="84"/>
      <c r="I172" s="84"/>
      <c r="J172" s="84"/>
      <c r="L172" s="84"/>
      <c r="M172" s="84"/>
      <c r="N172" s="84"/>
      <c r="O172">
        <v>0.06</v>
      </c>
      <c r="P172" s="84"/>
      <c r="Q172" s="84"/>
      <c r="R172" s="161"/>
      <c r="S172" s="84"/>
      <c r="T172" s="84"/>
      <c r="U172" s="84"/>
      <c r="V172" s="84"/>
      <c r="W172" s="84"/>
      <c r="X172" s="84"/>
      <c r="Y172" s="84"/>
      <c r="Z172" s="84"/>
      <c r="AA172" s="84">
        <v>30</v>
      </c>
      <c r="AC172" s="84"/>
      <c r="AD172" s="90"/>
      <c r="AE172" s="90"/>
      <c r="AF172" s="92"/>
      <c r="AG172" s="92"/>
      <c r="AH172" s="93"/>
      <c r="AI172" s="93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</row>
    <row r="173" spans="1:75" x14ac:dyDescent="0.2">
      <c r="A173" s="84">
        <v>31</v>
      </c>
      <c r="B173" s="84"/>
      <c r="C173" s="84"/>
      <c r="D173" s="84"/>
      <c r="E173" s="34"/>
      <c r="F173" s="161"/>
      <c r="G173" s="84"/>
      <c r="H173" s="84"/>
      <c r="I173" s="84"/>
      <c r="J173" s="34"/>
      <c r="K173" s="84"/>
      <c r="L173" s="34"/>
      <c r="M173" s="84"/>
      <c r="N173" s="84"/>
      <c r="O173" s="84">
        <v>0.03</v>
      </c>
      <c r="P173" s="84"/>
      <c r="Q173" s="84"/>
      <c r="R173" s="161"/>
      <c r="S173" s="84"/>
      <c r="T173" s="84"/>
      <c r="U173" s="84"/>
      <c r="V173" s="34"/>
      <c r="W173" s="34"/>
      <c r="X173" s="34"/>
      <c r="Y173" s="34"/>
      <c r="Z173" s="34"/>
      <c r="AA173" s="84">
        <v>31</v>
      </c>
      <c r="AC173" s="84"/>
      <c r="AD173" s="90"/>
      <c r="AE173" s="90"/>
      <c r="AF173" s="92"/>
      <c r="AG173" s="92"/>
      <c r="AH173" s="93"/>
      <c r="AI173" s="93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</row>
    <row r="174" spans="1:75" x14ac:dyDescent="0.2">
      <c r="A174" s="102" t="s">
        <v>37</v>
      </c>
      <c r="B174" s="102">
        <f t="shared" ref="B174:V174" si="39">SUM(B143:B173)</f>
        <v>0.26</v>
      </c>
      <c r="C174" s="102">
        <f t="shared" si="39"/>
        <v>0</v>
      </c>
      <c r="D174" s="102">
        <f t="shared" si="39"/>
        <v>0.22000000000000003</v>
      </c>
      <c r="E174" s="102">
        <f t="shared" si="39"/>
        <v>0.15000000000000002</v>
      </c>
      <c r="F174" s="102">
        <f t="shared" si="39"/>
        <v>0</v>
      </c>
      <c r="G174" s="102">
        <f t="shared" si="39"/>
        <v>0.61</v>
      </c>
      <c r="H174" s="102">
        <f t="shared" si="39"/>
        <v>0.74</v>
      </c>
      <c r="I174" s="102">
        <f t="shared" si="39"/>
        <v>0.35</v>
      </c>
      <c r="J174" s="102">
        <f t="shared" si="39"/>
        <v>0.08</v>
      </c>
      <c r="K174" s="102">
        <f t="shared" si="39"/>
        <v>0.29000000000000004</v>
      </c>
      <c r="L174" s="102">
        <f t="shared" si="39"/>
        <v>0.32999999999999996</v>
      </c>
      <c r="M174" s="102">
        <f t="shared" si="39"/>
        <v>0</v>
      </c>
      <c r="N174" s="102">
        <f t="shared" si="39"/>
        <v>0.14000000000000001</v>
      </c>
      <c r="O174" s="102">
        <f t="shared" si="39"/>
        <v>0.82000000000000006</v>
      </c>
      <c r="P174" s="102">
        <f t="shared" si="39"/>
        <v>9.9999999999999992E-2</v>
      </c>
      <c r="Q174" s="102">
        <f t="shared" si="39"/>
        <v>0.21000000000000002</v>
      </c>
      <c r="R174" s="102">
        <f t="shared" si="39"/>
        <v>6.0000000000000005E-2</v>
      </c>
      <c r="S174" s="102">
        <f t="shared" si="39"/>
        <v>6.0000000000000005E-2</v>
      </c>
      <c r="T174" s="102">
        <f t="shared" si="39"/>
        <v>0.43000000000000005</v>
      </c>
      <c r="U174" s="102">
        <f t="shared" si="39"/>
        <v>0.33</v>
      </c>
      <c r="V174" s="102">
        <f t="shared" si="39"/>
        <v>0.55000000000000004</v>
      </c>
      <c r="W174" s="102"/>
      <c r="X174" s="102"/>
      <c r="Y174" s="102"/>
      <c r="Z174" s="102"/>
      <c r="AC174" s="84"/>
      <c r="AD174" s="90"/>
      <c r="AE174" s="90"/>
      <c r="AF174" s="92"/>
      <c r="AG174" s="92"/>
      <c r="AH174" s="93"/>
      <c r="AI174" s="93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</row>
    <row r="175" spans="1:75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>
        <v>198</v>
      </c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C175" s="120">
        <v>80872</v>
      </c>
      <c r="AD175" s="135"/>
      <c r="AE175" s="133" t="s">
        <v>107</v>
      </c>
      <c r="AF175" s="135"/>
      <c r="AG175" s="135"/>
      <c r="AH175" s="126"/>
      <c r="AI175" s="105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</row>
    <row r="176" spans="1:75" x14ac:dyDescent="0.2">
      <c r="A176" s="84"/>
      <c r="B176" s="84"/>
      <c r="C176" s="34" t="s">
        <v>214</v>
      </c>
      <c r="D176" s="84"/>
      <c r="E176" s="84"/>
      <c r="F176" s="84"/>
      <c r="G176" s="34" t="s">
        <v>220</v>
      </c>
      <c r="H176" s="34" t="s">
        <v>216</v>
      </c>
      <c r="I176" s="84"/>
      <c r="J176" s="84"/>
      <c r="K176" s="84"/>
      <c r="L176" s="34" t="s">
        <v>228</v>
      </c>
      <c r="M176" s="34" t="s">
        <v>257</v>
      </c>
      <c r="N176" s="34" t="s">
        <v>215</v>
      </c>
      <c r="O176" s="87"/>
      <c r="P176" s="34" t="s">
        <v>213</v>
      </c>
      <c r="Q176" s="165"/>
      <c r="R176" s="34" t="s">
        <v>225</v>
      </c>
      <c r="S176" s="34" t="s">
        <v>221</v>
      </c>
      <c r="T176" s="34" t="s">
        <v>232</v>
      </c>
      <c r="U176" s="34" t="s">
        <v>39</v>
      </c>
      <c r="V176" s="34" t="s">
        <v>218</v>
      </c>
      <c r="W176" s="34" t="s">
        <v>266</v>
      </c>
      <c r="X176" s="34"/>
      <c r="Y176" s="34"/>
      <c r="Z176" s="34"/>
      <c r="AC176" s="84"/>
      <c r="AD176" s="90" t="s">
        <v>43</v>
      </c>
      <c r="AE176" s="90" t="s">
        <v>115</v>
      </c>
      <c r="AF176" s="92" t="s">
        <v>99</v>
      </c>
      <c r="AG176" s="124" t="s">
        <v>116</v>
      </c>
      <c r="AH176" s="93" t="s">
        <v>100</v>
      </c>
      <c r="AI176" s="109" t="s">
        <v>178</v>
      </c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</row>
    <row r="177" spans="1:75" x14ac:dyDescent="0.2">
      <c r="A177" s="84" t="s">
        <v>43</v>
      </c>
      <c r="B177" s="84" t="s">
        <v>1</v>
      </c>
      <c r="C177" s="84" t="s">
        <v>2</v>
      </c>
      <c r="D177" s="84" t="s">
        <v>113</v>
      </c>
      <c r="E177" s="84" t="s">
        <v>4</v>
      </c>
      <c r="F177" s="84" t="s">
        <v>5</v>
      </c>
      <c r="G177" s="34" t="s">
        <v>219</v>
      </c>
      <c r="H177" s="34" t="s">
        <v>217</v>
      </c>
      <c r="I177" s="84" t="s">
        <v>6</v>
      </c>
      <c r="J177" s="84" t="s">
        <v>180</v>
      </c>
      <c r="K177" s="84" t="s">
        <v>96</v>
      </c>
      <c r="L177" s="84" t="s">
        <v>9</v>
      </c>
      <c r="M177" s="34"/>
      <c r="N177" s="84" t="s">
        <v>11</v>
      </c>
      <c r="O177" s="34" t="s">
        <v>209</v>
      </c>
      <c r="P177" s="84" t="s">
        <v>13</v>
      </c>
      <c r="Q177" s="162" t="s">
        <v>208</v>
      </c>
      <c r="R177" s="84" t="s">
        <v>191</v>
      </c>
      <c r="S177" s="34" t="s">
        <v>210</v>
      </c>
      <c r="T177" s="84" t="s">
        <v>17</v>
      </c>
      <c r="U177" s="34" t="s">
        <v>211</v>
      </c>
      <c r="V177" s="84" t="s">
        <v>19</v>
      </c>
      <c r="W177" s="34"/>
      <c r="X177" s="34"/>
      <c r="Y177" s="34"/>
      <c r="Z177" s="84"/>
      <c r="AC177" s="84" t="s">
        <v>1</v>
      </c>
      <c r="AD177" s="90">
        <f>B210</f>
        <v>0.64</v>
      </c>
      <c r="AE177" s="94">
        <v>1.0782608695652174</v>
      </c>
      <c r="AF177" s="93">
        <f>AQ28</f>
        <v>3.57</v>
      </c>
      <c r="AG177" s="93">
        <f>Average!H499</f>
        <v>8.0157142857142869</v>
      </c>
      <c r="AH177" s="93">
        <f>BB$34+BB$35+BB$36+BB$37+AF177</f>
        <v>9</v>
      </c>
      <c r="AI177" s="111">
        <f>AI143+Table919314356677991115[[#This Row],[Column2]]</f>
        <v>11.693526857602947</v>
      </c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</row>
    <row r="178" spans="1:75" x14ac:dyDescent="0.2">
      <c r="A178" s="84">
        <v>2021</v>
      </c>
      <c r="B178" s="84"/>
      <c r="C178" s="84"/>
      <c r="D178" s="84"/>
      <c r="E178" s="34" t="s">
        <v>212</v>
      </c>
      <c r="F178" s="84"/>
      <c r="G178" s="84"/>
      <c r="H178" s="84"/>
      <c r="I178" s="140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C178" s="84" t="s">
        <v>2</v>
      </c>
      <c r="AD178" s="90">
        <f>C210</f>
        <v>0.36</v>
      </c>
      <c r="AE178" s="94">
        <v>1.6678947368421053</v>
      </c>
      <c r="AF178" s="93">
        <f>AQ29</f>
        <v>3.1200000000000006</v>
      </c>
      <c r="AG178" s="93">
        <f>Average!H500</f>
        <v>11.577272256728778</v>
      </c>
      <c r="AH178" s="93">
        <f>BC$34+BC$35+BC$36+BC$37+AF178</f>
        <v>11.610000000000001</v>
      </c>
      <c r="AI178" s="111">
        <f>AI144+Table919314356677991115[[#This Row],[Column2]]</f>
        <v>16.903237196688536</v>
      </c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</row>
    <row r="179" spans="1:75" x14ac:dyDescent="0.2">
      <c r="A179" s="84">
        <v>1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161"/>
      <c r="M179" s="84"/>
      <c r="N179" s="84"/>
      <c r="O179" s="84"/>
      <c r="P179" s="84"/>
      <c r="Q179" s="84"/>
      <c r="R179" s="84"/>
      <c r="S179" s="84"/>
      <c r="T179" s="84"/>
      <c r="U179" s="84"/>
      <c r="V179" s="84">
        <v>0.02</v>
      </c>
      <c r="W179" s="84"/>
      <c r="X179" s="84"/>
      <c r="Y179" s="84"/>
      <c r="Z179" s="84"/>
      <c r="AA179" s="84">
        <v>1</v>
      </c>
      <c r="AC179" s="84" t="s">
        <v>113</v>
      </c>
      <c r="AD179" s="90">
        <f>D210</f>
        <v>0.1</v>
      </c>
      <c r="AE179" s="94"/>
      <c r="AF179" s="93">
        <f>AQ30</f>
        <v>2.7300000000000004</v>
      </c>
      <c r="AG179" s="93"/>
      <c r="AH179" s="93">
        <f>BD$34+BD$35+BD$36+BD$37+AF179</f>
        <v>5.4300000000000006</v>
      </c>
      <c r="AI179" s="111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</row>
    <row r="180" spans="1:75" x14ac:dyDescent="0.2">
      <c r="A180" s="84">
        <v>2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161"/>
      <c r="M180" s="84"/>
      <c r="N180" s="84"/>
      <c r="O180" s="84"/>
      <c r="P180" s="84"/>
      <c r="Q180" s="84"/>
      <c r="R180" s="84"/>
      <c r="S180" s="84"/>
      <c r="T180" s="84"/>
      <c r="U180" s="84"/>
      <c r="V180" s="84">
        <v>0.05</v>
      </c>
      <c r="W180" s="84"/>
      <c r="X180" s="84"/>
      <c r="Y180" s="84"/>
      <c r="Z180" s="84"/>
      <c r="AA180" s="84">
        <v>2</v>
      </c>
      <c r="AC180" s="84" t="s">
        <v>4</v>
      </c>
      <c r="AD180" s="90">
        <f>E210</f>
        <v>0.61</v>
      </c>
      <c r="AE180" s="94">
        <v>1.4930434782608697</v>
      </c>
      <c r="AF180" s="93">
        <f>AQ31</f>
        <v>4.4399999999999995</v>
      </c>
      <c r="AG180" s="93">
        <f>Average!H502</f>
        <v>11.902142857142858</v>
      </c>
      <c r="AH180" s="93">
        <f>BE$34+BE$35+BE$36+BE$37+AF180</f>
        <v>9.1199999999999992</v>
      </c>
      <c r="AI180" s="111">
        <f>AI146+Table919314356677991115[[#This Row],[Column2]]</f>
        <v>17.634037267080743</v>
      </c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</row>
    <row r="181" spans="1:75" x14ac:dyDescent="0.2">
      <c r="A181" s="84">
        <v>3</v>
      </c>
      <c r="B181" s="84"/>
      <c r="C181" s="84"/>
      <c r="D181" s="84"/>
      <c r="E181" s="84"/>
      <c r="F181" s="84"/>
      <c r="G181" s="84"/>
      <c r="H181" s="84"/>
      <c r="I181" s="34"/>
      <c r="J181" s="84"/>
      <c r="K181" s="84"/>
      <c r="L181" s="161"/>
      <c r="M181" s="84"/>
      <c r="N181" s="84"/>
      <c r="O181" s="84"/>
      <c r="P181" s="84"/>
      <c r="Q181" s="84"/>
      <c r="R181" s="84"/>
      <c r="S181" s="84"/>
      <c r="T181" s="84"/>
      <c r="U181" s="84"/>
      <c r="V181" s="84">
        <v>0.03</v>
      </c>
      <c r="W181" s="84"/>
      <c r="X181" s="84"/>
      <c r="Y181" s="84"/>
      <c r="Z181" s="84"/>
      <c r="AA181" s="84">
        <v>3</v>
      </c>
      <c r="AC181" s="84" t="s">
        <v>5</v>
      </c>
      <c r="AD181" s="90">
        <f>F210</f>
        <v>0</v>
      </c>
      <c r="AE181" s="94">
        <v>1.4491304347826086</v>
      </c>
      <c r="AF181" s="93">
        <f>AQ32</f>
        <v>2.85</v>
      </c>
      <c r="AG181" s="93">
        <f>Average!H503</f>
        <v>9.0721428571428575</v>
      </c>
      <c r="AH181" s="93">
        <f>BF$34+BF$35+BF$36+BF$37+AF181</f>
        <v>9.27</v>
      </c>
      <c r="AI181" s="111">
        <f>AI147+Table919314356677991115[[#This Row],[Column2]]</f>
        <v>14.154849188653538</v>
      </c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</row>
    <row r="182" spans="1:75" x14ac:dyDescent="0.2">
      <c r="A182" s="84">
        <v>4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162"/>
      <c r="M182" s="84"/>
      <c r="N182" s="84"/>
      <c r="O182" s="84"/>
      <c r="P182" s="84"/>
      <c r="Q182" s="84"/>
      <c r="R182" s="84"/>
      <c r="S182" s="84"/>
      <c r="T182" s="84"/>
      <c r="U182" s="84"/>
      <c r="V182" s="34">
        <v>7.0000000000000007E-2</v>
      </c>
      <c r="W182" s="34"/>
      <c r="X182" s="34"/>
      <c r="Y182" s="34"/>
      <c r="Z182" s="34"/>
      <c r="AA182" s="84">
        <v>4</v>
      </c>
      <c r="AC182" s="84" t="s">
        <v>6</v>
      </c>
      <c r="AD182" s="90">
        <f>I210</f>
        <v>0.57000000000000006</v>
      </c>
      <c r="AE182" s="94">
        <v>0.97263157894736862</v>
      </c>
      <c r="AF182" s="93">
        <f t="shared" ref="AF182:AF195" si="40">AQ35</f>
        <v>4.620000000000001</v>
      </c>
      <c r="AG182" s="93">
        <f>Average!H504</f>
        <v>7.4166315789473689</v>
      </c>
      <c r="AH182" s="93">
        <f>BI$34+BI$35+BI$36+BI$37+AF182</f>
        <v>9.07</v>
      </c>
      <c r="AI182" s="111">
        <f>AI148+Table919314356677991115[[#This Row],[Column2]]</f>
        <v>11.467863777089782</v>
      </c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</row>
    <row r="183" spans="1:75" x14ac:dyDescent="0.2">
      <c r="A183" s="84">
        <v>5</v>
      </c>
      <c r="B183" s="84"/>
      <c r="C183" s="84"/>
      <c r="D183" s="84"/>
      <c r="E183" s="34"/>
      <c r="F183" s="84"/>
      <c r="G183" s="84"/>
      <c r="H183" s="34"/>
      <c r="I183" s="84"/>
      <c r="J183" s="84"/>
      <c r="L183" s="162"/>
      <c r="M183" s="84"/>
      <c r="N183" s="34"/>
      <c r="O183" s="34"/>
      <c r="P183" s="84"/>
      <c r="Q183" s="84">
        <v>7.0000000000000007E-2</v>
      </c>
      <c r="R183" s="84">
        <v>0.01</v>
      </c>
      <c r="S183">
        <v>0.04</v>
      </c>
      <c r="T183" s="84"/>
      <c r="U183" s="84"/>
      <c r="V183" s="34">
        <v>0.01</v>
      </c>
      <c r="W183" s="34"/>
      <c r="X183" s="34"/>
      <c r="Y183" s="34"/>
      <c r="Z183" s="34"/>
      <c r="AA183" s="84">
        <v>5</v>
      </c>
      <c r="AC183" s="84" t="s">
        <v>180</v>
      </c>
      <c r="AD183" s="90">
        <f>J210</f>
        <v>0.19999999999999998</v>
      </c>
      <c r="AE183" s="94">
        <v>1.0404347826086957</v>
      </c>
      <c r="AF183" s="93">
        <f t="shared" si="40"/>
        <v>2.6300000000000008</v>
      </c>
      <c r="AG183" s="93">
        <f>Average!H505</f>
        <v>8.2089285714285705</v>
      </c>
      <c r="AH183" s="93">
        <f>BJ$34+BJ$35+BJ$36+BJ$37+AF183</f>
        <v>9.490000000000002</v>
      </c>
      <c r="AI183" s="111">
        <f>AI149+Table919314356677991115[[#This Row],[Column2]]</f>
        <v>12.753699058590362</v>
      </c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</row>
    <row r="184" spans="1:75" x14ac:dyDescent="0.2">
      <c r="A184" s="84">
        <v>6</v>
      </c>
      <c r="B184" s="84"/>
      <c r="C184" s="84"/>
      <c r="D184" s="34"/>
      <c r="E184" s="84"/>
      <c r="F184" s="84"/>
      <c r="G184" s="84"/>
      <c r="H184" s="84"/>
      <c r="I184" s="34"/>
      <c r="J184" s="84"/>
      <c r="K184" s="84"/>
      <c r="L184" s="162"/>
      <c r="M184" s="84"/>
      <c r="N184" s="84"/>
      <c r="O184" s="84">
        <v>0.01</v>
      </c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>
        <v>6</v>
      </c>
      <c r="AC184" s="84" t="s">
        <v>96</v>
      </c>
      <c r="AD184" s="90">
        <f>K210</f>
        <v>0.64</v>
      </c>
      <c r="AE184" s="94"/>
      <c r="AF184" s="93">
        <f t="shared" si="40"/>
        <v>4.3400000000000007</v>
      </c>
      <c r="AG184" s="93"/>
      <c r="AH184" s="93">
        <f>BK$34+BK$35+BK$36+BK$37+AF184</f>
        <v>10.25</v>
      </c>
      <c r="AI184" s="111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</row>
    <row r="185" spans="1:75" x14ac:dyDescent="0.2">
      <c r="A185" s="84">
        <v>7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162"/>
      <c r="M185" s="84"/>
      <c r="N185" s="84"/>
      <c r="O185" s="84"/>
      <c r="P185" s="84"/>
      <c r="Q185" s="84"/>
      <c r="R185" s="84"/>
      <c r="S185" s="84">
        <v>0.01</v>
      </c>
      <c r="T185" s="84"/>
      <c r="U185" s="84"/>
      <c r="V185" s="34"/>
      <c r="W185" s="34"/>
      <c r="X185" s="34"/>
      <c r="Y185" s="34"/>
      <c r="Z185" s="34"/>
      <c r="AA185" s="84">
        <v>7</v>
      </c>
      <c r="AC185" s="84" t="s">
        <v>9</v>
      </c>
      <c r="AD185" s="90">
        <f>L210</f>
        <v>0.6</v>
      </c>
      <c r="AE185" s="94">
        <v>1.3513043478260871</v>
      </c>
      <c r="AF185" s="93">
        <f t="shared" si="40"/>
        <v>4.66</v>
      </c>
      <c r="AG185" s="93">
        <f>Average!H507</f>
        <v>10.364642857142858</v>
      </c>
      <c r="AH185" s="93">
        <f>BL$34+BL$35+BL$36+BL$37+AF185</f>
        <v>12.36</v>
      </c>
      <c r="AI185" s="111">
        <f>AI151+Table919314356677991115[[#This Row],[Column2]]</f>
        <v>15.531808408982322</v>
      </c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</row>
    <row r="186" spans="1:75" x14ac:dyDescent="0.2">
      <c r="A186" s="84">
        <v>8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162"/>
      <c r="M186" s="84"/>
      <c r="N186" s="84"/>
      <c r="O186" s="84"/>
      <c r="P186" s="84"/>
      <c r="Q186" s="84"/>
      <c r="R186" s="34"/>
      <c r="S186" s="84"/>
      <c r="T186" s="84"/>
      <c r="U186" s="84"/>
      <c r="V186" s="34"/>
      <c r="W186" s="34"/>
      <c r="X186" s="34"/>
      <c r="Y186" s="34"/>
      <c r="Z186" s="34"/>
      <c r="AA186" s="84">
        <v>8</v>
      </c>
      <c r="AC186" s="34" t="s">
        <v>195</v>
      </c>
      <c r="AD186" s="90">
        <f>M210</f>
        <v>0.62000000000000011</v>
      </c>
      <c r="AE186" s="94">
        <v>1.1234782608695653</v>
      </c>
      <c r="AF186" s="93">
        <f t="shared" si="40"/>
        <v>1.2100000000000002</v>
      </c>
      <c r="AG186" s="93">
        <f>Average!H508</f>
        <v>9.1504166666666666</v>
      </c>
      <c r="AH186" s="93">
        <f>BM$34+BM$35+BM$36+BM$37+AF186</f>
        <v>1.2100000000000002</v>
      </c>
      <c r="AI186" s="111">
        <f>AI152+Table919314356677991115[[#This Row],[Column2]]</f>
        <v>13.164836956521739</v>
      </c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</row>
    <row r="187" spans="1:75" x14ac:dyDescent="0.2">
      <c r="A187" s="84">
        <v>9</v>
      </c>
      <c r="B187" s="84"/>
      <c r="C187" s="84"/>
      <c r="D187" s="84"/>
      <c r="E187" s="34"/>
      <c r="F187" s="84"/>
      <c r="G187" s="34"/>
      <c r="H187" s="34"/>
      <c r="I187" s="139"/>
      <c r="J187" s="84">
        <v>0.02</v>
      </c>
      <c r="K187" s="84"/>
      <c r="L187" s="162"/>
      <c r="M187" s="84"/>
      <c r="N187" s="159"/>
      <c r="O187" s="159"/>
      <c r="Q187" s="84"/>
      <c r="R187" s="84"/>
      <c r="S187" s="84"/>
      <c r="T187" s="34"/>
      <c r="U187" s="84"/>
      <c r="V187" s="34"/>
      <c r="W187" s="34"/>
      <c r="X187" s="34"/>
      <c r="Y187" s="34"/>
      <c r="Z187" s="34"/>
      <c r="AA187" s="84">
        <v>9</v>
      </c>
      <c r="AC187" s="84" t="s">
        <v>11</v>
      </c>
      <c r="AD187" s="90">
        <f>N210</f>
        <v>0.22999999999999998</v>
      </c>
      <c r="AE187" s="94">
        <v>1.6065217391304349</v>
      </c>
      <c r="AF187" s="93">
        <f t="shared" si="40"/>
        <v>2.9600000000000009</v>
      </c>
      <c r="AG187" s="93">
        <f>Average!H509</f>
        <v>10.429642857142857</v>
      </c>
      <c r="AH187" s="93">
        <f>BN$34+BN$35+BN$36+BN$37+AF187</f>
        <v>11.47</v>
      </c>
      <c r="AI187" s="111">
        <f>AI153+Table919314356677991115[[#This Row],[Column2]]</f>
        <v>15.57436507936508</v>
      </c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</row>
    <row r="188" spans="1:75" x14ac:dyDescent="0.2">
      <c r="A188" s="84">
        <v>10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162"/>
      <c r="M188" s="34"/>
      <c r="N188" s="84"/>
      <c r="O188" s="84"/>
      <c r="P188" s="84"/>
      <c r="Q188" s="84"/>
      <c r="R188" s="84"/>
      <c r="T188" s="84"/>
      <c r="U188" s="84"/>
      <c r="V188" s="34"/>
      <c r="W188" s="34"/>
      <c r="X188" s="34"/>
      <c r="Y188" s="34"/>
      <c r="Z188" s="34"/>
      <c r="AA188" s="84">
        <v>10</v>
      </c>
      <c r="AC188" s="84" t="s">
        <v>185</v>
      </c>
      <c r="AD188" s="90">
        <f>O210</f>
        <v>0.43</v>
      </c>
      <c r="AE188" s="94">
        <v>1.2921739130434782</v>
      </c>
      <c r="AF188" s="93">
        <f t="shared" si="40"/>
        <v>3.8700000000000006</v>
      </c>
      <c r="AG188" s="93">
        <f>Average!H510</f>
        <v>8.59375</v>
      </c>
      <c r="AH188" s="93">
        <f>BO$34+BO$35+BO$36+BO$37+AF188</f>
        <v>3.8700000000000006</v>
      </c>
      <c r="AI188" s="111">
        <f>AI154+Table919314356677991115[[#This Row],[Column2]]</f>
        <v>12.642233201581028</v>
      </c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</row>
    <row r="189" spans="1:75" x14ac:dyDescent="0.2">
      <c r="A189" s="84">
        <v>11</v>
      </c>
      <c r="B189" s="84"/>
      <c r="E189" s="84"/>
      <c r="F189" s="84"/>
      <c r="G189" s="84">
        <v>0.01</v>
      </c>
      <c r="H189" s="84">
        <v>0.02</v>
      </c>
      <c r="I189" s="84"/>
      <c r="J189" s="84"/>
      <c r="L189" s="162"/>
      <c r="M189" s="84"/>
      <c r="N189" s="84"/>
      <c r="O189" s="84"/>
      <c r="Q189" s="84"/>
      <c r="R189" s="84"/>
      <c r="T189" s="84"/>
      <c r="U189" s="84"/>
      <c r="V189" s="34"/>
      <c r="W189" s="34"/>
      <c r="X189" s="34"/>
      <c r="Y189" s="34"/>
      <c r="Z189" s="34"/>
      <c r="AA189" s="84">
        <v>11</v>
      </c>
      <c r="AC189" s="84" t="s">
        <v>13</v>
      </c>
      <c r="AD189" s="90">
        <f>P210</f>
        <v>0.56000000000000005</v>
      </c>
      <c r="AE189" s="94">
        <v>1.3439130434782611</v>
      </c>
      <c r="AF189" s="93">
        <f t="shared" si="40"/>
        <v>4.03</v>
      </c>
      <c r="AG189" s="93">
        <f>Average!H511</f>
        <v>8.9414285714285722</v>
      </c>
      <c r="AH189" s="93">
        <f>BP$34+BP$35+BP$36+BP$37+AF189</f>
        <v>10.370000000000001</v>
      </c>
      <c r="AI189" s="111">
        <f>AI155+Table919314356677991115[[#This Row],[Column2]]</f>
        <v>13.401863354037268</v>
      </c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</row>
    <row r="190" spans="1:75" x14ac:dyDescent="0.2">
      <c r="A190" s="84">
        <v>12</v>
      </c>
      <c r="B190" s="84">
        <v>0.09</v>
      </c>
      <c r="D190">
        <v>0.1</v>
      </c>
      <c r="E190">
        <v>0.02</v>
      </c>
      <c r="F190" s="84"/>
      <c r="G190" s="34">
        <v>0.08</v>
      </c>
      <c r="H190" s="34">
        <v>0.09</v>
      </c>
      <c r="J190" s="84">
        <v>0.12</v>
      </c>
      <c r="K190">
        <v>0.09</v>
      </c>
      <c r="L190" s="162">
        <v>0.11</v>
      </c>
      <c r="M190" s="162">
        <v>0.05</v>
      </c>
      <c r="N190" s="34">
        <v>0.05</v>
      </c>
      <c r="O190" s="34">
        <v>0.12</v>
      </c>
      <c r="Q190" s="84">
        <v>0.08</v>
      </c>
      <c r="R190">
        <v>0.06</v>
      </c>
      <c r="S190" s="84">
        <v>0.1</v>
      </c>
      <c r="T190" s="34">
        <v>0.04</v>
      </c>
      <c r="U190" s="84">
        <v>7.0000000000000007E-2</v>
      </c>
      <c r="V190" s="34">
        <v>0.05</v>
      </c>
      <c r="W190" s="34"/>
      <c r="X190" s="34"/>
      <c r="Y190" s="34"/>
      <c r="Z190" s="34"/>
      <c r="AA190" s="84">
        <v>12</v>
      </c>
      <c r="AC190" s="84" t="s">
        <v>14</v>
      </c>
      <c r="AD190" s="90">
        <f>Q210</f>
        <v>0.74</v>
      </c>
      <c r="AE190" s="94">
        <v>1.1009090909090911</v>
      </c>
      <c r="AF190" s="93">
        <f t="shared" si="40"/>
        <v>4.4800000000000004</v>
      </c>
      <c r="AG190" s="93">
        <f>Average!H512</f>
        <v>7.5825681725681733</v>
      </c>
      <c r="AH190" s="93">
        <f>BQ$34+BQ$35+BQ$36+BQ$37+AF190</f>
        <v>9.14</v>
      </c>
      <c r="AI190" s="111">
        <f>AI156+Table919314356677991115[[#This Row],[Column2]]</f>
        <v>11.764218181174705</v>
      </c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</row>
    <row r="191" spans="1:75" x14ac:dyDescent="0.2">
      <c r="A191" s="84">
        <v>13</v>
      </c>
      <c r="B191" s="34"/>
      <c r="C191" s="84"/>
      <c r="D191" s="84"/>
      <c r="E191" s="34"/>
      <c r="F191" s="34"/>
      <c r="G191" s="34"/>
      <c r="H191" s="159"/>
      <c r="I191" s="84">
        <v>0.01</v>
      </c>
      <c r="J191" s="84"/>
      <c r="K191" s="84"/>
      <c r="L191" s="162"/>
      <c r="M191" s="162"/>
      <c r="N191" s="34"/>
      <c r="O191" s="34"/>
      <c r="Q191" s="84"/>
      <c r="S191" s="34"/>
      <c r="T191" s="34"/>
      <c r="U191" s="34"/>
      <c r="V191" s="34"/>
      <c r="W191" s="34"/>
      <c r="X191" s="34"/>
      <c r="Y191" s="34"/>
      <c r="Z191" s="34"/>
      <c r="AA191" s="84">
        <v>13</v>
      </c>
      <c r="AC191" s="84" t="s">
        <v>191</v>
      </c>
      <c r="AD191" s="90">
        <f>R210</f>
        <v>0.79999999999999993</v>
      </c>
      <c r="AE191" s="94">
        <v>1.0855555555555556</v>
      </c>
      <c r="AF191" s="93">
        <f t="shared" si="40"/>
        <v>3.2</v>
      </c>
      <c r="AG191" s="93">
        <f>Average!H513</f>
        <v>8.1743790849673204</v>
      </c>
      <c r="AH191" s="93">
        <f>BR$34+BR$35+BR$36+BR$37+AF191</f>
        <v>3.2</v>
      </c>
      <c r="AI191" s="111">
        <f>AI157+Table919314356677991115[[#This Row],[Column2]]</f>
        <v>12.423071895424837</v>
      </c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</row>
    <row r="192" spans="1:75" x14ac:dyDescent="0.2">
      <c r="A192" s="84">
        <v>14</v>
      </c>
      <c r="B192" s="84"/>
      <c r="C192" s="84"/>
      <c r="D192" s="84"/>
      <c r="E192" s="84"/>
      <c r="F192" s="84"/>
      <c r="G192" s="84"/>
      <c r="H192" s="84"/>
      <c r="I192" s="84"/>
      <c r="J192" s="84">
        <v>0.04</v>
      </c>
      <c r="K192" s="84"/>
      <c r="L192" s="162"/>
      <c r="M192" s="84">
        <v>0.01</v>
      </c>
      <c r="N192" s="84"/>
      <c r="O192" s="84"/>
      <c r="P192" s="84"/>
      <c r="Q192" s="84">
        <v>0.01</v>
      </c>
      <c r="R192" s="84"/>
      <c r="S192">
        <v>0.09</v>
      </c>
      <c r="T192" s="84"/>
      <c r="U192" s="84">
        <v>0.12</v>
      </c>
      <c r="V192" s="34"/>
      <c r="W192" s="34"/>
      <c r="X192" s="34"/>
      <c r="Y192" s="34"/>
      <c r="Z192" s="34"/>
      <c r="AA192" s="84">
        <v>14</v>
      </c>
      <c r="AC192" s="84" t="s">
        <v>16</v>
      </c>
      <c r="AD192" s="90">
        <f>S210</f>
        <v>0.78</v>
      </c>
      <c r="AE192" s="94">
        <v>1.3156521739130436</v>
      </c>
      <c r="AF192" s="93">
        <f t="shared" si="40"/>
        <v>4.05</v>
      </c>
      <c r="AG192" s="93">
        <f>Average!H514</f>
        <v>10.263214285714287</v>
      </c>
      <c r="AH192" s="93">
        <f>BS$34+BS$35+BS$36+BS$37+AF192</f>
        <v>11.81</v>
      </c>
      <c r="AI192" s="111">
        <f>AI158+Table919314356677991115[[#This Row],[Column2]]</f>
        <v>15.555659340659341</v>
      </c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</row>
    <row r="193" spans="1:75" x14ac:dyDescent="0.2">
      <c r="A193" s="84">
        <v>15</v>
      </c>
      <c r="B193" s="34">
        <v>0.55000000000000004</v>
      </c>
      <c r="C193" s="34">
        <v>0.36</v>
      </c>
      <c r="D193" s="84"/>
      <c r="E193" s="84">
        <v>0.59</v>
      </c>
      <c r="F193" s="34"/>
      <c r="G193" s="34">
        <v>0.2</v>
      </c>
      <c r="H193" s="34">
        <v>0.47</v>
      </c>
      <c r="I193" s="34">
        <v>0.56000000000000005</v>
      </c>
      <c r="J193" s="34">
        <v>0.02</v>
      </c>
      <c r="K193" s="84">
        <v>0.55000000000000004</v>
      </c>
      <c r="L193" s="162">
        <v>0.49</v>
      </c>
      <c r="M193" s="162">
        <v>0.56000000000000005</v>
      </c>
      <c r="N193" s="34">
        <v>0.18</v>
      </c>
      <c r="O193" s="34">
        <v>0.23</v>
      </c>
      <c r="P193" s="34">
        <v>0.56000000000000005</v>
      </c>
      <c r="Q193" s="34">
        <v>0.57999999999999996</v>
      </c>
      <c r="R193" s="84">
        <v>0.73</v>
      </c>
      <c r="S193" s="84">
        <v>0.54</v>
      </c>
      <c r="T193" s="34">
        <v>0.28999999999999998</v>
      </c>
      <c r="U193" s="34">
        <v>0.63</v>
      </c>
      <c r="V193" s="34">
        <v>0.05</v>
      </c>
      <c r="W193" s="34"/>
      <c r="X193" s="34"/>
      <c r="Y193" s="34"/>
      <c r="Z193" s="34"/>
      <c r="AA193" s="84">
        <v>15</v>
      </c>
      <c r="AC193" s="84" t="s">
        <v>17</v>
      </c>
      <c r="AD193" s="90">
        <f>T210</f>
        <v>0.32999999999999996</v>
      </c>
      <c r="AE193" s="94">
        <v>1.4745454545454544</v>
      </c>
      <c r="AF193" s="93">
        <f t="shared" si="40"/>
        <v>4.09</v>
      </c>
      <c r="AG193" s="93">
        <f>Average!H515</f>
        <v>9.9618660968660979</v>
      </c>
      <c r="AH193" s="93">
        <f>BT$34+BT$35+BT$36+BT$37+AF193</f>
        <v>10.19</v>
      </c>
      <c r="AI193" s="111">
        <f>AI159+Table919314356677991115[[#This Row],[Column2]]</f>
        <v>14.316635401635404</v>
      </c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</row>
    <row r="194" spans="1:75" x14ac:dyDescent="0.2">
      <c r="A194" s="84">
        <v>16</v>
      </c>
      <c r="B194" s="34"/>
      <c r="C194" s="34"/>
      <c r="E194" s="34"/>
      <c r="F194" s="34"/>
      <c r="G194" s="34"/>
      <c r="H194" s="34"/>
      <c r="I194" s="34"/>
      <c r="J194" s="34"/>
      <c r="K194" s="34"/>
      <c r="L194" s="162"/>
      <c r="M194" s="162"/>
      <c r="N194" s="34"/>
      <c r="O194" s="34">
        <v>7.0000000000000007E-2</v>
      </c>
      <c r="P194" s="34"/>
      <c r="Q194" s="84"/>
      <c r="R194" s="34"/>
      <c r="S194" s="84"/>
      <c r="T194" s="34"/>
      <c r="U194" s="34"/>
      <c r="V194" s="34">
        <v>0.01</v>
      </c>
      <c r="W194" s="34"/>
      <c r="X194" s="34"/>
      <c r="Y194" s="34"/>
      <c r="Z194" s="34"/>
      <c r="AA194" s="84">
        <v>16</v>
      </c>
      <c r="AC194" s="84" t="s">
        <v>18</v>
      </c>
      <c r="AD194" s="90">
        <f>U210</f>
        <v>0.82000000000000006</v>
      </c>
      <c r="AE194" s="94">
        <v>1.3925000000000001</v>
      </c>
      <c r="AF194" s="93">
        <f t="shared" si="40"/>
        <v>5.69</v>
      </c>
      <c r="AG194" s="93">
        <f>Average!H516</f>
        <v>10.579230769230769</v>
      </c>
      <c r="AH194" s="93">
        <f>BU$34+BU$35+BU$36+BU$37+AF194</f>
        <v>5.69</v>
      </c>
      <c r="AI194" s="111">
        <f>AI160+Table919314356677991115[[#This Row],[Column2]]</f>
        <v>15.042051282051283</v>
      </c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</row>
    <row r="195" spans="1:75" x14ac:dyDescent="0.2">
      <c r="A195" s="84">
        <v>17</v>
      </c>
      <c r="B195" s="34"/>
      <c r="C195" s="84"/>
      <c r="D195" s="34"/>
      <c r="E195" s="34"/>
      <c r="F195" s="84"/>
      <c r="G195" s="34"/>
      <c r="H195" s="34"/>
      <c r="I195" s="34"/>
      <c r="J195" s="34"/>
      <c r="K195" s="34"/>
      <c r="L195" s="162"/>
      <c r="M195" s="34"/>
      <c r="N195" s="84"/>
      <c r="O195" s="34"/>
      <c r="P195" s="84"/>
      <c r="Q195" s="84"/>
      <c r="R195" s="34"/>
      <c r="S195" s="34"/>
      <c r="T195" s="34"/>
      <c r="U195" s="34"/>
      <c r="V195" s="34"/>
      <c r="W195" s="34"/>
      <c r="X195" s="34"/>
      <c r="Y195" s="34"/>
      <c r="Z195" s="34"/>
      <c r="AA195" s="84">
        <v>17</v>
      </c>
      <c r="AC195" s="84" t="s">
        <v>19</v>
      </c>
      <c r="AD195" s="90">
        <f>V210</f>
        <v>0.29000000000000004</v>
      </c>
      <c r="AE195" s="94">
        <v>1.9584615384615385</v>
      </c>
      <c r="AF195" s="93">
        <f t="shared" si="40"/>
        <v>6.59</v>
      </c>
      <c r="AG195" s="93">
        <f>Average!H517</f>
        <v>17.163611111111109</v>
      </c>
      <c r="AH195" s="93">
        <f>BV$34+BV$35+BV$36+BV$37+AF195</f>
        <v>12.96</v>
      </c>
      <c r="AI195" s="111">
        <f>AI161+Table919314356677991115[[#This Row],[Column2]]</f>
        <v>23.126410256410256</v>
      </c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</row>
    <row r="196" spans="1:75" x14ac:dyDescent="0.2">
      <c r="A196" s="84">
        <v>18</v>
      </c>
      <c r="B196" s="84"/>
      <c r="C196" s="84"/>
      <c r="D196" s="34"/>
      <c r="F196" s="84"/>
      <c r="G196" s="34"/>
      <c r="H196" s="84"/>
      <c r="I196" s="34"/>
      <c r="J196" s="84"/>
      <c r="L196" s="162"/>
      <c r="M196" s="34"/>
      <c r="N196" s="84"/>
      <c r="O196" s="84"/>
      <c r="P196" s="34"/>
      <c r="Q196" s="84"/>
      <c r="R196" s="84"/>
      <c r="T196" s="34"/>
      <c r="U196" s="84"/>
      <c r="V196" s="34"/>
      <c r="W196" s="34"/>
      <c r="X196" s="34"/>
      <c r="Y196" s="34"/>
      <c r="Z196" s="34"/>
      <c r="AA196" s="84">
        <v>18</v>
      </c>
      <c r="AC196" s="84"/>
      <c r="AD196" s="90"/>
      <c r="AE196" s="90"/>
      <c r="AF196" s="92"/>
      <c r="AG196" s="92"/>
      <c r="AH196" s="93"/>
      <c r="AI196" s="111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</row>
    <row r="197" spans="1:75" x14ac:dyDescent="0.2">
      <c r="A197" s="84">
        <v>19</v>
      </c>
      <c r="B197" s="34"/>
      <c r="C197" s="84"/>
      <c r="D197" s="34"/>
      <c r="E197" s="34"/>
      <c r="F197" s="84"/>
      <c r="G197" s="84"/>
      <c r="H197" s="84"/>
      <c r="I197" s="34"/>
      <c r="J197" s="84"/>
      <c r="K197" s="84"/>
      <c r="L197" s="162"/>
      <c r="M197" s="84"/>
      <c r="N197" s="84"/>
      <c r="O197" s="84"/>
      <c r="P197" s="84"/>
      <c r="Q197" s="84"/>
      <c r="R197" s="84"/>
      <c r="S197" s="84"/>
      <c r="T197" s="84"/>
      <c r="U197" s="84"/>
      <c r="V197" s="34"/>
      <c r="W197" s="34"/>
      <c r="X197" s="34"/>
      <c r="Y197" s="34"/>
      <c r="Z197" s="34"/>
      <c r="AA197" s="84">
        <v>19</v>
      </c>
      <c r="AC197" s="84" t="s">
        <v>101</v>
      </c>
      <c r="AD197" s="90"/>
      <c r="AE197" s="90"/>
      <c r="AF197" s="92"/>
      <c r="AG197" s="170"/>
      <c r="AH197" s="92" t="s">
        <v>145</v>
      </c>
      <c r="AI197" s="93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</row>
    <row r="198" spans="1:75" x14ac:dyDescent="0.2">
      <c r="A198" s="84">
        <v>20</v>
      </c>
      <c r="B198" s="34"/>
      <c r="C198" s="84"/>
      <c r="D198" s="34"/>
      <c r="E198" s="34"/>
      <c r="F198" s="34"/>
      <c r="G198" s="84"/>
      <c r="H198" s="34"/>
      <c r="I198" s="34"/>
      <c r="J198" s="34"/>
      <c r="K198" s="34"/>
      <c r="L198" s="162"/>
      <c r="M198" s="84"/>
      <c r="N198" s="34"/>
      <c r="O198" s="34"/>
      <c r="P198" s="34"/>
      <c r="Q198" s="84"/>
      <c r="R198" s="34"/>
      <c r="S198" s="84"/>
      <c r="T198" s="34"/>
      <c r="U198" s="34"/>
      <c r="V198" s="34"/>
      <c r="W198" s="34"/>
      <c r="X198" s="34"/>
      <c r="Y198" s="34"/>
      <c r="Z198" s="34"/>
      <c r="AA198" s="84">
        <v>20</v>
      </c>
      <c r="AC198" s="84"/>
      <c r="AD198" s="91" t="s">
        <v>102</v>
      </c>
      <c r="AE198" s="91"/>
      <c r="AF198" s="92"/>
      <c r="AG198" s="92"/>
      <c r="AH198" s="93"/>
      <c r="AI198" s="111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</row>
    <row r="199" spans="1:75" x14ac:dyDescent="0.2">
      <c r="A199" s="84">
        <v>21</v>
      </c>
      <c r="B199" s="84"/>
      <c r="C199" s="34"/>
      <c r="D199" s="84"/>
      <c r="E199" s="84"/>
      <c r="F199" s="84"/>
      <c r="G199" s="84"/>
      <c r="H199" s="84"/>
      <c r="I199" s="84"/>
      <c r="J199" s="84"/>
      <c r="K199" s="34"/>
      <c r="L199" s="162"/>
      <c r="M199" s="84"/>
      <c r="N199" s="84"/>
      <c r="O199" s="34"/>
      <c r="P199" s="34"/>
      <c r="Q199" s="84"/>
      <c r="R199" s="34"/>
      <c r="S199" s="84"/>
      <c r="T199" s="84"/>
      <c r="U199" s="84"/>
      <c r="V199" s="34"/>
      <c r="W199" s="34"/>
      <c r="X199" s="34"/>
      <c r="Y199" s="34"/>
      <c r="Z199" s="34"/>
      <c r="AA199" s="84">
        <v>21</v>
      </c>
      <c r="AC199" s="84"/>
      <c r="AD199" s="90"/>
      <c r="AE199" s="90"/>
      <c r="AF199" s="92"/>
      <c r="AG199" s="92"/>
      <c r="AH199" s="93"/>
      <c r="AI199" s="109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</row>
    <row r="200" spans="1:75" x14ac:dyDescent="0.2">
      <c r="A200" s="84">
        <v>22</v>
      </c>
      <c r="B200" s="34"/>
      <c r="C200" s="34"/>
      <c r="D200" s="34"/>
      <c r="E200" s="84"/>
      <c r="F200" s="84"/>
      <c r="G200" s="84"/>
      <c r="H200" s="84"/>
      <c r="I200" s="34"/>
      <c r="J200" s="84"/>
      <c r="K200" s="34"/>
      <c r="L200" s="162"/>
      <c r="M200" s="84"/>
      <c r="N200" s="84"/>
      <c r="O200" s="34"/>
      <c r="P200" s="34"/>
      <c r="Q200" s="84"/>
      <c r="R200" s="84"/>
      <c r="S200" s="84"/>
      <c r="T200" s="84"/>
      <c r="U200" s="84"/>
      <c r="V200" s="34"/>
      <c r="W200" s="34"/>
      <c r="X200" s="34"/>
      <c r="Y200" s="34"/>
      <c r="Z200" s="34"/>
      <c r="AA200" s="84">
        <v>22</v>
      </c>
      <c r="AC200" s="84"/>
      <c r="AD200" s="90"/>
      <c r="AE200" s="90"/>
      <c r="AF200" s="92"/>
      <c r="AG200" s="92"/>
      <c r="AH200" s="93"/>
      <c r="AI200" s="93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</row>
    <row r="201" spans="1:75" x14ac:dyDescent="0.2">
      <c r="A201" s="84">
        <v>23</v>
      </c>
      <c r="B201" s="34"/>
      <c r="C201" s="84"/>
      <c r="D201" s="34"/>
      <c r="E201" s="34"/>
      <c r="F201" s="84"/>
      <c r="G201" s="84"/>
      <c r="H201" s="84"/>
      <c r="I201" s="34"/>
      <c r="J201" s="84"/>
      <c r="K201" s="34"/>
      <c r="L201" s="162"/>
      <c r="M201" s="84"/>
      <c r="N201" s="84"/>
      <c r="O201" s="34"/>
      <c r="P201" s="84"/>
      <c r="Q201" s="84"/>
      <c r="R201" s="34"/>
      <c r="S201" s="84"/>
      <c r="T201" s="84"/>
      <c r="U201" s="84"/>
      <c r="V201" s="34"/>
      <c r="W201" s="34"/>
      <c r="X201" s="34"/>
      <c r="Y201" s="34"/>
      <c r="Z201" s="34"/>
      <c r="AA201" s="84">
        <v>23</v>
      </c>
      <c r="AC201" s="84"/>
      <c r="AD201" s="90"/>
      <c r="AE201" s="90"/>
      <c r="AF201" s="92"/>
      <c r="AG201" s="92"/>
      <c r="AH201" s="93"/>
      <c r="AI201" s="93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</row>
    <row r="202" spans="1:75" x14ac:dyDescent="0.2">
      <c r="A202" s="84">
        <v>24</v>
      </c>
      <c r="B202" s="84"/>
      <c r="C202" s="84"/>
      <c r="D202" s="84"/>
      <c r="E202" s="84"/>
      <c r="F202" s="84"/>
      <c r="G202" s="84"/>
      <c r="H202" s="84"/>
      <c r="I202" s="84"/>
      <c r="J202" s="84"/>
      <c r="L202" s="161"/>
      <c r="M202" s="84"/>
      <c r="N202" s="84"/>
      <c r="O202" s="84"/>
      <c r="P202" s="84"/>
      <c r="Q202" s="84"/>
      <c r="R202" s="34"/>
      <c r="T202" s="84"/>
      <c r="U202" s="84"/>
      <c r="V202" s="34"/>
      <c r="W202" s="34"/>
      <c r="X202" s="34"/>
      <c r="Y202" s="34"/>
      <c r="Z202" s="34"/>
      <c r="AA202" s="84">
        <v>24</v>
      </c>
      <c r="AC202" s="84"/>
      <c r="AD202" s="90"/>
      <c r="AE202" s="90"/>
      <c r="AF202" s="92"/>
      <c r="AG202" s="92"/>
      <c r="AH202" s="93"/>
      <c r="AI202" s="93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</row>
    <row r="203" spans="1:75" x14ac:dyDescent="0.2">
      <c r="A203" s="84">
        <v>25</v>
      </c>
      <c r="C203" s="84"/>
      <c r="D203" s="84"/>
      <c r="F203" s="84"/>
      <c r="G203" s="84"/>
      <c r="H203" s="84"/>
      <c r="I203" s="84"/>
      <c r="J203" s="84"/>
      <c r="L203" s="84"/>
      <c r="M203" s="84"/>
      <c r="N203" s="84"/>
      <c r="O203" s="84"/>
      <c r="P203" s="84"/>
      <c r="Q203" s="84"/>
      <c r="R203" s="34"/>
      <c r="S203" s="84"/>
      <c r="T203" s="84"/>
      <c r="U203" s="84"/>
      <c r="V203" s="34"/>
      <c r="W203" s="34"/>
      <c r="X203" s="34"/>
      <c r="Y203" s="34"/>
      <c r="Z203" s="34"/>
      <c r="AA203" s="84">
        <v>25</v>
      </c>
      <c r="AC203" s="84"/>
      <c r="AD203" s="90"/>
      <c r="AE203" s="90"/>
      <c r="AF203" s="92"/>
      <c r="AG203" s="92"/>
      <c r="AH203" s="93"/>
      <c r="AI203" s="93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</row>
    <row r="204" spans="1:75" x14ac:dyDescent="0.2">
      <c r="A204" s="84">
        <v>26</v>
      </c>
      <c r="B204" s="84"/>
      <c r="C204" s="84"/>
      <c r="E204" s="84"/>
      <c r="F204" s="84"/>
      <c r="G204" s="84"/>
      <c r="H204" s="84"/>
      <c r="I204" s="84"/>
      <c r="J204" s="84"/>
      <c r="L204" s="84"/>
      <c r="M204" s="84"/>
      <c r="N204" s="84"/>
      <c r="O204" s="34"/>
      <c r="P204" s="84"/>
      <c r="Q204" s="84"/>
      <c r="R204" s="34"/>
      <c r="S204" s="84"/>
      <c r="T204" s="84"/>
      <c r="U204" s="84"/>
      <c r="V204" s="34"/>
      <c r="W204" s="34"/>
      <c r="X204" s="34"/>
      <c r="Y204" s="34"/>
      <c r="Z204" s="34"/>
      <c r="AA204" s="84">
        <v>26</v>
      </c>
      <c r="AC204" s="84"/>
      <c r="AD204" s="90"/>
      <c r="AE204" s="90"/>
      <c r="AF204" s="92"/>
      <c r="AG204" s="92"/>
      <c r="AH204" s="93"/>
      <c r="AI204" s="93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</row>
    <row r="205" spans="1:75" x14ac:dyDescent="0.2">
      <c r="A205" s="84">
        <v>27</v>
      </c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34"/>
      <c r="N205" s="84"/>
      <c r="O205" s="34"/>
      <c r="Q205" s="84"/>
      <c r="R205" s="84"/>
      <c r="S205" s="84"/>
      <c r="T205" s="84"/>
      <c r="U205" s="84"/>
      <c r="V205" s="34"/>
      <c r="W205" s="34"/>
      <c r="X205" s="34"/>
      <c r="Y205" s="34"/>
      <c r="Z205" s="34"/>
      <c r="AA205" s="84">
        <v>27</v>
      </c>
      <c r="AC205" s="84"/>
      <c r="AD205" s="90"/>
      <c r="AE205" s="90"/>
      <c r="AF205" s="92"/>
      <c r="AG205" s="92"/>
      <c r="AH205" s="93"/>
      <c r="AI205" s="93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</row>
    <row r="206" spans="1:75" x14ac:dyDescent="0.2">
      <c r="A206" s="84">
        <v>28</v>
      </c>
      <c r="C206" s="84"/>
      <c r="F206" s="84"/>
      <c r="G206" s="84"/>
      <c r="H206" s="84"/>
      <c r="I206" s="84"/>
      <c r="J206" s="84"/>
      <c r="L206" s="84"/>
      <c r="M206" s="84"/>
      <c r="N206" s="84"/>
      <c r="O206" s="34"/>
      <c r="Q206" s="84"/>
      <c r="T206" s="84"/>
      <c r="U206" s="84"/>
      <c r="V206" s="84"/>
      <c r="W206" s="84"/>
      <c r="X206" s="84"/>
      <c r="Y206" s="84"/>
      <c r="Z206" s="84"/>
      <c r="AA206" s="84">
        <v>28</v>
      </c>
      <c r="AC206" s="84"/>
      <c r="AD206" s="90"/>
      <c r="AE206" s="90"/>
      <c r="AF206" s="92"/>
      <c r="AG206" s="92"/>
      <c r="AH206" s="93"/>
      <c r="AI206" s="93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</row>
    <row r="207" spans="1:75" x14ac:dyDescent="0.2">
      <c r="A207" s="84">
        <v>29</v>
      </c>
      <c r="B207" s="84"/>
      <c r="C207" s="84"/>
      <c r="D207" s="84"/>
      <c r="E207" s="84"/>
      <c r="F207" s="34"/>
      <c r="G207" s="34"/>
      <c r="H207" s="34"/>
      <c r="I207" s="84"/>
      <c r="J207" s="84"/>
      <c r="K207" s="84"/>
      <c r="L207" s="84"/>
      <c r="M207" s="34"/>
      <c r="N207" s="34"/>
      <c r="O207" s="34"/>
      <c r="P207" s="84"/>
      <c r="Q207" s="84"/>
      <c r="R207" s="84"/>
      <c r="S207" s="84"/>
      <c r="T207" s="34"/>
      <c r="U207" s="84"/>
      <c r="V207" s="34"/>
      <c r="W207" s="34"/>
      <c r="X207" s="34"/>
      <c r="Y207" s="34"/>
      <c r="Z207" s="34"/>
      <c r="AA207" s="84">
        <v>29</v>
      </c>
      <c r="AC207" s="84"/>
      <c r="AD207" s="90"/>
      <c r="AE207" s="90"/>
      <c r="AF207" s="92"/>
      <c r="AG207" s="92"/>
      <c r="AH207" s="93"/>
      <c r="AI207" s="93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</row>
    <row r="208" spans="1:75" x14ac:dyDescent="0.2">
      <c r="A208" s="84">
        <v>30</v>
      </c>
      <c r="B208" s="84"/>
      <c r="C208" s="84"/>
      <c r="E208" s="84"/>
      <c r="F208" s="34"/>
      <c r="G208" s="84"/>
      <c r="H208" s="84"/>
      <c r="I208" s="84"/>
      <c r="J208" s="84"/>
      <c r="L208" s="84"/>
      <c r="M208" s="34"/>
      <c r="N208" s="34"/>
      <c r="O208" s="34"/>
      <c r="P208" s="84"/>
      <c r="Q208" s="84"/>
      <c r="R208" s="84"/>
      <c r="S208" s="84"/>
      <c r="T208" s="34"/>
      <c r="U208" s="84"/>
      <c r="V208" s="34"/>
      <c r="W208" s="34"/>
      <c r="X208" s="34"/>
      <c r="Y208" s="34"/>
      <c r="Z208" s="34"/>
      <c r="AA208" s="84">
        <v>30</v>
      </c>
      <c r="AC208" s="84"/>
      <c r="AD208" s="90"/>
      <c r="AE208" s="90"/>
      <c r="AF208" s="92"/>
      <c r="AG208" s="92"/>
      <c r="AH208" s="93"/>
      <c r="AI208" s="93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</row>
    <row r="209" spans="1:75" x14ac:dyDescent="0.2">
      <c r="A209" s="84">
        <v>31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>
        <v>31</v>
      </c>
      <c r="AC209" s="84"/>
      <c r="AD209" s="90"/>
      <c r="AE209" s="90"/>
      <c r="AF209" s="92"/>
      <c r="AG209" s="92"/>
      <c r="AH209" s="93"/>
      <c r="AI209" s="93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</row>
    <row r="210" spans="1:75" x14ac:dyDescent="0.2">
      <c r="A210" s="102" t="s">
        <v>37</v>
      </c>
      <c r="B210" s="102">
        <f t="shared" ref="B210:V210" si="41">SUM(B179:B209)</f>
        <v>0.64</v>
      </c>
      <c r="C210" s="102">
        <f t="shared" si="41"/>
        <v>0.36</v>
      </c>
      <c r="D210" s="102">
        <f t="shared" si="41"/>
        <v>0.1</v>
      </c>
      <c r="E210" s="102">
        <f t="shared" si="41"/>
        <v>0.61</v>
      </c>
      <c r="F210" s="102">
        <f t="shared" si="41"/>
        <v>0</v>
      </c>
      <c r="G210" s="102">
        <f t="shared" si="41"/>
        <v>0.29000000000000004</v>
      </c>
      <c r="H210" s="102">
        <f t="shared" si="41"/>
        <v>0.57999999999999996</v>
      </c>
      <c r="I210" s="102">
        <f t="shared" si="41"/>
        <v>0.57000000000000006</v>
      </c>
      <c r="J210" s="102">
        <f t="shared" si="41"/>
        <v>0.19999999999999998</v>
      </c>
      <c r="K210" s="102">
        <f t="shared" si="41"/>
        <v>0.64</v>
      </c>
      <c r="L210" s="102">
        <f t="shared" si="41"/>
        <v>0.6</v>
      </c>
      <c r="M210" s="102">
        <f t="shared" si="41"/>
        <v>0.62000000000000011</v>
      </c>
      <c r="N210" s="102">
        <f t="shared" si="41"/>
        <v>0.22999999999999998</v>
      </c>
      <c r="O210" s="102">
        <f t="shared" si="41"/>
        <v>0.43</v>
      </c>
      <c r="P210" s="102">
        <f t="shared" si="41"/>
        <v>0.56000000000000005</v>
      </c>
      <c r="Q210" s="102">
        <f t="shared" si="41"/>
        <v>0.74</v>
      </c>
      <c r="R210" s="102">
        <f t="shared" si="41"/>
        <v>0.79999999999999993</v>
      </c>
      <c r="S210" s="102">
        <f t="shared" si="41"/>
        <v>0.78</v>
      </c>
      <c r="T210" s="102">
        <f t="shared" si="41"/>
        <v>0.32999999999999996</v>
      </c>
      <c r="U210" s="102">
        <f t="shared" si="41"/>
        <v>0.82000000000000006</v>
      </c>
      <c r="V210" s="102">
        <f t="shared" si="41"/>
        <v>0.29000000000000004</v>
      </c>
      <c r="W210" s="102"/>
      <c r="X210" s="102"/>
      <c r="Y210" s="102"/>
      <c r="Z210" s="102"/>
      <c r="AC210" s="120">
        <v>80902</v>
      </c>
      <c r="AD210" s="135"/>
      <c r="AE210" s="133" t="s">
        <v>107</v>
      </c>
      <c r="AF210" s="135"/>
      <c r="AG210" s="135"/>
      <c r="AH210" s="126"/>
      <c r="AI210" s="105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</row>
    <row r="211" spans="1:75" x14ac:dyDescent="0.2">
      <c r="A211" s="84"/>
      <c r="B211" s="84"/>
      <c r="C211" s="34" t="s">
        <v>214</v>
      </c>
      <c r="D211" s="84"/>
      <c r="E211" s="84"/>
      <c r="F211" s="84"/>
      <c r="G211" s="34" t="s">
        <v>220</v>
      </c>
      <c r="H211" s="34" t="s">
        <v>216</v>
      </c>
      <c r="I211" s="84"/>
      <c r="J211" s="84"/>
      <c r="K211" s="84"/>
      <c r="L211" s="84"/>
      <c r="M211" s="84">
        <v>198</v>
      </c>
      <c r="N211" s="84"/>
      <c r="O211" s="87"/>
      <c r="P211" s="34" t="s">
        <v>213</v>
      </c>
      <c r="Q211" s="165"/>
      <c r="R211" s="34" t="s">
        <v>225</v>
      </c>
      <c r="S211" s="34" t="s">
        <v>221</v>
      </c>
      <c r="T211" s="34" t="s">
        <v>232</v>
      </c>
      <c r="U211" s="34" t="s">
        <v>39</v>
      </c>
      <c r="V211" s="34" t="s">
        <v>218</v>
      </c>
      <c r="W211" s="34" t="s">
        <v>266</v>
      </c>
      <c r="X211" s="34"/>
      <c r="Y211" s="34"/>
      <c r="Z211" s="34"/>
      <c r="AC211" s="84"/>
      <c r="AD211" s="90" t="s">
        <v>45</v>
      </c>
      <c r="AE211" s="90" t="s">
        <v>115</v>
      </c>
      <c r="AF211" s="92" t="s">
        <v>99</v>
      </c>
      <c r="AG211" s="124" t="s">
        <v>116</v>
      </c>
      <c r="AH211" s="93" t="s">
        <v>100</v>
      </c>
      <c r="AI211" s="109" t="s">
        <v>178</v>
      </c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</row>
    <row r="212" spans="1:75" x14ac:dyDescent="0.2">
      <c r="A212" s="84" t="s">
        <v>45</v>
      </c>
      <c r="B212" s="84" t="s">
        <v>1</v>
      </c>
      <c r="C212" s="84" t="s">
        <v>2</v>
      </c>
      <c r="D212" s="84" t="s">
        <v>113</v>
      </c>
      <c r="E212" s="84" t="s">
        <v>4</v>
      </c>
      <c r="F212" s="84" t="s">
        <v>5</v>
      </c>
      <c r="G212" s="34" t="s">
        <v>219</v>
      </c>
      <c r="H212" s="34" t="s">
        <v>217</v>
      </c>
      <c r="I212" s="84" t="s">
        <v>6</v>
      </c>
      <c r="J212" s="84" t="s">
        <v>180</v>
      </c>
      <c r="K212" s="84" t="s">
        <v>96</v>
      </c>
      <c r="L212" s="84" t="s">
        <v>9</v>
      </c>
      <c r="M212" s="34" t="s">
        <v>257</v>
      </c>
      <c r="N212" s="84" t="s">
        <v>11</v>
      </c>
      <c r="O212" s="34" t="s">
        <v>209</v>
      </c>
      <c r="P212" s="84" t="s">
        <v>13</v>
      </c>
      <c r="Q212" s="162" t="s">
        <v>266</v>
      </c>
      <c r="R212" s="84" t="s">
        <v>191</v>
      </c>
      <c r="S212" s="34" t="s">
        <v>210</v>
      </c>
      <c r="T212" s="84" t="s">
        <v>17</v>
      </c>
      <c r="U212" s="34" t="s">
        <v>211</v>
      </c>
      <c r="V212" s="84" t="s">
        <v>19</v>
      </c>
      <c r="W212" s="34"/>
      <c r="X212" s="34"/>
      <c r="Y212" s="34"/>
      <c r="Z212" s="84"/>
      <c r="AC212" s="84" t="s">
        <v>1</v>
      </c>
      <c r="AD212" s="90">
        <f>B245</f>
        <v>0.03</v>
      </c>
      <c r="AE212" s="97">
        <v>0.47086956521739137</v>
      </c>
      <c r="AF212" s="93">
        <f>AR28</f>
        <v>3.5999999999999996</v>
      </c>
      <c r="AG212" s="93">
        <f>Average!I499</f>
        <v>8.4253571428571448</v>
      </c>
      <c r="AH212" s="93">
        <f>BB$34+BB$35+BB$36+BB$37+AF212</f>
        <v>9.0299999999999994</v>
      </c>
      <c r="AI212" s="111">
        <f>AI177+Table1020324457688092116[[#This Row],[Column2]]</f>
        <v>12.164396422820339</v>
      </c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</row>
    <row r="213" spans="1:75" ht="14.25" customHeight="1" x14ac:dyDescent="0.2">
      <c r="A213" s="84">
        <f>A178</f>
        <v>2021</v>
      </c>
      <c r="B213" s="84"/>
      <c r="C213" s="84"/>
      <c r="D213" s="84"/>
      <c r="E213" s="34" t="s">
        <v>212</v>
      </c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C213" s="84" t="s">
        <v>2</v>
      </c>
      <c r="AD213" s="90">
        <f>C245</f>
        <v>0.03</v>
      </c>
      <c r="AE213" s="97">
        <v>0.70166666666666677</v>
      </c>
      <c r="AF213" s="93">
        <f>AR29</f>
        <v>3.1500000000000004</v>
      </c>
      <c r="AG213" s="93">
        <f>Average!I500</f>
        <v>12.220454074910595</v>
      </c>
      <c r="AH213" s="93">
        <f>BC$34+BC$35+BC$36+BC$37+AF213</f>
        <v>11.64</v>
      </c>
      <c r="AI213" s="111">
        <f>AI178+Table1020324457688092116[[#This Row],[Column2]]</f>
        <v>17.604903863355204</v>
      </c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</row>
    <row r="214" spans="1:75" x14ac:dyDescent="0.2">
      <c r="A214" s="84">
        <v>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>
        <v>1</v>
      </c>
      <c r="AC214" s="84" t="s">
        <v>113</v>
      </c>
      <c r="AD214" s="90">
        <f>D245</f>
        <v>0</v>
      </c>
      <c r="AE214" s="97"/>
      <c r="AF214" s="93">
        <f>AR30</f>
        <v>2.7300000000000004</v>
      </c>
      <c r="AG214" s="93">
        <f>Average!I501</f>
        <v>13.418043650793651</v>
      </c>
      <c r="AH214" s="93">
        <f>BD$34+BD$35+BD$36+BD$37+AF214</f>
        <v>5.4300000000000006</v>
      </c>
      <c r="AI214" s="111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</row>
    <row r="215" spans="1:75" x14ac:dyDescent="0.2">
      <c r="A215" s="84">
        <v>2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>
        <v>2</v>
      </c>
      <c r="AC215" s="84" t="s">
        <v>4</v>
      </c>
      <c r="AD215" s="90">
        <f>E245</f>
        <v>0.01</v>
      </c>
      <c r="AE215" s="97">
        <v>0.60565217391304349</v>
      </c>
      <c r="AF215" s="93">
        <f>AR31</f>
        <v>4.4499999999999993</v>
      </c>
      <c r="AG215" s="93">
        <f>Average!I502</f>
        <v>12.432857142857143</v>
      </c>
      <c r="AH215" s="93">
        <f>BE$34+BE$35+BE$36+BE$37+AF215</f>
        <v>9.129999999999999</v>
      </c>
      <c r="AI215" s="111">
        <f>AI180+Table1020324457688092116[[#This Row],[Column2]]</f>
        <v>18.239689440993786</v>
      </c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</row>
    <row r="216" spans="1:75" x14ac:dyDescent="0.2">
      <c r="A216" s="84">
        <v>3</v>
      </c>
      <c r="B216" s="84"/>
      <c r="C216" s="84"/>
      <c r="D216" s="84"/>
      <c r="E216" s="84"/>
      <c r="F216" s="84"/>
      <c r="G216" s="84"/>
      <c r="H216" s="84"/>
      <c r="I216" s="3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>
        <v>3</v>
      </c>
      <c r="AC216" s="84" t="s">
        <v>5</v>
      </c>
      <c r="AD216" s="90">
        <f>F245</f>
        <v>0</v>
      </c>
      <c r="AE216" s="97">
        <v>0.58043478260869574</v>
      </c>
      <c r="AF216" s="93">
        <f>AR32</f>
        <v>2.85</v>
      </c>
      <c r="AG216" s="93">
        <f>Average!I503</f>
        <v>9.5742857142857147</v>
      </c>
      <c r="AH216" s="93">
        <f>BF$34+BF$35+BF$36+BF$37+AF216</f>
        <v>9.27</v>
      </c>
      <c r="AI216" s="111">
        <f>AI181+Table1020324457688092116[[#This Row],[Column2]]</f>
        <v>14.735283971262234</v>
      </c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</row>
    <row r="217" spans="1:75" x14ac:dyDescent="0.2">
      <c r="A217" s="84">
        <v>4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3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>
        <v>4</v>
      </c>
      <c r="AC217" s="84" t="s">
        <v>6</v>
      </c>
      <c r="AD217" s="90">
        <f>I245</f>
        <v>0.02</v>
      </c>
      <c r="AE217" s="97">
        <v>0.41333333333333339</v>
      </c>
      <c r="AF217" s="93">
        <f t="shared" ref="AF217:AF230" si="42">AR35</f>
        <v>4.6400000000000006</v>
      </c>
      <c r="AG217" s="93">
        <f>Average!I504</f>
        <v>7.829964912280702</v>
      </c>
      <c r="AH217" s="93">
        <f>BI$34+BI$35+BI$36+BI$37+AF217</f>
        <v>9.09</v>
      </c>
      <c r="AI217" s="111">
        <f>AI182+Table1020324457688092116[[#This Row],[Column2]]</f>
        <v>11.881197110423116</v>
      </c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</row>
    <row r="218" spans="1:75" x14ac:dyDescent="0.2">
      <c r="A218" s="84">
        <v>5</v>
      </c>
      <c r="B218" s="84"/>
      <c r="C218" s="84"/>
      <c r="D218" s="84"/>
      <c r="E218" s="84"/>
      <c r="F218" s="84"/>
      <c r="G218" s="84"/>
      <c r="H218" s="84"/>
      <c r="I218" s="84"/>
      <c r="J218" s="84"/>
      <c r="L218" s="84"/>
      <c r="M218" s="84"/>
      <c r="N218" s="84"/>
      <c r="O218" s="34"/>
      <c r="P218" s="84"/>
      <c r="Q218" s="84"/>
      <c r="R218" s="84"/>
      <c r="T218" s="84"/>
      <c r="U218" s="84"/>
      <c r="V218" s="84"/>
      <c r="W218" s="84"/>
      <c r="X218" s="84"/>
      <c r="Y218" s="84"/>
      <c r="Z218" s="84"/>
      <c r="AA218" s="84">
        <v>5</v>
      </c>
      <c r="AC218" s="84" t="s">
        <v>180</v>
      </c>
      <c r="AD218" s="90">
        <f>J245</f>
        <v>0.02</v>
      </c>
      <c r="AE218" s="97">
        <v>0.45333333333333325</v>
      </c>
      <c r="AF218" s="93">
        <f t="shared" si="42"/>
        <v>2.6500000000000008</v>
      </c>
      <c r="AG218" s="93">
        <f>Average!I505</f>
        <v>8.6289285714285704</v>
      </c>
      <c r="AH218" s="93">
        <f>BJ$34+BJ$35+BJ$36+BJ$37+AF218</f>
        <v>9.5100000000000016</v>
      </c>
      <c r="AI218" s="111">
        <f>AI183+Table1020324457688092116[[#This Row],[Column2]]</f>
        <v>13.207032391923695</v>
      </c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</row>
    <row r="219" spans="1:75" x14ac:dyDescent="0.2">
      <c r="A219" s="84">
        <v>6</v>
      </c>
      <c r="B219" s="84"/>
      <c r="C219" s="84"/>
      <c r="D219" s="34"/>
      <c r="E219" s="84"/>
      <c r="F219" s="84"/>
      <c r="G219" s="84"/>
      <c r="H219" s="84"/>
      <c r="I219" s="34"/>
      <c r="J219" s="84"/>
      <c r="K219" s="84"/>
      <c r="L219" s="84"/>
      <c r="M219" s="84"/>
      <c r="N219" s="84"/>
      <c r="O219" s="3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>
        <v>6</v>
      </c>
      <c r="AC219" s="84" t="s">
        <v>96</v>
      </c>
      <c r="AD219" s="90">
        <f>K245</f>
        <v>0.03</v>
      </c>
      <c r="AE219" s="97"/>
      <c r="AF219" s="93">
        <f t="shared" si="42"/>
        <v>4.370000000000001</v>
      </c>
      <c r="AG219" s="93">
        <f>Average!I506</f>
        <v>8.5719999999999992</v>
      </c>
      <c r="AH219" s="93">
        <f>BK$34+BK$35+BK$36+BK$37+AF219</f>
        <v>10.280000000000001</v>
      </c>
      <c r="AI219" s="111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</row>
    <row r="220" spans="1:75" x14ac:dyDescent="0.2">
      <c r="A220" s="84">
        <v>7</v>
      </c>
      <c r="B220" s="84"/>
      <c r="C220" s="84">
        <v>0.01</v>
      </c>
      <c r="D220" s="34"/>
      <c r="E220" s="34"/>
      <c r="F220" s="34"/>
      <c r="G220" s="84">
        <v>0.03</v>
      </c>
      <c r="H220" s="34"/>
      <c r="I220" s="84"/>
      <c r="J220" s="34"/>
      <c r="K220" s="84"/>
      <c r="L220" s="84"/>
      <c r="M220" s="34"/>
      <c r="N220" s="84">
        <v>0.02</v>
      </c>
      <c r="O220" s="34"/>
      <c r="P220" s="84"/>
      <c r="Q220" s="84"/>
      <c r="R220" s="84"/>
      <c r="S220" s="34"/>
      <c r="T220" s="84"/>
      <c r="U220" s="84"/>
      <c r="V220" s="34">
        <v>0.01</v>
      </c>
      <c r="W220" s="34"/>
      <c r="X220" s="34"/>
      <c r="Y220" s="34"/>
      <c r="Z220" s="34"/>
      <c r="AA220" s="84">
        <v>7</v>
      </c>
      <c r="AC220" s="84" t="s">
        <v>9</v>
      </c>
      <c r="AD220" s="90">
        <f>L245</f>
        <v>0.03</v>
      </c>
      <c r="AE220" s="97">
        <v>0.58260869565217399</v>
      </c>
      <c r="AF220" s="93">
        <f t="shared" si="42"/>
        <v>4.6900000000000004</v>
      </c>
      <c r="AG220" s="93">
        <f>Average!I507</f>
        <v>10.890357142857143</v>
      </c>
      <c r="AH220" s="93">
        <f>BL$34+BL$35+BL$36+BL$37+AF220</f>
        <v>12.39</v>
      </c>
      <c r="AI220" s="111">
        <f>AI185+Table1020324457688092116[[#This Row],[Column2]]</f>
        <v>16.114417104634494</v>
      </c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</row>
    <row r="221" spans="1:75" x14ac:dyDescent="0.2">
      <c r="A221" s="84">
        <v>8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34"/>
      <c r="S221" s="84"/>
      <c r="T221" s="84"/>
      <c r="U221" s="84"/>
      <c r="V221" s="34"/>
      <c r="W221" s="34"/>
      <c r="X221" s="34"/>
      <c r="Y221" s="34"/>
      <c r="Z221" s="34"/>
      <c r="AA221" s="84">
        <v>8</v>
      </c>
      <c r="AC221" s="34" t="s">
        <v>195</v>
      </c>
      <c r="AD221" s="90">
        <f>M245</f>
        <v>0</v>
      </c>
      <c r="AE221" s="97">
        <v>0.52391304347826095</v>
      </c>
      <c r="AF221" s="93">
        <f t="shared" si="42"/>
        <v>1.2100000000000002</v>
      </c>
      <c r="AG221" s="93">
        <f>Average!I508</f>
        <v>9.6524999999999999</v>
      </c>
      <c r="AH221" s="93">
        <f>BM$34+BM$35+BM$36+BM$37+AF221</f>
        <v>1.2100000000000002</v>
      </c>
      <c r="AI221" s="111">
        <f>AI186+Table1020324457688092116[[#This Row],[Column2]]</f>
        <v>13.688750000000001</v>
      </c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</row>
    <row r="222" spans="1:75" x14ac:dyDescent="0.2">
      <c r="A222" s="84">
        <v>9</v>
      </c>
      <c r="B222" s="84"/>
      <c r="C222" s="84"/>
      <c r="D222" s="84"/>
      <c r="E222" s="84"/>
      <c r="F222" s="34"/>
      <c r="G222" s="84"/>
      <c r="H222" s="84"/>
      <c r="I222" s="139"/>
      <c r="J222" s="84"/>
      <c r="K222" s="84"/>
      <c r="L222" s="84"/>
      <c r="M222" s="159"/>
      <c r="N222" s="84"/>
      <c r="O222" s="34"/>
      <c r="Q222" s="84"/>
      <c r="R222" s="84"/>
      <c r="S222" s="84"/>
      <c r="T222" s="84"/>
      <c r="U222" s="84"/>
      <c r="V222" s="34"/>
      <c r="W222" s="34"/>
      <c r="X222" s="34"/>
      <c r="Y222" s="34"/>
      <c r="Z222" s="34"/>
      <c r="AA222" s="84">
        <v>9</v>
      </c>
      <c r="AC222" s="84" t="s">
        <v>11</v>
      </c>
      <c r="AD222" s="90">
        <f>N245</f>
        <v>0.02</v>
      </c>
      <c r="AE222" s="97">
        <v>0.60130434782608688</v>
      </c>
      <c r="AF222" s="93">
        <f t="shared" si="42"/>
        <v>2.9800000000000009</v>
      </c>
      <c r="AG222" s="93">
        <f>Average!I509</f>
        <v>10.986785714285714</v>
      </c>
      <c r="AH222" s="93">
        <f>BN$34+BN$35+BN$36+BN$37+AF222</f>
        <v>11.49</v>
      </c>
      <c r="AI222" s="111">
        <f>AI187+Table1020324457688092116[[#This Row],[Column2]]</f>
        <v>16.175669427191167</v>
      </c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</row>
    <row r="223" spans="1:75" x14ac:dyDescent="0.2">
      <c r="A223" s="84">
        <v>10</v>
      </c>
      <c r="B223" s="84"/>
      <c r="C223" s="84"/>
      <c r="D223" s="84"/>
      <c r="E223" s="84"/>
      <c r="F223" s="34"/>
      <c r="G223" s="84"/>
      <c r="H223" s="84"/>
      <c r="I223" s="84"/>
      <c r="J223" s="84"/>
      <c r="K223" s="84"/>
      <c r="L223" s="84"/>
      <c r="M223" s="84"/>
      <c r="N223" s="84"/>
      <c r="O223" s="34"/>
      <c r="P223" s="84"/>
      <c r="Q223" s="84"/>
      <c r="R223" s="84"/>
      <c r="T223" s="84"/>
      <c r="U223" s="84"/>
      <c r="V223" s="34"/>
      <c r="W223" s="34"/>
      <c r="X223" s="34"/>
      <c r="Y223" s="34"/>
      <c r="Z223" s="34"/>
      <c r="AA223" s="84">
        <v>10</v>
      </c>
      <c r="AC223" s="84" t="s">
        <v>185</v>
      </c>
      <c r="AD223" s="90">
        <f>O245</f>
        <v>0.08</v>
      </c>
      <c r="AE223" s="97">
        <v>0.47347826086956524</v>
      </c>
      <c r="AF223" s="93">
        <f t="shared" si="42"/>
        <v>3.9500000000000006</v>
      </c>
      <c r="AG223" s="93">
        <f>Average!I510</f>
        <v>9.0474999999999994</v>
      </c>
      <c r="AH223" s="93">
        <f>BO$34+BO$35+BO$36+BO$37+AF223</f>
        <v>3.9500000000000006</v>
      </c>
      <c r="AI223" s="111">
        <f>AI188+Table1020324457688092116[[#This Row],[Column2]]</f>
        <v>13.115711462450594</v>
      </c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</row>
    <row r="224" spans="1:75" x14ac:dyDescent="0.2">
      <c r="A224" s="84">
        <v>11</v>
      </c>
      <c r="B224" s="84"/>
      <c r="E224" s="84"/>
      <c r="F224" s="84"/>
      <c r="G224" s="84"/>
      <c r="H224" s="84"/>
      <c r="I224" s="84"/>
      <c r="J224" s="84"/>
      <c r="L224" s="84"/>
      <c r="M224" s="84"/>
      <c r="N224" s="84"/>
      <c r="O224" s="84"/>
      <c r="Q224" s="84"/>
      <c r="R224" s="84"/>
      <c r="T224" s="84"/>
      <c r="U224" s="84"/>
      <c r="V224" s="34"/>
      <c r="W224" s="34"/>
      <c r="X224" s="34"/>
      <c r="Y224" s="34"/>
      <c r="Z224" s="34"/>
      <c r="AA224" s="84">
        <v>11</v>
      </c>
      <c r="AC224" s="84" t="s">
        <v>13</v>
      </c>
      <c r="AD224" s="90">
        <f>P245</f>
        <v>0</v>
      </c>
      <c r="AE224" s="97">
        <v>0.54173913043478261</v>
      </c>
      <c r="AF224" s="93">
        <f t="shared" si="42"/>
        <v>4.03</v>
      </c>
      <c r="AG224" s="93">
        <f>Average!I511</f>
        <v>9.4157142857142873</v>
      </c>
      <c r="AH224" s="93">
        <f>BP$34+BP$35+BP$36+BP$37+AF224</f>
        <v>10.370000000000001</v>
      </c>
      <c r="AI224" s="111">
        <f>AI189+Table1020324457688092116[[#This Row],[Column2]]</f>
        <v>13.94360248447205</v>
      </c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</row>
    <row r="225" spans="1:75" x14ac:dyDescent="0.2">
      <c r="A225" s="84">
        <v>12</v>
      </c>
      <c r="B225" s="84"/>
      <c r="F225" s="84"/>
      <c r="G225" s="84"/>
      <c r="H225" s="84"/>
      <c r="J225" s="84"/>
      <c r="L225" s="84"/>
      <c r="M225" s="84"/>
      <c r="N225" s="84"/>
      <c r="O225" s="34"/>
      <c r="Q225" s="84"/>
      <c r="S225" s="84"/>
      <c r="T225" s="84"/>
      <c r="U225" s="84"/>
      <c r="V225" s="34"/>
      <c r="W225" s="34"/>
      <c r="X225" s="34"/>
      <c r="Y225" s="34"/>
      <c r="Z225" s="34"/>
      <c r="AA225" s="84">
        <v>12</v>
      </c>
      <c r="AC225" s="84" t="s">
        <v>14</v>
      </c>
      <c r="AD225" s="90">
        <f>Q245</f>
        <v>0.02</v>
      </c>
      <c r="AE225" s="97">
        <v>0.46714285714285719</v>
      </c>
      <c r="AF225" s="93">
        <f t="shared" si="42"/>
        <v>4.5</v>
      </c>
      <c r="AG225" s="93">
        <f>Average!I512</f>
        <v>7.9598758648758654</v>
      </c>
      <c r="AH225" s="93">
        <f>BQ$34+BQ$35+BQ$36+BQ$37+AF225</f>
        <v>9.16</v>
      </c>
      <c r="AI225" s="111">
        <f>AI190+Table1020324457688092116[[#This Row],[Column2]]</f>
        <v>12.231361038317562</v>
      </c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</row>
    <row r="226" spans="1:75" x14ac:dyDescent="0.2">
      <c r="A226" s="84">
        <v>13</v>
      </c>
      <c r="B226" s="84"/>
      <c r="C226" s="84"/>
      <c r="D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Q226" s="84"/>
      <c r="S226" s="84"/>
      <c r="T226" s="84"/>
      <c r="U226" s="84"/>
      <c r="V226" s="84"/>
      <c r="W226" s="84"/>
      <c r="X226" s="84"/>
      <c r="Y226" s="84"/>
      <c r="Z226" s="84"/>
      <c r="AA226" s="84">
        <v>13</v>
      </c>
      <c r="AC226" s="84" t="s">
        <v>191</v>
      </c>
      <c r="AD226" s="90">
        <f>R245</f>
        <v>0.04</v>
      </c>
      <c r="AE226" s="97">
        <v>0.55823529411764705</v>
      </c>
      <c r="AF226" s="93">
        <f t="shared" si="42"/>
        <v>3.24</v>
      </c>
      <c r="AG226" s="93">
        <f>Average!I513</f>
        <v>8.7326143790849677</v>
      </c>
      <c r="AH226" s="93">
        <f>BR$34+BR$35+BR$36+BR$37+AF226</f>
        <v>3.24</v>
      </c>
      <c r="AI226" s="111">
        <f>AI191+Table1020324457688092116[[#This Row],[Column2]]</f>
        <v>12.981307189542484</v>
      </c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</row>
    <row r="227" spans="1:75" x14ac:dyDescent="0.2">
      <c r="A227" s="84">
        <v>14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34"/>
      <c r="M227" s="84"/>
      <c r="N227" s="84"/>
      <c r="O227" s="34"/>
      <c r="P227" s="84"/>
      <c r="Q227" s="84"/>
      <c r="R227" s="84"/>
      <c r="T227" s="84"/>
      <c r="U227" s="84"/>
      <c r="V227" s="84"/>
      <c r="W227" s="84"/>
      <c r="X227" s="84"/>
      <c r="Y227" s="84"/>
      <c r="Z227" s="84"/>
      <c r="AA227" s="84">
        <v>14</v>
      </c>
      <c r="AC227" s="84" t="s">
        <v>16</v>
      </c>
      <c r="AD227" s="90">
        <f>S245</f>
        <v>0.35000000000000003</v>
      </c>
      <c r="AE227" s="97">
        <v>0.51391304347826083</v>
      </c>
      <c r="AF227" s="93">
        <f t="shared" si="42"/>
        <v>4.3999999999999995</v>
      </c>
      <c r="AG227" s="93">
        <f>Average!I514</f>
        <v>10.713571428571431</v>
      </c>
      <c r="AH227" s="93">
        <f>BS$34+BS$35+BS$36+BS$37+AF227</f>
        <v>12.16</v>
      </c>
      <c r="AI227" s="111">
        <f>AI192+Table1020324457688092116[[#This Row],[Column2]]</f>
        <v>16.069572384137601</v>
      </c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</row>
    <row r="228" spans="1:75" x14ac:dyDescent="0.2">
      <c r="A228" s="84">
        <v>15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34"/>
      <c r="W228" s="34"/>
      <c r="X228" s="34"/>
      <c r="Y228" s="34"/>
      <c r="Z228" s="34"/>
      <c r="AA228" s="84">
        <v>15</v>
      </c>
      <c r="AC228" s="84" t="s">
        <v>17</v>
      </c>
      <c r="AD228" s="90">
        <f>T245</f>
        <v>0.03</v>
      </c>
      <c r="AE228" s="97">
        <v>0.63954545454545453</v>
      </c>
      <c r="AF228" s="93">
        <f t="shared" si="42"/>
        <v>4.12</v>
      </c>
      <c r="AG228" s="93">
        <f>Average!I515</f>
        <v>10.527421652421653</v>
      </c>
      <c r="AH228" s="93">
        <f>BT$34+BT$35+BT$36+BT$37+AF228</f>
        <v>10.219999999999999</v>
      </c>
      <c r="AI228" s="111">
        <f>AI193+Table1020324457688092116[[#This Row],[Column2]]</f>
        <v>14.956180856180858</v>
      </c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</row>
    <row r="229" spans="1:75" x14ac:dyDescent="0.2">
      <c r="A229" s="84">
        <v>16</v>
      </c>
      <c r="C229" s="84"/>
      <c r="F229" s="84"/>
      <c r="G229" s="84"/>
      <c r="H229" s="84"/>
      <c r="I229" s="84"/>
      <c r="J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34"/>
      <c r="W229" s="34"/>
      <c r="X229" s="34"/>
      <c r="Y229" s="34"/>
      <c r="Z229" s="34"/>
      <c r="AA229" s="84">
        <v>16</v>
      </c>
      <c r="AC229" s="84" t="s">
        <v>18</v>
      </c>
      <c r="AD229" s="90">
        <f>U245</f>
        <v>0</v>
      </c>
      <c r="AE229" s="97">
        <v>0.41583333333333333</v>
      </c>
      <c r="AF229" s="93">
        <f t="shared" si="42"/>
        <v>5.69</v>
      </c>
      <c r="AG229" s="93">
        <f>Average!I516</f>
        <v>10.963076923076922</v>
      </c>
      <c r="AH229" s="93">
        <f>BU$34+BU$35+BU$36+BU$37+AF229</f>
        <v>5.69</v>
      </c>
      <c r="AI229" s="111">
        <f>AI194+Table1020324457688092116[[#This Row],[Column2]]</f>
        <v>15.457884615384616</v>
      </c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</row>
    <row r="230" spans="1:75" x14ac:dyDescent="0.2">
      <c r="A230" s="84">
        <v>17</v>
      </c>
      <c r="B230" s="84"/>
      <c r="C230" s="84"/>
      <c r="D230" s="34"/>
      <c r="E230" s="84"/>
      <c r="F230" s="84"/>
      <c r="G230" s="84"/>
      <c r="H230" s="84"/>
      <c r="I230" s="34"/>
      <c r="J230" s="84"/>
      <c r="K230" s="84"/>
      <c r="L230" s="34"/>
      <c r="M230" s="34"/>
      <c r="N230" s="84"/>
      <c r="O230" s="3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>
        <v>17</v>
      </c>
      <c r="AC230" s="84" t="s">
        <v>19</v>
      </c>
      <c r="AD230" s="90">
        <f>V245</f>
        <v>0.18</v>
      </c>
      <c r="AE230" s="97">
        <v>0.65346153846153854</v>
      </c>
      <c r="AF230" s="93">
        <f t="shared" si="42"/>
        <v>6.77</v>
      </c>
      <c r="AG230" s="93">
        <f>Average!I517</f>
        <v>17.796111111111109</v>
      </c>
      <c r="AH230" s="93">
        <f>BV$34+BV$35+BV$36+BV$37+AF230</f>
        <v>13.14</v>
      </c>
      <c r="AI230" s="111">
        <f>AI195+Table1020324457688092116[[#This Row],[Column2]]</f>
        <v>23.779871794871795</v>
      </c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</row>
    <row r="231" spans="1:75" x14ac:dyDescent="0.2">
      <c r="A231" s="84">
        <v>18</v>
      </c>
      <c r="B231" s="84"/>
      <c r="C231" s="84"/>
      <c r="F231" s="84"/>
      <c r="G231" s="84"/>
      <c r="H231" s="84"/>
      <c r="I231" s="34"/>
      <c r="J231" s="84"/>
      <c r="L231" s="84"/>
      <c r="M231" s="34"/>
      <c r="N231" s="84"/>
      <c r="O231" s="34"/>
      <c r="P231" s="84"/>
      <c r="Q231" s="84"/>
      <c r="R231" s="84"/>
      <c r="U231" s="84"/>
      <c r="V231" s="84"/>
      <c r="W231" s="84"/>
      <c r="X231" s="84"/>
      <c r="Y231" s="84"/>
      <c r="Z231" s="84"/>
      <c r="AA231" s="84">
        <v>18</v>
      </c>
      <c r="AC231" s="84"/>
      <c r="AD231" s="90"/>
      <c r="AE231" s="90"/>
      <c r="AF231" s="92"/>
      <c r="AG231" s="92"/>
      <c r="AH231" s="93"/>
      <c r="AI231" s="111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</row>
    <row r="232" spans="1:75" x14ac:dyDescent="0.2">
      <c r="A232" s="84">
        <v>19</v>
      </c>
      <c r="B232" s="34"/>
      <c r="C232" s="84"/>
      <c r="D232" s="34"/>
      <c r="E232" s="34"/>
      <c r="F232" s="84"/>
      <c r="G232" s="84"/>
      <c r="H232" s="84"/>
      <c r="I232" s="34"/>
      <c r="J232" s="84"/>
      <c r="K232" s="84"/>
      <c r="L232" s="34"/>
      <c r="M232" s="84"/>
      <c r="N232" s="84"/>
      <c r="O232" s="3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>
        <v>19</v>
      </c>
      <c r="AC232" s="84" t="s">
        <v>101</v>
      </c>
      <c r="AD232" s="90"/>
      <c r="AE232" s="90"/>
      <c r="AF232" s="92"/>
      <c r="AG232" s="170"/>
      <c r="AH232" s="92" t="s">
        <v>145</v>
      </c>
      <c r="AI232" s="93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</row>
    <row r="233" spans="1:75" x14ac:dyDescent="0.2">
      <c r="A233" s="84">
        <v>20</v>
      </c>
      <c r="B233" s="34"/>
      <c r="C233" s="84"/>
      <c r="D233" s="34"/>
      <c r="E233" s="34"/>
      <c r="F233" s="84"/>
      <c r="G233" s="84"/>
      <c r="H233" s="84"/>
      <c r="I233" s="34"/>
      <c r="J233" s="84"/>
      <c r="K233" s="34"/>
      <c r="L233" s="34"/>
      <c r="M233" s="84"/>
      <c r="N233" s="84"/>
      <c r="O233" s="34"/>
      <c r="P233" s="84"/>
      <c r="Q233" s="84"/>
      <c r="R233" s="34"/>
      <c r="S233" s="84"/>
      <c r="T233" s="84"/>
      <c r="U233" s="84"/>
      <c r="V233" s="34"/>
      <c r="W233" s="34"/>
      <c r="X233" s="34"/>
      <c r="Y233" s="34"/>
      <c r="Z233" s="34"/>
      <c r="AA233" s="84">
        <v>20</v>
      </c>
      <c r="AC233" s="84"/>
      <c r="AD233" s="91" t="s">
        <v>102</v>
      </c>
      <c r="AE233" s="91"/>
      <c r="AF233" s="92"/>
      <c r="AG233" s="92"/>
      <c r="AH233" s="93"/>
      <c r="AI233" s="111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</row>
    <row r="234" spans="1:75" x14ac:dyDescent="0.2">
      <c r="A234" s="84">
        <v>21</v>
      </c>
      <c r="B234" s="84"/>
      <c r="C234" s="34">
        <v>0.02</v>
      </c>
      <c r="D234" s="84"/>
      <c r="E234" s="84"/>
      <c r="F234" s="84"/>
      <c r="G234" s="84">
        <v>0.01</v>
      </c>
      <c r="H234" s="84">
        <v>0.01</v>
      </c>
      <c r="I234" s="84">
        <v>0.01</v>
      </c>
      <c r="J234" s="34">
        <v>0.02</v>
      </c>
      <c r="K234" s="34"/>
      <c r="L234" s="34"/>
      <c r="M234" s="84"/>
      <c r="N234" s="84"/>
      <c r="O234" s="34">
        <v>0.01</v>
      </c>
      <c r="P234" s="34"/>
      <c r="Q234" s="84">
        <v>0.01</v>
      </c>
      <c r="R234" s="34">
        <v>0.03</v>
      </c>
      <c r="S234" s="84">
        <v>0.32</v>
      </c>
      <c r="T234" s="34">
        <v>0.02</v>
      </c>
      <c r="U234" s="84"/>
      <c r="V234" s="34">
        <v>0.02</v>
      </c>
      <c r="W234" s="34"/>
      <c r="X234" s="34"/>
      <c r="Y234" s="34"/>
      <c r="Z234" s="34"/>
      <c r="AA234" s="84">
        <v>21</v>
      </c>
      <c r="AC234" s="84"/>
      <c r="AD234" s="90"/>
      <c r="AE234" s="90"/>
      <c r="AF234" s="92"/>
      <c r="AG234" s="92"/>
      <c r="AH234" s="93"/>
      <c r="AI234" s="109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</row>
    <row r="235" spans="1:75" x14ac:dyDescent="0.2">
      <c r="A235" s="84">
        <v>22</v>
      </c>
      <c r="B235" s="34"/>
      <c r="C235" s="34"/>
      <c r="D235" s="34"/>
      <c r="E235" s="84"/>
      <c r="F235" s="84"/>
      <c r="G235" s="84"/>
      <c r="H235" s="84"/>
      <c r="I235" s="34">
        <v>0.01</v>
      </c>
      <c r="J235" s="84"/>
      <c r="K235" s="34"/>
      <c r="L235" s="84"/>
      <c r="M235" s="84"/>
      <c r="N235" s="84"/>
      <c r="O235" s="34"/>
      <c r="P235" s="34"/>
      <c r="Q235" s="84"/>
      <c r="R235" s="84"/>
      <c r="S235" s="84"/>
      <c r="T235" s="84">
        <v>0.01</v>
      </c>
      <c r="U235" s="84"/>
      <c r="V235" s="34"/>
      <c r="W235" s="34"/>
      <c r="X235" s="34"/>
      <c r="Y235" s="34"/>
      <c r="Z235" s="34"/>
      <c r="AA235" s="84">
        <v>22</v>
      </c>
      <c r="AC235" s="84"/>
      <c r="AD235" s="90"/>
      <c r="AE235" s="90"/>
      <c r="AF235" s="92"/>
      <c r="AG235" s="92"/>
      <c r="AH235" s="93"/>
      <c r="AI235" s="93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</row>
    <row r="236" spans="1:75" x14ac:dyDescent="0.2">
      <c r="A236" s="84">
        <v>23</v>
      </c>
      <c r="B236" s="34"/>
      <c r="C236" s="84"/>
      <c r="D236" s="34"/>
      <c r="E236" s="34"/>
      <c r="F236" s="84"/>
      <c r="G236" s="84"/>
      <c r="H236" s="84"/>
      <c r="I236" s="34"/>
      <c r="J236" s="84"/>
      <c r="K236" s="34"/>
      <c r="L236" s="34"/>
      <c r="M236" s="84"/>
      <c r="N236" s="84"/>
      <c r="O236" s="34"/>
      <c r="P236" s="84"/>
      <c r="Q236" s="84"/>
      <c r="R236" s="34"/>
      <c r="S236" s="84"/>
      <c r="T236" s="84"/>
      <c r="U236" s="84"/>
      <c r="V236" s="34"/>
      <c r="W236" s="34"/>
      <c r="X236" s="34"/>
      <c r="Y236" s="34"/>
      <c r="Z236" s="34"/>
      <c r="AA236" s="84">
        <v>23</v>
      </c>
      <c r="AC236" s="84"/>
      <c r="AD236" s="90"/>
      <c r="AE236" s="90"/>
      <c r="AF236" s="92"/>
      <c r="AG236" s="92"/>
      <c r="AH236" s="93"/>
      <c r="AI236" s="93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</row>
    <row r="237" spans="1:75" x14ac:dyDescent="0.2">
      <c r="A237" s="84">
        <v>24</v>
      </c>
      <c r="B237" s="84"/>
      <c r="C237" s="84"/>
      <c r="D237" s="84"/>
      <c r="E237" s="84"/>
      <c r="F237" s="84"/>
      <c r="G237" s="84"/>
      <c r="H237" s="84"/>
      <c r="I237" s="84"/>
      <c r="J237" s="84"/>
      <c r="L237" s="84"/>
      <c r="M237" s="84"/>
      <c r="N237" s="84"/>
      <c r="O237" s="34"/>
      <c r="P237" s="84"/>
      <c r="Q237" s="84"/>
      <c r="R237" s="34"/>
      <c r="T237" s="84"/>
      <c r="U237" s="84"/>
      <c r="V237" s="84"/>
      <c r="W237" s="84"/>
      <c r="X237" s="84"/>
      <c r="Y237" s="84"/>
      <c r="Z237" s="84"/>
      <c r="AA237" s="84">
        <v>24</v>
      </c>
      <c r="AC237" s="84"/>
      <c r="AD237" s="90"/>
      <c r="AE237" s="90"/>
      <c r="AF237" s="92"/>
      <c r="AG237" s="92"/>
      <c r="AH237" s="93"/>
      <c r="AI237" s="93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</row>
    <row r="238" spans="1:75" x14ac:dyDescent="0.2">
      <c r="A238" s="84">
        <v>25</v>
      </c>
      <c r="C238" s="84"/>
      <c r="D238" s="84"/>
      <c r="F238" s="84"/>
      <c r="G238" s="84"/>
      <c r="H238" s="84"/>
      <c r="I238" s="84"/>
      <c r="J238" s="84"/>
      <c r="L238" s="84"/>
      <c r="M238" s="84"/>
      <c r="N238" s="84"/>
      <c r="O238" s="34"/>
      <c r="P238" s="84"/>
      <c r="Q238" s="84"/>
      <c r="R238" s="34"/>
      <c r="S238" s="84"/>
      <c r="T238" s="84"/>
      <c r="U238" s="84"/>
      <c r="V238" s="84"/>
      <c r="W238" s="84"/>
      <c r="X238" s="84"/>
      <c r="Y238" s="84"/>
      <c r="Z238" s="84"/>
      <c r="AA238" s="84">
        <v>25</v>
      </c>
      <c r="AC238" s="84"/>
      <c r="AD238" s="90"/>
      <c r="AE238" s="90"/>
      <c r="AF238" s="92"/>
      <c r="AG238" s="92"/>
      <c r="AH238" s="93"/>
      <c r="AI238" s="93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</row>
    <row r="239" spans="1:75" x14ac:dyDescent="0.2">
      <c r="A239" s="84">
        <v>26</v>
      </c>
      <c r="B239" s="84"/>
      <c r="C239" s="84"/>
      <c r="E239" s="84"/>
      <c r="F239" s="84"/>
      <c r="G239" s="84"/>
      <c r="H239" s="84"/>
      <c r="I239" s="84"/>
      <c r="J239" s="84"/>
      <c r="L239" s="84"/>
      <c r="M239" s="84"/>
      <c r="N239" s="84"/>
      <c r="O239" s="34"/>
      <c r="P239" s="84"/>
      <c r="Q239" s="84"/>
      <c r="R239" s="34"/>
      <c r="S239" s="84"/>
      <c r="T239" s="84"/>
      <c r="U239" s="84"/>
      <c r="V239" s="84"/>
      <c r="W239" s="84"/>
      <c r="X239" s="84"/>
      <c r="Y239" s="84"/>
      <c r="Z239" s="84"/>
      <c r="AA239" s="84">
        <v>26</v>
      </c>
      <c r="AC239" s="84"/>
      <c r="AD239" s="90"/>
      <c r="AE239" s="90"/>
      <c r="AF239" s="92"/>
      <c r="AG239" s="92"/>
      <c r="AH239" s="93"/>
      <c r="AI239" s="93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</row>
    <row r="240" spans="1:75" x14ac:dyDescent="0.2">
      <c r="A240" s="84">
        <v>27</v>
      </c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34"/>
      <c r="N240" s="84"/>
      <c r="O240" s="3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>
        <v>27</v>
      </c>
      <c r="AC240" s="84"/>
      <c r="AD240" s="90"/>
      <c r="AE240" s="90"/>
      <c r="AF240" s="92"/>
      <c r="AG240" s="92"/>
      <c r="AH240" s="93"/>
      <c r="AI240" s="93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</row>
    <row r="241" spans="1:75" x14ac:dyDescent="0.2">
      <c r="A241" s="84">
        <v>28</v>
      </c>
      <c r="C241" s="84"/>
      <c r="F241" s="84"/>
      <c r="G241" s="84"/>
      <c r="H241" s="84"/>
      <c r="I241" s="84"/>
      <c r="J241" s="84"/>
      <c r="L241" s="84"/>
      <c r="M241" s="84"/>
      <c r="N241" s="84"/>
      <c r="Q241" s="84">
        <v>0.01</v>
      </c>
      <c r="R241">
        <v>0.01</v>
      </c>
      <c r="S241">
        <v>0.01</v>
      </c>
      <c r="T241" s="84"/>
      <c r="U241" s="84"/>
      <c r="V241" s="84"/>
      <c r="W241" s="84"/>
      <c r="X241" s="84"/>
      <c r="Y241" s="84"/>
      <c r="Z241" s="84"/>
      <c r="AA241" s="84">
        <v>28</v>
      </c>
      <c r="AC241" s="84"/>
      <c r="AD241" s="90"/>
      <c r="AE241" s="90"/>
      <c r="AF241" s="92"/>
      <c r="AG241" s="92"/>
      <c r="AH241" s="93"/>
      <c r="AI241" s="93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</row>
    <row r="242" spans="1:75" x14ac:dyDescent="0.2">
      <c r="A242" s="84">
        <v>29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>
        <v>29</v>
      </c>
      <c r="AC242" s="84"/>
      <c r="AD242" s="90"/>
      <c r="AE242" s="90"/>
      <c r="AF242" s="92"/>
      <c r="AG242" s="92"/>
      <c r="AH242" s="93"/>
      <c r="AI242" s="93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</row>
    <row r="243" spans="1:75" x14ac:dyDescent="0.2">
      <c r="A243" s="84">
        <v>30</v>
      </c>
      <c r="B243" s="84"/>
      <c r="C243" s="84"/>
      <c r="E243" s="84"/>
      <c r="F243" s="84"/>
      <c r="G243" s="84"/>
      <c r="H243" s="84"/>
      <c r="I243" s="84"/>
      <c r="J243" s="84"/>
      <c r="L243" s="84"/>
      <c r="M243" s="84"/>
      <c r="N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>
        <v>30</v>
      </c>
      <c r="AC243" s="84"/>
      <c r="AD243" s="90"/>
      <c r="AE243" s="90"/>
      <c r="AF243" s="92"/>
      <c r="AG243" s="92"/>
      <c r="AH243" s="93"/>
      <c r="AI243" s="93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</row>
    <row r="244" spans="1:75" x14ac:dyDescent="0.2">
      <c r="A244" s="84">
        <v>31</v>
      </c>
      <c r="B244" s="84">
        <v>0.03</v>
      </c>
      <c r="C244" s="84"/>
      <c r="D244" s="84"/>
      <c r="E244" s="84">
        <v>0.01</v>
      </c>
      <c r="F244" s="84"/>
      <c r="G244" s="84"/>
      <c r="H244" s="84"/>
      <c r="I244" s="84"/>
      <c r="J244" s="84"/>
      <c r="K244" s="84">
        <v>0.03</v>
      </c>
      <c r="L244" s="84">
        <v>0.03</v>
      </c>
      <c r="M244" s="84"/>
      <c r="N244" s="84"/>
      <c r="O244" s="84">
        <v>7.0000000000000007E-2</v>
      </c>
      <c r="P244" s="84"/>
      <c r="Q244" s="84"/>
      <c r="R244" s="84"/>
      <c r="S244" s="84">
        <v>0.02</v>
      </c>
      <c r="T244" s="84"/>
      <c r="U244" s="84"/>
      <c r="V244" s="84">
        <v>0.01</v>
      </c>
      <c r="W244" s="84"/>
      <c r="X244" s="84"/>
      <c r="Y244" s="84"/>
      <c r="Z244" s="84"/>
      <c r="AA244" s="84">
        <v>31</v>
      </c>
      <c r="AC244" s="84"/>
      <c r="AD244" s="90"/>
      <c r="AE244" s="90"/>
      <c r="AF244" s="92"/>
      <c r="AG244" s="92"/>
      <c r="AH244" s="93"/>
      <c r="AI244" s="93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</row>
    <row r="245" spans="1:75" x14ac:dyDescent="0.2">
      <c r="A245" s="102" t="s">
        <v>37</v>
      </c>
      <c r="B245" s="102">
        <f t="shared" ref="B245:U245" si="43">SUM(B214:B244)</f>
        <v>0.03</v>
      </c>
      <c r="C245" s="102">
        <f t="shared" si="43"/>
        <v>0.03</v>
      </c>
      <c r="D245" s="102">
        <f t="shared" si="43"/>
        <v>0</v>
      </c>
      <c r="E245" s="102">
        <f t="shared" si="43"/>
        <v>0.01</v>
      </c>
      <c r="F245" s="102">
        <f t="shared" si="43"/>
        <v>0</v>
      </c>
      <c r="G245" s="102">
        <f t="shared" si="43"/>
        <v>0.04</v>
      </c>
      <c r="H245" s="102">
        <f t="shared" si="43"/>
        <v>0.01</v>
      </c>
      <c r="I245" s="102">
        <f t="shared" si="43"/>
        <v>0.02</v>
      </c>
      <c r="J245" s="102">
        <f t="shared" si="43"/>
        <v>0.02</v>
      </c>
      <c r="K245" s="102">
        <f t="shared" si="43"/>
        <v>0.03</v>
      </c>
      <c r="L245" s="102">
        <f t="shared" si="43"/>
        <v>0.03</v>
      </c>
      <c r="M245" s="102">
        <f t="shared" si="43"/>
        <v>0</v>
      </c>
      <c r="N245" s="102">
        <f t="shared" si="43"/>
        <v>0.02</v>
      </c>
      <c r="O245" s="102">
        <f t="shared" si="43"/>
        <v>0.08</v>
      </c>
      <c r="P245" s="102">
        <f t="shared" si="43"/>
        <v>0</v>
      </c>
      <c r="Q245" s="102">
        <f t="shared" si="43"/>
        <v>0.02</v>
      </c>
      <c r="R245" s="102">
        <f t="shared" si="43"/>
        <v>0.04</v>
      </c>
      <c r="S245" s="102">
        <f t="shared" si="43"/>
        <v>0.35000000000000003</v>
      </c>
      <c r="T245" s="102">
        <f t="shared" si="43"/>
        <v>0.03</v>
      </c>
      <c r="U245" s="102">
        <f t="shared" si="43"/>
        <v>0</v>
      </c>
      <c r="V245" s="102">
        <v>0.18</v>
      </c>
      <c r="W245" s="102"/>
      <c r="X245" s="102"/>
      <c r="Y245" s="102"/>
      <c r="Z245" s="102"/>
      <c r="AC245" s="120">
        <v>80933</v>
      </c>
      <c r="AD245" s="135"/>
      <c r="AE245" s="133" t="s">
        <v>107</v>
      </c>
      <c r="AF245" s="135"/>
      <c r="AG245" s="135"/>
      <c r="AH245" s="126"/>
      <c r="AI245" s="105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</row>
    <row r="246" spans="1:75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>
        <v>198</v>
      </c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C246" s="84"/>
      <c r="AD246" s="90" t="s">
        <v>106</v>
      </c>
      <c r="AE246" s="90" t="s">
        <v>115</v>
      </c>
      <c r="AF246" s="92" t="s">
        <v>99</v>
      </c>
      <c r="AG246" s="124" t="s">
        <v>116</v>
      </c>
      <c r="AH246" s="93" t="s">
        <v>100</v>
      </c>
      <c r="AI246" s="109" t="s">
        <v>178</v>
      </c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</row>
    <row r="247" spans="1:75" x14ac:dyDescent="0.2">
      <c r="A247" s="84"/>
      <c r="B247" s="84"/>
      <c r="C247" s="34" t="s">
        <v>214</v>
      </c>
      <c r="D247" s="84"/>
      <c r="E247" s="84"/>
      <c r="F247" s="84"/>
      <c r="G247" s="34" t="s">
        <v>220</v>
      </c>
      <c r="H247" s="34" t="s">
        <v>216</v>
      </c>
      <c r="I247" s="84"/>
      <c r="J247" s="84"/>
      <c r="K247" s="84"/>
      <c r="L247" s="84"/>
      <c r="M247" s="34" t="s">
        <v>257</v>
      </c>
      <c r="N247" s="84"/>
      <c r="O247" s="87"/>
      <c r="P247" s="34" t="s">
        <v>213</v>
      </c>
      <c r="Q247" s="165"/>
      <c r="R247" s="34" t="s">
        <v>225</v>
      </c>
      <c r="S247" s="34" t="s">
        <v>221</v>
      </c>
      <c r="T247" s="84"/>
      <c r="U247" s="34" t="s">
        <v>39</v>
      </c>
      <c r="V247" s="34" t="s">
        <v>218</v>
      </c>
      <c r="W247" s="34" t="s">
        <v>266</v>
      </c>
      <c r="X247" s="34"/>
      <c r="Y247" s="34"/>
      <c r="Z247" s="34"/>
      <c r="AC247" s="84" t="s">
        <v>1</v>
      </c>
      <c r="AD247" s="90">
        <f>B281</f>
        <v>0.16</v>
      </c>
      <c r="AE247" s="97">
        <v>0.50608695652173918</v>
      </c>
      <c r="AF247" s="93">
        <f>AS28</f>
        <v>3.76</v>
      </c>
      <c r="AG247" s="93">
        <f>Average!J499</f>
        <v>8.8689285714285742</v>
      </c>
      <c r="AH247" s="93">
        <f>BB$34+BB$35+BB$36+BB$37+AF247</f>
        <v>9.19</v>
      </c>
      <c r="AI247" s="111">
        <f>AI212+Table1121334558698193117[[#This Row],[Column2]]</f>
        <v>12.670483379342079</v>
      </c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</row>
    <row r="248" spans="1:75" x14ac:dyDescent="0.2">
      <c r="A248" s="84" t="s">
        <v>46</v>
      </c>
      <c r="B248" s="84" t="s">
        <v>1</v>
      </c>
      <c r="C248" s="84" t="s">
        <v>2</v>
      </c>
      <c r="D248" s="84" t="s">
        <v>113</v>
      </c>
      <c r="E248" s="84" t="s">
        <v>4</v>
      </c>
      <c r="F248" s="84" t="s">
        <v>5</v>
      </c>
      <c r="G248" s="34" t="s">
        <v>219</v>
      </c>
      <c r="H248" s="34" t="s">
        <v>217</v>
      </c>
      <c r="I248" s="84" t="s">
        <v>6</v>
      </c>
      <c r="J248" s="84" t="s">
        <v>180</v>
      </c>
      <c r="K248" s="84" t="s">
        <v>96</v>
      </c>
      <c r="L248" s="84" t="s">
        <v>9</v>
      </c>
      <c r="M248" s="34"/>
      <c r="N248" s="84" t="s">
        <v>11</v>
      </c>
      <c r="O248" s="34" t="s">
        <v>209</v>
      </c>
      <c r="P248" s="84" t="s">
        <v>13</v>
      </c>
      <c r="Q248" s="162" t="s">
        <v>266</v>
      </c>
      <c r="R248" s="84" t="s">
        <v>191</v>
      </c>
      <c r="S248" s="34" t="s">
        <v>210</v>
      </c>
      <c r="T248" s="84" t="s">
        <v>17</v>
      </c>
      <c r="U248" s="34" t="s">
        <v>211</v>
      </c>
      <c r="V248" s="84" t="s">
        <v>19</v>
      </c>
      <c r="W248" s="84"/>
      <c r="X248" s="84"/>
      <c r="Y248" s="84"/>
      <c r="Z248" s="84"/>
      <c r="AC248" s="84" t="s">
        <v>2</v>
      </c>
      <c r="AD248" s="90">
        <f>C281</f>
        <v>0.36</v>
      </c>
      <c r="AE248" s="97">
        <v>0.69111111111111123</v>
      </c>
      <c r="AF248" s="93">
        <f>AS29</f>
        <v>3.5100000000000002</v>
      </c>
      <c r="AG248" s="93">
        <f>Average!J500</f>
        <v>12.883181347637867</v>
      </c>
      <c r="AH248" s="93">
        <f>BC$34+BC$35+BC$36+BC$37+AF248</f>
        <v>12</v>
      </c>
      <c r="AI248" s="111">
        <f>AI213+Table1121334558698193117[[#This Row],[Column2]]</f>
        <v>18.296014974466317</v>
      </c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</row>
    <row r="249" spans="1:75" x14ac:dyDescent="0.2">
      <c r="A249" s="84">
        <v>2021</v>
      </c>
      <c r="B249" s="84"/>
      <c r="C249" s="84"/>
      <c r="D249" s="84"/>
      <c r="E249" s="34" t="s">
        <v>212</v>
      </c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>
        <v>0.18</v>
      </c>
      <c r="W249" s="84"/>
      <c r="X249" s="84"/>
      <c r="Y249" s="84"/>
      <c r="Z249" s="84"/>
      <c r="AA249" s="84">
        <v>1</v>
      </c>
      <c r="AC249" s="84" t="s">
        <v>113</v>
      </c>
      <c r="AD249" s="90">
        <f>D281</f>
        <v>0.25</v>
      </c>
      <c r="AE249" s="97"/>
      <c r="AF249" s="93">
        <f>AS30</f>
        <v>2.9800000000000004</v>
      </c>
      <c r="AG249" s="93">
        <f>Average!J501</f>
        <v>15.18054365079365</v>
      </c>
      <c r="AH249" s="93">
        <f>BD$34+BD$35+BD$36+BD$37+AF249</f>
        <v>5.6800000000000006</v>
      </c>
      <c r="AI249" s="111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</row>
    <row r="250" spans="1:75" x14ac:dyDescent="0.2">
      <c r="A250" s="84">
        <v>1</v>
      </c>
      <c r="B250" s="84">
        <v>0.01</v>
      </c>
      <c r="C250" s="84">
        <v>0.01</v>
      </c>
      <c r="D250" s="84"/>
      <c r="E250" s="84"/>
      <c r="F250" s="84"/>
      <c r="G250" s="84">
        <v>0.11</v>
      </c>
      <c r="H250" s="84">
        <v>0.13</v>
      </c>
      <c r="I250" s="84">
        <v>0.01</v>
      </c>
      <c r="J250" s="84"/>
      <c r="K250" s="84">
        <v>0.01</v>
      </c>
      <c r="L250" s="84"/>
      <c r="M250" s="84">
        <v>0.02</v>
      </c>
      <c r="N250" s="84">
        <v>0.04</v>
      </c>
      <c r="O250" s="84"/>
      <c r="P250" s="84"/>
      <c r="Q250" s="84"/>
      <c r="R250" s="84"/>
      <c r="S250" s="84"/>
      <c r="T250" s="84">
        <v>0.04</v>
      </c>
      <c r="U250" s="84"/>
      <c r="V250" s="84"/>
      <c r="W250" s="84"/>
      <c r="X250" s="84"/>
      <c r="Y250" s="84"/>
      <c r="Z250" s="84"/>
      <c r="AA250" s="84">
        <v>2</v>
      </c>
      <c r="AC250" s="84" t="s">
        <v>4</v>
      </c>
      <c r="AD250" s="90">
        <f>E281</f>
        <v>0.03</v>
      </c>
      <c r="AE250" s="97">
        <v>0.63000000000000012</v>
      </c>
      <c r="AF250" s="93">
        <f>AS31</f>
        <v>4.4799999999999995</v>
      </c>
      <c r="AG250" s="93">
        <f>Average!J502</f>
        <v>13.008214285714287</v>
      </c>
      <c r="AH250" s="93">
        <f>BE$34+BE$35+BE$36+BE$37+AF250</f>
        <v>9.16</v>
      </c>
      <c r="AI250" s="111">
        <f>AI215+Table1121334558698193117[[#This Row],[Column2]]</f>
        <v>18.869689440993785</v>
      </c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</row>
    <row r="251" spans="1:75" x14ac:dyDescent="0.2">
      <c r="A251" s="84">
        <v>2</v>
      </c>
      <c r="B251" s="84"/>
      <c r="C251" s="84"/>
      <c r="D251" s="84"/>
      <c r="E251" s="84">
        <v>0.01</v>
      </c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>
        <v>0.02</v>
      </c>
      <c r="W251" s="84"/>
      <c r="X251" s="84"/>
      <c r="Y251" s="84"/>
      <c r="Z251" s="84"/>
      <c r="AA251" s="84">
        <v>3</v>
      </c>
      <c r="AC251" s="84" t="s">
        <v>5</v>
      </c>
      <c r="AD251" s="90">
        <f>F281</f>
        <v>0</v>
      </c>
      <c r="AE251" s="97">
        <v>0.63934782608695673</v>
      </c>
      <c r="AF251" s="93">
        <f>AS32</f>
        <v>2.85</v>
      </c>
      <c r="AG251" s="93">
        <f>Average!J503</f>
        <v>10.147321428571429</v>
      </c>
      <c r="AH251" s="93">
        <f>BF$34+BF$35+BF$36+BF$37+AF251</f>
        <v>9.27</v>
      </c>
      <c r="AI251" s="111">
        <f>AI216+Table1121334558698193117[[#This Row],[Column2]]</f>
        <v>15.37463179734919</v>
      </c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</row>
    <row r="252" spans="1:75" x14ac:dyDescent="0.2">
      <c r="A252" s="84">
        <v>3</v>
      </c>
      <c r="B252" s="84">
        <v>0.12</v>
      </c>
      <c r="C252" s="84">
        <v>7.0000000000000007E-2</v>
      </c>
      <c r="D252" s="84">
        <v>0.25</v>
      </c>
      <c r="E252" s="84"/>
      <c r="F252" s="84"/>
      <c r="G252" s="34">
        <v>0.09</v>
      </c>
      <c r="H252" s="84"/>
      <c r="I252" s="34">
        <v>0.09</v>
      </c>
      <c r="J252" s="84"/>
      <c r="K252" s="84">
        <v>0.12</v>
      </c>
      <c r="L252" s="34">
        <v>0.12</v>
      </c>
      <c r="M252" s="84">
        <v>0.21</v>
      </c>
      <c r="N252" s="84">
        <v>7.0000000000000007E-2</v>
      </c>
      <c r="O252" s="84"/>
      <c r="P252" s="34">
        <v>0.03</v>
      </c>
      <c r="Q252" s="34">
        <v>0.14000000000000001</v>
      </c>
      <c r="R252" s="84"/>
      <c r="S252" s="84">
        <v>0.09</v>
      </c>
      <c r="T252" s="84">
        <v>0.08</v>
      </c>
      <c r="U252" s="84"/>
      <c r="V252" s="84">
        <v>0.01</v>
      </c>
      <c r="W252" s="84"/>
      <c r="X252" s="84"/>
      <c r="Y252" s="84"/>
      <c r="Z252" s="84"/>
      <c r="AA252" s="84">
        <v>4</v>
      </c>
      <c r="AC252" s="84" t="s">
        <v>6</v>
      </c>
      <c r="AD252" s="90">
        <f>I281</f>
        <v>9.9999999999999992E-2</v>
      </c>
      <c r="AE252" s="97">
        <v>0.36421052631578948</v>
      </c>
      <c r="AF252" s="93">
        <f t="shared" ref="AF252:AF265" si="44">AS35</f>
        <v>4.74</v>
      </c>
      <c r="AG252" s="93">
        <f>Average!J504</f>
        <v>8.194175438596492</v>
      </c>
      <c r="AH252" s="93">
        <f>BI$34+BI$35+BI$36+BI$37+AF252</f>
        <v>9.1900000000000013</v>
      </c>
      <c r="AI252" s="111">
        <f>AI217+Table1121334558698193117[[#This Row],[Column2]]</f>
        <v>12.245407636738905</v>
      </c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</row>
    <row r="253" spans="1:75" x14ac:dyDescent="0.2">
      <c r="A253" s="84">
        <v>4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>
        <v>5</v>
      </c>
      <c r="AC253" s="84" t="s">
        <v>180</v>
      </c>
      <c r="AD253" s="90">
        <f>J281</f>
        <v>0.29000000000000004</v>
      </c>
      <c r="AE253" s="97">
        <v>0.38714285714285718</v>
      </c>
      <c r="AF253" s="93">
        <f t="shared" si="44"/>
        <v>2.9400000000000008</v>
      </c>
      <c r="AG253" s="93">
        <f>Average!J505</f>
        <v>8.9770054945054927</v>
      </c>
      <c r="AH253" s="93">
        <f>BJ$34+BJ$35+BJ$36+BJ$37+AF253</f>
        <v>9.8000000000000007</v>
      </c>
      <c r="AI253" s="111">
        <f>AI218+Table1121334558698193117[[#This Row],[Column2]]</f>
        <v>13.594175249066552</v>
      </c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</row>
    <row r="254" spans="1:75" x14ac:dyDescent="0.2">
      <c r="A254" s="84">
        <v>5</v>
      </c>
      <c r="B254" s="84"/>
      <c r="C254" s="84"/>
      <c r="D254" s="84"/>
      <c r="E254" s="84"/>
      <c r="F254" s="84"/>
      <c r="G254" s="84">
        <v>0.01</v>
      </c>
      <c r="H254" s="84">
        <v>0.01</v>
      </c>
      <c r="I254" s="84"/>
      <c r="J254" s="84"/>
      <c r="L254" s="84">
        <v>0.01</v>
      </c>
      <c r="M254" s="84"/>
      <c r="N254" s="84"/>
      <c r="O254" s="84"/>
      <c r="P254" s="84"/>
      <c r="Q254" s="84"/>
      <c r="R254" s="84"/>
      <c r="T254" s="84"/>
      <c r="U254" s="84"/>
      <c r="V254" s="84"/>
      <c r="W254" s="84"/>
      <c r="X254" s="84"/>
      <c r="Y254" s="84"/>
      <c r="Z254" s="84"/>
      <c r="AA254" s="84">
        <v>6</v>
      </c>
      <c r="AC254" s="84" t="s">
        <v>96</v>
      </c>
      <c r="AD254" s="90">
        <f>K281</f>
        <v>0.17</v>
      </c>
      <c r="AE254" s="97"/>
      <c r="AF254" s="93">
        <f t="shared" si="44"/>
        <v>4.5400000000000009</v>
      </c>
      <c r="AG254" s="93">
        <f>Average!J506</f>
        <v>8.7439999999999998</v>
      </c>
      <c r="AH254" s="93">
        <f>BK$34+BK$35+BK$36+BK$37+AF254</f>
        <v>10.450000000000001</v>
      </c>
      <c r="AI254" s="111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</row>
    <row r="255" spans="1:75" x14ac:dyDescent="0.2">
      <c r="A255" s="84">
        <v>6</v>
      </c>
      <c r="B255" s="84"/>
      <c r="C255" s="84"/>
      <c r="D255" s="34"/>
      <c r="E255" s="34"/>
      <c r="F255" s="34"/>
      <c r="G255" s="34"/>
      <c r="H255" s="34"/>
      <c r="I255" s="34"/>
      <c r="J255" s="84"/>
      <c r="K255" s="84"/>
      <c r="L255" s="84"/>
      <c r="M255" s="34"/>
      <c r="N255" s="84"/>
      <c r="O255" s="84"/>
      <c r="P255" s="3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>
        <v>7</v>
      </c>
      <c r="AC255" s="84" t="s">
        <v>9</v>
      </c>
      <c r="AD255" s="90">
        <f>L281</f>
        <v>0.14000000000000001</v>
      </c>
      <c r="AE255" s="97">
        <v>0.55260869565217396</v>
      </c>
      <c r="AF255" s="93">
        <f t="shared" si="44"/>
        <v>4.83</v>
      </c>
      <c r="AG255" s="93">
        <f>Average!J507</f>
        <v>11.373214285714285</v>
      </c>
      <c r="AH255" s="93">
        <f>BL$34+BL$35+BL$36+BL$37+AF255</f>
        <v>12.530000000000001</v>
      </c>
      <c r="AI255" s="111">
        <f>AI220+Table1121334558698193117[[#This Row],[Column2]]</f>
        <v>16.66702580028667</v>
      </c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</row>
    <row r="256" spans="1:75" x14ac:dyDescent="0.2">
      <c r="A256" s="84">
        <v>7</v>
      </c>
      <c r="B256" s="84"/>
      <c r="C256" s="84"/>
      <c r="D256" s="84"/>
      <c r="E256" s="84"/>
      <c r="F256" s="84"/>
      <c r="G256" s="3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>
        <v>8</v>
      </c>
      <c r="AC256" s="34" t="s">
        <v>195</v>
      </c>
      <c r="AD256" s="90">
        <f>M281</f>
        <v>0.27999999999999997</v>
      </c>
      <c r="AE256" s="97">
        <v>0.41500000000000004</v>
      </c>
      <c r="AF256" s="93">
        <f t="shared" si="44"/>
        <v>1.4900000000000002</v>
      </c>
      <c r="AG256" s="93">
        <f>Average!J508</f>
        <v>10.060326086956522</v>
      </c>
      <c r="AH256" s="93">
        <f>BM$34+BM$35+BM$36+BM$37+AF256</f>
        <v>1.4900000000000002</v>
      </c>
      <c r="AI256" s="111">
        <f>AI221+Table1121334558698193117[[#This Row],[Column2]]</f>
        <v>14.103750000000002</v>
      </c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</row>
    <row r="257" spans="1:75" x14ac:dyDescent="0.2">
      <c r="A257" s="84">
        <v>8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>
        <v>0.01</v>
      </c>
      <c r="N257" s="84"/>
      <c r="O257" s="84"/>
      <c r="P257" s="84"/>
      <c r="Q257" s="84"/>
      <c r="R257" s="34"/>
      <c r="S257" s="84"/>
      <c r="T257" s="84"/>
      <c r="U257" s="84"/>
      <c r="V257" s="84"/>
      <c r="W257" s="84"/>
      <c r="X257" s="84"/>
      <c r="Y257" s="84"/>
      <c r="Z257" s="84"/>
      <c r="AA257" s="84">
        <v>9</v>
      </c>
      <c r="AC257" s="84" t="s">
        <v>11</v>
      </c>
      <c r="AD257" s="90">
        <f>N281</f>
        <v>0.18000000000000002</v>
      </c>
      <c r="AE257" s="97">
        <v>0.56130434782608696</v>
      </c>
      <c r="AF257" s="93">
        <f t="shared" si="44"/>
        <v>3.160000000000001</v>
      </c>
      <c r="AG257" s="93">
        <f>Average!J509</f>
        <v>11.479285714285714</v>
      </c>
      <c r="AH257" s="93">
        <f>BN$34+BN$35+BN$36+BN$37+AF257</f>
        <v>11.670000000000002</v>
      </c>
      <c r="AI257" s="111">
        <f>AI222+Table1121334558698193117[[#This Row],[Column2]]</f>
        <v>16.736973775017255</v>
      </c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</row>
    <row r="258" spans="1:75" x14ac:dyDescent="0.2">
      <c r="A258" s="84">
        <v>9</v>
      </c>
      <c r="B258" s="84"/>
      <c r="C258" s="84"/>
      <c r="D258" s="84"/>
      <c r="E258" s="84"/>
      <c r="F258" s="84"/>
      <c r="G258" s="84"/>
      <c r="H258" s="84"/>
      <c r="I258" s="139"/>
      <c r="J258" s="84"/>
      <c r="K258" s="84"/>
      <c r="L258" s="84"/>
      <c r="M258" s="84"/>
      <c r="N258" s="84"/>
      <c r="O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>
        <v>10</v>
      </c>
      <c r="AC258" s="84" t="s">
        <v>185</v>
      </c>
      <c r="AD258" s="90">
        <f>O281</f>
        <v>0</v>
      </c>
      <c r="AE258" s="97">
        <v>0.44304347826086948</v>
      </c>
      <c r="AF258" s="93">
        <f t="shared" si="44"/>
        <v>3.9500000000000006</v>
      </c>
      <c r="AG258" s="93">
        <f>Average!J510</f>
        <v>9.473749999999999</v>
      </c>
      <c r="AH258" s="93">
        <f>BO$34+BO$35+BO$36+BO$37+AF258</f>
        <v>3.9500000000000006</v>
      </c>
      <c r="AI258" s="111">
        <f>AI223+Table1121334558698193117[[#This Row],[Column2]]</f>
        <v>13.558754940711465</v>
      </c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</row>
    <row r="259" spans="1:75" x14ac:dyDescent="0.2">
      <c r="A259" s="84">
        <v>10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T259" s="84"/>
      <c r="U259" s="84"/>
      <c r="V259" s="84"/>
      <c r="W259" s="84"/>
      <c r="X259" s="84"/>
      <c r="Y259" s="84"/>
      <c r="Z259" s="84"/>
      <c r="AA259" s="84">
        <v>11</v>
      </c>
      <c r="AC259" s="84" t="s">
        <v>13</v>
      </c>
      <c r="AD259" s="90">
        <f>P281</f>
        <v>0.56999999999999995</v>
      </c>
      <c r="AE259" s="97">
        <v>0.58434782608695657</v>
      </c>
      <c r="AF259" s="93">
        <f t="shared" si="44"/>
        <v>4.6000000000000005</v>
      </c>
      <c r="AG259" s="93">
        <f>Average!J511</f>
        <v>9.9628571428571444</v>
      </c>
      <c r="AH259" s="93">
        <f>BP$34+BP$35+BP$36+BP$37+AF259</f>
        <v>10.940000000000001</v>
      </c>
      <c r="AI259" s="111">
        <f>AI224+Table1121334558698193117[[#This Row],[Column2]]</f>
        <v>14.527950310559007</v>
      </c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</row>
    <row r="260" spans="1:75" x14ac:dyDescent="0.2">
      <c r="A260" s="84">
        <v>11</v>
      </c>
      <c r="B260" s="84"/>
      <c r="E260" s="84"/>
      <c r="F260" s="84"/>
      <c r="G260" s="84"/>
      <c r="H260" s="84"/>
      <c r="I260" s="84"/>
      <c r="J260" s="84"/>
      <c r="L260" s="84"/>
      <c r="M260" s="84"/>
      <c r="N260" s="84"/>
      <c r="O260" s="84"/>
      <c r="Q260" s="84"/>
      <c r="R260" s="84"/>
      <c r="T260" s="84"/>
      <c r="U260" s="84"/>
      <c r="V260" s="84"/>
      <c r="W260" s="84"/>
      <c r="X260" s="84"/>
      <c r="Y260" s="84"/>
      <c r="Z260" s="84"/>
      <c r="AA260" s="84">
        <v>12</v>
      </c>
      <c r="AC260" s="84" t="s">
        <v>14</v>
      </c>
      <c r="AD260" s="90">
        <f>Q281</f>
        <v>0.15000000000000002</v>
      </c>
      <c r="AE260" s="97">
        <v>0.41600000000000004</v>
      </c>
      <c r="AF260" s="93">
        <f t="shared" si="44"/>
        <v>4.6500000000000004</v>
      </c>
      <c r="AG260" s="93">
        <f>Average!J512</f>
        <v>8.2990758648758653</v>
      </c>
      <c r="AH260" s="93">
        <f>BQ$34+BQ$35+BQ$36+BQ$37+AF260</f>
        <v>9.31</v>
      </c>
      <c r="AI260" s="111">
        <f>AI225+Table1121334558698193117[[#This Row],[Column2]]</f>
        <v>12.647361038317563</v>
      </c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</row>
    <row r="261" spans="1:75" x14ac:dyDescent="0.2">
      <c r="A261" s="84">
        <v>12</v>
      </c>
      <c r="B261" s="84"/>
      <c r="F261" s="84"/>
      <c r="G261" s="84"/>
      <c r="H261" s="84"/>
      <c r="J261" s="84"/>
      <c r="L261" s="84"/>
      <c r="M261" s="84"/>
      <c r="N261" s="84"/>
      <c r="O261" s="84"/>
      <c r="Q261" s="84"/>
      <c r="S261" s="84"/>
      <c r="T261" s="84"/>
      <c r="U261" s="84"/>
      <c r="V261" s="84"/>
      <c r="W261" s="84"/>
      <c r="X261" s="84"/>
      <c r="Y261" s="84"/>
      <c r="Z261" s="84"/>
      <c r="AA261" s="84">
        <v>13</v>
      </c>
      <c r="AC261" s="84" t="s">
        <v>191</v>
      </c>
      <c r="AD261" s="90">
        <f>R281</f>
        <v>0.02</v>
      </c>
      <c r="AE261" s="97">
        <v>0.49588235294117644</v>
      </c>
      <c r="AF261" s="93">
        <f t="shared" si="44"/>
        <v>3.2600000000000002</v>
      </c>
      <c r="AG261" s="93">
        <f>Average!J513</f>
        <v>9.2284967320261444</v>
      </c>
      <c r="AH261" s="93">
        <f>BR$34+BR$35+BR$36+BR$37+AF261</f>
        <v>3.2600000000000002</v>
      </c>
      <c r="AI261" s="111">
        <f>AI226+Table1121334558698193117[[#This Row],[Column2]]</f>
        <v>13.477189542483661</v>
      </c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</row>
    <row r="262" spans="1:75" x14ac:dyDescent="0.2">
      <c r="A262" s="84">
        <v>13</v>
      </c>
      <c r="B262" s="84"/>
      <c r="C262" s="84"/>
      <c r="D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Q262" s="84"/>
      <c r="S262" s="84"/>
      <c r="T262" s="84"/>
      <c r="U262" s="84"/>
      <c r="V262" s="84"/>
      <c r="W262" s="84"/>
      <c r="X262" s="84"/>
      <c r="Y262" s="84"/>
      <c r="Z262" s="84"/>
      <c r="AA262" s="84">
        <v>14</v>
      </c>
      <c r="AC262" s="84" t="s">
        <v>16</v>
      </c>
      <c r="AD262" s="90">
        <f>S281</f>
        <v>0.09</v>
      </c>
      <c r="AE262" s="97">
        <v>0.52347826086956506</v>
      </c>
      <c r="AF262" s="93">
        <f t="shared" si="44"/>
        <v>4.4899999999999993</v>
      </c>
      <c r="AG262" s="93">
        <f>Average!J514</f>
        <v>11.180714285714288</v>
      </c>
      <c r="AH262" s="93">
        <f>BS$34+BS$35+BS$36+BS$37+AF262</f>
        <v>12.25</v>
      </c>
      <c r="AI262" s="111">
        <f>AI227+Table1121334558698193117[[#This Row],[Column2]]</f>
        <v>16.593050645007168</v>
      </c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</row>
    <row r="263" spans="1:75" x14ac:dyDescent="0.2">
      <c r="A263" s="84">
        <v>14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34"/>
      <c r="M263" s="84"/>
      <c r="N263" s="84"/>
      <c r="O263" s="84"/>
      <c r="P263" s="84"/>
      <c r="Q263" s="84"/>
      <c r="R263" s="84"/>
      <c r="T263" s="84"/>
      <c r="U263" s="84"/>
      <c r="V263" s="84"/>
      <c r="W263" s="84"/>
      <c r="X263" s="84"/>
      <c r="Y263" s="84"/>
      <c r="Z263" s="84"/>
      <c r="AA263" s="84">
        <v>15</v>
      </c>
      <c r="AC263" s="84" t="s">
        <v>17</v>
      </c>
      <c r="AD263" s="90">
        <f>T281</f>
        <v>0.49</v>
      </c>
      <c r="AE263" s="97">
        <v>0.7239130434782608</v>
      </c>
      <c r="AF263" s="93">
        <f t="shared" si="44"/>
        <v>4.6100000000000003</v>
      </c>
      <c r="AG263" s="93">
        <f>Average!J515</f>
        <v>11.203493080993081</v>
      </c>
      <c r="AH263" s="93">
        <f>BT$34+BT$35+BT$36+BT$37+AF263</f>
        <v>10.71</v>
      </c>
      <c r="AI263" s="111">
        <f>AI228+Table1121334558698193117[[#This Row],[Column2]]</f>
        <v>15.680093899659118</v>
      </c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</row>
    <row r="264" spans="1:75" x14ac:dyDescent="0.2">
      <c r="A264" s="84">
        <v>15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>
        <v>16</v>
      </c>
      <c r="AC264" s="84" t="s">
        <v>18</v>
      </c>
      <c r="AD264" s="90">
        <f>U281</f>
        <v>0</v>
      </c>
      <c r="AE264" s="97">
        <v>0.44249999999999995</v>
      </c>
      <c r="AF264" s="93">
        <f t="shared" si="44"/>
        <v>5.69</v>
      </c>
      <c r="AG264" s="93">
        <f>Average!J516</f>
        <v>11.383846153846154</v>
      </c>
      <c r="AH264" s="93">
        <f>BU$34+BU$35+BU$36+BU$37+AF264</f>
        <v>5.69</v>
      </c>
      <c r="AI264" s="111">
        <f>AI229+Table1121334558698193117[[#This Row],[Column2]]</f>
        <v>15.900384615384617</v>
      </c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</row>
    <row r="265" spans="1:75" x14ac:dyDescent="0.2">
      <c r="A265" s="84">
        <v>16</v>
      </c>
      <c r="C265" s="84"/>
      <c r="F265" s="84"/>
      <c r="G265" s="84"/>
      <c r="H265" s="84"/>
      <c r="I265" s="84"/>
      <c r="J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>
        <v>17</v>
      </c>
      <c r="AC265" s="84" t="s">
        <v>19</v>
      </c>
      <c r="AD265" s="90">
        <f>V281</f>
        <v>0.16</v>
      </c>
      <c r="AE265" s="97">
        <v>0.68384615384615388</v>
      </c>
      <c r="AF265" s="93">
        <f t="shared" si="44"/>
        <v>6.93</v>
      </c>
      <c r="AG265" s="93">
        <f>Average!J517</f>
        <v>18.448333333333331</v>
      </c>
      <c r="AH265" s="93">
        <f>BV$34+BV$35+BV$36+BV$37+AF265</f>
        <v>13.3</v>
      </c>
      <c r="AI265" s="111">
        <f>AI230+Table1121334558698193117[[#This Row],[Column2]]</f>
        <v>24.463717948717949</v>
      </c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</row>
    <row r="266" spans="1:75" x14ac:dyDescent="0.2">
      <c r="A266" s="84">
        <v>17</v>
      </c>
      <c r="B266" s="84">
        <v>0.02</v>
      </c>
      <c r="C266" s="84"/>
      <c r="D266" s="34"/>
      <c r="E266" s="84"/>
      <c r="F266" s="84"/>
      <c r="G266" s="84"/>
      <c r="H266" s="84"/>
      <c r="I266" s="34"/>
      <c r="J266" s="84">
        <v>0.19</v>
      </c>
      <c r="K266" s="84">
        <v>0.03</v>
      </c>
      <c r="L266" s="34">
        <v>0.01</v>
      </c>
      <c r="M266" s="34"/>
      <c r="N266" s="84"/>
      <c r="O266" s="84"/>
      <c r="P266" s="84">
        <v>0.05</v>
      </c>
      <c r="Q266" s="84"/>
      <c r="R266" s="84">
        <v>0.02</v>
      </c>
      <c r="S266" s="84"/>
      <c r="T266" s="84">
        <v>0.02</v>
      </c>
      <c r="U266" s="84"/>
      <c r="V266" s="84"/>
      <c r="W266" s="84"/>
      <c r="X266" s="84"/>
      <c r="Y266" s="84"/>
      <c r="Z266" s="84"/>
      <c r="AA266" s="84">
        <v>18</v>
      </c>
      <c r="AC266" s="84"/>
      <c r="AD266" s="90"/>
      <c r="AE266" s="90"/>
      <c r="AF266" s="92"/>
      <c r="AG266" s="92"/>
      <c r="AH266" s="93"/>
      <c r="AI266" s="111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</row>
    <row r="267" spans="1:75" x14ac:dyDescent="0.2">
      <c r="A267" s="84">
        <v>18</v>
      </c>
      <c r="B267" s="84"/>
      <c r="C267" s="84"/>
      <c r="F267" s="84"/>
      <c r="G267" s="84"/>
      <c r="H267" s="84"/>
      <c r="I267" s="34"/>
      <c r="J267" s="84"/>
      <c r="L267" s="84"/>
      <c r="M267" s="34"/>
      <c r="N267" s="84"/>
      <c r="O267" s="84"/>
      <c r="P267" s="84">
        <v>0.01</v>
      </c>
      <c r="Q267" s="84"/>
      <c r="R267" s="84"/>
      <c r="U267" s="84"/>
      <c r="V267" s="84"/>
      <c r="W267" s="84"/>
      <c r="X267" s="84"/>
      <c r="Y267" s="84"/>
      <c r="Z267" s="84"/>
      <c r="AA267" s="84">
        <v>19</v>
      </c>
      <c r="AC267" s="84" t="s">
        <v>101</v>
      </c>
      <c r="AD267" s="90"/>
      <c r="AE267" s="90"/>
      <c r="AF267" s="92"/>
      <c r="AG267" s="170"/>
      <c r="AH267" s="92" t="s">
        <v>145</v>
      </c>
      <c r="AI267" s="93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</row>
    <row r="268" spans="1:75" x14ac:dyDescent="0.2">
      <c r="A268" s="84">
        <v>19</v>
      </c>
      <c r="B268" s="34"/>
      <c r="C268" s="84"/>
      <c r="D268" s="34"/>
      <c r="E268" s="34"/>
      <c r="F268" s="34"/>
      <c r="G268" s="84"/>
      <c r="H268" s="84"/>
      <c r="I268" s="34"/>
      <c r="J268" s="84"/>
      <c r="K268" s="84"/>
      <c r="L268" s="34"/>
      <c r="M268" s="84"/>
      <c r="N268" s="84"/>
      <c r="O268" s="84"/>
      <c r="P268" s="84"/>
      <c r="Q268" s="84"/>
      <c r="R268" s="84"/>
      <c r="S268" s="84"/>
      <c r="T268" s="84"/>
      <c r="U268" s="84"/>
      <c r="V268" s="84">
        <v>0.11</v>
      </c>
      <c r="W268" s="84"/>
      <c r="X268" s="84"/>
      <c r="Y268" s="84"/>
      <c r="Z268" s="84"/>
      <c r="AA268" s="84">
        <v>20</v>
      </c>
      <c r="AC268" s="84"/>
      <c r="AD268" s="91" t="s">
        <v>102</v>
      </c>
      <c r="AE268" s="91"/>
      <c r="AF268" s="92"/>
      <c r="AG268" s="92"/>
      <c r="AH268" s="93"/>
      <c r="AI268" s="111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</row>
    <row r="269" spans="1:75" x14ac:dyDescent="0.2">
      <c r="A269" s="84">
        <v>20</v>
      </c>
      <c r="B269" s="34"/>
      <c r="C269" s="84">
        <v>0.25</v>
      </c>
      <c r="D269" s="34"/>
      <c r="E269" s="34"/>
      <c r="F269" s="84"/>
      <c r="G269" s="84">
        <v>0.04</v>
      </c>
      <c r="H269" s="84"/>
      <c r="I269" s="34"/>
      <c r="J269" s="84"/>
      <c r="K269" s="34"/>
      <c r="L269" s="34"/>
      <c r="M269" s="34"/>
      <c r="N269" s="84">
        <v>0.03</v>
      </c>
      <c r="O269" s="34"/>
      <c r="P269" s="34">
        <v>0.48</v>
      </c>
      <c r="Q269" s="84"/>
      <c r="R269" s="34"/>
      <c r="S269" s="84"/>
      <c r="T269" s="84">
        <v>0.35</v>
      </c>
      <c r="U269" s="84"/>
      <c r="V269" s="34">
        <v>0.02</v>
      </c>
      <c r="W269" s="34"/>
      <c r="X269" s="34"/>
      <c r="Y269" s="34"/>
      <c r="Z269" s="34"/>
      <c r="AA269" s="84">
        <v>21</v>
      </c>
      <c r="AC269" s="84"/>
      <c r="AD269" s="90"/>
      <c r="AE269" s="90"/>
      <c r="AF269" s="92"/>
      <c r="AG269" s="92"/>
      <c r="AH269" s="93"/>
      <c r="AI269" s="109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</row>
    <row r="270" spans="1:75" x14ac:dyDescent="0.2">
      <c r="A270" s="84">
        <v>21</v>
      </c>
      <c r="B270" s="84">
        <v>0.01</v>
      </c>
      <c r="C270" s="34">
        <v>0.03</v>
      </c>
      <c r="D270" s="84"/>
      <c r="E270" s="84">
        <v>0.02</v>
      </c>
      <c r="F270" s="84"/>
      <c r="G270" s="34">
        <v>0.05</v>
      </c>
      <c r="H270" s="34">
        <v>0.17</v>
      </c>
      <c r="I270" s="84"/>
      <c r="J270" s="34">
        <v>0.1</v>
      </c>
      <c r="K270" s="34">
        <v>0.01</v>
      </c>
      <c r="L270" s="34"/>
      <c r="M270" s="84">
        <v>0.04</v>
      </c>
      <c r="N270" s="84">
        <v>0.04</v>
      </c>
      <c r="O270" s="34"/>
      <c r="P270" s="34"/>
      <c r="Q270" s="84">
        <v>0.01</v>
      </c>
      <c r="R270" s="34"/>
      <c r="S270" s="84"/>
      <c r="T270" s="84"/>
      <c r="U270" s="84"/>
      <c r="V270" s="34"/>
      <c r="W270" s="34"/>
      <c r="X270" s="34"/>
      <c r="Y270" s="34"/>
      <c r="Z270" s="34"/>
      <c r="AA270" s="84">
        <v>22</v>
      </c>
      <c r="AC270" s="84"/>
      <c r="AD270" s="90"/>
      <c r="AE270" s="90"/>
      <c r="AF270" s="92"/>
      <c r="AG270" s="92"/>
      <c r="AH270" s="93"/>
      <c r="AI270" s="93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</row>
    <row r="271" spans="1:75" x14ac:dyDescent="0.2">
      <c r="A271" s="84">
        <v>22</v>
      </c>
      <c r="B271" s="34"/>
      <c r="C271" s="34"/>
      <c r="D271" s="34"/>
      <c r="E271" s="84"/>
      <c r="F271" s="84"/>
      <c r="G271" s="84"/>
      <c r="H271" s="84">
        <v>0.01</v>
      </c>
      <c r="I271" s="34"/>
      <c r="J271" s="84"/>
      <c r="K271" s="34"/>
      <c r="L271" s="84"/>
      <c r="M271" s="84"/>
      <c r="N271" s="84"/>
      <c r="O271" s="34"/>
      <c r="P271" s="34"/>
      <c r="Q271" s="84"/>
      <c r="R271" s="84"/>
      <c r="S271" s="84"/>
      <c r="T271" s="84"/>
      <c r="U271" s="84"/>
      <c r="V271" s="34"/>
      <c r="W271" s="34"/>
      <c r="X271" s="34"/>
      <c r="Y271" s="34"/>
      <c r="Z271" s="34"/>
      <c r="AA271" s="84">
        <v>23</v>
      </c>
      <c r="AC271" s="84"/>
      <c r="AD271" s="90"/>
      <c r="AE271" s="90"/>
      <c r="AF271" s="92"/>
      <c r="AG271" s="92"/>
      <c r="AH271" s="93"/>
      <c r="AI271" s="93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</row>
    <row r="272" spans="1:75" x14ac:dyDescent="0.2">
      <c r="A272" s="84">
        <v>23</v>
      </c>
      <c r="B272" s="34"/>
      <c r="C272" s="84"/>
      <c r="D272" s="34"/>
      <c r="E272" s="34"/>
      <c r="F272" s="84"/>
      <c r="G272" s="84"/>
      <c r="H272" s="84"/>
      <c r="I272" s="34"/>
      <c r="J272" s="84"/>
      <c r="K272" s="34"/>
      <c r="L272" s="34"/>
      <c r="M272" s="84"/>
      <c r="N272" s="84"/>
      <c r="O272" s="34"/>
      <c r="P272" s="84"/>
      <c r="Q272" s="84"/>
      <c r="R272" s="34"/>
      <c r="S272" s="84"/>
      <c r="T272" s="84"/>
      <c r="U272" s="84"/>
      <c r="V272" s="34"/>
      <c r="W272" s="34"/>
      <c r="X272" s="34"/>
      <c r="Y272" s="34"/>
      <c r="Z272" s="34"/>
      <c r="AA272" s="84">
        <v>24</v>
      </c>
      <c r="AC272" s="84"/>
      <c r="AD272" s="90"/>
      <c r="AE272" s="90"/>
      <c r="AF272" s="92"/>
      <c r="AG272" s="92"/>
      <c r="AH272" s="93"/>
      <c r="AI272" s="93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</row>
    <row r="273" spans="1:75" x14ac:dyDescent="0.2">
      <c r="A273" s="84">
        <v>24</v>
      </c>
      <c r="B273" s="84"/>
      <c r="C273" s="84"/>
      <c r="D273" s="84"/>
      <c r="E273" s="84"/>
      <c r="F273" s="84"/>
      <c r="G273" s="84"/>
      <c r="H273" s="84"/>
      <c r="I273" s="84"/>
      <c r="J273" s="84"/>
      <c r="L273" s="84"/>
      <c r="M273" s="84"/>
      <c r="N273" s="84"/>
      <c r="O273" s="84"/>
      <c r="P273" s="84"/>
      <c r="Q273" s="84"/>
      <c r="R273" s="34"/>
      <c r="T273" s="84"/>
      <c r="U273" s="84"/>
      <c r="V273" s="84"/>
      <c r="W273" s="84"/>
      <c r="X273" s="84"/>
      <c r="Y273" s="84"/>
      <c r="Z273" s="84"/>
      <c r="AA273" s="84">
        <v>25</v>
      </c>
      <c r="AC273" s="84"/>
      <c r="AD273" s="90"/>
      <c r="AE273" s="90"/>
      <c r="AF273" s="92"/>
      <c r="AG273" s="92"/>
      <c r="AH273" s="93"/>
      <c r="AI273" s="93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</row>
    <row r="274" spans="1:75" x14ac:dyDescent="0.2">
      <c r="A274" s="84">
        <v>25</v>
      </c>
      <c r="C274" s="84"/>
      <c r="D274" s="84"/>
      <c r="F274" s="84"/>
      <c r="G274" s="84"/>
      <c r="H274" s="84"/>
      <c r="I274" s="84"/>
      <c r="J274" s="84"/>
      <c r="L274" s="84"/>
      <c r="M274" s="84"/>
      <c r="N274" s="84"/>
      <c r="O274" s="84"/>
      <c r="P274" s="84"/>
      <c r="Q274" s="84"/>
      <c r="R274" s="34"/>
      <c r="S274" s="84"/>
      <c r="T274" s="84"/>
      <c r="U274" s="84"/>
      <c r="V274" s="84"/>
      <c r="W274" s="84"/>
      <c r="X274" s="84"/>
      <c r="Y274" s="84"/>
      <c r="Z274" s="84"/>
      <c r="AA274" s="84">
        <v>26</v>
      </c>
      <c r="AC274" s="84"/>
      <c r="AD274" s="90"/>
      <c r="AE274" s="90"/>
      <c r="AF274" s="92"/>
      <c r="AG274" s="92"/>
      <c r="AH274" s="93"/>
      <c r="AI274" s="93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</row>
    <row r="275" spans="1:75" x14ac:dyDescent="0.2">
      <c r="A275" s="84">
        <v>26</v>
      </c>
      <c r="B275" s="84"/>
      <c r="C275" s="84"/>
      <c r="E275" s="84"/>
      <c r="F275" s="84"/>
      <c r="G275" s="84"/>
      <c r="H275" s="84"/>
      <c r="I275" s="84"/>
      <c r="J275" s="84"/>
      <c r="L275" s="84"/>
      <c r="M275" s="84"/>
      <c r="N275" s="84"/>
      <c r="P275" s="84"/>
      <c r="Q275" s="84"/>
      <c r="R275" s="34"/>
      <c r="S275" s="84"/>
      <c r="T275" s="84"/>
      <c r="U275" s="84"/>
      <c r="V275" s="84"/>
      <c r="W275" s="84"/>
      <c r="X275" s="84"/>
      <c r="Y275" s="84"/>
      <c r="Z275" s="84"/>
      <c r="AA275" s="84">
        <v>27</v>
      </c>
      <c r="AC275" s="84"/>
      <c r="AD275" s="90"/>
      <c r="AE275" s="90"/>
      <c r="AF275" s="92"/>
      <c r="AG275" s="92"/>
      <c r="AH275" s="93"/>
      <c r="AI275" s="93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</row>
    <row r="276" spans="1:75" x14ac:dyDescent="0.2">
      <c r="A276" s="84">
        <v>27</v>
      </c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34"/>
      <c r="N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>
        <v>28</v>
      </c>
      <c r="AC276" s="84"/>
      <c r="AD276" s="90"/>
      <c r="AE276" s="90"/>
      <c r="AF276" s="92"/>
      <c r="AG276" s="92"/>
      <c r="AH276" s="93"/>
      <c r="AI276" s="93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</row>
    <row r="277" spans="1:75" x14ac:dyDescent="0.2">
      <c r="A277" s="84">
        <v>28</v>
      </c>
      <c r="C277" s="84"/>
      <c r="F277" s="84"/>
      <c r="G277" s="84"/>
      <c r="H277" s="84"/>
      <c r="I277" s="84"/>
      <c r="J277" s="84"/>
      <c r="L277" s="84"/>
      <c r="M277" s="84"/>
      <c r="N277" s="84"/>
      <c r="Q277" s="84"/>
      <c r="T277" s="84"/>
      <c r="U277" s="84"/>
      <c r="V277" s="84"/>
      <c r="W277" s="84"/>
      <c r="X277" s="84"/>
      <c r="Y277" s="84"/>
      <c r="Z277" s="84"/>
      <c r="AA277" s="84">
        <v>29</v>
      </c>
      <c r="AC277" s="84"/>
      <c r="AD277" s="90"/>
      <c r="AE277" s="90"/>
      <c r="AF277" s="92"/>
      <c r="AG277" s="92"/>
      <c r="AH277" s="93"/>
      <c r="AI277" s="93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</row>
    <row r="278" spans="1:75" x14ac:dyDescent="0.2">
      <c r="A278" s="84">
        <v>29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>
        <v>30</v>
      </c>
      <c r="AC278" s="84"/>
      <c r="AD278" s="90"/>
      <c r="AE278" s="90"/>
      <c r="AF278" s="92"/>
      <c r="AG278" s="92"/>
      <c r="AH278" s="93"/>
      <c r="AI278" s="93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</row>
    <row r="279" spans="1:75" x14ac:dyDescent="0.2">
      <c r="A279" s="84">
        <v>30</v>
      </c>
      <c r="B279" s="84"/>
      <c r="C279" s="84"/>
      <c r="E279" s="84"/>
      <c r="F279" s="84"/>
      <c r="G279" s="84"/>
      <c r="H279" s="84"/>
      <c r="I279" s="84"/>
      <c r="J279" s="84"/>
      <c r="L279" s="84"/>
      <c r="M279" s="84"/>
      <c r="N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>
        <v>31</v>
      </c>
      <c r="AC279" s="84"/>
      <c r="AD279" s="90"/>
      <c r="AE279" s="90"/>
      <c r="AF279" s="92"/>
      <c r="AG279" s="92"/>
      <c r="AH279" s="93"/>
      <c r="AI279" s="93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</row>
    <row r="280" spans="1:75" x14ac:dyDescent="0.2">
      <c r="A280" s="84">
        <v>31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C280" s="120">
        <v>80964</v>
      </c>
      <c r="AD280" s="135"/>
      <c r="AE280" s="133" t="s">
        <v>107</v>
      </c>
      <c r="AF280" s="135"/>
      <c r="AG280" s="135"/>
      <c r="AH280" s="126"/>
      <c r="AI280" s="105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</row>
    <row r="281" spans="1:75" x14ac:dyDescent="0.2">
      <c r="A281" s="102" t="s">
        <v>37</v>
      </c>
      <c r="B281" s="102">
        <f t="shared" ref="B281:V281" si="45">SUM(B250:B280)</f>
        <v>0.16</v>
      </c>
      <c r="C281" s="102">
        <f t="shared" si="45"/>
        <v>0.36</v>
      </c>
      <c r="D281" s="102">
        <f t="shared" si="45"/>
        <v>0.25</v>
      </c>
      <c r="E281" s="102">
        <f t="shared" si="45"/>
        <v>0.03</v>
      </c>
      <c r="F281" s="102">
        <f t="shared" si="45"/>
        <v>0</v>
      </c>
      <c r="G281" s="102"/>
      <c r="H281" s="102"/>
      <c r="I281" s="102">
        <f t="shared" si="45"/>
        <v>9.9999999999999992E-2</v>
      </c>
      <c r="J281" s="102">
        <f t="shared" si="45"/>
        <v>0.29000000000000004</v>
      </c>
      <c r="K281" s="102">
        <f t="shared" si="45"/>
        <v>0.17</v>
      </c>
      <c r="L281" s="102">
        <f t="shared" si="45"/>
        <v>0.14000000000000001</v>
      </c>
      <c r="M281" s="102">
        <f t="shared" si="45"/>
        <v>0.27999999999999997</v>
      </c>
      <c r="N281" s="102">
        <f t="shared" si="45"/>
        <v>0.18000000000000002</v>
      </c>
      <c r="O281" s="102">
        <f t="shared" si="45"/>
        <v>0</v>
      </c>
      <c r="P281" s="102">
        <f t="shared" si="45"/>
        <v>0.56999999999999995</v>
      </c>
      <c r="Q281" s="102">
        <f t="shared" si="45"/>
        <v>0.15000000000000002</v>
      </c>
      <c r="R281" s="102">
        <f t="shared" si="45"/>
        <v>0.02</v>
      </c>
      <c r="S281" s="102">
        <f t="shared" si="45"/>
        <v>0.09</v>
      </c>
      <c r="T281" s="102">
        <f t="shared" si="45"/>
        <v>0.49</v>
      </c>
      <c r="U281" s="102">
        <f t="shared" si="45"/>
        <v>0</v>
      </c>
      <c r="V281" s="102">
        <f t="shared" si="45"/>
        <v>0.16</v>
      </c>
      <c r="W281" s="102"/>
      <c r="X281" s="102"/>
      <c r="Y281" s="102"/>
      <c r="Z281" s="102"/>
      <c r="AC281" s="84"/>
      <c r="AD281" s="90" t="s">
        <v>105</v>
      </c>
      <c r="AE281" s="90" t="s">
        <v>115</v>
      </c>
      <c r="AF281" s="92" t="s">
        <v>99</v>
      </c>
      <c r="AG281" s="124" t="s">
        <v>116</v>
      </c>
      <c r="AH281" s="93" t="s">
        <v>100</v>
      </c>
      <c r="AI281" s="109" t="s">
        <v>178</v>
      </c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</row>
    <row r="282" spans="1:75" x14ac:dyDescent="0.2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>
        <v>198</v>
      </c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C282" s="84" t="s">
        <v>1</v>
      </c>
      <c r="AD282" s="90">
        <f>B317</f>
        <v>0.49000000000000005</v>
      </c>
      <c r="AE282" s="97">
        <v>0.51363636363636356</v>
      </c>
      <c r="AF282" s="93">
        <f>AT28</f>
        <v>4.25</v>
      </c>
      <c r="AG282" s="93">
        <f>Average!K499</f>
        <v>9.3848544973544996</v>
      </c>
      <c r="AH282" s="93">
        <f>Table1222344659708294118[[#This Row],[Column1]]</f>
        <v>0.49000000000000005</v>
      </c>
      <c r="AI282" s="111">
        <f>Table1222344659708294118[[#This Row],[Column2]]</f>
        <v>0.51363636363636356</v>
      </c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</row>
    <row r="283" spans="1:75" x14ac:dyDescent="0.2">
      <c r="A283" s="84"/>
      <c r="B283" s="84"/>
      <c r="C283" s="34" t="s">
        <v>214</v>
      </c>
      <c r="D283" s="34" t="s">
        <v>256</v>
      </c>
      <c r="E283" s="34" t="s">
        <v>212</v>
      </c>
      <c r="F283" s="34" t="s">
        <v>265</v>
      </c>
      <c r="G283" s="34" t="s">
        <v>220</v>
      </c>
      <c r="H283" s="34" t="s">
        <v>216</v>
      </c>
      <c r="I283" s="84"/>
      <c r="J283" s="34" t="s">
        <v>255</v>
      </c>
      <c r="K283" s="84"/>
      <c r="L283" s="84"/>
      <c r="M283" s="160" t="s">
        <v>257</v>
      </c>
      <c r="N283" s="34" t="s">
        <v>215</v>
      </c>
      <c r="O283" s="87"/>
      <c r="P283" s="34" t="s">
        <v>213</v>
      </c>
      <c r="Q283" s="165"/>
      <c r="R283" s="34" t="s">
        <v>225</v>
      </c>
      <c r="S283" s="34" t="s">
        <v>221</v>
      </c>
      <c r="T283" s="84"/>
      <c r="U283" s="34" t="s">
        <v>39</v>
      </c>
      <c r="V283" s="34" t="s">
        <v>218</v>
      </c>
      <c r="W283" s="34" t="s">
        <v>266</v>
      </c>
      <c r="X283" s="34"/>
      <c r="Y283" s="34"/>
      <c r="Z283" s="34"/>
      <c r="AC283" s="84" t="s">
        <v>2</v>
      </c>
      <c r="AD283" s="90">
        <f>C317</f>
        <v>0.7</v>
      </c>
      <c r="AE283" s="97">
        <v>0.79176470588235282</v>
      </c>
      <c r="AF283" s="93">
        <f>AT29</f>
        <v>4.21</v>
      </c>
      <c r="AG283" s="93">
        <f>Average!K500</f>
        <v>13.703181347637868</v>
      </c>
      <c r="AH283" s="93">
        <f>Table1222344659708294118[[#This Row],[Column1]]</f>
        <v>0.7</v>
      </c>
      <c r="AI283" s="111">
        <f>Table1222344659708294118[[#This Row],[Column2]]</f>
        <v>0.79176470588235282</v>
      </c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</row>
    <row r="284" spans="1:75" x14ac:dyDescent="0.2">
      <c r="A284" s="84" t="s">
        <v>47</v>
      </c>
      <c r="B284" s="84" t="s">
        <v>1</v>
      </c>
      <c r="C284" s="84" t="s">
        <v>2</v>
      </c>
      <c r="D284" s="84" t="s">
        <v>113</v>
      </c>
      <c r="E284" s="84" t="s">
        <v>4</v>
      </c>
      <c r="F284" s="84" t="s">
        <v>5</v>
      </c>
      <c r="G284" s="34" t="s">
        <v>219</v>
      </c>
      <c r="H284" s="34" t="s">
        <v>217</v>
      </c>
      <c r="I284" s="84" t="s">
        <v>6</v>
      </c>
      <c r="J284" s="84" t="s">
        <v>180</v>
      </c>
      <c r="K284" s="84" t="s">
        <v>96</v>
      </c>
      <c r="L284" s="84" t="s">
        <v>9</v>
      </c>
      <c r="M284" s="162" t="s">
        <v>264</v>
      </c>
      <c r="N284" s="84" t="s">
        <v>11</v>
      </c>
      <c r="O284" s="34" t="s">
        <v>209</v>
      </c>
      <c r="P284" s="84" t="s">
        <v>13</v>
      </c>
      <c r="Q284" s="162" t="s">
        <v>266</v>
      </c>
      <c r="R284" s="84" t="s">
        <v>191</v>
      </c>
      <c r="S284" s="34" t="s">
        <v>210</v>
      </c>
      <c r="T284" s="84" t="s">
        <v>17</v>
      </c>
      <c r="U284" s="34" t="s">
        <v>211</v>
      </c>
      <c r="V284" s="84" t="s">
        <v>19</v>
      </c>
      <c r="W284" s="84"/>
      <c r="X284" s="84"/>
      <c r="Y284" s="84"/>
      <c r="Z284" s="84"/>
      <c r="AC284" s="84" t="s">
        <v>113</v>
      </c>
      <c r="AD284" s="90">
        <f>D317</f>
        <v>0.55000000000000004</v>
      </c>
      <c r="AE284" s="97"/>
      <c r="AF284" s="93">
        <f>AT30</f>
        <v>3.5300000000000002</v>
      </c>
      <c r="AG284" s="93">
        <f>Average!K501</f>
        <v>16.83554365079365</v>
      </c>
      <c r="AH284" s="93">
        <f>Table1222344659708294118[[#This Row],[Column1]]</f>
        <v>0.55000000000000004</v>
      </c>
      <c r="AI284" s="111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</row>
    <row r="285" spans="1:75" x14ac:dyDescent="0.2">
      <c r="A285" s="84">
        <v>2021</v>
      </c>
      <c r="B285" s="84"/>
      <c r="C285" s="84"/>
      <c r="D285" s="84"/>
      <c r="E285" s="84"/>
      <c r="F285" s="34" t="s">
        <v>237</v>
      </c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C285" s="84" t="s">
        <v>4</v>
      </c>
      <c r="AD285" s="90">
        <f>E317</f>
        <v>1.03</v>
      </c>
      <c r="AE285" s="97">
        <v>0.63260869565217381</v>
      </c>
      <c r="AF285" s="93">
        <f>AT31</f>
        <v>5.51</v>
      </c>
      <c r="AG285" s="93">
        <f>Average!K502</f>
        <v>13.696428571428573</v>
      </c>
      <c r="AH285" s="93">
        <f>Table1222344659708294118[[#This Row],[Column1]]</f>
        <v>1.03</v>
      </c>
      <c r="AI285" s="111">
        <f>Table1222344659708294118[[#This Row],[Column2]]</f>
        <v>0.63260869565217381</v>
      </c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</row>
    <row r="286" spans="1:75" x14ac:dyDescent="0.2">
      <c r="A286" s="84">
        <v>1</v>
      </c>
      <c r="B286" s="84"/>
      <c r="C286" s="84"/>
      <c r="D286" s="84"/>
      <c r="E286" s="84"/>
      <c r="F286" s="84"/>
      <c r="G286" s="84"/>
      <c r="H286" s="84"/>
      <c r="I286" s="84">
        <v>0.02</v>
      </c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>
        <v>1</v>
      </c>
      <c r="AC286" s="84" t="s">
        <v>5</v>
      </c>
      <c r="AD286" s="90">
        <f>F317</f>
        <v>0.65</v>
      </c>
      <c r="AE286" s="97">
        <v>0.7404761904761904</v>
      </c>
      <c r="AF286" s="93">
        <f>AT32</f>
        <v>3.5</v>
      </c>
      <c r="AG286" s="93">
        <f>Average!K503</f>
        <v>10.912706043956044</v>
      </c>
      <c r="AH286" s="93">
        <f>Table1222344659708294118[[#This Row],[Column1]]</f>
        <v>0.65</v>
      </c>
      <c r="AI286" s="111">
        <f>Table1222344659708294118[[#This Row],[Column2]]</f>
        <v>0.7404761904761904</v>
      </c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</row>
    <row r="287" spans="1:75" x14ac:dyDescent="0.2">
      <c r="A287" s="84">
        <v>2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>
        <v>2</v>
      </c>
      <c r="AC287" s="84" t="s">
        <v>6</v>
      </c>
      <c r="AD287" s="90">
        <f>I317</f>
        <v>1.02</v>
      </c>
      <c r="AE287" s="97">
        <v>0.51470588235294112</v>
      </c>
      <c r="AF287" s="93">
        <f t="shared" ref="AF287:AF300" si="46">AT35</f>
        <v>5.76</v>
      </c>
      <c r="AG287" s="93">
        <f>Average!K504</f>
        <v>8.708881320949434</v>
      </c>
      <c r="AH287" s="93">
        <f>Table1222344659708294118[[#This Row],[Column1]]</f>
        <v>1.02</v>
      </c>
      <c r="AI287" s="111">
        <f>Table1222344659708294118[[#This Row],[Column2]]</f>
        <v>0.51470588235294112</v>
      </c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</row>
    <row r="288" spans="1:75" x14ac:dyDescent="0.2">
      <c r="A288" s="84">
        <v>3</v>
      </c>
      <c r="B288" s="84"/>
      <c r="C288" s="84"/>
      <c r="D288" s="84"/>
      <c r="E288" s="84"/>
      <c r="F288" s="84"/>
      <c r="G288" s="84"/>
      <c r="H288" s="84"/>
      <c r="I288" s="3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>
        <v>3</v>
      </c>
      <c r="AC288" s="84" t="s">
        <v>180</v>
      </c>
      <c r="AD288" s="90">
        <f>J317</f>
        <v>0.68</v>
      </c>
      <c r="AE288" s="97">
        <v>0.51714285714285702</v>
      </c>
      <c r="AF288" s="93">
        <f t="shared" si="46"/>
        <v>3.620000000000001</v>
      </c>
      <c r="AG288" s="93">
        <f>Average!K505</f>
        <v>9.5304670329670316</v>
      </c>
      <c r="AH288" s="93">
        <f>Table1222344659708294118[[#This Row],[Column1]]</f>
        <v>0.68</v>
      </c>
      <c r="AI288" s="111">
        <f>Table1222344659708294118[[#This Row],[Column2]]</f>
        <v>0.51714285714285702</v>
      </c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</row>
    <row r="289" spans="1:75" x14ac:dyDescent="0.2">
      <c r="A289" s="84">
        <v>4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>
        <v>4</v>
      </c>
      <c r="AC289" s="84" t="s">
        <v>96</v>
      </c>
      <c r="AD289" s="90">
        <f>K317</f>
        <v>0.60000000000000009</v>
      </c>
      <c r="AE289" s="97"/>
      <c r="AF289" s="93">
        <f t="shared" si="46"/>
        <v>5.1400000000000006</v>
      </c>
      <c r="AG289" s="93">
        <f>Average!K506</f>
        <v>9.2620000000000005</v>
      </c>
      <c r="AH289" s="93">
        <f>Table1222344659708294118[[#This Row],[Column1]]</f>
        <v>0.60000000000000009</v>
      </c>
      <c r="AI289" s="111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</row>
    <row r="290" spans="1:75" x14ac:dyDescent="0.2">
      <c r="A290" s="84">
        <v>5</v>
      </c>
      <c r="B290" s="84"/>
      <c r="C290" s="84"/>
      <c r="D290" s="84"/>
      <c r="E290" s="84"/>
      <c r="F290" s="84"/>
      <c r="G290" s="84"/>
      <c r="H290" s="84"/>
      <c r="I290" s="84"/>
      <c r="J290" s="84"/>
      <c r="L290" s="84"/>
      <c r="M290" s="84"/>
      <c r="N290" s="84"/>
      <c r="O290" s="84"/>
      <c r="P290" s="84"/>
      <c r="Q290" s="84"/>
      <c r="R290" s="84"/>
      <c r="T290" s="84"/>
      <c r="U290" s="84"/>
      <c r="V290" s="84"/>
      <c r="W290" s="84"/>
      <c r="X290" s="84"/>
      <c r="Y290" s="84"/>
      <c r="Z290" s="84"/>
      <c r="AA290" s="84">
        <v>5</v>
      </c>
      <c r="AC290" s="84" t="s">
        <v>9</v>
      </c>
      <c r="AD290" s="90">
        <f>L317</f>
        <v>0.53</v>
      </c>
      <c r="AE290" s="97">
        <v>0.60523809523809524</v>
      </c>
      <c r="AF290" s="93">
        <f t="shared" si="46"/>
        <v>5.36</v>
      </c>
      <c r="AG290" s="93">
        <f>Average!K507</f>
        <v>11.917445054945054</v>
      </c>
      <c r="AH290" s="93">
        <f>Table1222344659708294118[[#This Row],[Column1]]</f>
        <v>0.53</v>
      </c>
      <c r="AI290" s="111">
        <f>Table1222344659708294118[[#This Row],[Column2]]</f>
        <v>0.60523809523809524</v>
      </c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</row>
    <row r="291" spans="1:75" x14ac:dyDescent="0.2">
      <c r="A291" s="84">
        <v>6</v>
      </c>
      <c r="B291" s="84"/>
      <c r="C291" s="84"/>
      <c r="D291" s="34"/>
      <c r="E291" s="84"/>
      <c r="F291" s="84"/>
      <c r="G291" s="84"/>
      <c r="H291" s="84"/>
      <c r="I291" s="3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>
        <v>6</v>
      </c>
      <c r="AC291" s="34" t="s">
        <v>195</v>
      </c>
      <c r="AD291" s="90">
        <f>M317</f>
        <v>0.73</v>
      </c>
      <c r="AE291" s="97">
        <v>0.49590909090909085</v>
      </c>
      <c r="AF291" s="93">
        <f t="shared" si="46"/>
        <v>2.2200000000000002</v>
      </c>
      <c r="AG291" s="93">
        <f>Average!K508</f>
        <v>10.617717391304348</v>
      </c>
      <c r="AH291" s="93">
        <f>Table1222344659708294118[[#This Row],[Column1]]</f>
        <v>0.73</v>
      </c>
      <c r="AI291" s="111">
        <f>Table1222344659708294118[[#This Row],[Column2]]</f>
        <v>0.49590909090909085</v>
      </c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</row>
    <row r="292" spans="1:75" x14ac:dyDescent="0.2">
      <c r="A292" s="84">
        <v>7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>
        <v>7</v>
      </c>
      <c r="AC292" s="84" t="s">
        <v>11</v>
      </c>
      <c r="AD292" s="90">
        <f>N317</f>
        <v>1.23</v>
      </c>
      <c r="AE292" s="97">
        <v>0.67681818181818199</v>
      </c>
      <c r="AF292" s="93">
        <f t="shared" si="46"/>
        <v>4.3900000000000006</v>
      </c>
      <c r="AG292" s="93">
        <f>Average!K509</f>
        <v>12.171507936507936</v>
      </c>
      <c r="AH292" s="93">
        <f>Table1222344659708294118[[#This Row],[Column1]]</f>
        <v>1.23</v>
      </c>
      <c r="AI292" s="111">
        <f>Table1222344659708294118[[#This Row],[Column2]]</f>
        <v>0.67681818181818199</v>
      </c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</row>
    <row r="293" spans="1:75" x14ac:dyDescent="0.2">
      <c r="A293" s="84">
        <v>8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34"/>
      <c r="S293" s="84"/>
      <c r="T293" s="84"/>
      <c r="U293" s="84"/>
      <c r="V293" s="84"/>
      <c r="W293" s="84"/>
      <c r="X293" s="84"/>
      <c r="Y293" s="84"/>
      <c r="Z293" s="84"/>
      <c r="AA293" s="84">
        <v>8</v>
      </c>
      <c r="AC293" s="84" t="s">
        <v>185</v>
      </c>
      <c r="AD293" s="90">
        <f>O317</f>
        <v>0.95</v>
      </c>
      <c r="AE293" s="97">
        <v>0.61238095238095236</v>
      </c>
      <c r="AF293" s="93">
        <f t="shared" si="46"/>
        <v>4.9000000000000004</v>
      </c>
      <c r="AG293" s="93">
        <f>Average!K510</f>
        <v>10.135113636363636</v>
      </c>
      <c r="AH293" s="93">
        <f>Table1222344659708294118[[#This Row],[Column1]]</f>
        <v>0.95</v>
      </c>
      <c r="AI293" s="111">
        <f>Table1222344659708294118[[#This Row],[Column2]]</f>
        <v>0.61238095238095236</v>
      </c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</row>
    <row r="294" spans="1:75" x14ac:dyDescent="0.2">
      <c r="A294" s="84">
        <v>9</v>
      </c>
      <c r="B294" s="84"/>
      <c r="C294" s="84"/>
      <c r="D294" s="84"/>
      <c r="E294" s="84"/>
      <c r="F294" s="84"/>
      <c r="G294" s="84"/>
      <c r="H294" s="84"/>
      <c r="I294" s="139"/>
      <c r="J294" s="84"/>
      <c r="K294" s="84"/>
      <c r="L294" s="84"/>
      <c r="M294" s="84"/>
      <c r="N294" s="84"/>
      <c r="O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>
        <v>9</v>
      </c>
      <c r="AC294" s="84" t="s">
        <v>13</v>
      </c>
      <c r="AD294" s="90">
        <f>P317</f>
        <v>0.69</v>
      </c>
      <c r="AE294" s="97">
        <v>0.51956521739130423</v>
      </c>
      <c r="AF294" s="93">
        <f t="shared" si="46"/>
        <v>5.2900000000000009</v>
      </c>
      <c r="AG294" s="93">
        <f>Average!K511</f>
        <v>10.512500000000001</v>
      </c>
      <c r="AH294" s="93">
        <f>Table1222344659708294118[[#This Row],[Column1]]</f>
        <v>0.69</v>
      </c>
      <c r="AI294" s="111">
        <f>Table1222344659708294118[[#This Row],[Column2]]</f>
        <v>0.51956521739130423</v>
      </c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</row>
    <row r="295" spans="1:75" x14ac:dyDescent="0.2">
      <c r="A295" s="84">
        <v>10</v>
      </c>
      <c r="B295" s="34">
        <v>0.08</v>
      </c>
      <c r="C295" s="84">
        <v>0.06</v>
      </c>
      <c r="D295" s="84">
        <v>7.0000000000000007E-2</v>
      </c>
      <c r="E295" s="34">
        <v>0.09</v>
      </c>
      <c r="F295" s="34">
        <v>0.06</v>
      </c>
      <c r="G295" s="34">
        <v>0.12</v>
      </c>
      <c r="H295" s="34">
        <v>0.11</v>
      </c>
      <c r="I295" s="84">
        <v>0.1</v>
      </c>
      <c r="J295" s="34">
        <v>0.14000000000000001</v>
      </c>
      <c r="K295" s="84">
        <v>0.1</v>
      </c>
      <c r="L295" s="84">
        <v>0.11</v>
      </c>
      <c r="M295" s="34">
        <v>0.18</v>
      </c>
      <c r="N295" s="34">
        <v>0.13</v>
      </c>
      <c r="O295" s="34">
        <v>0.09</v>
      </c>
      <c r="P295" s="34">
        <v>0.03</v>
      </c>
      <c r="Q295" s="34">
        <v>0.1</v>
      </c>
      <c r="R295" s="84">
        <v>0.05</v>
      </c>
      <c r="S295" s="34">
        <v>0.18</v>
      </c>
      <c r="T295" s="34">
        <v>0.05</v>
      </c>
      <c r="U295" s="84">
        <v>7.0000000000000007E-2</v>
      </c>
      <c r="V295" s="34">
        <v>0.1</v>
      </c>
      <c r="W295" s="34">
        <v>0.08</v>
      </c>
      <c r="X295" s="34"/>
      <c r="Y295" s="34"/>
      <c r="Z295" s="34"/>
      <c r="AA295" s="84">
        <v>10</v>
      </c>
      <c r="AC295" s="84" t="s">
        <v>14</v>
      </c>
      <c r="AD295" s="90">
        <f>Q317</f>
        <v>0.82000000000000006</v>
      </c>
      <c r="AE295" s="97">
        <v>0.43095238095238092</v>
      </c>
      <c r="AF295" s="93">
        <f t="shared" si="46"/>
        <v>5.4700000000000006</v>
      </c>
      <c r="AG295" s="93">
        <f>Average!K512</f>
        <v>8.7571527879527888</v>
      </c>
      <c r="AH295" s="93">
        <f>Table1222344659708294118[[#This Row],[Column1]]</f>
        <v>0.82000000000000006</v>
      </c>
      <c r="AI295" s="111">
        <f>Table1222344659708294118[[#This Row],[Column2]]</f>
        <v>0.43095238095238092</v>
      </c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</row>
    <row r="296" spans="1:75" x14ac:dyDescent="0.2">
      <c r="A296" s="84">
        <v>11</v>
      </c>
      <c r="B296" s="84"/>
      <c r="E296" s="84"/>
      <c r="F296" s="84"/>
      <c r="G296" s="84"/>
      <c r="H296" s="84"/>
      <c r="I296" s="84"/>
      <c r="J296" s="84"/>
      <c r="L296" s="84"/>
      <c r="M296" s="84"/>
      <c r="N296" s="84"/>
      <c r="O296" s="84"/>
      <c r="Q296" s="84"/>
      <c r="R296" s="84">
        <v>0.01</v>
      </c>
      <c r="T296" s="84"/>
      <c r="U296" s="84"/>
      <c r="V296" s="84"/>
      <c r="W296" s="84"/>
      <c r="X296" s="84"/>
      <c r="Y296" s="84"/>
      <c r="Z296" s="84"/>
      <c r="AA296" s="84">
        <v>11</v>
      </c>
      <c r="AC296" s="84" t="s">
        <v>191</v>
      </c>
      <c r="AD296" s="90">
        <f>R317</f>
        <v>0.54</v>
      </c>
      <c r="AE296" s="97">
        <v>0.68647058823529417</v>
      </c>
      <c r="AF296" s="93">
        <f t="shared" si="46"/>
        <v>3.8000000000000003</v>
      </c>
      <c r="AG296" s="93">
        <f>Average!K513</f>
        <v>9.9149673202614395</v>
      </c>
      <c r="AH296" s="93">
        <f>Table1222344659708294118[[#This Row],[Column1]]</f>
        <v>0.54</v>
      </c>
      <c r="AI296" s="111">
        <f>Table1222344659708294118[[#This Row],[Column2]]</f>
        <v>0.68647058823529417</v>
      </c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  <c r="BT296" s="84"/>
      <c r="BU296" s="84"/>
      <c r="BV296" s="84"/>
      <c r="BW296" s="84"/>
    </row>
    <row r="297" spans="1:75" x14ac:dyDescent="0.2">
      <c r="A297" s="84">
        <v>12</v>
      </c>
      <c r="B297" s="84"/>
      <c r="F297" s="84"/>
      <c r="G297" s="84"/>
      <c r="H297" s="84"/>
      <c r="J297" s="84"/>
      <c r="L297" s="84"/>
      <c r="M297" s="84"/>
      <c r="N297" s="84"/>
      <c r="O297" s="84"/>
      <c r="Q297" s="84"/>
      <c r="S297" s="84"/>
      <c r="T297" s="84"/>
      <c r="U297" s="84"/>
      <c r="V297" s="84"/>
      <c r="W297" s="84"/>
      <c r="X297" s="84"/>
      <c r="Y297" s="84"/>
      <c r="Z297" s="84"/>
      <c r="AA297" s="84">
        <v>12</v>
      </c>
      <c r="AC297" s="84" t="s">
        <v>16</v>
      </c>
      <c r="AD297" s="90">
        <f>S317</f>
        <v>0.7599999999999999</v>
      </c>
      <c r="AE297" s="97">
        <v>0.62095238095238103</v>
      </c>
      <c r="AF297" s="93">
        <f t="shared" si="46"/>
        <v>5.2499999999999991</v>
      </c>
      <c r="AG297" s="93">
        <f>Average!K514</f>
        <v>11.849945054945056</v>
      </c>
      <c r="AH297" s="93">
        <f>Table1222344659708294118[[#This Row],[Column1]]</f>
        <v>0.7599999999999999</v>
      </c>
      <c r="AI297" s="111">
        <f>Table1222344659708294118[[#This Row],[Column2]]</f>
        <v>0.62095238095238103</v>
      </c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  <c r="BR297" s="84"/>
      <c r="BS297" s="84"/>
      <c r="BT297" s="84"/>
      <c r="BU297" s="84"/>
      <c r="BV297" s="84"/>
      <c r="BW297" s="84"/>
    </row>
    <row r="298" spans="1:75" x14ac:dyDescent="0.2">
      <c r="A298" s="84">
        <v>13</v>
      </c>
      <c r="B298" s="84"/>
      <c r="C298" s="84"/>
      <c r="D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Q298" s="84"/>
      <c r="S298" s="84"/>
      <c r="T298" s="84"/>
      <c r="U298" s="84"/>
      <c r="V298" s="84"/>
      <c r="W298" s="84"/>
      <c r="X298" s="84"/>
      <c r="Y298" s="84"/>
      <c r="Z298" s="84"/>
      <c r="AA298" s="84">
        <v>13</v>
      </c>
      <c r="AC298" s="84" t="s">
        <v>17</v>
      </c>
      <c r="AD298" s="90">
        <f>T317</f>
        <v>1.1399999999999999</v>
      </c>
      <c r="AE298" s="97">
        <v>0.58772727272727276</v>
      </c>
      <c r="AF298" s="93">
        <f t="shared" si="46"/>
        <v>5.75</v>
      </c>
      <c r="AG298" s="93">
        <f>Average!K515</f>
        <v>11.810530118030117</v>
      </c>
      <c r="AH298" s="93">
        <f>Table1222344659708294118[[#This Row],[Column1]]</f>
        <v>1.1399999999999999</v>
      </c>
      <c r="AI298" s="111">
        <f>Table1222344659708294118[[#This Row],[Column2]]</f>
        <v>0.58772727272727276</v>
      </c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</row>
    <row r="299" spans="1:75" x14ac:dyDescent="0.2">
      <c r="A299" s="84">
        <v>14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34"/>
      <c r="M299" s="84"/>
      <c r="N299" s="84"/>
      <c r="O299" s="84"/>
      <c r="P299" s="84"/>
      <c r="Q299" s="84"/>
      <c r="R299" s="84"/>
      <c r="T299" s="84"/>
      <c r="U299" s="84"/>
      <c r="V299" s="84"/>
      <c r="W299" s="84"/>
      <c r="X299" s="84"/>
      <c r="Y299" s="84"/>
      <c r="Z299" s="84"/>
      <c r="AA299" s="84">
        <v>14</v>
      </c>
      <c r="AC299" s="84" t="s">
        <v>18</v>
      </c>
      <c r="AD299" s="90">
        <f>U317</f>
        <v>0.65000000000000013</v>
      </c>
      <c r="AE299" s="97">
        <v>0.36250000000000004</v>
      </c>
      <c r="AF299" s="93">
        <f t="shared" si="46"/>
        <v>6.3400000000000007</v>
      </c>
      <c r="AG299" s="93">
        <f>Average!K516</f>
        <v>11.871538461538462</v>
      </c>
      <c r="AH299" s="93">
        <f>Table1222344659708294118[[#This Row],[Column1]]</f>
        <v>0.65000000000000013</v>
      </c>
      <c r="AI299" s="111">
        <f>Table1222344659708294118[[#This Row],[Column2]]</f>
        <v>0.36250000000000004</v>
      </c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</row>
    <row r="300" spans="1:75" x14ac:dyDescent="0.2">
      <c r="A300" s="84">
        <v>15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>
        <v>15</v>
      </c>
      <c r="AC300" s="84" t="s">
        <v>19</v>
      </c>
      <c r="AD300" s="90">
        <f>V317</f>
        <v>1.1299999999999999</v>
      </c>
      <c r="AE300" s="97">
        <v>0.78576923076923078</v>
      </c>
      <c r="AF300" s="93">
        <f t="shared" si="46"/>
        <v>8.0599999999999987</v>
      </c>
      <c r="AG300" s="93">
        <f>Average!K517</f>
        <v>19.303055555555552</v>
      </c>
      <c r="AH300" s="93">
        <f>Table1222344659708294118[[#This Row],[Column1]]</f>
        <v>1.1299999999999999</v>
      </c>
      <c r="AI300" s="111">
        <f>Table1222344659708294118[[#This Row],[Column2]]</f>
        <v>0.78576923076923078</v>
      </c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</row>
    <row r="301" spans="1:75" x14ac:dyDescent="0.2">
      <c r="A301" s="84">
        <v>16</v>
      </c>
      <c r="C301" s="84"/>
      <c r="F301" s="84"/>
      <c r="G301" s="84"/>
      <c r="H301" s="84"/>
      <c r="I301" s="84"/>
      <c r="J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>
        <v>16</v>
      </c>
      <c r="AC301" s="84"/>
      <c r="AD301" s="90"/>
      <c r="AE301" s="90"/>
      <c r="AF301" s="92"/>
      <c r="AG301" s="92"/>
      <c r="AH301" s="93"/>
      <c r="AI301" s="111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</row>
    <row r="302" spans="1:75" x14ac:dyDescent="0.2">
      <c r="A302" s="84">
        <v>17</v>
      </c>
      <c r="B302" s="84"/>
      <c r="C302" s="84"/>
      <c r="D302" s="34"/>
      <c r="E302" s="84"/>
      <c r="F302" s="84"/>
      <c r="G302" s="84"/>
      <c r="H302" s="84"/>
      <c r="I302" s="34"/>
      <c r="J302" s="84"/>
      <c r="K302" s="84"/>
      <c r="L302" s="34"/>
      <c r="M302" s="3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>
        <v>17</v>
      </c>
      <c r="AC302" s="84" t="s">
        <v>101</v>
      </c>
      <c r="AD302" s="90"/>
      <c r="AE302" s="90"/>
      <c r="AF302" s="92"/>
      <c r="AG302" s="170"/>
      <c r="AH302" s="92" t="s">
        <v>145</v>
      </c>
      <c r="AI302" s="93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</row>
    <row r="303" spans="1:75" x14ac:dyDescent="0.2">
      <c r="A303" s="84">
        <v>18</v>
      </c>
      <c r="B303" s="84">
        <v>0.11</v>
      </c>
      <c r="C303" s="84">
        <v>0.24</v>
      </c>
      <c r="D303">
        <v>0.12</v>
      </c>
      <c r="E303">
        <v>0.26</v>
      </c>
      <c r="F303" s="84">
        <v>0.12</v>
      </c>
      <c r="G303" s="34">
        <v>0.23</v>
      </c>
      <c r="H303" s="34">
        <v>0.61</v>
      </c>
      <c r="I303" s="34">
        <v>0.13</v>
      </c>
      <c r="J303" s="34">
        <v>0.08</v>
      </c>
      <c r="K303">
        <v>0.13</v>
      </c>
      <c r="L303" s="84">
        <v>0.13</v>
      </c>
      <c r="M303" s="34">
        <v>0.18</v>
      </c>
      <c r="N303" s="34">
        <v>0.22</v>
      </c>
      <c r="O303" s="34">
        <v>0.11</v>
      </c>
      <c r="P303" s="34">
        <v>0.23</v>
      </c>
      <c r="Q303" s="34">
        <v>0.2</v>
      </c>
      <c r="R303" s="84">
        <v>0.1</v>
      </c>
      <c r="S303" s="34">
        <v>0.15</v>
      </c>
      <c r="T303" s="34">
        <v>0.31</v>
      </c>
      <c r="U303" s="84">
        <v>0.18</v>
      </c>
      <c r="V303" s="34">
        <v>0.42</v>
      </c>
      <c r="W303" s="34">
        <v>0.2</v>
      </c>
      <c r="X303" s="34"/>
      <c r="Y303" s="34"/>
      <c r="Z303" s="34"/>
      <c r="AA303" s="84">
        <v>18</v>
      </c>
      <c r="AC303" s="84"/>
      <c r="AD303" s="91" t="s">
        <v>102</v>
      </c>
      <c r="AE303" s="91"/>
      <c r="AF303" s="92"/>
      <c r="AG303" s="92"/>
      <c r="AH303" s="93"/>
      <c r="AI303" s="111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</row>
    <row r="304" spans="1:75" x14ac:dyDescent="0.2">
      <c r="A304" s="84">
        <v>19</v>
      </c>
      <c r="B304" s="34">
        <v>0.01</v>
      </c>
      <c r="C304" s="84"/>
      <c r="D304" s="34"/>
      <c r="E304" s="34"/>
      <c r="F304" s="34"/>
      <c r="G304" s="84"/>
      <c r="H304" s="84"/>
      <c r="I304" s="34"/>
      <c r="J304" s="84">
        <v>0.01</v>
      </c>
      <c r="K304" s="34"/>
      <c r="L304" s="34"/>
      <c r="M304" s="34"/>
      <c r="N304" s="84"/>
      <c r="O304" s="84"/>
      <c r="P304" s="84"/>
      <c r="Q304" s="84"/>
      <c r="R304" s="84"/>
      <c r="S304" s="84"/>
      <c r="T304" s="84">
        <v>0.01</v>
      </c>
      <c r="U304" s="34"/>
      <c r="V304" s="34">
        <v>0.01</v>
      </c>
      <c r="W304" s="34"/>
      <c r="X304" s="34"/>
      <c r="Y304" s="34"/>
      <c r="Z304" s="34"/>
      <c r="AA304" s="84">
        <v>19</v>
      </c>
      <c r="AC304" s="84"/>
      <c r="AD304" s="90"/>
      <c r="AE304" s="90"/>
      <c r="AF304" s="92"/>
      <c r="AG304" s="92"/>
      <c r="AH304" s="93"/>
      <c r="AI304" s="109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</row>
    <row r="305" spans="1:75" x14ac:dyDescent="0.2">
      <c r="A305" s="84">
        <v>20</v>
      </c>
      <c r="B305" s="34"/>
      <c r="C305" s="84"/>
      <c r="D305" s="34"/>
      <c r="E305" s="34"/>
      <c r="F305" s="84"/>
      <c r="G305" s="84"/>
      <c r="H305" s="84"/>
      <c r="I305" s="34"/>
      <c r="J305" s="84"/>
      <c r="K305" s="34"/>
      <c r="L305" s="34"/>
      <c r="M305" s="84"/>
      <c r="N305" s="84"/>
      <c r="O305" s="34"/>
      <c r="P305" s="84"/>
      <c r="Q305" s="84"/>
      <c r="R305" s="34"/>
      <c r="S305" s="84"/>
      <c r="T305" s="84"/>
      <c r="U305" s="84"/>
      <c r="V305" s="34"/>
      <c r="W305" s="34"/>
      <c r="X305" s="34"/>
      <c r="Y305" s="34"/>
      <c r="Z305" s="34"/>
      <c r="AA305" s="84">
        <v>20</v>
      </c>
      <c r="AC305" s="84"/>
      <c r="AD305" s="90"/>
      <c r="AE305" s="90"/>
      <c r="AF305" s="92"/>
      <c r="AG305" s="92"/>
      <c r="AH305" s="93"/>
      <c r="AI305" s="93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</row>
    <row r="306" spans="1:75" x14ac:dyDescent="0.2">
      <c r="A306" s="84">
        <v>21</v>
      </c>
      <c r="B306" s="84"/>
      <c r="C306" s="34"/>
      <c r="D306" s="84"/>
      <c r="E306" s="84"/>
      <c r="F306" s="84"/>
      <c r="G306" s="84"/>
      <c r="H306" s="84"/>
      <c r="I306" s="84"/>
      <c r="J306" s="84"/>
      <c r="K306" s="34"/>
      <c r="L306" s="34"/>
      <c r="M306" s="84"/>
      <c r="N306" s="84"/>
      <c r="O306" s="34"/>
      <c r="P306" s="34"/>
      <c r="Q306" s="84"/>
      <c r="R306" s="34"/>
      <c r="S306" s="84"/>
      <c r="T306" s="84"/>
      <c r="U306" s="84"/>
      <c r="V306" s="34"/>
      <c r="W306" s="34"/>
      <c r="X306" s="34"/>
      <c r="Y306" s="34"/>
      <c r="Z306" s="34"/>
      <c r="AA306" s="84">
        <v>21</v>
      </c>
      <c r="AC306" s="84"/>
      <c r="AD306" s="90"/>
      <c r="AE306" s="90"/>
      <c r="AF306" s="92"/>
      <c r="AG306" s="92"/>
      <c r="AH306" s="93"/>
      <c r="AI306" s="93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</row>
    <row r="307" spans="1:75" x14ac:dyDescent="0.2">
      <c r="A307" s="84">
        <v>22</v>
      </c>
      <c r="B307" s="34"/>
      <c r="C307" s="34"/>
      <c r="D307" s="34"/>
      <c r="E307" s="84"/>
      <c r="F307" s="84"/>
      <c r="G307" s="84"/>
      <c r="H307" s="84"/>
      <c r="I307" s="34"/>
      <c r="J307" s="84"/>
      <c r="K307" s="34"/>
      <c r="L307" s="84"/>
      <c r="M307" s="84"/>
      <c r="N307" s="84"/>
      <c r="O307" s="34"/>
      <c r="P307" s="34"/>
      <c r="Q307" s="84"/>
      <c r="R307" s="84"/>
      <c r="S307" s="84"/>
      <c r="T307" s="84"/>
      <c r="U307" s="84"/>
      <c r="V307" s="34"/>
      <c r="W307" s="34"/>
      <c r="X307" s="34"/>
      <c r="Y307" s="34"/>
      <c r="Z307" s="34"/>
      <c r="AA307" s="84">
        <v>22</v>
      </c>
      <c r="AC307" s="84"/>
      <c r="AD307" s="90"/>
      <c r="AE307" s="90"/>
      <c r="AF307" s="92"/>
      <c r="AG307" s="92"/>
      <c r="AH307" s="93"/>
      <c r="AI307" s="93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</row>
    <row r="308" spans="1:75" x14ac:dyDescent="0.2">
      <c r="A308" s="84">
        <v>23</v>
      </c>
      <c r="B308" s="34"/>
      <c r="C308" s="84"/>
      <c r="D308" s="34"/>
      <c r="E308" s="34"/>
      <c r="F308" s="84"/>
      <c r="G308" s="84"/>
      <c r="H308" s="84"/>
      <c r="I308" s="34"/>
      <c r="J308" s="84"/>
      <c r="K308" s="34"/>
      <c r="L308" s="34"/>
      <c r="M308" s="84"/>
      <c r="N308" s="84"/>
      <c r="O308" s="34"/>
      <c r="P308" s="84"/>
      <c r="Q308" s="84"/>
      <c r="R308" s="34"/>
      <c r="S308" s="84"/>
      <c r="T308" s="84"/>
      <c r="U308" s="84"/>
      <c r="V308" s="34"/>
      <c r="W308" s="34"/>
      <c r="X308" s="34"/>
      <c r="Y308" s="34"/>
      <c r="Z308" s="34"/>
      <c r="AA308" s="84">
        <v>23</v>
      </c>
      <c r="AC308" s="84"/>
      <c r="AD308" s="90"/>
      <c r="AE308" s="90"/>
      <c r="AF308" s="92"/>
      <c r="AG308" s="92"/>
      <c r="AH308" s="93"/>
      <c r="AI308" s="93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</row>
    <row r="309" spans="1:75" x14ac:dyDescent="0.2">
      <c r="A309" s="84">
        <v>24</v>
      </c>
      <c r="B309" s="84"/>
      <c r="C309" s="84"/>
      <c r="D309" s="34"/>
      <c r="E309" s="34"/>
      <c r="F309" s="34"/>
      <c r="G309" s="84"/>
      <c r="H309" s="84"/>
      <c r="I309" s="84"/>
      <c r="J309" s="84"/>
      <c r="K309" s="34"/>
      <c r="L309" s="34"/>
      <c r="M309" s="34"/>
      <c r="N309" s="84"/>
      <c r="O309" s="84"/>
      <c r="P309" s="84"/>
      <c r="Q309" s="84"/>
      <c r="R309" s="34"/>
      <c r="T309" s="84"/>
      <c r="U309" s="34"/>
      <c r="V309" s="34"/>
      <c r="W309" s="34"/>
      <c r="X309" s="34"/>
      <c r="Y309" s="34"/>
      <c r="Z309" s="34"/>
      <c r="AA309" s="84">
        <v>24</v>
      </c>
      <c r="AC309" s="84"/>
      <c r="AD309" s="90"/>
      <c r="AE309" s="90"/>
      <c r="AF309" s="92"/>
      <c r="AG309" s="92"/>
      <c r="AH309" s="93"/>
      <c r="AI309" s="93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</row>
    <row r="310" spans="1:75" x14ac:dyDescent="0.2">
      <c r="A310" s="84">
        <v>25</v>
      </c>
      <c r="C310" s="84"/>
      <c r="D310" s="34"/>
      <c r="F310" s="84"/>
      <c r="G310" s="34"/>
      <c r="H310" s="84"/>
      <c r="I310" s="84"/>
      <c r="J310" s="34"/>
      <c r="L310" s="84"/>
      <c r="M310" s="34"/>
      <c r="N310" s="84"/>
      <c r="O310" s="84"/>
      <c r="P310" s="84"/>
      <c r="Q310" s="84"/>
      <c r="R310" s="34"/>
      <c r="S310" s="84"/>
      <c r="T310" s="84"/>
      <c r="U310" s="34"/>
      <c r="V310" s="34"/>
      <c r="W310" s="34"/>
      <c r="X310" s="34"/>
      <c r="Y310" s="34"/>
      <c r="Z310" s="34"/>
      <c r="AA310" s="84">
        <v>25</v>
      </c>
      <c r="AC310" s="84"/>
      <c r="AD310" s="90"/>
      <c r="AE310" s="90"/>
      <c r="AF310" s="92"/>
      <c r="AG310" s="92"/>
      <c r="AH310" s="93"/>
      <c r="AI310" s="93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</row>
    <row r="311" spans="1:75" x14ac:dyDescent="0.2">
      <c r="A311" s="84">
        <v>26</v>
      </c>
      <c r="B311" s="84"/>
      <c r="C311" s="84"/>
      <c r="E311" s="84"/>
      <c r="F311" s="34"/>
      <c r="G311" s="84"/>
      <c r="H311" s="84"/>
      <c r="I311" s="84"/>
      <c r="J311" s="84"/>
      <c r="L311" s="84"/>
      <c r="M311" s="84"/>
      <c r="N311" s="84"/>
      <c r="P311" s="84"/>
      <c r="Q311" s="84"/>
      <c r="R311" s="34"/>
      <c r="S311" s="84"/>
      <c r="T311" s="84"/>
      <c r="U311" s="84"/>
      <c r="V311" s="34"/>
      <c r="W311" s="34"/>
      <c r="X311" s="34"/>
      <c r="Y311" s="34"/>
      <c r="Z311" s="34"/>
      <c r="AA311" s="84">
        <v>26</v>
      </c>
      <c r="AC311" s="84"/>
      <c r="AD311" s="90"/>
      <c r="AE311" s="90"/>
      <c r="AF311" s="92"/>
      <c r="AG311" s="92"/>
      <c r="AH311" s="93"/>
      <c r="AI311" s="93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</row>
    <row r="312" spans="1:75" x14ac:dyDescent="0.2">
      <c r="A312" s="84">
        <v>27</v>
      </c>
      <c r="B312">
        <v>0.23</v>
      </c>
      <c r="C312" s="84">
        <v>0.31</v>
      </c>
      <c r="D312" s="84">
        <v>0.26</v>
      </c>
      <c r="E312" s="34">
        <v>0.35</v>
      </c>
      <c r="F312" s="34">
        <v>0.24</v>
      </c>
      <c r="G312" s="34">
        <v>0.45</v>
      </c>
      <c r="H312" s="34">
        <v>0.49</v>
      </c>
      <c r="I312" s="34">
        <v>0.28999999999999998</v>
      </c>
      <c r="J312" s="34">
        <v>0.25</v>
      </c>
      <c r="K312" s="84">
        <v>0.3</v>
      </c>
      <c r="L312" s="84">
        <v>0.28999999999999998</v>
      </c>
      <c r="M312" s="34">
        <v>0.31</v>
      </c>
      <c r="N312" s="34">
        <v>0.39</v>
      </c>
      <c r="O312" s="34">
        <v>0.28000000000000003</v>
      </c>
      <c r="P312" s="34">
        <v>0.25</v>
      </c>
      <c r="Q312" s="34">
        <v>0.27</v>
      </c>
      <c r="R312" s="84">
        <v>0.24</v>
      </c>
      <c r="S312" s="34">
        <v>0.32</v>
      </c>
      <c r="T312" s="34">
        <v>0.32</v>
      </c>
      <c r="U312" s="34">
        <v>0.33</v>
      </c>
      <c r="V312" s="34">
        <v>0.44</v>
      </c>
      <c r="W312" s="34">
        <v>0.27</v>
      </c>
      <c r="X312" s="84"/>
      <c r="Y312" s="84"/>
      <c r="Z312" s="84"/>
      <c r="AA312" s="84">
        <v>27</v>
      </c>
      <c r="AC312" s="84"/>
      <c r="AD312" s="90"/>
      <c r="AE312" s="90"/>
      <c r="AF312" s="92"/>
      <c r="AG312" s="92"/>
      <c r="AH312" s="93"/>
      <c r="AI312" s="93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</row>
    <row r="313" spans="1:75" x14ac:dyDescent="0.2">
      <c r="A313" s="84">
        <v>28</v>
      </c>
      <c r="B313">
        <v>0.06</v>
      </c>
      <c r="C313" s="84">
        <v>0.09</v>
      </c>
      <c r="D313" s="34">
        <v>0.1</v>
      </c>
      <c r="E313" s="34">
        <v>0.33</v>
      </c>
      <c r="F313" s="34">
        <v>0.23</v>
      </c>
      <c r="G313" s="34">
        <v>0.52</v>
      </c>
      <c r="H313" s="34">
        <v>0.14000000000000001</v>
      </c>
      <c r="I313" s="34">
        <v>0.48</v>
      </c>
      <c r="J313" s="34">
        <v>0.2</v>
      </c>
      <c r="K313">
        <v>7.0000000000000007E-2</v>
      </c>
      <c r="L313" s="84"/>
      <c r="M313" s="34">
        <v>0.06</v>
      </c>
      <c r="N313" s="34">
        <v>0.49</v>
      </c>
      <c r="O313" s="34">
        <v>0.47</v>
      </c>
      <c r="P313" s="34">
        <v>0.18</v>
      </c>
      <c r="Q313" s="34">
        <v>0.25</v>
      </c>
      <c r="R313">
        <v>0.14000000000000001</v>
      </c>
      <c r="S313">
        <v>0.11</v>
      </c>
      <c r="T313" s="84">
        <v>0.45</v>
      </c>
      <c r="U313" s="34">
        <v>7.0000000000000007E-2</v>
      </c>
      <c r="V313" s="34">
        <v>0.15</v>
      </c>
      <c r="W313" s="34">
        <v>0.25</v>
      </c>
      <c r="X313" s="84"/>
      <c r="Y313" s="84"/>
      <c r="Z313" s="84"/>
      <c r="AA313" s="84">
        <v>28</v>
      </c>
      <c r="AC313" s="84"/>
      <c r="AD313" s="90"/>
      <c r="AE313" s="90"/>
      <c r="AF313" s="92"/>
      <c r="AG313" s="92"/>
      <c r="AH313" s="93"/>
      <c r="AI313" s="93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</row>
    <row r="314" spans="1:75" x14ac:dyDescent="0.2">
      <c r="A314" s="84">
        <v>29</v>
      </c>
      <c r="B314" s="84"/>
      <c r="C314" s="84"/>
      <c r="D314" s="84"/>
      <c r="E314" s="84"/>
      <c r="F314" s="84"/>
      <c r="G314" s="84">
        <v>0.01</v>
      </c>
      <c r="H314" s="84"/>
      <c r="I314" s="84"/>
      <c r="J314" s="84"/>
      <c r="K314" s="84"/>
      <c r="L314" s="84"/>
      <c r="M314" s="84"/>
      <c r="N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>
        <v>29</v>
      </c>
      <c r="AC314" s="84"/>
      <c r="AD314" s="90"/>
      <c r="AE314" s="90"/>
      <c r="AF314" s="92"/>
      <c r="AG314" s="92"/>
      <c r="AH314" s="93"/>
      <c r="AI314" s="93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</row>
    <row r="315" spans="1:75" x14ac:dyDescent="0.2">
      <c r="A315" s="84">
        <v>30</v>
      </c>
      <c r="B315" s="84"/>
      <c r="C315" s="84"/>
      <c r="E315" s="84"/>
      <c r="F315" s="84"/>
      <c r="G315" s="84"/>
      <c r="H315" s="84"/>
      <c r="I315" s="84"/>
      <c r="J315" s="84"/>
      <c r="L315" s="84"/>
      <c r="M315" s="84"/>
      <c r="N315" s="84"/>
      <c r="P315" s="84"/>
      <c r="Q315" s="84"/>
      <c r="R315" s="84"/>
      <c r="S315" s="84"/>
      <c r="T315" s="84"/>
      <c r="U315" s="84"/>
      <c r="V315" s="84">
        <v>0.01</v>
      </c>
      <c r="W315" s="84"/>
      <c r="X315" s="84"/>
      <c r="Y315" s="84"/>
      <c r="Z315" s="84"/>
      <c r="AA315" s="84">
        <v>30</v>
      </c>
      <c r="AC315" s="120">
        <v>80994</v>
      </c>
      <c r="AD315" s="135"/>
      <c r="AE315" s="133" t="s">
        <v>107</v>
      </c>
      <c r="AF315" s="135"/>
      <c r="AG315" s="135"/>
      <c r="AH315" s="126"/>
      <c r="AI315" s="105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</row>
    <row r="316" spans="1:75" x14ac:dyDescent="0.2">
      <c r="A316" s="84">
        <v>31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>
        <v>31</v>
      </c>
      <c r="AC316" s="84"/>
      <c r="AD316" s="90" t="s">
        <v>104</v>
      </c>
      <c r="AE316" s="90" t="s">
        <v>115</v>
      </c>
      <c r="AF316" s="92" t="s">
        <v>99</v>
      </c>
      <c r="AG316" s="124" t="s">
        <v>116</v>
      </c>
      <c r="AH316" s="93" t="s">
        <v>100</v>
      </c>
      <c r="AI316" s="109" t="s">
        <v>178</v>
      </c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</row>
    <row r="317" spans="1:75" x14ac:dyDescent="0.2">
      <c r="A317" s="102" t="s">
        <v>37</v>
      </c>
      <c r="B317" s="102">
        <f t="shared" ref="B317:V317" si="47">SUM(B286:B316)</f>
        <v>0.49000000000000005</v>
      </c>
      <c r="C317" s="102">
        <f t="shared" si="47"/>
        <v>0.7</v>
      </c>
      <c r="D317" s="102">
        <f t="shared" si="47"/>
        <v>0.55000000000000004</v>
      </c>
      <c r="E317" s="102">
        <f t="shared" si="47"/>
        <v>1.03</v>
      </c>
      <c r="F317" s="102">
        <f t="shared" si="47"/>
        <v>0.65</v>
      </c>
      <c r="G317" s="102">
        <f t="shared" si="47"/>
        <v>1.33</v>
      </c>
      <c r="H317" s="102">
        <f t="shared" si="47"/>
        <v>1.35</v>
      </c>
      <c r="I317" s="102">
        <f t="shared" si="47"/>
        <v>1.02</v>
      </c>
      <c r="J317" s="102">
        <f t="shared" si="47"/>
        <v>0.68</v>
      </c>
      <c r="K317" s="102">
        <f t="shared" si="47"/>
        <v>0.60000000000000009</v>
      </c>
      <c r="L317" s="102">
        <f t="shared" si="47"/>
        <v>0.53</v>
      </c>
      <c r="M317" s="102">
        <f t="shared" si="47"/>
        <v>0.73</v>
      </c>
      <c r="N317" s="102">
        <f t="shared" si="47"/>
        <v>1.23</v>
      </c>
      <c r="O317" s="102">
        <f t="shared" si="47"/>
        <v>0.95</v>
      </c>
      <c r="P317" s="102">
        <f t="shared" si="47"/>
        <v>0.69</v>
      </c>
      <c r="Q317" s="102">
        <f t="shared" si="47"/>
        <v>0.82000000000000006</v>
      </c>
      <c r="R317" s="102">
        <f t="shared" si="47"/>
        <v>0.54</v>
      </c>
      <c r="S317" s="102">
        <f t="shared" si="47"/>
        <v>0.7599999999999999</v>
      </c>
      <c r="T317" s="102">
        <f t="shared" si="47"/>
        <v>1.1399999999999999</v>
      </c>
      <c r="U317" s="102">
        <f t="shared" si="47"/>
        <v>0.65000000000000013</v>
      </c>
      <c r="V317" s="102">
        <f t="shared" si="47"/>
        <v>1.1299999999999999</v>
      </c>
      <c r="W317" s="102"/>
      <c r="X317" s="102"/>
      <c r="Y317" s="102"/>
      <c r="Z317" s="102"/>
      <c r="AC317" s="84" t="s">
        <v>1</v>
      </c>
      <c r="AD317" s="90">
        <f>B353</f>
        <v>1.4900000000000002</v>
      </c>
      <c r="AE317" s="97">
        <v>1.2258695652173914</v>
      </c>
      <c r="AF317" s="93">
        <f>AU28</f>
        <v>5.74</v>
      </c>
      <c r="AG317" s="93">
        <f>Average!L499</f>
        <v>10.586461640211642</v>
      </c>
      <c r="AH317" s="93">
        <f>AH282+Table1323354760718395119[[#This Row],[Column1]]</f>
        <v>1.9800000000000002</v>
      </c>
      <c r="AI317" s="111">
        <f>AI282+Table1323354760718395119[[#This Row],[Column2]]</f>
        <v>1.7395059288537551</v>
      </c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</row>
    <row r="318" spans="1:75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C318" s="84" t="s">
        <v>2</v>
      </c>
      <c r="AD318" s="90">
        <f>C353</f>
        <v>1.6700000000000002</v>
      </c>
      <c r="AE318" s="97">
        <v>1.5057894736842108</v>
      </c>
      <c r="AF318" s="93">
        <f>AU29</f>
        <v>5.88</v>
      </c>
      <c r="AG318" s="93">
        <f>Average!L500</f>
        <v>15.200137869376999</v>
      </c>
      <c r="AH318" s="93">
        <f>AH283+Table1323354760718395119[[#This Row],[Column1]]</f>
        <v>2.37</v>
      </c>
      <c r="AI318" s="111">
        <f>AI283+Table1323354760718395119[[#This Row],[Column2]]</f>
        <v>2.2975541795665637</v>
      </c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</row>
    <row r="319" spans="1:75" x14ac:dyDescent="0.2">
      <c r="A319" s="84"/>
      <c r="B319" s="84"/>
      <c r="C319" s="34" t="s">
        <v>214</v>
      </c>
      <c r="D319" s="84"/>
      <c r="E319" s="34" t="s">
        <v>212</v>
      </c>
      <c r="F319" s="84"/>
      <c r="G319" s="34" t="s">
        <v>220</v>
      </c>
      <c r="H319" s="34" t="s">
        <v>216</v>
      </c>
      <c r="I319" s="84"/>
      <c r="J319" s="34" t="s">
        <v>226</v>
      </c>
      <c r="K319" s="84"/>
      <c r="L319" s="84"/>
      <c r="M319" s="160">
        <v>198</v>
      </c>
      <c r="N319" s="34" t="s">
        <v>215</v>
      </c>
      <c r="O319" s="84"/>
      <c r="P319" s="34" t="s">
        <v>213</v>
      </c>
      <c r="Q319" s="165"/>
      <c r="R319" s="34" t="s">
        <v>225</v>
      </c>
      <c r="S319" s="34" t="s">
        <v>221</v>
      </c>
      <c r="T319" s="34" t="s">
        <v>232</v>
      </c>
      <c r="U319" s="34" t="s">
        <v>39</v>
      </c>
      <c r="V319" s="34" t="s">
        <v>218</v>
      </c>
      <c r="W319" s="34" t="s">
        <v>266</v>
      </c>
      <c r="X319" s="34" t="s">
        <v>272</v>
      </c>
      <c r="Y319" s="34"/>
      <c r="Z319" s="34"/>
      <c r="AC319" s="84" t="s">
        <v>113</v>
      </c>
      <c r="AD319" s="90">
        <f>D353</f>
        <v>1.67</v>
      </c>
      <c r="AE319" s="97"/>
      <c r="AF319" s="93">
        <f>AU30</f>
        <v>5.2</v>
      </c>
      <c r="AG319" s="93">
        <f>Average!L501</f>
        <v>18.387329365079363</v>
      </c>
      <c r="AH319" s="93">
        <f>AH284+Table1323354760718395119[[#This Row],[Column1]]</f>
        <v>2.2199999999999998</v>
      </c>
      <c r="AI319" s="111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</row>
    <row r="320" spans="1:75" x14ac:dyDescent="0.2">
      <c r="A320" s="84" t="s">
        <v>48</v>
      </c>
      <c r="B320" s="84" t="s">
        <v>1</v>
      </c>
      <c r="C320" s="84" t="s">
        <v>2</v>
      </c>
      <c r="D320" s="84" t="s">
        <v>113</v>
      </c>
      <c r="E320" s="84" t="s">
        <v>4</v>
      </c>
      <c r="F320" s="84" t="s">
        <v>5</v>
      </c>
      <c r="G320" s="34" t="s">
        <v>219</v>
      </c>
      <c r="H320" s="34" t="s">
        <v>217</v>
      </c>
      <c r="I320" s="84" t="s">
        <v>6</v>
      </c>
      <c r="J320" s="84" t="s">
        <v>180</v>
      </c>
      <c r="K320" s="84" t="s">
        <v>96</v>
      </c>
      <c r="L320" s="84" t="s">
        <v>9</v>
      </c>
      <c r="M320" s="162" t="s">
        <v>257</v>
      </c>
      <c r="N320" s="84" t="s">
        <v>11</v>
      </c>
      <c r="O320" s="34" t="s">
        <v>209</v>
      </c>
      <c r="P320" s="84" t="s">
        <v>13</v>
      </c>
      <c r="Q320" s="162" t="s">
        <v>208</v>
      </c>
      <c r="R320" s="84" t="s">
        <v>191</v>
      </c>
      <c r="S320" s="34" t="s">
        <v>210</v>
      </c>
      <c r="T320" s="84" t="s">
        <v>17</v>
      </c>
      <c r="U320" s="34" t="s">
        <v>211</v>
      </c>
      <c r="V320" s="84" t="s">
        <v>19</v>
      </c>
      <c r="W320" s="84"/>
      <c r="X320" s="84"/>
      <c r="Y320" s="84"/>
      <c r="Z320" s="84"/>
      <c r="AC320" s="84" t="s">
        <v>4</v>
      </c>
      <c r="AD320" s="90">
        <f>E353</f>
        <v>1.82</v>
      </c>
      <c r="AE320" s="97">
        <v>1.7965217391304351</v>
      </c>
      <c r="AF320" s="93">
        <f>AU31</f>
        <v>7.33</v>
      </c>
      <c r="AG320" s="93">
        <f>Average!L502</f>
        <v>15.496071428571431</v>
      </c>
      <c r="AH320" s="93">
        <f>AH285+Table1323354760718395119[[#This Row],[Column1]]</f>
        <v>2.85</v>
      </c>
      <c r="AI320" s="111">
        <f>AI285+Table1323354760718395119[[#This Row],[Column2]]</f>
        <v>2.4291304347826088</v>
      </c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</row>
    <row r="321" spans="1:75" x14ac:dyDescent="0.2">
      <c r="A321" s="84">
        <v>2021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C321" s="84" t="s">
        <v>5</v>
      </c>
      <c r="AD321" s="90">
        <f>F353</f>
        <v>2</v>
      </c>
      <c r="AE321" s="97">
        <v>1.6126086956521744</v>
      </c>
      <c r="AF321" s="93">
        <f>AU32</f>
        <v>5.5</v>
      </c>
      <c r="AG321" s="93">
        <f>Average!L503</f>
        <v>12.430206043956044</v>
      </c>
      <c r="AH321" s="93">
        <f>AH286+Table1323354760718395119[[#This Row],[Column1]]</f>
        <v>2.65</v>
      </c>
      <c r="AI321" s="111">
        <f>AI286+Table1323354760718395119[[#This Row],[Column2]]</f>
        <v>2.3530848861283649</v>
      </c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</row>
    <row r="322" spans="1:75" x14ac:dyDescent="0.2">
      <c r="A322" s="84">
        <v>1</v>
      </c>
      <c r="B322" s="84"/>
      <c r="C322" s="84"/>
      <c r="D322" s="84"/>
      <c r="E322" s="84"/>
      <c r="F322" s="84">
        <v>0.01</v>
      </c>
      <c r="G322" s="84"/>
      <c r="H322" s="84"/>
      <c r="I322" s="84"/>
      <c r="J322" s="84"/>
      <c r="K322" s="84"/>
      <c r="L322" s="84"/>
      <c r="M322" s="84"/>
      <c r="N322" s="84"/>
      <c r="O322" s="84">
        <v>0.01</v>
      </c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>
        <v>1</v>
      </c>
      <c r="AC322" s="84" t="s">
        <v>6</v>
      </c>
      <c r="AD322" s="90">
        <f>I353</f>
        <v>1.63</v>
      </c>
      <c r="AE322" s="97">
        <v>1.2789473684210528</v>
      </c>
      <c r="AF322" s="93">
        <f t="shared" ref="AF322:AF335" si="48">AU35</f>
        <v>7.39</v>
      </c>
      <c r="AG322" s="93">
        <f>Average!L504</f>
        <v>9.9878286893704864</v>
      </c>
      <c r="AH322" s="93">
        <f>AH287+Table1323354760718395119[[#This Row],[Column1]]</f>
        <v>2.65</v>
      </c>
      <c r="AI322" s="111">
        <f>AI287+Table1323354760718395119[[#This Row],[Column2]]</f>
        <v>1.793653250773994</v>
      </c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</row>
    <row r="323" spans="1:75" ht="12.75" customHeight="1" x14ac:dyDescent="0.2">
      <c r="A323" s="84">
        <v>2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>
        <v>0.11</v>
      </c>
      <c r="P323" s="84"/>
      <c r="Q323" s="84"/>
      <c r="R323" s="84"/>
      <c r="S323" s="84"/>
      <c r="T323" s="84"/>
      <c r="U323" s="84"/>
      <c r="V323" s="84">
        <v>0.01</v>
      </c>
      <c r="W323" s="84"/>
      <c r="X323" s="84"/>
      <c r="Y323" s="84"/>
      <c r="Z323" s="84"/>
      <c r="AA323" s="84">
        <v>2</v>
      </c>
      <c r="AC323" s="84" t="s">
        <v>180</v>
      </c>
      <c r="AD323" s="90">
        <f>J353</f>
        <v>1.4900000000000002</v>
      </c>
      <c r="AE323" s="97">
        <v>1.394090909090909</v>
      </c>
      <c r="AF323" s="93">
        <f t="shared" si="48"/>
        <v>5.1100000000000012</v>
      </c>
      <c r="AG323" s="93">
        <f>Average!L505</f>
        <v>10.963059625559625</v>
      </c>
      <c r="AH323" s="93">
        <f>AH288+Table1323354760718395119[[#This Row],[Column1]]</f>
        <v>2.1700000000000004</v>
      </c>
      <c r="AI323" s="111">
        <f>AI288+Table1323354760718395119[[#This Row],[Column2]]</f>
        <v>1.911233766233766</v>
      </c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</row>
    <row r="324" spans="1:75" x14ac:dyDescent="0.2">
      <c r="A324" s="84">
        <v>3</v>
      </c>
      <c r="B324" s="84"/>
      <c r="C324" s="84"/>
      <c r="D324" s="84"/>
      <c r="E324" s="84"/>
      <c r="F324" s="84"/>
      <c r="G324" s="84"/>
      <c r="H324" s="84"/>
      <c r="I324" s="3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>
        <v>3</v>
      </c>
      <c r="AC324" s="84" t="s">
        <v>96</v>
      </c>
      <c r="AD324" s="90">
        <f>K353</f>
        <v>1.8100000000000003</v>
      </c>
      <c r="AE324" s="97"/>
      <c r="AF324" s="93">
        <f t="shared" si="48"/>
        <v>6.9500000000000011</v>
      </c>
      <c r="AG324" s="93">
        <f>Average!L506</f>
        <v>10.584</v>
      </c>
      <c r="AH324" s="93">
        <f>AH289+Table1323354760718395119[[#This Row],[Column1]]</f>
        <v>2.41</v>
      </c>
      <c r="AI324" s="111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</row>
    <row r="325" spans="1:75" x14ac:dyDescent="0.2">
      <c r="A325" s="84">
        <v>4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>
        <v>4</v>
      </c>
      <c r="AC325" s="84" t="s">
        <v>9</v>
      </c>
      <c r="AD325" s="90">
        <f>L353</f>
        <v>1.9300000000000002</v>
      </c>
      <c r="AE325" s="97">
        <v>1.5986956521739129</v>
      </c>
      <c r="AF325" s="93">
        <f t="shared" si="48"/>
        <v>7.2900000000000009</v>
      </c>
      <c r="AG325" s="93">
        <f>Average!L507</f>
        <v>13.43565934065934</v>
      </c>
      <c r="AH325" s="93">
        <f>AH290+Table1323354760718395119[[#This Row],[Column1]]</f>
        <v>2.46</v>
      </c>
      <c r="AI325" s="111">
        <f>AI290+Table1323354760718395119[[#This Row],[Column2]]</f>
        <v>2.203933747412008</v>
      </c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</row>
    <row r="326" spans="1:75" x14ac:dyDescent="0.2">
      <c r="A326" s="84">
        <v>5</v>
      </c>
      <c r="B326" s="84"/>
      <c r="C326" s="84"/>
      <c r="D326" s="84"/>
      <c r="E326" s="84"/>
      <c r="F326" s="84"/>
      <c r="G326" s="84"/>
      <c r="H326" s="84"/>
      <c r="I326" s="84"/>
      <c r="J326" s="84"/>
      <c r="L326" s="84"/>
      <c r="M326" s="84"/>
      <c r="N326" s="84"/>
      <c r="O326" s="84">
        <v>0.13</v>
      </c>
      <c r="P326" s="84"/>
      <c r="Q326" s="84"/>
      <c r="R326" s="84"/>
      <c r="T326" s="84"/>
      <c r="U326" s="84"/>
      <c r="V326" s="84"/>
      <c r="W326" s="84"/>
      <c r="X326" s="84"/>
      <c r="Y326" s="84"/>
      <c r="Z326" s="84"/>
      <c r="AA326" s="84">
        <v>5</v>
      </c>
      <c r="AC326" t="s">
        <v>195</v>
      </c>
      <c r="AD326" s="90">
        <f>M353</f>
        <v>1.6600000000000001</v>
      </c>
      <c r="AE326" s="97">
        <v>1.4221739130434785</v>
      </c>
      <c r="AF326" s="93">
        <f t="shared" si="48"/>
        <v>3.8800000000000003</v>
      </c>
      <c r="AG326" s="93">
        <f>Average!L508</f>
        <v>11.988134057971015</v>
      </c>
      <c r="AH326" s="93">
        <f>AH291+Table1323354760718395119[[#This Row],[Column1]]</f>
        <v>2.39</v>
      </c>
      <c r="AI326" s="111">
        <f>AI291+Table1323354760718395119[[#This Row],[Column2]]</f>
        <v>1.9180830039525694</v>
      </c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</row>
    <row r="327" spans="1:75" x14ac:dyDescent="0.2">
      <c r="A327" s="84">
        <v>6</v>
      </c>
      <c r="B327" s="84">
        <v>7.0000000000000007E-2</v>
      </c>
      <c r="C327" s="84">
        <v>0.1</v>
      </c>
      <c r="D327" s="34">
        <v>0.09</v>
      </c>
      <c r="E327" s="34">
        <v>0.1</v>
      </c>
      <c r="F327" s="84">
        <v>0.08</v>
      </c>
      <c r="G327" s="34">
        <v>0.06</v>
      </c>
      <c r="H327" s="34">
        <v>0.09</v>
      </c>
      <c r="I327" s="34">
        <v>0.09</v>
      </c>
      <c r="J327" s="84"/>
      <c r="K327" s="84">
        <v>7.0000000000000007E-2</v>
      </c>
      <c r="L327" s="84">
        <v>0.09</v>
      </c>
      <c r="M327" s="34">
        <v>0.02</v>
      </c>
      <c r="N327" s="34">
        <v>0.09</v>
      </c>
      <c r="O327" s="34">
        <v>0.09</v>
      </c>
      <c r="P327" s="34">
        <v>0.06</v>
      </c>
      <c r="Q327" s="84"/>
      <c r="R327" s="34">
        <v>0.05</v>
      </c>
      <c r="S327" s="84">
        <v>0.09</v>
      </c>
      <c r="T327" s="34">
        <v>7.0000000000000007E-2</v>
      </c>
      <c r="U327" s="34">
        <v>0.04</v>
      </c>
      <c r="V327" s="34">
        <v>0.12</v>
      </c>
      <c r="W327" s="84">
        <v>0.08</v>
      </c>
      <c r="X327" s="84"/>
      <c r="Y327" s="84"/>
      <c r="Z327" s="84"/>
      <c r="AA327" s="84">
        <v>6</v>
      </c>
      <c r="AC327" s="84" t="s">
        <v>11</v>
      </c>
      <c r="AD327" s="90">
        <f>N353</f>
        <v>2.0299999999999998</v>
      </c>
      <c r="AE327" s="97">
        <v>1.4830434782608695</v>
      </c>
      <c r="AF327" s="93">
        <f t="shared" si="48"/>
        <v>6.42</v>
      </c>
      <c r="AG327" s="93">
        <f>Average!L509</f>
        <v>13.721507936507935</v>
      </c>
      <c r="AH327" s="93">
        <f>AH292+Table1323354760718395119[[#This Row],[Column1]]</f>
        <v>3.26</v>
      </c>
      <c r="AI327" s="111">
        <f>AI292+Table1323354760718395119[[#This Row],[Column2]]</f>
        <v>2.1598616600790512</v>
      </c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</row>
    <row r="328" spans="1:75" x14ac:dyDescent="0.2">
      <c r="A328" s="84">
        <v>7</v>
      </c>
      <c r="B328" s="84"/>
      <c r="C328" s="84"/>
      <c r="D328" s="84"/>
      <c r="F328" s="84">
        <v>0.01</v>
      </c>
      <c r="G328" s="84"/>
      <c r="H328" s="84"/>
      <c r="I328" s="84">
        <v>0.02</v>
      </c>
      <c r="J328" s="84"/>
      <c r="K328" s="84"/>
      <c r="L328" s="84"/>
      <c r="M328" s="84"/>
      <c r="N328" s="84"/>
      <c r="O328" s="84"/>
      <c r="P328" s="84">
        <v>0.01</v>
      </c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>
        <v>7</v>
      </c>
      <c r="AC328" s="34" t="s">
        <v>209</v>
      </c>
      <c r="AD328" s="90">
        <f>O353</f>
        <v>1.7500000000000002</v>
      </c>
      <c r="AE328" s="97">
        <v>1.2734782608695654</v>
      </c>
      <c r="AF328" s="93">
        <f t="shared" si="48"/>
        <v>6.65</v>
      </c>
      <c r="AG328" s="93">
        <f>Average!L510</f>
        <v>11.355530303030303</v>
      </c>
      <c r="AH328" s="93">
        <f>AH293+Table1323354760718395119[[#This Row],[Column1]]</f>
        <v>2.7</v>
      </c>
      <c r="AI328" s="111">
        <f>AI293+Table1323354760718395119[[#This Row],[Column2]]</f>
        <v>1.8858592132505176</v>
      </c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</row>
    <row r="329" spans="1:75" x14ac:dyDescent="0.2">
      <c r="A329" s="84">
        <v>8</v>
      </c>
      <c r="B329" s="84"/>
      <c r="C329" s="84"/>
      <c r="D329" s="84"/>
      <c r="F329" s="84">
        <v>0.02</v>
      </c>
      <c r="G329" s="84">
        <v>7.0000000000000007E-2</v>
      </c>
      <c r="H329" s="84">
        <v>0.02</v>
      </c>
      <c r="I329" s="84"/>
      <c r="J329" s="84"/>
      <c r="K329" s="84"/>
      <c r="L329" s="84"/>
      <c r="M329" s="84">
        <v>0.02</v>
      </c>
      <c r="N329" s="84">
        <v>0.05</v>
      </c>
      <c r="O329" s="84"/>
      <c r="P329" s="84">
        <v>0.02</v>
      </c>
      <c r="Q329" s="84"/>
      <c r="R329" s="84"/>
      <c r="S329" s="84"/>
      <c r="T329" s="84">
        <v>0.05</v>
      </c>
      <c r="U329" s="84">
        <v>0.02</v>
      </c>
      <c r="V329" s="84">
        <v>0.01</v>
      </c>
      <c r="W329" s="84"/>
      <c r="X329" s="84"/>
      <c r="Y329" s="84"/>
      <c r="Z329" s="84"/>
      <c r="AA329" s="84">
        <v>8</v>
      </c>
      <c r="AC329" s="84" t="s">
        <v>13</v>
      </c>
      <c r="AD329" s="90">
        <f>P353</f>
        <v>1.31</v>
      </c>
      <c r="AE329" s="97">
        <v>1.3221739130434784</v>
      </c>
      <c r="AF329" s="93">
        <f t="shared" si="48"/>
        <v>6.6000000000000014</v>
      </c>
      <c r="AG329" s="93">
        <f>Average!L511</f>
        <v>11.800357142857145</v>
      </c>
      <c r="AH329" s="93">
        <f>AH294+Table1323354760718395119[[#This Row],[Column1]]</f>
        <v>2</v>
      </c>
      <c r="AI329" s="111">
        <f>AI294+Table1323354760718395119[[#This Row],[Column2]]</f>
        <v>1.8417391304347825</v>
      </c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</row>
    <row r="330" spans="1:75" x14ac:dyDescent="0.2">
      <c r="A330" s="84">
        <v>9</v>
      </c>
      <c r="B330" s="84"/>
      <c r="C330" s="84"/>
      <c r="D330" s="84"/>
      <c r="F330" s="84"/>
      <c r="G330" s="34"/>
      <c r="H330" s="84"/>
      <c r="I330" s="139"/>
      <c r="J330" s="84"/>
      <c r="K330" s="84"/>
      <c r="L330" s="84"/>
      <c r="M330" s="84"/>
      <c r="N330" s="84"/>
      <c r="O330" s="84">
        <v>0.14000000000000001</v>
      </c>
      <c r="Q330" s="84"/>
      <c r="R330" s="84"/>
      <c r="S330" s="84"/>
      <c r="T330" s="84"/>
      <c r="U330" s="84"/>
      <c r="V330" s="84">
        <v>0.01</v>
      </c>
      <c r="W330" s="84"/>
      <c r="X330" s="84"/>
      <c r="Y330" s="84"/>
      <c r="Z330" s="84"/>
      <c r="AA330" s="84">
        <v>9</v>
      </c>
      <c r="AC330" s="84" t="s">
        <v>14</v>
      </c>
      <c r="AD330" s="90">
        <f>Q353</f>
        <v>0</v>
      </c>
      <c r="AE330" s="97">
        <v>1.1434782608695655</v>
      </c>
      <c r="AF330" s="93">
        <f t="shared" si="48"/>
        <v>5.4700000000000006</v>
      </c>
      <c r="AG330" s="93">
        <f>Average!L512</f>
        <v>9.8450099308099315</v>
      </c>
      <c r="AH330" s="93">
        <f>AH295+Table1323354760718395119[[#This Row],[Column1]]</f>
        <v>0.82000000000000006</v>
      </c>
      <c r="AI330" s="111">
        <f>AI295+Table1323354760718395119[[#This Row],[Column2]]</f>
        <v>1.5744306418219465</v>
      </c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</row>
    <row r="331" spans="1:75" x14ac:dyDescent="0.2">
      <c r="A331" s="84">
        <v>10</v>
      </c>
      <c r="B331" s="84"/>
      <c r="C331" s="84">
        <v>0.04</v>
      </c>
      <c r="D331" s="34">
        <v>0.01</v>
      </c>
      <c r="E331">
        <v>0.01</v>
      </c>
      <c r="F331" s="34">
        <v>0.13</v>
      </c>
      <c r="G331" s="34">
        <v>0.02</v>
      </c>
      <c r="H331" s="34"/>
      <c r="I331" s="34"/>
      <c r="J331" s="34"/>
      <c r="K331" s="34"/>
      <c r="L331" s="34"/>
      <c r="M331" s="34">
        <v>0.01</v>
      </c>
      <c r="N331" s="34">
        <v>0.02</v>
      </c>
      <c r="O331" s="34">
        <v>0.02</v>
      </c>
      <c r="P331" s="34">
        <v>0.04</v>
      </c>
      <c r="Q331" s="84"/>
      <c r="R331" s="34"/>
      <c r="S331" s="34">
        <v>0.01</v>
      </c>
      <c r="T331" s="34">
        <v>0.02</v>
      </c>
      <c r="U331" s="34">
        <v>0.08</v>
      </c>
      <c r="V331" s="34">
        <v>0.04</v>
      </c>
      <c r="W331" s="34"/>
      <c r="X331" s="34"/>
      <c r="Y331" s="34"/>
      <c r="Z331" s="34"/>
      <c r="AA331" s="84">
        <v>10</v>
      </c>
      <c r="AC331" s="84" t="s">
        <v>191</v>
      </c>
      <c r="AD331" s="90">
        <f>R353</f>
        <v>1.33</v>
      </c>
      <c r="AE331" s="97">
        <v>1.4122222222222223</v>
      </c>
      <c r="AF331" s="93">
        <f t="shared" si="48"/>
        <v>5.1300000000000008</v>
      </c>
      <c r="AG331" s="93">
        <f>Average!L513</f>
        <v>11.327189542483662</v>
      </c>
      <c r="AH331" s="93">
        <f>AH296+Table1323354760718395119[[#This Row],[Column1]]</f>
        <v>1.87</v>
      </c>
      <c r="AI331" s="111">
        <f>AI296+Table1323354760718395119[[#This Row],[Column2]]</f>
        <v>2.0986928104575164</v>
      </c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</row>
    <row r="332" spans="1:75" x14ac:dyDescent="0.2">
      <c r="A332" s="84">
        <v>11</v>
      </c>
      <c r="B332" s="84"/>
      <c r="F332" s="34"/>
      <c r="G332" s="34"/>
      <c r="H332" s="34">
        <v>0.03</v>
      </c>
      <c r="I332" s="34"/>
      <c r="J332" s="34"/>
      <c r="K332" s="34"/>
      <c r="L332" s="34"/>
      <c r="M332" s="34"/>
      <c r="N332" s="34">
        <v>0.02</v>
      </c>
      <c r="O332" s="34">
        <v>0.02</v>
      </c>
      <c r="P332" s="34"/>
      <c r="Q332" s="84"/>
      <c r="R332" s="84"/>
      <c r="S332" s="34"/>
      <c r="T332" s="34">
        <v>0.02</v>
      </c>
      <c r="U332" s="34"/>
      <c r="V332" s="34"/>
      <c r="W332" s="34"/>
      <c r="X332" s="34"/>
      <c r="Y332" s="34"/>
      <c r="Z332" s="34"/>
      <c r="AA332" s="84">
        <v>11</v>
      </c>
      <c r="AC332" s="34" t="s">
        <v>210</v>
      </c>
      <c r="AD332" s="90">
        <f>S353</f>
        <v>1.6700000000000002</v>
      </c>
      <c r="AE332" s="97">
        <v>1.6195652173913044</v>
      </c>
      <c r="AF332" s="93">
        <f t="shared" si="48"/>
        <v>6.919999999999999</v>
      </c>
      <c r="AG332" s="93">
        <f>Average!L514</f>
        <v>13.473516483516486</v>
      </c>
      <c r="AH332" s="93">
        <f>AH297+Table1323354760718395119[[#This Row],[Column1]]</f>
        <v>2.4300000000000002</v>
      </c>
      <c r="AI332" s="111">
        <f>AI297+Table1323354760718395119[[#This Row],[Column2]]</f>
        <v>2.2405175983436854</v>
      </c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</row>
    <row r="333" spans="1:75" x14ac:dyDescent="0.2">
      <c r="A333" s="84">
        <v>12</v>
      </c>
      <c r="B333" s="84"/>
      <c r="F333" s="84"/>
      <c r="G333" s="34"/>
      <c r="H333" s="34"/>
      <c r="I333" s="34"/>
      <c r="J333" s="34"/>
      <c r="K333" s="34"/>
      <c r="L333" s="34"/>
      <c r="M333" s="34"/>
      <c r="N333" s="34"/>
      <c r="O333" s="34">
        <v>0.06</v>
      </c>
      <c r="P333" s="34"/>
      <c r="Q333" s="84"/>
      <c r="S333" s="84"/>
      <c r="T333" s="34"/>
      <c r="U333" s="34"/>
      <c r="V333" s="34">
        <v>0.01</v>
      </c>
      <c r="W333" s="34"/>
      <c r="X333" s="34"/>
      <c r="Y333" s="34"/>
      <c r="Z333" s="34"/>
      <c r="AA333" s="84">
        <v>12</v>
      </c>
      <c r="AC333" s="84" t="s">
        <v>17</v>
      </c>
      <c r="AD333" s="90">
        <f>T353</f>
        <v>2.12</v>
      </c>
      <c r="AE333" s="97">
        <v>1.4286956521739129</v>
      </c>
      <c r="AF333" s="93">
        <f t="shared" si="48"/>
        <v>7.87</v>
      </c>
      <c r="AG333" s="93">
        <f>Average!L515</f>
        <v>13.168030118030117</v>
      </c>
      <c r="AH333" s="93">
        <f>AH298+Table1323354760718395119[[#This Row],[Column1]]</f>
        <v>3.26</v>
      </c>
      <c r="AI333" s="111">
        <f>AI298+Table1323354760718395119[[#This Row],[Column2]]</f>
        <v>2.0164229249011858</v>
      </c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</row>
    <row r="334" spans="1:75" x14ac:dyDescent="0.2">
      <c r="A334" s="84">
        <v>13</v>
      </c>
      <c r="B334" s="34">
        <v>0.11</v>
      </c>
      <c r="C334" s="84">
        <v>7.0000000000000007E-2</v>
      </c>
      <c r="D334" s="84">
        <v>0.12</v>
      </c>
      <c r="E334" s="34">
        <v>0.2</v>
      </c>
      <c r="F334" s="34">
        <v>0.1</v>
      </c>
      <c r="G334" s="34">
        <v>0.1</v>
      </c>
      <c r="H334" s="159">
        <v>7.0000000000000007E-2</v>
      </c>
      <c r="I334" s="159">
        <v>0.08</v>
      </c>
      <c r="J334" s="84"/>
      <c r="K334" s="84">
        <v>0.13</v>
      </c>
      <c r="L334" s="84">
        <v>0.13</v>
      </c>
      <c r="M334" s="34">
        <v>0.1</v>
      </c>
      <c r="N334" s="34">
        <v>0.1</v>
      </c>
      <c r="O334" s="34">
        <v>0.13</v>
      </c>
      <c r="P334" s="34">
        <v>0.05</v>
      </c>
      <c r="Q334" s="84"/>
      <c r="R334" s="34">
        <v>0.11</v>
      </c>
      <c r="S334" s="84">
        <v>0.18</v>
      </c>
      <c r="T334" s="34">
        <v>0.03</v>
      </c>
      <c r="U334" s="34">
        <v>0.12</v>
      </c>
      <c r="V334" s="34">
        <v>7.0000000000000007E-2</v>
      </c>
      <c r="W334" s="34"/>
      <c r="X334" s="34"/>
      <c r="Y334" s="34"/>
      <c r="Z334" s="34"/>
      <c r="AA334" s="84">
        <v>13</v>
      </c>
      <c r="AC334" s="84" t="s">
        <v>18</v>
      </c>
      <c r="AD334" s="90">
        <f>U353</f>
        <v>2.0099999999999998</v>
      </c>
      <c r="AE334" s="97">
        <v>1.26</v>
      </c>
      <c r="AF334" s="93">
        <f t="shared" si="48"/>
        <v>8.3500000000000014</v>
      </c>
      <c r="AG334" s="93">
        <f>Average!L516</f>
        <v>13.055384615384616</v>
      </c>
      <c r="AH334" s="93">
        <f>AH299+Table1323354760718395119[[#This Row],[Column1]]</f>
        <v>2.66</v>
      </c>
      <c r="AI334" s="111">
        <f>AI299+Table1323354760718395119[[#This Row],[Column2]]</f>
        <v>1.6225000000000001</v>
      </c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</row>
    <row r="335" spans="1:75" x14ac:dyDescent="0.2">
      <c r="A335" s="84">
        <v>14</v>
      </c>
      <c r="B335" s="84"/>
      <c r="C335" s="84"/>
      <c r="D335" s="84"/>
      <c r="F335" s="84"/>
      <c r="G335" s="34"/>
      <c r="H335" s="84"/>
      <c r="I335" s="84"/>
      <c r="J335" s="84"/>
      <c r="K335" s="84"/>
      <c r="L335" s="34"/>
      <c r="M335" s="84"/>
      <c r="N335" s="84"/>
      <c r="O335" s="34"/>
      <c r="P335" s="84"/>
      <c r="Q335" s="84"/>
      <c r="R335" s="84"/>
      <c r="S335">
        <v>0.01</v>
      </c>
      <c r="T335" s="34">
        <v>0.03</v>
      </c>
      <c r="U335" s="84"/>
      <c r="V335" s="34"/>
      <c r="W335" s="34">
        <v>0.14000000000000001</v>
      </c>
      <c r="X335" s="34"/>
      <c r="Y335" s="34"/>
      <c r="Z335" s="34"/>
      <c r="AA335" s="84">
        <v>14</v>
      </c>
      <c r="AC335" s="84" t="s">
        <v>19</v>
      </c>
      <c r="AD335" s="90">
        <f>V353</f>
        <v>2.0099999999999998</v>
      </c>
      <c r="AE335" s="97">
        <v>1.9115384615384616</v>
      </c>
      <c r="AF335" s="93">
        <f t="shared" si="48"/>
        <v>10.069999999999999</v>
      </c>
      <c r="AG335" s="93">
        <f>Average!L517</f>
        <v>21.304166666666664</v>
      </c>
      <c r="AH335" s="93">
        <f>AH300+Table1323354760718395119[[#This Row],[Column1]]</f>
        <v>3.1399999999999997</v>
      </c>
      <c r="AI335" s="111">
        <f>AI300+Table1323354760718395119[[#This Row],[Column2]]</f>
        <v>2.6973076923076924</v>
      </c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</row>
    <row r="336" spans="1:75" x14ac:dyDescent="0.2">
      <c r="A336" s="84">
        <v>15</v>
      </c>
      <c r="B336" s="84"/>
      <c r="C336" s="84"/>
      <c r="D336" s="84"/>
      <c r="F336" s="84"/>
      <c r="G336" s="84"/>
      <c r="H336" s="3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34"/>
      <c r="U336" s="84"/>
      <c r="V336" s="34">
        <v>0.01</v>
      </c>
      <c r="W336" s="84"/>
      <c r="X336" s="84"/>
      <c r="Y336" s="84"/>
      <c r="Z336" s="84"/>
      <c r="AA336" s="84">
        <v>15</v>
      </c>
      <c r="AC336" s="84"/>
      <c r="AD336" s="90"/>
      <c r="AE336" s="90"/>
      <c r="AF336" s="92"/>
      <c r="AG336" s="92"/>
      <c r="AH336" s="93"/>
      <c r="AI336" s="111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</row>
    <row r="337" spans="1:75" x14ac:dyDescent="0.2">
      <c r="A337" s="84">
        <v>16</v>
      </c>
      <c r="C337" s="84"/>
      <c r="F337" s="84"/>
      <c r="G337" s="84"/>
      <c r="H337" s="84"/>
      <c r="I337" s="84"/>
      <c r="J337" s="84"/>
      <c r="L337" s="84"/>
      <c r="M337" s="84"/>
      <c r="N337" s="84"/>
      <c r="O337" s="34">
        <v>0.06</v>
      </c>
      <c r="P337" s="84"/>
      <c r="Q337" s="84"/>
      <c r="S337" s="84"/>
      <c r="T337" s="34"/>
      <c r="U337" s="84"/>
      <c r="V337" s="84"/>
      <c r="W337" s="84"/>
      <c r="X337" s="84"/>
      <c r="Y337" s="84"/>
      <c r="Z337" s="84"/>
      <c r="AA337" s="84">
        <v>16</v>
      </c>
      <c r="AC337" s="84" t="s">
        <v>101</v>
      </c>
      <c r="AD337" s="90"/>
      <c r="AE337" s="90"/>
      <c r="AF337" s="92"/>
      <c r="AG337" s="170"/>
      <c r="AH337" s="92" t="s">
        <v>145</v>
      </c>
      <c r="AI337" s="93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</row>
    <row r="338" spans="1:75" x14ac:dyDescent="0.2">
      <c r="A338" s="84">
        <v>17</v>
      </c>
      <c r="B338" s="84"/>
      <c r="C338" s="84"/>
      <c r="D338" s="34"/>
      <c r="F338" s="84"/>
      <c r="G338" s="84"/>
      <c r="H338" s="84"/>
      <c r="I338" s="34"/>
      <c r="J338" s="84"/>
      <c r="K338" s="84"/>
      <c r="L338" s="34"/>
      <c r="M338" s="3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>
        <v>17</v>
      </c>
      <c r="AC338" s="84"/>
      <c r="AD338" s="91" t="s">
        <v>102</v>
      </c>
      <c r="AE338" s="91"/>
      <c r="AF338" s="92"/>
      <c r="AG338" s="92"/>
      <c r="AH338" s="93"/>
      <c r="AI338" s="111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</row>
    <row r="339" spans="1:75" x14ac:dyDescent="0.2">
      <c r="A339" s="84">
        <v>18</v>
      </c>
      <c r="B339" s="84"/>
      <c r="C339" s="84"/>
      <c r="F339" s="84"/>
      <c r="G339" s="84"/>
      <c r="H339" s="84"/>
      <c r="I339" s="34"/>
      <c r="J339" s="84"/>
      <c r="L339" s="84"/>
      <c r="M339" s="34"/>
      <c r="N339" s="84"/>
      <c r="O339" s="84"/>
      <c r="P339" s="84"/>
      <c r="Q339" s="84"/>
      <c r="T339" s="34"/>
      <c r="U339" s="34"/>
      <c r="V339" s="34"/>
      <c r="W339" s="34"/>
      <c r="X339" s="34"/>
      <c r="Y339" s="34"/>
      <c r="Z339" s="34"/>
      <c r="AA339" s="84">
        <v>18</v>
      </c>
      <c r="AC339" s="84"/>
      <c r="AD339" s="90"/>
      <c r="AE339" s="90"/>
      <c r="AF339" s="92"/>
      <c r="AG339" s="92"/>
      <c r="AH339" s="93"/>
      <c r="AI339" s="109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</row>
    <row r="340" spans="1:75" x14ac:dyDescent="0.2">
      <c r="A340" s="84">
        <v>19</v>
      </c>
      <c r="B340" s="34"/>
      <c r="C340" s="84"/>
      <c r="D340" s="34"/>
      <c r="F340" s="84"/>
      <c r="G340" s="84"/>
      <c r="H340" s="84"/>
      <c r="I340" s="34"/>
      <c r="J340" s="84"/>
      <c r="K340" s="84"/>
      <c r="L340" s="34"/>
      <c r="M340" s="84"/>
      <c r="N340" s="84"/>
      <c r="O340" s="84">
        <v>7.0000000000000007E-2</v>
      </c>
      <c r="P340" s="84"/>
      <c r="Q340" s="84"/>
      <c r="R340" s="34"/>
      <c r="S340" s="84"/>
      <c r="T340" s="84"/>
      <c r="U340" s="84"/>
      <c r="V340" s="84"/>
      <c r="W340" s="84"/>
      <c r="X340" s="84"/>
      <c r="Y340" s="84"/>
      <c r="Z340" s="84"/>
      <c r="AA340" s="84">
        <v>19</v>
      </c>
      <c r="AC340" s="84"/>
      <c r="AD340" s="90"/>
      <c r="AE340" s="90"/>
      <c r="AF340" s="92"/>
      <c r="AG340" s="92"/>
      <c r="AH340" s="93"/>
      <c r="AI340" s="93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</row>
    <row r="341" spans="1:75" x14ac:dyDescent="0.2">
      <c r="A341" s="84">
        <v>20</v>
      </c>
      <c r="B341" s="34">
        <v>0.16</v>
      </c>
      <c r="C341" s="84">
        <v>0.02</v>
      </c>
      <c r="D341" s="34">
        <v>0.1</v>
      </c>
      <c r="E341" s="34">
        <v>0.13</v>
      </c>
      <c r="F341" s="84"/>
      <c r="G341" s="34">
        <v>0.02</v>
      </c>
      <c r="H341" s="34">
        <v>0.12</v>
      </c>
      <c r="I341" s="34">
        <v>0.02</v>
      </c>
      <c r="J341" s="84"/>
      <c r="K341" s="34">
        <v>0.08</v>
      </c>
      <c r="L341" s="34">
        <v>0.17</v>
      </c>
      <c r="M341" s="34">
        <v>0.05</v>
      </c>
      <c r="N341" s="34">
        <v>0.02</v>
      </c>
      <c r="O341" s="34"/>
      <c r="P341" s="84"/>
      <c r="Q341" s="84"/>
      <c r="R341" s="34"/>
      <c r="S341" s="84">
        <v>0.01</v>
      </c>
      <c r="T341" s="84">
        <v>0.02</v>
      </c>
      <c r="U341" s="84">
        <v>0.15</v>
      </c>
      <c r="V341" s="34">
        <v>0.04</v>
      </c>
      <c r="W341" s="34">
        <v>0.09</v>
      </c>
      <c r="X341" s="34"/>
      <c r="Y341" s="34"/>
      <c r="Z341" s="34"/>
      <c r="AA341" s="84">
        <v>20</v>
      </c>
      <c r="AC341" s="84"/>
      <c r="AD341" s="90"/>
      <c r="AE341" s="90"/>
      <c r="AF341" s="92"/>
      <c r="AG341" s="92"/>
      <c r="AH341" s="93"/>
      <c r="AI341" s="93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</row>
    <row r="342" spans="1:75" x14ac:dyDescent="0.2">
      <c r="A342" s="84">
        <v>21</v>
      </c>
      <c r="B342" s="84"/>
      <c r="C342" s="34"/>
      <c r="D342" s="84"/>
      <c r="F342" s="34"/>
      <c r="G342" s="84"/>
      <c r="H342" s="84"/>
      <c r="I342" s="34"/>
      <c r="J342" s="84"/>
      <c r="K342" s="34"/>
      <c r="L342" s="34"/>
      <c r="M342" s="34"/>
      <c r="N342" s="84"/>
      <c r="O342" s="34"/>
      <c r="P342" s="34"/>
      <c r="Q342" s="84"/>
      <c r="R342" s="34"/>
      <c r="S342" s="84"/>
      <c r="T342" s="34">
        <v>0.02</v>
      </c>
      <c r="U342" s="34"/>
      <c r="V342" s="34"/>
      <c r="W342" s="34"/>
      <c r="X342" s="34"/>
      <c r="Y342" s="34"/>
      <c r="Z342" s="34"/>
      <c r="AA342" s="84">
        <v>21</v>
      </c>
      <c r="AC342" s="84"/>
      <c r="AD342" s="90"/>
      <c r="AE342" s="90"/>
      <c r="AF342" s="92"/>
      <c r="AG342" s="92"/>
      <c r="AH342" s="93"/>
      <c r="AI342" s="93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</row>
    <row r="343" spans="1:75" x14ac:dyDescent="0.2">
      <c r="A343" s="84">
        <v>22</v>
      </c>
      <c r="B343" s="34">
        <v>0.22</v>
      </c>
      <c r="C343" s="34">
        <v>0.27</v>
      </c>
      <c r="D343" s="34">
        <v>0.25</v>
      </c>
      <c r="E343" s="34">
        <v>0.25</v>
      </c>
      <c r="F343" s="84">
        <v>0.32</v>
      </c>
      <c r="G343" s="34">
        <v>0.32</v>
      </c>
      <c r="H343" s="34">
        <v>0.36</v>
      </c>
      <c r="I343" s="34">
        <v>0.34</v>
      </c>
      <c r="J343" s="84">
        <v>0.34</v>
      </c>
      <c r="K343" s="34">
        <v>0.27</v>
      </c>
      <c r="L343" s="84">
        <v>0.3</v>
      </c>
      <c r="M343" s="34">
        <v>0.32</v>
      </c>
      <c r="N343" s="34">
        <v>0.16</v>
      </c>
      <c r="O343" s="34"/>
      <c r="P343" s="34">
        <v>0.2</v>
      </c>
      <c r="Q343" s="84"/>
      <c r="R343" s="34">
        <v>0.21</v>
      </c>
      <c r="S343" s="84">
        <v>0.33</v>
      </c>
      <c r="T343" s="84">
        <v>0.21</v>
      </c>
      <c r="U343" s="34">
        <v>0.27</v>
      </c>
      <c r="V343" s="34">
        <v>0.33</v>
      </c>
      <c r="W343" s="34">
        <v>0.25</v>
      </c>
      <c r="X343" s="34"/>
      <c r="Y343" s="34"/>
      <c r="Z343" s="34"/>
      <c r="AA343" s="84">
        <v>22</v>
      </c>
      <c r="AC343" s="84"/>
      <c r="AD343" s="90"/>
      <c r="AE343" s="90"/>
      <c r="AF343" s="92"/>
      <c r="AG343" s="92"/>
      <c r="AH343" s="93"/>
      <c r="AI343" s="93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</row>
    <row r="344" spans="1:75" x14ac:dyDescent="0.2">
      <c r="A344" s="84">
        <v>23</v>
      </c>
      <c r="B344" s="34">
        <v>0.05</v>
      </c>
      <c r="C344" s="84">
        <v>0.05</v>
      </c>
      <c r="D344" s="34">
        <v>0.05</v>
      </c>
      <c r="E344" s="34">
        <v>0.02</v>
      </c>
      <c r="F344" s="34">
        <v>7.0000000000000007E-2</v>
      </c>
      <c r="G344" s="34"/>
      <c r="H344" s="34">
        <v>0.03</v>
      </c>
      <c r="I344" s="34"/>
      <c r="J344" s="34">
        <v>0.09</v>
      </c>
      <c r="K344" s="34">
        <v>0.06</v>
      </c>
      <c r="L344" s="34">
        <v>7.0000000000000007E-2</v>
      </c>
      <c r="M344" s="34">
        <v>0.04</v>
      </c>
      <c r="N344" s="34">
        <v>0.14000000000000001</v>
      </c>
      <c r="O344" s="34"/>
      <c r="P344" s="34">
        <v>0.04</v>
      </c>
      <c r="Q344" s="84"/>
      <c r="R344" s="34">
        <v>0.03</v>
      </c>
      <c r="S344" s="84">
        <v>0.02</v>
      </c>
      <c r="T344" s="34">
        <v>0.21</v>
      </c>
      <c r="U344" s="34">
        <v>0.04</v>
      </c>
      <c r="V344" s="34">
        <v>0.06</v>
      </c>
      <c r="W344" s="34">
        <v>0.03</v>
      </c>
      <c r="X344" s="34"/>
      <c r="Y344" s="34"/>
      <c r="Z344" s="34"/>
      <c r="AA344" s="84">
        <v>23</v>
      </c>
      <c r="AC344" s="84"/>
      <c r="AD344" s="90"/>
      <c r="AE344" s="90"/>
      <c r="AF344" s="92"/>
      <c r="AG344" s="92"/>
      <c r="AH344" s="93"/>
      <c r="AI344" s="93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</row>
    <row r="345" spans="1:75" x14ac:dyDescent="0.2">
      <c r="A345" s="84">
        <v>24</v>
      </c>
      <c r="B345" s="34">
        <v>0.14000000000000001</v>
      </c>
      <c r="C345" s="34">
        <v>0.14000000000000001</v>
      </c>
      <c r="D345" s="34">
        <v>0.14000000000000001</v>
      </c>
      <c r="E345" s="34">
        <v>0.17</v>
      </c>
      <c r="F345" s="34">
        <v>0.1</v>
      </c>
      <c r="G345" s="34">
        <v>0.24</v>
      </c>
      <c r="H345" s="34">
        <v>0.33</v>
      </c>
      <c r="I345" s="34">
        <v>0.09</v>
      </c>
      <c r="J345" s="84">
        <v>0.3</v>
      </c>
      <c r="K345" s="34">
        <v>0.14000000000000001</v>
      </c>
      <c r="L345" s="34">
        <v>0.15</v>
      </c>
      <c r="M345" s="34">
        <v>0.22</v>
      </c>
      <c r="N345" s="34">
        <v>0.24</v>
      </c>
      <c r="O345" s="34"/>
      <c r="P345" s="34">
        <v>0.1</v>
      </c>
      <c r="Q345" s="84"/>
      <c r="R345" s="34">
        <v>0.14000000000000001</v>
      </c>
      <c r="S345" s="34">
        <v>0.12</v>
      </c>
      <c r="T345" s="34">
        <v>0.15</v>
      </c>
      <c r="U345" s="34">
        <v>0.25</v>
      </c>
      <c r="V345" s="34">
        <v>0.18</v>
      </c>
      <c r="W345" s="34">
        <v>0.17</v>
      </c>
      <c r="X345" s="84"/>
      <c r="Y345" s="84"/>
      <c r="Z345" s="84"/>
      <c r="AA345" s="84">
        <v>24</v>
      </c>
      <c r="AC345" s="84"/>
      <c r="AD345" s="90"/>
      <c r="AE345" s="90"/>
      <c r="AF345" s="92"/>
      <c r="AG345" s="92"/>
      <c r="AH345" s="93"/>
      <c r="AI345" s="93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</row>
    <row r="346" spans="1:75" x14ac:dyDescent="0.2">
      <c r="A346" s="84">
        <v>25</v>
      </c>
      <c r="B346" s="34">
        <v>7.0000000000000007E-2</v>
      </c>
      <c r="C346" s="34">
        <v>0.12</v>
      </c>
      <c r="D346" s="34">
        <v>7.0000000000000007E-2</v>
      </c>
      <c r="E346" s="34">
        <v>7.0000000000000007E-2</v>
      </c>
      <c r="F346" s="34">
        <v>0.51</v>
      </c>
      <c r="G346" s="34">
        <v>0.09</v>
      </c>
      <c r="H346" s="34">
        <v>0.11</v>
      </c>
      <c r="I346" s="34">
        <v>0.3</v>
      </c>
      <c r="J346" s="34">
        <v>7.0000000000000007E-2</v>
      </c>
      <c r="K346" s="34">
        <v>0.08</v>
      </c>
      <c r="L346" s="34">
        <v>7.0000000000000007E-2</v>
      </c>
      <c r="M346" s="34">
        <v>0.03</v>
      </c>
      <c r="N346" s="34">
        <v>0.38</v>
      </c>
      <c r="O346" s="34">
        <v>0.27</v>
      </c>
      <c r="P346" s="34">
        <v>0.21</v>
      </c>
      <c r="Q346" s="84"/>
      <c r="R346" s="34">
        <v>0.05</v>
      </c>
      <c r="S346" s="34">
        <v>0.06</v>
      </c>
      <c r="T346" s="34">
        <v>0.45</v>
      </c>
      <c r="U346" s="34">
        <v>0.05</v>
      </c>
      <c r="V346" s="34">
        <v>0.14000000000000001</v>
      </c>
      <c r="W346" s="34">
        <v>7.0000000000000007E-2</v>
      </c>
      <c r="X346" s="34"/>
      <c r="Y346" s="34"/>
      <c r="Z346" s="34"/>
      <c r="AA346" s="84">
        <v>25</v>
      </c>
      <c r="AC346" s="84"/>
      <c r="AD346" s="90"/>
      <c r="AE346" s="90"/>
      <c r="AF346" s="92"/>
      <c r="AG346" s="92"/>
      <c r="AH346" s="93"/>
      <c r="AI346" s="93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</row>
    <row r="347" spans="1:75" x14ac:dyDescent="0.2">
      <c r="A347" s="84">
        <v>26</v>
      </c>
      <c r="B347" s="34">
        <v>7.0000000000000007E-2</v>
      </c>
      <c r="C347" s="34">
        <v>0.06</v>
      </c>
      <c r="D347" s="34">
        <v>0.09</v>
      </c>
      <c r="E347" s="34">
        <v>0.11</v>
      </c>
      <c r="F347" s="34">
        <v>0.12</v>
      </c>
      <c r="G347" s="34">
        <v>0.06</v>
      </c>
      <c r="H347" s="34">
        <v>0.11</v>
      </c>
      <c r="I347" s="34">
        <v>7.0000000000000007E-2</v>
      </c>
      <c r="J347" s="34">
        <v>7.0000000000000007E-2</v>
      </c>
      <c r="K347" s="34">
        <v>7.0000000000000007E-2</v>
      </c>
      <c r="L347" s="34">
        <v>7.0000000000000007E-2</v>
      </c>
      <c r="M347" s="34">
        <v>0.02</v>
      </c>
      <c r="N347" s="34">
        <v>0.05</v>
      </c>
      <c r="O347" s="34">
        <v>0.04</v>
      </c>
      <c r="P347" s="34">
        <v>0.04</v>
      </c>
      <c r="Q347" s="84"/>
      <c r="R347" s="34">
        <v>0.04</v>
      </c>
      <c r="S347" s="34">
        <v>0.04</v>
      </c>
      <c r="T347" s="34">
        <v>7.0000000000000007E-2</v>
      </c>
      <c r="U347" s="34">
        <v>0.03</v>
      </c>
      <c r="V347" s="34">
        <v>0.1</v>
      </c>
      <c r="W347" s="34">
        <v>0.11</v>
      </c>
      <c r="X347" s="34"/>
      <c r="Y347" s="34"/>
      <c r="Z347" s="34"/>
      <c r="AA347" s="84">
        <v>26</v>
      </c>
      <c r="AC347" s="84"/>
      <c r="AD347" s="90"/>
      <c r="AE347" s="90"/>
      <c r="AF347" s="92"/>
      <c r="AG347" s="92"/>
      <c r="AH347" s="93"/>
      <c r="AI347" s="93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</row>
    <row r="348" spans="1:75" x14ac:dyDescent="0.2">
      <c r="A348" s="84">
        <v>27</v>
      </c>
      <c r="C348" s="84"/>
      <c r="D348" s="84"/>
      <c r="F348" s="34"/>
      <c r="G348" s="84"/>
      <c r="H348" s="34">
        <v>0.17</v>
      </c>
      <c r="I348" s="34"/>
      <c r="J348" s="34">
        <v>0.04</v>
      </c>
      <c r="K348" s="84"/>
      <c r="L348" s="84"/>
      <c r="M348" s="34">
        <v>0.01</v>
      </c>
      <c r="N348" s="34">
        <v>0.05</v>
      </c>
      <c r="O348">
        <v>0.04</v>
      </c>
      <c r="P348" s="34">
        <v>0.01</v>
      </c>
      <c r="Q348" s="84"/>
      <c r="R348" s="34"/>
      <c r="S348" s="34"/>
      <c r="T348" s="34">
        <v>0.12</v>
      </c>
      <c r="U348" s="34"/>
      <c r="V348" s="34">
        <v>0.03</v>
      </c>
      <c r="W348" s="34"/>
      <c r="X348" s="34"/>
      <c r="Y348" s="34"/>
      <c r="Z348" s="34"/>
      <c r="AA348" s="84">
        <v>27</v>
      </c>
      <c r="AC348" s="84"/>
      <c r="AD348" s="90"/>
      <c r="AE348" s="90"/>
      <c r="AF348" s="92"/>
      <c r="AG348" s="92"/>
      <c r="AH348" s="93"/>
      <c r="AI348" s="93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</row>
    <row r="349" spans="1:75" x14ac:dyDescent="0.2">
      <c r="A349" s="84">
        <v>28</v>
      </c>
      <c r="B349">
        <v>0.04</v>
      </c>
      <c r="C349" s="34">
        <v>0.03</v>
      </c>
      <c r="D349" s="34">
        <v>0.04</v>
      </c>
      <c r="E349" s="34">
        <v>0.04</v>
      </c>
      <c r="F349" s="34">
        <v>0.04</v>
      </c>
      <c r="G349" s="34">
        <v>0.02</v>
      </c>
      <c r="H349" s="34">
        <v>0.03</v>
      </c>
      <c r="I349" s="34">
        <v>0.04</v>
      </c>
      <c r="J349" s="34"/>
      <c r="K349" s="34">
        <v>0.03</v>
      </c>
      <c r="L349" s="34">
        <v>0.04</v>
      </c>
      <c r="M349" s="84"/>
      <c r="N349" s="34">
        <v>0.01</v>
      </c>
      <c r="O349">
        <v>0.04</v>
      </c>
      <c r="P349" s="34">
        <v>0.02</v>
      </c>
      <c r="Q349" s="84"/>
      <c r="R349" s="34">
        <v>0.01</v>
      </c>
      <c r="S349" s="34">
        <v>0.03</v>
      </c>
      <c r="T349" s="34">
        <v>0.02</v>
      </c>
      <c r="U349" s="34">
        <v>0.01</v>
      </c>
      <c r="V349" s="34">
        <v>0.02</v>
      </c>
      <c r="W349" s="34">
        <v>0.03</v>
      </c>
      <c r="X349" s="84"/>
      <c r="Y349" s="84"/>
      <c r="Z349" s="84"/>
      <c r="AA349" s="84">
        <v>28</v>
      </c>
      <c r="AC349" s="84"/>
      <c r="AD349" s="90"/>
      <c r="AE349" s="90"/>
      <c r="AF349" s="92"/>
      <c r="AG349" s="92"/>
      <c r="AH349" s="93"/>
      <c r="AI349" s="93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</row>
    <row r="350" spans="1:75" x14ac:dyDescent="0.2">
      <c r="A350" s="84">
        <v>29</v>
      </c>
      <c r="B350" s="84">
        <v>0.56000000000000005</v>
      </c>
      <c r="C350" s="34">
        <v>0.77</v>
      </c>
      <c r="D350" s="34">
        <v>0.71</v>
      </c>
      <c r="E350" s="34">
        <v>0.71</v>
      </c>
      <c r="F350" s="34">
        <v>0.49</v>
      </c>
      <c r="G350" s="34">
        <v>0.78</v>
      </c>
      <c r="H350" s="34">
        <v>0.92</v>
      </c>
      <c r="I350" s="34">
        <v>0.57999999999999996</v>
      </c>
      <c r="J350" s="34">
        <v>0.57999999999999996</v>
      </c>
      <c r="K350" s="34">
        <v>0.87</v>
      </c>
      <c r="L350" s="34">
        <v>0.82</v>
      </c>
      <c r="M350" s="34">
        <v>0.82</v>
      </c>
      <c r="N350" s="34">
        <v>0.66</v>
      </c>
      <c r="O350" s="34">
        <v>0.5</v>
      </c>
      <c r="P350" s="34">
        <v>0.5</v>
      </c>
      <c r="Q350" s="84"/>
      <c r="R350" s="34">
        <v>0.69</v>
      </c>
      <c r="S350" s="34">
        <v>0.76</v>
      </c>
      <c r="T350" s="34">
        <v>0.47</v>
      </c>
      <c r="U350" s="34">
        <v>0.94</v>
      </c>
      <c r="V350" s="34">
        <v>0.81</v>
      </c>
      <c r="W350" s="34">
        <v>0.71</v>
      </c>
      <c r="X350" s="84"/>
      <c r="Y350" s="84"/>
      <c r="Z350" s="84"/>
      <c r="AA350" s="84">
        <v>29</v>
      </c>
      <c r="AC350" s="120">
        <v>81025</v>
      </c>
      <c r="AD350" s="135"/>
      <c r="AE350" s="133" t="s">
        <v>107</v>
      </c>
      <c r="AF350" s="135"/>
      <c r="AG350" s="135"/>
      <c r="AH350" s="126"/>
      <c r="AI350" s="105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</row>
    <row r="351" spans="1:75" x14ac:dyDescent="0.2">
      <c r="A351" s="84">
        <v>30</v>
      </c>
      <c r="B351" s="84"/>
      <c r="C351" s="84"/>
      <c r="E351" s="34">
        <v>0.01</v>
      </c>
      <c r="F351" s="84"/>
      <c r="G351" s="84"/>
      <c r="H351" s="84"/>
      <c r="I351" s="34"/>
      <c r="J351" s="84"/>
      <c r="K351" s="34">
        <v>0.01</v>
      </c>
      <c r="L351" s="34">
        <v>0.01</v>
      </c>
      <c r="M351" s="84"/>
      <c r="N351" s="34">
        <v>0.03</v>
      </c>
      <c r="O351" s="34">
        <v>0.01</v>
      </c>
      <c r="P351" s="84"/>
      <c r="Q351" s="84"/>
      <c r="R351" s="84"/>
      <c r="S351" s="34">
        <v>0.01</v>
      </c>
      <c r="T351" s="34">
        <v>0.15</v>
      </c>
      <c r="U351" s="84"/>
      <c r="V351" s="34">
        <v>0.01</v>
      </c>
      <c r="W351" s="34">
        <v>0.01</v>
      </c>
      <c r="X351" s="34"/>
      <c r="Y351" s="34"/>
      <c r="Z351" s="34"/>
      <c r="AA351" s="84">
        <v>30</v>
      </c>
      <c r="AC351" s="84"/>
      <c r="AD351" s="90" t="s">
        <v>61</v>
      </c>
      <c r="AE351" s="90" t="s">
        <v>115</v>
      </c>
      <c r="AF351" s="92" t="s">
        <v>99</v>
      </c>
      <c r="AG351" s="124" t="s">
        <v>116</v>
      </c>
      <c r="AH351" s="93" t="s">
        <v>100</v>
      </c>
      <c r="AI351" s="109" t="s">
        <v>178</v>
      </c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</row>
    <row r="352" spans="1:75" x14ac:dyDescent="0.2">
      <c r="A352" s="84">
        <v>31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34">
        <v>0.01</v>
      </c>
      <c r="M352" s="84"/>
      <c r="N352" s="34">
        <v>0.01</v>
      </c>
      <c r="O352" s="34">
        <v>0.01</v>
      </c>
      <c r="P352" s="34">
        <v>0.01</v>
      </c>
      <c r="Q352" s="84"/>
      <c r="R352" s="84"/>
      <c r="S352" s="84"/>
      <c r="T352" s="34">
        <v>0.01</v>
      </c>
      <c r="U352" s="34">
        <v>0.01</v>
      </c>
      <c r="V352" s="34">
        <v>0.01</v>
      </c>
      <c r="W352" s="84"/>
      <c r="X352" s="84"/>
      <c r="Y352" s="84"/>
      <c r="Z352" s="84"/>
      <c r="AA352" s="84">
        <v>31</v>
      </c>
      <c r="AC352" s="84" t="s">
        <v>1</v>
      </c>
      <c r="AD352" s="90">
        <f>B389</f>
        <v>1.9100000000000004</v>
      </c>
      <c r="AE352" s="97">
        <v>1.6221739130434785</v>
      </c>
      <c r="AF352" s="93">
        <f>AV28</f>
        <v>7.65</v>
      </c>
      <c r="AG352" s="93">
        <v>13.340000000000002</v>
      </c>
      <c r="AH352" s="93">
        <f>AH317+Table1424364861728496120[[#This Row],[Column1]]</f>
        <v>3.8900000000000006</v>
      </c>
      <c r="AI352" s="111">
        <f>AI317+Table1424364861728496120[[#This Row],[Column2]]</f>
        <v>3.3616798418972333</v>
      </c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</row>
    <row r="353" spans="1:75" x14ac:dyDescent="0.2">
      <c r="A353" s="102" t="s">
        <v>37</v>
      </c>
      <c r="B353" s="102">
        <f t="shared" ref="B353:V353" si="49">SUM(B322:B352)</f>
        <v>1.4900000000000002</v>
      </c>
      <c r="C353" s="102">
        <f t="shared" si="49"/>
        <v>1.6700000000000002</v>
      </c>
      <c r="D353" s="102">
        <f t="shared" si="49"/>
        <v>1.67</v>
      </c>
      <c r="E353" s="102">
        <f t="shared" si="49"/>
        <v>1.82</v>
      </c>
      <c r="F353" s="102">
        <f t="shared" si="49"/>
        <v>2</v>
      </c>
      <c r="G353" s="102">
        <f t="shared" si="49"/>
        <v>1.78</v>
      </c>
      <c r="H353" s="102">
        <f t="shared" si="49"/>
        <v>2.39</v>
      </c>
      <c r="I353" s="102">
        <f t="shared" si="49"/>
        <v>1.63</v>
      </c>
      <c r="J353" s="102">
        <f t="shared" si="49"/>
        <v>1.4900000000000002</v>
      </c>
      <c r="K353" s="102">
        <f t="shared" si="49"/>
        <v>1.8100000000000003</v>
      </c>
      <c r="L353" s="102">
        <f t="shared" si="49"/>
        <v>1.9300000000000002</v>
      </c>
      <c r="M353" s="102">
        <f t="shared" si="49"/>
        <v>1.6600000000000001</v>
      </c>
      <c r="N353" s="102">
        <f t="shared" si="49"/>
        <v>2.0299999999999998</v>
      </c>
      <c r="O353" s="102">
        <f t="shared" si="49"/>
        <v>1.7500000000000002</v>
      </c>
      <c r="P353" s="102">
        <f t="shared" si="49"/>
        <v>1.31</v>
      </c>
      <c r="Q353" s="102">
        <f t="shared" si="49"/>
        <v>0</v>
      </c>
      <c r="R353" s="102">
        <f t="shared" si="49"/>
        <v>1.33</v>
      </c>
      <c r="S353" s="102">
        <f t="shared" si="49"/>
        <v>1.6700000000000002</v>
      </c>
      <c r="T353" s="102">
        <f t="shared" si="49"/>
        <v>2.12</v>
      </c>
      <c r="U353" s="102">
        <f t="shared" si="49"/>
        <v>2.0099999999999998</v>
      </c>
      <c r="V353" s="102">
        <f t="shared" si="49"/>
        <v>2.0099999999999998</v>
      </c>
      <c r="W353" s="102">
        <v>0</v>
      </c>
      <c r="X353" s="102"/>
      <c r="Y353" s="102"/>
      <c r="Z353" s="102"/>
      <c r="AC353" s="84" t="s">
        <v>2</v>
      </c>
      <c r="AD353" s="90">
        <f>C389</f>
        <v>2.4199999999999995</v>
      </c>
      <c r="AE353" s="97">
        <v>2.4516666666666662</v>
      </c>
      <c r="AF353" s="93">
        <f>AV29</f>
        <v>8.2999999999999989</v>
      </c>
      <c r="AG353" s="93">
        <v>13.600000000000001</v>
      </c>
      <c r="AH353" s="93">
        <f>AH318+Table1424364861728496120[[#This Row],[Column1]]</f>
        <v>4.7899999999999991</v>
      </c>
      <c r="AI353" s="111">
        <f>AI318+Table1424364861728496120[[#This Row],[Column2]]</f>
        <v>4.7492208462332304</v>
      </c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</row>
    <row r="354" spans="1:75" x14ac:dyDescent="0.2">
      <c r="A354" s="34" t="s">
        <v>259</v>
      </c>
      <c r="B354" s="84">
        <v>1</v>
      </c>
      <c r="C354" s="84">
        <v>28</v>
      </c>
      <c r="D354" s="84">
        <v>5</v>
      </c>
      <c r="E354" s="84">
        <v>35</v>
      </c>
      <c r="F354" s="84"/>
      <c r="G354" s="34">
        <v>32</v>
      </c>
      <c r="H354" s="34">
        <v>29</v>
      </c>
      <c r="I354" s="34">
        <v>36</v>
      </c>
      <c r="J354" s="34">
        <v>39</v>
      </c>
      <c r="K354" s="34">
        <v>2</v>
      </c>
      <c r="L354" s="34">
        <v>27</v>
      </c>
      <c r="M354" s="34">
        <v>42</v>
      </c>
      <c r="N354" s="34">
        <v>30</v>
      </c>
      <c r="O354" s="34">
        <v>34</v>
      </c>
      <c r="P354" s="34">
        <v>43</v>
      </c>
      <c r="Q354" s="34">
        <v>48</v>
      </c>
      <c r="R354" s="34">
        <v>8</v>
      </c>
      <c r="S354" s="34">
        <v>37</v>
      </c>
      <c r="T354" s="34" t="s">
        <v>260</v>
      </c>
      <c r="U354" s="34">
        <v>33</v>
      </c>
      <c r="V354" s="34">
        <v>25</v>
      </c>
      <c r="X354">
        <v>53</v>
      </c>
      <c r="Z354" s="34"/>
      <c r="AC354" s="84" t="s">
        <v>113</v>
      </c>
      <c r="AD354" s="90">
        <f>D389</f>
        <v>2.1599999999999997</v>
      </c>
      <c r="AE354" s="97"/>
      <c r="AF354" s="93">
        <f>AV30</f>
        <v>7.3599999999999994</v>
      </c>
      <c r="AG354" s="93">
        <v>14.840000000000002</v>
      </c>
      <c r="AH354" s="93">
        <f>AH319+Table1424364861728496120[[#This Row],[Column1]]</f>
        <v>4.379999999999999</v>
      </c>
      <c r="AI354" s="111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</row>
    <row r="355" spans="1:75" x14ac:dyDescent="0.2">
      <c r="A355" s="84"/>
      <c r="B355" s="84"/>
      <c r="C355" s="84"/>
      <c r="D355" s="84"/>
      <c r="E355" s="34" t="s">
        <v>212</v>
      </c>
      <c r="F355" s="84"/>
      <c r="G355" s="34" t="s">
        <v>220</v>
      </c>
      <c r="H355" s="34" t="s">
        <v>216</v>
      </c>
      <c r="I355" s="84"/>
      <c r="J355" s="84"/>
      <c r="K355" s="84"/>
      <c r="L355" s="84"/>
      <c r="M355" s="160" t="s">
        <v>257</v>
      </c>
      <c r="N355" s="84"/>
      <c r="O355" s="87"/>
      <c r="P355" s="34" t="s">
        <v>213</v>
      </c>
      <c r="Q355" s="165"/>
      <c r="R355" s="34" t="s">
        <v>225</v>
      </c>
      <c r="S355" s="34" t="s">
        <v>221</v>
      </c>
      <c r="T355" s="84"/>
      <c r="U355" s="34" t="s">
        <v>39</v>
      </c>
      <c r="V355" s="34" t="s">
        <v>218</v>
      </c>
      <c r="W355" s="34" t="s">
        <v>268</v>
      </c>
      <c r="X355" s="34" t="s">
        <v>273</v>
      </c>
      <c r="Y355" s="34" t="s">
        <v>274</v>
      </c>
      <c r="Z355" s="34"/>
      <c r="AC355" s="84" t="s">
        <v>4</v>
      </c>
      <c r="AD355" s="90">
        <f>E389</f>
        <v>3.4499999999999993</v>
      </c>
      <c r="AE355" s="97">
        <v>2.58</v>
      </c>
      <c r="AF355" s="93">
        <f>AV31</f>
        <v>10.78</v>
      </c>
      <c r="AG355" s="93">
        <v>18.439999999999998</v>
      </c>
      <c r="AH355" s="93">
        <f>AH320+Table1424364861728496120[[#This Row],[Column1]]</f>
        <v>6.2999999999999989</v>
      </c>
      <c r="AI355" s="111">
        <f>AI320+Table1424364861728496120[[#This Row],[Column2]]</f>
        <v>5.0091304347826089</v>
      </c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</row>
    <row r="356" spans="1:75" x14ac:dyDescent="0.2">
      <c r="A356" s="84" t="s">
        <v>49</v>
      </c>
      <c r="B356" s="84" t="s">
        <v>1</v>
      </c>
      <c r="C356" s="84" t="s">
        <v>2</v>
      </c>
      <c r="D356" s="84" t="s">
        <v>113</v>
      </c>
      <c r="E356" s="84" t="s">
        <v>4</v>
      </c>
      <c r="F356" s="84" t="s">
        <v>5</v>
      </c>
      <c r="G356" s="34" t="s">
        <v>219</v>
      </c>
      <c r="H356" s="34" t="s">
        <v>217</v>
      </c>
      <c r="I356" s="84" t="s">
        <v>6</v>
      </c>
      <c r="J356" s="84" t="s">
        <v>180</v>
      </c>
      <c r="K356" s="84" t="s">
        <v>96</v>
      </c>
      <c r="L356" s="84" t="s">
        <v>9</v>
      </c>
      <c r="M356" s="160"/>
      <c r="N356" s="84" t="s">
        <v>11</v>
      </c>
      <c r="O356" s="34" t="s">
        <v>209</v>
      </c>
      <c r="P356" s="84" t="s">
        <v>13</v>
      </c>
      <c r="Q356" s="162" t="s">
        <v>208</v>
      </c>
      <c r="R356" s="84" t="s">
        <v>191</v>
      </c>
      <c r="S356" s="34" t="s">
        <v>210</v>
      </c>
      <c r="T356" s="84" t="s">
        <v>17</v>
      </c>
      <c r="U356" s="34" t="s">
        <v>211</v>
      </c>
      <c r="V356" s="84" t="s">
        <v>19</v>
      </c>
      <c r="W356" s="34" t="s">
        <v>269</v>
      </c>
      <c r="X356" s="34"/>
      <c r="Y356" s="34" t="s">
        <v>275</v>
      </c>
      <c r="Z356" s="84"/>
      <c r="AC356" s="84" t="s">
        <v>5</v>
      </c>
      <c r="AD356" s="90">
        <f>F389</f>
        <v>0</v>
      </c>
      <c r="AE356" s="97">
        <v>1.9513043478260867</v>
      </c>
      <c r="AF356" s="93">
        <f>AV32</f>
        <v>5.5</v>
      </c>
      <c r="AG356" s="93">
        <v>15.83</v>
      </c>
      <c r="AH356" s="93">
        <f>AH321+Table1424364861728496120[[#This Row],[Column1]]</f>
        <v>2.65</v>
      </c>
      <c r="AI356" s="111">
        <f>AI321+Table1424364861728496120[[#This Row],[Column2]]</f>
        <v>4.3043892339544518</v>
      </c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</row>
    <row r="357" spans="1:75" x14ac:dyDescent="0.2">
      <c r="A357" s="84">
        <v>2021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C357" s="84" t="s">
        <v>6</v>
      </c>
      <c r="AD357" s="90">
        <f>I389</f>
        <v>2.3599999999999994</v>
      </c>
      <c r="AE357" s="97">
        <v>1.5310526315789474</v>
      </c>
      <c r="AF357" s="93">
        <f t="shared" ref="AF357:AF370" si="50">AV35</f>
        <v>7.39</v>
      </c>
      <c r="AG357" s="93">
        <v>13.789999999999997</v>
      </c>
      <c r="AH357" s="93">
        <f>AH322+Table1424364861728496120[[#This Row],[Column1]]</f>
        <v>5.01</v>
      </c>
      <c r="AI357" s="111">
        <f>AI322+Table1424364861728496120[[#This Row],[Column2]]</f>
        <v>3.3247058823529416</v>
      </c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</row>
    <row r="358" spans="1:75" x14ac:dyDescent="0.2">
      <c r="A358" s="84">
        <v>1</v>
      </c>
      <c r="B358" s="84">
        <v>0.01</v>
      </c>
      <c r="C358" s="84">
        <v>0.01</v>
      </c>
      <c r="D358" s="84">
        <v>0.01</v>
      </c>
      <c r="E358" s="84"/>
      <c r="F358" s="84"/>
      <c r="G358" s="34"/>
      <c r="H358" s="84"/>
      <c r="I358" s="84">
        <v>0.01</v>
      </c>
      <c r="J358" s="84">
        <v>0.01</v>
      </c>
      <c r="K358" s="84">
        <v>0.01</v>
      </c>
      <c r="L358" s="84"/>
      <c r="M358" s="84"/>
      <c r="N358" s="84"/>
      <c r="O358" s="84">
        <v>0.01</v>
      </c>
      <c r="P358" s="84"/>
      <c r="Q358" s="84"/>
      <c r="R358" s="84"/>
      <c r="S358" s="84">
        <v>0.01</v>
      </c>
      <c r="T358" s="84">
        <v>0</v>
      </c>
      <c r="U358" s="84">
        <v>0.01</v>
      </c>
      <c r="V358" s="84"/>
      <c r="W358" s="84"/>
      <c r="X358" s="84"/>
      <c r="Y358" s="84"/>
      <c r="Z358" s="84"/>
      <c r="AA358" s="84">
        <v>1</v>
      </c>
      <c r="AC358" s="84" t="s">
        <v>180</v>
      </c>
      <c r="AD358" s="90">
        <f>J389</f>
        <v>2.2499999999999996</v>
      </c>
      <c r="AE358" s="97">
        <v>2.1104545454545454</v>
      </c>
      <c r="AF358" s="93">
        <f t="shared" si="50"/>
        <v>7.3600000000000012</v>
      </c>
      <c r="AG358" s="93">
        <v>13.67</v>
      </c>
      <c r="AH358" s="93">
        <f>AH323+Table1424364861728496120[[#This Row],[Column1]]</f>
        <v>4.42</v>
      </c>
      <c r="AI358" s="111">
        <f>AI323+Table1424364861728496120[[#This Row],[Column2]]</f>
        <v>4.0216883116883118</v>
      </c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</row>
    <row r="359" spans="1:75" x14ac:dyDescent="0.2">
      <c r="A359" s="84">
        <v>2</v>
      </c>
      <c r="B359" s="84">
        <v>0.02</v>
      </c>
      <c r="C359" s="84">
        <v>0.01</v>
      </c>
      <c r="D359" s="84">
        <v>0.02</v>
      </c>
      <c r="E359" s="34"/>
      <c r="F359" s="84"/>
      <c r="G359" s="34">
        <v>0.01</v>
      </c>
      <c r="H359" s="34">
        <v>0.02</v>
      </c>
      <c r="I359" s="84">
        <v>0.03</v>
      </c>
      <c r="J359" s="34">
        <v>0.03</v>
      </c>
      <c r="K359" s="84">
        <v>0.02</v>
      </c>
      <c r="L359" s="84">
        <v>0.02</v>
      </c>
      <c r="M359" s="34">
        <v>0.02</v>
      </c>
      <c r="N359" s="34">
        <v>0.01</v>
      </c>
      <c r="O359" s="84">
        <v>0.04</v>
      </c>
      <c r="P359" s="34">
        <v>0.01</v>
      </c>
      <c r="Q359" s="34">
        <v>0.01</v>
      </c>
      <c r="R359" s="34">
        <v>0.01</v>
      </c>
      <c r="S359" s="34">
        <v>0.02</v>
      </c>
      <c r="T359" s="34">
        <v>0.01</v>
      </c>
      <c r="U359" s="34">
        <v>0.02</v>
      </c>
      <c r="V359" s="84"/>
      <c r="W359" s="84"/>
      <c r="X359" s="34">
        <v>0.02</v>
      </c>
      <c r="Y359" s="84"/>
      <c r="Z359" s="84"/>
      <c r="AA359" s="84">
        <v>2</v>
      </c>
      <c r="AC359" s="84" t="s">
        <v>96</v>
      </c>
      <c r="AD359" s="90">
        <f>K389</f>
        <v>2.4499999999999993</v>
      </c>
      <c r="AE359" s="97"/>
      <c r="AF359" s="93">
        <f t="shared" si="50"/>
        <v>9.4</v>
      </c>
      <c r="AG359" s="93"/>
      <c r="AH359" s="93">
        <f>AH324+Table1424364861728496120[[#This Row],[Column1]]</f>
        <v>4.8599999999999994</v>
      </c>
      <c r="AI359" s="111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</row>
    <row r="360" spans="1:75" x14ac:dyDescent="0.2">
      <c r="A360" s="84">
        <v>3</v>
      </c>
      <c r="B360" s="84"/>
      <c r="C360" s="84"/>
      <c r="D360" s="84">
        <v>0.01</v>
      </c>
      <c r="E360" s="34"/>
      <c r="F360" s="34"/>
      <c r="G360" s="34"/>
      <c r="H360" s="34"/>
      <c r="I360" s="84"/>
      <c r="J360" s="84"/>
      <c r="K360" s="84"/>
      <c r="L360" s="34"/>
      <c r="M360" s="84"/>
      <c r="N360" s="34"/>
      <c r="O360" s="84"/>
      <c r="P360" s="34"/>
      <c r="Q360" s="34"/>
      <c r="R360" s="84"/>
      <c r="S360" s="34">
        <v>0.01</v>
      </c>
      <c r="T360" s="84"/>
      <c r="U360" s="84">
        <v>0.01</v>
      </c>
      <c r="V360" s="34"/>
      <c r="W360" s="34"/>
      <c r="X360" s="34"/>
      <c r="Y360" s="34"/>
      <c r="Z360" s="34"/>
      <c r="AA360" s="84">
        <v>3</v>
      </c>
      <c r="AC360" s="84" t="s">
        <v>9</v>
      </c>
      <c r="AD360" s="90">
        <f>L389</f>
        <v>2.23</v>
      </c>
      <c r="AE360" s="97">
        <v>2.2826086956521738</v>
      </c>
      <c r="AF360" s="93">
        <f t="shared" si="50"/>
        <v>9.5200000000000014</v>
      </c>
      <c r="AG360" s="93">
        <v>15.889999999999999</v>
      </c>
      <c r="AH360" s="93">
        <f>AH325+Table1424364861728496120[[#This Row],[Column1]]</f>
        <v>4.6899999999999995</v>
      </c>
      <c r="AI360" s="111">
        <f>AI325+Table1424364861728496120[[#This Row],[Column2]]</f>
        <v>4.4865424430641818</v>
      </c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</row>
    <row r="361" spans="1:75" x14ac:dyDescent="0.2">
      <c r="A361" s="84">
        <v>4</v>
      </c>
      <c r="B361" s="84">
        <v>0.15</v>
      </c>
      <c r="C361" s="84">
        <v>0.22</v>
      </c>
      <c r="D361" s="34">
        <v>0.14000000000000001</v>
      </c>
      <c r="E361" s="34">
        <v>0.2</v>
      </c>
      <c r="F361" s="84"/>
      <c r="G361" s="34">
        <v>0.26</v>
      </c>
      <c r="H361" s="34">
        <v>0.53</v>
      </c>
      <c r="I361" s="84">
        <v>0.11</v>
      </c>
      <c r="J361" s="34">
        <v>0.22</v>
      </c>
      <c r="K361" s="84">
        <v>0.19</v>
      </c>
      <c r="L361" s="84">
        <v>0.15</v>
      </c>
      <c r="M361" s="34">
        <v>0.32</v>
      </c>
      <c r="N361" s="34">
        <v>0.14000000000000001</v>
      </c>
      <c r="O361" s="84">
        <v>0.15</v>
      </c>
      <c r="P361" s="34">
        <v>0.19</v>
      </c>
      <c r="Q361" s="34">
        <v>0.2</v>
      </c>
      <c r="R361" s="34">
        <v>0.16</v>
      </c>
      <c r="S361" s="34">
        <v>0.24</v>
      </c>
      <c r="T361" s="34">
        <v>0.16</v>
      </c>
      <c r="U361" s="34">
        <v>0.39</v>
      </c>
      <c r="V361" s="34">
        <v>0.44</v>
      </c>
      <c r="W361" s="84"/>
      <c r="X361" s="34">
        <v>0.21</v>
      </c>
      <c r="Y361" s="84"/>
      <c r="Z361" s="84"/>
      <c r="AA361" s="84">
        <v>4</v>
      </c>
      <c r="AC361" t="s">
        <v>195</v>
      </c>
      <c r="AD361" s="90">
        <f>M389</f>
        <v>2.41</v>
      </c>
      <c r="AE361" s="97">
        <v>2.0730434782608698</v>
      </c>
      <c r="AF361" s="93">
        <f t="shared" si="50"/>
        <v>6.2900000000000009</v>
      </c>
      <c r="AG361" s="93">
        <v>14.469999999999999</v>
      </c>
      <c r="AH361" s="93">
        <f>AH326+Table1424364861728496120[[#This Row],[Column1]]</f>
        <v>4.8000000000000007</v>
      </c>
      <c r="AI361" s="111">
        <f>AI326+Table1424364861728496120[[#This Row],[Column2]]</f>
        <v>3.9911264822134394</v>
      </c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</row>
    <row r="362" spans="1:75" x14ac:dyDescent="0.2">
      <c r="A362" s="84">
        <v>5</v>
      </c>
      <c r="B362" s="34">
        <v>0.06</v>
      </c>
      <c r="C362" s="34">
        <v>0.16</v>
      </c>
      <c r="D362" s="34">
        <v>0.11</v>
      </c>
      <c r="E362" s="34">
        <v>0.13</v>
      </c>
      <c r="F362" s="34"/>
      <c r="G362" s="34">
        <v>0.17</v>
      </c>
      <c r="H362" s="34">
        <v>0.2</v>
      </c>
      <c r="I362" s="34">
        <v>0.14000000000000001</v>
      </c>
      <c r="J362" s="34">
        <v>0.02</v>
      </c>
      <c r="K362" s="34">
        <v>0.08</v>
      </c>
      <c r="L362" s="84">
        <v>0.09</v>
      </c>
      <c r="M362" s="84"/>
      <c r="N362" s="34">
        <v>0.16</v>
      </c>
      <c r="O362" s="34">
        <v>0.17</v>
      </c>
      <c r="P362" s="34">
        <v>0.2</v>
      </c>
      <c r="Q362" s="34">
        <v>0.03</v>
      </c>
      <c r="R362" s="34">
        <v>0.05</v>
      </c>
      <c r="S362" s="34">
        <v>0.04</v>
      </c>
      <c r="T362" s="34">
        <v>0.2</v>
      </c>
      <c r="U362" s="34">
        <v>0.09</v>
      </c>
      <c r="V362" s="34">
        <v>0.19</v>
      </c>
      <c r="W362" s="34"/>
      <c r="X362" s="34">
        <v>0.22</v>
      </c>
      <c r="Y362" s="34"/>
      <c r="Z362" s="34"/>
      <c r="AA362" s="84">
        <v>5</v>
      </c>
      <c r="AC362" s="84" t="s">
        <v>11</v>
      </c>
      <c r="AD362" s="90">
        <f>N389</f>
        <v>2.7899999999999991</v>
      </c>
      <c r="AE362" s="97">
        <v>2.2026086956521742</v>
      </c>
      <c r="AF362" s="93">
        <f t="shared" si="50"/>
        <v>9.2099999999999991</v>
      </c>
      <c r="AG362" s="93">
        <v>15.829999999999998</v>
      </c>
      <c r="AH362" s="93">
        <f>AH327+Table1424364861728496120[[#This Row],[Column1]]</f>
        <v>6.0499999999999989</v>
      </c>
      <c r="AI362" s="111">
        <f>AI327+Table1424364861728496120[[#This Row],[Column2]]</f>
        <v>4.3624703557312259</v>
      </c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</row>
    <row r="363" spans="1:75" x14ac:dyDescent="0.2">
      <c r="A363" s="84">
        <v>6</v>
      </c>
      <c r="B363" s="34">
        <v>0.05</v>
      </c>
      <c r="C363" s="34">
        <v>0.08</v>
      </c>
      <c r="D363" s="34">
        <v>0.03</v>
      </c>
      <c r="E363" s="34">
        <v>0.08</v>
      </c>
      <c r="F363" s="34"/>
      <c r="G363" s="34">
        <v>0.18</v>
      </c>
      <c r="H363" s="34">
        <v>0.15</v>
      </c>
      <c r="I363" s="34">
        <v>0.02</v>
      </c>
      <c r="J363" s="34">
        <v>0.09</v>
      </c>
      <c r="K363" s="34">
        <v>7.0000000000000007E-2</v>
      </c>
      <c r="L363" s="34">
        <v>0.05</v>
      </c>
      <c r="M363" s="84"/>
      <c r="N363" s="34">
        <v>0.27</v>
      </c>
      <c r="O363" s="34">
        <v>0.08</v>
      </c>
      <c r="P363" s="34">
        <v>0.03</v>
      </c>
      <c r="Q363" s="34">
        <v>0.12</v>
      </c>
      <c r="R363" s="34">
        <v>7.0000000000000007E-2</v>
      </c>
      <c r="S363" s="34">
        <v>0.14000000000000001</v>
      </c>
      <c r="T363" s="34">
        <v>0.03</v>
      </c>
      <c r="U363" s="34">
        <v>0.1</v>
      </c>
      <c r="V363" s="34">
        <v>0.11</v>
      </c>
      <c r="W363" s="34"/>
      <c r="X363" s="34">
        <v>7.0000000000000007E-2</v>
      </c>
      <c r="Y363" s="34"/>
      <c r="Z363" s="34"/>
      <c r="AA363" s="84">
        <v>6</v>
      </c>
      <c r="AC363" s="84" t="s">
        <v>185</v>
      </c>
      <c r="AD363" s="90">
        <f>O389</f>
        <v>2.2899999999999996</v>
      </c>
      <c r="AE363" s="97">
        <v>1.85304347826087</v>
      </c>
      <c r="AF363" s="93">
        <f t="shared" si="50"/>
        <v>8.94</v>
      </c>
      <c r="AG363" s="93">
        <v>13.66</v>
      </c>
      <c r="AH363" s="93">
        <f>AH328+Table1424364861728496120[[#This Row],[Column1]]</f>
        <v>4.99</v>
      </c>
      <c r="AI363" s="111">
        <f>AI328+Table1424364861728496120[[#This Row],[Column2]]</f>
        <v>3.7389026915113877</v>
      </c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</row>
    <row r="364" spans="1:75" x14ac:dyDescent="0.2">
      <c r="A364" s="84">
        <v>7</v>
      </c>
      <c r="B364" s="84"/>
      <c r="C364" s="84"/>
      <c r="D364" s="84"/>
      <c r="E364" s="84"/>
      <c r="F364" s="34"/>
      <c r="G364" s="84"/>
      <c r="H364" s="84"/>
      <c r="I364" s="84"/>
      <c r="J364" s="84"/>
      <c r="K364" s="84"/>
      <c r="L364" s="84"/>
      <c r="M364" s="34">
        <v>0.03</v>
      </c>
      <c r="N364" s="34">
        <v>0.03</v>
      </c>
      <c r="O364" s="34"/>
      <c r="P364" s="84"/>
      <c r="Q364" s="34"/>
      <c r="R364" s="84"/>
      <c r="S364" s="84"/>
      <c r="T364" s="84"/>
      <c r="U364" s="84"/>
      <c r="V364" s="84"/>
      <c r="W364" s="84"/>
      <c r="X364" s="84"/>
      <c r="Y364" s="84"/>
      <c r="Z364" s="84"/>
      <c r="AA364" s="84">
        <v>7</v>
      </c>
      <c r="AC364" s="84" t="s">
        <v>13</v>
      </c>
      <c r="AD364" s="90">
        <f>P389</f>
        <v>2.1300000000000003</v>
      </c>
      <c r="AE364" s="97">
        <v>1.6813043478260867</v>
      </c>
      <c r="AF364" s="93">
        <f t="shared" si="50"/>
        <v>8.7300000000000022</v>
      </c>
      <c r="AG364" s="93">
        <v>13.550000000000002</v>
      </c>
      <c r="AH364" s="93">
        <f>AH329+Table1424364861728496120[[#This Row],[Column1]]</f>
        <v>4.1300000000000008</v>
      </c>
      <c r="AI364" s="111">
        <f>AI329+Table1424364861728496120[[#This Row],[Column2]]</f>
        <v>3.5230434782608695</v>
      </c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</row>
    <row r="365" spans="1:75" x14ac:dyDescent="0.2">
      <c r="A365" s="84">
        <v>8</v>
      </c>
      <c r="B365" s="34"/>
      <c r="C365" s="84"/>
      <c r="D365" s="34"/>
      <c r="E365" s="84"/>
      <c r="F365" s="84"/>
      <c r="G365" s="34"/>
      <c r="H365" s="84"/>
      <c r="I365" s="34"/>
      <c r="J365" s="84"/>
      <c r="K365" s="84"/>
      <c r="L365" s="34"/>
      <c r="M365" s="84"/>
      <c r="N365" s="84"/>
      <c r="O365" s="34"/>
      <c r="P365" s="34"/>
      <c r="Q365" s="84"/>
      <c r="R365" s="84"/>
      <c r="S365" s="84"/>
      <c r="T365" s="34"/>
      <c r="U365" s="84"/>
      <c r="V365" s="84"/>
      <c r="W365" s="84"/>
      <c r="X365" s="84"/>
      <c r="Y365" s="84"/>
      <c r="Z365" s="84"/>
      <c r="AA365" s="84">
        <v>8</v>
      </c>
      <c r="AC365" s="84" t="s">
        <v>14</v>
      </c>
      <c r="AD365" s="90">
        <f>Q389</f>
        <v>2.7299999999999995</v>
      </c>
      <c r="AE365" s="97">
        <v>1.8831818181818181</v>
      </c>
      <c r="AF365" s="93">
        <f t="shared" si="50"/>
        <v>8.1999999999999993</v>
      </c>
      <c r="AG365" s="93">
        <v>13.7</v>
      </c>
      <c r="AH365" s="93">
        <f>AH330+Table1424364861728496120[[#This Row],[Column1]]</f>
        <v>3.55</v>
      </c>
      <c r="AI365" s="111">
        <f>AI330+Table1424364861728496120[[#This Row],[Column2]]</f>
        <v>3.4576124600037645</v>
      </c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</row>
    <row r="366" spans="1:75" x14ac:dyDescent="0.2">
      <c r="A366" s="84">
        <v>9</v>
      </c>
      <c r="B366" s="34">
        <v>0.12</v>
      </c>
      <c r="C366" s="34">
        <v>0.18</v>
      </c>
      <c r="D366" s="34">
        <v>0.09</v>
      </c>
      <c r="E366" s="34">
        <v>0.3</v>
      </c>
      <c r="F366" s="84"/>
      <c r="G366" s="34">
        <v>0.15</v>
      </c>
      <c r="H366" s="34">
        <v>0.49</v>
      </c>
      <c r="I366" s="139">
        <v>0.16</v>
      </c>
      <c r="J366" s="159">
        <v>0.24</v>
      </c>
      <c r="K366" s="34">
        <v>0.12</v>
      </c>
      <c r="L366" s="34">
        <v>0.12</v>
      </c>
      <c r="M366" s="159">
        <v>0.33</v>
      </c>
      <c r="N366" s="159">
        <v>0.19</v>
      </c>
      <c r="O366" s="34">
        <v>0.11</v>
      </c>
      <c r="P366" s="34">
        <v>0.15</v>
      </c>
      <c r="Q366" s="34">
        <v>0.31</v>
      </c>
      <c r="R366" s="34">
        <v>0.28999999999999998</v>
      </c>
      <c r="S366" s="34">
        <v>0.39</v>
      </c>
      <c r="T366" s="34">
        <v>0.15</v>
      </c>
      <c r="U366" s="34">
        <v>0.32</v>
      </c>
      <c r="V366" s="34">
        <v>0.38</v>
      </c>
      <c r="W366" s="84"/>
      <c r="X366" s="34">
        <v>0.19</v>
      </c>
      <c r="Y366" s="84"/>
      <c r="Z366" s="84"/>
      <c r="AA366" s="84">
        <v>9</v>
      </c>
      <c r="AC366" s="84" t="s">
        <v>191</v>
      </c>
      <c r="AD366" s="90">
        <f>R389</f>
        <v>2.2500000000000004</v>
      </c>
      <c r="AE366" s="97">
        <v>1.8352941176470587</v>
      </c>
      <c r="AF366" s="93">
        <f t="shared" si="50"/>
        <v>7.3800000000000008</v>
      </c>
      <c r="AG366" s="93">
        <v>13.759999999999998</v>
      </c>
      <c r="AH366" s="93">
        <f>AH331+Table1424364861728496120[[#This Row],[Column1]]</f>
        <v>4.120000000000001</v>
      </c>
      <c r="AI366" s="111">
        <f>AI331+Table1424364861728496120[[#This Row],[Column2]]</f>
        <v>3.9339869281045754</v>
      </c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  <c r="BR366" s="84"/>
      <c r="BS366" s="84"/>
      <c r="BT366" s="84"/>
      <c r="BU366" s="84"/>
      <c r="BV366" s="84"/>
      <c r="BW366" s="84"/>
    </row>
    <row r="367" spans="1:75" x14ac:dyDescent="0.2">
      <c r="A367" s="84">
        <v>10</v>
      </c>
      <c r="B367" s="34"/>
      <c r="C367" s="84"/>
      <c r="D367" s="34"/>
      <c r="E367" s="34"/>
      <c r="F367" s="34"/>
      <c r="G367" s="34">
        <v>0.1</v>
      </c>
      <c r="H367" s="84"/>
      <c r="I367" s="159"/>
      <c r="J367" s="159"/>
      <c r="K367" s="34"/>
      <c r="L367" s="34"/>
      <c r="M367" s="34"/>
      <c r="N367" s="84"/>
      <c r="O367" s="34"/>
      <c r="P367" s="34"/>
      <c r="Q367" s="84"/>
      <c r="R367" s="34"/>
      <c r="S367" s="34"/>
      <c r="T367" s="34"/>
      <c r="U367" s="34"/>
      <c r="V367" s="34"/>
      <c r="W367" s="34"/>
      <c r="X367" s="34"/>
      <c r="Y367" s="34"/>
      <c r="Z367" s="34"/>
      <c r="AA367" s="84">
        <v>10</v>
      </c>
      <c r="AC367" s="84" t="s">
        <v>16</v>
      </c>
      <c r="AD367" s="90">
        <f>S389</f>
        <v>3.0199999999999996</v>
      </c>
      <c r="AE367" s="97">
        <v>2.3126086956521741</v>
      </c>
      <c r="AF367" s="93">
        <f t="shared" si="50"/>
        <v>9.9399999999999977</v>
      </c>
      <c r="AG367" s="93">
        <v>12.81</v>
      </c>
      <c r="AH367" s="93">
        <f>AH332+Table1424364861728496120[[#This Row],[Column1]]</f>
        <v>5.4499999999999993</v>
      </c>
      <c r="AI367" s="111">
        <f>AI332+Table1424364861728496120[[#This Row],[Column2]]</f>
        <v>4.5531262939958594</v>
      </c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</row>
    <row r="368" spans="1:75" x14ac:dyDescent="0.2">
      <c r="A368" s="84">
        <v>11</v>
      </c>
      <c r="B368" s="34">
        <v>0.37</v>
      </c>
      <c r="C368">
        <v>0.4</v>
      </c>
      <c r="D368" s="34">
        <v>0.45</v>
      </c>
      <c r="E368" s="34">
        <v>0.46</v>
      </c>
      <c r="F368" s="34"/>
      <c r="G368" s="34">
        <v>0.38</v>
      </c>
      <c r="H368" s="34">
        <v>0.67</v>
      </c>
      <c r="I368" s="159">
        <v>0.42</v>
      </c>
      <c r="J368" s="159">
        <v>0.5</v>
      </c>
      <c r="K368" s="34">
        <v>0.45</v>
      </c>
      <c r="L368" s="34">
        <v>0.42</v>
      </c>
      <c r="M368" s="34">
        <v>0.5</v>
      </c>
      <c r="N368" s="34">
        <v>0.26</v>
      </c>
      <c r="O368" s="34">
        <v>0.42</v>
      </c>
      <c r="P368" s="34">
        <v>0.42</v>
      </c>
      <c r="Q368" s="34">
        <v>0.28000000000000003</v>
      </c>
      <c r="R368" s="34">
        <v>0.33</v>
      </c>
      <c r="S368" s="34">
        <v>0.39</v>
      </c>
      <c r="T368" s="34">
        <v>0.42</v>
      </c>
      <c r="U368" s="34">
        <v>0.51</v>
      </c>
      <c r="V368" s="34">
        <v>0.36</v>
      </c>
      <c r="W368" s="84"/>
      <c r="X368" s="34">
        <v>0.37</v>
      </c>
      <c r="Y368" s="84"/>
      <c r="Z368" s="84"/>
      <c r="AA368" s="84">
        <v>11</v>
      </c>
      <c r="AC368" s="84" t="s">
        <v>17</v>
      </c>
      <c r="AD368" s="90">
        <f>T389</f>
        <v>2.14</v>
      </c>
      <c r="AE368" s="97">
        <v>1.8652173913043482</v>
      </c>
      <c r="AF368" s="93">
        <f t="shared" si="50"/>
        <v>10.01</v>
      </c>
      <c r="AG368" s="93">
        <v>11.63</v>
      </c>
      <c r="AH368" s="93">
        <f>AH333+Table1424364861728496120[[#This Row],[Column1]]</f>
        <v>5.4</v>
      </c>
      <c r="AI368" s="111">
        <f>AI333+Table1424364861728496120[[#This Row],[Column2]]</f>
        <v>3.8816403162055337</v>
      </c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</row>
    <row r="369" spans="1:75" x14ac:dyDescent="0.2">
      <c r="A369" s="84">
        <v>12</v>
      </c>
      <c r="B369" s="34">
        <v>0.28999999999999998</v>
      </c>
      <c r="C369">
        <v>0.51</v>
      </c>
      <c r="D369">
        <v>0.35</v>
      </c>
      <c r="E369">
        <v>0.6</v>
      </c>
      <c r="F369" s="84"/>
      <c r="G369" s="34">
        <v>0.54</v>
      </c>
      <c r="H369" s="34">
        <v>0.76</v>
      </c>
      <c r="I369">
        <v>0.37</v>
      </c>
      <c r="J369" s="84">
        <v>0.33</v>
      </c>
      <c r="K369" s="34">
        <v>0.39</v>
      </c>
      <c r="L369" s="34">
        <v>0.37</v>
      </c>
      <c r="M369" s="34">
        <v>0.5</v>
      </c>
      <c r="N369" s="34">
        <v>0.39</v>
      </c>
      <c r="O369" s="84">
        <v>0.37</v>
      </c>
      <c r="P369" s="34">
        <v>0.37</v>
      </c>
      <c r="Q369" s="34">
        <v>0.42</v>
      </c>
      <c r="R369" s="34">
        <v>0.35</v>
      </c>
      <c r="S369" s="34">
        <v>0.42</v>
      </c>
      <c r="T369" s="34">
        <v>0.37</v>
      </c>
      <c r="U369" s="34">
        <v>0.54</v>
      </c>
      <c r="V369" s="34">
        <v>0.64</v>
      </c>
      <c r="W369" s="84"/>
      <c r="X369" s="34">
        <v>0.76</v>
      </c>
      <c r="Y369" s="84"/>
      <c r="Z369" s="84"/>
      <c r="AA369" s="84">
        <v>12</v>
      </c>
      <c r="AC369" s="84" t="s">
        <v>18</v>
      </c>
      <c r="AD369" s="90">
        <f>U389</f>
        <v>2.93</v>
      </c>
      <c r="AE369" s="97">
        <v>2.2850000000000001</v>
      </c>
      <c r="AF369" s="93">
        <f t="shared" si="50"/>
        <v>11.280000000000001</v>
      </c>
      <c r="AG369" s="93"/>
      <c r="AH369" s="93">
        <f>AH334+Table1424364861728496120[[#This Row],[Column1]]</f>
        <v>5.59</v>
      </c>
      <c r="AI369" s="111">
        <f>AI334+Table1424364861728496120[[#This Row],[Column2]]</f>
        <v>3.9075000000000002</v>
      </c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</row>
    <row r="370" spans="1:75" x14ac:dyDescent="0.2">
      <c r="A370" s="84">
        <v>13</v>
      </c>
      <c r="B370" s="34">
        <v>7.0000000000000007E-2</v>
      </c>
      <c r="C370" s="84">
        <v>0.06</v>
      </c>
      <c r="D370" s="34">
        <v>0.09</v>
      </c>
      <c r="E370" s="34">
        <v>0.14000000000000001</v>
      </c>
      <c r="F370" s="34"/>
      <c r="G370" s="34">
        <v>0.34</v>
      </c>
      <c r="H370" s="159">
        <v>0.08</v>
      </c>
      <c r="I370" s="34">
        <v>0.09</v>
      </c>
      <c r="J370" s="159">
        <v>0.08</v>
      </c>
      <c r="K370" s="34">
        <v>0.08</v>
      </c>
      <c r="L370" s="34">
        <v>7.0000000000000007E-2</v>
      </c>
      <c r="M370" s="34">
        <v>0.06</v>
      </c>
      <c r="N370" s="34">
        <v>0.28999999999999998</v>
      </c>
      <c r="O370" s="34">
        <v>0.09</v>
      </c>
      <c r="P370" s="34">
        <v>0.05</v>
      </c>
      <c r="Q370" s="34">
        <v>0.08</v>
      </c>
      <c r="R370" s="34">
        <v>0.09</v>
      </c>
      <c r="S370" s="34">
        <v>0.13</v>
      </c>
      <c r="T370" s="34">
        <v>0.05</v>
      </c>
      <c r="U370" s="34">
        <v>7.0000000000000007E-2</v>
      </c>
      <c r="V370" s="34">
        <v>7.0000000000000007E-2</v>
      </c>
      <c r="W370" s="34"/>
      <c r="X370" s="34">
        <v>0.1</v>
      </c>
      <c r="Y370" s="34"/>
      <c r="Z370" s="34"/>
      <c r="AA370" s="84">
        <v>13</v>
      </c>
      <c r="AC370" s="84" t="s">
        <v>19</v>
      </c>
      <c r="AD370" s="90">
        <f>V389</f>
        <v>3.419999999999999</v>
      </c>
      <c r="AE370" s="97">
        <v>3.1050000000000009</v>
      </c>
      <c r="AF370" s="93">
        <f t="shared" si="50"/>
        <v>10.489999999999998</v>
      </c>
      <c r="AG370" s="93"/>
      <c r="AH370" s="93">
        <f>AH335+Table1424364861728496120[[#This Row],[Column1]]</f>
        <v>6.5599999999999987</v>
      </c>
      <c r="AI370" s="111">
        <f>AI335+Table1424364861728496120[[#This Row],[Column2]]</f>
        <v>5.8023076923076928</v>
      </c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</row>
    <row r="371" spans="1:75" x14ac:dyDescent="0.2">
      <c r="A371" s="84">
        <v>14</v>
      </c>
      <c r="B371" s="34"/>
      <c r="C371" s="84"/>
      <c r="D371" s="84"/>
      <c r="E371" s="84"/>
      <c r="F371" s="34"/>
      <c r="G371" s="34">
        <v>0.08</v>
      </c>
      <c r="H371" s="84"/>
      <c r="I371" s="159">
        <v>0.01</v>
      </c>
      <c r="J371" s="159"/>
      <c r="K371" s="34">
        <v>0.01</v>
      </c>
      <c r="L371" s="34"/>
      <c r="M371" s="84"/>
      <c r="N371" s="34">
        <v>0.08</v>
      </c>
      <c r="O371" s="34">
        <v>0.01</v>
      </c>
      <c r="P371" s="84"/>
      <c r="Q371" s="34">
        <v>0.01</v>
      </c>
      <c r="R371" s="34">
        <v>0.02</v>
      </c>
      <c r="T371" s="84"/>
      <c r="U371" s="34"/>
      <c r="V371" s="34"/>
      <c r="W371" s="34"/>
      <c r="X371" s="34"/>
      <c r="Y371" s="34"/>
      <c r="Z371" s="34"/>
      <c r="AA371" s="84">
        <v>14</v>
      </c>
      <c r="AC371" s="84"/>
      <c r="AD371" s="90"/>
      <c r="AE371" s="90"/>
      <c r="AF371" s="92"/>
      <c r="AG371" s="92"/>
      <c r="AH371" s="93"/>
      <c r="AI371" s="111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</row>
    <row r="372" spans="1:75" ht="13.5" customHeight="1" x14ac:dyDescent="0.2">
      <c r="A372" s="84">
        <v>15</v>
      </c>
      <c r="B372" s="34">
        <v>0.02</v>
      </c>
      <c r="C372" s="34">
        <v>0.02</v>
      </c>
      <c r="D372" s="34"/>
      <c r="E372" s="84"/>
      <c r="F372" s="84"/>
      <c r="G372" s="84"/>
      <c r="H372" s="34">
        <v>0.15</v>
      </c>
      <c r="I372" s="159"/>
      <c r="J372" s="159"/>
      <c r="K372" s="34"/>
      <c r="L372" s="34">
        <v>0.03</v>
      </c>
      <c r="M372" s="34">
        <v>0.04</v>
      </c>
      <c r="N372" s="34">
        <v>0.02</v>
      </c>
      <c r="O372" s="34"/>
      <c r="P372" s="34">
        <v>0.02</v>
      </c>
      <c r="Q372" s="84"/>
      <c r="R372" s="34"/>
      <c r="S372" s="84"/>
      <c r="T372" s="34">
        <v>0.02</v>
      </c>
      <c r="U372" s="34">
        <v>0.01</v>
      </c>
      <c r="V372" s="34">
        <v>0.06</v>
      </c>
      <c r="W372" s="34"/>
      <c r="X372" s="34"/>
      <c r="Y372" s="34"/>
      <c r="Z372" s="34"/>
      <c r="AA372" s="84">
        <v>15</v>
      </c>
      <c r="AC372" s="84" t="s">
        <v>101</v>
      </c>
      <c r="AD372" s="90"/>
      <c r="AE372" s="90"/>
      <c r="AF372" s="92"/>
      <c r="AG372" s="170"/>
      <c r="AH372" s="92" t="s">
        <v>145</v>
      </c>
      <c r="AI372" s="93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</row>
    <row r="373" spans="1:75" x14ac:dyDescent="0.2">
      <c r="A373" s="84">
        <v>16</v>
      </c>
      <c r="B373" s="34"/>
      <c r="C373" s="84"/>
      <c r="D373" s="34"/>
      <c r="E373" s="34"/>
      <c r="F373" s="34"/>
      <c r="G373" s="34"/>
      <c r="H373" s="34"/>
      <c r="I373" s="159"/>
      <c r="J373" s="159"/>
      <c r="K373" s="34">
        <v>0.01</v>
      </c>
      <c r="L373" s="34">
        <v>0.01</v>
      </c>
      <c r="M373" s="34"/>
      <c r="N373" s="34">
        <v>0.02</v>
      </c>
      <c r="O373" s="34"/>
      <c r="P373" s="34">
        <v>0.03</v>
      </c>
      <c r="Q373" s="84"/>
      <c r="R373" s="34"/>
      <c r="S373" s="34"/>
      <c r="T373" s="34">
        <v>0.03</v>
      </c>
      <c r="U373" s="34"/>
      <c r="V373" s="34"/>
      <c r="W373" s="34"/>
      <c r="X373" s="34">
        <v>0.01</v>
      </c>
      <c r="Y373" s="34"/>
      <c r="Z373" s="34"/>
      <c r="AA373" s="84">
        <v>16</v>
      </c>
      <c r="AC373" s="84"/>
      <c r="AD373" s="91" t="s">
        <v>102</v>
      </c>
      <c r="AE373" s="91"/>
      <c r="AF373" s="92"/>
      <c r="AG373" s="92"/>
      <c r="AH373" s="93"/>
      <c r="AI373" s="111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</row>
    <row r="374" spans="1:75" x14ac:dyDescent="0.2">
      <c r="A374" s="84">
        <v>17</v>
      </c>
      <c r="B374" s="34"/>
      <c r="C374" s="84"/>
      <c r="E374" s="34"/>
      <c r="F374" s="84"/>
      <c r="G374" s="84"/>
      <c r="H374" s="34"/>
      <c r="I374" s="159"/>
      <c r="J374" s="159"/>
      <c r="K374" s="34"/>
      <c r="L374" s="34"/>
      <c r="M374" s="34"/>
      <c r="N374" s="34"/>
      <c r="O374" s="84"/>
      <c r="P374" s="34"/>
      <c r="Q374" s="84"/>
      <c r="R374" s="34"/>
      <c r="S374" s="34"/>
      <c r="T374" s="34"/>
      <c r="U374" s="34"/>
      <c r="V374" s="34"/>
      <c r="W374" s="34"/>
      <c r="X374" s="34"/>
      <c r="Y374" s="34"/>
      <c r="Z374" s="34"/>
      <c r="AA374" s="84">
        <v>17</v>
      </c>
      <c r="AC374" s="84"/>
      <c r="AD374" s="90"/>
      <c r="AE374" s="90"/>
      <c r="AF374" s="92"/>
      <c r="AG374" s="92"/>
      <c r="AH374" s="93"/>
      <c r="AI374" s="109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</row>
    <row r="375" spans="1:75" x14ac:dyDescent="0.2">
      <c r="A375" s="84">
        <v>18</v>
      </c>
      <c r="B375" s="34">
        <v>0.15</v>
      </c>
      <c r="C375" s="34">
        <v>0.15</v>
      </c>
      <c r="D375" s="34">
        <v>0.18</v>
      </c>
      <c r="E375" s="34">
        <v>0.18</v>
      </c>
      <c r="F375" s="34"/>
      <c r="G375" s="34">
        <v>0.1</v>
      </c>
      <c r="H375" s="34">
        <v>0.11</v>
      </c>
      <c r="I375" s="159">
        <v>0.16</v>
      </c>
      <c r="J375" s="159">
        <v>0.18</v>
      </c>
      <c r="K375" s="34">
        <v>0.18</v>
      </c>
      <c r="L375" s="34">
        <v>0.2</v>
      </c>
      <c r="M375" s="34">
        <v>0.11</v>
      </c>
      <c r="N375" s="34">
        <v>0.13</v>
      </c>
      <c r="O375" s="34">
        <v>0.17</v>
      </c>
      <c r="P375" s="34">
        <v>0.09</v>
      </c>
      <c r="Q375" s="34">
        <v>0.15</v>
      </c>
      <c r="R375" s="34">
        <v>0.13</v>
      </c>
      <c r="S375" s="34">
        <v>0.19</v>
      </c>
      <c r="T375" s="34">
        <v>0.09</v>
      </c>
      <c r="U375" s="34">
        <v>0.16</v>
      </c>
      <c r="V375" s="34">
        <v>0.17</v>
      </c>
      <c r="W375" s="34"/>
      <c r="X375" s="34">
        <v>0.14000000000000001</v>
      </c>
      <c r="Y375" s="34"/>
      <c r="Z375" s="34"/>
      <c r="AA375" s="84">
        <v>18</v>
      </c>
      <c r="AC375" s="84"/>
      <c r="AD375" s="90"/>
      <c r="AE375" s="90"/>
      <c r="AF375" s="92"/>
      <c r="AG375" s="92"/>
      <c r="AH375" s="93"/>
      <c r="AI375" s="93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</row>
    <row r="376" spans="1:75" x14ac:dyDescent="0.2">
      <c r="A376" s="84">
        <v>19</v>
      </c>
      <c r="B376" s="34">
        <v>0.35</v>
      </c>
      <c r="C376" s="34">
        <v>0.28999999999999998</v>
      </c>
      <c r="D376" s="34">
        <v>0.41</v>
      </c>
      <c r="E376" s="34">
        <v>0.59</v>
      </c>
      <c r="F376" s="84"/>
      <c r="G376" s="34">
        <v>0.32</v>
      </c>
      <c r="H376" s="34">
        <v>0.43</v>
      </c>
      <c r="I376" s="84">
        <v>0.56000000000000005</v>
      </c>
      <c r="J376" s="34">
        <v>0.4</v>
      </c>
      <c r="K376" s="34">
        <v>0.52</v>
      </c>
      <c r="L376" s="34">
        <v>0.54</v>
      </c>
      <c r="M376" s="34">
        <v>0.33</v>
      </c>
      <c r="N376" s="34">
        <v>0.56999999999999995</v>
      </c>
      <c r="O376" s="34">
        <v>0.39</v>
      </c>
      <c r="P376" s="34">
        <v>0.32</v>
      </c>
      <c r="Q376" s="34">
        <v>0.63</v>
      </c>
      <c r="R376" s="34">
        <v>0.4</v>
      </c>
      <c r="S376" s="34">
        <v>0.68</v>
      </c>
      <c r="T376" s="34">
        <v>0.32</v>
      </c>
      <c r="U376" s="34">
        <v>0.41</v>
      </c>
      <c r="V376" s="34">
        <v>0.57999999999999996</v>
      </c>
      <c r="W376" s="34"/>
      <c r="X376" s="34">
        <v>0.34</v>
      </c>
      <c r="Y376" s="34"/>
      <c r="Z376" s="34"/>
      <c r="AA376" s="84">
        <v>19</v>
      </c>
      <c r="AC376" s="84"/>
      <c r="AD376" s="90"/>
      <c r="AE376" s="90"/>
      <c r="AF376" s="92"/>
      <c r="AG376" s="92"/>
      <c r="AH376" s="93"/>
      <c r="AI376" s="93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</row>
    <row r="377" spans="1:75" x14ac:dyDescent="0.2">
      <c r="A377" s="84">
        <v>20</v>
      </c>
      <c r="B377" s="84"/>
      <c r="C377" s="34">
        <v>0.01</v>
      </c>
      <c r="D377" s="34">
        <v>0.01</v>
      </c>
      <c r="E377" s="34">
        <v>0.16</v>
      </c>
      <c r="F377" s="84"/>
      <c r="G377" s="34"/>
      <c r="H377" s="84"/>
      <c r="I377" s="84"/>
      <c r="J377" s="84"/>
      <c r="K377" s="34">
        <v>0.01</v>
      </c>
      <c r="L377" s="34">
        <v>0.01</v>
      </c>
      <c r="M377" s="84"/>
      <c r="N377" s="34">
        <v>0.02</v>
      </c>
      <c r="O377" s="34">
        <v>0.01</v>
      </c>
      <c r="P377" s="84"/>
      <c r="Q377" s="84"/>
      <c r="R377" s="84"/>
      <c r="S377" s="84"/>
      <c r="T377" s="84"/>
      <c r="U377" s="34">
        <v>0.01</v>
      </c>
      <c r="V377" s="34">
        <v>0.01</v>
      </c>
      <c r="W377" s="84"/>
      <c r="X377" s="84"/>
      <c r="Y377" s="84"/>
      <c r="Z377" s="84"/>
      <c r="AA377" s="84">
        <v>20</v>
      </c>
      <c r="AC377" s="84"/>
      <c r="AD377" s="90"/>
      <c r="AE377" s="90"/>
      <c r="AF377" s="92"/>
      <c r="AG377" s="92"/>
      <c r="AH377" s="93"/>
      <c r="AI377" s="93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</row>
    <row r="378" spans="1:75" x14ac:dyDescent="0.2">
      <c r="A378" s="84">
        <v>21</v>
      </c>
      <c r="B378" s="84"/>
      <c r="C378" s="84"/>
      <c r="D378" s="84"/>
      <c r="E378" s="34">
        <v>0.01</v>
      </c>
      <c r="F378" s="84"/>
      <c r="G378" s="34">
        <v>0.03</v>
      </c>
      <c r="H378" s="84">
        <v>0.02</v>
      </c>
      <c r="I378" s="84">
        <v>0.01</v>
      </c>
      <c r="J378" s="84"/>
      <c r="K378" s="84"/>
      <c r="L378" s="84"/>
      <c r="M378" s="84"/>
      <c r="N378" s="34">
        <v>0.01</v>
      </c>
      <c r="O378" s="34">
        <v>0.01</v>
      </c>
      <c r="P378" s="84"/>
      <c r="Q378" s="84"/>
      <c r="R378" s="84"/>
      <c r="S378" s="84"/>
      <c r="T378" s="84"/>
      <c r="U378" s="84"/>
      <c r="V378" s="34"/>
      <c r="W378" s="34"/>
      <c r="X378" s="34"/>
      <c r="Y378" s="34"/>
      <c r="Z378" s="34"/>
      <c r="AA378" s="84">
        <v>21</v>
      </c>
      <c r="AC378" s="84"/>
      <c r="AD378" s="90"/>
      <c r="AE378" s="90"/>
      <c r="AF378" s="92"/>
      <c r="AG378" s="92"/>
      <c r="AH378" s="93"/>
      <c r="AI378" s="93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</row>
    <row r="379" spans="1:75" x14ac:dyDescent="0.2">
      <c r="A379" s="84">
        <v>22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34">
        <v>0.01</v>
      </c>
      <c r="L379" s="84"/>
      <c r="M379" s="84"/>
      <c r="N379" s="84"/>
      <c r="O379" s="34"/>
      <c r="P379" s="84"/>
      <c r="Q379" s="84"/>
      <c r="R379" s="84"/>
      <c r="S379" s="84"/>
      <c r="T379" s="84"/>
      <c r="U379" s="84"/>
      <c r="V379" s="34">
        <v>0.01</v>
      </c>
      <c r="W379" s="84"/>
      <c r="X379" s="84"/>
      <c r="Y379" s="84"/>
      <c r="Z379" s="84"/>
      <c r="AA379" s="84">
        <v>22</v>
      </c>
      <c r="AC379" s="84"/>
      <c r="AD379" s="90"/>
      <c r="AE379" s="90"/>
      <c r="AF379" s="92"/>
      <c r="AG379" s="92"/>
      <c r="AH379" s="93"/>
      <c r="AI379" s="93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</row>
    <row r="380" spans="1:75" x14ac:dyDescent="0.2">
      <c r="A380" s="84">
        <v>23</v>
      </c>
      <c r="B380" s="84">
        <v>0.14000000000000001</v>
      </c>
      <c r="C380" s="34">
        <v>0.08</v>
      </c>
      <c r="D380" s="34">
        <v>0.17</v>
      </c>
      <c r="E380" s="34">
        <v>0.21</v>
      </c>
      <c r="F380" s="34"/>
      <c r="G380" s="34">
        <v>0.02</v>
      </c>
      <c r="H380" s="84"/>
      <c r="I380" s="34">
        <v>0.15</v>
      </c>
      <c r="J380" s="34">
        <v>0.09</v>
      </c>
      <c r="K380" s="34">
        <v>0.16</v>
      </c>
      <c r="L380" s="84"/>
      <c r="M380" s="34">
        <v>0.05</v>
      </c>
      <c r="N380" s="34">
        <v>0.04</v>
      </c>
      <c r="O380" s="34">
        <v>0.14000000000000001</v>
      </c>
      <c r="P380" s="34">
        <v>0.11</v>
      </c>
      <c r="Q380" s="34">
        <v>0.19</v>
      </c>
      <c r="R380" s="34">
        <v>0.12</v>
      </c>
      <c r="S380" s="34">
        <v>0.09</v>
      </c>
      <c r="T380" s="34">
        <v>0.11</v>
      </c>
      <c r="U380" s="34">
        <v>0.14000000000000001</v>
      </c>
      <c r="V380" s="34">
        <v>0.17</v>
      </c>
      <c r="W380" s="34"/>
      <c r="X380" s="34">
        <v>0.22</v>
      </c>
      <c r="Y380" s="34"/>
      <c r="Z380" s="34"/>
      <c r="AA380" s="84">
        <v>23</v>
      </c>
      <c r="AC380" s="84"/>
      <c r="AD380" s="90"/>
      <c r="AE380" s="90"/>
      <c r="AF380" s="92"/>
      <c r="AG380" s="92"/>
      <c r="AH380" s="93"/>
      <c r="AI380" s="93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</row>
    <row r="381" spans="1:75" x14ac:dyDescent="0.2">
      <c r="A381" s="84">
        <v>24</v>
      </c>
      <c r="B381" s="84"/>
      <c r="C381" s="84"/>
      <c r="D381" s="84"/>
      <c r="E381" s="34">
        <v>0.01</v>
      </c>
      <c r="F381" s="34"/>
      <c r="G381" s="34"/>
      <c r="H381" s="34">
        <v>0.01</v>
      </c>
      <c r="I381" s="84"/>
      <c r="J381" s="84"/>
      <c r="K381" s="34"/>
      <c r="L381" s="84"/>
      <c r="M381" s="84"/>
      <c r="N381" s="34">
        <v>0.01</v>
      </c>
      <c r="O381" s="84"/>
      <c r="P381" s="84"/>
      <c r="Q381" s="84"/>
      <c r="R381" s="84"/>
      <c r="T381" s="84"/>
      <c r="U381" s="84"/>
      <c r="V381" s="34"/>
      <c r="W381" s="34"/>
      <c r="X381" s="34"/>
      <c r="Y381" s="34"/>
      <c r="Z381" s="34"/>
      <c r="AA381" s="84">
        <v>24</v>
      </c>
      <c r="AC381" s="84"/>
      <c r="AD381" s="90"/>
      <c r="AE381" s="90"/>
      <c r="AF381" s="92"/>
      <c r="AG381" s="92"/>
      <c r="AH381" s="93"/>
      <c r="AI381" s="93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</row>
    <row r="382" spans="1:75" x14ac:dyDescent="0.2">
      <c r="A382" s="84">
        <v>25</v>
      </c>
      <c r="C382" s="84"/>
      <c r="D382" s="84"/>
      <c r="E382" s="34"/>
      <c r="F382" s="34"/>
      <c r="G382" s="34"/>
      <c r="H382" s="84"/>
      <c r="I382" s="84"/>
      <c r="J382" s="84"/>
      <c r="K382" s="34"/>
      <c r="L382" s="84"/>
      <c r="M382" s="34"/>
      <c r="N382" s="34"/>
      <c r="O382" s="84"/>
      <c r="P382" s="34"/>
      <c r="Q382" s="84"/>
      <c r="S382" s="84"/>
      <c r="T382" s="34"/>
      <c r="U382" s="34"/>
      <c r="V382" s="34"/>
      <c r="W382" s="34"/>
      <c r="X382" s="34"/>
      <c r="Y382" s="34"/>
      <c r="Z382" s="34"/>
      <c r="AA382" s="84">
        <v>25</v>
      </c>
      <c r="AC382" s="84"/>
      <c r="AD382" s="90"/>
      <c r="AE382" s="90"/>
      <c r="AF382" s="92"/>
      <c r="AG382" s="92"/>
      <c r="AH382" s="93"/>
      <c r="AI382" s="93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</row>
    <row r="383" spans="1:75" x14ac:dyDescent="0.2">
      <c r="A383" s="84">
        <v>26</v>
      </c>
      <c r="B383" s="84"/>
      <c r="C383" s="84"/>
      <c r="E383" s="34"/>
      <c r="F383" s="84"/>
      <c r="G383" s="34"/>
      <c r="H383" s="84"/>
      <c r="I383" s="34"/>
      <c r="J383" s="84">
        <v>0.01</v>
      </c>
      <c r="K383" s="34"/>
      <c r="L383" s="84"/>
      <c r="M383" s="84"/>
      <c r="N383" s="84"/>
      <c r="P383" s="84"/>
      <c r="Q383" s="84"/>
      <c r="R383" s="84"/>
      <c r="S383" s="34"/>
      <c r="T383" s="84"/>
      <c r="U383" s="84"/>
      <c r="V383" s="34"/>
      <c r="W383" s="34"/>
      <c r="X383" s="34"/>
      <c r="Y383" s="34"/>
      <c r="Z383" s="34"/>
      <c r="AA383" s="84">
        <v>26</v>
      </c>
      <c r="AC383" s="84"/>
      <c r="AD383" s="90"/>
      <c r="AE383" s="90"/>
      <c r="AF383" s="92"/>
      <c r="AG383" s="92"/>
      <c r="AH383" s="93"/>
      <c r="AI383" s="93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</row>
    <row r="384" spans="1:75" x14ac:dyDescent="0.2">
      <c r="A384" s="84">
        <v>27</v>
      </c>
      <c r="B384">
        <v>0.04</v>
      </c>
      <c r="C384" s="84">
        <v>0.03</v>
      </c>
      <c r="D384" s="84">
        <v>0.03</v>
      </c>
      <c r="E384" s="34">
        <v>0.03</v>
      </c>
      <c r="F384" s="84"/>
      <c r="G384" s="34">
        <v>0.01</v>
      </c>
      <c r="H384" s="34">
        <v>0.02</v>
      </c>
      <c r="I384" s="84">
        <v>0.01</v>
      </c>
      <c r="J384" s="34">
        <v>0.02</v>
      </c>
      <c r="K384" s="84">
        <v>0.05</v>
      </c>
      <c r="L384" s="84">
        <v>0.05</v>
      </c>
      <c r="M384" s="84"/>
      <c r="N384" s="34">
        <v>0.01</v>
      </c>
      <c r="O384">
        <v>0.01</v>
      </c>
      <c r="P384" s="34">
        <v>0.03</v>
      </c>
      <c r="Q384" s="34">
        <v>0.01</v>
      </c>
      <c r="R384" s="34">
        <v>0.02</v>
      </c>
      <c r="S384" s="34">
        <v>0.03</v>
      </c>
      <c r="T384" s="34">
        <v>0.03</v>
      </c>
      <c r="U384" s="84"/>
      <c r="V384" s="34">
        <v>0.01</v>
      </c>
      <c r="W384" s="34"/>
      <c r="X384" s="34">
        <v>0.02</v>
      </c>
      <c r="Y384" s="34"/>
      <c r="Z384" s="34"/>
      <c r="AA384" s="84">
        <v>27</v>
      </c>
      <c r="AC384" s="84"/>
      <c r="AD384" s="90"/>
      <c r="AE384" s="90"/>
      <c r="AF384" s="92"/>
      <c r="AG384" s="92"/>
      <c r="AH384" s="93"/>
      <c r="AI384" s="93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</row>
    <row r="385" spans="1:75" x14ac:dyDescent="0.2">
      <c r="A385" s="84">
        <v>28</v>
      </c>
      <c r="C385" s="84"/>
      <c r="F385" s="84"/>
      <c r="G385" s="34"/>
      <c r="H385" s="84"/>
      <c r="I385" s="84"/>
      <c r="J385" s="84"/>
      <c r="L385" s="84"/>
      <c r="M385" s="84"/>
      <c r="N385" s="34">
        <v>0.01</v>
      </c>
      <c r="Q385" s="84"/>
      <c r="U385" s="84"/>
      <c r="V385" s="84"/>
      <c r="W385" s="84"/>
      <c r="X385" s="84"/>
      <c r="Y385" s="84"/>
      <c r="Z385" s="84"/>
      <c r="AA385" s="84">
        <v>28</v>
      </c>
      <c r="AC385" s="136">
        <v>81055</v>
      </c>
      <c r="AD385" s="135"/>
      <c r="AE385" s="133" t="s">
        <v>107</v>
      </c>
      <c r="AF385" s="135"/>
      <c r="AG385" s="135"/>
      <c r="AH385" s="126"/>
      <c r="AI385" s="105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</row>
    <row r="386" spans="1:75" x14ac:dyDescent="0.2">
      <c r="A386" s="84">
        <v>29</v>
      </c>
      <c r="B386" s="84">
        <v>7.0000000000000007E-2</v>
      </c>
      <c r="C386" s="84">
        <v>0.21</v>
      </c>
      <c r="D386" s="84">
        <v>0.06</v>
      </c>
      <c r="E386" s="34">
        <v>0.32</v>
      </c>
      <c r="F386" s="84"/>
      <c r="G386" s="34">
        <v>0.11</v>
      </c>
      <c r="H386" s="34">
        <v>0.32</v>
      </c>
      <c r="I386" s="84">
        <v>0.09</v>
      </c>
      <c r="J386" s="34">
        <v>0.03</v>
      </c>
      <c r="K386" s="84">
        <v>0.09</v>
      </c>
      <c r="L386" s="84">
        <v>0.1</v>
      </c>
      <c r="M386" s="34">
        <v>0.12</v>
      </c>
      <c r="N386" s="34">
        <v>0.13</v>
      </c>
      <c r="O386">
        <v>0.09</v>
      </c>
      <c r="P386" s="84">
        <v>0.1</v>
      </c>
      <c r="Q386" s="34">
        <v>0.27</v>
      </c>
      <c r="R386" s="34">
        <v>0.21</v>
      </c>
      <c r="S386" s="34">
        <v>0.23</v>
      </c>
      <c r="T386" s="84">
        <v>0.15</v>
      </c>
      <c r="U386" s="34">
        <v>0.14000000000000001</v>
      </c>
      <c r="V386" s="34">
        <v>0.21</v>
      </c>
      <c r="W386" s="84"/>
      <c r="X386" s="34">
        <v>0.42</v>
      </c>
      <c r="Y386" s="84"/>
      <c r="Z386" s="84"/>
      <c r="AA386" s="84">
        <v>29</v>
      </c>
      <c r="AC386" s="84"/>
      <c r="AD386" s="90" t="s">
        <v>62</v>
      </c>
      <c r="AE386" s="90" t="s">
        <v>115</v>
      </c>
      <c r="AF386" s="92" t="s">
        <v>99</v>
      </c>
      <c r="AG386" s="124" t="s">
        <v>116</v>
      </c>
      <c r="AH386" s="93" t="s">
        <v>100</v>
      </c>
      <c r="AI386" s="109" t="s">
        <v>178</v>
      </c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</row>
    <row r="387" spans="1:75" x14ac:dyDescent="0.2">
      <c r="A387" s="84">
        <v>30</v>
      </c>
      <c r="B387" s="84"/>
      <c r="C387" s="84"/>
      <c r="E387" s="84">
        <v>0.03</v>
      </c>
      <c r="F387" s="34"/>
      <c r="G387" s="34"/>
      <c r="H387" s="84"/>
      <c r="I387" s="84">
        <v>0.02</v>
      </c>
      <c r="J387" s="84"/>
      <c r="L387" s="84"/>
      <c r="M387" s="34"/>
      <c r="N387" s="84"/>
      <c r="O387">
        <v>0.02</v>
      </c>
      <c r="P387" s="34">
        <v>0.01</v>
      </c>
      <c r="Q387" s="84">
        <v>0.02</v>
      </c>
      <c r="R387" s="84"/>
      <c r="S387" s="34">
        <v>0.01</v>
      </c>
      <c r="T387" s="84"/>
      <c r="U387" s="84"/>
      <c r="V387" s="34">
        <v>0.01</v>
      </c>
      <c r="W387" s="34"/>
      <c r="X387" s="34">
        <v>0.03</v>
      </c>
      <c r="Y387" s="34"/>
      <c r="Z387" s="34"/>
      <c r="AA387" s="84">
        <v>30</v>
      </c>
      <c r="AC387" s="84" t="s">
        <v>1</v>
      </c>
      <c r="AD387" s="90">
        <f>B425</f>
        <v>0</v>
      </c>
      <c r="AE387" s="97">
        <v>1.4739130434782608</v>
      </c>
      <c r="AF387" s="93">
        <f>AW28</f>
        <v>7.65</v>
      </c>
      <c r="AG387" s="93">
        <v>14.810000000000002</v>
      </c>
      <c r="AH387" s="93">
        <f>AH352+Table1525374962738597121[[#This Row],[Column1]]</f>
        <v>3.8900000000000006</v>
      </c>
      <c r="AI387" s="111">
        <f>AI352+Table1525374962738597121[[#This Row],[Column2]]</f>
        <v>4.8355928853754939</v>
      </c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</row>
    <row r="388" spans="1:75" x14ac:dyDescent="0.2">
      <c r="A388" s="84">
        <v>31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>
        <v>31</v>
      </c>
      <c r="AC388" s="84" t="s">
        <v>2</v>
      </c>
      <c r="AD388" s="90">
        <f>C425</f>
        <v>0</v>
      </c>
      <c r="AE388" s="97">
        <v>2.3158823529411769</v>
      </c>
      <c r="AF388" s="93">
        <f>AW29</f>
        <v>8.2999999999999989</v>
      </c>
      <c r="AG388" s="93">
        <v>15.120000000000001</v>
      </c>
      <c r="AH388" s="93">
        <f>AH353+Table1525374962738597121[[#This Row],[Column1]]</f>
        <v>4.7899999999999991</v>
      </c>
      <c r="AI388" s="111">
        <f>AI353+Table1525374962738597121[[#This Row],[Column2]]</f>
        <v>7.0651031991744073</v>
      </c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</row>
    <row r="389" spans="1:75" x14ac:dyDescent="0.2">
      <c r="A389" s="102" t="s">
        <v>37</v>
      </c>
      <c r="B389" s="102">
        <f t="shared" ref="B389:Y389" si="51">SUM(B358:B388)</f>
        <v>1.9100000000000004</v>
      </c>
      <c r="C389" s="102">
        <f t="shared" si="51"/>
        <v>2.4199999999999995</v>
      </c>
      <c r="D389" s="102">
        <f t="shared" si="51"/>
        <v>2.1599999999999997</v>
      </c>
      <c r="E389" s="102">
        <f t="shared" si="51"/>
        <v>3.4499999999999993</v>
      </c>
      <c r="F389" s="102">
        <f t="shared" si="51"/>
        <v>0</v>
      </c>
      <c r="G389" s="102">
        <f t="shared" si="51"/>
        <v>2.7999999999999994</v>
      </c>
      <c r="H389" s="102">
        <f t="shared" si="51"/>
        <v>3.96</v>
      </c>
      <c r="I389" s="102">
        <f t="shared" si="51"/>
        <v>2.3599999999999994</v>
      </c>
      <c r="J389" s="102">
        <f t="shared" si="51"/>
        <v>2.2499999999999996</v>
      </c>
      <c r="K389" s="102">
        <f t="shared" si="51"/>
        <v>2.4499999999999993</v>
      </c>
      <c r="L389" s="102">
        <f t="shared" si="51"/>
        <v>2.23</v>
      </c>
      <c r="M389" s="102">
        <f t="shared" si="51"/>
        <v>2.41</v>
      </c>
      <c r="N389" s="102">
        <f t="shared" si="51"/>
        <v>2.7899999999999991</v>
      </c>
      <c r="O389" s="102">
        <f t="shared" si="51"/>
        <v>2.2899999999999996</v>
      </c>
      <c r="P389" s="102">
        <f t="shared" si="51"/>
        <v>2.1300000000000003</v>
      </c>
      <c r="Q389" s="102">
        <f t="shared" si="51"/>
        <v>2.7299999999999995</v>
      </c>
      <c r="R389" s="102">
        <f t="shared" si="51"/>
        <v>2.2500000000000004</v>
      </c>
      <c r="S389" s="102">
        <f t="shared" si="51"/>
        <v>3.0199999999999996</v>
      </c>
      <c r="T389" s="102">
        <f t="shared" si="51"/>
        <v>2.14</v>
      </c>
      <c r="U389" s="102">
        <f t="shared" si="51"/>
        <v>2.93</v>
      </c>
      <c r="V389" s="102">
        <f t="shared" si="51"/>
        <v>3.419999999999999</v>
      </c>
      <c r="W389" s="102">
        <f t="shared" si="51"/>
        <v>0</v>
      </c>
      <c r="X389" s="102">
        <f t="shared" si="51"/>
        <v>3.12</v>
      </c>
      <c r="Y389" s="102">
        <f t="shared" si="51"/>
        <v>0</v>
      </c>
      <c r="Z389" s="102"/>
      <c r="AC389" s="84" t="s">
        <v>113</v>
      </c>
      <c r="AD389" s="90">
        <f>D425</f>
        <v>0</v>
      </c>
      <c r="AE389" s="97"/>
      <c r="AF389" s="93">
        <f>AW30</f>
        <v>7.3599999999999994</v>
      </c>
      <c r="AG389" s="93">
        <v>16.690000000000001</v>
      </c>
      <c r="AH389" s="93">
        <f>AH354+Table1525374962738597121[[#This Row],[Column1]]</f>
        <v>4.379999999999999</v>
      </c>
      <c r="AI389" s="111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</row>
    <row r="390" spans="1:75" x14ac:dyDescent="0.2">
      <c r="A390" s="34" t="s">
        <v>259</v>
      </c>
      <c r="B390" s="84">
        <v>1</v>
      </c>
      <c r="C390" s="84">
        <v>28</v>
      </c>
      <c r="D390" s="84">
        <v>5</v>
      </c>
      <c r="E390" s="84">
        <v>35</v>
      </c>
      <c r="F390" s="84"/>
      <c r="G390" s="34">
        <v>32</v>
      </c>
      <c r="H390" s="34">
        <v>29</v>
      </c>
      <c r="I390" s="34">
        <v>36</v>
      </c>
      <c r="J390" s="34">
        <v>39</v>
      </c>
      <c r="K390" s="34">
        <v>2</v>
      </c>
      <c r="L390" s="34">
        <v>27</v>
      </c>
      <c r="M390" s="34">
        <v>198</v>
      </c>
      <c r="N390" s="34">
        <v>30</v>
      </c>
      <c r="O390" s="34">
        <v>34</v>
      </c>
      <c r="P390" s="34">
        <v>43</v>
      </c>
      <c r="Q390" s="34">
        <v>18</v>
      </c>
      <c r="R390" s="34">
        <v>8</v>
      </c>
      <c r="S390" s="34">
        <v>37</v>
      </c>
      <c r="T390" s="34" t="s">
        <v>260</v>
      </c>
      <c r="U390" s="34">
        <v>33</v>
      </c>
      <c r="V390" s="34">
        <v>25</v>
      </c>
      <c r="W390" s="34" t="s">
        <v>268</v>
      </c>
      <c r="X390" s="34" t="s">
        <v>270</v>
      </c>
      <c r="Y390" s="34" t="s">
        <v>274</v>
      </c>
      <c r="Z390" s="34"/>
      <c r="AC390" s="84" t="s">
        <v>4</v>
      </c>
      <c r="AD390" s="90">
        <f>E425</f>
        <v>0</v>
      </c>
      <c r="AE390" s="97">
        <v>2.5139130434782611</v>
      </c>
      <c r="AF390" s="93">
        <f>AW31</f>
        <v>10.78</v>
      </c>
      <c r="AG390" s="93">
        <v>20.93</v>
      </c>
      <c r="AH390" s="93">
        <f>AH355+Table1525374962738597121[[#This Row],[Column1]]</f>
        <v>6.2999999999999989</v>
      </c>
      <c r="AI390" s="111">
        <f>AI355+Table1525374962738597121[[#This Row],[Column2]]</f>
        <v>7.5230434782608704</v>
      </c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</row>
    <row r="391" spans="1:75" x14ac:dyDescent="0.2">
      <c r="A391" s="84"/>
      <c r="B391" s="84"/>
      <c r="C391" s="84"/>
      <c r="D391" s="84"/>
      <c r="E391" s="34" t="s">
        <v>212</v>
      </c>
      <c r="F391" s="84"/>
      <c r="G391" s="34" t="s">
        <v>220</v>
      </c>
      <c r="H391" s="34" t="s">
        <v>216</v>
      </c>
      <c r="I391" s="84"/>
      <c r="J391" s="84"/>
      <c r="K391" s="84"/>
      <c r="L391" s="34" t="s">
        <v>228</v>
      </c>
      <c r="M391" t="s">
        <v>257</v>
      </c>
      <c r="N391" s="84"/>
      <c r="O391" s="87"/>
      <c r="P391" s="84"/>
      <c r="Q391" s="165"/>
      <c r="R391" s="34" t="s">
        <v>225</v>
      </c>
      <c r="S391" s="34" t="s">
        <v>221</v>
      </c>
      <c r="T391" s="84"/>
      <c r="U391" s="34" t="s">
        <v>39</v>
      </c>
      <c r="V391" s="34" t="s">
        <v>218</v>
      </c>
      <c r="W391" s="34" t="s">
        <v>269</v>
      </c>
      <c r="X391" s="34" t="s">
        <v>271</v>
      </c>
      <c r="Y391" s="34" t="s">
        <v>275</v>
      </c>
      <c r="Z391" s="34"/>
      <c r="AC391" s="84" t="s">
        <v>5</v>
      </c>
      <c r="AD391" s="90">
        <f>F425</f>
        <v>0</v>
      </c>
      <c r="AE391" s="97">
        <v>1.5</v>
      </c>
      <c r="AF391" s="93">
        <f>AW32</f>
        <v>5.5</v>
      </c>
      <c r="AG391" s="93">
        <v>17.54</v>
      </c>
      <c r="AH391" s="93">
        <f>AH356+Table1525374962738597121[[#This Row],[Column1]]</f>
        <v>2.65</v>
      </c>
      <c r="AI391" s="111">
        <f>AI356+Table1525374962738597121[[#This Row],[Column2]]</f>
        <v>5.8043892339544518</v>
      </c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</row>
    <row r="392" spans="1:75" x14ac:dyDescent="0.2">
      <c r="A392" s="84" t="s">
        <v>50</v>
      </c>
      <c r="B392" s="84" t="s">
        <v>1</v>
      </c>
      <c r="C392" s="84" t="s">
        <v>2</v>
      </c>
      <c r="D392" s="84" t="s">
        <v>113</v>
      </c>
      <c r="E392" s="84" t="s">
        <v>4</v>
      </c>
      <c r="F392" s="84" t="s">
        <v>5</v>
      </c>
      <c r="G392" s="34" t="s">
        <v>219</v>
      </c>
      <c r="H392" s="34" t="s">
        <v>217</v>
      </c>
      <c r="I392" s="84" t="s">
        <v>6</v>
      </c>
      <c r="J392" s="84" t="s">
        <v>180</v>
      </c>
      <c r="K392" s="84" t="s">
        <v>96</v>
      </c>
      <c r="L392" s="84" t="s">
        <v>9</v>
      </c>
      <c r="N392" s="84" t="s">
        <v>11</v>
      </c>
      <c r="O392" s="34" t="s">
        <v>209</v>
      </c>
      <c r="P392" s="84" t="s">
        <v>13</v>
      </c>
      <c r="Q392" s="162" t="s">
        <v>208</v>
      </c>
      <c r="R392" s="84" t="s">
        <v>191</v>
      </c>
      <c r="S392" s="34" t="s">
        <v>210</v>
      </c>
      <c r="T392" s="84" t="s">
        <v>17</v>
      </c>
      <c r="U392" s="34" t="s">
        <v>211</v>
      </c>
      <c r="V392" s="84" t="s">
        <v>19</v>
      </c>
      <c r="W392" s="84"/>
      <c r="X392" s="84"/>
      <c r="Y392" s="84"/>
      <c r="Z392" s="84"/>
      <c r="AC392" s="84" t="s">
        <v>6</v>
      </c>
      <c r="AD392" s="90">
        <f>I425</f>
        <v>0</v>
      </c>
      <c r="AE392" s="97">
        <v>1.5505263157894735</v>
      </c>
      <c r="AF392" s="93">
        <f t="shared" ref="AF392:AF405" si="52">AW35</f>
        <v>7.39</v>
      </c>
      <c r="AG392" s="93">
        <v>15.569999999999997</v>
      </c>
      <c r="AH392" s="93">
        <f>AH357+Table1525374962738597121[[#This Row],[Column1]]</f>
        <v>5.01</v>
      </c>
      <c r="AI392" s="111">
        <f>AI357+Table1525374962738597121[[#This Row],[Column2]]</f>
        <v>4.8752321981424149</v>
      </c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</row>
    <row r="393" spans="1:75" x14ac:dyDescent="0.2">
      <c r="A393" s="84">
        <v>2021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C393" s="84" t="s">
        <v>180</v>
      </c>
      <c r="AD393" s="90">
        <f>J425</f>
        <v>0</v>
      </c>
      <c r="AE393" s="97">
        <v>1.7908695652173916</v>
      </c>
      <c r="AF393" s="93">
        <f t="shared" si="52"/>
        <v>7.3600000000000012</v>
      </c>
      <c r="AG393" s="93">
        <v>15.5</v>
      </c>
      <c r="AH393" s="93">
        <f>AH358+Table1525374962738597121[[#This Row],[Column1]]</f>
        <v>4.42</v>
      </c>
      <c r="AI393" s="111">
        <f>AI358+Table1525374962738597121[[#This Row],[Column2]]</f>
        <v>5.8125578769057036</v>
      </c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</row>
    <row r="394" spans="1:75" x14ac:dyDescent="0.2">
      <c r="A394" s="84">
        <v>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>
        <v>1</v>
      </c>
      <c r="AC394" s="84" t="s">
        <v>96</v>
      </c>
      <c r="AD394" s="90">
        <f>K425</f>
        <v>0</v>
      </c>
      <c r="AE394" s="97"/>
      <c r="AF394" s="93">
        <f t="shared" si="52"/>
        <v>9.4</v>
      </c>
      <c r="AG394" s="93"/>
      <c r="AH394" s="93">
        <f>AH359+Table1525374962738597121[[#This Row],[Column1]]</f>
        <v>4.8599999999999994</v>
      </c>
      <c r="AI394" s="111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</row>
    <row r="395" spans="1:75" x14ac:dyDescent="0.2">
      <c r="A395" s="84">
        <v>2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>
        <v>2</v>
      </c>
      <c r="AC395" s="84" t="s">
        <v>9</v>
      </c>
      <c r="AD395" s="90">
        <f>L425</f>
        <v>0</v>
      </c>
      <c r="AE395" s="97">
        <v>2.0100000000000002</v>
      </c>
      <c r="AF395" s="93">
        <f t="shared" si="52"/>
        <v>9.5200000000000014</v>
      </c>
      <c r="AG395" s="93">
        <v>17.899999999999999</v>
      </c>
      <c r="AH395" s="93">
        <f>AH360+Table1525374962738597121[[#This Row],[Column1]]</f>
        <v>4.6899999999999995</v>
      </c>
      <c r="AI395" s="111">
        <f>AI360+Table1525374962738597121[[#This Row],[Column2]]</f>
        <v>6.4965424430641825</v>
      </c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</row>
    <row r="396" spans="1:75" x14ac:dyDescent="0.2">
      <c r="A396" s="84">
        <v>3</v>
      </c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>
        <v>3</v>
      </c>
      <c r="AC396" s="34" t="s">
        <v>195</v>
      </c>
      <c r="AD396" s="90">
        <f>M425</f>
        <v>0</v>
      </c>
      <c r="AE396" s="97">
        <v>1.8673913043478259</v>
      </c>
      <c r="AF396" s="93">
        <f t="shared" si="52"/>
        <v>6.2900000000000009</v>
      </c>
      <c r="AG396" s="93">
        <v>16.39</v>
      </c>
      <c r="AH396" s="93">
        <f>AH361+Table1525374962738597121[[#This Row],[Column1]]</f>
        <v>4.8000000000000007</v>
      </c>
      <c r="AI396" s="111">
        <f>AI361+Table1525374962738597121[[#This Row],[Column2]]</f>
        <v>5.858517786561265</v>
      </c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</row>
    <row r="397" spans="1:75" x14ac:dyDescent="0.2">
      <c r="A397" s="84">
        <v>4</v>
      </c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>
        <v>4</v>
      </c>
      <c r="AC397" s="84" t="s">
        <v>11</v>
      </c>
      <c r="AD397" s="90">
        <f>N425</f>
        <v>0</v>
      </c>
      <c r="AE397" s="97">
        <v>1.7295652173913041</v>
      </c>
      <c r="AF397" s="93">
        <f t="shared" si="52"/>
        <v>9.2099999999999991</v>
      </c>
      <c r="AG397" s="93">
        <v>17.669999999999998</v>
      </c>
      <c r="AH397" s="93">
        <f>AH362+Table1525374962738597121[[#This Row],[Column1]]</f>
        <v>6.0499999999999989</v>
      </c>
      <c r="AI397" s="111">
        <f>AI362+Table1525374962738597121[[#This Row],[Column2]]</f>
        <v>6.09203557312253</v>
      </c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</row>
    <row r="398" spans="1:75" x14ac:dyDescent="0.2">
      <c r="A398" s="84">
        <v>5</v>
      </c>
      <c r="M398" s="84"/>
      <c r="N398" s="84"/>
      <c r="O398" s="84"/>
      <c r="P398" s="84"/>
      <c r="Q398" s="84"/>
      <c r="R398" s="84"/>
      <c r="T398" s="84"/>
      <c r="U398" s="84"/>
      <c r="V398" s="84"/>
      <c r="W398" s="84"/>
      <c r="X398" s="84"/>
      <c r="Y398" s="84"/>
      <c r="Z398" s="84"/>
      <c r="AA398" s="84">
        <v>5</v>
      </c>
      <c r="AC398" s="84" t="s">
        <v>185</v>
      </c>
      <c r="AD398" s="90">
        <f>O425</f>
        <v>0</v>
      </c>
      <c r="AE398" s="97">
        <v>1.735217391304348</v>
      </c>
      <c r="AF398" s="93">
        <f t="shared" si="52"/>
        <v>8.94</v>
      </c>
      <c r="AG398" s="93">
        <v>15.38</v>
      </c>
      <c r="AH398" s="93">
        <f>AH363+Table1525374962738597121[[#This Row],[Column1]]</f>
        <v>4.99</v>
      </c>
      <c r="AI398" s="111">
        <f>AI363+Table1525374962738597121[[#This Row],[Column2]]</f>
        <v>5.4741200828157357</v>
      </c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</row>
    <row r="399" spans="1:75" x14ac:dyDescent="0.2">
      <c r="A399" s="84">
        <v>6</v>
      </c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>
        <v>6</v>
      </c>
      <c r="AC399" s="84" t="s">
        <v>13</v>
      </c>
      <c r="AD399" s="90">
        <f>P425</f>
        <v>0</v>
      </c>
      <c r="AE399" s="97">
        <v>1.6473913043478261</v>
      </c>
      <c r="AF399" s="93">
        <f t="shared" si="52"/>
        <v>8.7300000000000022</v>
      </c>
      <c r="AG399" s="93">
        <v>15.180000000000003</v>
      </c>
      <c r="AH399" s="93">
        <f>AH364+Table1525374962738597121[[#This Row],[Column1]]</f>
        <v>4.1300000000000008</v>
      </c>
      <c r="AI399" s="111">
        <f>AI364+Table1525374962738597121[[#This Row],[Column2]]</f>
        <v>5.1704347826086954</v>
      </c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</row>
    <row r="400" spans="1:75" x14ac:dyDescent="0.2">
      <c r="A400" s="84">
        <v>7</v>
      </c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>
        <v>7</v>
      </c>
      <c r="AC400" s="84" t="s">
        <v>14</v>
      </c>
      <c r="AD400" s="90">
        <f>Q425</f>
        <v>0</v>
      </c>
      <c r="AE400" s="97">
        <v>1.6790476190476189</v>
      </c>
      <c r="AF400" s="93">
        <f t="shared" si="52"/>
        <v>8.1999999999999993</v>
      </c>
      <c r="AG400" s="93">
        <v>15.379999999999999</v>
      </c>
      <c r="AH400" s="93">
        <f>AH365+Table1525374962738597121[[#This Row],[Column1]]</f>
        <v>3.55</v>
      </c>
      <c r="AI400" s="111">
        <f>AI365+Table1525374962738597121[[#This Row],[Column2]]</f>
        <v>5.1366600790513832</v>
      </c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</row>
    <row r="401" spans="1:75" x14ac:dyDescent="0.2">
      <c r="A401" s="84">
        <v>8</v>
      </c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>
        <v>8</v>
      </c>
      <c r="AC401" s="84" t="s">
        <v>191</v>
      </c>
      <c r="AD401" s="90">
        <f>R425</f>
        <v>0</v>
      </c>
      <c r="AE401" s="97">
        <v>1.4900000000000002</v>
      </c>
      <c r="AF401" s="93">
        <f t="shared" si="52"/>
        <v>7.3800000000000008</v>
      </c>
      <c r="AG401" s="93">
        <v>15.579999999999998</v>
      </c>
      <c r="AH401" s="93">
        <f>AH366+Table1525374962738597121[[#This Row],[Column1]]</f>
        <v>4.120000000000001</v>
      </c>
      <c r="AI401" s="111">
        <f>AI366+Table1525374962738597121[[#This Row],[Column2]]</f>
        <v>5.4239869281045756</v>
      </c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</row>
    <row r="402" spans="1:75" x14ac:dyDescent="0.2">
      <c r="A402" s="84">
        <v>9</v>
      </c>
      <c r="M402" s="84"/>
      <c r="N402" s="159"/>
      <c r="O402" s="159"/>
      <c r="Q402" s="84"/>
      <c r="R402" s="84"/>
      <c r="S402" s="84"/>
      <c r="T402" s="84"/>
      <c r="U402" s="84"/>
      <c r="V402" s="34"/>
      <c r="W402" s="34"/>
      <c r="X402" s="34"/>
      <c r="Y402" s="34"/>
      <c r="Z402" s="34"/>
      <c r="AA402" s="84">
        <v>9</v>
      </c>
      <c r="AC402" s="84" t="s">
        <v>16</v>
      </c>
      <c r="AD402" s="90">
        <f>S425</f>
        <v>0</v>
      </c>
      <c r="AE402" s="97">
        <v>2.0334782608695652</v>
      </c>
      <c r="AF402" s="93">
        <f t="shared" si="52"/>
        <v>9.9399999999999977</v>
      </c>
      <c r="AG402" s="93">
        <v>14.350000000000001</v>
      </c>
      <c r="AH402" s="93">
        <f>AH367+Table1525374962738597121[[#This Row],[Column1]]</f>
        <v>5.4499999999999993</v>
      </c>
      <c r="AI402" s="111">
        <f>AI367+Table1525374962738597121[[#This Row],[Column2]]</f>
        <v>6.5866045548654242</v>
      </c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</row>
    <row r="403" spans="1:75" x14ac:dyDescent="0.2">
      <c r="A403" s="84">
        <v>10</v>
      </c>
      <c r="M403" s="84"/>
      <c r="N403" s="84"/>
      <c r="O403" s="84"/>
      <c r="P403" s="84"/>
      <c r="Q403" s="84"/>
      <c r="R403" s="84"/>
      <c r="T403" s="84"/>
      <c r="U403" s="84"/>
      <c r="V403" s="84"/>
      <c r="W403" s="84"/>
      <c r="X403" s="84"/>
      <c r="Y403" s="84"/>
      <c r="Z403" s="84"/>
      <c r="AA403" s="84">
        <v>10</v>
      </c>
      <c r="AC403" s="84" t="s">
        <v>17</v>
      </c>
      <c r="AD403" s="90">
        <f>T425</f>
        <v>0</v>
      </c>
      <c r="AE403" s="97">
        <v>1.5850000000000002</v>
      </c>
      <c r="AF403" s="93">
        <f t="shared" si="52"/>
        <v>10.01</v>
      </c>
      <c r="AG403" s="93">
        <v>13.16</v>
      </c>
      <c r="AH403" s="93">
        <f>AH368+Table1525374962738597121[[#This Row],[Column1]]</f>
        <v>5.4</v>
      </c>
      <c r="AI403" s="111">
        <f>AI368+Table1525374962738597121[[#This Row],[Column2]]</f>
        <v>5.4666403162055337</v>
      </c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</row>
    <row r="404" spans="1:75" x14ac:dyDescent="0.2">
      <c r="A404" s="84">
        <v>11</v>
      </c>
      <c r="M404" s="84"/>
      <c r="N404" s="84"/>
      <c r="O404" s="84"/>
      <c r="Q404" s="84"/>
      <c r="R404" s="84"/>
      <c r="T404" s="84"/>
      <c r="U404" s="34"/>
      <c r="V404" s="84"/>
      <c r="W404" s="84"/>
      <c r="X404" s="84"/>
      <c r="Y404" s="84"/>
      <c r="Z404" s="84"/>
      <c r="AA404" s="84">
        <v>11</v>
      </c>
      <c r="AC404" s="84" t="s">
        <v>18</v>
      </c>
      <c r="AD404" s="90">
        <f>U425</f>
        <v>0</v>
      </c>
      <c r="AE404" s="97">
        <v>2.3391666666666668</v>
      </c>
      <c r="AF404" s="93">
        <f t="shared" si="52"/>
        <v>11.280000000000001</v>
      </c>
      <c r="AG404" s="93"/>
      <c r="AH404" s="93">
        <f>AH369+Table1525374962738597121[[#This Row],[Column1]]</f>
        <v>5.59</v>
      </c>
      <c r="AI404" s="111">
        <f>AI369+Table1525374962738597121[[#This Row],[Column2]]</f>
        <v>6.246666666666667</v>
      </c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</row>
    <row r="405" spans="1:75" x14ac:dyDescent="0.2">
      <c r="A405" s="84">
        <v>12</v>
      </c>
      <c r="M405" s="84"/>
      <c r="N405" s="84"/>
      <c r="O405" s="84"/>
      <c r="Q405" s="84"/>
      <c r="S405" s="84"/>
      <c r="T405" s="84"/>
      <c r="U405" s="84"/>
      <c r="V405" s="84"/>
      <c r="W405" s="84"/>
      <c r="X405" s="84"/>
      <c r="Y405" s="84"/>
      <c r="Z405" s="84"/>
      <c r="AA405" s="84">
        <v>12</v>
      </c>
      <c r="AC405" s="84" t="s">
        <v>19</v>
      </c>
      <c r="AD405" s="90">
        <f>V425</f>
        <v>0</v>
      </c>
      <c r="AE405" s="97">
        <v>3.2076923076923078</v>
      </c>
      <c r="AF405" s="93">
        <f t="shared" si="52"/>
        <v>10.489999999999998</v>
      </c>
      <c r="AG405" s="93"/>
      <c r="AH405" s="93">
        <f>AH370+Table1525374962738597121[[#This Row],[Column1]]</f>
        <v>6.5599999999999987</v>
      </c>
      <c r="AI405" s="111">
        <f>AI370+Table1525374962738597121[[#This Row],[Column2]]</f>
        <v>9.0100000000000016</v>
      </c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</row>
    <row r="406" spans="1:75" x14ac:dyDescent="0.2">
      <c r="A406" s="84">
        <v>13</v>
      </c>
      <c r="M406" s="84"/>
      <c r="N406" s="84"/>
      <c r="O406" s="84"/>
      <c r="Q406" s="84"/>
      <c r="S406" s="84"/>
      <c r="T406" s="84"/>
      <c r="U406" s="84"/>
      <c r="V406" s="84"/>
      <c r="W406" s="84"/>
      <c r="X406" s="84"/>
      <c r="Y406" s="84"/>
      <c r="Z406" s="84"/>
      <c r="AA406" s="84">
        <v>13</v>
      </c>
      <c r="AC406" s="84"/>
      <c r="AD406" s="90"/>
      <c r="AE406" s="90"/>
      <c r="AF406" s="92"/>
      <c r="AG406" s="92"/>
      <c r="AH406" s="93"/>
      <c r="AI406" s="111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</row>
    <row r="407" spans="1:75" x14ac:dyDescent="0.2">
      <c r="A407" s="84">
        <v>14</v>
      </c>
      <c r="M407" s="84"/>
      <c r="N407" s="84"/>
      <c r="O407" s="34"/>
      <c r="P407" s="84"/>
      <c r="Q407" s="34"/>
      <c r="R407" s="84"/>
      <c r="T407" s="84"/>
      <c r="U407" s="34"/>
      <c r="V407" s="34"/>
      <c r="W407" s="34"/>
      <c r="X407" s="34"/>
      <c r="Y407" s="34"/>
      <c r="Z407" s="34"/>
      <c r="AA407" s="84">
        <v>14</v>
      </c>
      <c r="AC407" s="84" t="s">
        <v>101</v>
      </c>
      <c r="AD407" s="90"/>
      <c r="AE407" s="90"/>
      <c r="AF407" s="92"/>
      <c r="AG407" s="170"/>
      <c r="AH407" s="92" t="s">
        <v>145</v>
      </c>
      <c r="AI407" s="93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</row>
    <row r="408" spans="1:75" x14ac:dyDescent="0.2">
      <c r="A408" s="84">
        <v>15</v>
      </c>
      <c r="M408" s="84"/>
      <c r="N408" s="34"/>
      <c r="O408" s="34"/>
      <c r="P408" s="34"/>
      <c r="Q408" s="34"/>
      <c r="R408" s="34"/>
      <c r="S408" s="84"/>
      <c r="T408" s="34"/>
      <c r="U408" s="34"/>
      <c r="V408" s="34"/>
      <c r="W408" s="34"/>
      <c r="X408" s="34"/>
      <c r="Y408" s="34"/>
      <c r="Z408" s="34"/>
      <c r="AA408" s="84">
        <v>15</v>
      </c>
      <c r="AC408" s="84"/>
      <c r="AD408" s="91" t="s">
        <v>102</v>
      </c>
      <c r="AE408" s="91"/>
      <c r="AF408" s="92"/>
      <c r="AG408" s="92"/>
      <c r="AH408" s="93"/>
      <c r="AI408" s="111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</row>
    <row r="409" spans="1:75" x14ac:dyDescent="0.2">
      <c r="A409" s="84">
        <v>16</v>
      </c>
      <c r="M409" s="34"/>
      <c r="N409" s="34"/>
      <c r="O409" s="34"/>
      <c r="P409" s="34"/>
      <c r="Q409" s="34"/>
      <c r="R409" s="34"/>
      <c r="S409" s="84"/>
      <c r="T409" s="34"/>
      <c r="U409" s="34"/>
      <c r="V409" s="34"/>
      <c r="W409" s="34"/>
      <c r="X409" s="34"/>
      <c r="Y409" s="34"/>
      <c r="Z409" s="34"/>
      <c r="AA409" s="84">
        <v>16</v>
      </c>
      <c r="AC409" s="84"/>
      <c r="AD409" s="90"/>
      <c r="AE409" s="90"/>
      <c r="AF409" s="92"/>
      <c r="AG409" s="92"/>
      <c r="AH409" s="93"/>
      <c r="AI409" s="109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</row>
    <row r="410" spans="1:75" x14ac:dyDescent="0.2">
      <c r="A410" s="84">
        <v>17</v>
      </c>
      <c r="M410" s="34"/>
      <c r="N410" s="84"/>
      <c r="O410" s="34"/>
      <c r="P410" s="84"/>
      <c r="Q410" s="84"/>
      <c r="R410" s="84"/>
      <c r="S410" s="84"/>
      <c r="T410" s="34"/>
      <c r="U410" s="34"/>
      <c r="V410" s="34"/>
      <c r="W410" s="34"/>
      <c r="X410" s="34"/>
      <c r="Y410" s="34"/>
      <c r="Z410" s="34"/>
      <c r="AA410" s="84">
        <v>17</v>
      </c>
      <c r="AC410" s="84"/>
      <c r="AD410" s="90"/>
      <c r="AE410" s="90"/>
      <c r="AF410" s="92"/>
      <c r="AG410" s="92"/>
      <c r="AH410" s="93"/>
      <c r="AI410" s="93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</row>
    <row r="411" spans="1:75" x14ac:dyDescent="0.2">
      <c r="A411" s="84">
        <v>18</v>
      </c>
      <c r="M411" s="84"/>
      <c r="N411" s="34"/>
      <c r="O411" s="34"/>
      <c r="P411" s="34"/>
      <c r="Q411" s="34"/>
      <c r="R411" s="34"/>
      <c r="T411" s="34"/>
      <c r="U411" s="34"/>
      <c r="V411" s="34"/>
      <c r="W411" s="34"/>
      <c r="X411" s="34"/>
      <c r="Y411" s="34"/>
      <c r="Z411" s="34"/>
      <c r="AA411" s="84">
        <v>18</v>
      </c>
      <c r="AC411" s="84"/>
      <c r="AD411" s="90"/>
      <c r="AE411" s="90"/>
      <c r="AF411" s="92"/>
      <c r="AG411" s="92"/>
      <c r="AH411" s="93"/>
      <c r="AI411" s="93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</row>
    <row r="412" spans="1:75" x14ac:dyDescent="0.2">
      <c r="A412" s="84">
        <v>19</v>
      </c>
      <c r="M412" s="34"/>
      <c r="N412" s="34"/>
      <c r="O412" s="34"/>
      <c r="P412" s="34"/>
      <c r="Q412" s="34"/>
      <c r="R412" s="34"/>
      <c r="S412" s="84"/>
      <c r="T412" s="34"/>
      <c r="U412" s="34"/>
      <c r="V412" s="34"/>
      <c r="W412" s="34"/>
      <c r="X412" s="34"/>
      <c r="Y412" s="34"/>
      <c r="Z412" s="34"/>
      <c r="AA412" s="84">
        <v>19</v>
      </c>
      <c r="AC412" s="84"/>
      <c r="AD412" s="90"/>
      <c r="AE412" s="90"/>
      <c r="AF412" s="92"/>
      <c r="AG412" s="92"/>
      <c r="AH412" s="93"/>
      <c r="AI412" s="93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</row>
    <row r="413" spans="1:75" x14ac:dyDescent="0.2">
      <c r="A413" s="84">
        <v>20</v>
      </c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84">
        <v>20</v>
      </c>
      <c r="AC413" s="84"/>
      <c r="AD413" s="90"/>
      <c r="AE413" s="90"/>
      <c r="AF413" s="92"/>
      <c r="AG413" s="92"/>
      <c r="AH413" s="93"/>
      <c r="AI413" s="93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</row>
    <row r="414" spans="1:75" x14ac:dyDescent="0.2">
      <c r="A414" s="84">
        <v>21</v>
      </c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84">
        <v>21</v>
      </c>
      <c r="AC414" s="84"/>
      <c r="AD414" s="90"/>
      <c r="AE414" s="90"/>
      <c r="AF414" s="92"/>
      <c r="AG414" s="92"/>
      <c r="AH414" s="93"/>
      <c r="AI414" s="93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</row>
    <row r="415" spans="1:75" x14ac:dyDescent="0.2">
      <c r="A415" s="84">
        <v>22</v>
      </c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84">
        <v>22</v>
      </c>
      <c r="AC415" s="84"/>
      <c r="AD415" s="90"/>
      <c r="AE415" s="90"/>
      <c r="AF415" s="92"/>
      <c r="AG415" s="92"/>
      <c r="AH415" s="93"/>
      <c r="AI415" s="93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</row>
    <row r="416" spans="1:75" x14ac:dyDescent="0.2">
      <c r="A416" s="84">
        <v>23</v>
      </c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>
        <v>23</v>
      </c>
      <c r="AC416" s="84"/>
      <c r="AD416" s="90"/>
      <c r="AE416" s="90"/>
      <c r="AF416" s="92"/>
      <c r="AG416" s="92"/>
      <c r="AH416" s="93"/>
      <c r="AI416" s="93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</row>
    <row r="417" spans="1:75" x14ac:dyDescent="0.2">
      <c r="A417" s="84">
        <v>24</v>
      </c>
      <c r="M417" s="84"/>
      <c r="N417" s="84"/>
      <c r="O417" s="84"/>
      <c r="P417" s="84"/>
      <c r="Q417" s="84"/>
      <c r="R417" s="84"/>
      <c r="T417" s="84"/>
      <c r="U417" s="84"/>
      <c r="V417" s="84"/>
      <c r="W417" s="84"/>
      <c r="X417" s="84"/>
      <c r="Y417" s="84"/>
      <c r="Z417" s="84"/>
      <c r="AA417" s="84">
        <v>24</v>
      </c>
      <c r="AC417" s="84"/>
      <c r="AD417" s="90"/>
      <c r="AE417" s="90"/>
      <c r="AF417" s="92"/>
      <c r="AG417" s="92"/>
      <c r="AH417" s="93"/>
      <c r="AI417" s="93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</row>
    <row r="418" spans="1:75" x14ac:dyDescent="0.2">
      <c r="A418" s="84">
        <v>25</v>
      </c>
      <c r="M418" s="34"/>
      <c r="N418" s="34"/>
      <c r="O418" s="34"/>
      <c r="P418" s="84"/>
      <c r="Q418" s="34"/>
      <c r="R418" s="34"/>
      <c r="S418" s="84"/>
      <c r="T418" s="84"/>
      <c r="U418" s="34"/>
      <c r="V418" s="34"/>
      <c r="W418" s="34"/>
      <c r="X418" s="34"/>
      <c r="Y418" s="34"/>
      <c r="Z418" s="34"/>
      <c r="AA418" s="84">
        <v>25</v>
      </c>
      <c r="AC418" s="84"/>
      <c r="AD418" s="90"/>
      <c r="AE418" s="90"/>
      <c r="AF418" s="92"/>
      <c r="AG418" s="92"/>
      <c r="AH418" s="93"/>
      <c r="AI418" s="93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</row>
    <row r="419" spans="1:75" x14ac:dyDescent="0.2">
      <c r="A419" s="84">
        <v>26</v>
      </c>
      <c r="M419" s="34"/>
      <c r="N419" s="34"/>
      <c r="O419" s="34"/>
      <c r="P419" s="34"/>
      <c r="Q419" s="84"/>
      <c r="R419" s="34"/>
      <c r="S419" s="84"/>
      <c r="T419" s="34"/>
      <c r="U419" s="34"/>
      <c r="V419" s="34"/>
      <c r="W419" s="34"/>
      <c r="X419" s="34"/>
      <c r="Y419" s="34"/>
      <c r="Z419" s="34"/>
      <c r="AA419" s="84">
        <v>26</v>
      </c>
      <c r="AC419" s="84"/>
      <c r="AD419" s="90"/>
      <c r="AE419" s="90"/>
      <c r="AF419" s="92"/>
      <c r="AG419" s="92"/>
      <c r="AH419" s="93"/>
      <c r="AI419" s="93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</row>
    <row r="420" spans="1:75" x14ac:dyDescent="0.2">
      <c r="A420" s="84">
        <v>27</v>
      </c>
      <c r="M420" s="84"/>
      <c r="N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>
        <v>27</v>
      </c>
      <c r="AC420" s="84"/>
      <c r="AD420" s="90"/>
      <c r="AE420" s="90"/>
      <c r="AF420" s="92"/>
      <c r="AG420" s="92"/>
      <c r="AH420" s="93"/>
      <c r="AI420" s="93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</row>
    <row r="421" spans="1:75" x14ac:dyDescent="0.2">
      <c r="A421" s="84">
        <v>28</v>
      </c>
      <c r="M421" s="84"/>
      <c r="N421" s="84"/>
      <c r="Q421" s="84"/>
      <c r="T421" s="84"/>
      <c r="U421" s="84"/>
      <c r="V421" s="84"/>
      <c r="W421" s="84"/>
      <c r="X421" s="84"/>
      <c r="Y421" s="84"/>
      <c r="Z421" s="84"/>
      <c r="AA421" s="84">
        <v>28</v>
      </c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</row>
    <row r="422" spans="1:75" x14ac:dyDescent="0.2">
      <c r="A422" s="84">
        <v>29</v>
      </c>
      <c r="M422" s="84"/>
      <c r="N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>
        <v>29</v>
      </c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</row>
    <row r="423" spans="1:75" x14ac:dyDescent="0.2">
      <c r="A423" s="84">
        <v>30</v>
      </c>
      <c r="M423" s="34"/>
      <c r="N423" s="34"/>
      <c r="P423" s="84"/>
      <c r="Q423" s="84"/>
      <c r="R423" s="84"/>
      <c r="S423" s="84"/>
      <c r="T423" s="84"/>
      <c r="U423" s="34"/>
      <c r="V423" s="84"/>
      <c r="W423" s="84"/>
      <c r="X423" s="84"/>
      <c r="Y423" s="84"/>
      <c r="Z423" s="84"/>
      <c r="AA423" s="84">
        <v>30</v>
      </c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</row>
    <row r="424" spans="1:75" x14ac:dyDescent="0.2">
      <c r="A424" s="84">
        <v>31</v>
      </c>
      <c r="B424" s="84"/>
      <c r="C424" s="84"/>
      <c r="D424" s="84"/>
      <c r="E424" s="34"/>
      <c r="F424" s="34"/>
      <c r="G424" s="34"/>
      <c r="H424" s="34"/>
      <c r="I424" s="84"/>
      <c r="J424" s="84"/>
      <c r="K424" s="84"/>
      <c r="L424" s="84"/>
      <c r="M424" s="34"/>
      <c r="N424" s="34"/>
      <c r="O424" s="34"/>
      <c r="P424" s="34"/>
      <c r="Q424" s="84"/>
      <c r="R424" s="84"/>
      <c r="S424" s="84"/>
      <c r="T424" s="34"/>
      <c r="U424" s="34"/>
      <c r="V424" s="34"/>
      <c r="W424" s="34"/>
      <c r="X424" s="34"/>
      <c r="Y424" s="34"/>
      <c r="Z424" s="34"/>
      <c r="AA424" s="84">
        <v>31</v>
      </c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</row>
    <row r="425" spans="1:75" x14ac:dyDescent="0.2">
      <c r="A425" s="102" t="s">
        <v>37</v>
      </c>
      <c r="B425" s="102">
        <f t="shared" ref="B425:V425" si="53">SUM(B394:B424)</f>
        <v>0</v>
      </c>
      <c r="C425" s="102">
        <f t="shared" si="53"/>
        <v>0</v>
      </c>
      <c r="D425" s="102">
        <f t="shared" si="53"/>
        <v>0</v>
      </c>
      <c r="E425" s="102">
        <f t="shared" si="53"/>
        <v>0</v>
      </c>
      <c r="F425" s="102">
        <f t="shared" si="53"/>
        <v>0</v>
      </c>
      <c r="G425" s="102">
        <f t="shared" ref="G425:H425" si="54">SUM(G394:G424)</f>
        <v>0</v>
      </c>
      <c r="H425" s="102">
        <f t="shared" si="54"/>
        <v>0</v>
      </c>
      <c r="I425" s="102">
        <f t="shared" si="53"/>
        <v>0</v>
      </c>
      <c r="J425" s="102">
        <f t="shared" si="53"/>
        <v>0</v>
      </c>
      <c r="K425" s="102">
        <f t="shared" si="53"/>
        <v>0</v>
      </c>
      <c r="L425" s="102">
        <f t="shared" si="53"/>
        <v>0</v>
      </c>
      <c r="M425" s="102">
        <f t="shared" si="53"/>
        <v>0</v>
      </c>
      <c r="N425" s="102">
        <f t="shared" si="53"/>
        <v>0</v>
      </c>
      <c r="O425" s="102">
        <f t="shared" si="53"/>
        <v>0</v>
      </c>
      <c r="P425" s="102">
        <f t="shared" si="53"/>
        <v>0</v>
      </c>
      <c r="Q425" s="102">
        <f t="shared" si="53"/>
        <v>0</v>
      </c>
      <c r="R425" s="102">
        <f t="shared" si="53"/>
        <v>0</v>
      </c>
      <c r="S425" s="102">
        <f t="shared" si="53"/>
        <v>0</v>
      </c>
      <c r="T425" s="102">
        <f t="shared" si="53"/>
        <v>0</v>
      </c>
      <c r="U425" s="102">
        <f t="shared" si="53"/>
        <v>0</v>
      </c>
      <c r="V425" s="102">
        <f t="shared" si="53"/>
        <v>0</v>
      </c>
      <c r="W425" s="102"/>
      <c r="X425" s="102"/>
      <c r="Y425" s="102"/>
      <c r="Z425" s="102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</row>
    <row r="426" spans="1:75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</row>
    <row r="427" spans="1:75" x14ac:dyDescent="0.2">
      <c r="A427" s="137" t="s">
        <v>87</v>
      </c>
      <c r="B427" s="137">
        <f>SUM(B34+B69+B104+B139+B174+B210+B245+B281+B317+B353+B389+B425)</f>
        <v>7.65</v>
      </c>
      <c r="C427" s="137">
        <f>SUM(C34+C69+C104+C139+C174+C210+C245+C281+C317+C353+C389+C425)</f>
        <v>8.2999999999999989</v>
      </c>
      <c r="D427" s="137">
        <f>SUM(D34+D69+D104+D139+D174+D210+D245+D281+D317+D353+D389+D425)</f>
        <v>7.3599999999999994</v>
      </c>
      <c r="E427" s="137">
        <f>SUM(E34+E69+E104+E139+E174+E210+E245+E281+E317+E353+E389+E425)</f>
        <v>10.78</v>
      </c>
      <c r="F427" s="137">
        <f>SUM(F34+F69+F104+F139+F174+F210+F245+F281+F317+F353+F389+F425)</f>
        <v>5.5</v>
      </c>
      <c r="G427" s="137">
        <f t="shared" ref="G427:V427" si="55">SUM(G34+G69+G104+G139+G174+G210+G245+G281+G317+G353+G389+G425)</f>
        <v>9.73</v>
      </c>
      <c r="H427" s="137">
        <f t="shared" si="55"/>
        <v>13.61</v>
      </c>
      <c r="I427" s="137">
        <f t="shared" si="55"/>
        <v>9.75</v>
      </c>
      <c r="J427" s="137">
        <f t="shared" si="55"/>
        <v>7.3600000000000012</v>
      </c>
      <c r="K427" s="137">
        <f t="shared" si="55"/>
        <v>9.4</v>
      </c>
      <c r="L427" s="137">
        <f t="shared" si="55"/>
        <v>9.5200000000000014</v>
      </c>
      <c r="M427" s="137">
        <f t="shared" si="55"/>
        <v>6.2900000000000009</v>
      </c>
      <c r="N427" s="137">
        <f t="shared" si="55"/>
        <v>9.2099999999999991</v>
      </c>
      <c r="O427" s="137">
        <f t="shared" si="55"/>
        <v>8.94</v>
      </c>
      <c r="P427" s="137">
        <f t="shared" si="55"/>
        <v>8.7300000000000022</v>
      </c>
      <c r="Q427" s="137">
        <f t="shared" si="55"/>
        <v>8.1999999999999993</v>
      </c>
      <c r="R427" s="137">
        <f t="shared" si="55"/>
        <v>7.3800000000000008</v>
      </c>
      <c r="S427" s="137">
        <f t="shared" si="55"/>
        <v>9.9399999999999977</v>
      </c>
      <c r="T427" s="137">
        <f t="shared" si="55"/>
        <v>10.01</v>
      </c>
      <c r="U427" s="138">
        <f t="shared" si="55"/>
        <v>11.280000000000001</v>
      </c>
      <c r="V427" s="138">
        <f t="shared" si="55"/>
        <v>13.489999999999998</v>
      </c>
      <c r="W427" s="138"/>
      <c r="X427" s="138"/>
      <c r="Y427" s="138"/>
      <c r="Z427" s="138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</row>
    <row r="428" spans="1:75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</sheetData>
  <pageMargins left="0.7" right="0.7" top="0.75" bottom="0.75" header="0.3" footer="0.3"/>
  <pageSetup orientation="portrait"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B93E-E7DA-4EB6-8EBC-68FF0B589DFE}">
  <dimension ref="A1:BW428"/>
  <sheetViews>
    <sheetView zoomScale="80" zoomScaleNormal="80" workbookViewId="0">
      <selection activeCell="AS1" sqref="AS1"/>
    </sheetView>
  </sheetViews>
  <sheetFormatPr defaultRowHeight="12.75" x14ac:dyDescent="0.2"/>
  <cols>
    <col min="4" max="4" width="10" customWidth="1"/>
    <col min="17" max="17" width="10.5703125" customWidth="1"/>
    <col min="19" max="19" width="10.5703125" customWidth="1"/>
    <col min="20" max="20" width="12.42578125" customWidth="1"/>
    <col min="21" max="21" width="11.85546875" customWidth="1"/>
    <col min="29" max="29" width="11.85546875" customWidth="1"/>
    <col min="37" max="37" width="12.28515625" customWidth="1"/>
  </cols>
  <sheetData>
    <row r="1" spans="1:75" x14ac:dyDescent="0.2">
      <c r="A1" s="84" t="s">
        <v>0</v>
      </c>
      <c r="B1" s="84" t="s">
        <v>1</v>
      </c>
      <c r="C1" s="84" t="s">
        <v>2</v>
      </c>
      <c r="D1" s="84" t="s">
        <v>113</v>
      </c>
      <c r="E1" s="84" t="s">
        <v>4</v>
      </c>
      <c r="F1" s="84" t="s">
        <v>5</v>
      </c>
      <c r="G1" s="34" t="s">
        <v>220</v>
      </c>
      <c r="H1" s="34" t="s">
        <v>216</v>
      </c>
      <c r="I1" s="84" t="s">
        <v>6</v>
      </c>
      <c r="J1" s="84" t="s">
        <v>180</v>
      </c>
      <c r="K1" s="84" t="s">
        <v>96</v>
      </c>
      <c r="L1" s="84" t="s">
        <v>9</v>
      </c>
      <c r="M1" s="34" t="s">
        <v>195</v>
      </c>
      <c r="N1" s="84" t="s">
        <v>11</v>
      </c>
      <c r="O1" s="34" t="s">
        <v>209</v>
      </c>
      <c r="P1" s="84" t="s">
        <v>13</v>
      </c>
      <c r="Q1" s="162" t="s">
        <v>208</v>
      </c>
      <c r="R1" s="34" t="s">
        <v>225</v>
      </c>
      <c r="S1" s="34" t="s">
        <v>221</v>
      </c>
      <c r="T1" s="34" t="s">
        <v>17</v>
      </c>
      <c r="U1" s="34" t="s">
        <v>39</v>
      </c>
      <c r="V1" s="34" t="s">
        <v>218</v>
      </c>
      <c r="W1" s="34" t="s">
        <v>268</v>
      </c>
      <c r="X1" s="34" t="s">
        <v>270</v>
      </c>
      <c r="Y1" s="34" t="s">
        <v>267</v>
      </c>
      <c r="AC1" s="84"/>
      <c r="AD1" s="86"/>
      <c r="AE1" s="86"/>
      <c r="AF1" s="84"/>
      <c r="AG1" s="84"/>
      <c r="AH1" s="84"/>
      <c r="AI1" s="84"/>
      <c r="AJ1" s="84"/>
    </row>
    <row r="2" spans="1:75" ht="15" x14ac:dyDescent="0.2">
      <c r="A2" s="84">
        <v>2022</v>
      </c>
      <c r="B2" s="84"/>
      <c r="C2" s="34" t="s">
        <v>214</v>
      </c>
      <c r="D2" s="34" t="s">
        <v>238</v>
      </c>
      <c r="E2" s="34" t="s">
        <v>239</v>
      </c>
      <c r="F2" s="34" t="s">
        <v>237</v>
      </c>
      <c r="G2" s="34" t="s">
        <v>219</v>
      </c>
      <c r="H2" s="34" t="s">
        <v>217</v>
      </c>
      <c r="I2" s="84"/>
      <c r="J2" s="84"/>
      <c r="K2" s="84"/>
      <c r="L2" s="34" t="s">
        <v>228</v>
      </c>
      <c r="M2" s="34" t="s">
        <v>240</v>
      </c>
      <c r="N2" s="34" t="s">
        <v>215</v>
      </c>
      <c r="O2" s="84"/>
      <c r="P2" s="34" t="s">
        <v>213</v>
      </c>
      <c r="Q2" s="34" t="s">
        <v>241</v>
      </c>
      <c r="R2" s="84" t="s">
        <v>191</v>
      </c>
      <c r="S2" s="34" t="s">
        <v>230</v>
      </c>
      <c r="T2" s="34" t="s">
        <v>232</v>
      </c>
      <c r="U2" s="34" t="s">
        <v>211</v>
      </c>
      <c r="V2" s="84" t="s">
        <v>19</v>
      </c>
      <c r="W2" s="34" t="s">
        <v>269</v>
      </c>
      <c r="X2" s="34" t="s">
        <v>271</v>
      </c>
      <c r="Y2" s="34" t="s">
        <v>213</v>
      </c>
      <c r="AC2" s="89">
        <v>117610</v>
      </c>
      <c r="AD2" s="90"/>
      <c r="AE2" s="91" t="s">
        <v>107</v>
      </c>
      <c r="AF2" s="92"/>
      <c r="AG2" s="92"/>
      <c r="AH2" s="92"/>
      <c r="AI2" s="92"/>
      <c r="AJ2" s="84"/>
      <c r="AK2" s="84"/>
      <c r="AL2" s="84"/>
      <c r="AM2" s="84"/>
      <c r="AN2" s="84"/>
      <c r="AO2" s="87" t="s">
        <v>143</v>
      </c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>
        <v>2019</v>
      </c>
      <c r="BA2" s="84"/>
      <c r="BB2" s="84" t="str">
        <f>B1</f>
        <v>Pomeroy</v>
      </c>
      <c r="BC2" s="84" t="str">
        <f>C1</f>
        <v>Kuhn</v>
      </c>
      <c r="BD2" s="84" t="str">
        <f>D1</f>
        <v>Tom Keatts</v>
      </c>
      <c r="BE2" s="84" t="str">
        <f>E1</f>
        <v>Victor</v>
      </c>
      <c r="BF2" s="84" t="str">
        <f>F1</f>
        <v>Ruark</v>
      </c>
      <c r="BG2" s="34" t="s">
        <v>223</v>
      </c>
      <c r="BH2" s="34" t="s">
        <v>222</v>
      </c>
      <c r="BI2" s="84" t="str">
        <f t="shared" ref="BI2:BV2" si="0">I1</f>
        <v>Cardwell</v>
      </c>
      <c r="BJ2" s="84" t="str">
        <f t="shared" si="0"/>
        <v>Hastings</v>
      </c>
      <c r="BK2" s="84" t="str">
        <f t="shared" si="0"/>
        <v>510 Pataha</v>
      </c>
      <c r="BL2" s="84" t="str">
        <f t="shared" si="0"/>
        <v>Williams</v>
      </c>
      <c r="BM2" s="84" t="str">
        <f t="shared" si="0"/>
        <v>Deadman</v>
      </c>
      <c r="BN2" s="84" t="str">
        <f t="shared" si="0"/>
        <v>Houser</v>
      </c>
      <c r="BO2" s="84" t="str">
        <f t="shared" si="0"/>
        <v>Dye Seed</v>
      </c>
      <c r="BP2" s="84" t="str">
        <f t="shared" si="0"/>
        <v>Landkammer</v>
      </c>
      <c r="BQ2" s="84" t="str">
        <f t="shared" si="0"/>
        <v>Lynn Gulch</v>
      </c>
      <c r="BR2" s="84" t="str">
        <f t="shared" si="0"/>
        <v>Gwinn</v>
      </c>
      <c r="BS2" s="84" t="str">
        <f t="shared" si="0"/>
        <v>B Wolf</v>
      </c>
      <c r="BT2" s="84" t="str">
        <f t="shared" si="0"/>
        <v>S. Flerchinger</v>
      </c>
      <c r="BU2" s="84" t="str">
        <f t="shared" si="0"/>
        <v>B Slaybaugh</v>
      </c>
      <c r="BV2" s="84" t="str">
        <f t="shared" si="0"/>
        <v>Columbia C</v>
      </c>
      <c r="BW2" s="88" t="s">
        <v>20</v>
      </c>
    </row>
    <row r="3" spans="1:75" x14ac:dyDescent="0.2">
      <c r="A3" s="84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>
        <v>1</v>
      </c>
      <c r="AC3" s="84"/>
      <c r="AD3" s="90" t="s">
        <v>98</v>
      </c>
      <c r="AE3" s="91" t="s">
        <v>115</v>
      </c>
      <c r="AF3" s="92" t="s">
        <v>99</v>
      </c>
      <c r="AG3" s="92" t="s">
        <v>116</v>
      </c>
      <c r="AH3" s="93" t="s">
        <v>100</v>
      </c>
      <c r="AI3" s="93" t="s">
        <v>178</v>
      </c>
      <c r="AJ3" s="84"/>
      <c r="AK3" s="84"/>
      <c r="AL3" s="87" t="s">
        <v>138</v>
      </c>
      <c r="AM3" s="87" t="s">
        <v>103</v>
      </c>
      <c r="AN3" s="87" t="s">
        <v>139</v>
      </c>
      <c r="AO3" s="87" t="s">
        <v>140</v>
      </c>
      <c r="AP3" s="87" t="s">
        <v>42</v>
      </c>
      <c r="AQ3" s="87" t="s">
        <v>43</v>
      </c>
      <c r="AR3" s="87" t="s">
        <v>45</v>
      </c>
      <c r="AS3" s="87" t="s">
        <v>58</v>
      </c>
      <c r="AT3" s="87" t="s">
        <v>59</v>
      </c>
      <c r="AU3" s="87" t="s">
        <v>104</v>
      </c>
      <c r="AV3" s="87" t="s">
        <v>141</v>
      </c>
      <c r="AW3" s="87" t="s">
        <v>62</v>
      </c>
      <c r="AX3" s="87" t="s">
        <v>142</v>
      </c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8"/>
    </row>
    <row r="4" spans="1:75" x14ac:dyDescent="0.2">
      <c r="A4" s="84">
        <v>2</v>
      </c>
      <c r="B4" s="84"/>
      <c r="C4" s="84"/>
      <c r="D4" s="84"/>
      <c r="E4" s="34"/>
      <c r="F4" s="84"/>
      <c r="G4" s="34"/>
      <c r="H4" s="34"/>
      <c r="I4" s="34"/>
      <c r="J4" s="84"/>
      <c r="K4" s="84"/>
      <c r="L4" s="84"/>
      <c r="M4" s="84"/>
      <c r="N4" s="34"/>
      <c r="O4" s="34"/>
      <c r="P4" s="34"/>
      <c r="Q4" s="84"/>
      <c r="R4" s="84"/>
      <c r="S4" s="84"/>
      <c r="T4" s="84"/>
      <c r="U4" s="84"/>
      <c r="V4" s="34"/>
      <c r="W4" s="34"/>
      <c r="X4" s="34"/>
      <c r="Y4" s="34"/>
      <c r="Z4" s="34"/>
      <c r="AA4" s="84">
        <v>2</v>
      </c>
      <c r="AC4" s="84" t="str">
        <f>B1</f>
        <v>Pomeroy</v>
      </c>
      <c r="AD4" s="90">
        <f>B34</f>
        <v>0</v>
      </c>
      <c r="AE4" s="97">
        <v>1.5339130434782606</v>
      </c>
      <c r="AF4" s="93">
        <f>AL28</f>
        <v>0</v>
      </c>
      <c r="AG4" s="93">
        <v>1.77</v>
      </c>
      <c r="AH4" s="93">
        <f>BB$34+BB$35+BB$36+BB$37+AF4</f>
        <v>5.43</v>
      </c>
      <c r="AI4" s="93">
        <f>Table1626385150748611098[[#This Row],[Column3]]+Average!Q475</f>
        <v>6.2778746836899018</v>
      </c>
      <c r="AJ4" s="84"/>
      <c r="AK4" s="84" t="str">
        <f>B$1</f>
        <v>Pomeroy</v>
      </c>
      <c r="AL4" s="94">
        <f>$B34</f>
        <v>0</v>
      </c>
      <c r="AM4" s="94">
        <f>$B69</f>
        <v>0</v>
      </c>
      <c r="AN4" s="94">
        <f>$B104</f>
        <v>0</v>
      </c>
      <c r="AO4" s="94">
        <f>$B139</f>
        <v>0</v>
      </c>
      <c r="AP4" s="94">
        <f>$B174</f>
        <v>0</v>
      </c>
      <c r="AQ4" s="94">
        <f>$B210</f>
        <v>0</v>
      </c>
      <c r="AR4" s="94">
        <f>$B245</f>
        <v>0</v>
      </c>
      <c r="AS4" s="94">
        <f>$B281</f>
        <v>0</v>
      </c>
      <c r="AT4" s="94">
        <f>$B317</f>
        <v>0</v>
      </c>
      <c r="AU4" s="94">
        <f>$B353</f>
        <v>0</v>
      </c>
      <c r="AV4" s="94">
        <f>$B389</f>
        <v>0</v>
      </c>
      <c r="AW4" s="94">
        <f>$B425</f>
        <v>0</v>
      </c>
      <c r="AX4" s="94">
        <f>$B427</f>
        <v>0</v>
      </c>
      <c r="AY4" s="84"/>
      <c r="AZ4" s="95" t="s">
        <v>21</v>
      </c>
      <c r="BA4" s="84"/>
      <c r="BB4" s="84">
        <f t="shared" ref="BB4:BV4" si="1">B34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si="1"/>
        <v>0</v>
      </c>
      <c r="BG4" s="84">
        <f t="shared" si="1"/>
        <v>0</v>
      </c>
      <c r="BH4" s="84">
        <f t="shared" si="1"/>
        <v>0</v>
      </c>
      <c r="BI4" s="84">
        <f t="shared" si="1"/>
        <v>0</v>
      </c>
      <c r="BJ4" s="84">
        <f t="shared" si="1"/>
        <v>0</v>
      </c>
      <c r="BK4" s="84">
        <f t="shared" si="1"/>
        <v>0</v>
      </c>
      <c r="BL4" s="84">
        <f t="shared" si="1"/>
        <v>0</v>
      </c>
      <c r="BM4" s="84">
        <f t="shared" si="1"/>
        <v>0</v>
      </c>
      <c r="BN4" s="84">
        <f t="shared" si="1"/>
        <v>0</v>
      </c>
      <c r="BO4" s="84">
        <f t="shared" si="1"/>
        <v>0</v>
      </c>
      <c r="BP4" s="84">
        <f t="shared" si="1"/>
        <v>0</v>
      </c>
      <c r="BQ4" s="84">
        <f t="shared" si="1"/>
        <v>0</v>
      </c>
      <c r="BR4" s="84">
        <f t="shared" si="1"/>
        <v>0</v>
      </c>
      <c r="BS4" s="84">
        <f t="shared" si="1"/>
        <v>0</v>
      </c>
      <c r="BT4" s="84">
        <f t="shared" si="1"/>
        <v>0</v>
      </c>
      <c r="BU4" s="84">
        <f t="shared" si="1"/>
        <v>0</v>
      </c>
      <c r="BV4" s="84">
        <f t="shared" si="1"/>
        <v>0</v>
      </c>
      <c r="BW4" s="96">
        <f t="shared" ref="BW4:BW15" si="2">AVERAGE(BB4:BV4)</f>
        <v>0</v>
      </c>
    </row>
    <row r="5" spans="1:75" x14ac:dyDescent="0.2">
      <c r="A5" s="84">
        <v>3</v>
      </c>
      <c r="B5" s="84"/>
      <c r="C5" s="84"/>
      <c r="D5" s="84"/>
      <c r="E5" s="84"/>
      <c r="F5" s="34"/>
      <c r="G5" s="34"/>
      <c r="H5" s="34"/>
      <c r="I5" s="34"/>
      <c r="J5" s="84"/>
      <c r="K5" s="84"/>
      <c r="L5" s="84"/>
      <c r="M5" s="84"/>
      <c r="N5" s="34"/>
      <c r="O5" s="84"/>
      <c r="P5" s="34"/>
      <c r="Q5" s="84"/>
      <c r="R5" s="84"/>
      <c r="S5" s="84"/>
      <c r="T5" s="34"/>
      <c r="U5" s="34"/>
      <c r="V5" s="34"/>
      <c r="W5" s="34"/>
      <c r="X5" s="34"/>
      <c r="Y5" s="34"/>
      <c r="Z5" s="34"/>
      <c r="AA5" s="84">
        <v>3</v>
      </c>
      <c r="AC5" s="84" t="str">
        <f>C1</f>
        <v>Kuhn</v>
      </c>
      <c r="AD5" s="90">
        <f>C34</f>
        <v>0</v>
      </c>
      <c r="AE5" s="97">
        <v>2.0852941176470585</v>
      </c>
      <c r="AF5" s="93">
        <f>AL29</f>
        <v>0</v>
      </c>
      <c r="AG5" s="93">
        <v>1.32</v>
      </c>
      <c r="AH5" s="93">
        <f>BC$34+BC$35+BC$36+BC$37+AF5</f>
        <v>8.49</v>
      </c>
      <c r="AI5" s="93">
        <f>Table1626385150748611098[[#This Row],[Column3]]+Average!Q476</f>
        <v>9.2406056177411671</v>
      </c>
      <c r="AJ5" s="84"/>
      <c r="AK5" s="84" t="str">
        <f>C$1</f>
        <v>Kuhn</v>
      </c>
      <c r="AL5" s="94">
        <f>$C34</f>
        <v>0</v>
      </c>
      <c r="AM5" s="94">
        <f>$C69</f>
        <v>0</v>
      </c>
      <c r="AN5" s="94">
        <f>$C104</f>
        <v>0</v>
      </c>
      <c r="AO5" s="94">
        <f>$C139</f>
        <v>0</v>
      </c>
      <c r="AP5" s="94">
        <f>$C174</f>
        <v>0</v>
      </c>
      <c r="AQ5" s="94">
        <f>$C210</f>
        <v>0</v>
      </c>
      <c r="AR5" s="94">
        <f>$C245</f>
        <v>0</v>
      </c>
      <c r="AS5" s="94">
        <f>$C281</f>
        <v>0</v>
      </c>
      <c r="AT5" s="94">
        <f>$C317</f>
        <v>0</v>
      </c>
      <c r="AU5" s="94">
        <f>$C353</f>
        <v>0</v>
      </c>
      <c r="AV5" s="94">
        <f>$C389</f>
        <v>0</v>
      </c>
      <c r="AW5" s="94">
        <f>$C425</f>
        <v>0</v>
      </c>
      <c r="AX5" s="94">
        <f>$C427</f>
        <v>0</v>
      </c>
      <c r="AY5" s="84"/>
      <c r="AZ5" s="95" t="s">
        <v>22</v>
      </c>
      <c r="BA5" s="84"/>
      <c r="BB5" s="84">
        <f t="shared" ref="BB5:BV5" si="3">B69</f>
        <v>0</v>
      </c>
      <c r="BC5" s="84">
        <f t="shared" si="3"/>
        <v>0</v>
      </c>
      <c r="BD5" s="84">
        <f t="shared" si="3"/>
        <v>0</v>
      </c>
      <c r="BE5" s="84">
        <f t="shared" si="3"/>
        <v>0</v>
      </c>
      <c r="BF5" s="84">
        <f t="shared" si="3"/>
        <v>0</v>
      </c>
      <c r="BG5" s="84">
        <f t="shared" si="3"/>
        <v>0</v>
      </c>
      <c r="BH5" s="84">
        <f t="shared" si="3"/>
        <v>0</v>
      </c>
      <c r="BI5" s="84">
        <f t="shared" si="3"/>
        <v>0</v>
      </c>
      <c r="BJ5" s="84">
        <f t="shared" si="3"/>
        <v>0</v>
      </c>
      <c r="BK5" s="84">
        <f t="shared" si="3"/>
        <v>0</v>
      </c>
      <c r="BL5" s="84">
        <f t="shared" si="3"/>
        <v>0</v>
      </c>
      <c r="BM5" s="84">
        <f t="shared" si="3"/>
        <v>0</v>
      </c>
      <c r="BN5" s="84">
        <f t="shared" si="3"/>
        <v>0</v>
      </c>
      <c r="BO5" s="84">
        <f t="shared" si="3"/>
        <v>0</v>
      </c>
      <c r="BP5" s="84">
        <f t="shared" si="3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3"/>
        <v>0</v>
      </c>
      <c r="BU5" s="84">
        <f t="shared" si="3"/>
        <v>0</v>
      </c>
      <c r="BV5" s="84">
        <f t="shared" si="3"/>
        <v>0</v>
      </c>
      <c r="BW5" s="96">
        <f t="shared" si="2"/>
        <v>0</v>
      </c>
    </row>
    <row r="6" spans="1:75" x14ac:dyDescent="0.2">
      <c r="A6" s="84">
        <v>4</v>
      </c>
      <c r="B6" s="84"/>
      <c r="C6" s="84"/>
      <c r="D6" s="84"/>
      <c r="E6" s="84"/>
      <c r="F6" s="34"/>
      <c r="G6" s="34"/>
      <c r="H6" s="34"/>
      <c r="I6" s="34"/>
      <c r="J6" s="84"/>
      <c r="K6" s="84"/>
      <c r="L6" s="84"/>
      <c r="M6" s="84"/>
      <c r="N6" s="34"/>
      <c r="O6" s="84"/>
      <c r="P6" s="34"/>
      <c r="Q6" s="84"/>
      <c r="R6" s="84"/>
      <c r="S6" s="84"/>
      <c r="T6" s="34"/>
      <c r="U6" s="34"/>
      <c r="V6" s="34"/>
      <c r="W6" s="34"/>
      <c r="X6" s="34"/>
      <c r="Y6" s="34"/>
      <c r="Z6" s="34"/>
      <c r="AA6" s="84">
        <v>4</v>
      </c>
      <c r="AC6" s="84" t="str">
        <f>D1</f>
        <v>Tom Keatts</v>
      </c>
      <c r="AD6" s="90">
        <f>D34</f>
        <v>0</v>
      </c>
      <c r="AE6" s="97"/>
      <c r="AF6" s="93">
        <f>AL30</f>
        <v>0</v>
      </c>
      <c r="AG6" s="98"/>
      <c r="AH6" s="93">
        <f>BD$34+BD$35+BD$36+BD$37+AF6</f>
        <v>2.7</v>
      </c>
      <c r="AI6" s="93">
        <f>Table1626385150748611098[[#This Row],[Column3]]+Average!Q477</f>
        <v>6.3177585649644472</v>
      </c>
      <c r="AJ6" s="84"/>
      <c r="AK6" s="84" t="str">
        <f>D$1</f>
        <v>Tom Keatts</v>
      </c>
      <c r="AL6" s="94">
        <f>$D34</f>
        <v>0</v>
      </c>
      <c r="AM6" s="94">
        <f>$D69</f>
        <v>0</v>
      </c>
      <c r="AN6" s="94">
        <f>$D104</f>
        <v>0</v>
      </c>
      <c r="AO6" s="94">
        <f>$D139</f>
        <v>0</v>
      </c>
      <c r="AP6" s="94">
        <f>$D174</f>
        <v>0</v>
      </c>
      <c r="AQ6" s="94">
        <f>$D210</f>
        <v>0</v>
      </c>
      <c r="AR6" s="94">
        <f>$D245</f>
        <v>0</v>
      </c>
      <c r="AS6" s="94">
        <f>$D281</f>
        <v>0</v>
      </c>
      <c r="AT6" s="94">
        <f>$D317</f>
        <v>0</v>
      </c>
      <c r="AU6" s="94">
        <f>$D353</f>
        <v>0</v>
      </c>
      <c r="AV6" s="94">
        <f>$D389</f>
        <v>0</v>
      </c>
      <c r="AW6" s="94">
        <f>$D425</f>
        <v>0</v>
      </c>
      <c r="AX6" s="94">
        <f>$D427</f>
        <v>0</v>
      </c>
      <c r="AY6" s="84"/>
      <c r="AZ6" s="95" t="s">
        <v>23</v>
      </c>
      <c r="BA6" s="84"/>
      <c r="BB6" s="84">
        <f t="shared" ref="BB6:BV6" si="4">B104</f>
        <v>0</v>
      </c>
      <c r="BC6" s="84">
        <f t="shared" si="4"/>
        <v>0</v>
      </c>
      <c r="BD6" s="84">
        <f t="shared" si="4"/>
        <v>0</v>
      </c>
      <c r="BE6" s="84">
        <f t="shared" si="4"/>
        <v>0</v>
      </c>
      <c r="BF6" s="84">
        <f t="shared" si="4"/>
        <v>0</v>
      </c>
      <c r="BG6" s="84">
        <f t="shared" si="4"/>
        <v>0</v>
      </c>
      <c r="BH6" s="84">
        <f t="shared" si="4"/>
        <v>0</v>
      </c>
      <c r="BI6" s="84">
        <f t="shared" si="4"/>
        <v>0</v>
      </c>
      <c r="BJ6" s="84">
        <f t="shared" si="4"/>
        <v>0</v>
      </c>
      <c r="BK6" s="84">
        <f t="shared" si="4"/>
        <v>0</v>
      </c>
      <c r="BL6" s="84">
        <f t="shared" si="4"/>
        <v>0</v>
      </c>
      <c r="BM6" s="84">
        <f t="shared" si="4"/>
        <v>0</v>
      </c>
      <c r="BN6" s="84">
        <f t="shared" si="4"/>
        <v>0</v>
      </c>
      <c r="BO6" s="84">
        <f t="shared" si="4"/>
        <v>0</v>
      </c>
      <c r="BP6" s="84">
        <f t="shared" si="4"/>
        <v>0</v>
      </c>
      <c r="BQ6" s="84">
        <f t="shared" si="4"/>
        <v>0</v>
      </c>
      <c r="BR6" s="84">
        <f t="shared" si="4"/>
        <v>0</v>
      </c>
      <c r="BS6" s="84">
        <f t="shared" si="4"/>
        <v>0</v>
      </c>
      <c r="BT6" s="84">
        <f t="shared" si="4"/>
        <v>0</v>
      </c>
      <c r="BU6" s="84">
        <f t="shared" si="4"/>
        <v>0</v>
      </c>
      <c r="BV6" s="84">
        <f t="shared" si="4"/>
        <v>0</v>
      </c>
      <c r="BW6" s="96">
        <f t="shared" si="2"/>
        <v>0</v>
      </c>
    </row>
    <row r="7" spans="1:75" x14ac:dyDescent="0.2">
      <c r="A7" s="84">
        <v>5</v>
      </c>
      <c r="B7" s="84"/>
      <c r="C7" s="84"/>
      <c r="D7" s="84"/>
      <c r="E7" s="84"/>
      <c r="F7" s="84"/>
      <c r="G7" s="34"/>
      <c r="H7" s="34"/>
      <c r="I7" s="34"/>
      <c r="J7" s="84"/>
      <c r="L7" s="84"/>
      <c r="M7" s="84"/>
      <c r="N7" s="34"/>
      <c r="O7" s="34"/>
      <c r="P7" s="84"/>
      <c r="Q7" s="84"/>
      <c r="R7" s="84"/>
      <c r="T7" s="34"/>
      <c r="U7" s="34"/>
      <c r="V7" s="34"/>
      <c r="W7" s="34"/>
      <c r="X7" s="34"/>
      <c r="Y7" s="34"/>
      <c r="Z7" s="34"/>
      <c r="AA7" s="84">
        <v>5</v>
      </c>
      <c r="AC7" s="84" t="str">
        <f>E1</f>
        <v>Victor</v>
      </c>
      <c r="AD7" s="90">
        <f>E34</f>
        <v>0</v>
      </c>
      <c r="AE7" s="97">
        <v>2.7186956521739134</v>
      </c>
      <c r="AF7" s="93">
        <f>AL31</f>
        <v>0</v>
      </c>
      <c r="AG7" s="93">
        <v>2.5299999999999998</v>
      </c>
      <c r="AH7" s="93">
        <f>BE$34+BE$35+BE$36+BE$37+AF7</f>
        <v>4.68</v>
      </c>
      <c r="AI7" s="93">
        <f>Table1626385150748611098[[#This Row],[Column3]]+Average!Q478</f>
        <v>10.390124223602484</v>
      </c>
      <c r="AJ7" s="84"/>
      <c r="AK7" s="84" t="str">
        <f>E$1</f>
        <v>Victor</v>
      </c>
      <c r="AL7" s="94">
        <f>$E34</f>
        <v>0</v>
      </c>
      <c r="AM7" s="94">
        <f>$E69</f>
        <v>0</v>
      </c>
      <c r="AN7" s="94">
        <f>$E104</f>
        <v>0</v>
      </c>
      <c r="AO7" s="94">
        <f>$E139</f>
        <v>0</v>
      </c>
      <c r="AP7" s="94">
        <f>$E174</f>
        <v>0</v>
      </c>
      <c r="AQ7" s="94">
        <f>$E210</f>
        <v>0</v>
      </c>
      <c r="AR7" s="94">
        <f>$E245</f>
        <v>0</v>
      </c>
      <c r="AS7" s="94">
        <f>$E281</f>
        <v>0</v>
      </c>
      <c r="AT7" s="94">
        <f>$E317</f>
        <v>0</v>
      </c>
      <c r="AU7" s="94">
        <f>$E353</f>
        <v>0</v>
      </c>
      <c r="AV7" s="94">
        <f>$E389</f>
        <v>0</v>
      </c>
      <c r="AW7" s="94">
        <f>$E425</f>
        <v>0</v>
      </c>
      <c r="AX7" s="94">
        <f>$E427</f>
        <v>0</v>
      </c>
      <c r="AY7" s="84"/>
      <c r="AZ7" s="95" t="s">
        <v>24</v>
      </c>
      <c r="BA7" s="84"/>
      <c r="BB7" s="84">
        <f t="shared" ref="BB7:BV7" si="5">B139</f>
        <v>0</v>
      </c>
      <c r="BC7" s="84">
        <f t="shared" si="5"/>
        <v>0</v>
      </c>
      <c r="BD7" s="84">
        <f t="shared" si="5"/>
        <v>0</v>
      </c>
      <c r="BE7" s="84">
        <f t="shared" si="5"/>
        <v>0</v>
      </c>
      <c r="BF7" s="84">
        <f t="shared" si="5"/>
        <v>0</v>
      </c>
      <c r="BG7" s="84">
        <f t="shared" si="5"/>
        <v>0</v>
      </c>
      <c r="BH7" s="84">
        <f t="shared" si="5"/>
        <v>0</v>
      </c>
      <c r="BI7" s="84">
        <f t="shared" si="5"/>
        <v>0</v>
      </c>
      <c r="BJ7" s="84">
        <f t="shared" si="5"/>
        <v>0</v>
      </c>
      <c r="BK7" s="84">
        <f t="shared" si="5"/>
        <v>0</v>
      </c>
      <c r="BL7" s="84">
        <f t="shared" si="5"/>
        <v>0</v>
      </c>
      <c r="BM7" s="84">
        <f t="shared" si="5"/>
        <v>0</v>
      </c>
      <c r="BN7" s="84">
        <f t="shared" si="5"/>
        <v>0</v>
      </c>
      <c r="BO7" s="84">
        <f t="shared" si="5"/>
        <v>0</v>
      </c>
      <c r="BP7" s="84">
        <f t="shared" si="5"/>
        <v>0</v>
      </c>
      <c r="BQ7" s="84">
        <f t="shared" si="5"/>
        <v>0</v>
      </c>
      <c r="BR7" s="84">
        <f t="shared" si="5"/>
        <v>0</v>
      </c>
      <c r="BS7" s="84">
        <f t="shared" si="5"/>
        <v>0</v>
      </c>
      <c r="BT7" s="84">
        <f t="shared" si="5"/>
        <v>0</v>
      </c>
      <c r="BU7" s="84">
        <f t="shared" si="5"/>
        <v>0</v>
      </c>
      <c r="BV7" s="84">
        <f t="shared" si="5"/>
        <v>0</v>
      </c>
      <c r="BW7" s="96">
        <f t="shared" si="2"/>
        <v>0</v>
      </c>
    </row>
    <row r="8" spans="1:75" x14ac:dyDescent="0.2">
      <c r="A8" s="84">
        <v>6</v>
      </c>
      <c r="B8" s="84"/>
      <c r="C8" s="34"/>
      <c r="D8" s="84"/>
      <c r="E8" s="84"/>
      <c r="F8" s="84"/>
      <c r="G8" s="34"/>
      <c r="H8" s="84"/>
      <c r="I8" s="34"/>
      <c r="J8" s="84"/>
      <c r="K8" s="84"/>
      <c r="L8" s="84"/>
      <c r="M8" s="84"/>
      <c r="N8" s="34"/>
      <c r="O8" s="34"/>
      <c r="P8" s="34"/>
      <c r="Q8" s="84"/>
      <c r="R8" s="84"/>
      <c r="S8" s="84"/>
      <c r="T8" s="34"/>
      <c r="U8" s="34"/>
      <c r="V8" s="34"/>
      <c r="W8" s="34"/>
      <c r="X8" s="34"/>
      <c r="Y8" s="34"/>
      <c r="Z8" s="34"/>
      <c r="AA8" s="84">
        <v>6</v>
      </c>
      <c r="AC8" s="84" t="str">
        <f>F1</f>
        <v>Ruark</v>
      </c>
      <c r="AD8" s="90">
        <f>F34</f>
        <v>0</v>
      </c>
      <c r="AE8" s="97">
        <v>1.5539130434782606</v>
      </c>
      <c r="AF8" s="93">
        <f>AL32</f>
        <v>0</v>
      </c>
      <c r="AG8" s="93">
        <v>1.78</v>
      </c>
      <c r="AH8" s="93">
        <f>BF$34+BF$35+BF$36+BF$37+AF8</f>
        <v>6.42</v>
      </c>
      <c r="AI8" s="93">
        <f>Table1626385150748611098[[#This Row],[Column3]]+Average!Q479</f>
        <v>7.3805013625665801</v>
      </c>
      <c r="AJ8" s="84"/>
      <c r="AK8" s="84" t="str">
        <f>F$1</f>
        <v>Ruark</v>
      </c>
      <c r="AL8" s="94">
        <f>$F34</f>
        <v>0</v>
      </c>
      <c r="AM8" s="94">
        <f>$F69</f>
        <v>0</v>
      </c>
      <c r="AN8" s="94">
        <f>$F104</f>
        <v>0</v>
      </c>
      <c r="AO8" s="94">
        <f>$F139</f>
        <v>0</v>
      </c>
      <c r="AP8" s="94">
        <f>$F174</f>
        <v>0</v>
      </c>
      <c r="AQ8" s="94">
        <f>$F210</f>
        <v>0</v>
      </c>
      <c r="AR8" s="94">
        <f>$F245</f>
        <v>0</v>
      </c>
      <c r="AS8" s="94">
        <f>$F281</f>
        <v>0</v>
      </c>
      <c r="AT8" s="94">
        <f>$F317</f>
        <v>0</v>
      </c>
      <c r="AU8" s="94">
        <f>$F353</f>
        <v>0</v>
      </c>
      <c r="AV8" s="94">
        <f>$F389</f>
        <v>0</v>
      </c>
      <c r="AW8" s="94">
        <f>$F425</f>
        <v>0</v>
      </c>
      <c r="AX8" s="94">
        <f>$F427</f>
        <v>0</v>
      </c>
      <c r="AY8" s="84"/>
      <c r="AZ8" s="95" t="s">
        <v>25</v>
      </c>
      <c r="BA8" s="84"/>
      <c r="BB8" s="84">
        <f t="shared" ref="BB8:BV8" si="6">B174</f>
        <v>0</v>
      </c>
      <c r="BC8" s="84">
        <f t="shared" si="6"/>
        <v>0</v>
      </c>
      <c r="BD8" s="84">
        <f t="shared" si="6"/>
        <v>0</v>
      </c>
      <c r="BE8" s="84">
        <f t="shared" si="6"/>
        <v>0</v>
      </c>
      <c r="BF8" s="84">
        <f t="shared" si="6"/>
        <v>0</v>
      </c>
      <c r="BG8" s="84">
        <f t="shared" si="6"/>
        <v>0</v>
      </c>
      <c r="BH8" s="84">
        <f t="shared" si="6"/>
        <v>0</v>
      </c>
      <c r="BI8" s="84">
        <f t="shared" si="6"/>
        <v>0</v>
      </c>
      <c r="BJ8" s="84">
        <f t="shared" si="6"/>
        <v>0</v>
      </c>
      <c r="BK8" s="84">
        <f t="shared" si="6"/>
        <v>0</v>
      </c>
      <c r="BL8" s="84">
        <f t="shared" si="6"/>
        <v>0</v>
      </c>
      <c r="BM8" s="84">
        <f t="shared" si="6"/>
        <v>0</v>
      </c>
      <c r="BN8" s="84">
        <f t="shared" si="6"/>
        <v>0</v>
      </c>
      <c r="BO8" s="84">
        <f t="shared" si="6"/>
        <v>0</v>
      </c>
      <c r="BP8" s="84">
        <f t="shared" si="6"/>
        <v>0</v>
      </c>
      <c r="BQ8" s="84">
        <f t="shared" si="6"/>
        <v>0</v>
      </c>
      <c r="BR8" s="84">
        <f t="shared" si="6"/>
        <v>0</v>
      </c>
      <c r="BS8" s="84">
        <f t="shared" si="6"/>
        <v>0</v>
      </c>
      <c r="BT8" s="84">
        <f t="shared" si="6"/>
        <v>0</v>
      </c>
      <c r="BU8" s="84">
        <f t="shared" si="6"/>
        <v>0</v>
      </c>
      <c r="BV8" s="84">
        <f t="shared" si="6"/>
        <v>0</v>
      </c>
      <c r="BW8" s="96">
        <f t="shared" si="2"/>
        <v>0</v>
      </c>
    </row>
    <row r="9" spans="1:75" x14ac:dyDescent="0.2">
      <c r="A9" s="84">
        <v>7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84"/>
      <c r="N9" s="8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84">
        <v>7</v>
      </c>
      <c r="AC9" s="84" t="str">
        <f>I1</f>
        <v>Cardwell</v>
      </c>
      <c r="AD9" s="91">
        <f>I34</f>
        <v>0</v>
      </c>
      <c r="AE9" s="97">
        <v>1.6034999999999999</v>
      </c>
      <c r="AF9" s="93">
        <f t="shared" ref="AF9:AF22" si="7">AL35</f>
        <v>0</v>
      </c>
      <c r="AG9" s="93">
        <v>1.93</v>
      </c>
      <c r="AH9" s="93">
        <f>BI$34+BI$35+BI$36+BI$37+AF9</f>
        <v>4.45</v>
      </c>
      <c r="AI9" s="93">
        <f>Table1626385150748611098[[#This Row],[Column3]]+Average!Q480</f>
        <v>6.4787321981424153</v>
      </c>
      <c r="AJ9" s="84"/>
      <c r="AK9" s="34" t="s">
        <v>220</v>
      </c>
      <c r="AL9" s="94">
        <f>$G34</f>
        <v>0</v>
      </c>
      <c r="AM9" s="94">
        <f>$G$69</f>
        <v>0</v>
      </c>
      <c r="AN9" s="94">
        <f>$G104</f>
        <v>0</v>
      </c>
      <c r="AO9" s="94">
        <f>$G139</f>
        <v>0</v>
      </c>
      <c r="AP9" s="94">
        <f>$G174</f>
        <v>0</v>
      </c>
      <c r="AQ9" s="94">
        <f>$G210</f>
        <v>0</v>
      </c>
      <c r="AR9" s="94">
        <f>$G245</f>
        <v>0</v>
      </c>
      <c r="AS9" s="94">
        <f>$G281</f>
        <v>0</v>
      </c>
      <c r="AT9" s="94">
        <f>$G317</f>
        <v>0</v>
      </c>
      <c r="AU9" s="94">
        <f>$G353</f>
        <v>0</v>
      </c>
      <c r="AV9" s="94">
        <f>$G389</f>
        <v>0</v>
      </c>
      <c r="AW9" s="94">
        <f>$G425</f>
        <v>0</v>
      </c>
      <c r="AX9" s="94">
        <f>$G427</f>
        <v>0</v>
      </c>
      <c r="AY9" s="99"/>
      <c r="AZ9" s="95" t="s">
        <v>26</v>
      </c>
      <c r="BA9" s="84"/>
      <c r="BB9" s="84">
        <f t="shared" ref="BB9:BV9" si="8">B210</f>
        <v>0</v>
      </c>
      <c r="BC9" s="84">
        <f t="shared" si="8"/>
        <v>0</v>
      </c>
      <c r="BD9" s="84">
        <f t="shared" si="8"/>
        <v>0</v>
      </c>
      <c r="BE9" s="84">
        <f t="shared" si="8"/>
        <v>0</v>
      </c>
      <c r="BF9" s="84">
        <f t="shared" si="8"/>
        <v>0</v>
      </c>
      <c r="BG9" s="84">
        <f t="shared" si="8"/>
        <v>0</v>
      </c>
      <c r="BH9" s="84">
        <f t="shared" si="8"/>
        <v>0</v>
      </c>
      <c r="BI9" s="84">
        <f t="shared" si="8"/>
        <v>0</v>
      </c>
      <c r="BJ9" s="84">
        <f t="shared" si="8"/>
        <v>0</v>
      </c>
      <c r="BK9" s="84">
        <f t="shared" si="8"/>
        <v>0</v>
      </c>
      <c r="BL9" s="84">
        <f t="shared" si="8"/>
        <v>0</v>
      </c>
      <c r="BM9" s="84">
        <f t="shared" si="8"/>
        <v>0</v>
      </c>
      <c r="BN9" s="84">
        <f t="shared" si="8"/>
        <v>0</v>
      </c>
      <c r="BO9" s="84">
        <f t="shared" si="8"/>
        <v>0</v>
      </c>
      <c r="BP9" s="84">
        <f t="shared" si="8"/>
        <v>0</v>
      </c>
      <c r="BQ9" s="84">
        <f t="shared" si="8"/>
        <v>0</v>
      </c>
      <c r="BR9" s="84">
        <f t="shared" si="8"/>
        <v>0</v>
      </c>
      <c r="BS9" s="84">
        <f t="shared" si="8"/>
        <v>0</v>
      </c>
      <c r="BT9" s="84">
        <f t="shared" si="8"/>
        <v>0</v>
      </c>
      <c r="BU9" s="84">
        <f t="shared" si="8"/>
        <v>0</v>
      </c>
      <c r="BV9" s="84">
        <f t="shared" si="8"/>
        <v>0</v>
      </c>
      <c r="BW9" s="96">
        <f t="shared" si="2"/>
        <v>0</v>
      </c>
    </row>
    <row r="10" spans="1:75" x14ac:dyDescent="0.2">
      <c r="A10" s="84">
        <v>8</v>
      </c>
      <c r="B10" s="34"/>
      <c r="C10" s="34"/>
      <c r="D10" s="84"/>
      <c r="E10" s="84"/>
      <c r="F10" s="84"/>
      <c r="G10" s="34"/>
      <c r="H10" s="34"/>
      <c r="I10" s="34"/>
      <c r="J10" s="34"/>
      <c r="K10" s="34"/>
      <c r="L10" s="34"/>
      <c r="M10" s="84"/>
      <c r="N10" s="34"/>
      <c r="O10" s="34"/>
      <c r="P10" s="8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84">
        <v>8</v>
      </c>
      <c r="AC10" s="84" t="str">
        <f>J1</f>
        <v>Hastings</v>
      </c>
      <c r="AD10" s="90">
        <f>J34</f>
        <v>0</v>
      </c>
      <c r="AE10" s="97">
        <v>1.776956521739131</v>
      </c>
      <c r="AF10" s="93">
        <f t="shared" si="7"/>
        <v>0</v>
      </c>
      <c r="AG10" s="93">
        <v>1.84</v>
      </c>
      <c r="AH10" s="93">
        <f>BJ$34+BJ$35+BJ$36+BJ$37+AF10</f>
        <v>6.86</v>
      </c>
      <c r="AI10" s="93">
        <f>Table1626385150748611098[[#This Row],[Column3]]+Average!Q481</f>
        <v>7.6571773194599286</v>
      </c>
      <c r="AJ10" s="84"/>
      <c r="AK10" s="34" t="s">
        <v>222</v>
      </c>
      <c r="AL10" s="94">
        <f>$H34</f>
        <v>0</v>
      </c>
      <c r="AM10" s="94">
        <f>$H$69</f>
        <v>0</v>
      </c>
      <c r="AN10" s="94">
        <f>$H104</f>
        <v>0</v>
      </c>
      <c r="AO10" s="94">
        <f>$H139</f>
        <v>0</v>
      </c>
      <c r="AP10" s="94">
        <f>$H174</f>
        <v>0</v>
      </c>
      <c r="AQ10" s="94">
        <f>$H210</f>
        <v>0</v>
      </c>
      <c r="AR10" s="94">
        <f>$H245</f>
        <v>0</v>
      </c>
      <c r="AS10" s="94">
        <f>$H281</f>
        <v>0</v>
      </c>
      <c r="AT10" s="94">
        <f>$H317</f>
        <v>0</v>
      </c>
      <c r="AU10" s="94">
        <f>$H253</f>
        <v>0</v>
      </c>
      <c r="AV10" s="94">
        <f>$H389</f>
        <v>0</v>
      </c>
      <c r="AW10" s="94">
        <f>$H425</f>
        <v>0</v>
      </c>
      <c r="AX10" s="94">
        <f>$H427</f>
        <v>0</v>
      </c>
      <c r="AY10" s="99"/>
      <c r="AZ10" s="95" t="s">
        <v>27</v>
      </c>
      <c r="BA10" s="84"/>
      <c r="BB10" s="84">
        <f t="shared" ref="BB10:BV10" si="9">B245</f>
        <v>0</v>
      </c>
      <c r="BC10" s="84">
        <f t="shared" si="9"/>
        <v>0</v>
      </c>
      <c r="BD10" s="84">
        <f t="shared" si="9"/>
        <v>0</v>
      </c>
      <c r="BE10" s="84">
        <f t="shared" si="9"/>
        <v>0</v>
      </c>
      <c r="BF10" s="84">
        <f t="shared" si="9"/>
        <v>0</v>
      </c>
      <c r="BG10" s="84">
        <f t="shared" si="9"/>
        <v>0</v>
      </c>
      <c r="BH10" s="84">
        <f t="shared" si="9"/>
        <v>0</v>
      </c>
      <c r="BI10" s="84">
        <f t="shared" si="9"/>
        <v>0</v>
      </c>
      <c r="BJ10" s="84">
        <f t="shared" si="9"/>
        <v>0</v>
      </c>
      <c r="BK10" s="84">
        <f t="shared" si="9"/>
        <v>0</v>
      </c>
      <c r="BL10" s="84">
        <f t="shared" si="9"/>
        <v>0</v>
      </c>
      <c r="BM10" s="84">
        <f t="shared" si="9"/>
        <v>0</v>
      </c>
      <c r="BN10" s="84">
        <f t="shared" si="9"/>
        <v>0</v>
      </c>
      <c r="BO10" s="84">
        <f t="shared" si="9"/>
        <v>0</v>
      </c>
      <c r="BP10" s="84">
        <f t="shared" si="9"/>
        <v>0</v>
      </c>
      <c r="BQ10" s="84">
        <f t="shared" si="9"/>
        <v>0</v>
      </c>
      <c r="BR10" s="84">
        <f t="shared" si="9"/>
        <v>0</v>
      </c>
      <c r="BS10" s="84">
        <f t="shared" si="9"/>
        <v>0</v>
      </c>
      <c r="BT10" s="84">
        <f t="shared" si="9"/>
        <v>0</v>
      </c>
      <c r="BU10" s="84">
        <f t="shared" si="9"/>
        <v>0</v>
      </c>
      <c r="BV10" s="84">
        <f t="shared" si="9"/>
        <v>0.18</v>
      </c>
      <c r="BW10" s="96">
        <f t="shared" si="2"/>
        <v>8.5714285714285719E-3</v>
      </c>
    </row>
    <row r="11" spans="1:75" x14ac:dyDescent="0.2">
      <c r="A11" s="84">
        <v>9</v>
      </c>
      <c r="B11" s="84"/>
      <c r="C11" s="84"/>
      <c r="D11" s="84"/>
      <c r="E11" s="34"/>
      <c r="F11" s="84"/>
      <c r="G11" s="34"/>
      <c r="H11" s="34"/>
      <c r="I11" s="139"/>
      <c r="J11" s="159"/>
      <c r="K11" s="159"/>
      <c r="L11" s="159"/>
      <c r="M11" s="84"/>
      <c r="N11" s="84"/>
      <c r="O11" s="84"/>
      <c r="Q11" s="84"/>
      <c r="R11" s="84"/>
      <c r="S11" s="84"/>
      <c r="T11" s="34"/>
      <c r="U11" s="34"/>
      <c r="V11" s="84"/>
      <c r="W11" s="84"/>
      <c r="X11" s="84"/>
      <c r="Y11" s="84"/>
      <c r="Z11" s="84"/>
      <c r="AA11" s="84">
        <v>9</v>
      </c>
      <c r="AC11" s="84" t="str">
        <f>K1</f>
        <v>510 Pataha</v>
      </c>
      <c r="AD11" s="90">
        <f>K34</f>
        <v>0</v>
      </c>
      <c r="AE11" s="97"/>
      <c r="AF11" s="93">
        <f t="shared" si="7"/>
        <v>0</v>
      </c>
      <c r="AG11" s="98"/>
      <c r="AH11" s="93">
        <f>BK$34+BK$35+BK$36+BK$37+AF11</f>
        <v>5.91</v>
      </c>
      <c r="AI11" s="93">
        <f>Table1626385150748611098[[#This Row],[Column3]]+Average!Q482</f>
        <v>4.7799999999999994</v>
      </c>
      <c r="AJ11" s="84"/>
      <c r="AK11" s="84" t="str">
        <f>I$1</f>
        <v>Cardwell</v>
      </c>
      <c r="AL11" s="94">
        <f>$I34</f>
        <v>0</v>
      </c>
      <c r="AM11" s="94">
        <f>$I69</f>
        <v>0</v>
      </c>
      <c r="AN11" s="94">
        <f>$I104</f>
        <v>0</v>
      </c>
      <c r="AO11" s="94">
        <f>$I139</f>
        <v>0</v>
      </c>
      <c r="AP11" s="94">
        <f>$I174</f>
        <v>0</v>
      </c>
      <c r="AQ11" s="94">
        <f>$I210</f>
        <v>0</v>
      </c>
      <c r="AR11" s="94">
        <f>$I245</f>
        <v>0</v>
      </c>
      <c r="AS11" s="94">
        <f>$I281</f>
        <v>0</v>
      </c>
      <c r="AT11" s="94">
        <f>$I317</f>
        <v>0</v>
      </c>
      <c r="AU11" s="94">
        <f>$I353</f>
        <v>0</v>
      </c>
      <c r="AV11" s="94">
        <f>$I38489</f>
        <v>0</v>
      </c>
      <c r="AW11" s="94">
        <f>$I425</f>
        <v>0</v>
      </c>
      <c r="AX11" s="94">
        <f>$I427</f>
        <v>0</v>
      </c>
      <c r="AY11" s="84"/>
      <c r="AZ11" s="95" t="s">
        <v>28</v>
      </c>
      <c r="BA11" s="84"/>
      <c r="BB11" s="84">
        <f t="shared" ref="BB11:BV11" si="10">B281</f>
        <v>0</v>
      </c>
      <c r="BC11" s="84">
        <f t="shared" si="10"/>
        <v>0</v>
      </c>
      <c r="BD11" s="84">
        <f t="shared" si="10"/>
        <v>0</v>
      </c>
      <c r="BE11" s="84">
        <f t="shared" si="10"/>
        <v>0</v>
      </c>
      <c r="BF11" s="84">
        <f t="shared" si="10"/>
        <v>0</v>
      </c>
      <c r="BG11" s="84">
        <f t="shared" si="10"/>
        <v>0</v>
      </c>
      <c r="BH11" s="84">
        <f t="shared" si="10"/>
        <v>0</v>
      </c>
      <c r="BI11" s="84">
        <f t="shared" si="10"/>
        <v>0</v>
      </c>
      <c r="BJ11" s="84">
        <f t="shared" si="10"/>
        <v>0</v>
      </c>
      <c r="BK11" s="84">
        <f t="shared" si="10"/>
        <v>0</v>
      </c>
      <c r="BL11" s="84">
        <f t="shared" si="10"/>
        <v>0</v>
      </c>
      <c r="BM11" s="84">
        <f t="shared" si="10"/>
        <v>0</v>
      </c>
      <c r="BN11" s="84">
        <f t="shared" si="10"/>
        <v>0</v>
      </c>
      <c r="BO11" s="84">
        <f t="shared" si="10"/>
        <v>0</v>
      </c>
      <c r="BP11" s="84">
        <f t="shared" si="10"/>
        <v>0</v>
      </c>
      <c r="BQ11" s="84">
        <f t="shared" si="10"/>
        <v>0</v>
      </c>
      <c r="BR11" s="84">
        <f t="shared" si="10"/>
        <v>0</v>
      </c>
      <c r="BS11" s="84">
        <f t="shared" si="10"/>
        <v>0</v>
      </c>
      <c r="BT11" s="84">
        <f t="shared" si="10"/>
        <v>0</v>
      </c>
      <c r="BU11" s="84">
        <f t="shared" si="10"/>
        <v>0</v>
      </c>
      <c r="BV11" s="84">
        <f t="shared" si="10"/>
        <v>0</v>
      </c>
      <c r="BW11" s="96">
        <f t="shared" si="2"/>
        <v>0</v>
      </c>
    </row>
    <row r="12" spans="1:75" x14ac:dyDescent="0.2">
      <c r="A12" s="84">
        <v>10</v>
      </c>
      <c r="B12" s="84"/>
      <c r="C12" s="84"/>
      <c r="D12" s="84"/>
      <c r="E12" s="84"/>
      <c r="F12" s="84"/>
      <c r="G12" s="34"/>
      <c r="H12" s="159"/>
      <c r="I12" s="84"/>
      <c r="J12" s="84"/>
      <c r="K12" s="84"/>
      <c r="L12" s="84"/>
      <c r="M12" s="84"/>
      <c r="N12" s="34"/>
      <c r="O12" s="34"/>
      <c r="P12" s="34"/>
      <c r="Q12" s="84"/>
      <c r="R12" s="34"/>
      <c r="S12" s="34"/>
      <c r="T12" s="84"/>
      <c r="U12" s="34"/>
      <c r="V12" s="84"/>
      <c r="W12" s="84"/>
      <c r="X12" s="84"/>
      <c r="Y12" s="84"/>
      <c r="Z12" s="84"/>
      <c r="AA12" s="84">
        <v>10</v>
      </c>
      <c r="AC12" s="84" t="str">
        <f>L1</f>
        <v>Williams</v>
      </c>
      <c r="AD12" s="90">
        <f>L34</f>
        <v>0</v>
      </c>
      <c r="AE12" s="97">
        <v>2.2043478260869565</v>
      </c>
      <c r="AF12" s="93">
        <f t="shared" si="7"/>
        <v>0</v>
      </c>
      <c r="AG12" s="93">
        <v>2.2200000000000002</v>
      </c>
      <c r="AH12" s="93">
        <f>BL$34+BL$35+BL$36+BL$37+AF12</f>
        <v>7.7</v>
      </c>
      <c r="AI12" s="93">
        <f>Table1626385150748611098[[#This Row],[Column3]]+Average!Q483</f>
        <v>8.5657214524605827</v>
      </c>
      <c r="AJ12" s="84"/>
      <c r="AK12" s="84" t="str">
        <f>J$1</f>
        <v>Hastings</v>
      </c>
      <c r="AL12" s="94">
        <f>$J34</f>
        <v>0</v>
      </c>
      <c r="AM12" s="94">
        <f>$J69</f>
        <v>0</v>
      </c>
      <c r="AN12" s="94">
        <f>$J104</f>
        <v>0</v>
      </c>
      <c r="AO12" s="94">
        <f>$J139</f>
        <v>0</v>
      </c>
      <c r="AP12" s="94">
        <f>$J174</f>
        <v>0</v>
      </c>
      <c r="AQ12" s="94">
        <f>$J210</f>
        <v>0</v>
      </c>
      <c r="AR12" s="94">
        <f>$J245</f>
        <v>0</v>
      </c>
      <c r="AS12" s="94">
        <f>$J281</f>
        <v>0</v>
      </c>
      <c r="AT12" s="94">
        <f>$J317</f>
        <v>0</v>
      </c>
      <c r="AU12" s="94">
        <f>$J353</f>
        <v>0</v>
      </c>
      <c r="AV12" s="94">
        <f>$J389</f>
        <v>0</v>
      </c>
      <c r="AW12" s="94">
        <f>$J425</f>
        <v>0</v>
      </c>
      <c r="AX12" s="94">
        <f>$J427</f>
        <v>0</v>
      </c>
      <c r="AY12" s="84"/>
      <c r="AZ12" s="95" t="s">
        <v>29</v>
      </c>
      <c r="BA12" s="84"/>
      <c r="BB12" s="84">
        <f t="shared" ref="BB12:BV12" si="11">B317</f>
        <v>0</v>
      </c>
      <c r="BC12" s="84">
        <f t="shared" si="11"/>
        <v>0</v>
      </c>
      <c r="BD12" s="84">
        <f t="shared" si="11"/>
        <v>0</v>
      </c>
      <c r="BE12" s="84">
        <f t="shared" si="11"/>
        <v>0</v>
      </c>
      <c r="BF12" s="84">
        <f t="shared" si="11"/>
        <v>0</v>
      </c>
      <c r="BG12" s="84">
        <f t="shared" si="11"/>
        <v>0</v>
      </c>
      <c r="BH12" s="84">
        <f t="shared" si="11"/>
        <v>0</v>
      </c>
      <c r="BI12" s="84">
        <f t="shared" si="11"/>
        <v>0</v>
      </c>
      <c r="BJ12" s="84">
        <f t="shared" si="11"/>
        <v>0</v>
      </c>
      <c r="BK12" s="84">
        <f t="shared" si="11"/>
        <v>0</v>
      </c>
      <c r="BL12" s="84">
        <f t="shared" si="11"/>
        <v>0</v>
      </c>
      <c r="BM12" s="84">
        <f t="shared" si="11"/>
        <v>0</v>
      </c>
      <c r="BN12" s="84">
        <f t="shared" si="11"/>
        <v>0</v>
      </c>
      <c r="BO12" s="84">
        <f t="shared" si="11"/>
        <v>0</v>
      </c>
      <c r="BP12" s="84">
        <f t="shared" si="11"/>
        <v>0</v>
      </c>
      <c r="BQ12" s="84">
        <f t="shared" si="11"/>
        <v>0</v>
      </c>
      <c r="BR12" s="84">
        <f t="shared" si="11"/>
        <v>0</v>
      </c>
      <c r="BS12" s="84">
        <f t="shared" si="11"/>
        <v>0</v>
      </c>
      <c r="BT12" s="84">
        <f t="shared" si="11"/>
        <v>0</v>
      </c>
      <c r="BU12" s="84">
        <f t="shared" si="11"/>
        <v>0</v>
      </c>
      <c r="BV12" s="84">
        <f t="shared" si="11"/>
        <v>0</v>
      </c>
      <c r="BW12" s="96">
        <f t="shared" si="2"/>
        <v>0</v>
      </c>
    </row>
    <row r="13" spans="1:75" x14ac:dyDescent="0.2">
      <c r="A13" s="84">
        <v>11</v>
      </c>
      <c r="B13" s="84"/>
      <c r="E13" s="84"/>
      <c r="F13" s="84"/>
      <c r="G13" s="84"/>
      <c r="H13" s="84"/>
      <c r="I13" s="84"/>
      <c r="J13" s="84"/>
      <c r="L13" s="34"/>
      <c r="M13" s="84"/>
      <c r="N13" s="34"/>
      <c r="O13" s="34"/>
      <c r="P13" s="34"/>
      <c r="Q13" s="84"/>
      <c r="R13" s="34"/>
      <c r="S13" s="34"/>
      <c r="T13" s="34"/>
      <c r="U13" s="34"/>
      <c r="V13" s="34"/>
      <c r="W13" s="34"/>
      <c r="X13" s="34"/>
      <c r="Y13" s="34"/>
      <c r="Z13" s="34"/>
      <c r="AA13" s="84">
        <v>11</v>
      </c>
      <c r="AC13" s="84" t="str">
        <f>M1</f>
        <v>Deadman</v>
      </c>
      <c r="AD13" s="90">
        <f>M34</f>
        <v>0</v>
      </c>
      <c r="AE13" s="97">
        <v>1.9839130434782606</v>
      </c>
      <c r="AF13" s="93">
        <f t="shared" si="7"/>
        <v>0</v>
      </c>
      <c r="AG13" s="93">
        <v>2.0299999999999998</v>
      </c>
      <c r="AH13" s="93">
        <f>BM$34+BM$35+BM$36+BM$37+AF13</f>
        <v>0</v>
      </c>
      <c r="AI13" s="93">
        <f>Table1626385150748611098[[#This Row],[Column3]]+Average!Q484</f>
        <v>7.730054347826087</v>
      </c>
      <c r="AJ13" s="84"/>
      <c r="AK13" s="84" t="str">
        <f>K$1</f>
        <v>510 Pataha</v>
      </c>
      <c r="AL13" s="94">
        <f>$K34</f>
        <v>0</v>
      </c>
      <c r="AM13" s="94">
        <f>$K69</f>
        <v>0</v>
      </c>
      <c r="AN13" s="94">
        <f>$K104</f>
        <v>0</v>
      </c>
      <c r="AO13" s="94">
        <f>$K139</f>
        <v>0</v>
      </c>
      <c r="AP13" s="94">
        <f>$K174</f>
        <v>0</v>
      </c>
      <c r="AQ13" s="94">
        <f>$K210</f>
        <v>0</v>
      </c>
      <c r="AR13" s="94">
        <f>$K245</f>
        <v>0</v>
      </c>
      <c r="AS13" s="94">
        <f>$K281</f>
        <v>0</v>
      </c>
      <c r="AT13" s="94">
        <f>$K317</f>
        <v>0</v>
      </c>
      <c r="AU13" s="94">
        <f>$K353</f>
        <v>0</v>
      </c>
      <c r="AV13" s="94">
        <f>$K389</f>
        <v>0</v>
      </c>
      <c r="AW13" s="94">
        <f>$K425</f>
        <v>0</v>
      </c>
      <c r="AX13" s="94">
        <f>$K427</f>
        <v>0</v>
      </c>
      <c r="AY13" s="99"/>
      <c r="AZ13" s="95" t="s">
        <v>30</v>
      </c>
      <c r="BA13" s="84"/>
      <c r="BB13" s="84">
        <f t="shared" ref="BB13:BV13" si="12">B353</f>
        <v>0</v>
      </c>
      <c r="BC13" s="84">
        <f t="shared" si="12"/>
        <v>0</v>
      </c>
      <c r="BD13" s="84">
        <f t="shared" si="12"/>
        <v>0</v>
      </c>
      <c r="BE13" s="84">
        <f t="shared" si="12"/>
        <v>0</v>
      </c>
      <c r="BF13" s="84">
        <f t="shared" si="12"/>
        <v>0</v>
      </c>
      <c r="BG13" s="84">
        <f t="shared" si="12"/>
        <v>0</v>
      </c>
      <c r="BH13" s="84">
        <f t="shared" si="12"/>
        <v>0</v>
      </c>
      <c r="BI13" s="84">
        <f t="shared" si="12"/>
        <v>0</v>
      </c>
      <c r="BJ13" s="84">
        <f t="shared" si="12"/>
        <v>0</v>
      </c>
      <c r="BK13" s="84">
        <f t="shared" si="12"/>
        <v>0</v>
      </c>
      <c r="BL13" s="84">
        <f t="shared" si="12"/>
        <v>0</v>
      </c>
      <c r="BM13" s="84">
        <f t="shared" si="12"/>
        <v>0</v>
      </c>
      <c r="BN13" s="84">
        <f t="shared" si="12"/>
        <v>0</v>
      </c>
      <c r="BO13" s="84">
        <f t="shared" si="12"/>
        <v>0</v>
      </c>
      <c r="BP13" s="84">
        <f t="shared" si="12"/>
        <v>0</v>
      </c>
      <c r="BQ13" s="84">
        <f t="shared" si="12"/>
        <v>0</v>
      </c>
      <c r="BR13" s="84">
        <f t="shared" si="12"/>
        <v>0</v>
      </c>
      <c r="BS13" s="84">
        <f t="shared" si="12"/>
        <v>0</v>
      </c>
      <c r="BT13" s="84">
        <f t="shared" si="12"/>
        <v>0</v>
      </c>
      <c r="BU13" s="84">
        <f t="shared" si="12"/>
        <v>0</v>
      </c>
      <c r="BV13" s="84">
        <f t="shared" si="12"/>
        <v>0</v>
      </c>
      <c r="BW13" s="96">
        <f t="shared" si="2"/>
        <v>0</v>
      </c>
    </row>
    <row r="14" spans="1:75" x14ac:dyDescent="0.2">
      <c r="A14" s="84">
        <v>12</v>
      </c>
      <c r="B14" s="84"/>
      <c r="F14" s="84"/>
      <c r="G14" s="34"/>
      <c r="H14" s="159"/>
      <c r="I14" s="159"/>
      <c r="J14" s="84"/>
      <c r="L14" s="84"/>
      <c r="M14" s="84"/>
      <c r="N14" s="34"/>
      <c r="O14" s="34"/>
      <c r="P14" s="34"/>
      <c r="Q14" s="84"/>
      <c r="R14" s="34"/>
      <c r="S14" s="34"/>
      <c r="T14" s="34"/>
      <c r="U14" s="34"/>
      <c r="V14" s="34"/>
      <c r="W14" s="34"/>
      <c r="X14" s="34"/>
      <c r="Y14" s="34"/>
      <c r="Z14" s="34"/>
      <c r="AA14" s="84">
        <v>12</v>
      </c>
      <c r="AC14" s="84" t="str">
        <f>N1</f>
        <v>Houser</v>
      </c>
      <c r="AD14" s="90">
        <f>N34</f>
        <v>0</v>
      </c>
      <c r="AE14" s="97">
        <v>1.909565217391304</v>
      </c>
      <c r="AF14" s="93">
        <f t="shared" si="7"/>
        <v>0</v>
      </c>
      <c r="AG14" s="93">
        <v>1.8</v>
      </c>
      <c r="AH14" s="93">
        <f>BN$34+BN$35+BN$36+BN$37+AF14</f>
        <v>8.51</v>
      </c>
      <c r="AI14" s="93">
        <f>Table1626385150748611098[[#This Row],[Column3]]+Average!Q486</f>
        <v>8.0539302967563824</v>
      </c>
      <c r="AJ14" s="84"/>
      <c r="AK14" s="84" t="str">
        <f>L$1</f>
        <v>Williams</v>
      </c>
      <c r="AL14" s="94">
        <f>$L34</f>
        <v>0</v>
      </c>
      <c r="AM14" s="94">
        <f>$L69</f>
        <v>0</v>
      </c>
      <c r="AN14" s="94">
        <f>$L104</f>
        <v>0</v>
      </c>
      <c r="AO14" s="94">
        <f>$L139</f>
        <v>0</v>
      </c>
      <c r="AP14" s="94">
        <f>$L174</f>
        <v>0</v>
      </c>
      <c r="AQ14" s="94">
        <f>$L210</f>
        <v>0</v>
      </c>
      <c r="AR14" s="94">
        <f>$L245</f>
        <v>0</v>
      </c>
      <c r="AS14" s="94">
        <f>$L281</f>
        <v>0</v>
      </c>
      <c r="AT14" s="94">
        <f>$L317</f>
        <v>0</v>
      </c>
      <c r="AU14" s="94">
        <f>$L353</f>
        <v>0</v>
      </c>
      <c r="AV14" s="94">
        <f>$L389</f>
        <v>0</v>
      </c>
      <c r="AW14" s="94">
        <f>$L425</f>
        <v>0</v>
      </c>
      <c r="AX14" s="94">
        <f>$L427</f>
        <v>0</v>
      </c>
      <c r="AY14" s="99"/>
      <c r="AZ14" s="95" t="s">
        <v>31</v>
      </c>
      <c r="BA14" s="84"/>
      <c r="BB14" s="84">
        <f t="shared" ref="BB14:BV14" si="13">B389</f>
        <v>0</v>
      </c>
      <c r="BC14" s="84">
        <f t="shared" si="13"/>
        <v>0</v>
      </c>
      <c r="BD14" s="84">
        <f t="shared" si="13"/>
        <v>0</v>
      </c>
      <c r="BE14" s="84">
        <f t="shared" si="13"/>
        <v>0</v>
      </c>
      <c r="BF14" s="84">
        <f t="shared" si="13"/>
        <v>0</v>
      </c>
      <c r="BG14" s="84">
        <f t="shared" si="13"/>
        <v>0</v>
      </c>
      <c r="BH14" s="84">
        <f t="shared" si="13"/>
        <v>0</v>
      </c>
      <c r="BI14" s="84">
        <f t="shared" si="13"/>
        <v>0</v>
      </c>
      <c r="BJ14" s="84">
        <f t="shared" si="13"/>
        <v>0</v>
      </c>
      <c r="BK14" s="84">
        <f t="shared" si="13"/>
        <v>0</v>
      </c>
      <c r="BL14" s="84">
        <f t="shared" si="13"/>
        <v>0</v>
      </c>
      <c r="BM14" s="84">
        <f t="shared" si="13"/>
        <v>0</v>
      </c>
      <c r="BN14" s="84">
        <f t="shared" si="13"/>
        <v>0</v>
      </c>
      <c r="BO14" s="84">
        <f t="shared" si="13"/>
        <v>0</v>
      </c>
      <c r="BP14" s="84">
        <f t="shared" si="13"/>
        <v>0</v>
      </c>
      <c r="BQ14" s="84">
        <f t="shared" si="13"/>
        <v>0</v>
      </c>
      <c r="BR14" s="84">
        <f t="shared" si="13"/>
        <v>0</v>
      </c>
      <c r="BS14" s="84">
        <f t="shared" si="13"/>
        <v>0</v>
      </c>
      <c r="BT14" s="84">
        <f t="shared" si="13"/>
        <v>0</v>
      </c>
      <c r="BU14" s="84">
        <f t="shared" si="13"/>
        <v>0</v>
      </c>
      <c r="BV14" s="84">
        <f t="shared" si="13"/>
        <v>0</v>
      </c>
      <c r="BW14" s="96">
        <f t="shared" si="2"/>
        <v>0</v>
      </c>
    </row>
    <row r="15" spans="1:75" x14ac:dyDescent="0.2">
      <c r="A15" s="84">
        <v>13</v>
      </c>
      <c r="B15" s="84"/>
      <c r="C15" s="84"/>
      <c r="D15" s="84"/>
      <c r="F15" s="84"/>
      <c r="G15" s="34"/>
      <c r="H15" s="159"/>
      <c r="I15" s="159"/>
      <c r="J15" s="84"/>
      <c r="K15" s="84"/>
      <c r="L15" s="84"/>
      <c r="M15" s="84"/>
      <c r="N15" s="34"/>
      <c r="O15" s="84"/>
      <c r="P15" s="34"/>
      <c r="Q15" s="84"/>
      <c r="S15" s="84"/>
      <c r="T15" s="34"/>
      <c r="U15" s="34"/>
      <c r="V15" s="34"/>
      <c r="W15" s="34"/>
      <c r="X15" s="34"/>
      <c r="Y15" s="34"/>
      <c r="Z15" s="34"/>
      <c r="AA15" s="84">
        <v>13</v>
      </c>
      <c r="AC15" s="84" t="str">
        <f>O1</f>
        <v>Dye Seed</v>
      </c>
      <c r="AD15" s="90">
        <f>O34</f>
        <v>0</v>
      </c>
      <c r="AE15" s="97">
        <v>1.681304347826087</v>
      </c>
      <c r="AF15" s="93">
        <f t="shared" si="7"/>
        <v>0</v>
      </c>
      <c r="AG15" s="93">
        <v>1.75</v>
      </c>
      <c r="AH15" s="93">
        <f>BO$34+BO$35+BO$36+BO$37+AF15</f>
        <v>0</v>
      </c>
      <c r="AI15" s="93">
        <f>Table1626385150748611098[[#This Row],[Column3]]+Average!Q487</f>
        <v>7.0326679841897244</v>
      </c>
      <c r="AJ15" s="84"/>
      <c r="AK15" s="84" t="str">
        <f>M$1</f>
        <v>Deadman</v>
      </c>
      <c r="AL15" s="94">
        <f>$M34</f>
        <v>0</v>
      </c>
      <c r="AM15" s="94">
        <f>$M69</f>
        <v>0</v>
      </c>
      <c r="AN15" s="94">
        <f>$M104</f>
        <v>0</v>
      </c>
      <c r="AO15" s="94">
        <f>$M139</f>
        <v>0</v>
      </c>
      <c r="AP15" s="94">
        <f>$M174</f>
        <v>0</v>
      </c>
      <c r="AQ15" s="94">
        <f>$M210</f>
        <v>0</v>
      </c>
      <c r="AR15" s="94">
        <f>$M245</f>
        <v>0</v>
      </c>
      <c r="AS15" s="94">
        <f>$M281</f>
        <v>0</v>
      </c>
      <c r="AT15" s="94">
        <f>$M317</f>
        <v>0</v>
      </c>
      <c r="AU15" s="94">
        <f>$M353</f>
        <v>0</v>
      </c>
      <c r="AV15" s="94">
        <f>$M389</f>
        <v>0</v>
      </c>
      <c r="AW15" s="94">
        <f>$M425</f>
        <v>0</v>
      </c>
      <c r="AX15" s="94">
        <f>$M427</f>
        <v>0</v>
      </c>
      <c r="AY15" s="84"/>
      <c r="AZ15" s="95" t="s">
        <v>32</v>
      </c>
      <c r="BA15" s="84"/>
      <c r="BB15" s="84">
        <f t="shared" ref="BB15:BV15" si="14">B425</f>
        <v>0</v>
      </c>
      <c r="BC15" s="84">
        <f t="shared" si="14"/>
        <v>0</v>
      </c>
      <c r="BD15" s="84">
        <f t="shared" si="14"/>
        <v>0</v>
      </c>
      <c r="BE15" s="84">
        <f t="shared" si="14"/>
        <v>0</v>
      </c>
      <c r="BF15" s="84">
        <f t="shared" si="14"/>
        <v>0</v>
      </c>
      <c r="BG15" s="84">
        <f t="shared" si="14"/>
        <v>0</v>
      </c>
      <c r="BH15" s="84">
        <f t="shared" si="14"/>
        <v>0</v>
      </c>
      <c r="BI15" s="84">
        <f t="shared" si="14"/>
        <v>0</v>
      </c>
      <c r="BJ15" s="84">
        <f t="shared" si="14"/>
        <v>0</v>
      </c>
      <c r="BK15" s="84">
        <f t="shared" si="14"/>
        <v>0</v>
      </c>
      <c r="BL15" s="84">
        <f t="shared" si="14"/>
        <v>0</v>
      </c>
      <c r="BM15" s="84">
        <f t="shared" si="14"/>
        <v>0</v>
      </c>
      <c r="BN15" s="84">
        <f t="shared" si="14"/>
        <v>0</v>
      </c>
      <c r="BO15" s="84">
        <f t="shared" si="14"/>
        <v>0</v>
      </c>
      <c r="BP15" s="84">
        <f t="shared" si="14"/>
        <v>0</v>
      </c>
      <c r="BQ15" s="84">
        <f t="shared" si="14"/>
        <v>0</v>
      </c>
      <c r="BR15" s="84">
        <f t="shared" si="14"/>
        <v>0</v>
      </c>
      <c r="BS15" s="84">
        <f t="shared" si="14"/>
        <v>0</v>
      </c>
      <c r="BT15" s="84">
        <f t="shared" si="14"/>
        <v>0</v>
      </c>
      <c r="BU15" s="84">
        <f t="shared" si="14"/>
        <v>0</v>
      </c>
      <c r="BV15" s="84">
        <f t="shared" si="14"/>
        <v>0</v>
      </c>
      <c r="BW15" s="96">
        <f t="shared" si="2"/>
        <v>0</v>
      </c>
    </row>
    <row r="16" spans="1:75" x14ac:dyDescent="0.2">
      <c r="A16" s="84">
        <v>14</v>
      </c>
      <c r="B16" s="34"/>
      <c r="C16" s="84"/>
      <c r="D16" s="84"/>
      <c r="E16" s="84"/>
      <c r="F16" s="84"/>
      <c r="G16" s="84"/>
      <c r="H16" s="159"/>
      <c r="I16" s="84"/>
      <c r="J16" s="84"/>
      <c r="K16" s="34"/>
      <c r="L16" s="84"/>
      <c r="M16" s="84"/>
      <c r="N16" s="84"/>
      <c r="O16" s="84"/>
      <c r="P16" s="84"/>
      <c r="Q16" s="84"/>
      <c r="R16" s="84"/>
      <c r="T16" s="84"/>
      <c r="U16" s="84"/>
      <c r="V16" s="84"/>
      <c r="W16" s="84"/>
      <c r="X16" s="84"/>
      <c r="Y16" s="84"/>
      <c r="Z16" s="84"/>
      <c r="AA16" s="84">
        <v>14</v>
      </c>
      <c r="AC16" s="84" t="str">
        <f>P1</f>
        <v>Landkammer</v>
      </c>
      <c r="AD16" s="90">
        <f>P34</f>
        <v>0</v>
      </c>
      <c r="AE16" s="97">
        <v>1.6482608695652172</v>
      </c>
      <c r="AF16" s="93">
        <f t="shared" si="7"/>
        <v>0</v>
      </c>
      <c r="AG16" s="93">
        <v>1.61</v>
      </c>
      <c r="AH16" s="93">
        <f>BP$34+BP$35+BP$36+BP$37+AF16</f>
        <v>6.34</v>
      </c>
      <c r="AI16" s="93">
        <f>Table1626385150748611098[[#This Row],[Column3]]+Average!Q488</f>
        <v>6.9496894409937884</v>
      </c>
      <c r="AJ16" s="84"/>
      <c r="AK16" s="84" t="str">
        <f>N$1</f>
        <v>Houser</v>
      </c>
      <c r="AL16" s="94">
        <f>$N34</f>
        <v>0</v>
      </c>
      <c r="AM16" s="94">
        <f>$N69</f>
        <v>0</v>
      </c>
      <c r="AN16" s="94">
        <f>$N104</f>
        <v>0</v>
      </c>
      <c r="AO16" s="94">
        <f>$N139</f>
        <v>0</v>
      </c>
      <c r="AP16" s="94">
        <f>$N174</f>
        <v>0</v>
      </c>
      <c r="AQ16" s="94">
        <f>$N210</f>
        <v>0</v>
      </c>
      <c r="AR16" s="94">
        <f>$N245</f>
        <v>0</v>
      </c>
      <c r="AS16" s="94">
        <f>$N281</f>
        <v>0</v>
      </c>
      <c r="AT16" s="94">
        <f>$N317</f>
        <v>0</v>
      </c>
      <c r="AU16" s="94">
        <f>$N353</f>
        <v>0</v>
      </c>
      <c r="AV16" s="94">
        <f>$N389</f>
        <v>0</v>
      </c>
      <c r="AW16" s="94">
        <f>$N425</f>
        <v>0</v>
      </c>
      <c r="AX16" s="94">
        <f>$N427</f>
        <v>0</v>
      </c>
      <c r="AY16" s="84"/>
      <c r="AZ16" s="95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</row>
    <row r="17" spans="1:75" x14ac:dyDescent="0.2">
      <c r="A17" s="84">
        <v>15</v>
      </c>
      <c r="B17" s="34"/>
      <c r="C17" s="84"/>
      <c r="D17" s="84"/>
      <c r="E17" s="34"/>
      <c r="F17" s="34"/>
      <c r="G17" s="34"/>
      <c r="H17" s="159"/>
      <c r="I17" s="159"/>
      <c r="J17" s="34"/>
      <c r="K17" s="34"/>
      <c r="L17" s="34"/>
      <c r="M17" s="84"/>
      <c r="N17" s="34"/>
      <c r="O17" s="84"/>
      <c r="P17" s="34"/>
      <c r="Q17" s="84"/>
      <c r="R17" s="84"/>
      <c r="S17" s="84"/>
      <c r="T17" s="34"/>
      <c r="U17" s="34"/>
      <c r="V17" s="34"/>
      <c r="W17" s="34"/>
      <c r="X17" s="34"/>
      <c r="Y17" s="34"/>
      <c r="Z17" s="34"/>
      <c r="AA17" s="84">
        <v>15</v>
      </c>
      <c r="AC17" s="84" t="str">
        <f>Q1</f>
        <v>Lynn Gulch</v>
      </c>
      <c r="AD17" s="91">
        <f>Q34</f>
        <v>0</v>
      </c>
      <c r="AE17" s="97">
        <v>1.7142857142857146</v>
      </c>
      <c r="AF17" s="93">
        <f t="shared" si="7"/>
        <v>0</v>
      </c>
      <c r="AG17" s="93">
        <v>1.69</v>
      </c>
      <c r="AH17" s="93">
        <f>BQ$34+BQ$35+BQ$36+BQ$37+AF17</f>
        <v>4.66</v>
      </c>
      <c r="AI17" s="93">
        <f>Table1626385150748611098[[#This Row],[Column3]]+Average!Q489</f>
        <v>6.555917785917786</v>
      </c>
      <c r="AJ17" s="84"/>
      <c r="AK17" s="84" t="str">
        <f>O$1</f>
        <v>Dye Seed</v>
      </c>
      <c r="AL17" s="94">
        <f>$O34</f>
        <v>0</v>
      </c>
      <c r="AM17" s="94">
        <f>$O69</f>
        <v>0</v>
      </c>
      <c r="AN17" s="94">
        <f>$O104</f>
        <v>0</v>
      </c>
      <c r="AO17" s="94">
        <f>$O139</f>
        <v>0</v>
      </c>
      <c r="AP17" s="94">
        <f>$O174</f>
        <v>0</v>
      </c>
      <c r="AQ17" s="94">
        <f>$O210</f>
        <v>0</v>
      </c>
      <c r="AR17" s="94">
        <f>$O245</f>
        <v>0</v>
      </c>
      <c r="AS17" s="94">
        <f>$O281</f>
        <v>0</v>
      </c>
      <c r="AT17" s="94">
        <f>$O317</f>
        <v>0</v>
      </c>
      <c r="AU17" s="94">
        <f>$O353</f>
        <v>0</v>
      </c>
      <c r="AV17" s="94">
        <f>$O389</f>
        <v>0</v>
      </c>
      <c r="AW17" s="94">
        <f>$O425</f>
        <v>0</v>
      </c>
      <c r="AX17" s="94">
        <f>$O427</f>
        <v>0</v>
      </c>
      <c r="AY17" s="99"/>
      <c r="AZ17" s="95" t="s">
        <v>34</v>
      </c>
      <c r="BA17" s="84"/>
      <c r="BB17" s="94">
        <f>SUM(BB4:BB15)</f>
        <v>0</v>
      </c>
      <c r="BC17" s="94">
        <f>SUM(BC4:BC15)</f>
        <v>0</v>
      </c>
      <c r="BD17" s="94">
        <f t="shared" ref="BD17:BV17" si="15">SUM(BD4:BD15)</f>
        <v>0</v>
      </c>
      <c r="BE17" s="94">
        <f t="shared" si="15"/>
        <v>0</v>
      </c>
      <c r="BF17" s="94">
        <f t="shared" si="15"/>
        <v>0</v>
      </c>
      <c r="BG17" s="94">
        <f>SUM(BG4:BG15)</f>
        <v>0</v>
      </c>
      <c r="BH17" s="94">
        <f>SUM(BH4:BH15)</f>
        <v>0</v>
      </c>
      <c r="BI17" s="94">
        <f t="shared" si="15"/>
        <v>0</v>
      </c>
      <c r="BJ17" s="94">
        <f t="shared" si="15"/>
        <v>0</v>
      </c>
      <c r="BK17" s="94">
        <f t="shared" si="15"/>
        <v>0</v>
      </c>
      <c r="BL17" s="94">
        <f t="shared" si="15"/>
        <v>0</v>
      </c>
      <c r="BM17" s="94">
        <f t="shared" si="15"/>
        <v>0</v>
      </c>
      <c r="BN17" s="94">
        <f t="shared" si="15"/>
        <v>0</v>
      </c>
      <c r="BO17" s="94">
        <f t="shared" si="15"/>
        <v>0</v>
      </c>
      <c r="BP17" s="94">
        <f t="shared" si="15"/>
        <v>0</v>
      </c>
      <c r="BQ17" s="94">
        <f t="shared" si="15"/>
        <v>0</v>
      </c>
      <c r="BR17" s="94">
        <f t="shared" si="15"/>
        <v>0</v>
      </c>
      <c r="BS17" s="94">
        <f t="shared" si="15"/>
        <v>0</v>
      </c>
      <c r="BT17" s="94">
        <f t="shared" si="15"/>
        <v>0</v>
      </c>
      <c r="BU17" s="94">
        <f t="shared" si="15"/>
        <v>0</v>
      </c>
      <c r="BV17" s="94">
        <f t="shared" si="15"/>
        <v>0.18</v>
      </c>
      <c r="BW17" s="94">
        <f>AVERAGE(BB17:BV17)</f>
        <v>8.5714285714285719E-3</v>
      </c>
    </row>
    <row r="18" spans="1:75" x14ac:dyDescent="0.2">
      <c r="A18" s="84">
        <v>16</v>
      </c>
      <c r="B18" s="34"/>
      <c r="C18" s="34"/>
      <c r="D18" s="34"/>
      <c r="E18" s="34"/>
      <c r="F18" s="34"/>
      <c r="G18" s="34"/>
      <c r="H18" s="159"/>
      <c r="I18" s="159"/>
      <c r="J18" s="34"/>
      <c r="K18" s="34"/>
      <c r="L18" s="34"/>
      <c r="M18" s="84"/>
      <c r="N18" s="34"/>
      <c r="O18" s="34"/>
      <c r="P18" s="84"/>
      <c r="Q18" s="84"/>
      <c r="R18" s="84"/>
      <c r="S18" s="84"/>
      <c r="T18" s="34"/>
      <c r="U18" s="34"/>
      <c r="V18" s="34"/>
      <c r="W18" s="34"/>
      <c r="X18" s="34"/>
      <c r="Y18" s="34"/>
      <c r="Z18" s="34"/>
      <c r="AA18" s="84">
        <v>16</v>
      </c>
      <c r="AC18" s="84" t="str">
        <f>R1</f>
        <v>Gwinn</v>
      </c>
      <c r="AD18" s="91">
        <f>R34</f>
        <v>0</v>
      </c>
      <c r="AE18" s="97">
        <v>1.5205882352941178</v>
      </c>
      <c r="AF18" s="93">
        <f t="shared" si="7"/>
        <v>0</v>
      </c>
      <c r="AG18" s="93">
        <v>1.8</v>
      </c>
      <c r="AH18" s="93">
        <f>BR$34+BR$35+BR$36+BR$37+AF18</f>
        <v>0</v>
      </c>
      <c r="AI18" s="93">
        <f>Table1626385150748611098[[#This Row],[Column3]]+Average!Q490</f>
        <v>6.9445751633986932</v>
      </c>
      <c r="AJ18" s="84"/>
      <c r="AK18" s="84" t="str">
        <f>P$1</f>
        <v>Landkammer</v>
      </c>
      <c r="AL18" s="94">
        <f>$P34</f>
        <v>0</v>
      </c>
      <c r="AM18" s="94">
        <f>$P69</f>
        <v>0</v>
      </c>
      <c r="AN18" s="94">
        <f>$P104</f>
        <v>0</v>
      </c>
      <c r="AO18" s="94">
        <f>$P139</f>
        <v>0</v>
      </c>
      <c r="AP18" s="94">
        <f>$P174</f>
        <v>0</v>
      </c>
      <c r="AQ18" s="94">
        <f>$P210</f>
        <v>0</v>
      </c>
      <c r="AR18" s="94">
        <f>$P245</f>
        <v>0</v>
      </c>
      <c r="AS18" s="94">
        <f>$P281</f>
        <v>0</v>
      </c>
      <c r="AT18" s="94">
        <f>$P317</f>
        <v>0</v>
      </c>
      <c r="AU18" s="94">
        <f>$P353</f>
        <v>0</v>
      </c>
      <c r="AV18" s="94">
        <f>$P389</f>
        <v>0</v>
      </c>
      <c r="AW18" s="94">
        <f>$P425</f>
        <v>0</v>
      </c>
      <c r="AX18" s="94">
        <f>$P427</f>
        <v>0</v>
      </c>
      <c r="AY18" s="99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</row>
    <row r="19" spans="1:75" x14ac:dyDescent="0.2">
      <c r="A19" s="84">
        <v>17</v>
      </c>
      <c r="B19" s="34"/>
      <c r="C19" s="34"/>
      <c r="D19" s="34"/>
      <c r="E19" s="34"/>
      <c r="F19" s="34"/>
      <c r="G19" s="34"/>
      <c r="H19" s="159"/>
      <c r="I19" s="159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84">
        <v>17</v>
      </c>
      <c r="AC19" s="84" t="str">
        <f>S1</f>
        <v>B Wolf</v>
      </c>
      <c r="AD19" s="90">
        <f>S34</f>
        <v>0</v>
      </c>
      <c r="AE19" s="97">
        <v>2.2965217391304349</v>
      </c>
      <c r="AF19" s="93">
        <f t="shared" si="7"/>
        <v>0</v>
      </c>
      <c r="AG19" s="93">
        <v>1.69</v>
      </c>
      <c r="AH19" s="93">
        <f>BS$34+BS$35+BS$36+BS$37+AF19</f>
        <v>7.7600000000000007</v>
      </c>
      <c r="AI19" s="93">
        <f>Table1626385150748611098[[#This Row],[Column3]]+Average!Q492</f>
        <v>8.8321810797897751</v>
      </c>
      <c r="AJ19" s="84"/>
      <c r="AK19" s="84" t="str">
        <f>Q$1</f>
        <v>Lynn Gulch</v>
      </c>
      <c r="AL19" s="94">
        <f>$Q34</f>
        <v>0</v>
      </c>
      <c r="AM19" s="94">
        <f>$Q69</f>
        <v>0</v>
      </c>
      <c r="AN19" s="94">
        <f>$Q104</f>
        <v>0</v>
      </c>
      <c r="AO19" s="94">
        <f>$Q139</f>
        <v>0</v>
      </c>
      <c r="AP19" s="94">
        <f>$Q174</f>
        <v>0</v>
      </c>
      <c r="AQ19" s="94">
        <f>$Q210</f>
        <v>0</v>
      </c>
      <c r="AR19" s="94">
        <f>$Q245</f>
        <v>0</v>
      </c>
      <c r="AS19" s="94">
        <f>$Q281</f>
        <v>0</v>
      </c>
      <c r="AT19" s="94">
        <f>$Q317</f>
        <v>0</v>
      </c>
      <c r="AU19" s="94">
        <f>$Q353</f>
        <v>0</v>
      </c>
      <c r="AV19" s="94">
        <f>$Q389</f>
        <v>0</v>
      </c>
      <c r="AW19" s="94">
        <f>$Q425</f>
        <v>0</v>
      </c>
      <c r="AX19" s="94">
        <f>$Q427</f>
        <v>0</v>
      </c>
      <c r="AY19" s="99"/>
      <c r="AZ19" s="84"/>
      <c r="BA19" s="84"/>
      <c r="BB19" s="84"/>
      <c r="BC19" s="84"/>
      <c r="BD19" s="84"/>
      <c r="BE19" s="95" t="s">
        <v>35</v>
      </c>
      <c r="BF19" s="95"/>
      <c r="BG19" s="95"/>
      <c r="BH19" s="95"/>
      <c r="BI19" s="95" t="s">
        <v>36</v>
      </c>
      <c r="BJ19" s="95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</row>
    <row r="20" spans="1:75" x14ac:dyDescent="0.2">
      <c r="A20" s="84">
        <v>18</v>
      </c>
      <c r="B20" s="34"/>
      <c r="C20" s="34"/>
      <c r="E20" s="34"/>
      <c r="F20" s="34"/>
      <c r="G20" s="34"/>
      <c r="H20" s="159"/>
      <c r="I20" s="159"/>
      <c r="J20" s="34"/>
      <c r="K20" s="34"/>
      <c r="L20" s="34"/>
      <c r="M20" s="34"/>
      <c r="N20" s="34"/>
      <c r="O20" s="34"/>
      <c r="P20" s="8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84">
        <v>18</v>
      </c>
      <c r="AC20" s="84" t="str">
        <f>T1</f>
        <v>S. Flerchinger</v>
      </c>
      <c r="AD20" s="90">
        <f>T34</f>
        <v>0</v>
      </c>
      <c r="AE20" s="97">
        <v>2.0361904761904759</v>
      </c>
      <c r="AF20" s="93">
        <f t="shared" si="7"/>
        <v>0</v>
      </c>
      <c r="AG20" s="93">
        <v>1.62</v>
      </c>
      <c r="AH20" s="93">
        <f>BT$34+BT$35+BT$36+BT$37+AF20</f>
        <v>6.1</v>
      </c>
      <c r="AI20" s="93">
        <f>Table1626385150748611098[[#This Row],[Column3]]+Average!Q493</f>
        <v>7.6573280423280421</v>
      </c>
      <c r="AJ20" s="84"/>
      <c r="AK20" s="84" t="str">
        <f>R$1</f>
        <v>Gwinn</v>
      </c>
      <c r="AL20" s="94">
        <f>$R34</f>
        <v>0</v>
      </c>
      <c r="AM20" s="94">
        <f>$R69</f>
        <v>0</v>
      </c>
      <c r="AN20" s="94">
        <f>$R104</f>
        <v>0</v>
      </c>
      <c r="AO20" s="94">
        <f>$R139</f>
        <v>0</v>
      </c>
      <c r="AP20" s="94">
        <f>$R174</f>
        <v>0</v>
      </c>
      <c r="AQ20" s="94">
        <f>$R210</f>
        <v>0</v>
      </c>
      <c r="AR20" s="94">
        <f>$R245</f>
        <v>0</v>
      </c>
      <c r="AS20" s="94">
        <f>$R281</f>
        <v>0</v>
      </c>
      <c r="AT20" s="94">
        <f>$R317</f>
        <v>0</v>
      </c>
      <c r="AU20" s="94">
        <f>$R353</f>
        <v>0</v>
      </c>
      <c r="AV20" s="94">
        <f>$R389</f>
        <v>0</v>
      </c>
      <c r="AW20" s="94">
        <f>$R425</f>
        <v>0</v>
      </c>
      <c r="AX20" s="94">
        <f>$R427</f>
        <v>0</v>
      </c>
      <c r="AY20" s="84"/>
      <c r="AZ20" s="84"/>
      <c r="BA20" s="99" t="s">
        <v>192</v>
      </c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</row>
    <row r="21" spans="1:75" x14ac:dyDescent="0.2">
      <c r="A21" s="84">
        <v>19</v>
      </c>
      <c r="B21" s="34"/>
      <c r="C21" s="34"/>
      <c r="D21" s="84"/>
      <c r="E21" s="34"/>
      <c r="F21" s="34"/>
      <c r="G21" s="34"/>
      <c r="H21" s="34"/>
      <c r="I21" s="159"/>
      <c r="J21" s="34"/>
      <c r="K21" s="34"/>
      <c r="L21" s="34"/>
      <c r="M21" s="84"/>
      <c r="N21" s="84"/>
      <c r="O21" s="34"/>
      <c r="P21" s="84"/>
      <c r="Q21" s="34"/>
      <c r="R21" s="84"/>
      <c r="S21" s="34"/>
      <c r="T21" s="84"/>
      <c r="U21" s="84"/>
      <c r="V21" s="34"/>
      <c r="W21" s="34"/>
      <c r="X21" s="34"/>
      <c r="Y21" s="34"/>
      <c r="Z21" s="34"/>
      <c r="AA21" s="84">
        <v>19</v>
      </c>
      <c r="AC21" s="84" t="str">
        <f>U1</f>
        <v>B Slaybaugh</v>
      </c>
      <c r="AD21" s="90">
        <f>U34</f>
        <v>0</v>
      </c>
      <c r="AE21" s="97">
        <v>2.4441666666666664</v>
      </c>
      <c r="AF21" s="93">
        <f t="shared" si="7"/>
        <v>0</v>
      </c>
      <c r="AG21" s="98">
        <v>2.44</v>
      </c>
      <c r="AH21" s="93">
        <f>BU$34+BU$35+BU$36+BU$37+AF21</f>
        <v>0</v>
      </c>
      <c r="AI21" s="93">
        <f>Table1626385150748611098[[#This Row],[Column3]]+Average!Q494</f>
        <v>8.6395512820512828</v>
      </c>
      <c r="AJ21" s="84"/>
      <c r="AK21" s="84" t="str">
        <f>S$1</f>
        <v>B Wolf</v>
      </c>
      <c r="AL21" s="94">
        <f>$S34</f>
        <v>0</v>
      </c>
      <c r="AM21" s="94">
        <f>$S69</f>
        <v>0</v>
      </c>
      <c r="AN21" s="94">
        <f>$S104</f>
        <v>0</v>
      </c>
      <c r="AO21" s="94">
        <f>$S139</f>
        <v>0</v>
      </c>
      <c r="AP21" s="94">
        <f>$S174</f>
        <v>0</v>
      </c>
      <c r="AQ21" s="94">
        <f>$S210</f>
        <v>0</v>
      </c>
      <c r="AR21" s="94">
        <f>$S245</f>
        <v>0</v>
      </c>
      <c r="AS21" s="94">
        <f>$S281</f>
        <v>0</v>
      </c>
      <c r="AT21" s="94">
        <f>$S317</f>
        <v>0</v>
      </c>
      <c r="AU21" s="94">
        <f>$S353</f>
        <v>0</v>
      </c>
      <c r="AV21" s="94">
        <f>$S389</f>
        <v>0</v>
      </c>
      <c r="AW21" s="94">
        <f>$S425</f>
        <v>0</v>
      </c>
      <c r="AX21" s="94">
        <f>$S427</f>
        <v>0</v>
      </c>
      <c r="AY21" s="99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</row>
    <row r="22" spans="1:75" x14ac:dyDescent="0.2">
      <c r="A22" s="84">
        <v>20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84"/>
      <c r="N22" s="84"/>
      <c r="O22" s="34"/>
      <c r="P22" s="84"/>
      <c r="Q22" s="84"/>
      <c r="R22" s="34"/>
      <c r="S22" s="84"/>
      <c r="T22" s="84"/>
      <c r="U22" s="84"/>
      <c r="V22" s="34"/>
      <c r="W22" s="34"/>
      <c r="X22" s="34"/>
      <c r="Y22" s="34"/>
      <c r="Z22" s="34"/>
      <c r="AA22" s="84">
        <v>20</v>
      </c>
      <c r="AC22" s="84" t="str">
        <f>V1</f>
        <v>Columbia C</v>
      </c>
      <c r="AD22" s="90">
        <f>V34</f>
        <v>0</v>
      </c>
      <c r="AE22" s="97">
        <v>3.9430769230769225</v>
      </c>
      <c r="AF22" s="93">
        <f t="shared" si="7"/>
        <v>0</v>
      </c>
      <c r="AG22" s="98">
        <v>3.94</v>
      </c>
      <c r="AH22" s="93">
        <f>BV$34+BV$35+BV$36+BV$37+AF22</f>
        <v>6.37</v>
      </c>
      <c r="AI22" s="93">
        <f>Table1626385150748611098[[#This Row],[Column3]]+Average!Q495</f>
        <v>13.101410256410258</v>
      </c>
      <c r="AJ22" s="84"/>
      <c r="AK22" s="84" t="str">
        <f>T$2</f>
        <v>Knotgrass</v>
      </c>
      <c r="AL22" s="94">
        <f>$T34</f>
        <v>0</v>
      </c>
      <c r="AM22" s="94">
        <f>$T69</f>
        <v>0</v>
      </c>
      <c r="AN22" s="94">
        <f>$T104</f>
        <v>0</v>
      </c>
      <c r="AO22" s="94">
        <f>$T139</f>
        <v>0</v>
      </c>
      <c r="AP22" s="94">
        <f>$T174</f>
        <v>0</v>
      </c>
      <c r="AQ22" s="94">
        <f>$T210</f>
        <v>0</v>
      </c>
      <c r="AR22" s="94">
        <f>$T245</f>
        <v>0</v>
      </c>
      <c r="AS22" s="94">
        <f>$T281</f>
        <v>0</v>
      </c>
      <c r="AT22" s="94">
        <f>$T317</f>
        <v>0</v>
      </c>
      <c r="AU22" s="94">
        <f>$T353</f>
        <v>0</v>
      </c>
      <c r="AV22" s="94">
        <f>$T389</f>
        <v>0</v>
      </c>
      <c r="AW22" s="94">
        <f>$T425</f>
        <v>0</v>
      </c>
      <c r="AX22" s="94">
        <f>$T427</f>
        <v>0</v>
      </c>
      <c r="AY22" s="99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</row>
    <row r="23" spans="1:75" x14ac:dyDescent="0.2">
      <c r="A23" s="84">
        <v>21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8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84">
        <v>21</v>
      </c>
      <c r="AC23" s="84"/>
      <c r="AD23" s="90"/>
      <c r="AE23" s="90"/>
      <c r="AF23" s="92"/>
      <c r="AG23" s="92"/>
      <c r="AH23" s="93"/>
      <c r="AI23" s="93"/>
      <c r="AJ23" s="84"/>
      <c r="AK23" s="84" t="str">
        <f>U$1</f>
        <v>B Slaybaugh</v>
      </c>
      <c r="AL23" s="94">
        <f>$U34</f>
        <v>0</v>
      </c>
      <c r="AM23" s="94">
        <f>$U69</f>
        <v>0</v>
      </c>
      <c r="AN23" s="94">
        <f>$U104</f>
        <v>0</v>
      </c>
      <c r="AO23" s="94">
        <f>$U139</f>
        <v>0</v>
      </c>
      <c r="AP23" s="94">
        <f>$U174</f>
        <v>0</v>
      </c>
      <c r="AQ23" s="94">
        <f>$U210</f>
        <v>0</v>
      </c>
      <c r="AR23" s="94">
        <f>$U245</f>
        <v>0</v>
      </c>
      <c r="AS23" s="94">
        <f>$U281</f>
        <v>0</v>
      </c>
      <c r="AT23" s="94">
        <f>$U317</f>
        <v>0</v>
      </c>
      <c r="AU23" s="94">
        <f>$U353</f>
        <v>0</v>
      </c>
      <c r="AV23" s="94">
        <f>$U389</f>
        <v>0</v>
      </c>
      <c r="AW23" s="94">
        <f>$U425</f>
        <v>0</v>
      </c>
      <c r="AX23" s="94">
        <f>$U427</f>
        <v>0</v>
      </c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</row>
    <row r="24" spans="1:75" x14ac:dyDescent="0.2">
      <c r="A24" s="84">
        <v>22</v>
      </c>
      <c r="B24" s="34"/>
      <c r="C24" s="84"/>
      <c r="D24" s="34"/>
      <c r="E24" s="84"/>
      <c r="F24" s="84"/>
      <c r="G24" s="34"/>
      <c r="H24" s="34"/>
      <c r="I24" s="34"/>
      <c r="J24" s="34"/>
      <c r="K24" s="34"/>
      <c r="L24" s="34"/>
      <c r="M24" s="8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84">
        <v>22</v>
      </c>
      <c r="AC24" s="84" t="s">
        <v>101</v>
      </c>
      <c r="AD24" s="90"/>
      <c r="AE24" s="90"/>
      <c r="AF24" s="92"/>
      <c r="AG24" s="172"/>
      <c r="AH24" s="92" t="s">
        <v>145</v>
      </c>
      <c r="AI24" s="93"/>
      <c r="AJ24" s="84"/>
      <c r="AK24" s="84" t="str">
        <f>V$1</f>
        <v>Columbia C</v>
      </c>
      <c r="AL24" s="94">
        <f>$V34</f>
        <v>0</v>
      </c>
      <c r="AM24" s="94">
        <f>$V69</f>
        <v>0</v>
      </c>
      <c r="AN24" s="94">
        <f>$V104</f>
        <v>0</v>
      </c>
      <c r="AO24" s="94">
        <f>$V139</f>
        <v>0</v>
      </c>
      <c r="AP24" s="94">
        <f>$V174</f>
        <v>0</v>
      </c>
      <c r="AQ24" s="94">
        <f>$V210</f>
        <v>0</v>
      </c>
      <c r="AR24" s="94">
        <f>$V245</f>
        <v>0.18</v>
      </c>
      <c r="AS24" s="94">
        <f>$V281</f>
        <v>0</v>
      </c>
      <c r="AT24" s="94">
        <f>$V317</f>
        <v>0</v>
      </c>
      <c r="AU24" s="94">
        <f>$V353</f>
        <v>0</v>
      </c>
      <c r="AV24" s="94">
        <f>$V39+0</f>
        <v>0</v>
      </c>
      <c r="AW24" s="94">
        <f>$V425</f>
        <v>0</v>
      </c>
      <c r="AX24" s="94">
        <f>$V427</f>
        <v>0.18</v>
      </c>
      <c r="AY24" s="84"/>
      <c r="AZ24" s="84">
        <v>2014</v>
      </c>
      <c r="BA24" s="84"/>
      <c r="BB24" s="84" t="s">
        <v>1</v>
      </c>
      <c r="BC24" s="84" t="s">
        <v>88</v>
      </c>
      <c r="BD24" s="84" t="s">
        <v>113</v>
      </c>
      <c r="BE24" s="84" t="s">
        <v>4</v>
      </c>
      <c r="BF24" s="84" t="s">
        <v>5</v>
      </c>
      <c r="BG24" s="34" t="s">
        <v>224</v>
      </c>
      <c r="BH24" s="34" t="s">
        <v>222</v>
      </c>
      <c r="BI24" s="84" t="s">
        <v>6</v>
      </c>
      <c r="BJ24" s="84" t="s">
        <v>95</v>
      </c>
      <c r="BK24" s="84" t="s">
        <v>96</v>
      </c>
      <c r="BL24" s="84" t="s">
        <v>9</v>
      </c>
      <c r="BM24" s="87" t="s">
        <v>10</v>
      </c>
      <c r="BN24" s="84" t="s">
        <v>11</v>
      </c>
      <c r="BO24" s="84" t="s">
        <v>90</v>
      </c>
      <c r="BP24" s="84" t="s">
        <v>13</v>
      </c>
      <c r="BQ24" s="84" t="s">
        <v>14</v>
      </c>
      <c r="BR24" s="84" t="s">
        <v>15</v>
      </c>
      <c r="BS24" s="84" t="s">
        <v>16</v>
      </c>
      <c r="BT24" s="84" t="s">
        <v>17</v>
      </c>
      <c r="BU24" s="84" t="s">
        <v>18</v>
      </c>
      <c r="BV24" s="84" t="s">
        <v>19</v>
      </c>
      <c r="BW24" s="88" t="s">
        <v>20</v>
      </c>
    </row>
    <row r="25" spans="1:75" x14ac:dyDescent="0.2">
      <c r="A25" s="84">
        <v>23</v>
      </c>
      <c r="B25" s="84"/>
      <c r="C25" s="84"/>
      <c r="D25" s="84"/>
      <c r="E25" s="84"/>
      <c r="F25" s="84"/>
      <c r="G25" s="84"/>
      <c r="H25" s="84"/>
      <c r="I25" s="34"/>
      <c r="J25" s="84"/>
      <c r="L25" s="34"/>
      <c r="M25" s="8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84">
        <v>23</v>
      </c>
      <c r="AC25" s="84"/>
      <c r="AD25" s="91" t="s">
        <v>102</v>
      </c>
      <c r="AE25" s="91"/>
      <c r="AF25" s="101"/>
      <c r="AG25" s="92"/>
      <c r="AH25" s="93"/>
      <c r="AI25" s="9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8"/>
    </row>
    <row r="26" spans="1:75" x14ac:dyDescent="0.2">
      <c r="A26" s="84">
        <v>24</v>
      </c>
      <c r="B26" s="84"/>
      <c r="C26" s="84"/>
      <c r="D26" s="84"/>
      <c r="E26" s="84"/>
      <c r="F26" s="84"/>
      <c r="G26" s="84"/>
      <c r="H26" s="84"/>
      <c r="I26" s="84"/>
      <c r="J26" s="84"/>
      <c r="L26" s="34"/>
      <c r="M26" s="84"/>
      <c r="N26" s="34"/>
      <c r="O26" s="34"/>
      <c r="P26" s="34"/>
      <c r="Q26" s="84"/>
      <c r="R26" s="34"/>
      <c r="S26" s="34"/>
      <c r="T26" s="34"/>
      <c r="U26" s="84"/>
      <c r="V26" s="34"/>
      <c r="W26" s="34"/>
      <c r="X26" s="34"/>
      <c r="Y26" s="34"/>
      <c r="Z26" s="34"/>
      <c r="AA26" s="84">
        <v>24</v>
      </c>
      <c r="AC26" s="84"/>
      <c r="AD26" s="90" t="s">
        <v>108</v>
      </c>
      <c r="AE26" s="90"/>
      <c r="AF26" s="92" t="s">
        <v>109</v>
      </c>
      <c r="AG26" s="92"/>
      <c r="AH26" s="93"/>
      <c r="AI26" s="93"/>
      <c r="AJ26" s="84"/>
      <c r="AK26" s="84"/>
      <c r="AL26" s="84"/>
      <c r="AM26" s="84"/>
      <c r="AN26" s="84"/>
      <c r="AO26" s="87" t="s">
        <v>144</v>
      </c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95" t="s">
        <v>21</v>
      </c>
      <c r="BA26" s="84"/>
      <c r="BB26" s="94">
        <v>1.4200000000000002</v>
      </c>
      <c r="BC26" s="94">
        <v>2.41</v>
      </c>
      <c r="BD26" s="94">
        <v>1.07</v>
      </c>
      <c r="BE26" s="94">
        <v>2.0499999999999998</v>
      </c>
      <c r="BF26" s="94">
        <v>1.63</v>
      </c>
      <c r="BG26" s="94"/>
      <c r="BH26" s="94"/>
      <c r="BI26" s="94">
        <v>1.31</v>
      </c>
      <c r="BJ26" s="94">
        <v>1.6400000000000001</v>
      </c>
      <c r="BK26" s="94">
        <v>1.59</v>
      </c>
      <c r="BL26" s="94">
        <v>1.72</v>
      </c>
      <c r="BM26" s="94">
        <v>1.6600000000000001</v>
      </c>
      <c r="BN26" s="94">
        <v>1.9299999999999997</v>
      </c>
      <c r="BO26" s="94">
        <v>0</v>
      </c>
      <c r="BP26" s="94">
        <v>2.29</v>
      </c>
      <c r="BQ26" s="94">
        <v>1.51</v>
      </c>
      <c r="BR26" s="94">
        <v>0</v>
      </c>
      <c r="BS26" s="94">
        <v>1.65</v>
      </c>
      <c r="BT26" s="94">
        <v>1.8000000000000003</v>
      </c>
      <c r="BU26" s="94">
        <v>1.04</v>
      </c>
      <c r="BV26" s="94">
        <v>2.02</v>
      </c>
      <c r="BW26" s="96">
        <v>1.047894736842105</v>
      </c>
    </row>
    <row r="27" spans="1:75" x14ac:dyDescent="0.2">
      <c r="A27" s="84">
        <v>25</v>
      </c>
      <c r="B27" s="34"/>
      <c r="C27" s="84"/>
      <c r="D27" s="84"/>
      <c r="F27" s="84"/>
      <c r="G27" s="34"/>
      <c r="H27" s="34"/>
      <c r="I27" s="34"/>
      <c r="J27" s="84"/>
      <c r="L27" s="34"/>
      <c r="M27" s="8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84">
        <v>25</v>
      </c>
      <c r="AC27" s="84"/>
      <c r="AD27" s="90"/>
      <c r="AE27" s="90"/>
      <c r="AF27" s="92"/>
      <c r="AG27" s="92"/>
      <c r="AH27" s="93"/>
      <c r="AI27" s="93"/>
      <c r="AJ27" s="84"/>
      <c r="AK27" s="84"/>
      <c r="AL27" s="87" t="s">
        <v>138</v>
      </c>
      <c r="AM27" s="87" t="s">
        <v>103</v>
      </c>
      <c r="AN27" s="87" t="s">
        <v>139</v>
      </c>
      <c r="AO27" s="87" t="s">
        <v>140</v>
      </c>
      <c r="AP27" s="87" t="s">
        <v>42</v>
      </c>
      <c r="AQ27" s="87" t="s">
        <v>43</v>
      </c>
      <c r="AR27" s="87" t="s">
        <v>45</v>
      </c>
      <c r="AS27" s="87" t="s">
        <v>58</v>
      </c>
      <c r="AT27" s="87" t="s">
        <v>59</v>
      </c>
      <c r="AU27" s="87" t="s">
        <v>104</v>
      </c>
      <c r="AV27" s="87" t="s">
        <v>141</v>
      </c>
      <c r="AW27" s="87" t="s">
        <v>62</v>
      </c>
      <c r="AX27" s="87" t="s">
        <v>142</v>
      </c>
      <c r="AY27" s="84"/>
      <c r="AZ27" s="95" t="s">
        <v>22</v>
      </c>
      <c r="BA27" s="84"/>
      <c r="BB27" s="84">
        <v>1.1600000000000001</v>
      </c>
      <c r="BC27" s="84">
        <v>3.7499999999999996</v>
      </c>
      <c r="BD27" s="84">
        <v>0.8600000000000001</v>
      </c>
      <c r="BE27" s="84">
        <v>2.6900000000000004</v>
      </c>
      <c r="BF27" s="84">
        <v>1.83</v>
      </c>
      <c r="BG27" s="84"/>
      <c r="BH27" s="84"/>
      <c r="BI27" s="84">
        <v>1.47</v>
      </c>
      <c r="BJ27" s="84">
        <v>1.99</v>
      </c>
      <c r="BK27" s="84">
        <v>1.2000000000000002</v>
      </c>
      <c r="BL27" s="84">
        <v>2.62</v>
      </c>
      <c r="BM27" s="84">
        <v>1.58</v>
      </c>
      <c r="BN27" s="84">
        <v>3.3</v>
      </c>
      <c r="BO27" s="84">
        <v>0</v>
      </c>
      <c r="BP27" s="84">
        <v>2.3899999999999997</v>
      </c>
      <c r="BQ27" s="84">
        <v>0</v>
      </c>
      <c r="BR27" s="84">
        <v>0</v>
      </c>
      <c r="BS27" s="84">
        <v>2.15</v>
      </c>
      <c r="BT27" s="84">
        <v>2.33</v>
      </c>
      <c r="BU27" s="84">
        <v>0</v>
      </c>
      <c r="BV27" s="84">
        <v>5.48</v>
      </c>
      <c r="BW27" s="96">
        <v>0.74631578947368427</v>
      </c>
    </row>
    <row r="28" spans="1:75" x14ac:dyDescent="0.2">
      <c r="A28" s="84">
        <v>26</v>
      </c>
      <c r="B28" s="34"/>
      <c r="C28" s="84"/>
      <c r="E28" s="84"/>
      <c r="F28" s="34"/>
      <c r="G28" s="34"/>
      <c r="H28" s="84"/>
      <c r="I28" s="84"/>
      <c r="J28" s="84"/>
      <c r="L28" s="34"/>
      <c r="M28" s="8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84">
        <v>26</v>
      </c>
      <c r="AC28" s="84"/>
      <c r="AD28" s="90"/>
      <c r="AE28" s="90"/>
      <c r="AF28" s="92"/>
      <c r="AG28" s="92"/>
      <c r="AH28" s="93"/>
      <c r="AI28" s="93"/>
      <c r="AJ28" s="84"/>
      <c r="AK28" s="84" t="str">
        <f>B$1</f>
        <v>Pomeroy</v>
      </c>
      <c r="AL28" s="94">
        <f t="shared" ref="AL28:AL48" si="16">AL4</f>
        <v>0</v>
      </c>
      <c r="AM28" s="94">
        <f t="shared" ref="AM28:AM48" si="17">AL4+AM4</f>
        <v>0</v>
      </c>
      <c r="AN28" s="94">
        <f t="shared" ref="AN28:AN48" si="18">AL4+AM4+AN4</f>
        <v>0</v>
      </c>
      <c r="AO28" s="94">
        <f t="shared" ref="AO28:AO48" si="19">AL4+AM4+AN4+AO4</f>
        <v>0</v>
      </c>
      <c r="AP28" s="94">
        <f t="shared" ref="AP28:AP48" si="20">AL4+AM4+AN4+AO4+AP4</f>
        <v>0</v>
      </c>
      <c r="AQ28" s="94">
        <f t="shared" ref="AQ28:AQ48" si="21">AL4+AM4+AN4+AO4+AP4+AQ4</f>
        <v>0</v>
      </c>
      <c r="AR28" s="94">
        <f t="shared" ref="AR28:AR48" si="22">AL4+AM4+AN4+AO4+AP4+AQ4+AR4</f>
        <v>0</v>
      </c>
      <c r="AS28" s="94">
        <f t="shared" ref="AS28:AS48" si="23">AL4+AM4+AN4+AO4+AP4+AQ4+AR4+AS4</f>
        <v>0</v>
      </c>
      <c r="AT28" s="94">
        <f t="shared" ref="AT28:AT48" si="24">AL4+AM4+AN4+AO4+AP4+AQ4+AR4+AS4+AT4</f>
        <v>0</v>
      </c>
      <c r="AU28" s="94">
        <f t="shared" ref="AU28:AU48" si="25">AL4+AM4+AN4+AO4+AP4+AQ4+AR4+AS4+AT4+AU4</f>
        <v>0</v>
      </c>
      <c r="AV28" s="94">
        <f t="shared" ref="AV28:AV48" si="26">AL4+AM4+AN4+AO4+AP4+AQ4+AR4+AS4+AT4+AU4+AV4</f>
        <v>0</v>
      </c>
      <c r="AW28" s="94">
        <f t="shared" ref="AW28:AW48" si="27">AL4+AM4+AN4+AO4+AP4+AQ4+AR4+AS4+AT4+AU4+AV4+AW4</f>
        <v>0</v>
      </c>
      <c r="AX28" s="94">
        <f>AW28</f>
        <v>0</v>
      </c>
      <c r="AY28" s="84"/>
      <c r="AZ28" s="95" t="s">
        <v>23</v>
      </c>
      <c r="BA28" s="84"/>
      <c r="BB28" s="84">
        <v>1.25</v>
      </c>
      <c r="BC28" s="84">
        <v>2.6</v>
      </c>
      <c r="BD28" s="84">
        <v>1.2300000000000002</v>
      </c>
      <c r="BE28" s="84">
        <v>2.0899999999999994</v>
      </c>
      <c r="BF28" s="84">
        <v>1.2399999999999998</v>
      </c>
      <c r="BG28" s="84"/>
      <c r="BH28" s="84"/>
      <c r="BI28" s="84">
        <v>1.24</v>
      </c>
      <c r="BJ28" s="84">
        <v>1.78</v>
      </c>
      <c r="BK28" s="84">
        <v>1.3900000000000001</v>
      </c>
      <c r="BL28" s="84">
        <v>2</v>
      </c>
      <c r="BM28" s="84">
        <v>1.9500000000000002</v>
      </c>
      <c r="BN28" s="84">
        <v>3.18</v>
      </c>
      <c r="BO28" s="84">
        <v>0</v>
      </c>
      <c r="BP28" s="84">
        <v>1.4900000000000002</v>
      </c>
      <c r="BQ28" s="84">
        <v>1.98</v>
      </c>
      <c r="BR28" s="84">
        <v>0</v>
      </c>
      <c r="BS28" s="84">
        <v>1.9800000000000002</v>
      </c>
      <c r="BT28" s="84">
        <v>1.78</v>
      </c>
      <c r="BU28" s="84">
        <v>2.5300000000000002</v>
      </c>
      <c r="BV28" s="84">
        <v>4.3900000000000006</v>
      </c>
      <c r="BW28" s="96">
        <v>0.84</v>
      </c>
    </row>
    <row r="29" spans="1:75" x14ac:dyDescent="0.2">
      <c r="A29" s="84">
        <v>27</v>
      </c>
      <c r="B29" s="34"/>
      <c r="C29" s="84"/>
      <c r="D29" s="84"/>
      <c r="E29" s="84"/>
      <c r="F29" s="84"/>
      <c r="G29" s="34"/>
      <c r="H29" s="84"/>
      <c r="I29" s="34"/>
      <c r="J29" s="84"/>
      <c r="K29" s="84"/>
      <c r="L29" s="34"/>
      <c r="M29" s="34"/>
      <c r="N29" s="34"/>
      <c r="O29" s="34"/>
      <c r="P29" s="34"/>
      <c r="Q29" s="84"/>
      <c r="R29" s="34"/>
      <c r="S29" s="34"/>
      <c r="T29" s="34"/>
      <c r="U29" s="34"/>
      <c r="V29" s="84"/>
      <c r="W29" s="84"/>
      <c r="X29" s="84"/>
      <c r="Y29" s="84"/>
      <c r="Z29" s="84"/>
      <c r="AA29" s="84">
        <v>27</v>
      </c>
      <c r="AC29" s="84"/>
      <c r="AD29" s="97"/>
      <c r="AE29" s="97"/>
      <c r="AF29" s="93"/>
      <c r="AG29" s="93"/>
      <c r="AH29" s="93"/>
      <c r="AI29" s="93"/>
      <c r="AJ29" s="84"/>
      <c r="AK29" s="84" t="str">
        <f>C$1</f>
        <v>Kuhn</v>
      </c>
      <c r="AL29" s="94">
        <f t="shared" si="16"/>
        <v>0</v>
      </c>
      <c r="AM29" s="94">
        <f t="shared" si="17"/>
        <v>0</v>
      </c>
      <c r="AN29" s="94">
        <f t="shared" si="18"/>
        <v>0</v>
      </c>
      <c r="AO29" s="94">
        <f t="shared" si="19"/>
        <v>0</v>
      </c>
      <c r="AP29" s="94">
        <f t="shared" si="20"/>
        <v>0</v>
      </c>
      <c r="AQ29" s="94">
        <f t="shared" si="21"/>
        <v>0</v>
      </c>
      <c r="AR29" s="94">
        <f t="shared" si="22"/>
        <v>0</v>
      </c>
      <c r="AS29" s="94">
        <f t="shared" si="23"/>
        <v>0</v>
      </c>
      <c r="AT29" s="94">
        <f t="shared" si="24"/>
        <v>0</v>
      </c>
      <c r="AU29" s="94">
        <f t="shared" si="25"/>
        <v>0</v>
      </c>
      <c r="AV29" s="94">
        <f t="shared" si="26"/>
        <v>0</v>
      </c>
      <c r="AW29" s="94">
        <f t="shared" si="27"/>
        <v>0</v>
      </c>
      <c r="AX29" s="94">
        <f t="shared" ref="AX29:AX48" si="28">AW29</f>
        <v>0</v>
      </c>
      <c r="AY29" s="84"/>
      <c r="AZ29" s="95" t="s">
        <v>24</v>
      </c>
      <c r="BA29" s="84"/>
      <c r="BB29" s="84">
        <v>0.69000000000000006</v>
      </c>
      <c r="BC29" s="84">
        <v>1.3199999999999998</v>
      </c>
      <c r="BD29" s="84">
        <v>0.9700000000000002</v>
      </c>
      <c r="BE29" s="84">
        <v>1.71</v>
      </c>
      <c r="BF29" s="84">
        <v>1.28</v>
      </c>
      <c r="BG29" s="84"/>
      <c r="BH29" s="84"/>
      <c r="BI29" s="84">
        <v>0.91</v>
      </c>
      <c r="BJ29" s="84">
        <v>1.1599999999999999</v>
      </c>
      <c r="BK29" s="84">
        <v>0.63</v>
      </c>
      <c r="BL29" s="84">
        <v>0.91000000000000014</v>
      </c>
      <c r="BM29" s="84">
        <v>0</v>
      </c>
      <c r="BN29" s="84">
        <v>1.25</v>
      </c>
      <c r="BO29" s="84">
        <v>0</v>
      </c>
      <c r="BP29" s="84">
        <v>0.95000000000000018</v>
      </c>
      <c r="BQ29" s="84">
        <v>0.17</v>
      </c>
      <c r="BR29" s="84">
        <v>0</v>
      </c>
      <c r="BS29" s="84">
        <v>1.5</v>
      </c>
      <c r="BT29" s="84">
        <v>1.1200000000000001</v>
      </c>
      <c r="BU29" s="84">
        <v>1.03</v>
      </c>
      <c r="BV29" s="84">
        <v>2.21</v>
      </c>
      <c r="BW29" s="96">
        <v>1.5642105263157899</v>
      </c>
    </row>
    <row r="30" spans="1:75" x14ac:dyDescent="0.2">
      <c r="A30" s="84">
        <v>28</v>
      </c>
      <c r="C30" s="84"/>
      <c r="F30" s="84"/>
      <c r="G30" s="84"/>
      <c r="H30" s="84"/>
      <c r="I30" s="84"/>
      <c r="J30" s="84"/>
      <c r="L30" s="34"/>
      <c r="M30" s="84"/>
      <c r="N30" s="34"/>
      <c r="O30" s="34"/>
      <c r="P30" s="34"/>
      <c r="Q30" s="84"/>
      <c r="R30" s="34"/>
      <c r="S30" s="34"/>
      <c r="T30" s="34"/>
      <c r="U30" s="34"/>
      <c r="V30" s="34"/>
      <c r="W30" s="34"/>
      <c r="X30" s="34"/>
      <c r="Y30" s="34"/>
      <c r="Z30" s="34"/>
      <c r="AA30" s="84">
        <v>28</v>
      </c>
      <c r="AC30" s="84"/>
      <c r="AD30" s="90"/>
      <c r="AE30" s="90"/>
      <c r="AF30" s="92"/>
      <c r="AG30" s="92"/>
      <c r="AH30" s="93"/>
      <c r="AI30" s="93"/>
      <c r="AJ30" s="84"/>
      <c r="AK30" s="84" t="str">
        <f>D$1</f>
        <v>Tom Keatts</v>
      </c>
      <c r="AL30" s="94">
        <f t="shared" si="16"/>
        <v>0</v>
      </c>
      <c r="AM30" s="94">
        <f t="shared" si="17"/>
        <v>0</v>
      </c>
      <c r="AN30" s="94">
        <f t="shared" si="18"/>
        <v>0</v>
      </c>
      <c r="AO30" s="94">
        <f t="shared" si="19"/>
        <v>0</v>
      </c>
      <c r="AP30" s="94">
        <f t="shared" si="20"/>
        <v>0</v>
      </c>
      <c r="AQ30" s="94">
        <f t="shared" si="21"/>
        <v>0</v>
      </c>
      <c r="AR30" s="94">
        <f t="shared" si="22"/>
        <v>0</v>
      </c>
      <c r="AS30" s="94">
        <f t="shared" si="23"/>
        <v>0</v>
      </c>
      <c r="AT30" s="94">
        <f t="shared" si="24"/>
        <v>0</v>
      </c>
      <c r="AU30" s="94">
        <f t="shared" si="25"/>
        <v>0</v>
      </c>
      <c r="AV30" s="94">
        <f t="shared" si="26"/>
        <v>0</v>
      </c>
      <c r="AW30" s="94">
        <f t="shared" si="27"/>
        <v>0</v>
      </c>
      <c r="AX30" s="94">
        <f t="shared" si="28"/>
        <v>0</v>
      </c>
      <c r="AY30" s="84"/>
      <c r="AZ30" s="95" t="s">
        <v>25</v>
      </c>
      <c r="BA30" s="84"/>
      <c r="BB30" s="84">
        <v>0.49</v>
      </c>
      <c r="BC30" s="84">
        <v>0.52</v>
      </c>
      <c r="BD30" s="84">
        <v>0.55000000000000004</v>
      </c>
      <c r="BE30" s="84">
        <v>0.82000000000000006</v>
      </c>
      <c r="BF30" s="84">
        <v>0.66</v>
      </c>
      <c r="BG30" s="84"/>
      <c r="BH30" s="84"/>
      <c r="BI30" s="84">
        <v>0.32</v>
      </c>
      <c r="BJ30" s="84">
        <v>0.69</v>
      </c>
      <c r="BK30" s="84">
        <v>0.44</v>
      </c>
      <c r="BL30" s="84">
        <v>0.64</v>
      </c>
      <c r="BM30" s="84">
        <v>0</v>
      </c>
      <c r="BN30" s="84">
        <v>0.72000000000000008</v>
      </c>
      <c r="BO30" s="84">
        <v>0</v>
      </c>
      <c r="BP30" s="84">
        <v>0.33999999999999997</v>
      </c>
      <c r="BQ30" s="84">
        <v>0.64000000000000012</v>
      </c>
      <c r="BR30" s="84">
        <v>0</v>
      </c>
      <c r="BS30" s="84">
        <v>0.79</v>
      </c>
      <c r="BT30" s="84">
        <v>0.62</v>
      </c>
      <c r="BU30" s="84">
        <v>0</v>
      </c>
      <c r="BV30" s="84">
        <v>0.93000000000000016</v>
      </c>
      <c r="BW30" s="96">
        <v>1.2078947368421054</v>
      </c>
    </row>
    <row r="31" spans="1:75" x14ac:dyDescent="0.2">
      <c r="A31" s="84">
        <v>29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34"/>
      <c r="O31" s="34"/>
      <c r="P31" s="34"/>
      <c r="Q31" s="84"/>
      <c r="R31" s="34"/>
      <c r="S31" s="34"/>
      <c r="T31" s="34"/>
      <c r="U31" s="34"/>
      <c r="V31" s="34"/>
      <c r="W31" s="34"/>
      <c r="X31" s="34"/>
      <c r="Y31" s="34"/>
      <c r="Z31" s="34"/>
      <c r="AA31" s="84">
        <v>29</v>
      </c>
      <c r="AC31" s="84"/>
      <c r="AD31" s="90"/>
      <c r="AE31" s="90"/>
      <c r="AF31" s="92"/>
      <c r="AG31" s="92"/>
      <c r="AH31" s="93"/>
      <c r="AI31" s="93"/>
      <c r="AJ31" s="84"/>
      <c r="AK31" s="84" t="str">
        <f>E$1</f>
        <v>Victor</v>
      </c>
      <c r="AL31" s="94">
        <f t="shared" si="16"/>
        <v>0</v>
      </c>
      <c r="AM31" s="94">
        <f t="shared" si="17"/>
        <v>0</v>
      </c>
      <c r="AN31" s="94">
        <f t="shared" si="18"/>
        <v>0</v>
      </c>
      <c r="AO31" s="94">
        <f t="shared" si="19"/>
        <v>0</v>
      </c>
      <c r="AP31" s="94">
        <f t="shared" si="20"/>
        <v>0</v>
      </c>
      <c r="AQ31" s="94">
        <f t="shared" si="21"/>
        <v>0</v>
      </c>
      <c r="AR31" s="94">
        <f t="shared" si="22"/>
        <v>0</v>
      </c>
      <c r="AS31" s="94">
        <f t="shared" si="23"/>
        <v>0</v>
      </c>
      <c r="AT31" s="94">
        <f t="shared" si="24"/>
        <v>0</v>
      </c>
      <c r="AU31" s="94">
        <f t="shared" si="25"/>
        <v>0</v>
      </c>
      <c r="AV31" s="94">
        <f t="shared" si="26"/>
        <v>0</v>
      </c>
      <c r="AW31" s="94">
        <f t="shared" si="27"/>
        <v>0</v>
      </c>
      <c r="AX31" s="94">
        <f t="shared" si="28"/>
        <v>0</v>
      </c>
      <c r="AY31" s="84"/>
      <c r="AZ31" s="95" t="s">
        <v>26</v>
      </c>
      <c r="BA31" s="84"/>
      <c r="BB31" s="84">
        <v>0.6100000000000001</v>
      </c>
      <c r="BC31" s="84">
        <v>1.45</v>
      </c>
      <c r="BD31" s="84">
        <v>0.75</v>
      </c>
      <c r="BE31" s="84">
        <v>1.57</v>
      </c>
      <c r="BF31" s="84">
        <v>1.28</v>
      </c>
      <c r="BG31" s="84"/>
      <c r="BH31" s="84"/>
      <c r="BI31" s="84">
        <v>1.07</v>
      </c>
      <c r="BJ31" s="84">
        <v>0.62</v>
      </c>
      <c r="BK31" s="84">
        <v>0.76000000000000012</v>
      </c>
      <c r="BL31" s="84">
        <v>0.81</v>
      </c>
      <c r="BM31" s="84">
        <v>0</v>
      </c>
      <c r="BN31" s="84">
        <v>1.1299999999999999</v>
      </c>
      <c r="BO31" s="84">
        <v>0</v>
      </c>
      <c r="BP31" s="84">
        <v>1.4400000000000002</v>
      </c>
      <c r="BQ31" s="84">
        <v>0.8</v>
      </c>
      <c r="BR31" s="84">
        <v>0</v>
      </c>
      <c r="BS31" s="84">
        <v>1.52</v>
      </c>
      <c r="BT31" s="84">
        <v>1.1399999999999999</v>
      </c>
      <c r="BU31" s="84">
        <v>0</v>
      </c>
      <c r="BV31" s="84">
        <v>1.7499999999999998</v>
      </c>
      <c r="BW31" s="96">
        <v>2.3394736842105259</v>
      </c>
    </row>
    <row r="32" spans="1:75" x14ac:dyDescent="0.2">
      <c r="A32" s="84">
        <v>30</v>
      </c>
      <c r="B32" s="84"/>
      <c r="C32" s="84"/>
      <c r="E32" s="84"/>
      <c r="F32" s="84"/>
      <c r="G32" s="34"/>
      <c r="H32" s="84"/>
      <c r="I32" s="34"/>
      <c r="J32" s="84"/>
      <c r="L32" s="34"/>
      <c r="M32" s="84"/>
      <c r="N32" s="84"/>
      <c r="O32" s="34"/>
      <c r="P32" s="34"/>
      <c r="Q32" s="34"/>
      <c r="R32" s="34"/>
      <c r="S32" s="84"/>
      <c r="T32" s="34"/>
      <c r="U32" s="84"/>
      <c r="V32" s="34"/>
      <c r="W32" s="34"/>
      <c r="X32" s="34"/>
      <c r="Y32" s="34"/>
      <c r="Z32" s="34"/>
      <c r="AA32" s="84">
        <v>30</v>
      </c>
      <c r="AC32" s="84"/>
      <c r="AD32" s="90"/>
      <c r="AE32" s="90"/>
      <c r="AF32" s="92"/>
      <c r="AG32" s="92"/>
      <c r="AH32" s="93"/>
      <c r="AI32" s="93"/>
      <c r="AJ32" s="84"/>
      <c r="AK32" s="84" t="str">
        <f>F$1</f>
        <v>Ruark</v>
      </c>
      <c r="AL32" s="94">
        <f t="shared" si="16"/>
        <v>0</v>
      </c>
      <c r="AM32" s="94">
        <f t="shared" si="17"/>
        <v>0</v>
      </c>
      <c r="AN32" s="94">
        <f t="shared" si="18"/>
        <v>0</v>
      </c>
      <c r="AO32" s="94">
        <f t="shared" si="19"/>
        <v>0</v>
      </c>
      <c r="AP32" s="94">
        <f t="shared" si="20"/>
        <v>0</v>
      </c>
      <c r="AQ32" s="94">
        <f t="shared" si="21"/>
        <v>0</v>
      </c>
      <c r="AR32" s="94">
        <f t="shared" si="22"/>
        <v>0</v>
      </c>
      <c r="AS32" s="94">
        <f t="shared" si="23"/>
        <v>0</v>
      </c>
      <c r="AT32" s="94">
        <f t="shared" si="24"/>
        <v>0</v>
      </c>
      <c r="AU32" s="94">
        <f t="shared" si="25"/>
        <v>0</v>
      </c>
      <c r="AV32" s="94">
        <f t="shared" si="26"/>
        <v>0</v>
      </c>
      <c r="AW32" s="94">
        <f t="shared" si="27"/>
        <v>0</v>
      </c>
      <c r="AX32" s="94">
        <f t="shared" si="28"/>
        <v>0</v>
      </c>
      <c r="AY32" s="84"/>
      <c r="AZ32" s="95" t="s">
        <v>27</v>
      </c>
      <c r="BA32" s="84"/>
      <c r="BB32" s="84">
        <v>0.62</v>
      </c>
      <c r="BC32" s="84">
        <v>1.1600000000000001</v>
      </c>
      <c r="BD32" s="84">
        <v>0.51</v>
      </c>
      <c r="BE32" s="84">
        <v>0.81</v>
      </c>
      <c r="BF32" s="84">
        <v>0.8</v>
      </c>
      <c r="BG32" s="84"/>
      <c r="BH32" s="84"/>
      <c r="BI32" s="84">
        <v>0.87</v>
      </c>
      <c r="BJ32" s="84">
        <v>0.16</v>
      </c>
      <c r="BK32" s="84">
        <v>0.26</v>
      </c>
      <c r="BL32" s="84">
        <v>0.87</v>
      </c>
      <c r="BM32" s="84">
        <v>0</v>
      </c>
      <c r="BN32" s="84">
        <v>2.44</v>
      </c>
      <c r="BO32" s="84">
        <v>0</v>
      </c>
      <c r="BP32" s="84">
        <v>0.9</v>
      </c>
      <c r="BQ32" s="84">
        <v>0</v>
      </c>
      <c r="BR32" s="84">
        <v>0</v>
      </c>
      <c r="BS32" s="84">
        <v>0.73</v>
      </c>
      <c r="BT32" s="84">
        <v>1.03</v>
      </c>
      <c r="BU32" s="84">
        <v>0</v>
      </c>
      <c r="BV32" s="84">
        <v>1.54</v>
      </c>
      <c r="BW32" s="96">
        <v>4.631578947368422E-2</v>
      </c>
    </row>
    <row r="33" spans="1:75" x14ac:dyDescent="0.2">
      <c r="A33" s="84">
        <v>31</v>
      </c>
      <c r="B33" s="34"/>
      <c r="C33" s="34"/>
      <c r="D33" s="34"/>
      <c r="E33" s="34"/>
      <c r="F33" s="34"/>
      <c r="G33" s="34"/>
      <c r="H33" s="34"/>
      <c r="I33" s="84"/>
      <c r="J33" s="34"/>
      <c r="K33" s="34"/>
      <c r="L33" s="34"/>
      <c r="M33" s="84"/>
      <c r="N33" s="34"/>
      <c r="O33" s="84"/>
      <c r="P33" s="34"/>
      <c r="Q33" s="34"/>
      <c r="R33" s="84"/>
      <c r="S33" s="34"/>
      <c r="T33" s="34"/>
      <c r="U33" s="34"/>
      <c r="V33" s="34"/>
      <c r="W33" s="34"/>
      <c r="X33" s="34"/>
      <c r="Y33" s="34"/>
      <c r="Z33" s="34"/>
      <c r="AA33" s="84">
        <v>31</v>
      </c>
      <c r="AC33" s="84"/>
      <c r="AD33" s="90"/>
      <c r="AE33" s="90"/>
      <c r="AF33" s="92"/>
      <c r="AG33" s="92"/>
      <c r="AH33" s="93"/>
      <c r="AI33" s="93"/>
      <c r="AJ33" s="84"/>
      <c r="AK33" s="34" t="s">
        <v>220</v>
      </c>
      <c r="AL33" s="94">
        <f t="shared" si="16"/>
        <v>0</v>
      </c>
      <c r="AM33" s="94">
        <f t="shared" si="17"/>
        <v>0</v>
      </c>
      <c r="AN33" s="94">
        <f t="shared" si="18"/>
        <v>0</v>
      </c>
      <c r="AO33" s="94">
        <f t="shared" si="19"/>
        <v>0</v>
      </c>
      <c r="AP33" s="94">
        <f t="shared" si="20"/>
        <v>0</v>
      </c>
      <c r="AQ33" s="94">
        <f t="shared" si="21"/>
        <v>0</v>
      </c>
      <c r="AR33" s="94">
        <f t="shared" si="22"/>
        <v>0</v>
      </c>
      <c r="AS33" s="94">
        <f t="shared" si="23"/>
        <v>0</v>
      </c>
      <c r="AT33" s="94">
        <f t="shared" si="24"/>
        <v>0</v>
      </c>
      <c r="AU33" s="94">
        <f t="shared" si="25"/>
        <v>0</v>
      </c>
      <c r="AV33" s="94">
        <f t="shared" si="26"/>
        <v>0</v>
      </c>
      <c r="AW33" s="94">
        <f t="shared" si="27"/>
        <v>0</v>
      </c>
      <c r="AX33" s="94">
        <f>AW33</f>
        <v>0</v>
      </c>
      <c r="AY33" s="84"/>
      <c r="AZ33" s="95" t="s">
        <v>28</v>
      </c>
      <c r="BA33" s="84"/>
      <c r="BB33" s="84">
        <v>0.54999999999999993</v>
      </c>
      <c r="BC33" s="84">
        <v>0.68</v>
      </c>
      <c r="BD33" s="84">
        <v>0.46</v>
      </c>
      <c r="BE33" s="84">
        <v>0.36</v>
      </c>
      <c r="BF33" s="84">
        <v>0.24000000000000002</v>
      </c>
      <c r="BG33" s="84"/>
      <c r="BH33" s="84"/>
      <c r="BI33" s="84">
        <v>0.56000000000000005</v>
      </c>
      <c r="BJ33" s="84">
        <v>0.83</v>
      </c>
      <c r="BK33" s="84">
        <v>1.17</v>
      </c>
      <c r="BL33" s="84">
        <v>0.58000000000000007</v>
      </c>
      <c r="BM33" s="84">
        <v>0</v>
      </c>
      <c r="BN33" s="84">
        <v>1.3499999999999999</v>
      </c>
      <c r="BO33" s="84">
        <v>0</v>
      </c>
      <c r="BP33" s="84">
        <v>0.58000000000000007</v>
      </c>
      <c r="BQ33" s="84">
        <v>0.17</v>
      </c>
      <c r="BR33" s="84">
        <v>0</v>
      </c>
      <c r="BS33" s="84">
        <v>0.64</v>
      </c>
      <c r="BT33" s="84">
        <v>1.3199999999999998</v>
      </c>
      <c r="BU33" s="84">
        <v>0</v>
      </c>
      <c r="BV33" s="84">
        <v>1.26</v>
      </c>
      <c r="BW33" s="96">
        <v>0.23842105263157901</v>
      </c>
    </row>
    <row r="34" spans="1:75" x14ac:dyDescent="0.2">
      <c r="A34" s="102" t="s">
        <v>37</v>
      </c>
      <c r="B34" s="102">
        <f t="shared" ref="B34:V34" si="29">SUM(B3:B33)</f>
        <v>0</v>
      </c>
      <c r="C34" s="102">
        <f t="shared" si="29"/>
        <v>0</v>
      </c>
      <c r="D34" s="102">
        <f t="shared" si="29"/>
        <v>0</v>
      </c>
      <c r="E34" s="102">
        <f t="shared" si="29"/>
        <v>0</v>
      </c>
      <c r="F34" s="102">
        <f t="shared" si="29"/>
        <v>0</v>
      </c>
      <c r="G34" s="102">
        <f t="shared" si="29"/>
        <v>0</v>
      </c>
      <c r="H34" s="102">
        <f t="shared" si="29"/>
        <v>0</v>
      </c>
      <c r="I34" s="102">
        <f t="shared" si="29"/>
        <v>0</v>
      </c>
      <c r="J34" s="102">
        <f t="shared" si="29"/>
        <v>0</v>
      </c>
      <c r="K34" s="102">
        <f t="shared" si="29"/>
        <v>0</v>
      </c>
      <c r="L34" s="102">
        <f t="shared" si="29"/>
        <v>0</v>
      </c>
      <c r="M34" s="102">
        <f t="shared" si="29"/>
        <v>0</v>
      </c>
      <c r="N34" s="102">
        <f t="shared" si="29"/>
        <v>0</v>
      </c>
      <c r="O34" s="102">
        <f t="shared" si="29"/>
        <v>0</v>
      </c>
      <c r="P34" s="102">
        <f t="shared" si="29"/>
        <v>0</v>
      </c>
      <c r="Q34" s="102">
        <f t="shared" si="29"/>
        <v>0</v>
      </c>
      <c r="R34" s="102">
        <f t="shared" si="29"/>
        <v>0</v>
      </c>
      <c r="S34" s="102">
        <f t="shared" si="29"/>
        <v>0</v>
      </c>
      <c r="T34" s="102">
        <f t="shared" si="29"/>
        <v>0</v>
      </c>
      <c r="U34" s="102">
        <f t="shared" si="29"/>
        <v>0</v>
      </c>
      <c r="V34" s="102">
        <f t="shared" si="29"/>
        <v>0</v>
      </c>
      <c r="W34" s="102"/>
      <c r="X34" s="102"/>
      <c r="Y34" s="102"/>
      <c r="Z34" s="102"/>
      <c r="AC34" s="84"/>
      <c r="AD34" s="90"/>
      <c r="AE34" s="90"/>
      <c r="AF34" s="92"/>
      <c r="AG34" s="92"/>
      <c r="AH34" s="93"/>
      <c r="AI34" s="93"/>
      <c r="AJ34" s="84"/>
      <c r="AK34" s="34" t="s">
        <v>222</v>
      </c>
      <c r="AL34" s="94">
        <f t="shared" si="16"/>
        <v>0</v>
      </c>
      <c r="AM34" s="94">
        <f t="shared" si="17"/>
        <v>0</v>
      </c>
      <c r="AN34" s="94">
        <f t="shared" si="18"/>
        <v>0</v>
      </c>
      <c r="AO34" s="94">
        <f t="shared" si="19"/>
        <v>0</v>
      </c>
      <c r="AP34" s="94">
        <f t="shared" si="20"/>
        <v>0</v>
      </c>
      <c r="AQ34" s="94">
        <f t="shared" si="21"/>
        <v>0</v>
      </c>
      <c r="AR34" s="94">
        <f t="shared" si="22"/>
        <v>0</v>
      </c>
      <c r="AS34" s="94">
        <f t="shared" si="23"/>
        <v>0</v>
      </c>
      <c r="AT34" s="94">
        <f t="shared" si="24"/>
        <v>0</v>
      </c>
      <c r="AU34" s="94">
        <f t="shared" si="25"/>
        <v>0</v>
      </c>
      <c r="AV34" s="94">
        <f t="shared" si="26"/>
        <v>0</v>
      </c>
      <c r="AW34" s="94">
        <f t="shared" si="27"/>
        <v>0</v>
      </c>
      <c r="AX34" s="94">
        <f>AW34</f>
        <v>0</v>
      </c>
      <c r="AY34" s="84"/>
      <c r="AZ34" s="95" t="s">
        <v>29</v>
      </c>
      <c r="BA34" s="84"/>
      <c r="BB34" s="84">
        <v>0.28999999999999998</v>
      </c>
      <c r="BC34" s="84">
        <v>0.38</v>
      </c>
      <c r="BD34" s="84">
        <v>0.14000000000000001</v>
      </c>
      <c r="BE34" s="84">
        <v>0.61</v>
      </c>
      <c r="BF34" s="84">
        <v>0.25</v>
      </c>
      <c r="BG34" s="84"/>
      <c r="BH34" s="84"/>
      <c r="BI34" s="84">
        <v>0.28000000000000003</v>
      </c>
      <c r="BJ34" s="84">
        <v>0.48</v>
      </c>
      <c r="BK34" s="84">
        <v>0.72</v>
      </c>
      <c r="BL34" s="84">
        <v>0.5</v>
      </c>
      <c r="BM34" s="84">
        <v>0</v>
      </c>
      <c r="BN34" s="84">
        <v>0.53</v>
      </c>
      <c r="BO34" s="84">
        <v>0</v>
      </c>
      <c r="BP34" s="84">
        <v>0.15</v>
      </c>
      <c r="BQ34" s="84">
        <v>0.23</v>
      </c>
      <c r="BR34" s="84">
        <v>0</v>
      </c>
      <c r="BS34" s="84">
        <v>0.55999999999999994</v>
      </c>
      <c r="BT34" s="84">
        <v>0.22000000000000003</v>
      </c>
      <c r="BU34" s="84">
        <v>0</v>
      </c>
      <c r="BV34" s="84">
        <v>0.27</v>
      </c>
      <c r="BW34" s="96">
        <v>1.665263157894737</v>
      </c>
    </row>
    <row r="35" spans="1:75" x14ac:dyDescent="0.2">
      <c r="A35" s="84"/>
      <c r="B35" s="84"/>
      <c r="C35" s="34" t="s">
        <v>214</v>
      </c>
      <c r="D35" s="34" t="s">
        <v>250</v>
      </c>
      <c r="E35" s="34" t="s">
        <v>4</v>
      </c>
      <c r="F35" s="84"/>
      <c r="G35" s="34" t="s">
        <v>220</v>
      </c>
      <c r="H35" s="34" t="s">
        <v>216</v>
      </c>
      <c r="I35" s="84"/>
      <c r="J35" s="84"/>
      <c r="K35" s="84"/>
      <c r="L35" s="34" t="s">
        <v>9</v>
      </c>
      <c r="M35" s="34" t="s">
        <v>195</v>
      </c>
      <c r="N35" s="34" t="s">
        <v>215</v>
      </c>
      <c r="O35" s="87"/>
      <c r="P35" s="34" t="s">
        <v>213</v>
      </c>
      <c r="Q35" s="165" t="s">
        <v>225</v>
      </c>
      <c r="R35" s="34" t="s">
        <v>225</v>
      </c>
      <c r="S35" s="34" t="s">
        <v>221</v>
      </c>
      <c r="T35" s="34" t="s">
        <v>232</v>
      </c>
      <c r="U35" s="34" t="s">
        <v>39</v>
      </c>
      <c r="V35" s="34" t="s">
        <v>218</v>
      </c>
      <c r="W35" s="34" t="s">
        <v>268</v>
      </c>
      <c r="X35" s="34" t="s">
        <v>270</v>
      </c>
      <c r="Y35" s="34" t="s">
        <v>267</v>
      </c>
      <c r="Z35" s="34"/>
      <c r="AC35" s="84"/>
      <c r="AD35" s="90"/>
      <c r="AE35" s="90"/>
      <c r="AF35" s="92"/>
      <c r="AG35" s="92"/>
      <c r="AH35" s="93"/>
      <c r="AI35" s="92"/>
      <c r="AJ35" s="84"/>
      <c r="AK35" s="84" t="str">
        <f>I$1</f>
        <v>Cardwell</v>
      </c>
      <c r="AL35" s="94">
        <f t="shared" si="16"/>
        <v>0</v>
      </c>
      <c r="AM35" s="94">
        <f t="shared" si="17"/>
        <v>0</v>
      </c>
      <c r="AN35" s="94">
        <f t="shared" si="18"/>
        <v>0</v>
      </c>
      <c r="AO35" s="94">
        <f t="shared" si="19"/>
        <v>0</v>
      </c>
      <c r="AP35" s="94">
        <f t="shared" si="20"/>
        <v>0</v>
      </c>
      <c r="AQ35" s="94">
        <f t="shared" si="21"/>
        <v>0</v>
      </c>
      <c r="AR35" s="94">
        <f t="shared" si="22"/>
        <v>0</v>
      </c>
      <c r="AS35" s="94">
        <f t="shared" si="23"/>
        <v>0</v>
      </c>
      <c r="AT35" s="94">
        <f t="shared" si="24"/>
        <v>0</v>
      </c>
      <c r="AU35" s="94">
        <f t="shared" si="25"/>
        <v>0</v>
      </c>
      <c r="AV35" s="94">
        <f t="shared" si="26"/>
        <v>0</v>
      </c>
      <c r="AW35" s="94">
        <f t="shared" si="27"/>
        <v>0</v>
      </c>
      <c r="AX35" s="94">
        <f t="shared" si="28"/>
        <v>0</v>
      </c>
      <c r="AY35" s="84"/>
      <c r="AZ35" s="95" t="s">
        <v>30</v>
      </c>
      <c r="BA35" s="84"/>
      <c r="BB35" s="84">
        <v>0.68</v>
      </c>
      <c r="BC35" s="84">
        <v>1.41</v>
      </c>
      <c r="BD35" s="84">
        <v>0.62</v>
      </c>
      <c r="BE35" s="84">
        <v>0.72</v>
      </c>
      <c r="BF35" s="84">
        <v>0.67</v>
      </c>
      <c r="BG35" s="84"/>
      <c r="BH35" s="84"/>
      <c r="BI35" s="84">
        <v>0.6</v>
      </c>
      <c r="BJ35" s="84">
        <v>1.02</v>
      </c>
      <c r="BK35" s="84">
        <v>0.60000000000000009</v>
      </c>
      <c r="BL35" s="84">
        <v>0.85</v>
      </c>
      <c r="BM35" s="84">
        <v>0</v>
      </c>
      <c r="BN35" s="84">
        <v>1.4200000000000002</v>
      </c>
      <c r="BO35" s="84">
        <v>0</v>
      </c>
      <c r="BP35" s="84">
        <v>0.93000000000000016</v>
      </c>
      <c r="BQ35" s="84">
        <v>1.01</v>
      </c>
      <c r="BR35" s="84">
        <v>0</v>
      </c>
      <c r="BS35" s="84">
        <v>0.89999999999999991</v>
      </c>
      <c r="BT35" s="84">
        <v>0.96</v>
      </c>
      <c r="BU35" s="84">
        <v>0</v>
      </c>
      <c r="BV35" s="84">
        <v>1.6700000000000002</v>
      </c>
      <c r="BW35" s="96">
        <v>0.16052631578947368</v>
      </c>
    </row>
    <row r="36" spans="1:75" x14ac:dyDescent="0.2">
      <c r="A36" s="84" t="s">
        <v>38</v>
      </c>
      <c r="B36" s="84" t="s">
        <v>1</v>
      </c>
      <c r="C36" s="84" t="s">
        <v>2</v>
      </c>
      <c r="D36" s="84" t="s">
        <v>113</v>
      </c>
      <c r="E36" s="34" t="s">
        <v>212</v>
      </c>
      <c r="F36" s="84" t="s">
        <v>5</v>
      </c>
      <c r="G36" s="34" t="s">
        <v>219</v>
      </c>
      <c r="H36" s="34" t="s">
        <v>217</v>
      </c>
      <c r="I36" s="84" t="s">
        <v>6</v>
      </c>
      <c r="J36" s="84" t="s">
        <v>180</v>
      </c>
      <c r="K36" s="84" t="s">
        <v>96</v>
      </c>
      <c r="L36" s="34" t="s">
        <v>228</v>
      </c>
      <c r="M36" s="34" t="s">
        <v>240</v>
      </c>
      <c r="N36" s="84" t="s">
        <v>11</v>
      </c>
      <c r="O36" s="34" t="s">
        <v>209</v>
      </c>
      <c r="P36" s="84" t="s">
        <v>13</v>
      </c>
      <c r="Q36" s="162" t="s">
        <v>208</v>
      </c>
      <c r="R36" s="84" t="s">
        <v>191</v>
      </c>
      <c r="S36" s="34" t="s">
        <v>230</v>
      </c>
      <c r="T36" s="84" t="s">
        <v>17</v>
      </c>
      <c r="U36" s="34" t="s">
        <v>211</v>
      </c>
      <c r="V36" s="84" t="s">
        <v>19</v>
      </c>
      <c r="W36" s="34" t="s">
        <v>269</v>
      </c>
      <c r="X36" s="34" t="s">
        <v>271</v>
      </c>
      <c r="Y36" s="34" t="s">
        <v>213</v>
      </c>
      <c r="Z36" s="84"/>
      <c r="AC36" s="84"/>
      <c r="AD36" s="86"/>
      <c r="AE36" s="86"/>
      <c r="AF36" s="84"/>
      <c r="AG36" s="84"/>
      <c r="AH36" s="84"/>
      <c r="AI36" s="84"/>
      <c r="AJ36" s="84"/>
      <c r="AK36" s="84" t="str">
        <f>J$1</f>
        <v>Hastings</v>
      </c>
      <c r="AL36" s="94">
        <f t="shared" si="16"/>
        <v>0</v>
      </c>
      <c r="AM36" s="94">
        <f t="shared" si="17"/>
        <v>0</v>
      </c>
      <c r="AN36" s="94">
        <f t="shared" si="18"/>
        <v>0</v>
      </c>
      <c r="AO36" s="94">
        <f t="shared" si="19"/>
        <v>0</v>
      </c>
      <c r="AP36" s="94">
        <f t="shared" si="20"/>
        <v>0</v>
      </c>
      <c r="AQ36" s="94">
        <f t="shared" si="21"/>
        <v>0</v>
      </c>
      <c r="AR36" s="94">
        <f t="shared" si="22"/>
        <v>0</v>
      </c>
      <c r="AS36" s="94">
        <f t="shared" si="23"/>
        <v>0</v>
      </c>
      <c r="AT36" s="94">
        <f t="shared" si="24"/>
        <v>0</v>
      </c>
      <c r="AU36" s="94">
        <f t="shared" si="25"/>
        <v>0</v>
      </c>
      <c r="AV36" s="94">
        <f t="shared" si="26"/>
        <v>0</v>
      </c>
      <c r="AW36" s="94">
        <f t="shared" si="27"/>
        <v>0</v>
      </c>
      <c r="AX36" s="94">
        <f t="shared" si="28"/>
        <v>0</v>
      </c>
      <c r="AY36" s="84"/>
      <c r="AZ36" s="95" t="s">
        <v>31</v>
      </c>
      <c r="BA36" s="84"/>
      <c r="BB36" s="84">
        <v>2.11</v>
      </c>
      <c r="BC36" s="84">
        <v>4.25</v>
      </c>
      <c r="BD36" s="84">
        <v>1.9400000000000002</v>
      </c>
      <c r="BE36" s="84">
        <v>3.3499999999999996</v>
      </c>
      <c r="BF36" s="84">
        <v>2.73</v>
      </c>
      <c r="BG36" s="84"/>
      <c r="BH36" s="84"/>
      <c r="BI36" s="84">
        <v>2.02</v>
      </c>
      <c r="BJ36" s="84">
        <v>1.71</v>
      </c>
      <c r="BK36" s="84">
        <v>2.1800000000000002</v>
      </c>
      <c r="BL36" s="84">
        <v>3.31</v>
      </c>
      <c r="BM36" s="84">
        <v>0</v>
      </c>
      <c r="BN36" s="84">
        <v>3.4299999999999997</v>
      </c>
      <c r="BO36" s="84">
        <v>0</v>
      </c>
      <c r="BP36" s="84">
        <v>2.9799999999999995</v>
      </c>
      <c r="BQ36" s="84">
        <v>1.62</v>
      </c>
      <c r="BR36" s="84">
        <v>0</v>
      </c>
      <c r="BS36" s="84">
        <v>2.8600000000000003</v>
      </c>
      <c r="BT36" s="84">
        <v>3.51</v>
      </c>
      <c r="BU36" s="84">
        <v>0</v>
      </c>
      <c r="BV36" s="84">
        <v>4.43</v>
      </c>
      <c r="BW36" s="96">
        <v>1.1089473684210527</v>
      </c>
    </row>
    <row r="37" spans="1:75" x14ac:dyDescent="0.2">
      <c r="A37" s="84">
        <v>2022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C37" s="84"/>
      <c r="AD37" s="90"/>
      <c r="AE37" s="90"/>
      <c r="AF37" s="92"/>
      <c r="AG37" s="92"/>
      <c r="AH37" s="93"/>
      <c r="AI37" s="84"/>
      <c r="AJ37" s="84"/>
      <c r="AK37" s="84" t="str">
        <f>K$1</f>
        <v>510 Pataha</v>
      </c>
      <c r="AL37" s="94">
        <f t="shared" si="16"/>
        <v>0</v>
      </c>
      <c r="AM37" s="94">
        <f t="shared" si="17"/>
        <v>0</v>
      </c>
      <c r="AN37" s="94">
        <f t="shared" si="18"/>
        <v>0</v>
      </c>
      <c r="AO37" s="94">
        <f t="shared" si="19"/>
        <v>0</v>
      </c>
      <c r="AP37" s="94">
        <f t="shared" si="20"/>
        <v>0</v>
      </c>
      <c r="AQ37" s="94">
        <f t="shared" si="21"/>
        <v>0</v>
      </c>
      <c r="AR37" s="94">
        <f t="shared" si="22"/>
        <v>0</v>
      </c>
      <c r="AS37" s="94">
        <f t="shared" si="23"/>
        <v>0</v>
      </c>
      <c r="AT37" s="94">
        <f t="shared" si="24"/>
        <v>0</v>
      </c>
      <c r="AU37" s="94">
        <f t="shared" si="25"/>
        <v>0</v>
      </c>
      <c r="AV37" s="94">
        <f t="shared" si="26"/>
        <v>0</v>
      </c>
      <c r="AW37" s="94">
        <f t="shared" si="27"/>
        <v>0</v>
      </c>
      <c r="AX37" s="94">
        <f t="shared" si="28"/>
        <v>0</v>
      </c>
      <c r="AY37" s="84"/>
      <c r="AZ37" s="95" t="s">
        <v>32</v>
      </c>
      <c r="BA37" s="84"/>
      <c r="BB37" s="84">
        <v>2.3499999999999992</v>
      </c>
      <c r="BC37" s="84">
        <v>2.4500000000000002</v>
      </c>
      <c r="BD37" s="84">
        <v>0</v>
      </c>
      <c r="BE37" s="84">
        <v>0</v>
      </c>
      <c r="BF37" s="84">
        <v>2.7699999999999996</v>
      </c>
      <c r="BG37" s="84"/>
      <c r="BH37" s="84"/>
      <c r="BI37" s="84">
        <v>1.55</v>
      </c>
      <c r="BJ37" s="84">
        <v>3.6500000000000004</v>
      </c>
      <c r="BK37" s="84">
        <v>2.41</v>
      </c>
      <c r="BL37" s="84">
        <v>3.04</v>
      </c>
      <c r="BM37" s="84">
        <v>0</v>
      </c>
      <c r="BN37" s="84">
        <v>3.13</v>
      </c>
      <c r="BO37" s="84">
        <v>0</v>
      </c>
      <c r="BP37" s="84">
        <v>2.2799999999999998</v>
      </c>
      <c r="BQ37" s="84">
        <v>1.8</v>
      </c>
      <c r="BR37" s="84">
        <v>0</v>
      </c>
      <c r="BS37" s="84">
        <v>3.4400000000000004</v>
      </c>
      <c r="BT37" s="84">
        <v>1.4100000000000001</v>
      </c>
      <c r="BU37" s="84">
        <v>0</v>
      </c>
      <c r="BV37" s="84">
        <v>0</v>
      </c>
      <c r="BW37" s="96">
        <v>1.2310526315789474</v>
      </c>
    </row>
    <row r="38" spans="1:75" ht="15" x14ac:dyDescent="0.2">
      <c r="A38" s="84">
        <v>1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>
        <v>1</v>
      </c>
      <c r="AC38" s="89">
        <v>117641</v>
      </c>
      <c r="AD38" s="103"/>
      <c r="AE38" s="103" t="s">
        <v>107</v>
      </c>
      <c r="AF38" s="104"/>
      <c r="AG38" s="104"/>
      <c r="AH38" s="104"/>
      <c r="AI38" s="105"/>
      <c r="AJ38" s="84"/>
      <c r="AK38" s="84" t="str">
        <f>L$1</f>
        <v>Williams</v>
      </c>
      <c r="AL38" s="94">
        <f t="shared" si="16"/>
        <v>0</v>
      </c>
      <c r="AM38" s="94">
        <f t="shared" si="17"/>
        <v>0</v>
      </c>
      <c r="AN38" s="94">
        <f t="shared" si="18"/>
        <v>0</v>
      </c>
      <c r="AO38" s="94">
        <f t="shared" si="19"/>
        <v>0</v>
      </c>
      <c r="AP38" s="94">
        <f t="shared" si="20"/>
        <v>0</v>
      </c>
      <c r="AQ38" s="94">
        <f t="shared" si="21"/>
        <v>0</v>
      </c>
      <c r="AR38" s="94">
        <f t="shared" si="22"/>
        <v>0</v>
      </c>
      <c r="AS38" s="94">
        <f t="shared" si="23"/>
        <v>0</v>
      </c>
      <c r="AT38" s="94">
        <f t="shared" si="24"/>
        <v>0</v>
      </c>
      <c r="AU38" s="94">
        <f t="shared" si="25"/>
        <v>0</v>
      </c>
      <c r="AV38" s="94">
        <f t="shared" si="26"/>
        <v>0</v>
      </c>
      <c r="AW38" s="94">
        <f t="shared" si="27"/>
        <v>0</v>
      </c>
      <c r="AX38" s="94">
        <f t="shared" si="28"/>
        <v>0</v>
      </c>
      <c r="AY38" s="84"/>
      <c r="AZ38" s="95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</row>
    <row r="39" spans="1:75" x14ac:dyDescent="0.2">
      <c r="A39" s="84">
        <v>2</v>
      </c>
      <c r="B39" s="84"/>
      <c r="C39" s="84"/>
      <c r="D39" s="84"/>
      <c r="E39" s="34"/>
      <c r="F39" s="84"/>
      <c r="G39" s="34"/>
      <c r="H39" s="34"/>
      <c r="I39" s="34"/>
      <c r="J39" s="84"/>
      <c r="K39" s="84"/>
      <c r="L39" s="84"/>
      <c r="M39" s="84"/>
      <c r="N39" s="34"/>
      <c r="O39" s="34"/>
      <c r="P39" s="34"/>
      <c r="Q39" s="84"/>
      <c r="R39" s="84"/>
      <c r="S39" s="84"/>
      <c r="T39" s="84"/>
      <c r="U39" s="84"/>
      <c r="V39" s="34"/>
      <c r="AA39" s="84">
        <v>2</v>
      </c>
      <c r="AC39" s="107"/>
      <c r="AD39" s="103" t="s">
        <v>103</v>
      </c>
      <c r="AE39" s="103" t="s">
        <v>115</v>
      </c>
      <c r="AF39" s="104" t="s">
        <v>99</v>
      </c>
      <c r="AG39" s="104" t="s">
        <v>116</v>
      </c>
      <c r="AH39" s="108" t="s">
        <v>100</v>
      </c>
      <c r="AI39" s="109" t="s">
        <v>178</v>
      </c>
      <c r="AJ39" s="84"/>
      <c r="AK39" s="84" t="str">
        <f>M$1</f>
        <v>Deadman</v>
      </c>
      <c r="AL39" s="94">
        <f t="shared" si="16"/>
        <v>0</v>
      </c>
      <c r="AM39" s="94">
        <f t="shared" si="17"/>
        <v>0</v>
      </c>
      <c r="AN39" s="94">
        <f t="shared" si="18"/>
        <v>0</v>
      </c>
      <c r="AO39" s="94">
        <f t="shared" si="19"/>
        <v>0</v>
      </c>
      <c r="AP39" s="94">
        <f t="shared" si="20"/>
        <v>0</v>
      </c>
      <c r="AQ39" s="94">
        <f t="shared" si="21"/>
        <v>0</v>
      </c>
      <c r="AR39" s="94">
        <f t="shared" si="22"/>
        <v>0</v>
      </c>
      <c r="AS39" s="94">
        <f t="shared" si="23"/>
        <v>0</v>
      </c>
      <c r="AT39" s="94">
        <f t="shared" si="24"/>
        <v>0</v>
      </c>
      <c r="AU39" s="94">
        <f t="shared" si="25"/>
        <v>0</v>
      </c>
      <c r="AV39" s="94">
        <f t="shared" si="26"/>
        <v>0</v>
      </c>
      <c r="AW39" s="94">
        <f t="shared" si="27"/>
        <v>0</v>
      </c>
      <c r="AX39" s="94">
        <f t="shared" si="28"/>
        <v>0</v>
      </c>
      <c r="AY39" s="84"/>
      <c r="AZ39" s="95" t="s">
        <v>34</v>
      </c>
      <c r="BA39" s="84"/>
      <c r="BB39" s="106">
        <f>SUM(BB26:BB38)</f>
        <v>12.22</v>
      </c>
      <c r="BC39" s="106">
        <f t="shared" ref="BC39:BV39" si="30">SUM(BC26:BC38)</f>
        <v>22.38</v>
      </c>
      <c r="BD39" s="106">
        <f t="shared" si="30"/>
        <v>9.1</v>
      </c>
      <c r="BE39" s="106">
        <f t="shared" si="30"/>
        <v>16.78</v>
      </c>
      <c r="BF39" s="106">
        <f t="shared" si="30"/>
        <v>15.38</v>
      </c>
      <c r="BG39" s="106"/>
      <c r="BH39" s="106"/>
      <c r="BI39" s="106">
        <f t="shared" si="30"/>
        <v>12.200000000000001</v>
      </c>
      <c r="BJ39" s="106">
        <f t="shared" si="30"/>
        <v>15.729999999999999</v>
      </c>
      <c r="BK39" s="106">
        <f t="shared" si="30"/>
        <v>13.35</v>
      </c>
      <c r="BL39" s="106">
        <f t="shared" si="30"/>
        <v>17.849999999999998</v>
      </c>
      <c r="BM39" s="106">
        <f t="shared" si="30"/>
        <v>5.19</v>
      </c>
      <c r="BN39" s="106">
        <f t="shared" si="30"/>
        <v>23.81</v>
      </c>
      <c r="BO39" s="106">
        <f t="shared" si="30"/>
        <v>0</v>
      </c>
      <c r="BP39" s="106">
        <f t="shared" si="30"/>
        <v>16.720000000000002</v>
      </c>
      <c r="BQ39" s="106">
        <f t="shared" si="30"/>
        <v>9.9300000000000015</v>
      </c>
      <c r="BR39" s="106">
        <f t="shared" si="30"/>
        <v>0</v>
      </c>
      <c r="BS39" s="106">
        <f t="shared" si="30"/>
        <v>18.720000000000002</v>
      </c>
      <c r="BT39" s="106">
        <f t="shared" si="30"/>
        <v>17.240000000000002</v>
      </c>
      <c r="BU39" s="106">
        <f t="shared" si="30"/>
        <v>4.6000000000000005</v>
      </c>
      <c r="BV39" s="106">
        <f t="shared" si="30"/>
        <v>25.950000000000003</v>
      </c>
      <c r="BW39" s="96">
        <v>17.539999999999996</v>
      </c>
    </row>
    <row r="40" spans="1:75" x14ac:dyDescent="0.2">
      <c r="A40" s="84">
        <v>3</v>
      </c>
      <c r="B40" s="84"/>
      <c r="C40" s="84"/>
      <c r="D40" s="84"/>
      <c r="E40" s="84"/>
      <c r="F40" s="34"/>
      <c r="G40" s="34"/>
      <c r="H40" s="34"/>
      <c r="I40" s="34"/>
      <c r="J40" s="84"/>
      <c r="K40" s="84"/>
      <c r="L40" s="84"/>
      <c r="M40" s="84"/>
      <c r="N40" s="34"/>
      <c r="O40" s="84"/>
      <c r="P40" s="34"/>
      <c r="Q40" s="84"/>
      <c r="R40" s="84"/>
      <c r="S40" s="84"/>
      <c r="T40" s="34"/>
      <c r="U40" s="34"/>
      <c r="V40" s="34"/>
      <c r="AA40" s="84">
        <v>3</v>
      </c>
      <c r="AC40" s="107" t="str">
        <f>B36</f>
        <v>Pomeroy</v>
      </c>
      <c r="AD40" s="103">
        <f>B69</f>
        <v>0</v>
      </c>
      <c r="AE40" s="110">
        <v>1.0782608695652178</v>
      </c>
      <c r="AF40" s="108">
        <f>AM28</f>
        <v>0</v>
      </c>
      <c r="AG40" s="108">
        <f>Average!D499</f>
        <v>2.5492857142857144</v>
      </c>
      <c r="AH40" s="108">
        <f>BB$34+BB$35+BB$36+BB$37+AF40</f>
        <v>5.43</v>
      </c>
      <c r="AI40" s="111">
        <f>AI4+Table5427395263758711199[[#This Row],[Column3]]</f>
        <v>7.35613555325512</v>
      </c>
      <c r="AJ40" s="84"/>
      <c r="AK40" s="84" t="str">
        <f>N$1</f>
        <v>Houser</v>
      </c>
      <c r="AL40" s="94">
        <f t="shared" si="16"/>
        <v>0</v>
      </c>
      <c r="AM40" s="94">
        <f t="shared" si="17"/>
        <v>0</v>
      </c>
      <c r="AN40" s="94">
        <f t="shared" si="18"/>
        <v>0</v>
      </c>
      <c r="AO40" s="94">
        <f t="shared" si="19"/>
        <v>0</v>
      </c>
      <c r="AP40" s="94">
        <f t="shared" si="20"/>
        <v>0</v>
      </c>
      <c r="AQ40" s="94">
        <f t="shared" si="21"/>
        <v>0</v>
      </c>
      <c r="AR40" s="94">
        <f t="shared" si="22"/>
        <v>0</v>
      </c>
      <c r="AS40" s="94">
        <f t="shared" si="23"/>
        <v>0</v>
      </c>
      <c r="AT40" s="94">
        <f t="shared" si="24"/>
        <v>0</v>
      </c>
      <c r="AU40" s="94">
        <f t="shared" si="25"/>
        <v>0</v>
      </c>
      <c r="AV40" s="94">
        <f t="shared" si="26"/>
        <v>0</v>
      </c>
      <c r="AW40" s="94">
        <f t="shared" si="27"/>
        <v>0</v>
      </c>
      <c r="AX40" s="94">
        <f t="shared" si="28"/>
        <v>0</v>
      </c>
      <c r="AY40" s="84"/>
      <c r="AZ40" s="84"/>
      <c r="BA40" s="84"/>
      <c r="BB40" s="84">
        <f>BB34+BB35+BB36+BB37</f>
        <v>5.43</v>
      </c>
      <c r="BC40" s="84">
        <f t="shared" ref="BC40:BW40" si="31">BC34+BC35+BC36+BC37</f>
        <v>8.49</v>
      </c>
      <c r="BD40" s="84">
        <f t="shared" si="31"/>
        <v>2.7</v>
      </c>
      <c r="BE40" s="84">
        <f t="shared" si="31"/>
        <v>4.68</v>
      </c>
      <c r="BF40" s="84">
        <f t="shared" si="31"/>
        <v>6.42</v>
      </c>
      <c r="BG40" s="84"/>
      <c r="BH40" s="84"/>
      <c r="BI40" s="84">
        <f t="shared" si="31"/>
        <v>4.45</v>
      </c>
      <c r="BJ40" s="84">
        <f t="shared" si="31"/>
        <v>6.86</v>
      </c>
      <c r="BK40" s="84">
        <f t="shared" si="31"/>
        <v>5.91</v>
      </c>
      <c r="BL40" s="84">
        <f t="shared" si="31"/>
        <v>7.7</v>
      </c>
      <c r="BM40" s="84">
        <f t="shared" si="31"/>
        <v>0</v>
      </c>
      <c r="BN40" s="84">
        <f t="shared" si="31"/>
        <v>8.51</v>
      </c>
      <c r="BO40" s="84">
        <f t="shared" si="31"/>
        <v>0</v>
      </c>
      <c r="BP40" s="84">
        <f t="shared" si="31"/>
        <v>6.34</v>
      </c>
      <c r="BQ40" s="84">
        <f t="shared" si="31"/>
        <v>4.66</v>
      </c>
      <c r="BR40" s="84">
        <f t="shared" si="31"/>
        <v>0</v>
      </c>
      <c r="BS40" s="84">
        <f t="shared" si="31"/>
        <v>7.7600000000000007</v>
      </c>
      <c r="BT40" s="84">
        <f t="shared" si="31"/>
        <v>6.1</v>
      </c>
      <c r="BU40" s="84">
        <f t="shared" si="31"/>
        <v>0</v>
      </c>
      <c r="BV40" s="84">
        <f t="shared" si="31"/>
        <v>6.37</v>
      </c>
      <c r="BW40" s="84">
        <f t="shared" si="31"/>
        <v>4.1657894736842103</v>
      </c>
    </row>
    <row r="41" spans="1:75" x14ac:dyDescent="0.2">
      <c r="A41" s="84">
        <v>4</v>
      </c>
      <c r="B41" s="84"/>
      <c r="C41" s="84"/>
      <c r="D41" s="84"/>
      <c r="E41" s="84"/>
      <c r="F41" s="34"/>
      <c r="G41" s="34"/>
      <c r="H41" s="34"/>
      <c r="I41" s="34"/>
      <c r="J41" s="84"/>
      <c r="K41" s="84"/>
      <c r="L41" s="84"/>
      <c r="M41" s="84"/>
      <c r="N41" s="34"/>
      <c r="O41" s="84"/>
      <c r="P41" s="34"/>
      <c r="Q41" s="84"/>
      <c r="R41" s="84"/>
      <c r="S41" s="84"/>
      <c r="T41" s="34"/>
      <c r="U41" s="34"/>
      <c r="V41" s="34"/>
      <c r="AA41" s="84">
        <v>4</v>
      </c>
      <c r="AC41" s="107" t="str">
        <f>C36</f>
        <v>Kuhn</v>
      </c>
      <c r="AD41" s="103">
        <f>C69</f>
        <v>0</v>
      </c>
      <c r="AE41" s="110">
        <v>1.5099999999999998</v>
      </c>
      <c r="AF41" s="108">
        <f>AM29</f>
        <v>0</v>
      </c>
      <c r="AG41" s="108">
        <f>Average!D500</f>
        <v>3.5898809523809523</v>
      </c>
      <c r="AH41" s="108">
        <f>BC$34+BC$35+BC$36+BC$37+AF41</f>
        <v>8.49</v>
      </c>
      <c r="AI41" s="111">
        <f>AI5+Table5427395263758711199[[#This Row],[Column3]]</f>
        <v>10.750605617741167</v>
      </c>
      <c r="AJ41" s="84"/>
      <c r="AK41" s="84" t="str">
        <f>O$1</f>
        <v>Dye Seed</v>
      </c>
      <c r="AL41" s="94">
        <f t="shared" si="16"/>
        <v>0</v>
      </c>
      <c r="AM41" s="94">
        <f t="shared" si="17"/>
        <v>0</v>
      </c>
      <c r="AN41" s="94">
        <f t="shared" si="18"/>
        <v>0</v>
      </c>
      <c r="AO41" s="94">
        <f t="shared" si="19"/>
        <v>0</v>
      </c>
      <c r="AP41" s="94">
        <f t="shared" si="20"/>
        <v>0</v>
      </c>
      <c r="AQ41" s="94">
        <f t="shared" si="21"/>
        <v>0</v>
      </c>
      <c r="AR41" s="94">
        <f t="shared" si="22"/>
        <v>0</v>
      </c>
      <c r="AS41" s="94">
        <f t="shared" si="23"/>
        <v>0</v>
      </c>
      <c r="AT41" s="94">
        <f t="shared" si="24"/>
        <v>0</v>
      </c>
      <c r="AU41" s="94">
        <f t="shared" si="25"/>
        <v>0</v>
      </c>
      <c r="AV41" s="94">
        <f t="shared" si="26"/>
        <v>0</v>
      </c>
      <c r="AW41" s="94">
        <f t="shared" si="27"/>
        <v>0</v>
      </c>
      <c r="AX41" s="94">
        <f t="shared" si="28"/>
        <v>0</v>
      </c>
      <c r="AY41" s="84"/>
      <c r="AZ41" s="84"/>
      <c r="BA41" s="84"/>
      <c r="BB41" s="84"/>
      <c r="BC41" s="84"/>
      <c r="BD41" s="84"/>
      <c r="BE41" s="95" t="s">
        <v>35</v>
      </c>
      <c r="BF41" s="95"/>
      <c r="BG41" s="95"/>
      <c r="BH41" s="95"/>
      <c r="BI41" s="95" t="s">
        <v>36</v>
      </c>
      <c r="BJ41" s="95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</row>
    <row r="42" spans="1:75" x14ac:dyDescent="0.2">
      <c r="A42" s="84">
        <v>5</v>
      </c>
      <c r="B42" s="84"/>
      <c r="C42" s="84"/>
      <c r="D42" s="84"/>
      <c r="E42" s="84"/>
      <c r="F42" s="84"/>
      <c r="G42" s="34"/>
      <c r="H42" s="34"/>
      <c r="I42" s="34"/>
      <c r="J42" s="84"/>
      <c r="L42" s="84"/>
      <c r="M42" s="84"/>
      <c r="N42" s="34"/>
      <c r="O42" s="34"/>
      <c r="P42" s="84"/>
      <c r="Q42" s="84"/>
      <c r="R42" s="84"/>
      <c r="T42" s="34"/>
      <c r="U42" s="34"/>
      <c r="V42" s="34"/>
      <c r="AA42" s="84">
        <v>5</v>
      </c>
      <c r="AC42" s="107" t="str">
        <f>D36</f>
        <v>Tom Keatts</v>
      </c>
      <c r="AD42" s="103">
        <f>D69</f>
        <v>0</v>
      </c>
      <c r="AE42" s="110"/>
      <c r="AF42" s="108">
        <f>AM30</f>
        <v>0</v>
      </c>
      <c r="AG42" s="108"/>
      <c r="AH42" s="108">
        <f>BD$34+BD$35+BD$36+BD$37+AF42</f>
        <v>2.7</v>
      </c>
      <c r="AI42" s="111">
        <f>AI6+Table5427395263758711199[[#This Row],[Column3]]</f>
        <v>6.3177585649644472</v>
      </c>
      <c r="AJ42" s="84"/>
      <c r="AK42" s="84" t="str">
        <f>P$1</f>
        <v>Landkammer</v>
      </c>
      <c r="AL42" s="94">
        <f t="shared" si="16"/>
        <v>0</v>
      </c>
      <c r="AM42" s="94">
        <f t="shared" si="17"/>
        <v>0</v>
      </c>
      <c r="AN42" s="94">
        <f t="shared" si="18"/>
        <v>0</v>
      </c>
      <c r="AO42" s="94">
        <f t="shared" si="19"/>
        <v>0</v>
      </c>
      <c r="AP42" s="94">
        <f t="shared" si="20"/>
        <v>0</v>
      </c>
      <c r="AQ42" s="94">
        <f t="shared" si="21"/>
        <v>0</v>
      </c>
      <c r="AR42" s="94">
        <f t="shared" si="22"/>
        <v>0</v>
      </c>
      <c r="AS42" s="94">
        <f t="shared" si="23"/>
        <v>0</v>
      </c>
      <c r="AT42" s="94">
        <f t="shared" si="24"/>
        <v>0</v>
      </c>
      <c r="AU42" s="94">
        <f t="shared" si="25"/>
        <v>0</v>
      </c>
      <c r="AV42" s="94">
        <f t="shared" si="26"/>
        <v>0</v>
      </c>
      <c r="AW42" s="94">
        <f t="shared" si="27"/>
        <v>0</v>
      </c>
      <c r="AX42" s="94">
        <f t="shared" si="28"/>
        <v>0</v>
      </c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</row>
    <row r="43" spans="1:75" x14ac:dyDescent="0.2">
      <c r="A43" s="84">
        <v>6</v>
      </c>
      <c r="B43" s="84"/>
      <c r="C43" s="34"/>
      <c r="D43" s="84"/>
      <c r="E43" s="84"/>
      <c r="F43" s="84"/>
      <c r="G43" s="34"/>
      <c r="H43" s="84"/>
      <c r="I43" s="34"/>
      <c r="J43" s="84"/>
      <c r="K43" s="84"/>
      <c r="L43" s="84"/>
      <c r="M43" s="84"/>
      <c r="N43" s="34"/>
      <c r="O43" s="34"/>
      <c r="P43" s="34"/>
      <c r="Q43" s="84"/>
      <c r="R43" s="84"/>
      <c r="S43" s="84"/>
      <c r="T43" s="34"/>
      <c r="U43" s="34"/>
      <c r="V43" s="34"/>
      <c r="AA43" s="84">
        <v>6</v>
      </c>
      <c r="AC43" s="107" t="str">
        <f>E36</f>
        <v>Kirby Mayview</v>
      </c>
      <c r="AD43" s="103">
        <f>E69</f>
        <v>0</v>
      </c>
      <c r="AE43" s="110">
        <v>1.6843478260869562</v>
      </c>
      <c r="AF43" s="108">
        <f>AM31</f>
        <v>0</v>
      </c>
      <c r="AG43" s="108">
        <f>Average!D502</f>
        <v>4.3857142857142852</v>
      </c>
      <c r="AH43" s="108">
        <f>BE$34+BE$35+BE$36+BE$37+AF43</f>
        <v>4.68</v>
      </c>
      <c r="AI43" s="111">
        <f>AI7+Table5427395263758711199[[#This Row],[Column3]]</f>
        <v>12.07447204968944</v>
      </c>
      <c r="AJ43" s="84"/>
      <c r="AK43" s="84" t="str">
        <f>Q$1</f>
        <v>Lynn Gulch</v>
      </c>
      <c r="AL43" s="94">
        <f t="shared" si="16"/>
        <v>0</v>
      </c>
      <c r="AM43" s="94">
        <f t="shared" si="17"/>
        <v>0</v>
      </c>
      <c r="AN43" s="94">
        <f t="shared" si="18"/>
        <v>0</v>
      </c>
      <c r="AO43" s="94">
        <f t="shared" si="19"/>
        <v>0</v>
      </c>
      <c r="AP43" s="94">
        <f t="shared" si="20"/>
        <v>0</v>
      </c>
      <c r="AQ43" s="94">
        <f t="shared" si="21"/>
        <v>0</v>
      </c>
      <c r="AR43" s="94">
        <f t="shared" si="22"/>
        <v>0</v>
      </c>
      <c r="AS43" s="94">
        <f t="shared" si="23"/>
        <v>0</v>
      </c>
      <c r="AT43" s="94">
        <f t="shared" si="24"/>
        <v>0</v>
      </c>
      <c r="AU43" s="94">
        <f t="shared" si="25"/>
        <v>0</v>
      </c>
      <c r="AV43" s="94">
        <f t="shared" si="26"/>
        <v>0</v>
      </c>
      <c r="AW43" s="94">
        <f t="shared" si="27"/>
        <v>0</v>
      </c>
      <c r="AX43" s="94">
        <f t="shared" si="28"/>
        <v>0</v>
      </c>
      <c r="AY43" s="84"/>
      <c r="AZ43" s="84"/>
      <c r="BA43" s="84"/>
      <c r="BB43" s="84"/>
      <c r="BC43" s="84"/>
      <c r="BD43" s="84"/>
      <c r="BE43" s="84"/>
      <c r="BF43" s="112" t="s">
        <v>137</v>
      </c>
      <c r="BG43" s="166"/>
      <c r="BH43" s="166"/>
      <c r="BI43" s="113"/>
      <c r="BJ43" s="11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</row>
    <row r="44" spans="1:75" x14ac:dyDescent="0.2">
      <c r="A44" s="84">
        <v>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84"/>
      <c r="N44" s="84"/>
      <c r="O44" s="34"/>
      <c r="P44" s="34"/>
      <c r="Q44" s="34"/>
      <c r="R44" s="34"/>
      <c r="S44" s="34"/>
      <c r="T44" s="34"/>
      <c r="U44" s="34"/>
      <c r="V44" s="34"/>
      <c r="AA44" s="84">
        <v>7</v>
      </c>
      <c r="AC44" s="107" t="str">
        <f>F36</f>
        <v>Ruark</v>
      </c>
      <c r="AD44" s="103">
        <f>F69</f>
        <v>0</v>
      </c>
      <c r="AE44" s="110">
        <v>1.0230434782608697</v>
      </c>
      <c r="AF44" s="108">
        <f>AM32</f>
        <v>0</v>
      </c>
      <c r="AG44" s="108">
        <f>Average!D503</f>
        <v>2.6232142857142859</v>
      </c>
      <c r="AH44" s="108">
        <f>BF$34+BF$35+BF$36+BF$37+AF44</f>
        <v>6.42</v>
      </c>
      <c r="AI44" s="111">
        <f>AI8+Table5427395263758711199[[#This Row],[Column3]]</f>
        <v>8.4035448408274505</v>
      </c>
      <c r="AJ44" s="84"/>
      <c r="AK44" s="84" t="str">
        <f>R$1</f>
        <v>Gwinn</v>
      </c>
      <c r="AL44" s="94">
        <f t="shared" si="16"/>
        <v>0</v>
      </c>
      <c r="AM44" s="94">
        <f t="shared" si="17"/>
        <v>0</v>
      </c>
      <c r="AN44" s="94">
        <f t="shared" si="18"/>
        <v>0</v>
      </c>
      <c r="AO44" s="94">
        <f t="shared" si="19"/>
        <v>0</v>
      </c>
      <c r="AP44" s="94">
        <f t="shared" si="20"/>
        <v>0</v>
      </c>
      <c r="AQ44" s="94">
        <f t="shared" si="21"/>
        <v>0</v>
      </c>
      <c r="AR44" s="94">
        <f t="shared" si="22"/>
        <v>0</v>
      </c>
      <c r="AS44" s="94">
        <f t="shared" si="23"/>
        <v>0</v>
      </c>
      <c r="AT44" s="94">
        <f t="shared" si="24"/>
        <v>0</v>
      </c>
      <c r="AU44" s="94">
        <f t="shared" si="25"/>
        <v>0</v>
      </c>
      <c r="AV44" s="94">
        <f t="shared" si="26"/>
        <v>0</v>
      </c>
      <c r="AW44" s="94">
        <f t="shared" si="27"/>
        <v>0</v>
      </c>
      <c r="AX44" s="94">
        <f t="shared" si="28"/>
        <v>0</v>
      </c>
      <c r="AY44" s="84"/>
      <c r="AZ44" s="84"/>
      <c r="BA44" s="84" t="s">
        <v>0</v>
      </c>
      <c r="BB44" s="84"/>
      <c r="BC44" s="84"/>
      <c r="BD44" s="84" t="s">
        <v>38</v>
      </c>
      <c r="BE44" s="84"/>
      <c r="BF44" s="84"/>
      <c r="BG44" s="84"/>
      <c r="BH44" s="84"/>
      <c r="BI44" s="84" t="s">
        <v>40</v>
      </c>
      <c r="BJ44" s="84"/>
      <c r="BK44" s="84"/>
      <c r="BL44" s="84" t="s">
        <v>41</v>
      </c>
      <c r="BM44" s="84"/>
      <c r="BN44" s="84"/>
      <c r="BO44" s="84" t="s">
        <v>42</v>
      </c>
      <c r="BP44" s="84"/>
      <c r="BQ44" s="84"/>
      <c r="BR44" s="84" t="s">
        <v>43</v>
      </c>
      <c r="BS44" s="84"/>
      <c r="BT44" s="84"/>
      <c r="BU44" s="84" t="s">
        <v>45</v>
      </c>
      <c r="BV44" s="84"/>
      <c r="BW44" s="84"/>
    </row>
    <row r="45" spans="1:75" x14ac:dyDescent="0.2">
      <c r="A45" s="84">
        <v>8</v>
      </c>
      <c r="B45" s="34"/>
      <c r="C45" s="34"/>
      <c r="D45" s="84"/>
      <c r="E45" s="84"/>
      <c r="F45" s="84"/>
      <c r="G45" s="34"/>
      <c r="H45" s="34"/>
      <c r="I45" s="34"/>
      <c r="J45" s="34"/>
      <c r="K45" s="34"/>
      <c r="L45" s="34"/>
      <c r="M45" s="84"/>
      <c r="N45" s="34"/>
      <c r="O45" s="34"/>
      <c r="P45" s="84"/>
      <c r="Q45" s="34"/>
      <c r="R45" s="34"/>
      <c r="S45" s="34"/>
      <c r="T45" s="34"/>
      <c r="U45" s="34"/>
      <c r="V45" s="34"/>
      <c r="AA45" s="84">
        <v>8</v>
      </c>
      <c r="AC45" s="107" t="str">
        <f>I36</f>
        <v>Cardwell</v>
      </c>
      <c r="AD45" s="103">
        <f>I69</f>
        <v>0</v>
      </c>
      <c r="AE45" s="110">
        <v>0.99299999999999999</v>
      </c>
      <c r="AF45" s="108">
        <f t="shared" ref="AF45:AF58" si="32">AM35</f>
        <v>0</v>
      </c>
      <c r="AG45" s="108">
        <f>Average!D504</f>
        <v>2.5964999999999998</v>
      </c>
      <c r="AH45" s="108">
        <f>BI$34+BI$35+BI$36+BI$37+AF45</f>
        <v>4.45</v>
      </c>
      <c r="AI45" s="111">
        <f>AI9+Table5427395263758711199[[#This Row],[Column3]]</f>
        <v>7.4717321981424156</v>
      </c>
      <c r="AJ45" s="84"/>
      <c r="AK45" s="84" t="str">
        <f>S$1</f>
        <v>B Wolf</v>
      </c>
      <c r="AL45" s="94">
        <f t="shared" si="16"/>
        <v>0</v>
      </c>
      <c r="AM45" s="94">
        <f t="shared" si="17"/>
        <v>0</v>
      </c>
      <c r="AN45" s="94">
        <f t="shared" si="18"/>
        <v>0</v>
      </c>
      <c r="AO45" s="94">
        <f t="shared" si="19"/>
        <v>0</v>
      </c>
      <c r="AP45" s="94">
        <f t="shared" si="20"/>
        <v>0</v>
      </c>
      <c r="AQ45" s="94">
        <f t="shared" si="21"/>
        <v>0</v>
      </c>
      <c r="AR45" s="94">
        <f t="shared" si="22"/>
        <v>0</v>
      </c>
      <c r="AS45" s="94">
        <f t="shared" si="23"/>
        <v>0</v>
      </c>
      <c r="AT45" s="94">
        <f t="shared" si="24"/>
        <v>0</v>
      </c>
      <c r="AU45" s="94">
        <f t="shared" si="25"/>
        <v>0</v>
      </c>
      <c r="AV45" s="94">
        <f t="shared" si="26"/>
        <v>0</v>
      </c>
      <c r="AW45" s="94">
        <f t="shared" si="27"/>
        <v>0</v>
      </c>
      <c r="AX45" s="94">
        <f t="shared" si="28"/>
        <v>0</v>
      </c>
      <c r="AY45" s="84"/>
      <c r="AZ45" s="84" t="s">
        <v>117</v>
      </c>
      <c r="BA45" s="84" t="s">
        <v>118</v>
      </c>
      <c r="BB45" s="84">
        <v>2013</v>
      </c>
      <c r="BC45" s="84" t="s">
        <v>119</v>
      </c>
      <c r="BD45" s="84" t="s">
        <v>118</v>
      </c>
      <c r="BE45" s="84">
        <v>2013</v>
      </c>
      <c r="BF45" s="84"/>
      <c r="BG45" s="84"/>
      <c r="BH45" s="84"/>
      <c r="BI45" s="84" t="s">
        <v>118</v>
      </c>
      <c r="BJ45" s="84">
        <v>2013</v>
      </c>
      <c r="BK45" s="84"/>
      <c r="BL45" s="84" t="s">
        <v>118</v>
      </c>
      <c r="BM45" s="84">
        <v>2013</v>
      </c>
      <c r="BN45" s="84"/>
      <c r="BO45" s="84" t="s">
        <v>118</v>
      </c>
      <c r="BP45" s="84">
        <v>2013</v>
      </c>
      <c r="BQ45" s="84"/>
      <c r="BR45" s="84" t="s">
        <v>118</v>
      </c>
      <c r="BS45" s="84">
        <v>2013</v>
      </c>
      <c r="BT45" s="84"/>
      <c r="BU45" s="84" t="s">
        <v>118</v>
      </c>
      <c r="BV45" s="84">
        <v>2013</v>
      </c>
      <c r="BW45" s="84"/>
    </row>
    <row r="46" spans="1:75" x14ac:dyDescent="0.2">
      <c r="A46" s="84">
        <v>9</v>
      </c>
      <c r="B46" s="84"/>
      <c r="C46" s="84"/>
      <c r="D46" s="84"/>
      <c r="E46" s="34"/>
      <c r="F46" s="84"/>
      <c r="G46" s="34"/>
      <c r="H46" s="34"/>
      <c r="I46" s="139"/>
      <c r="J46" s="159"/>
      <c r="K46" s="159"/>
      <c r="L46" s="159"/>
      <c r="M46" s="84"/>
      <c r="N46" s="84"/>
      <c r="O46" s="84"/>
      <c r="Q46" s="84"/>
      <c r="R46" s="84"/>
      <c r="S46" s="84"/>
      <c r="T46" s="34"/>
      <c r="U46" s="34"/>
      <c r="V46" s="84"/>
      <c r="AA46" s="84">
        <v>9</v>
      </c>
      <c r="AC46" s="107" t="str">
        <f>J36</f>
        <v>Hastings</v>
      </c>
      <c r="AD46" s="103">
        <f>J69</f>
        <v>0</v>
      </c>
      <c r="AE46" s="110">
        <v>1.0708695652173912</v>
      </c>
      <c r="AF46" s="108">
        <f t="shared" si="32"/>
        <v>0</v>
      </c>
      <c r="AG46" s="108">
        <f>Average!D505</f>
        <v>2.9342857142857142</v>
      </c>
      <c r="AH46" s="108">
        <f>BJ$34+BJ$35+BJ$36+BJ$37+AF46</f>
        <v>6.86</v>
      </c>
      <c r="AI46" s="111">
        <f>AI10+Table5427395263758711199[[#This Row],[Column3]]</f>
        <v>8.7280468846773189</v>
      </c>
      <c r="AJ46" s="84"/>
      <c r="AK46" s="84" t="str">
        <f>T$1</f>
        <v>S. Flerchinger</v>
      </c>
      <c r="AL46" s="94">
        <f t="shared" si="16"/>
        <v>0</v>
      </c>
      <c r="AM46" s="94">
        <f t="shared" si="17"/>
        <v>0</v>
      </c>
      <c r="AN46" s="94">
        <f t="shared" si="18"/>
        <v>0</v>
      </c>
      <c r="AO46" s="94">
        <f t="shared" si="19"/>
        <v>0</v>
      </c>
      <c r="AP46" s="94">
        <f t="shared" si="20"/>
        <v>0</v>
      </c>
      <c r="AQ46" s="94">
        <f t="shared" si="21"/>
        <v>0</v>
      </c>
      <c r="AR46" s="94">
        <f t="shared" si="22"/>
        <v>0</v>
      </c>
      <c r="AS46" s="94">
        <f t="shared" si="23"/>
        <v>0</v>
      </c>
      <c r="AT46" s="94">
        <f t="shared" si="24"/>
        <v>0</v>
      </c>
      <c r="AU46" s="94">
        <f t="shared" si="25"/>
        <v>0</v>
      </c>
      <c r="AV46" s="94">
        <f t="shared" si="26"/>
        <v>0</v>
      </c>
      <c r="AW46" s="94">
        <f t="shared" si="27"/>
        <v>0</v>
      </c>
      <c r="AX46" s="94">
        <f t="shared" si="28"/>
        <v>0</v>
      </c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</row>
    <row r="47" spans="1:75" x14ac:dyDescent="0.2">
      <c r="A47" s="84">
        <v>10</v>
      </c>
      <c r="B47" s="84"/>
      <c r="C47" s="84"/>
      <c r="D47" s="84"/>
      <c r="E47" s="84"/>
      <c r="F47" s="84"/>
      <c r="G47" s="34"/>
      <c r="H47" s="159"/>
      <c r="I47" s="84"/>
      <c r="J47" s="84"/>
      <c r="K47" s="84"/>
      <c r="L47" s="84"/>
      <c r="M47" s="84"/>
      <c r="N47" s="34"/>
      <c r="O47" s="34"/>
      <c r="P47" s="34"/>
      <c r="Q47" s="84"/>
      <c r="R47" s="34"/>
      <c r="S47" s="34"/>
      <c r="T47" s="84"/>
      <c r="U47" s="34"/>
      <c r="V47" s="84"/>
      <c r="AA47" s="84">
        <v>10</v>
      </c>
      <c r="AC47" s="107" t="str">
        <f>K36</f>
        <v>510 Pataha</v>
      </c>
      <c r="AD47" s="103">
        <f>K69</f>
        <v>0</v>
      </c>
      <c r="AE47" s="110"/>
      <c r="AF47" s="108">
        <f t="shared" si="32"/>
        <v>0</v>
      </c>
      <c r="AG47" s="108"/>
      <c r="AH47" s="108">
        <f>BK$34+BK$35+BK$36+BK$37+AF47</f>
        <v>5.91</v>
      </c>
      <c r="AI47" s="111">
        <f>AI11+Table5427395263758711199[[#This Row],[Column3]]</f>
        <v>4.7799999999999994</v>
      </c>
      <c r="AJ47" s="84"/>
      <c r="AK47" s="84" t="str">
        <f>U$1</f>
        <v>B Slaybaugh</v>
      </c>
      <c r="AL47" s="94">
        <f t="shared" si="16"/>
        <v>0</v>
      </c>
      <c r="AM47" s="94">
        <f t="shared" si="17"/>
        <v>0</v>
      </c>
      <c r="AN47" s="94">
        <f t="shared" si="18"/>
        <v>0</v>
      </c>
      <c r="AO47" s="94">
        <f t="shared" si="19"/>
        <v>0</v>
      </c>
      <c r="AP47" s="94">
        <f t="shared" si="20"/>
        <v>0</v>
      </c>
      <c r="AQ47" s="94">
        <f t="shared" si="21"/>
        <v>0</v>
      </c>
      <c r="AR47" s="94">
        <f t="shared" si="22"/>
        <v>0</v>
      </c>
      <c r="AS47" s="94">
        <f t="shared" si="23"/>
        <v>0</v>
      </c>
      <c r="AT47" s="94">
        <f t="shared" si="24"/>
        <v>0</v>
      </c>
      <c r="AU47" s="94">
        <f t="shared" si="25"/>
        <v>0</v>
      </c>
      <c r="AV47" s="94">
        <f t="shared" si="26"/>
        <v>0</v>
      </c>
      <c r="AW47" s="94">
        <f t="shared" si="27"/>
        <v>0</v>
      </c>
      <c r="AX47" s="94">
        <f t="shared" si="28"/>
        <v>0</v>
      </c>
      <c r="AY47" s="84"/>
      <c r="AZ47" s="84" t="s">
        <v>122</v>
      </c>
      <c r="BA47" s="94">
        <f>Average!C499</f>
        <v>1.454285714285714</v>
      </c>
      <c r="BB47" s="115">
        <v>3.6000000000000005</v>
      </c>
      <c r="BC47" s="116">
        <v>2.0338983050847461</v>
      </c>
      <c r="BD47" s="115">
        <f>Average!D499</f>
        <v>2.5492857142857144</v>
      </c>
      <c r="BE47" s="115">
        <v>5.2200000000000006</v>
      </c>
      <c r="BF47" s="116">
        <v>1.6518987341772153</v>
      </c>
      <c r="BG47" s="116"/>
      <c r="BH47" s="116"/>
      <c r="BI47" s="115">
        <f>Average!E499</f>
        <v>4.1942857142857148</v>
      </c>
      <c r="BJ47" s="115">
        <v>10.32</v>
      </c>
      <c r="BK47" s="116">
        <v>2.2193548387096773</v>
      </c>
      <c r="BL47" s="115">
        <f>Average!F499</f>
        <v>5.6307142857142862</v>
      </c>
      <c r="BM47" s="115">
        <v>12.16</v>
      </c>
      <c r="BN47" s="116">
        <v>2.0334448160535117</v>
      </c>
      <c r="BO47" s="115">
        <f>Average!G499</f>
        <v>6.9767857142857155</v>
      </c>
      <c r="BP47" s="115">
        <v>13.02</v>
      </c>
      <c r="BQ47" s="116">
        <v>1.7499999999999998</v>
      </c>
      <c r="BR47" s="115">
        <f>Average!H499</f>
        <v>8.0157142857142869</v>
      </c>
      <c r="BS47" s="115">
        <v>15.219999999999999</v>
      </c>
      <c r="BT47" s="116">
        <v>1.8011834319526623</v>
      </c>
      <c r="BU47" s="115">
        <f>Average!I499</f>
        <v>8.4253571428571448</v>
      </c>
      <c r="BV47" s="115">
        <v>15.86</v>
      </c>
      <c r="BW47" s="116">
        <v>1.7602663706992228</v>
      </c>
    </row>
    <row r="48" spans="1:75" x14ac:dyDescent="0.2">
      <c r="A48" s="84">
        <v>11</v>
      </c>
      <c r="B48" s="84"/>
      <c r="E48" s="84"/>
      <c r="F48" s="84"/>
      <c r="G48" s="84"/>
      <c r="H48" s="84"/>
      <c r="I48" s="84"/>
      <c r="J48" s="84"/>
      <c r="L48" s="34"/>
      <c r="M48" s="84"/>
      <c r="N48" s="34"/>
      <c r="O48" s="34"/>
      <c r="P48" s="34"/>
      <c r="Q48" s="84"/>
      <c r="R48" s="34"/>
      <c r="S48" s="34"/>
      <c r="T48" s="34"/>
      <c r="U48" s="34"/>
      <c r="V48" s="34"/>
      <c r="AA48" s="84">
        <v>11</v>
      </c>
      <c r="AC48" s="107" t="str">
        <f>L36</f>
        <v>Golf Course</v>
      </c>
      <c r="AD48" s="103">
        <f>L69</f>
        <v>0</v>
      </c>
      <c r="AE48" s="110">
        <v>1.3360869565217393</v>
      </c>
      <c r="AF48" s="108">
        <f t="shared" si="32"/>
        <v>0</v>
      </c>
      <c r="AG48" s="108">
        <f>Average!D507</f>
        <v>3.4539285714285715</v>
      </c>
      <c r="AH48" s="108">
        <f>BL$34+BL$35+BL$36+BL$37+AF48</f>
        <v>7.7</v>
      </c>
      <c r="AI48" s="111">
        <f>AI12+Table5427395263758711199[[#This Row],[Column3]]</f>
        <v>9.9018084089823226</v>
      </c>
      <c r="AJ48" s="84"/>
      <c r="AK48" s="84" t="str">
        <f>V$1</f>
        <v>Columbia C</v>
      </c>
      <c r="AL48" s="94">
        <f t="shared" si="16"/>
        <v>0</v>
      </c>
      <c r="AM48" s="94">
        <f t="shared" si="17"/>
        <v>0</v>
      </c>
      <c r="AN48" s="94">
        <f t="shared" si="18"/>
        <v>0</v>
      </c>
      <c r="AO48" s="94">
        <f t="shared" si="19"/>
        <v>0</v>
      </c>
      <c r="AP48" s="94">
        <f t="shared" si="20"/>
        <v>0</v>
      </c>
      <c r="AQ48" s="94">
        <f t="shared" si="21"/>
        <v>0</v>
      </c>
      <c r="AR48" s="94">
        <f t="shared" si="22"/>
        <v>0.18</v>
      </c>
      <c r="AS48" s="94">
        <f t="shared" si="23"/>
        <v>0.18</v>
      </c>
      <c r="AT48" s="94">
        <f t="shared" si="24"/>
        <v>0.18</v>
      </c>
      <c r="AU48" s="94">
        <f t="shared" si="25"/>
        <v>0.18</v>
      </c>
      <c r="AV48" s="94">
        <f t="shared" si="26"/>
        <v>0.18</v>
      </c>
      <c r="AW48" s="94">
        <f t="shared" si="27"/>
        <v>0.18</v>
      </c>
      <c r="AX48" s="94">
        <f t="shared" si="28"/>
        <v>0.18</v>
      </c>
      <c r="AY48" s="84"/>
      <c r="AZ48" s="87" t="s">
        <v>88</v>
      </c>
      <c r="BA48" s="94">
        <f>Average!C500</f>
        <v>1.9723809523809526</v>
      </c>
      <c r="BB48" s="115">
        <v>4.12</v>
      </c>
      <c r="BC48" s="116">
        <v>3.1212121212121211</v>
      </c>
      <c r="BD48" s="115">
        <f>Average!D500</f>
        <v>3.5898809523809523</v>
      </c>
      <c r="BE48" s="115">
        <v>6.33</v>
      </c>
      <c r="BF48" s="116">
        <v>2.3357933579335795</v>
      </c>
      <c r="BG48" s="116"/>
      <c r="BH48" s="116"/>
      <c r="BI48" s="115">
        <f>Average!E500</f>
        <v>5.7533592132505174</v>
      </c>
      <c r="BJ48" s="115">
        <v>11.75</v>
      </c>
      <c r="BK48" s="116">
        <v>2.8940886699507384</v>
      </c>
      <c r="BL48" s="115">
        <f>Average!F500</f>
        <v>7.7946635610766037</v>
      </c>
      <c r="BM48" s="115">
        <v>14.120000000000001</v>
      </c>
      <c r="BN48" s="116">
        <v>2.5441441441441439</v>
      </c>
      <c r="BO48" s="115">
        <f>Average!G500</f>
        <v>9.8429244306418209</v>
      </c>
      <c r="BP48" s="115">
        <v>15.65</v>
      </c>
      <c r="BQ48" s="116">
        <v>2.1526822558459422</v>
      </c>
      <c r="BR48" s="115">
        <f>Average!H500</f>
        <v>11.577272256728778</v>
      </c>
      <c r="BS48" s="115">
        <v>18.2</v>
      </c>
      <c r="BT48" s="116">
        <v>2.1411764705882352</v>
      </c>
      <c r="BU48" s="115">
        <f>Average!I500</f>
        <v>12.220454074910595</v>
      </c>
      <c r="BV48" s="115">
        <v>19.79</v>
      </c>
      <c r="BW48" s="116">
        <v>2.1487513572204122</v>
      </c>
    </row>
    <row r="49" spans="1:75" x14ac:dyDescent="0.2">
      <c r="A49" s="84">
        <v>12</v>
      </c>
      <c r="B49" s="84"/>
      <c r="F49" s="84"/>
      <c r="G49" s="34"/>
      <c r="H49" s="159"/>
      <c r="I49" s="159"/>
      <c r="J49" s="84"/>
      <c r="L49" s="84"/>
      <c r="M49" s="84"/>
      <c r="N49" s="34"/>
      <c r="O49" s="34"/>
      <c r="P49" s="34"/>
      <c r="Q49" s="84"/>
      <c r="R49" s="34"/>
      <c r="S49" s="34"/>
      <c r="T49" s="34"/>
      <c r="U49" s="34"/>
      <c r="V49" s="34"/>
      <c r="AA49" s="84">
        <v>12</v>
      </c>
      <c r="AC49" s="107" t="str">
        <f>M36</f>
        <v>l Klaveano</v>
      </c>
      <c r="AD49" s="103">
        <f>M69</f>
        <v>0</v>
      </c>
      <c r="AE49" s="110">
        <v>1.2847826086956524</v>
      </c>
      <c r="AF49" s="108">
        <f t="shared" si="32"/>
        <v>0</v>
      </c>
      <c r="AG49" s="108">
        <f>Average!D508</f>
        <v>3.2120833333333332</v>
      </c>
      <c r="AH49" s="108">
        <f>BM$34+BM$35+BM$36+BM$37+AF49</f>
        <v>0</v>
      </c>
      <c r="AI49" s="111">
        <f>AI13+Table5427395263758711199[[#This Row],[Column3]]</f>
        <v>9.014836956521739</v>
      </c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 t="s">
        <v>3</v>
      </c>
      <c r="BA49" s="94">
        <f>Average!C501</f>
        <v>1.8655555555555554</v>
      </c>
      <c r="BB49" s="115">
        <v>0</v>
      </c>
      <c r="BC49" s="116">
        <v>0</v>
      </c>
      <c r="BD49" s="115">
        <f>Average!D501</f>
        <v>4.4916269841269845</v>
      </c>
      <c r="BE49" s="115">
        <v>0</v>
      </c>
      <c r="BF49" s="116">
        <v>0</v>
      </c>
      <c r="BG49" s="116"/>
      <c r="BH49" s="116"/>
      <c r="BI49" s="115">
        <f>Average!E501</f>
        <v>6.0073412698412696</v>
      </c>
      <c r="BJ49" s="115">
        <v>0</v>
      </c>
      <c r="BK49" s="116">
        <v>0</v>
      </c>
      <c r="BL49" s="115">
        <f>Average!F501</f>
        <v>7.61084126984127</v>
      </c>
      <c r="BM49" s="115">
        <v>0</v>
      </c>
      <c r="BN49" s="116">
        <v>0</v>
      </c>
      <c r="BO49" s="115">
        <f>Average!G501</f>
        <v>9.3697698412698411</v>
      </c>
      <c r="BP49" s="115">
        <v>0</v>
      </c>
      <c r="BQ49" s="116">
        <v>0</v>
      </c>
      <c r="BR49" s="115">
        <f>Average!H501</f>
        <v>11.470126984126985</v>
      </c>
      <c r="BS49" s="115">
        <v>0</v>
      </c>
      <c r="BT49" s="116">
        <v>0</v>
      </c>
      <c r="BU49" s="115">
        <f>Average!I501</f>
        <v>13.418043650793651</v>
      </c>
      <c r="BV49" s="115">
        <v>0</v>
      </c>
      <c r="BW49" s="116">
        <v>0</v>
      </c>
    </row>
    <row r="50" spans="1:75" x14ac:dyDescent="0.2">
      <c r="A50" s="84">
        <v>13</v>
      </c>
      <c r="B50" s="84"/>
      <c r="C50" s="84"/>
      <c r="D50" s="84"/>
      <c r="F50" s="84"/>
      <c r="G50" s="34"/>
      <c r="H50" s="159"/>
      <c r="I50" s="159"/>
      <c r="J50" s="84"/>
      <c r="K50" s="84"/>
      <c r="L50" s="84"/>
      <c r="M50" s="84"/>
      <c r="N50" s="34"/>
      <c r="O50" s="84"/>
      <c r="P50" s="34"/>
      <c r="Q50" s="84"/>
      <c r="S50" s="84"/>
      <c r="T50" s="34"/>
      <c r="U50" s="34"/>
      <c r="V50" s="34"/>
      <c r="AA50" s="84">
        <v>13</v>
      </c>
      <c r="AC50" s="107" t="str">
        <f>N36</f>
        <v>Houser</v>
      </c>
      <c r="AD50" s="103">
        <f>N69</f>
        <v>0</v>
      </c>
      <c r="AE50" s="110">
        <v>1.3673913043478259</v>
      </c>
      <c r="AF50" s="108">
        <f t="shared" si="32"/>
        <v>0</v>
      </c>
      <c r="AG50" s="108">
        <f>Average!D509</f>
        <v>3.0803571428571423</v>
      </c>
      <c r="AH50" s="108">
        <f>BN$34+BN$35+BN$36+BN$37+AF50</f>
        <v>8.51</v>
      </c>
      <c r="AI50" s="111">
        <f>AI14+Table5427395263758711199[[#This Row],[Column3]]</f>
        <v>9.4213216011042089</v>
      </c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 t="s">
        <v>114</v>
      </c>
      <c r="BA50" s="94">
        <f>Average!C502</f>
        <v>2.6260714285714286</v>
      </c>
      <c r="BB50" s="115">
        <v>3.4499999999999997</v>
      </c>
      <c r="BC50" s="116">
        <v>1.3636363636363635</v>
      </c>
      <c r="BD50" s="115">
        <f>Average!D502</f>
        <v>4.3857142857142852</v>
      </c>
      <c r="BE50" s="115">
        <v>5.35</v>
      </c>
      <c r="BF50" s="116">
        <v>1.1758241758241759</v>
      </c>
      <c r="BG50" s="116"/>
      <c r="BH50" s="116"/>
      <c r="BI50" s="115">
        <f>Average!E502</f>
        <v>6.77</v>
      </c>
      <c r="BJ50" s="115">
        <v>10.66</v>
      </c>
      <c r="BK50" s="116">
        <v>1.5792592592592594</v>
      </c>
      <c r="BL50" s="115">
        <f>Average!F502</f>
        <v>8.7482142857142851</v>
      </c>
      <c r="BM50" s="115">
        <v>13.67</v>
      </c>
      <c r="BN50" s="116">
        <v>1.5876887340301975</v>
      </c>
      <c r="BO50" s="115">
        <f>Average!G502</f>
        <v>10.476071428571428</v>
      </c>
      <c r="BP50" s="115">
        <v>14.91</v>
      </c>
      <c r="BQ50" s="116">
        <v>1.4309021113243763</v>
      </c>
      <c r="BR50" s="115">
        <f>Average!H502</f>
        <v>11.902142857142858</v>
      </c>
      <c r="BS50" s="115">
        <v>17.54</v>
      </c>
      <c r="BT50" s="116">
        <v>1.4889643463497453</v>
      </c>
      <c r="BU50" s="115">
        <f>Average!I502</f>
        <v>12.432857142857143</v>
      </c>
      <c r="BV50" s="115">
        <v>18.54</v>
      </c>
      <c r="BW50" s="116">
        <v>1.4784688995215312</v>
      </c>
    </row>
    <row r="51" spans="1:75" x14ac:dyDescent="0.2">
      <c r="A51" s="84">
        <v>14</v>
      </c>
      <c r="B51" s="34"/>
      <c r="C51" s="84"/>
      <c r="D51" s="84"/>
      <c r="E51" s="84"/>
      <c r="F51" s="84"/>
      <c r="G51" s="84"/>
      <c r="H51" s="159"/>
      <c r="I51" s="84"/>
      <c r="J51" s="84"/>
      <c r="K51" s="34"/>
      <c r="L51" s="84"/>
      <c r="M51" s="84"/>
      <c r="N51" s="84"/>
      <c r="O51" s="84"/>
      <c r="P51" s="84"/>
      <c r="Q51" s="84"/>
      <c r="R51" s="84"/>
      <c r="T51" s="84"/>
      <c r="U51" s="84"/>
      <c r="V51" s="84"/>
      <c r="AA51" s="84">
        <v>14</v>
      </c>
      <c r="AC51" s="107" t="str">
        <f>O36</f>
        <v>Dye Seed</v>
      </c>
      <c r="AD51" s="103">
        <f>O69</f>
        <v>0</v>
      </c>
      <c r="AE51" s="110">
        <v>1.0995652173913044</v>
      </c>
      <c r="AF51" s="108">
        <f t="shared" si="32"/>
        <v>0</v>
      </c>
      <c r="AG51" s="108">
        <f>Average!D510</f>
        <v>2.7420833333333334</v>
      </c>
      <c r="AH51" s="93">
        <f>BO$34+BO$35+BO$36+BO$37+AF51</f>
        <v>0</v>
      </c>
      <c r="AI51" s="111">
        <f>AI15+Table5427395263758711199[[#This Row],[Column3]]</f>
        <v>8.1322332015810286</v>
      </c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7" t="s">
        <v>5</v>
      </c>
      <c r="BA51" s="94">
        <f>Average!C503</f>
        <v>1.5157142857142856</v>
      </c>
      <c r="BB51" s="115">
        <v>2.35</v>
      </c>
      <c r="BC51" s="116">
        <v>1.3202247191011236</v>
      </c>
      <c r="BD51" s="115">
        <f>Average!D503</f>
        <v>2.6232142857142859</v>
      </c>
      <c r="BE51" s="115">
        <v>3.2</v>
      </c>
      <c r="BF51" s="116">
        <v>0.99688473520249232</v>
      </c>
      <c r="BG51" s="116"/>
      <c r="BH51" s="116"/>
      <c r="BI51" s="115">
        <f>Average!E503</f>
        <v>4.2292857142857141</v>
      </c>
      <c r="BJ51" s="115">
        <v>6.51</v>
      </c>
      <c r="BK51" s="116">
        <v>1.3367556468172483</v>
      </c>
      <c r="BL51" s="115">
        <f>Average!F503</f>
        <v>5.9353571428571428</v>
      </c>
      <c r="BM51" s="115">
        <v>9.1499999999999986</v>
      </c>
      <c r="BN51" s="116">
        <v>1.3842662632375187</v>
      </c>
      <c r="BO51" s="115">
        <f>Average!G503</f>
        <v>7.65</v>
      </c>
      <c r="BP51" s="115">
        <v>9.8899999999999988</v>
      </c>
      <c r="BQ51" s="116">
        <v>1.1635294117647057</v>
      </c>
      <c r="BR51" s="115">
        <f>Average!H503</f>
        <v>9.0721428571428575</v>
      </c>
      <c r="BS51" s="115">
        <v>12.209999999999999</v>
      </c>
      <c r="BT51" s="116">
        <v>1.2408536585365852</v>
      </c>
      <c r="BU51" s="115">
        <f>Average!I503</f>
        <v>9.5742857142857147</v>
      </c>
      <c r="BV51" s="115">
        <v>12.629999999999999</v>
      </c>
      <c r="BW51" s="116">
        <v>1.1859154929577465</v>
      </c>
    </row>
    <row r="52" spans="1:75" x14ac:dyDescent="0.2">
      <c r="A52" s="84">
        <v>15</v>
      </c>
      <c r="B52" s="34"/>
      <c r="C52" s="84"/>
      <c r="D52" s="84"/>
      <c r="E52" s="34"/>
      <c r="F52" s="34"/>
      <c r="G52" s="34"/>
      <c r="H52" s="159"/>
      <c r="I52" s="159"/>
      <c r="J52" s="34"/>
      <c r="K52" s="34"/>
      <c r="L52" s="34"/>
      <c r="M52" s="84"/>
      <c r="N52" s="34"/>
      <c r="O52" s="84"/>
      <c r="P52" s="34"/>
      <c r="Q52" s="84"/>
      <c r="R52" s="84"/>
      <c r="S52" s="84"/>
      <c r="T52" s="34"/>
      <c r="U52" s="34"/>
      <c r="V52" s="34"/>
      <c r="AA52" s="84">
        <v>15</v>
      </c>
      <c r="AC52" s="107" t="str">
        <f>P36</f>
        <v>Landkammer</v>
      </c>
      <c r="AD52" s="103">
        <f>P69</f>
        <v>0</v>
      </c>
      <c r="AE52" s="110">
        <v>1.1756521739130437</v>
      </c>
      <c r="AF52" s="108">
        <f t="shared" si="32"/>
        <v>0</v>
      </c>
      <c r="AG52" s="108">
        <f>Average!D511</f>
        <v>2.74</v>
      </c>
      <c r="AH52" s="108">
        <f>BP$34+BP$35+BP$36+BP$37+AF52</f>
        <v>6.34</v>
      </c>
      <c r="AI52" s="111">
        <f>AI16+Table5427395263758711199[[#This Row],[Column3]]</f>
        <v>8.1253416149068318</v>
      </c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7"/>
      <c r="BA52" s="94"/>
      <c r="BB52" s="115"/>
      <c r="BC52" s="116"/>
      <c r="BD52" s="115"/>
      <c r="BE52" s="115"/>
      <c r="BF52" s="116"/>
      <c r="BG52" s="116"/>
      <c r="BH52" s="116"/>
      <c r="BI52" s="115"/>
      <c r="BJ52" s="115"/>
      <c r="BK52" s="116"/>
      <c r="BL52" s="115"/>
      <c r="BM52" s="115"/>
      <c r="BN52" s="116"/>
      <c r="BO52" s="115"/>
      <c r="BP52" s="115"/>
      <c r="BQ52" s="116"/>
      <c r="BR52" s="115"/>
      <c r="BS52" s="115"/>
      <c r="BT52" s="116"/>
      <c r="BU52" s="115"/>
      <c r="BV52" s="115"/>
      <c r="BW52" s="116"/>
    </row>
    <row r="53" spans="1:75" x14ac:dyDescent="0.2">
      <c r="A53" s="84">
        <v>16</v>
      </c>
      <c r="B53" s="34"/>
      <c r="C53" s="34"/>
      <c r="D53" s="34"/>
      <c r="E53" s="34"/>
      <c r="F53" s="34"/>
      <c r="G53" s="34"/>
      <c r="H53" s="159"/>
      <c r="I53" s="159"/>
      <c r="J53" s="34"/>
      <c r="K53" s="34"/>
      <c r="L53" s="34"/>
      <c r="M53" s="84"/>
      <c r="N53" s="34"/>
      <c r="O53" s="34"/>
      <c r="P53" s="84"/>
      <c r="Q53" s="84"/>
      <c r="R53" s="84"/>
      <c r="S53" s="84"/>
      <c r="T53" s="34"/>
      <c r="U53" s="34"/>
      <c r="V53" s="34"/>
      <c r="AA53" s="84">
        <v>16</v>
      </c>
      <c r="AC53" s="107" t="str">
        <f>Q36</f>
        <v>Lynn Gulch</v>
      </c>
      <c r="AD53" s="103">
        <f>Q69</f>
        <v>0</v>
      </c>
      <c r="AE53" s="110">
        <v>0.96999999999999986</v>
      </c>
      <c r="AF53" s="108">
        <f t="shared" si="32"/>
        <v>0</v>
      </c>
      <c r="AG53" s="108">
        <f>Average!D512</f>
        <v>2.6257692307692309</v>
      </c>
      <c r="AH53" s="108">
        <f>BQ$34+BQ$35+BQ$36+BQ$37+AF53</f>
        <v>4.66</v>
      </c>
      <c r="AI53" s="111">
        <f>AI17+Table5427395263758711199[[#This Row],[Column3]]</f>
        <v>7.5259177859177857</v>
      </c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7"/>
      <c r="BA53" s="94"/>
      <c r="BB53" s="115"/>
      <c r="BC53" s="116"/>
      <c r="BD53" s="115"/>
      <c r="BE53" s="115"/>
      <c r="BF53" s="116"/>
      <c r="BG53" s="116"/>
      <c r="BH53" s="116"/>
      <c r="BI53" s="115"/>
      <c r="BJ53" s="115"/>
      <c r="BK53" s="116"/>
      <c r="BL53" s="115"/>
      <c r="BM53" s="115"/>
      <c r="BN53" s="116"/>
      <c r="BO53" s="115"/>
      <c r="BP53" s="115"/>
      <c r="BQ53" s="116"/>
      <c r="BR53" s="115"/>
      <c r="BS53" s="115"/>
      <c r="BT53" s="116"/>
      <c r="BU53" s="115"/>
      <c r="BV53" s="115"/>
      <c r="BW53" s="116"/>
    </row>
    <row r="54" spans="1:75" x14ac:dyDescent="0.2">
      <c r="A54" s="84">
        <v>17</v>
      </c>
      <c r="B54" s="34"/>
      <c r="C54" s="34"/>
      <c r="D54" s="34"/>
      <c r="E54" s="34"/>
      <c r="F54" s="34"/>
      <c r="G54" s="34"/>
      <c r="H54" s="159"/>
      <c r="I54" s="159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AA54" s="84">
        <v>17</v>
      </c>
      <c r="AC54" s="107" t="str">
        <f>R36</f>
        <v>Mayveiw</v>
      </c>
      <c r="AD54" s="103">
        <f>R69</f>
        <v>0</v>
      </c>
      <c r="AE54" s="110">
        <v>1.1776470588235295</v>
      </c>
      <c r="AF54" s="108">
        <f t="shared" si="32"/>
        <v>0</v>
      </c>
      <c r="AG54" s="108">
        <f>Average!D513</f>
        <v>2.6982352941176471</v>
      </c>
      <c r="AH54" s="108">
        <f>BR$34+BR$35+BR$36+BR$37+AF54</f>
        <v>0</v>
      </c>
      <c r="AI54" s="111">
        <f>AI18+Table5427395263758711199[[#This Row],[Column3]]</f>
        <v>8.1222222222222236</v>
      </c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 t="s">
        <v>124</v>
      </c>
      <c r="BA54" s="94">
        <f>Average!C504</f>
        <v>1.6034999999999999</v>
      </c>
      <c r="BB54" s="115">
        <v>0</v>
      </c>
      <c r="BC54" s="116">
        <v>0</v>
      </c>
      <c r="BD54" s="115">
        <f>Average!D504</f>
        <v>2.5964999999999998</v>
      </c>
      <c r="BE54" s="115">
        <v>0</v>
      </c>
      <c r="BF54" s="116">
        <v>0</v>
      </c>
      <c r="BG54" s="116"/>
      <c r="BH54" s="116"/>
      <c r="BI54" s="115">
        <f>Average!E504</f>
        <v>3.8704999999999998</v>
      </c>
      <c r="BJ54" s="115">
        <v>0</v>
      </c>
      <c r="BK54" s="116">
        <v>0</v>
      </c>
      <c r="BL54" s="115">
        <f>Average!F504</f>
        <v>5.1844999999999999</v>
      </c>
      <c r="BM54" s="115">
        <v>0</v>
      </c>
      <c r="BN54" s="116">
        <v>0</v>
      </c>
      <c r="BO54" s="115">
        <f>Average!G504</f>
        <v>6.444</v>
      </c>
      <c r="BP54" s="115">
        <v>0</v>
      </c>
      <c r="BQ54" s="116">
        <v>0</v>
      </c>
      <c r="BR54" s="115">
        <f>Average!H504</f>
        <v>7.4166315789473689</v>
      </c>
      <c r="BS54" s="115">
        <v>0</v>
      </c>
      <c r="BT54" s="116">
        <v>0</v>
      </c>
      <c r="BU54" s="115">
        <f>Average!I504</f>
        <v>7.829964912280702</v>
      </c>
      <c r="BV54" s="115">
        <v>0</v>
      </c>
      <c r="BW54" s="116">
        <v>0</v>
      </c>
    </row>
    <row r="55" spans="1:75" x14ac:dyDescent="0.2">
      <c r="A55" s="84">
        <v>18</v>
      </c>
      <c r="B55" s="34"/>
      <c r="C55" s="34"/>
      <c r="E55" s="34"/>
      <c r="F55" s="34"/>
      <c r="G55" s="34"/>
      <c r="H55" s="159"/>
      <c r="I55" s="159"/>
      <c r="J55" s="34"/>
      <c r="K55" s="34"/>
      <c r="L55" s="34"/>
      <c r="M55" s="34"/>
      <c r="N55" s="34"/>
      <c r="O55" s="34"/>
      <c r="P55" s="84"/>
      <c r="Q55" s="34"/>
      <c r="R55" s="34"/>
      <c r="S55" s="34"/>
      <c r="T55" s="34"/>
      <c r="U55" s="34"/>
      <c r="V55" s="34"/>
      <c r="AA55" s="84">
        <v>18</v>
      </c>
      <c r="AC55" s="107" t="str">
        <f>S36</f>
        <v>Washboard</v>
      </c>
      <c r="AD55" s="103">
        <f>S69</f>
        <v>0</v>
      </c>
      <c r="AE55" s="110">
        <v>1.3473913043478263</v>
      </c>
      <c r="AF55" s="108">
        <f t="shared" si="32"/>
        <v>0</v>
      </c>
      <c r="AG55" s="108">
        <f>Average!D514</f>
        <v>3.5207142857142859</v>
      </c>
      <c r="AH55" s="108">
        <f>BS$34+BS$35+BS$36+BS$37+AF55</f>
        <v>7.7600000000000007</v>
      </c>
      <c r="AI55" s="111">
        <f>AI19+Table5427395263758711199[[#This Row],[Column3]]</f>
        <v>10.179572384137602</v>
      </c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7" t="s">
        <v>95</v>
      </c>
      <c r="BA55" s="94">
        <f>Average!C505</f>
        <v>1.7589285714285716</v>
      </c>
      <c r="BB55" s="115">
        <v>1.71</v>
      </c>
      <c r="BC55" s="116">
        <v>0.92934782608695643</v>
      </c>
      <c r="BD55" s="115">
        <f>Average!D505</f>
        <v>2.9342857142857142</v>
      </c>
      <c r="BE55" s="115">
        <v>3.45</v>
      </c>
      <c r="BF55" s="116">
        <v>1.0917721518987342</v>
      </c>
      <c r="BG55" s="116"/>
      <c r="BH55" s="116"/>
      <c r="BI55" s="115">
        <f>Average!E505</f>
        <v>4.6496428571428572</v>
      </c>
      <c r="BJ55" s="115">
        <v>9.11</v>
      </c>
      <c r="BK55" s="116">
        <v>1.9178947368421051</v>
      </c>
      <c r="BL55" s="115">
        <f>Average!F505</f>
        <v>6.0846428571428568</v>
      </c>
      <c r="BM55" s="115">
        <v>12.2</v>
      </c>
      <c r="BN55" s="116">
        <v>1.9488817891373802</v>
      </c>
      <c r="BO55" s="115">
        <f>Average!G505</f>
        <v>7.2267857142857137</v>
      </c>
      <c r="BP55" s="115">
        <v>13.229999999999999</v>
      </c>
      <c r="BQ55" s="116">
        <v>1.72490221642764</v>
      </c>
      <c r="BR55" s="115">
        <f>Average!H505</f>
        <v>8.2089285714285705</v>
      </c>
      <c r="BS55" s="115">
        <v>15.879999999999999</v>
      </c>
      <c r="BT55" s="116">
        <v>1.8294930875576036</v>
      </c>
      <c r="BU55" s="115">
        <f>Average!I505</f>
        <v>8.6289285714285704</v>
      </c>
      <c r="BV55" s="115">
        <v>17.829999999999998</v>
      </c>
      <c r="BW55" s="116">
        <v>1.9422657952069715</v>
      </c>
    </row>
    <row r="56" spans="1:75" x14ac:dyDescent="0.2">
      <c r="A56" s="84">
        <v>19</v>
      </c>
      <c r="B56" s="34"/>
      <c r="C56" s="34"/>
      <c r="D56" s="84"/>
      <c r="E56" s="34"/>
      <c r="F56" s="34"/>
      <c r="G56" s="34"/>
      <c r="H56" s="34"/>
      <c r="I56" s="159"/>
      <c r="J56" s="34"/>
      <c r="K56" s="34"/>
      <c r="L56" s="34"/>
      <c r="M56" s="84"/>
      <c r="N56" s="84"/>
      <c r="O56" s="34"/>
      <c r="P56" s="84"/>
      <c r="Q56" s="34"/>
      <c r="R56" s="84"/>
      <c r="S56" s="34"/>
      <c r="T56" s="84"/>
      <c r="U56" s="84"/>
      <c r="V56" s="34"/>
      <c r="AA56" s="84">
        <v>19</v>
      </c>
      <c r="AC56" s="107" t="str">
        <f>T36</f>
        <v>S. Flerchinger</v>
      </c>
      <c r="AD56" s="103">
        <f>T69</f>
        <v>0</v>
      </c>
      <c r="AE56" s="110">
        <v>1.1047619047619048</v>
      </c>
      <c r="AF56" s="108">
        <f t="shared" si="32"/>
        <v>0</v>
      </c>
      <c r="AG56" s="108">
        <f>Average!D515</f>
        <v>3.1003846153846149</v>
      </c>
      <c r="AH56" s="108">
        <f>BT$34+BT$35+BT$36+BT$37+AF56</f>
        <v>6.1</v>
      </c>
      <c r="AI56" s="111">
        <f>AI20+Table5427395263758711199[[#This Row],[Column3]]</f>
        <v>8.7620899470899474</v>
      </c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7"/>
      <c r="BA56" s="94">
        <f>Average!C506</f>
        <v>1.2820000000000003</v>
      </c>
      <c r="BB56" s="115"/>
      <c r="BC56" s="116"/>
      <c r="BD56" s="115">
        <f>Average!D506</f>
        <v>2.6200000000000006</v>
      </c>
      <c r="BE56" s="115"/>
      <c r="BF56" s="116"/>
      <c r="BG56" s="116"/>
      <c r="BH56" s="116"/>
      <c r="BI56" s="115">
        <f>Average!E506</f>
        <v>5.0280000000000005</v>
      </c>
      <c r="BJ56" s="115"/>
      <c r="BK56" s="116"/>
      <c r="BL56" s="115">
        <f>Average!F506</f>
        <v>6.1960000000000006</v>
      </c>
      <c r="BM56" s="115"/>
      <c r="BN56" s="116"/>
      <c r="BO56" s="115">
        <f>Average!G506</f>
        <v>7.1480000000000006</v>
      </c>
      <c r="BP56" s="115"/>
      <c r="BQ56" s="116"/>
      <c r="BR56" s="115">
        <f>Average!H506</f>
        <v>8.3339999999999996</v>
      </c>
      <c r="BS56" s="115"/>
      <c r="BT56" s="116"/>
      <c r="BU56" s="115">
        <f>Average!I506</f>
        <v>8.5719999999999992</v>
      </c>
      <c r="BV56" s="115"/>
      <c r="BW56" s="116"/>
    </row>
    <row r="57" spans="1:75" x14ac:dyDescent="0.2">
      <c r="A57" s="84">
        <v>20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84"/>
      <c r="N57" s="84"/>
      <c r="O57" s="34"/>
      <c r="P57" s="84"/>
      <c r="Q57" s="84"/>
      <c r="R57" s="34"/>
      <c r="S57" s="84"/>
      <c r="T57" s="84"/>
      <c r="U57" s="84"/>
      <c r="V57" s="34"/>
      <c r="AA57" s="84">
        <v>20</v>
      </c>
      <c r="AC57" s="107" t="str">
        <f>U36</f>
        <v>Linville</v>
      </c>
      <c r="AD57" s="103">
        <f>U69</f>
        <v>0</v>
      </c>
      <c r="AE57" s="110">
        <v>0.74166666666666659</v>
      </c>
      <c r="AF57" s="108">
        <f t="shared" si="32"/>
        <v>0</v>
      </c>
      <c r="AG57" s="108">
        <f>Average!D516</f>
        <v>3.1053846153846152</v>
      </c>
      <c r="AH57" s="108">
        <f>BU$34+BU$35+BU$36+BU$37+AF57</f>
        <v>0</v>
      </c>
      <c r="AI57" s="111">
        <f>AI21+Table5427395263758711199[[#This Row],[Column3]]</f>
        <v>9.3812179487179499</v>
      </c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 t="s">
        <v>126</v>
      </c>
      <c r="BA57" s="94">
        <f>Average!C507</f>
        <v>2.1003571428571428</v>
      </c>
      <c r="BB57" s="115">
        <v>3.4599999999999995</v>
      </c>
      <c r="BC57" s="116">
        <v>1.5585585585585582</v>
      </c>
      <c r="BD57" s="115">
        <f>Average!D507</f>
        <v>3.4539285714285715</v>
      </c>
      <c r="BE57" s="115">
        <v>5.0599999999999996</v>
      </c>
      <c r="BF57" s="116">
        <v>1.3315789473684208</v>
      </c>
      <c r="BG57" s="116"/>
      <c r="BH57" s="116"/>
      <c r="BI57" s="115">
        <f>Average!E507</f>
        <v>5.5778571428571428</v>
      </c>
      <c r="BJ57" s="115">
        <v>10.579999999999998</v>
      </c>
      <c r="BK57" s="116">
        <v>1.8960573476702505</v>
      </c>
      <c r="BL57" s="115">
        <f>Average!F507</f>
        <v>7.3635714285714284</v>
      </c>
      <c r="BM57" s="115">
        <v>13.209999999999999</v>
      </c>
      <c r="BN57" s="116">
        <v>1.8475524475524474</v>
      </c>
      <c r="BO57" s="115">
        <f>Average!G507</f>
        <v>9.0385714285714283</v>
      </c>
      <c r="BP57" s="115">
        <v>14.389999999999999</v>
      </c>
      <c r="BQ57" s="116">
        <v>1.6132286995515694</v>
      </c>
      <c r="BR57" s="115">
        <f>Average!H507</f>
        <v>10.364642857142858</v>
      </c>
      <c r="BS57" s="115">
        <v>16.89</v>
      </c>
      <c r="BT57" s="116">
        <v>1.6805970149253731</v>
      </c>
      <c r="BU57" s="115">
        <f>Average!I507</f>
        <v>10.890357142857143</v>
      </c>
      <c r="BV57" s="115">
        <v>17.64</v>
      </c>
      <c r="BW57" s="116">
        <v>1.6532333645735708</v>
      </c>
    </row>
    <row r="58" spans="1:75" x14ac:dyDescent="0.2">
      <c r="A58" s="84">
        <v>21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84"/>
      <c r="N58" s="34"/>
      <c r="O58" s="34"/>
      <c r="P58" s="34"/>
      <c r="Q58" s="34"/>
      <c r="R58" s="34"/>
      <c r="S58" s="34"/>
      <c r="T58" s="34"/>
      <c r="U58" s="34"/>
      <c r="V58" s="34"/>
      <c r="AA58" s="84">
        <v>21</v>
      </c>
      <c r="AC58" s="107" t="str">
        <f>V36</f>
        <v>Demand</v>
      </c>
      <c r="AD58" s="103">
        <f>V69</f>
        <v>0</v>
      </c>
      <c r="AE58" s="110">
        <v>2.3030769230769228</v>
      </c>
      <c r="AF58" s="108">
        <f t="shared" si="32"/>
        <v>0</v>
      </c>
      <c r="AG58" s="108">
        <f>Average!D517</f>
        <v>5.9661111111111111</v>
      </c>
      <c r="AH58" s="108">
        <f>BV$34+BV$35+BV$36+BV$37+AF58</f>
        <v>6.37</v>
      </c>
      <c r="AI58" s="111">
        <f>AI22+Table5427395263758711199[[#This Row],[Column3]]</f>
        <v>15.40448717948718</v>
      </c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 t="s">
        <v>127</v>
      </c>
      <c r="BA58" s="94">
        <f>Average!C508</f>
        <v>1.9479166666666663</v>
      </c>
      <c r="BB58" s="115">
        <v>1.94</v>
      </c>
      <c r="BC58" s="116">
        <v>0.95566502463054193</v>
      </c>
      <c r="BD58" s="115">
        <f>Average!D508</f>
        <v>3.2120833333333332</v>
      </c>
      <c r="BE58" s="115">
        <v>3.72</v>
      </c>
      <c r="BF58" s="116">
        <v>1.0568181818181821</v>
      </c>
      <c r="BG58" s="116"/>
      <c r="BH58" s="116"/>
      <c r="BI58" s="115">
        <f>Average!E508</f>
        <v>4.9974999999999996</v>
      </c>
      <c r="BJ58" s="115">
        <v>9.09</v>
      </c>
      <c r="BK58" s="116">
        <v>1.7413793103448276</v>
      </c>
      <c r="BL58" s="115">
        <f>Average!F508</f>
        <v>6.6116666666666664</v>
      </c>
      <c r="BM58" s="115">
        <v>11.92</v>
      </c>
      <c r="BN58" s="116">
        <v>1.781763826606876</v>
      </c>
      <c r="BO58" s="115">
        <f>Average!G508</f>
        <v>8.0133333333333336</v>
      </c>
      <c r="BP58" s="115">
        <v>12.93</v>
      </c>
      <c r="BQ58" s="116">
        <v>1.5787545787545789</v>
      </c>
      <c r="BR58" s="115">
        <f>Average!H508</f>
        <v>9.1504166666666666</v>
      </c>
      <c r="BS58" s="115">
        <v>15.09</v>
      </c>
      <c r="BT58" s="116">
        <v>1.6278317152103561</v>
      </c>
      <c r="BU58" s="115">
        <f>Average!I508</f>
        <v>9.6524999999999999</v>
      </c>
      <c r="BV58" s="115">
        <v>16.36</v>
      </c>
      <c r="BW58" s="116">
        <v>1.6710929519918285</v>
      </c>
    </row>
    <row r="59" spans="1:75" x14ac:dyDescent="0.2">
      <c r="A59" s="84">
        <v>22</v>
      </c>
      <c r="B59" s="34"/>
      <c r="C59" s="84"/>
      <c r="D59" s="34"/>
      <c r="E59" s="84"/>
      <c r="F59" s="84"/>
      <c r="G59" s="34"/>
      <c r="H59" s="34"/>
      <c r="I59" s="34"/>
      <c r="J59" s="34"/>
      <c r="K59" s="34"/>
      <c r="L59" s="34"/>
      <c r="M59" s="84"/>
      <c r="N59" s="34"/>
      <c r="O59" s="34"/>
      <c r="P59" s="34"/>
      <c r="Q59" s="34"/>
      <c r="R59" s="34"/>
      <c r="S59" s="34"/>
      <c r="T59" s="34"/>
      <c r="U59" s="34"/>
      <c r="V59" s="34"/>
      <c r="AA59" s="84">
        <v>22</v>
      </c>
      <c r="AC59" s="107"/>
      <c r="AD59" s="103"/>
      <c r="AE59" s="103"/>
      <c r="AF59" s="104"/>
      <c r="AG59" s="104"/>
      <c r="AH59" s="108"/>
      <c r="AI59" s="109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 t="s">
        <v>128</v>
      </c>
      <c r="BA59" s="94">
        <f>Average!C509</f>
        <v>1.7624999999999997</v>
      </c>
      <c r="BB59" s="115">
        <v>3.6199999999999997</v>
      </c>
      <c r="BC59" s="116">
        <v>2.0111111111111111</v>
      </c>
      <c r="BD59" s="115">
        <f>Average!D509</f>
        <v>3.0803571428571423</v>
      </c>
      <c r="BE59" s="115">
        <v>5.33</v>
      </c>
      <c r="BF59" s="116">
        <v>1.5722713864306783</v>
      </c>
      <c r="BG59" s="116"/>
      <c r="BH59" s="116"/>
      <c r="BI59" s="115">
        <f>Average!E509</f>
        <v>4.796785714285714</v>
      </c>
      <c r="BJ59" s="115">
        <v>10.81</v>
      </c>
      <c r="BK59" s="116">
        <v>2.1576846307385233</v>
      </c>
      <c r="BL59" s="115">
        <f>Average!F509</f>
        <v>6.7275</v>
      </c>
      <c r="BM59" s="115">
        <v>13.290000000000001</v>
      </c>
      <c r="BN59" s="116">
        <v>1.9544117647058825</v>
      </c>
      <c r="BO59" s="115">
        <f>Average!G509</f>
        <v>8.8178571428571431</v>
      </c>
      <c r="BP59" s="115">
        <v>14.030000000000001</v>
      </c>
      <c r="BQ59" s="116">
        <v>1.5979498861047838</v>
      </c>
      <c r="BR59" s="115">
        <f>Average!H509</f>
        <v>10.429642857142857</v>
      </c>
      <c r="BS59" s="115">
        <v>16.59</v>
      </c>
      <c r="BT59" s="116">
        <v>1.6474677259185699</v>
      </c>
      <c r="BU59" s="115">
        <f>Average!I509</f>
        <v>10.986785714285714</v>
      </c>
      <c r="BV59" s="115">
        <v>17.86</v>
      </c>
      <c r="BW59" s="116">
        <v>1.6598513011152416</v>
      </c>
    </row>
    <row r="60" spans="1:75" x14ac:dyDescent="0.2">
      <c r="A60" s="84">
        <v>23</v>
      </c>
      <c r="B60" s="84"/>
      <c r="C60" s="84"/>
      <c r="D60" s="84"/>
      <c r="E60" s="84"/>
      <c r="F60" s="84"/>
      <c r="G60" s="84"/>
      <c r="H60" s="84"/>
      <c r="I60" s="34"/>
      <c r="J60" s="84"/>
      <c r="L60" s="34"/>
      <c r="M60" s="84"/>
      <c r="N60" s="34"/>
      <c r="O60" s="34"/>
      <c r="P60" s="34"/>
      <c r="Q60" s="34"/>
      <c r="R60" s="34"/>
      <c r="S60" s="34"/>
      <c r="T60" s="34"/>
      <c r="U60" s="34"/>
      <c r="V60" s="34"/>
      <c r="AA60" s="84">
        <v>23</v>
      </c>
      <c r="AC60" s="84" t="s">
        <v>101</v>
      </c>
      <c r="AD60" s="90"/>
      <c r="AE60" s="90"/>
      <c r="AF60" s="92"/>
      <c r="AG60" s="172"/>
      <c r="AH60" s="92" t="s">
        <v>145</v>
      </c>
      <c r="AI60" s="93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 t="s">
        <v>129</v>
      </c>
      <c r="BA60" s="94">
        <f>Average!C510</f>
        <v>1.655</v>
      </c>
      <c r="BB60" s="115">
        <v>2.02</v>
      </c>
      <c r="BC60" s="116">
        <v>1.1542857142857144</v>
      </c>
      <c r="BD60" s="115">
        <f>Average!D510</f>
        <v>2.7420833333333334</v>
      </c>
      <c r="BE60" s="115">
        <v>3.1500000000000004</v>
      </c>
      <c r="BF60" s="116">
        <v>1.05</v>
      </c>
      <c r="BG60" s="116"/>
      <c r="BH60" s="116"/>
      <c r="BI60" s="115">
        <f>Average!E510</f>
        <v>4.3129166666666672</v>
      </c>
      <c r="BJ60" s="115">
        <v>7.4700000000000006</v>
      </c>
      <c r="BK60" s="116">
        <v>1.6203904555314534</v>
      </c>
      <c r="BL60" s="115">
        <f>Average!F510</f>
        <v>5.828333333333334</v>
      </c>
      <c r="BM60" s="115">
        <v>10.07</v>
      </c>
      <c r="BN60" s="116">
        <v>1.6589785831960462</v>
      </c>
      <c r="BO60" s="115">
        <f>Average!G510</f>
        <v>7.2758333333333338</v>
      </c>
      <c r="BP60" s="115">
        <v>11.02</v>
      </c>
      <c r="BQ60" s="116">
        <v>1.4461942257217848</v>
      </c>
      <c r="BR60" s="115">
        <f>Average!H510</f>
        <v>8.59375</v>
      </c>
      <c r="BS60" s="115">
        <v>13.719999999999999</v>
      </c>
      <c r="BT60" s="116">
        <v>1.5502824858757061</v>
      </c>
      <c r="BU60" s="115">
        <f>Average!I510</f>
        <v>9.0474999999999994</v>
      </c>
      <c r="BV60" s="115">
        <v>14.569999999999999</v>
      </c>
      <c r="BW60" s="116">
        <v>1.5566239316239316</v>
      </c>
    </row>
    <row r="61" spans="1:75" x14ac:dyDescent="0.2">
      <c r="A61" s="84">
        <v>24</v>
      </c>
      <c r="B61" s="84"/>
      <c r="C61" s="84"/>
      <c r="D61" s="84"/>
      <c r="E61" s="84"/>
      <c r="F61" s="84"/>
      <c r="G61" s="84"/>
      <c r="H61" s="84"/>
      <c r="I61" s="84"/>
      <c r="J61" s="84"/>
      <c r="L61" s="34"/>
      <c r="M61" s="84"/>
      <c r="N61" s="34"/>
      <c r="O61" s="34"/>
      <c r="P61" s="34"/>
      <c r="Q61" s="84"/>
      <c r="R61" s="34"/>
      <c r="S61" s="34"/>
      <c r="T61" s="34"/>
      <c r="U61" s="84"/>
      <c r="V61" s="34"/>
      <c r="AA61" s="84">
        <v>24</v>
      </c>
      <c r="AC61" s="107"/>
      <c r="AD61" s="103" t="s">
        <v>102</v>
      </c>
      <c r="AE61" s="103"/>
      <c r="AF61" s="104"/>
      <c r="AG61" s="104"/>
      <c r="AH61" s="108"/>
      <c r="AI61" s="109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 t="s">
        <v>130</v>
      </c>
      <c r="BA61" s="94">
        <f>Average!C511</f>
        <v>1.5517857142857143</v>
      </c>
      <c r="BB61" s="115">
        <v>2.69</v>
      </c>
      <c r="BC61" s="116">
        <v>1.670807453416149</v>
      </c>
      <c r="BD61" s="115">
        <f>Average!D511</f>
        <v>2.74</v>
      </c>
      <c r="BE61" s="115">
        <v>4.21</v>
      </c>
      <c r="BF61" s="116">
        <v>1.431972789115646</v>
      </c>
      <c r="BG61" s="116"/>
      <c r="BH61" s="116"/>
      <c r="BI61" s="115">
        <f>Average!E511</f>
        <v>4.4739285714285719</v>
      </c>
      <c r="BJ61" s="115">
        <v>8.8499999999999979</v>
      </c>
      <c r="BK61" s="116">
        <v>2.0251716247139582</v>
      </c>
      <c r="BL61" s="115">
        <f>Average!F511</f>
        <v>6.0232142857142863</v>
      </c>
      <c r="BM61" s="115">
        <v>10.699999999999998</v>
      </c>
      <c r="BN61" s="116">
        <v>1.8384879725085905</v>
      </c>
      <c r="BO61" s="115">
        <f>Average!G511</f>
        <v>7.5389285714285723</v>
      </c>
      <c r="BP61" s="115">
        <v>11.519999999999998</v>
      </c>
      <c r="BQ61" s="116">
        <v>1.5609756097560972</v>
      </c>
      <c r="BR61" s="115">
        <f>Average!H511</f>
        <v>8.9414285714285722</v>
      </c>
      <c r="BS61" s="115">
        <v>13.639999999999997</v>
      </c>
      <c r="BT61" s="116">
        <v>1.5953216374269001</v>
      </c>
      <c r="BU61" s="115">
        <f>Average!I511</f>
        <v>9.4157142857142873</v>
      </c>
      <c r="BV61" s="115">
        <v>14.429999999999996</v>
      </c>
      <c r="BW61" s="116">
        <v>1.5583153347732175</v>
      </c>
    </row>
    <row r="62" spans="1:75" x14ac:dyDescent="0.2">
      <c r="A62" s="84">
        <v>25</v>
      </c>
      <c r="B62" s="34"/>
      <c r="C62" s="84"/>
      <c r="D62" s="84"/>
      <c r="F62" s="84"/>
      <c r="G62" s="34"/>
      <c r="H62" s="34"/>
      <c r="I62" s="34"/>
      <c r="J62" s="84"/>
      <c r="L62" s="34"/>
      <c r="M62" s="84"/>
      <c r="N62" s="34"/>
      <c r="O62" s="34"/>
      <c r="P62" s="34"/>
      <c r="Q62" s="34"/>
      <c r="R62" s="34"/>
      <c r="S62" s="34"/>
      <c r="T62" s="34"/>
      <c r="U62" s="34"/>
      <c r="V62" s="34"/>
      <c r="AA62" s="84">
        <v>25</v>
      </c>
      <c r="AC62" s="84"/>
      <c r="AD62" s="90"/>
      <c r="AE62" s="90"/>
      <c r="AF62" s="92"/>
      <c r="AG62" s="92"/>
      <c r="AH62" s="93"/>
      <c r="AI62" s="109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 t="s">
        <v>131</v>
      </c>
      <c r="BA62" s="94">
        <f>Average!C512</f>
        <v>1.5903846153846157</v>
      </c>
      <c r="BB62" s="115">
        <v>0</v>
      </c>
      <c r="BC62" s="116">
        <v>0</v>
      </c>
      <c r="BD62" s="115">
        <f>Average!D512</f>
        <v>2.6257692307692309</v>
      </c>
      <c r="BE62" s="115">
        <v>0.36</v>
      </c>
      <c r="BF62" s="116">
        <v>0.11960132890365449</v>
      </c>
      <c r="BG62" s="116"/>
      <c r="BH62" s="116"/>
      <c r="BI62" s="115">
        <f>Average!E512</f>
        <v>4.222065527065527</v>
      </c>
      <c r="BJ62" s="115">
        <v>4.1900000000000004</v>
      </c>
      <c r="BK62" s="116">
        <v>0.87840670859538805</v>
      </c>
      <c r="BL62" s="115">
        <f>Average!F512</f>
        <v>5.5142083842083842</v>
      </c>
      <c r="BM62" s="115">
        <v>6.3500000000000005</v>
      </c>
      <c r="BN62" s="116">
        <v>1.0127591706539076</v>
      </c>
      <c r="BO62" s="115">
        <f>Average!G512</f>
        <v>6.628494098494099</v>
      </c>
      <c r="BP62" s="115">
        <v>7.8500000000000005</v>
      </c>
      <c r="BQ62" s="116">
        <v>1.0115979381443301</v>
      </c>
      <c r="BR62" s="115">
        <f>Average!H512</f>
        <v>7.5825681725681733</v>
      </c>
      <c r="BS62" s="115">
        <v>9.870000000000001</v>
      </c>
      <c r="BT62" s="116">
        <v>1.1228668941979525</v>
      </c>
      <c r="BU62" s="115">
        <f>Average!I512</f>
        <v>7.9598758648758654</v>
      </c>
      <c r="BV62" s="115">
        <v>10.72</v>
      </c>
      <c r="BW62" s="116">
        <v>1.1477516059957173</v>
      </c>
    </row>
    <row r="63" spans="1:75" x14ac:dyDescent="0.2">
      <c r="A63" s="84">
        <v>26</v>
      </c>
      <c r="B63" s="34"/>
      <c r="C63" s="84"/>
      <c r="E63" s="84"/>
      <c r="F63" s="34"/>
      <c r="G63" s="34"/>
      <c r="H63" s="84"/>
      <c r="I63" s="84"/>
      <c r="J63" s="84"/>
      <c r="L63" s="34"/>
      <c r="M63" s="84"/>
      <c r="N63" s="34"/>
      <c r="O63" s="34"/>
      <c r="P63" s="34"/>
      <c r="Q63" s="34"/>
      <c r="R63" s="34"/>
      <c r="S63" s="34"/>
      <c r="T63" s="34"/>
      <c r="U63" s="34"/>
      <c r="V63" s="34"/>
      <c r="AA63" s="84">
        <v>26</v>
      </c>
      <c r="AC63" s="84"/>
      <c r="AD63" s="90"/>
      <c r="AE63" s="90"/>
      <c r="AF63" s="92"/>
      <c r="AG63" s="92"/>
      <c r="AH63" s="93"/>
      <c r="AI63" s="93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 t="s">
        <v>132</v>
      </c>
      <c r="BA63" s="94">
        <f>Average!C513</f>
        <v>1.5205882352941178</v>
      </c>
      <c r="BB63" s="115">
        <v>0</v>
      </c>
      <c r="BC63" s="116">
        <v>0</v>
      </c>
      <c r="BD63" s="115">
        <f>Average!D513</f>
        <v>2.6982352941176471</v>
      </c>
      <c r="BE63" s="115">
        <v>0</v>
      </c>
      <c r="BF63" s="116">
        <v>0</v>
      </c>
      <c r="BG63" s="116"/>
      <c r="BH63" s="116"/>
      <c r="BI63" s="115">
        <f>Average!E513</f>
        <v>4.0335294117647056</v>
      </c>
      <c r="BJ63" s="115">
        <v>0</v>
      </c>
      <c r="BK63" s="116">
        <v>0</v>
      </c>
      <c r="BL63" s="115">
        <f>Average!F513</f>
        <v>5.5558823529411763</v>
      </c>
      <c r="BM63" s="115">
        <v>0</v>
      </c>
      <c r="BN63" s="116">
        <v>0</v>
      </c>
      <c r="BO63" s="115">
        <f>Average!G513</f>
        <v>7.0888235294117647</v>
      </c>
      <c r="BP63" s="115">
        <v>0</v>
      </c>
      <c r="BQ63" s="116">
        <v>0</v>
      </c>
      <c r="BR63" s="115">
        <f>Average!H513</f>
        <v>8.1743790849673204</v>
      </c>
      <c r="BS63" s="115">
        <v>0</v>
      </c>
      <c r="BT63" s="116">
        <v>0</v>
      </c>
      <c r="BU63" s="115">
        <f>Average!I513</f>
        <v>8.7326143790849677</v>
      </c>
      <c r="BV63" s="115">
        <v>0</v>
      </c>
      <c r="BW63" s="116">
        <v>0</v>
      </c>
    </row>
    <row r="64" spans="1:75" x14ac:dyDescent="0.2">
      <c r="A64" s="84">
        <v>27</v>
      </c>
      <c r="B64" s="34"/>
      <c r="C64" s="84"/>
      <c r="D64" s="84"/>
      <c r="E64" s="84"/>
      <c r="F64" s="84"/>
      <c r="G64" s="34"/>
      <c r="H64" s="84"/>
      <c r="I64" s="34"/>
      <c r="J64" s="84"/>
      <c r="K64" s="84"/>
      <c r="L64" s="34"/>
      <c r="M64" s="34"/>
      <c r="N64" s="34"/>
      <c r="O64" s="34"/>
      <c r="P64" s="34"/>
      <c r="Q64" s="84"/>
      <c r="R64" s="34"/>
      <c r="S64" s="34"/>
      <c r="T64" s="34"/>
      <c r="U64" s="34"/>
      <c r="V64" s="84"/>
      <c r="AA64" s="84">
        <v>27</v>
      </c>
      <c r="AC64" s="84"/>
      <c r="AD64" s="90"/>
      <c r="AE64" s="90"/>
      <c r="AF64" s="92"/>
      <c r="AG64" s="92"/>
      <c r="AH64" s="93"/>
      <c r="AI64" s="93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 t="s">
        <v>133</v>
      </c>
      <c r="BA64" s="94">
        <f>Average!C514</f>
        <v>2.1310714285714285</v>
      </c>
      <c r="BB64" s="115">
        <v>4.2799999999999994</v>
      </c>
      <c r="BC64" s="116">
        <v>2.5325443786982245</v>
      </c>
      <c r="BD64" s="115">
        <f>Average!D514</f>
        <v>3.5207142857142859</v>
      </c>
      <c r="BE64" s="115">
        <v>5.47</v>
      </c>
      <c r="BF64" s="116">
        <v>1.9397163120567376</v>
      </c>
      <c r="BG64" s="116"/>
      <c r="BH64" s="116"/>
      <c r="BI64" s="115">
        <f>Average!E514</f>
        <v>5.531428571428572</v>
      </c>
      <c r="BJ64" s="115">
        <v>9.6199999999999992</v>
      </c>
      <c r="BK64" s="116">
        <v>2.2796208530805688</v>
      </c>
      <c r="BL64" s="115">
        <f>Average!F514</f>
        <v>7.316071428571429</v>
      </c>
      <c r="BM64" s="115">
        <v>12.459999999999999</v>
      </c>
      <c r="BN64" s="116">
        <v>2.1975308641975309</v>
      </c>
      <c r="BO64" s="115">
        <f>Average!G514</f>
        <v>9.0135714285714297</v>
      </c>
      <c r="BP64" s="115">
        <v>13.549999999999999</v>
      </c>
      <c r="BQ64" s="116">
        <v>1.8767313019390581</v>
      </c>
      <c r="BR64" s="115">
        <f>Average!H514</f>
        <v>10.263214285714287</v>
      </c>
      <c r="BS64" s="115">
        <v>16.059999999999999</v>
      </c>
      <c r="BT64" s="116">
        <v>1.9443099273607747</v>
      </c>
      <c r="BU64" s="115">
        <f>Average!I514</f>
        <v>10.713571428571431</v>
      </c>
      <c r="BV64" s="115">
        <v>16.64</v>
      </c>
      <c r="BW64" s="116">
        <v>1.9148446490218645</v>
      </c>
    </row>
    <row r="65" spans="1:75" x14ac:dyDescent="0.2">
      <c r="A65" s="84">
        <v>28</v>
      </c>
      <c r="C65" s="84"/>
      <c r="F65" s="84"/>
      <c r="G65" s="84"/>
      <c r="H65" s="84"/>
      <c r="I65" s="84"/>
      <c r="J65" s="84"/>
      <c r="L65" s="34"/>
      <c r="M65" s="84"/>
      <c r="N65" s="34"/>
      <c r="O65" s="34"/>
      <c r="P65" s="34"/>
      <c r="Q65" s="84"/>
      <c r="R65" s="34"/>
      <c r="S65" s="34"/>
      <c r="T65" s="34"/>
      <c r="U65" s="34"/>
      <c r="V65" s="34"/>
      <c r="AA65" s="84">
        <v>28</v>
      </c>
      <c r="AC65" s="84"/>
      <c r="AD65" s="90"/>
      <c r="AE65" s="90"/>
      <c r="AF65" s="92"/>
      <c r="AG65" s="92"/>
      <c r="AH65" s="93"/>
      <c r="AI65" s="93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 t="s">
        <v>17</v>
      </c>
      <c r="BA65" s="94">
        <f>Average!C515</f>
        <v>1.9265384615384611</v>
      </c>
      <c r="BB65" s="115">
        <v>4.339999999999999</v>
      </c>
      <c r="BC65" s="116">
        <v>2.6790123456790114</v>
      </c>
      <c r="BD65" s="115">
        <f>Average!D515</f>
        <v>3.1003846153846149</v>
      </c>
      <c r="BE65" s="115">
        <v>5.3299999999999992</v>
      </c>
      <c r="BF65" s="116">
        <v>2.0343511450381677</v>
      </c>
      <c r="BG65" s="116"/>
      <c r="BH65" s="116"/>
      <c r="BI65" s="115">
        <f>Average!E515</f>
        <v>4.9200142450142446</v>
      </c>
      <c r="BJ65" s="115">
        <v>10.329999999999998</v>
      </c>
      <c r="BK65" s="116">
        <v>2.6284987277353684</v>
      </c>
      <c r="BL65" s="115">
        <f>Average!F515</f>
        <v>6.6355698005698009</v>
      </c>
      <c r="BM65" s="115">
        <v>12.29</v>
      </c>
      <c r="BN65" s="116">
        <v>2.3014981273408237</v>
      </c>
      <c r="BO65" s="115">
        <f>Average!G515</f>
        <v>8.465569800569801</v>
      </c>
      <c r="BP65" s="115">
        <v>13.329999999999998</v>
      </c>
      <c r="BQ65" s="116">
        <v>2.0015015015015014</v>
      </c>
      <c r="BR65" s="115">
        <f>Average!H515</f>
        <v>9.9618660968660979</v>
      </c>
      <c r="BS65" s="115">
        <v>15.709999999999997</v>
      </c>
      <c r="BT65" s="116">
        <v>2.0863213811420978</v>
      </c>
      <c r="BU65" s="115">
        <f>Average!I515</f>
        <v>10.527421652421653</v>
      </c>
      <c r="BV65" s="115">
        <v>16.939999999999998</v>
      </c>
      <c r="BW65" s="116">
        <v>2.1443037974683539</v>
      </c>
    </row>
    <row r="66" spans="1:75" x14ac:dyDescent="0.2">
      <c r="A66" s="84">
        <v>29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34"/>
      <c r="O66" s="34"/>
      <c r="P66" s="34"/>
      <c r="Q66" s="84"/>
      <c r="R66" s="34"/>
      <c r="S66" s="34"/>
      <c r="T66" s="34"/>
      <c r="U66" s="34"/>
      <c r="V66" s="34"/>
      <c r="AA66" s="84">
        <v>29</v>
      </c>
      <c r="AC66" s="84"/>
      <c r="AD66" s="90"/>
      <c r="AE66" s="90"/>
      <c r="AF66" s="92"/>
      <c r="AG66" s="92"/>
      <c r="AH66" s="93"/>
      <c r="AI66" s="93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 t="s">
        <v>134</v>
      </c>
      <c r="BA66" s="94">
        <f>Average!C516</f>
        <v>2.3707692307692305</v>
      </c>
      <c r="BB66" s="115">
        <v>3.2099999999999995</v>
      </c>
      <c r="BC66" s="116"/>
      <c r="BD66" s="115">
        <f>Average!D516</f>
        <v>3.1053846153846152</v>
      </c>
      <c r="BE66" s="115">
        <v>4.4399999999999995</v>
      </c>
      <c r="BF66" s="116"/>
      <c r="BG66" s="116"/>
      <c r="BH66" s="116"/>
      <c r="BI66" s="115">
        <f>Average!E516</f>
        <v>5.5969230769230762</v>
      </c>
      <c r="BJ66" s="115">
        <v>10.09</v>
      </c>
      <c r="BK66" s="116"/>
      <c r="BL66" s="115">
        <f>Average!F516</f>
        <v>7.4830769230769221</v>
      </c>
      <c r="BM66" s="115">
        <v>12.66</v>
      </c>
      <c r="BN66" s="116"/>
      <c r="BO66" s="115">
        <f>Average!G516</f>
        <v>9.083846153846153</v>
      </c>
      <c r="BP66" s="115">
        <v>13.47</v>
      </c>
      <c r="BQ66" s="116"/>
      <c r="BR66" s="115">
        <f>Average!H516</f>
        <v>10.579230769230769</v>
      </c>
      <c r="BS66" s="115">
        <v>15.84</v>
      </c>
      <c r="BT66" s="116"/>
      <c r="BU66" s="115">
        <f>Average!I516</f>
        <v>10.963076923076922</v>
      </c>
      <c r="BV66" s="115">
        <v>17.73</v>
      </c>
      <c r="BW66" s="116"/>
    </row>
    <row r="67" spans="1:75" x14ac:dyDescent="0.2">
      <c r="A67" s="84">
        <v>30</v>
      </c>
      <c r="B67" s="84"/>
      <c r="C67" s="84"/>
      <c r="E67" s="84"/>
      <c r="F67" s="84"/>
      <c r="G67" s="34"/>
      <c r="H67" s="84"/>
      <c r="I67" s="34"/>
      <c r="J67" s="84"/>
      <c r="L67" s="34"/>
      <c r="M67" s="84"/>
      <c r="N67" s="84"/>
      <c r="O67" s="34"/>
      <c r="P67" s="34"/>
      <c r="Q67" s="34"/>
      <c r="R67" s="34"/>
      <c r="S67" s="84"/>
      <c r="T67" s="34"/>
      <c r="U67" s="84"/>
      <c r="V67" s="34"/>
      <c r="W67" s="84"/>
      <c r="X67" s="84"/>
      <c r="Y67" s="84"/>
      <c r="Z67" s="84"/>
      <c r="AA67" s="84">
        <v>30</v>
      </c>
      <c r="AC67" s="84"/>
      <c r="AD67" s="90"/>
      <c r="AE67" s="90"/>
      <c r="AF67" s="92"/>
      <c r="AG67" s="92"/>
      <c r="AH67" s="93"/>
      <c r="AI67" s="93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 t="s">
        <v>135</v>
      </c>
      <c r="BA67" s="94">
        <f>Average!C517</f>
        <v>3.4283333333333328</v>
      </c>
      <c r="BB67" s="94">
        <v>6.4300000000000006</v>
      </c>
      <c r="BC67" s="117"/>
      <c r="BD67" s="94">
        <f>Average!D517</f>
        <v>5.9661111111111111</v>
      </c>
      <c r="BE67" s="94">
        <v>9.89</v>
      </c>
      <c r="BF67" s="117"/>
      <c r="BG67" s="117"/>
      <c r="BH67" s="117"/>
      <c r="BI67" s="94">
        <f>Average!E517</f>
        <v>9.81</v>
      </c>
      <c r="BJ67" s="94">
        <v>19.170000000000002</v>
      </c>
      <c r="BK67" s="117"/>
      <c r="BL67" s="94">
        <f>Average!F517</f>
        <v>12.321944444444444</v>
      </c>
      <c r="BM67" s="94">
        <v>22.48</v>
      </c>
      <c r="BN67" s="117"/>
      <c r="BO67" s="94">
        <f>Average!G517</f>
        <v>15.193055555555555</v>
      </c>
      <c r="BP67" s="94">
        <v>24.55</v>
      </c>
      <c r="BQ67" s="117"/>
      <c r="BR67" s="94">
        <f>Average!H517</f>
        <v>17.163611111111109</v>
      </c>
      <c r="BS67" s="94">
        <v>28.07</v>
      </c>
      <c r="BT67" s="117"/>
      <c r="BU67" s="118">
        <f>Average!I517</f>
        <v>17.796111111111109</v>
      </c>
      <c r="BV67" s="94">
        <v>29.66</v>
      </c>
      <c r="BW67" s="117"/>
    </row>
    <row r="68" spans="1:75" x14ac:dyDescent="0.2">
      <c r="A68" s="84">
        <v>31</v>
      </c>
      <c r="B68" s="34"/>
      <c r="C68" s="34"/>
      <c r="D68" s="34"/>
      <c r="E68" s="34"/>
      <c r="F68" s="34"/>
      <c r="G68" s="34"/>
      <c r="H68" s="34"/>
      <c r="I68" s="84"/>
      <c r="J68" s="34"/>
      <c r="K68" s="34"/>
      <c r="L68" s="34"/>
      <c r="M68" s="84"/>
      <c r="N68" s="34"/>
      <c r="O68" s="84"/>
      <c r="P68" s="34"/>
      <c r="Q68" s="34"/>
      <c r="R68" s="84"/>
      <c r="S68" s="34"/>
      <c r="T68" s="34"/>
      <c r="U68" s="34"/>
      <c r="V68" s="34"/>
      <c r="W68" s="84"/>
      <c r="X68" s="84"/>
      <c r="Y68" s="84"/>
      <c r="Z68" s="84"/>
      <c r="AA68" s="84">
        <v>31</v>
      </c>
      <c r="AC68" s="84"/>
      <c r="AD68" s="90"/>
      <c r="AE68" s="90"/>
      <c r="AF68" s="92"/>
      <c r="AG68" s="92"/>
      <c r="AH68" s="93"/>
      <c r="AI68" s="93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94"/>
      <c r="BB68" s="94"/>
      <c r="BC68" s="117"/>
      <c r="BD68" s="94"/>
      <c r="BE68" s="94"/>
      <c r="BF68" s="117"/>
      <c r="BG68" s="117"/>
      <c r="BH68" s="117"/>
      <c r="BI68" s="94"/>
      <c r="BJ68" s="94"/>
      <c r="BK68" s="117"/>
      <c r="BL68" s="94"/>
      <c r="BM68" s="94"/>
      <c r="BN68" s="117"/>
      <c r="BO68" s="94"/>
      <c r="BP68" s="94"/>
      <c r="BQ68" s="117"/>
      <c r="BR68" s="94"/>
      <c r="BS68" s="94"/>
      <c r="BT68" s="117"/>
      <c r="BU68" s="94"/>
      <c r="BV68" s="94"/>
      <c r="BW68" s="117"/>
    </row>
    <row r="69" spans="1:75" x14ac:dyDescent="0.2">
      <c r="A69" s="102" t="s">
        <v>37</v>
      </c>
      <c r="B69" s="102">
        <f t="shared" ref="B69:V69" si="33">SUM(B38:B68)</f>
        <v>0</v>
      </c>
      <c r="C69" s="102">
        <f t="shared" si="33"/>
        <v>0</v>
      </c>
      <c r="D69" s="102">
        <f t="shared" si="33"/>
        <v>0</v>
      </c>
      <c r="E69" s="102">
        <f t="shared" si="33"/>
        <v>0</v>
      </c>
      <c r="F69" s="102">
        <f t="shared" si="33"/>
        <v>0</v>
      </c>
      <c r="G69" s="102">
        <f>SUM(G38:G68)</f>
        <v>0</v>
      </c>
      <c r="H69" s="102">
        <f t="shared" si="33"/>
        <v>0</v>
      </c>
      <c r="I69" s="102">
        <f t="shared" si="33"/>
        <v>0</v>
      </c>
      <c r="J69" s="102">
        <f t="shared" si="33"/>
        <v>0</v>
      </c>
      <c r="K69" s="102">
        <f t="shared" si="33"/>
        <v>0</v>
      </c>
      <c r="L69" s="102">
        <f t="shared" si="33"/>
        <v>0</v>
      </c>
      <c r="M69" s="102">
        <f t="shared" si="33"/>
        <v>0</v>
      </c>
      <c r="N69" s="102">
        <f t="shared" si="33"/>
        <v>0</v>
      </c>
      <c r="O69" s="102">
        <f t="shared" si="33"/>
        <v>0</v>
      </c>
      <c r="P69" s="102">
        <f t="shared" si="33"/>
        <v>0</v>
      </c>
      <c r="Q69" s="102">
        <f t="shared" si="33"/>
        <v>0</v>
      </c>
      <c r="R69" s="102">
        <f t="shared" si="33"/>
        <v>0</v>
      </c>
      <c r="S69" s="102">
        <f t="shared" si="33"/>
        <v>0</v>
      </c>
      <c r="T69" s="102">
        <f t="shared" si="33"/>
        <v>0</v>
      </c>
      <c r="U69" s="102">
        <f t="shared" si="33"/>
        <v>0</v>
      </c>
      <c r="V69" s="102">
        <f t="shared" si="33"/>
        <v>0</v>
      </c>
      <c r="W69" s="102"/>
      <c r="X69" s="102"/>
      <c r="Y69" s="102"/>
      <c r="Z69" s="102"/>
      <c r="AC69" s="84"/>
      <c r="AD69" s="90"/>
      <c r="AE69" s="90"/>
      <c r="AF69" s="92"/>
      <c r="AG69" s="92"/>
      <c r="AH69" s="93"/>
      <c r="AI69" s="93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 t="s">
        <v>136</v>
      </c>
      <c r="BA69" s="94">
        <v>1.8337500000000002</v>
      </c>
      <c r="BB69" s="94">
        <v>2.6233333333333331</v>
      </c>
      <c r="BC69" s="117">
        <v>1.4305839581913198</v>
      </c>
      <c r="BD69" s="94">
        <v>3.24125</v>
      </c>
      <c r="BE69" s="94">
        <v>4.9255238095238099</v>
      </c>
      <c r="BF69" s="117">
        <v>1.5196371182487651</v>
      </c>
      <c r="BG69" s="117"/>
      <c r="BH69" s="117"/>
      <c r="BI69" s="94">
        <v>4.8487499999999999</v>
      </c>
      <c r="BJ69" s="94">
        <v>8.2527777777777782</v>
      </c>
      <c r="BK69" s="117">
        <v>1.7020423362264043</v>
      </c>
      <c r="BL69" s="94">
        <v>6.3731249999999999</v>
      </c>
      <c r="BM69" s="94">
        <v>10.373888888888887</v>
      </c>
      <c r="BN69" s="117">
        <v>1.6277554400531744</v>
      </c>
      <c r="BO69" s="94">
        <v>7.9749999999999996</v>
      </c>
      <c r="BP69" s="94">
        <v>11.296666666666667</v>
      </c>
      <c r="BQ69" s="117">
        <v>1.4165099268547545</v>
      </c>
      <c r="BR69" s="94">
        <v>9.1031249999999986</v>
      </c>
      <c r="BS69" s="94">
        <v>13.362777777777778</v>
      </c>
      <c r="BT69" s="117">
        <v>1.4679330205591794</v>
      </c>
      <c r="BU69" s="94">
        <v>9.7012500000000017</v>
      </c>
      <c r="BV69" s="94">
        <v>14.288888888888888</v>
      </c>
      <c r="BW69" s="117">
        <v>1.472891523142779</v>
      </c>
    </row>
    <row r="70" spans="1:75" x14ac:dyDescent="0.2">
      <c r="A70" s="84"/>
      <c r="B70" s="84"/>
      <c r="C70" s="34" t="s">
        <v>214</v>
      </c>
      <c r="D70" s="34" t="s">
        <v>250</v>
      </c>
      <c r="E70" s="34" t="s">
        <v>4</v>
      </c>
      <c r="F70" s="84"/>
      <c r="G70" s="34" t="s">
        <v>220</v>
      </c>
      <c r="H70" s="34" t="s">
        <v>216</v>
      </c>
      <c r="I70" s="84"/>
      <c r="J70" s="34" t="s">
        <v>248</v>
      </c>
      <c r="K70" s="84"/>
      <c r="L70" s="84"/>
      <c r="M70" s="169"/>
      <c r="N70" s="34" t="s">
        <v>215</v>
      </c>
      <c r="O70" s="87"/>
      <c r="P70" s="84"/>
      <c r="Q70" s="165"/>
      <c r="R70" s="34" t="s">
        <v>225</v>
      </c>
      <c r="S70" s="34" t="s">
        <v>221</v>
      </c>
      <c r="T70" s="34" t="s">
        <v>232</v>
      </c>
      <c r="U70" s="34" t="s">
        <v>39</v>
      </c>
      <c r="V70" s="34" t="s">
        <v>218</v>
      </c>
      <c r="W70" s="34" t="s">
        <v>268</v>
      </c>
      <c r="X70" s="34" t="s">
        <v>270</v>
      </c>
      <c r="Y70" s="34" t="s">
        <v>267</v>
      </c>
      <c r="Z70" s="34"/>
      <c r="AC70" s="84"/>
      <c r="AD70" s="90"/>
      <c r="AE70" s="90"/>
      <c r="AF70" s="92"/>
      <c r="AG70" s="92"/>
      <c r="AH70" s="93"/>
      <c r="AI70" s="93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</row>
    <row r="71" spans="1:75" x14ac:dyDescent="0.2">
      <c r="A71" s="84" t="s">
        <v>40</v>
      </c>
      <c r="B71" s="84" t="s">
        <v>1</v>
      </c>
      <c r="C71" s="84" t="s">
        <v>2</v>
      </c>
      <c r="D71" s="84" t="s">
        <v>113</v>
      </c>
      <c r="E71" s="34" t="s">
        <v>212</v>
      </c>
      <c r="F71" s="84" t="s">
        <v>5</v>
      </c>
      <c r="G71" s="34" t="s">
        <v>219</v>
      </c>
      <c r="H71" s="34" t="s">
        <v>217</v>
      </c>
      <c r="I71" s="84" t="s">
        <v>6</v>
      </c>
      <c r="J71" s="84" t="s">
        <v>180</v>
      </c>
      <c r="K71" s="84" t="s">
        <v>96</v>
      </c>
      <c r="L71" s="84" t="s">
        <v>9</v>
      </c>
      <c r="M71" s="34" t="s">
        <v>195</v>
      </c>
      <c r="N71" s="84" t="s">
        <v>11</v>
      </c>
      <c r="O71" s="34" t="s">
        <v>209</v>
      </c>
      <c r="P71" s="84" t="s">
        <v>13</v>
      </c>
      <c r="Q71" s="162" t="s">
        <v>208</v>
      </c>
      <c r="R71" s="84" t="s">
        <v>191</v>
      </c>
      <c r="S71" s="34" t="s">
        <v>210</v>
      </c>
      <c r="T71" s="84" t="s">
        <v>17</v>
      </c>
      <c r="U71" s="34" t="s">
        <v>211</v>
      </c>
      <c r="V71" s="84" t="s">
        <v>19</v>
      </c>
      <c r="W71" s="34" t="s">
        <v>269</v>
      </c>
      <c r="X71" s="34" t="s">
        <v>271</v>
      </c>
      <c r="Y71" s="34" t="s">
        <v>213</v>
      </c>
      <c r="Z71" s="84"/>
      <c r="AC71" s="120">
        <v>117669</v>
      </c>
      <c r="AD71" s="121"/>
      <c r="AE71" s="121" t="s">
        <v>107</v>
      </c>
      <c r="AF71" s="122"/>
      <c r="AG71" s="122"/>
      <c r="AH71" s="123"/>
      <c r="AI71" s="105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</row>
    <row r="72" spans="1:75" x14ac:dyDescent="0.2">
      <c r="A72" s="84">
        <f>A37</f>
        <v>2022</v>
      </c>
      <c r="AC72" s="84"/>
      <c r="AD72" s="90" t="s">
        <v>40</v>
      </c>
      <c r="AE72" s="90" t="s">
        <v>115</v>
      </c>
      <c r="AF72" s="92" t="s">
        <v>99</v>
      </c>
      <c r="AG72" s="124" t="s">
        <v>116</v>
      </c>
      <c r="AH72" s="93" t="s">
        <v>100</v>
      </c>
      <c r="AI72" s="109" t="s">
        <v>178</v>
      </c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</row>
    <row r="73" spans="1:75" x14ac:dyDescent="0.2">
      <c r="A73" s="84">
        <v>1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AA73" s="84">
        <v>1</v>
      </c>
      <c r="AC73" s="84" t="str">
        <f>B71</f>
        <v>Pomeroy</v>
      </c>
      <c r="AD73" s="90">
        <f>B104</f>
        <v>0</v>
      </c>
      <c r="AE73" s="97">
        <v>1.6069565217391304</v>
      </c>
      <c r="AF73" s="93">
        <f>AN28</f>
        <v>0</v>
      </c>
      <c r="AG73" s="93">
        <f>Average!E499</f>
        <v>4.1942857142857148</v>
      </c>
      <c r="AH73" s="93">
        <f>BB$34+BB$35+BB$36+BB$37+AF73</f>
        <v>5.43</v>
      </c>
      <c r="AI73" s="111">
        <f>AI40+Table65284053647688112100[[#This Row],[Column1]]</f>
        <v>7.35613555325512</v>
      </c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</row>
    <row r="74" spans="1:75" x14ac:dyDescent="0.2">
      <c r="A74" s="84">
        <v>2</v>
      </c>
      <c r="B74" s="84"/>
      <c r="C74" s="84"/>
      <c r="D74" s="84"/>
      <c r="E74" s="34"/>
      <c r="F74" s="84"/>
      <c r="G74" s="34"/>
      <c r="H74" s="34"/>
      <c r="I74" s="34"/>
      <c r="J74" s="84"/>
      <c r="K74" s="84"/>
      <c r="L74" s="84"/>
      <c r="M74" s="84"/>
      <c r="N74" s="34"/>
      <c r="O74" s="34"/>
      <c r="P74" s="34"/>
      <c r="Q74" s="84"/>
      <c r="R74" s="84"/>
      <c r="S74" s="84"/>
      <c r="T74" s="84"/>
      <c r="U74" s="84"/>
      <c r="V74" s="34"/>
      <c r="AA74" s="84">
        <v>2</v>
      </c>
      <c r="AC74" s="84" t="str">
        <f>C71</f>
        <v>Kuhn</v>
      </c>
      <c r="AD74" s="90">
        <f>C104</f>
        <v>0</v>
      </c>
      <c r="AE74" s="97">
        <v>2.0842105263157893</v>
      </c>
      <c r="AF74" s="93">
        <f>AN29</f>
        <v>0</v>
      </c>
      <c r="AG74" s="93">
        <f>Average!E500</f>
        <v>5.7533592132505174</v>
      </c>
      <c r="AH74" s="93">
        <f>BC$34+BC$35+BC$36+BC$37+AF74</f>
        <v>8.49</v>
      </c>
      <c r="AI74" s="111">
        <f>AI41+Table65284053647688112100[[#This Row],[Column1]]</f>
        <v>10.750605617741167</v>
      </c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</row>
    <row r="75" spans="1:75" x14ac:dyDescent="0.2">
      <c r="A75" s="84">
        <v>3</v>
      </c>
      <c r="B75" s="84"/>
      <c r="C75" s="84"/>
      <c r="D75" s="84"/>
      <c r="E75" s="84"/>
      <c r="F75" s="34"/>
      <c r="G75" s="34"/>
      <c r="H75" s="34"/>
      <c r="I75" s="34"/>
      <c r="J75" s="84"/>
      <c r="K75" s="84"/>
      <c r="L75" s="84"/>
      <c r="M75" s="84"/>
      <c r="N75" s="34"/>
      <c r="O75" s="84"/>
      <c r="P75" s="34"/>
      <c r="Q75" s="84"/>
      <c r="R75" s="84"/>
      <c r="S75" s="84"/>
      <c r="T75" s="34"/>
      <c r="U75" s="34"/>
      <c r="V75" s="34"/>
      <c r="AA75" s="84">
        <v>3</v>
      </c>
      <c r="AC75" s="84" t="str">
        <f>D71</f>
        <v>Tom Keatts</v>
      </c>
      <c r="AD75" s="90">
        <f>D104</f>
        <v>0</v>
      </c>
      <c r="AE75" s="97"/>
      <c r="AF75" s="93">
        <f>AN30</f>
        <v>0</v>
      </c>
      <c r="AG75" s="93"/>
      <c r="AH75" s="93">
        <f>BD$34+BD$35+BD$36+BD$37+AF75</f>
        <v>2.7</v>
      </c>
      <c r="AI75" s="111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</row>
    <row r="76" spans="1:75" x14ac:dyDescent="0.2">
      <c r="A76" s="84">
        <v>4</v>
      </c>
      <c r="B76" s="84"/>
      <c r="C76" s="84"/>
      <c r="D76" s="84"/>
      <c r="E76" s="84"/>
      <c r="F76" s="34"/>
      <c r="G76" s="34"/>
      <c r="H76" s="34"/>
      <c r="I76" s="34"/>
      <c r="J76" s="84"/>
      <c r="K76" s="84"/>
      <c r="L76" s="84"/>
      <c r="M76" s="84"/>
      <c r="N76" s="34"/>
      <c r="O76" s="84"/>
      <c r="P76" s="34"/>
      <c r="Q76" s="84"/>
      <c r="R76" s="84"/>
      <c r="S76" s="84"/>
      <c r="T76" s="34"/>
      <c r="U76" s="34"/>
      <c r="V76" s="34"/>
      <c r="AA76" s="84">
        <v>4</v>
      </c>
      <c r="AC76" s="84" t="str">
        <f>E71</f>
        <v>Kirby Mayview</v>
      </c>
      <c r="AD76" s="90">
        <f>E104</f>
        <v>0</v>
      </c>
      <c r="AE76" s="97">
        <v>2.2569565217391307</v>
      </c>
      <c r="AF76" s="93">
        <f>AN31</f>
        <v>0</v>
      </c>
      <c r="AG76" s="93">
        <f>Average!E502</f>
        <v>6.77</v>
      </c>
      <c r="AH76" s="93">
        <f>BE$34+BE$35+BE$36+BE$37+AF76</f>
        <v>4.68</v>
      </c>
      <c r="AI76" s="111">
        <f>AI43+Table65284053647688112100[[#This Row],[Column1]]</f>
        <v>12.07447204968944</v>
      </c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</row>
    <row r="77" spans="1:75" x14ac:dyDescent="0.2">
      <c r="A77" s="84">
        <v>5</v>
      </c>
      <c r="B77" s="84"/>
      <c r="C77" s="84"/>
      <c r="D77" s="84"/>
      <c r="E77" s="84"/>
      <c r="F77" s="84"/>
      <c r="G77" s="34"/>
      <c r="H77" s="34"/>
      <c r="I77" s="34"/>
      <c r="J77" s="84"/>
      <c r="L77" s="84"/>
      <c r="M77" s="84"/>
      <c r="N77" s="34"/>
      <c r="O77" s="34"/>
      <c r="P77" s="84"/>
      <c r="Q77" s="84"/>
      <c r="R77" s="84"/>
      <c r="T77" s="34"/>
      <c r="U77" s="34"/>
      <c r="V77" s="34"/>
      <c r="AA77" s="84">
        <v>5</v>
      </c>
      <c r="AC77" s="84" t="str">
        <f>F71</f>
        <v>Ruark</v>
      </c>
      <c r="AD77" s="90">
        <f>F104</f>
        <v>0</v>
      </c>
      <c r="AE77" s="97">
        <v>1.521304347826087</v>
      </c>
      <c r="AF77" s="93">
        <f>AN32</f>
        <v>0</v>
      </c>
      <c r="AG77" s="93">
        <f>Average!E503</f>
        <v>4.2292857142857141</v>
      </c>
      <c r="AH77" s="93">
        <f>BF$34+BF$35+BF$36+BF$37+AF77</f>
        <v>6.42</v>
      </c>
      <c r="AI77" s="111">
        <f>AI44+Table65284053647688112100[[#This Row],[Column1]]</f>
        <v>8.4035448408274505</v>
      </c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</row>
    <row r="78" spans="1:75" x14ac:dyDescent="0.2">
      <c r="A78" s="84">
        <v>6</v>
      </c>
      <c r="B78" s="84"/>
      <c r="C78" s="34"/>
      <c r="D78" s="84"/>
      <c r="E78" s="84"/>
      <c r="F78" s="84"/>
      <c r="G78" s="34"/>
      <c r="H78" s="84"/>
      <c r="I78" s="34"/>
      <c r="J78" s="84"/>
      <c r="K78" s="84"/>
      <c r="L78" s="84"/>
      <c r="M78" s="84"/>
      <c r="N78" s="34"/>
      <c r="O78" s="34"/>
      <c r="P78" s="34"/>
      <c r="Q78" s="84"/>
      <c r="R78" s="84"/>
      <c r="S78" s="84"/>
      <c r="T78" s="34"/>
      <c r="U78" s="34"/>
      <c r="V78" s="34"/>
      <c r="AA78" s="84">
        <v>6</v>
      </c>
      <c r="AC78" s="84" t="str">
        <f>I71</f>
        <v>Cardwell</v>
      </c>
      <c r="AD78" s="90">
        <f>I104</f>
        <v>0</v>
      </c>
      <c r="AE78" s="97">
        <v>1.2739999999999998</v>
      </c>
      <c r="AF78" s="93">
        <f t="shared" ref="AF78:AF91" si="34">AN35</f>
        <v>0</v>
      </c>
      <c r="AG78" s="93">
        <f>Average!E504</f>
        <v>3.8704999999999998</v>
      </c>
      <c r="AH78" s="93">
        <f>BI$34+BI$35+BI$36+BI$37+AF78</f>
        <v>4.45</v>
      </c>
      <c r="AI78" s="111">
        <f>AI45+Table65284053647688112100[[#This Row],[Column1]]</f>
        <v>7.4717321981424156</v>
      </c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</row>
    <row r="79" spans="1:75" x14ac:dyDescent="0.2">
      <c r="A79" s="84">
        <v>7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84"/>
      <c r="N79" s="84"/>
      <c r="O79" s="34"/>
      <c r="P79" s="34"/>
      <c r="Q79" s="34"/>
      <c r="R79" s="34"/>
      <c r="S79" s="34"/>
      <c r="T79" s="34"/>
      <c r="U79" s="34"/>
      <c r="V79" s="34"/>
      <c r="AA79" s="84">
        <v>7</v>
      </c>
      <c r="AC79" s="84" t="str">
        <f>J71</f>
        <v>Hastings</v>
      </c>
      <c r="AD79" s="90">
        <f>J104</f>
        <v>0</v>
      </c>
      <c r="AE79" s="97">
        <v>1.7221739130434783</v>
      </c>
      <c r="AF79" s="93">
        <f t="shared" si="34"/>
        <v>0</v>
      </c>
      <c r="AG79" s="93">
        <f>Average!E505</f>
        <v>4.6496428571428572</v>
      </c>
      <c r="AH79" s="93">
        <f>BJ$34+BJ$35+BJ$36+BJ$37+AF79</f>
        <v>6.86</v>
      </c>
      <c r="AI79" s="111">
        <f>AI46+Table65284053647688112100[[#This Row],[Column1]]</f>
        <v>8.7280468846773189</v>
      </c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</row>
    <row r="80" spans="1:75" x14ac:dyDescent="0.2">
      <c r="A80" s="84">
        <v>8</v>
      </c>
      <c r="B80" s="34"/>
      <c r="C80" s="34"/>
      <c r="D80" s="84"/>
      <c r="E80" s="84"/>
      <c r="F80" s="84"/>
      <c r="G80" s="34"/>
      <c r="H80" s="34"/>
      <c r="I80" s="34"/>
      <c r="J80" s="34"/>
      <c r="K80" s="34"/>
      <c r="L80" s="34"/>
      <c r="M80" s="84"/>
      <c r="N80" s="34"/>
      <c r="O80" s="34"/>
      <c r="P80" s="84"/>
      <c r="Q80" s="34"/>
      <c r="R80" s="34"/>
      <c r="S80" s="34"/>
      <c r="T80" s="34"/>
      <c r="U80" s="34"/>
      <c r="V80" s="34"/>
      <c r="AA80" s="84">
        <v>8</v>
      </c>
      <c r="AC80" s="84" t="str">
        <f>K71</f>
        <v>510 Pataha</v>
      </c>
      <c r="AD80" s="90">
        <f>K104</f>
        <v>0</v>
      </c>
      <c r="AE80" s="97"/>
      <c r="AF80" s="93">
        <f t="shared" si="34"/>
        <v>0</v>
      </c>
      <c r="AG80" s="93"/>
      <c r="AH80" s="93">
        <f>BK$34+BK$35+BK$36+BK$37+AF80</f>
        <v>5.91</v>
      </c>
      <c r="AI80" s="111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</row>
    <row r="81" spans="1:75" x14ac:dyDescent="0.2">
      <c r="A81" s="84">
        <v>9</v>
      </c>
      <c r="B81" s="84"/>
      <c r="C81" s="84"/>
      <c r="D81" s="84"/>
      <c r="E81" s="34"/>
      <c r="F81" s="84"/>
      <c r="G81" s="34"/>
      <c r="H81" s="34"/>
      <c r="I81" s="139"/>
      <c r="J81" s="159"/>
      <c r="K81" s="159"/>
      <c r="L81" s="159"/>
      <c r="M81" s="84"/>
      <c r="N81" s="84"/>
      <c r="O81" s="84"/>
      <c r="Q81" s="84"/>
      <c r="R81" s="84"/>
      <c r="S81" s="84"/>
      <c r="T81" s="34"/>
      <c r="U81" s="34"/>
      <c r="V81" s="84"/>
      <c r="AA81" s="84">
        <v>9</v>
      </c>
      <c r="AC81" s="84" t="str">
        <f>L71</f>
        <v>Williams</v>
      </c>
      <c r="AD81" s="90">
        <f>L104</f>
        <v>0</v>
      </c>
      <c r="AE81" s="97">
        <v>2.0404347826086959</v>
      </c>
      <c r="AF81" s="93">
        <f t="shared" si="34"/>
        <v>0</v>
      </c>
      <c r="AG81" s="93">
        <f>Average!E507</f>
        <v>5.5778571428571428</v>
      </c>
      <c r="AH81" s="93">
        <f>BL$34+BL$35+BL$36+BL$37+AF81</f>
        <v>7.7</v>
      </c>
      <c r="AI81" s="111">
        <f>AI48+Table65284053647688112100[[#This Row],[Column1]]</f>
        <v>9.9018084089823226</v>
      </c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</row>
    <row r="82" spans="1:75" x14ac:dyDescent="0.2">
      <c r="A82" s="84">
        <v>10</v>
      </c>
      <c r="B82" s="84"/>
      <c r="C82" s="84"/>
      <c r="D82" s="84"/>
      <c r="E82" s="84"/>
      <c r="F82" s="84"/>
      <c r="G82" s="34"/>
      <c r="H82" s="159"/>
      <c r="I82" s="84"/>
      <c r="J82" s="84"/>
      <c r="K82" s="84"/>
      <c r="L82" s="84"/>
      <c r="M82" s="84"/>
      <c r="N82" s="34"/>
      <c r="O82" s="34"/>
      <c r="P82" s="34"/>
      <c r="Q82" s="84"/>
      <c r="R82" s="34"/>
      <c r="S82" s="34"/>
      <c r="T82" s="84"/>
      <c r="U82" s="34"/>
      <c r="V82" s="84"/>
      <c r="AA82" s="84">
        <v>10</v>
      </c>
      <c r="AC82" s="84" t="str">
        <f>M71</f>
        <v>Deadman</v>
      </c>
      <c r="AD82" s="90">
        <f>M104</f>
        <v>0</v>
      </c>
      <c r="AE82" s="97">
        <v>1.8317391304347828</v>
      </c>
      <c r="AF82" s="93">
        <f t="shared" si="34"/>
        <v>0</v>
      </c>
      <c r="AG82" s="93">
        <f>Average!E508</f>
        <v>4.9974999999999996</v>
      </c>
      <c r="AH82" s="93">
        <f>BM$34+BM$35+BM$36+BM$37+AF82</f>
        <v>0</v>
      </c>
      <c r="AI82" s="111">
        <f>AI49+Table65284053647688112100[[#This Row],[Column1]]</f>
        <v>9.014836956521739</v>
      </c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</row>
    <row r="83" spans="1:75" x14ac:dyDescent="0.2">
      <c r="A83" s="84">
        <v>11</v>
      </c>
      <c r="B83" s="84"/>
      <c r="E83" s="84"/>
      <c r="F83" s="84"/>
      <c r="G83" s="84"/>
      <c r="H83" s="84"/>
      <c r="I83" s="84"/>
      <c r="J83" s="84"/>
      <c r="L83" s="34"/>
      <c r="M83" s="84"/>
      <c r="N83" s="34"/>
      <c r="O83" s="34"/>
      <c r="P83" s="34"/>
      <c r="Q83" s="84"/>
      <c r="R83" s="34"/>
      <c r="S83" s="34"/>
      <c r="T83" s="34"/>
      <c r="U83" s="34"/>
      <c r="V83" s="34"/>
      <c r="AA83" s="84">
        <v>11</v>
      </c>
      <c r="AC83" s="84" t="str">
        <f>N71</f>
        <v>Houser</v>
      </c>
      <c r="AD83" s="90">
        <f>N104</f>
        <v>0</v>
      </c>
      <c r="AE83" s="97">
        <v>1.8391304347826085</v>
      </c>
      <c r="AF83" s="93">
        <f t="shared" si="34"/>
        <v>0</v>
      </c>
      <c r="AG83" s="93">
        <f>Average!E509</f>
        <v>4.796785714285714</v>
      </c>
      <c r="AH83" s="93">
        <f>BN$34+BN$35+BN$36+BN$37+AF83</f>
        <v>8.51</v>
      </c>
      <c r="AI83" s="111">
        <f>AI50+Table65284053647688112100[[#This Row],[Column1]]</f>
        <v>9.4213216011042089</v>
      </c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</row>
    <row r="84" spans="1:75" x14ac:dyDescent="0.2">
      <c r="A84" s="84">
        <v>12</v>
      </c>
      <c r="B84" s="84"/>
      <c r="F84" s="84"/>
      <c r="G84" s="34"/>
      <c r="H84" s="159"/>
      <c r="I84" s="159"/>
      <c r="J84" s="84"/>
      <c r="L84" s="84"/>
      <c r="M84" s="84"/>
      <c r="N84" s="34"/>
      <c r="O84" s="34"/>
      <c r="P84" s="34"/>
      <c r="Q84" s="84"/>
      <c r="R84" s="34"/>
      <c r="S84" s="34"/>
      <c r="T84" s="34"/>
      <c r="U84" s="34"/>
      <c r="V84" s="34"/>
      <c r="AA84" s="84">
        <v>12</v>
      </c>
      <c r="AC84" s="84" t="str">
        <f>O71</f>
        <v>Dye Seed</v>
      </c>
      <c r="AD84" s="90">
        <f>O104</f>
        <v>0</v>
      </c>
      <c r="AE84" s="97">
        <v>1.61</v>
      </c>
      <c r="AF84" s="93">
        <f t="shared" si="34"/>
        <v>0</v>
      </c>
      <c r="AG84" s="93">
        <f>Average!E510</f>
        <v>4.3129166666666672</v>
      </c>
      <c r="AH84" s="93">
        <f>BO$34+BO$35+BO$36+BO$37+AF84</f>
        <v>0</v>
      </c>
      <c r="AI84" s="111">
        <f>AI51+Table65284053647688112100[[#This Row],[Column1]]</f>
        <v>8.1322332015810286</v>
      </c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</row>
    <row r="85" spans="1:75" x14ac:dyDescent="0.2">
      <c r="A85" s="84">
        <v>13</v>
      </c>
      <c r="B85" s="84"/>
      <c r="C85" s="84"/>
      <c r="D85" s="84"/>
      <c r="F85" s="84"/>
      <c r="G85" s="34"/>
      <c r="H85" s="159"/>
      <c r="I85" s="159"/>
      <c r="J85" s="84"/>
      <c r="K85" s="84"/>
      <c r="L85" s="84"/>
      <c r="M85" s="84"/>
      <c r="N85" s="34"/>
      <c r="O85" s="84"/>
      <c r="P85" s="34"/>
      <c r="Q85" s="84"/>
      <c r="S85" s="84"/>
      <c r="T85" s="34"/>
      <c r="U85" s="34"/>
      <c r="V85" s="34"/>
      <c r="AA85" s="84">
        <v>13</v>
      </c>
      <c r="AC85" s="84" t="str">
        <f>P71</f>
        <v>Landkammer</v>
      </c>
      <c r="AD85" s="90">
        <f>P104</f>
        <v>0</v>
      </c>
      <c r="AE85" s="97">
        <v>1.6526086956521742</v>
      </c>
      <c r="AF85" s="93">
        <f t="shared" si="34"/>
        <v>0</v>
      </c>
      <c r="AG85" s="93">
        <f>Average!E511</f>
        <v>4.4739285714285719</v>
      </c>
      <c r="AH85" s="93">
        <f>BP$34+BP$35+BP$36+BP$37+AF85</f>
        <v>6.34</v>
      </c>
      <c r="AI85" s="111">
        <f>AI52+Table65284053647688112100[[#This Row],[Column1]]</f>
        <v>8.1253416149068318</v>
      </c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</row>
    <row r="86" spans="1:75" x14ac:dyDescent="0.2">
      <c r="A86" s="84">
        <v>14</v>
      </c>
      <c r="B86" s="34"/>
      <c r="C86" s="84"/>
      <c r="D86" s="84"/>
      <c r="E86" s="84"/>
      <c r="F86" s="84"/>
      <c r="G86" s="84"/>
      <c r="H86" s="159"/>
      <c r="I86" s="84"/>
      <c r="J86" s="84"/>
      <c r="K86" s="34"/>
      <c r="L86" s="84"/>
      <c r="M86" s="84"/>
      <c r="N86" s="84"/>
      <c r="O86" s="84"/>
      <c r="P86" s="84"/>
      <c r="Q86" s="84"/>
      <c r="R86" s="84"/>
      <c r="T86" s="84"/>
      <c r="U86" s="84"/>
      <c r="V86" s="84"/>
      <c r="AA86" s="84">
        <v>14</v>
      </c>
      <c r="AC86" s="84" t="str">
        <f>Q71</f>
        <v>Lynn Gulch</v>
      </c>
      <c r="AD86" s="90">
        <f>Q104</f>
        <v>0</v>
      </c>
      <c r="AE86" s="97">
        <v>1.6922727272727274</v>
      </c>
      <c r="AF86" s="93">
        <f t="shared" si="34"/>
        <v>0</v>
      </c>
      <c r="AG86" s="93">
        <f>Average!E512</f>
        <v>4.222065527065527</v>
      </c>
      <c r="AH86" s="93">
        <f>BQ$34+BQ$35+BQ$36+BQ$37+AF86</f>
        <v>4.66</v>
      </c>
      <c r="AI86" s="111">
        <f>AI53+Table65284053647688112100[[#This Row],[Column1]]</f>
        <v>7.5259177859177857</v>
      </c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</row>
    <row r="87" spans="1:75" x14ac:dyDescent="0.2">
      <c r="A87" s="84">
        <v>15</v>
      </c>
      <c r="B87" s="34"/>
      <c r="C87" s="84"/>
      <c r="D87" s="84"/>
      <c r="E87" s="34"/>
      <c r="F87" s="34"/>
      <c r="G87" s="34"/>
      <c r="H87" s="159"/>
      <c r="I87" s="159"/>
      <c r="J87" s="34"/>
      <c r="K87" s="34"/>
      <c r="L87" s="34"/>
      <c r="M87" s="84"/>
      <c r="N87" s="34"/>
      <c r="O87" s="84"/>
      <c r="P87" s="34"/>
      <c r="Q87" s="84"/>
      <c r="R87" s="84"/>
      <c r="S87" s="84"/>
      <c r="T87" s="34"/>
      <c r="U87" s="34"/>
      <c r="V87" s="34"/>
      <c r="AA87" s="84">
        <v>15</v>
      </c>
      <c r="AC87" s="84" t="str">
        <f>R71</f>
        <v>Mayveiw</v>
      </c>
      <c r="AD87" s="90">
        <f>R104</f>
        <v>0</v>
      </c>
      <c r="AE87" s="97">
        <v>1.3352941176470587</v>
      </c>
      <c r="AF87" s="93">
        <f t="shared" si="34"/>
        <v>0</v>
      </c>
      <c r="AG87" s="93">
        <f>Average!E513</f>
        <v>4.0335294117647056</v>
      </c>
      <c r="AH87" s="93">
        <f>BR$34+BR$35+BR$36+BR$37+AF87</f>
        <v>0</v>
      </c>
      <c r="AI87" s="111">
        <f>AI54+Table65284053647688112100[[#This Row],[Column1]]</f>
        <v>8.1222222222222236</v>
      </c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</row>
    <row r="88" spans="1:75" x14ac:dyDescent="0.2">
      <c r="A88" s="84">
        <v>16</v>
      </c>
      <c r="B88" s="34"/>
      <c r="C88" s="34"/>
      <c r="D88" s="34"/>
      <c r="E88" s="34"/>
      <c r="F88" s="34"/>
      <c r="G88" s="34"/>
      <c r="H88" s="159"/>
      <c r="I88" s="159"/>
      <c r="J88" s="34"/>
      <c r="K88" s="34"/>
      <c r="L88" s="34"/>
      <c r="M88" s="84"/>
      <c r="N88" s="34"/>
      <c r="O88" s="34"/>
      <c r="P88" s="84"/>
      <c r="Q88" s="84"/>
      <c r="R88" s="84"/>
      <c r="S88" s="84"/>
      <c r="T88" s="34"/>
      <c r="U88" s="34"/>
      <c r="V88" s="34"/>
      <c r="AA88" s="84">
        <v>16</v>
      </c>
      <c r="AC88" s="84" t="str">
        <f>S71</f>
        <v>Snake River</v>
      </c>
      <c r="AD88" s="90">
        <f>S104</f>
        <v>0</v>
      </c>
      <c r="AE88" s="97">
        <v>2.046086956521739</v>
      </c>
      <c r="AF88" s="93">
        <f t="shared" si="34"/>
        <v>0</v>
      </c>
      <c r="AG88" s="93">
        <f>Average!E514</f>
        <v>5.531428571428572</v>
      </c>
      <c r="AH88" s="93">
        <f>BS$34+BS$35+BS$36+BS$37+AF88</f>
        <v>7.7600000000000007</v>
      </c>
      <c r="AI88" s="111">
        <f>AI55+Table65284053647688112100[[#This Row],[Column1]]</f>
        <v>10.179572384137602</v>
      </c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</row>
    <row r="89" spans="1:75" x14ac:dyDescent="0.2">
      <c r="A89" s="84">
        <v>17</v>
      </c>
      <c r="B89" s="34"/>
      <c r="C89" s="34"/>
      <c r="D89" s="34"/>
      <c r="E89" s="34"/>
      <c r="F89" s="34"/>
      <c r="G89" s="34"/>
      <c r="H89" s="159"/>
      <c r="I89" s="159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AA89" s="84">
        <v>17</v>
      </c>
      <c r="AC89" s="84" t="str">
        <f>T71</f>
        <v>S. Flerchinger</v>
      </c>
      <c r="AD89" s="90">
        <f>T104</f>
        <v>0</v>
      </c>
      <c r="AE89" s="97">
        <v>1.7845454545454544</v>
      </c>
      <c r="AF89" s="93">
        <f t="shared" si="34"/>
        <v>0</v>
      </c>
      <c r="AG89" s="93">
        <f>Average!E515</f>
        <v>4.9200142450142446</v>
      </c>
      <c r="AH89" s="93">
        <f>BT$34+BT$35+BT$36+BT$37+AF89</f>
        <v>6.1</v>
      </c>
      <c r="AI89" s="111">
        <f>AI56+Table65284053647688112100[[#This Row],[Column1]]</f>
        <v>8.7620899470899474</v>
      </c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</row>
    <row r="90" spans="1:75" x14ac:dyDescent="0.2">
      <c r="A90" s="84">
        <v>18</v>
      </c>
      <c r="B90" s="34"/>
      <c r="C90" s="34"/>
      <c r="E90" s="34"/>
      <c r="F90" s="34"/>
      <c r="G90" s="34"/>
      <c r="H90" s="159"/>
      <c r="I90" s="159"/>
      <c r="J90" s="34"/>
      <c r="K90" s="34"/>
      <c r="L90" s="34"/>
      <c r="M90" s="34"/>
      <c r="N90" s="34"/>
      <c r="O90" s="34"/>
      <c r="P90" s="84"/>
      <c r="Q90" s="34"/>
      <c r="R90" s="34"/>
      <c r="S90" s="34"/>
      <c r="T90" s="34"/>
      <c r="U90" s="34"/>
      <c r="V90" s="34"/>
      <c r="AA90" s="84">
        <v>18</v>
      </c>
      <c r="AC90" s="84" t="str">
        <f>U71</f>
        <v>Linville</v>
      </c>
      <c r="AD90" s="90">
        <f>U104</f>
        <v>0</v>
      </c>
      <c r="AE90" s="97">
        <v>2.6150000000000002</v>
      </c>
      <c r="AF90" s="93">
        <f t="shared" si="34"/>
        <v>0</v>
      </c>
      <c r="AG90" s="93">
        <f>Average!E516</f>
        <v>5.5969230769230762</v>
      </c>
      <c r="AH90" s="93">
        <f>BU$34+BU$35+BU$36+BU$37+AF90</f>
        <v>0</v>
      </c>
      <c r="AI90" s="111">
        <f>AI57+Table65284053647688112100[[#This Row],[Column1]]</f>
        <v>9.3812179487179499</v>
      </c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</row>
    <row r="91" spans="1:75" x14ac:dyDescent="0.2">
      <c r="A91" s="84">
        <v>19</v>
      </c>
      <c r="B91" s="34"/>
      <c r="C91" s="34"/>
      <c r="D91" s="84"/>
      <c r="E91" s="34"/>
      <c r="F91" s="34"/>
      <c r="G91" s="34"/>
      <c r="H91" s="34"/>
      <c r="I91" s="159"/>
      <c r="J91" s="34"/>
      <c r="K91" s="34"/>
      <c r="L91" s="34"/>
      <c r="M91" s="84"/>
      <c r="N91" s="84"/>
      <c r="O91" s="34"/>
      <c r="P91" s="84"/>
      <c r="Q91" s="34"/>
      <c r="R91" s="84"/>
      <c r="S91" s="34"/>
      <c r="T91" s="84"/>
      <c r="U91" s="84"/>
      <c r="V91" s="34"/>
      <c r="AA91" s="84">
        <v>19</v>
      </c>
      <c r="AC91" s="84" t="str">
        <f>V71</f>
        <v>Demand</v>
      </c>
      <c r="AD91" s="90">
        <f>V104</f>
        <v>0</v>
      </c>
      <c r="AE91" s="97">
        <v>4.0684615384615386</v>
      </c>
      <c r="AF91" s="93">
        <f t="shared" si="34"/>
        <v>0</v>
      </c>
      <c r="AG91" s="93">
        <f>Average!E517</f>
        <v>9.81</v>
      </c>
      <c r="AH91" s="93">
        <f>BV$34+BV$35+BV$36+BV$37+AF91</f>
        <v>6.37</v>
      </c>
      <c r="AI91" s="111">
        <f>AI58+Table65284053647688112100[[#This Row],[Column1]]</f>
        <v>15.40448717948718</v>
      </c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</row>
    <row r="92" spans="1:75" x14ac:dyDescent="0.2">
      <c r="A92" s="84">
        <v>20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84"/>
      <c r="N92" s="84"/>
      <c r="O92" s="34"/>
      <c r="P92" s="84"/>
      <c r="Q92" s="84"/>
      <c r="R92" s="34"/>
      <c r="S92" s="84"/>
      <c r="T92" s="84"/>
      <c r="U92" s="84"/>
      <c r="V92" s="34"/>
      <c r="AA92" s="84">
        <v>20</v>
      </c>
      <c r="AC92" s="84"/>
      <c r="AD92" s="90"/>
      <c r="AE92" s="90"/>
      <c r="AF92" s="92"/>
      <c r="AG92" s="92"/>
      <c r="AH92" s="93"/>
      <c r="AI92" s="109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</row>
    <row r="93" spans="1:75" x14ac:dyDescent="0.2">
      <c r="A93" s="84">
        <v>21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84"/>
      <c r="N93" s="34"/>
      <c r="O93" s="34"/>
      <c r="P93" s="34"/>
      <c r="Q93" s="34"/>
      <c r="R93" s="34"/>
      <c r="S93" s="34"/>
      <c r="T93" s="34"/>
      <c r="U93" s="34"/>
      <c r="V93" s="34"/>
      <c r="AA93" s="84">
        <v>21</v>
      </c>
      <c r="AC93" s="84" t="s">
        <v>101</v>
      </c>
      <c r="AD93" s="90"/>
      <c r="AE93" s="90"/>
      <c r="AF93" s="92"/>
      <c r="AG93" s="172"/>
      <c r="AH93" s="92" t="s">
        <v>145</v>
      </c>
      <c r="AI93" s="93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</row>
    <row r="94" spans="1:75" x14ac:dyDescent="0.2">
      <c r="A94" s="84">
        <v>22</v>
      </c>
      <c r="B94" s="34"/>
      <c r="C94" s="84"/>
      <c r="D94" s="34"/>
      <c r="E94" s="84"/>
      <c r="F94" s="84"/>
      <c r="G94" s="34"/>
      <c r="H94" s="34"/>
      <c r="I94" s="34"/>
      <c r="J94" s="34"/>
      <c r="K94" s="34"/>
      <c r="L94" s="34"/>
      <c r="M94" s="84"/>
      <c r="N94" s="34"/>
      <c r="O94" s="34"/>
      <c r="P94" s="34"/>
      <c r="Q94" s="34"/>
      <c r="R94" s="34"/>
      <c r="S94" s="34"/>
      <c r="T94" s="34"/>
      <c r="U94" s="34"/>
      <c r="V94" s="34"/>
      <c r="AA94" s="84">
        <v>22</v>
      </c>
      <c r="AC94" s="84"/>
      <c r="AD94" s="91" t="s">
        <v>102</v>
      </c>
      <c r="AE94" s="91"/>
      <c r="AF94" s="92"/>
      <c r="AG94" s="92"/>
      <c r="AH94" s="93"/>
      <c r="AI94" s="109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</row>
    <row r="95" spans="1:75" x14ac:dyDescent="0.2">
      <c r="A95" s="84">
        <v>23</v>
      </c>
      <c r="B95" s="84"/>
      <c r="C95" s="84"/>
      <c r="D95" s="84"/>
      <c r="E95" s="84"/>
      <c r="F95" s="84"/>
      <c r="G95" s="84"/>
      <c r="H95" s="84"/>
      <c r="I95" s="34"/>
      <c r="J95" s="84"/>
      <c r="L95" s="34"/>
      <c r="M95" s="84"/>
      <c r="N95" s="34"/>
      <c r="O95" s="34"/>
      <c r="P95" s="34"/>
      <c r="Q95" s="34"/>
      <c r="R95" s="34"/>
      <c r="S95" s="34"/>
      <c r="T95" s="34"/>
      <c r="U95" s="34"/>
      <c r="V95" s="34"/>
      <c r="AA95" s="84">
        <v>23</v>
      </c>
      <c r="AC95" s="84"/>
      <c r="AD95" s="92"/>
      <c r="AE95" s="92"/>
      <c r="AF95" s="92"/>
      <c r="AG95" s="92"/>
      <c r="AH95" s="93"/>
      <c r="AI95" s="93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</row>
    <row r="96" spans="1:75" x14ac:dyDescent="0.2">
      <c r="A96" s="84">
        <v>24</v>
      </c>
      <c r="B96" s="84"/>
      <c r="C96" s="84"/>
      <c r="D96" s="84"/>
      <c r="E96" s="84"/>
      <c r="F96" s="84"/>
      <c r="G96" s="84"/>
      <c r="H96" s="84"/>
      <c r="I96" s="84"/>
      <c r="J96" s="84"/>
      <c r="L96" s="34"/>
      <c r="M96" s="84"/>
      <c r="N96" s="34"/>
      <c r="O96" s="34"/>
      <c r="P96" s="34"/>
      <c r="Q96" s="84"/>
      <c r="R96" s="34"/>
      <c r="S96" s="34"/>
      <c r="T96" s="34"/>
      <c r="U96" s="84"/>
      <c r="V96" s="34"/>
      <c r="AA96" s="84">
        <v>24</v>
      </c>
      <c r="AC96" s="84"/>
      <c r="AD96" s="92"/>
      <c r="AE96" s="92"/>
      <c r="AF96" s="92"/>
      <c r="AG96" s="92"/>
      <c r="AH96" s="93"/>
      <c r="AI96" s="93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</row>
    <row r="97" spans="1:75" x14ac:dyDescent="0.2">
      <c r="A97" s="84">
        <v>25</v>
      </c>
      <c r="B97" s="34"/>
      <c r="C97" s="84"/>
      <c r="D97" s="84"/>
      <c r="F97" s="84"/>
      <c r="G97" s="34"/>
      <c r="H97" s="34"/>
      <c r="I97" s="34"/>
      <c r="J97" s="84"/>
      <c r="L97" s="34"/>
      <c r="M97" s="84"/>
      <c r="N97" s="34"/>
      <c r="O97" s="34"/>
      <c r="P97" s="34"/>
      <c r="Q97" s="34"/>
      <c r="R97" s="34"/>
      <c r="S97" s="34"/>
      <c r="T97" s="34"/>
      <c r="U97" s="34"/>
      <c r="V97" s="34"/>
      <c r="AA97" s="84">
        <v>25</v>
      </c>
      <c r="AC97" s="84"/>
      <c r="AD97" s="92"/>
      <c r="AE97" s="92"/>
      <c r="AF97" s="92"/>
      <c r="AG97" s="92"/>
      <c r="AH97" s="93"/>
      <c r="AI97" s="9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</row>
    <row r="98" spans="1:75" x14ac:dyDescent="0.2">
      <c r="A98" s="84">
        <v>26</v>
      </c>
      <c r="B98" s="34"/>
      <c r="C98" s="84"/>
      <c r="E98" s="84"/>
      <c r="F98" s="34"/>
      <c r="G98" s="34"/>
      <c r="H98" s="84"/>
      <c r="I98" s="84"/>
      <c r="J98" s="84"/>
      <c r="L98" s="34"/>
      <c r="M98" s="84"/>
      <c r="N98" s="34"/>
      <c r="O98" s="34"/>
      <c r="P98" s="34"/>
      <c r="Q98" s="34"/>
      <c r="R98" s="34"/>
      <c r="S98" s="34"/>
      <c r="T98" s="34"/>
      <c r="U98" s="34"/>
      <c r="V98" s="34"/>
      <c r="AA98" s="84">
        <v>26</v>
      </c>
      <c r="AC98" s="84"/>
      <c r="AD98" s="92"/>
      <c r="AE98" s="92"/>
      <c r="AF98" s="92"/>
      <c r="AG98" s="92"/>
      <c r="AH98" s="93"/>
      <c r="AI98" s="9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</row>
    <row r="99" spans="1:75" x14ac:dyDescent="0.2">
      <c r="A99" s="84">
        <v>27</v>
      </c>
      <c r="B99" s="34"/>
      <c r="C99" s="84"/>
      <c r="D99" s="84"/>
      <c r="E99" s="84"/>
      <c r="F99" s="84"/>
      <c r="G99" s="34"/>
      <c r="H99" s="84"/>
      <c r="I99" s="34"/>
      <c r="J99" s="84"/>
      <c r="K99" s="84"/>
      <c r="L99" s="34"/>
      <c r="M99" s="34"/>
      <c r="N99" s="34"/>
      <c r="O99" s="34"/>
      <c r="P99" s="34"/>
      <c r="Q99" s="84"/>
      <c r="R99" s="34"/>
      <c r="S99" s="34"/>
      <c r="T99" s="34"/>
      <c r="U99" s="34"/>
      <c r="V99" s="84"/>
      <c r="AA99" s="84">
        <v>27</v>
      </c>
      <c r="AC99" s="84"/>
      <c r="AD99" s="92"/>
      <c r="AE99" s="92"/>
      <c r="AF99" s="92"/>
      <c r="AG99" s="92"/>
      <c r="AH99" s="93"/>
      <c r="AI99" s="93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</row>
    <row r="100" spans="1:75" x14ac:dyDescent="0.2">
      <c r="A100" s="84">
        <v>28</v>
      </c>
      <c r="C100" s="84"/>
      <c r="F100" s="84"/>
      <c r="G100" s="84"/>
      <c r="H100" s="84"/>
      <c r="I100" s="84"/>
      <c r="J100" s="84"/>
      <c r="L100" s="34"/>
      <c r="M100" s="84"/>
      <c r="N100" s="34"/>
      <c r="O100" s="34"/>
      <c r="P100" s="34"/>
      <c r="Q100" s="84"/>
      <c r="R100" s="34"/>
      <c r="S100" s="34"/>
      <c r="T100" s="34"/>
      <c r="U100" s="34"/>
      <c r="V100" s="34"/>
      <c r="AA100" s="84">
        <v>28</v>
      </c>
      <c r="AC100" s="84"/>
      <c r="AD100" s="92"/>
      <c r="AE100" s="92"/>
      <c r="AF100" s="92"/>
      <c r="AG100" s="92"/>
      <c r="AH100" s="93"/>
      <c r="AI100" s="93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</row>
    <row r="101" spans="1:75" x14ac:dyDescent="0.2">
      <c r="A101" s="84">
        <v>29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34"/>
      <c r="O101" s="34"/>
      <c r="P101" s="34"/>
      <c r="Q101" s="84"/>
      <c r="R101" s="34"/>
      <c r="S101" s="34"/>
      <c r="T101" s="34"/>
      <c r="U101" s="34"/>
      <c r="V101" s="34"/>
      <c r="AA101" s="84">
        <v>29</v>
      </c>
      <c r="AC101" s="84" t="s">
        <v>190</v>
      </c>
      <c r="AD101" s="92"/>
      <c r="AE101" s="92"/>
      <c r="AF101" s="92"/>
      <c r="AG101" s="92"/>
      <c r="AH101" s="93"/>
      <c r="AI101" s="93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</row>
    <row r="102" spans="1:75" x14ac:dyDescent="0.2">
      <c r="A102" s="84">
        <v>30</v>
      </c>
      <c r="B102" s="84"/>
      <c r="C102" s="84"/>
      <c r="E102" s="84"/>
      <c r="F102" s="84"/>
      <c r="G102" s="34"/>
      <c r="H102" s="84"/>
      <c r="I102" s="34"/>
      <c r="J102" s="84"/>
      <c r="L102" s="34"/>
      <c r="M102" s="84"/>
      <c r="N102" s="84"/>
      <c r="O102" s="34"/>
      <c r="P102" s="34"/>
      <c r="Q102" s="34"/>
      <c r="R102" s="34"/>
      <c r="S102" s="84"/>
      <c r="T102" s="34"/>
      <c r="U102" s="84"/>
      <c r="V102" s="34"/>
      <c r="AA102" s="84">
        <v>30</v>
      </c>
      <c r="AC102" s="84"/>
      <c r="AD102" s="92"/>
      <c r="AE102" s="92"/>
      <c r="AF102" s="92"/>
      <c r="AG102" s="92"/>
      <c r="AH102" s="93"/>
      <c r="AI102" s="93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</row>
    <row r="103" spans="1:75" x14ac:dyDescent="0.2">
      <c r="A103" s="84">
        <v>31</v>
      </c>
      <c r="B103" s="34"/>
      <c r="C103" s="34"/>
      <c r="D103" s="34"/>
      <c r="E103" s="34"/>
      <c r="F103" s="34"/>
      <c r="G103" s="34"/>
      <c r="H103" s="34"/>
      <c r="I103" s="84"/>
      <c r="J103" s="34"/>
      <c r="K103" s="34"/>
      <c r="L103" s="34"/>
      <c r="M103" s="84"/>
      <c r="N103" s="34"/>
      <c r="O103" s="84"/>
      <c r="P103" s="34"/>
      <c r="Q103" s="34"/>
      <c r="R103" s="84"/>
      <c r="S103" s="34"/>
      <c r="T103" s="34"/>
      <c r="U103" s="34"/>
      <c r="V103" s="34"/>
      <c r="AA103" s="84">
        <v>31</v>
      </c>
      <c r="AC103" s="84"/>
      <c r="AD103" s="92"/>
      <c r="AE103" s="92"/>
      <c r="AF103" s="92"/>
      <c r="AG103" s="92"/>
      <c r="AH103" s="93"/>
      <c r="AI103" s="93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</row>
    <row r="104" spans="1:75" x14ac:dyDescent="0.2">
      <c r="A104" s="102" t="s">
        <v>37</v>
      </c>
      <c r="B104" s="102">
        <f>SUM(B73:B103)</f>
        <v>0</v>
      </c>
      <c r="C104" s="102">
        <f t="shared" ref="C104:V104" si="35">SUM(C73:C103)</f>
        <v>0</v>
      </c>
      <c r="D104" s="102">
        <f t="shared" si="35"/>
        <v>0</v>
      </c>
      <c r="E104" s="102">
        <f t="shared" si="35"/>
        <v>0</v>
      </c>
      <c r="F104" s="102">
        <f t="shared" si="35"/>
        <v>0</v>
      </c>
      <c r="G104" s="102">
        <f>SUM(G73:G103)</f>
        <v>0</v>
      </c>
      <c r="H104" s="102">
        <f t="shared" si="35"/>
        <v>0</v>
      </c>
      <c r="I104" s="102">
        <f t="shared" si="35"/>
        <v>0</v>
      </c>
      <c r="J104" s="102">
        <f t="shared" si="35"/>
        <v>0</v>
      </c>
      <c r="K104" s="102">
        <f t="shared" si="35"/>
        <v>0</v>
      </c>
      <c r="L104" s="102">
        <f t="shared" si="35"/>
        <v>0</v>
      </c>
      <c r="M104" s="102">
        <f t="shared" si="35"/>
        <v>0</v>
      </c>
      <c r="N104" s="102">
        <f t="shared" si="35"/>
        <v>0</v>
      </c>
      <c r="O104" s="102">
        <f t="shared" si="35"/>
        <v>0</v>
      </c>
      <c r="P104" s="102">
        <f t="shared" si="35"/>
        <v>0</v>
      </c>
      <c r="Q104" s="102">
        <f t="shared" si="35"/>
        <v>0</v>
      </c>
      <c r="R104" s="102">
        <f t="shared" si="35"/>
        <v>0</v>
      </c>
      <c r="S104" s="102">
        <f t="shared" si="35"/>
        <v>0</v>
      </c>
      <c r="T104" s="102">
        <f t="shared" si="35"/>
        <v>0</v>
      </c>
      <c r="U104" s="102">
        <f t="shared" si="35"/>
        <v>0</v>
      </c>
      <c r="V104" s="102">
        <f t="shared" si="35"/>
        <v>0</v>
      </c>
      <c r="W104" s="102"/>
      <c r="X104" s="102"/>
      <c r="Y104" s="102"/>
      <c r="Z104" s="102"/>
      <c r="AC104" s="84"/>
      <c r="AD104" s="92"/>
      <c r="AE104" s="92"/>
      <c r="AF104" s="92"/>
      <c r="AG104" s="92"/>
      <c r="AH104" s="93"/>
      <c r="AI104" s="93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</row>
    <row r="105" spans="1:75" x14ac:dyDescent="0.2">
      <c r="A105" s="84"/>
      <c r="B105" s="84"/>
      <c r="C105" s="34" t="s">
        <v>214</v>
      </c>
      <c r="D105" s="84"/>
      <c r="E105" s="34" t="s">
        <v>4</v>
      </c>
      <c r="F105" s="84"/>
      <c r="G105" s="34" t="s">
        <v>220</v>
      </c>
      <c r="H105" s="34" t="s">
        <v>216</v>
      </c>
      <c r="I105" s="84"/>
      <c r="J105" s="34" t="s">
        <v>262</v>
      </c>
      <c r="K105" s="84"/>
      <c r="L105" s="34" t="s">
        <v>228</v>
      </c>
      <c r="M105" s="34" t="s">
        <v>263</v>
      </c>
      <c r="N105" s="84"/>
      <c r="O105" s="87"/>
      <c r="P105" s="34" t="s">
        <v>213</v>
      </c>
      <c r="Q105" s="165"/>
      <c r="R105" s="34" t="s">
        <v>225</v>
      </c>
      <c r="S105" s="34" t="s">
        <v>221</v>
      </c>
      <c r="T105" s="84"/>
      <c r="U105" s="34" t="s">
        <v>39</v>
      </c>
      <c r="V105" s="34" t="s">
        <v>218</v>
      </c>
      <c r="W105" s="34" t="s">
        <v>268</v>
      </c>
      <c r="X105" s="34" t="s">
        <v>270</v>
      </c>
      <c r="Y105" s="34" t="s">
        <v>267</v>
      </c>
      <c r="Z105" s="34"/>
      <c r="AC105" s="120">
        <v>117700</v>
      </c>
      <c r="AD105" s="121"/>
      <c r="AE105" s="121" t="s">
        <v>107</v>
      </c>
      <c r="AF105" s="122"/>
      <c r="AG105" s="122"/>
      <c r="AH105" s="123"/>
      <c r="AI105" s="105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</row>
    <row r="106" spans="1:75" x14ac:dyDescent="0.2">
      <c r="A106" s="84" t="s">
        <v>41</v>
      </c>
      <c r="B106" s="84" t="s">
        <v>1</v>
      </c>
      <c r="C106" s="84" t="s">
        <v>2</v>
      </c>
      <c r="D106" s="84" t="s">
        <v>113</v>
      </c>
      <c r="E106" s="34" t="s">
        <v>212</v>
      </c>
      <c r="F106" s="84" t="s">
        <v>5</v>
      </c>
      <c r="G106" s="34" t="s">
        <v>219</v>
      </c>
      <c r="H106" s="34" t="s">
        <v>217</v>
      </c>
      <c r="I106" s="84" t="s">
        <v>6</v>
      </c>
      <c r="J106" s="84" t="s">
        <v>180</v>
      </c>
      <c r="K106" s="84" t="s">
        <v>96</v>
      </c>
      <c r="L106" s="34" t="s">
        <v>9</v>
      </c>
      <c r="M106" s="34" t="s">
        <v>189</v>
      </c>
      <c r="N106" s="84" t="s">
        <v>11</v>
      </c>
      <c r="O106" s="34" t="s">
        <v>209</v>
      </c>
      <c r="P106" s="84" t="s">
        <v>13</v>
      </c>
      <c r="Q106" s="162" t="s">
        <v>208</v>
      </c>
      <c r="R106" s="84" t="s">
        <v>191</v>
      </c>
      <c r="S106" s="34" t="s">
        <v>230</v>
      </c>
      <c r="T106" s="84" t="s">
        <v>17</v>
      </c>
      <c r="U106" s="34" t="s">
        <v>211</v>
      </c>
      <c r="V106" s="84" t="s">
        <v>19</v>
      </c>
      <c r="W106" s="34" t="s">
        <v>269</v>
      </c>
      <c r="X106" s="34" t="s">
        <v>271</v>
      </c>
      <c r="Y106" s="34" t="s">
        <v>213</v>
      </c>
      <c r="Z106" s="84"/>
      <c r="AC106" s="84"/>
      <c r="AD106" s="84"/>
      <c r="AE106" s="90" t="s">
        <v>115</v>
      </c>
      <c r="AF106" s="92" t="s">
        <v>99</v>
      </c>
      <c r="AG106" s="124" t="s">
        <v>116</v>
      </c>
      <c r="AH106" s="93" t="s">
        <v>100</v>
      </c>
      <c r="AI106" s="126" t="s">
        <v>178</v>
      </c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</row>
    <row r="107" spans="1:75" x14ac:dyDescent="0.2">
      <c r="A107" s="84">
        <f>A72</f>
        <v>2022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C107" s="84" t="s">
        <v>1</v>
      </c>
      <c r="AD107" s="84">
        <f>B139</f>
        <v>0</v>
      </c>
      <c r="AE107" s="97">
        <v>1.5104347826086957</v>
      </c>
      <c r="AF107" s="93">
        <f>AO28</f>
        <v>0</v>
      </c>
      <c r="AG107" s="93">
        <f>Average!F499</f>
        <v>5.6307142857142862</v>
      </c>
      <c r="AH107" s="93">
        <f>BB$34+BB$35+BB$36+BB$37+AF107</f>
        <v>5.43</v>
      </c>
      <c r="AI107" s="111">
        <f>AI73+Table717294154657789113101[[#This Row],[Column2]]</f>
        <v>8.8665703358638162</v>
      </c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</row>
    <row r="108" spans="1:75" x14ac:dyDescent="0.2">
      <c r="A108" s="84">
        <v>1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>
        <v>1</v>
      </c>
      <c r="AC108" s="84" t="s">
        <v>2</v>
      </c>
      <c r="AD108" s="84">
        <f>C139</f>
        <v>0</v>
      </c>
      <c r="AE108" s="97">
        <v>2.0415789473684209</v>
      </c>
      <c r="AF108" s="93">
        <f>AO29</f>
        <v>0</v>
      </c>
      <c r="AG108" s="93">
        <f>Average!F500</f>
        <v>7.7946635610766037</v>
      </c>
      <c r="AH108" s="93">
        <f>BC$34+BC$35+BC$36+BC$37+AF108</f>
        <v>8.49</v>
      </c>
      <c r="AI108" s="111">
        <f>AI74+Table717294154657789113101[[#This Row],[Column2]]</f>
        <v>12.792184565109588</v>
      </c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</row>
    <row r="109" spans="1:75" x14ac:dyDescent="0.2">
      <c r="A109" s="84">
        <v>2</v>
      </c>
      <c r="B109" s="84"/>
      <c r="C109" s="84"/>
      <c r="D109" s="84"/>
      <c r="E109" s="34"/>
      <c r="F109" s="84"/>
      <c r="G109" s="34"/>
      <c r="H109" s="34"/>
      <c r="I109" s="34"/>
      <c r="J109" s="84"/>
      <c r="K109" s="84"/>
      <c r="L109" s="84"/>
      <c r="M109" s="84"/>
      <c r="N109" s="34"/>
      <c r="O109" s="34"/>
      <c r="P109" s="34"/>
      <c r="Q109" s="84"/>
      <c r="R109" s="84"/>
      <c r="S109" s="84"/>
      <c r="T109" s="84"/>
      <c r="U109" s="84"/>
      <c r="V109" s="34"/>
      <c r="W109" s="84"/>
      <c r="X109" s="84"/>
      <c r="Y109" s="84"/>
      <c r="Z109" s="84"/>
      <c r="AA109" s="84">
        <v>2</v>
      </c>
      <c r="AC109" s="84" t="s">
        <v>113</v>
      </c>
      <c r="AD109" s="84">
        <f>D139</f>
        <v>0</v>
      </c>
      <c r="AE109" s="97"/>
      <c r="AF109" s="93">
        <f>AO30</f>
        <v>0</v>
      </c>
      <c r="AG109" s="93"/>
      <c r="AH109" s="93">
        <f>BD$34+BD$35+BD$36+BD$37+AF109</f>
        <v>2.7</v>
      </c>
      <c r="AI109" s="111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</row>
    <row r="110" spans="1:75" x14ac:dyDescent="0.2">
      <c r="A110" s="84">
        <v>3</v>
      </c>
      <c r="B110" s="84"/>
      <c r="C110" s="84"/>
      <c r="D110" s="84"/>
      <c r="E110" s="84"/>
      <c r="F110" s="34"/>
      <c r="G110" s="34"/>
      <c r="H110" s="34"/>
      <c r="I110" s="34"/>
      <c r="J110" s="84"/>
      <c r="K110" s="84"/>
      <c r="L110" s="84"/>
      <c r="M110" s="84"/>
      <c r="N110" s="34"/>
      <c r="O110" s="84"/>
      <c r="P110" s="34"/>
      <c r="Q110" s="84"/>
      <c r="R110" s="84"/>
      <c r="S110" s="84"/>
      <c r="T110" s="34"/>
      <c r="U110" s="34"/>
      <c r="V110" s="34"/>
      <c r="W110" s="84"/>
      <c r="X110" s="84"/>
      <c r="Y110" s="84"/>
      <c r="Z110" s="84"/>
      <c r="AA110" s="84">
        <v>3</v>
      </c>
      <c r="AC110" s="84" t="s">
        <v>4</v>
      </c>
      <c r="AD110" s="84">
        <f>E139</f>
        <v>0</v>
      </c>
      <c r="AE110" s="97">
        <v>1.9882608695652173</v>
      </c>
      <c r="AF110" s="93">
        <f>AO31</f>
        <v>0</v>
      </c>
      <c r="AG110" s="93">
        <f>Average!F502</f>
        <v>8.7482142857142851</v>
      </c>
      <c r="AH110" s="93">
        <f>BE$34+BE$35+BE$36+BE$37+AF110</f>
        <v>4.68</v>
      </c>
      <c r="AI110" s="111">
        <f>AI76+Table717294154657789113101[[#This Row],[Column2]]</f>
        <v>14.062732919254657</v>
      </c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</row>
    <row r="111" spans="1:75" x14ac:dyDescent="0.2">
      <c r="A111" s="84">
        <v>4</v>
      </c>
      <c r="B111" s="84"/>
      <c r="C111" s="84"/>
      <c r="D111" s="84"/>
      <c r="E111" s="84"/>
      <c r="F111" s="34"/>
      <c r="G111" s="34"/>
      <c r="H111" s="34"/>
      <c r="I111" s="34"/>
      <c r="J111" s="84"/>
      <c r="K111" s="84"/>
      <c r="L111" s="84"/>
      <c r="M111" s="84"/>
      <c r="N111" s="34"/>
      <c r="O111" s="84"/>
      <c r="P111" s="34"/>
      <c r="Q111" s="84"/>
      <c r="R111" s="84"/>
      <c r="S111" s="84"/>
      <c r="T111" s="34"/>
      <c r="U111" s="34"/>
      <c r="V111" s="34"/>
      <c r="W111" s="34"/>
      <c r="X111" s="34"/>
      <c r="Y111" s="34"/>
      <c r="Z111" s="34"/>
      <c r="AA111" s="84">
        <v>4</v>
      </c>
      <c r="AC111" s="84" t="s">
        <v>5</v>
      </c>
      <c r="AD111" s="84">
        <f>F139</f>
        <v>0</v>
      </c>
      <c r="AE111" s="97">
        <v>1.7626086956521743</v>
      </c>
      <c r="AF111" s="93">
        <f>AO32</f>
        <v>0</v>
      </c>
      <c r="AG111" s="93">
        <f>Average!F503</f>
        <v>5.9353571428571428</v>
      </c>
      <c r="AH111" s="93">
        <f>BF$34+BF$35+BF$36+BF$37+AF111</f>
        <v>6.42</v>
      </c>
      <c r="AI111" s="111">
        <f>AI77+Table717294154657789113101[[#This Row],[Column2]]</f>
        <v>10.166153536479625</v>
      </c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</row>
    <row r="112" spans="1:75" x14ac:dyDescent="0.2">
      <c r="A112" s="84">
        <v>5</v>
      </c>
      <c r="B112" s="84"/>
      <c r="C112" s="84"/>
      <c r="D112" s="84"/>
      <c r="E112" s="84"/>
      <c r="F112" s="84"/>
      <c r="G112" s="34"/>
      <c r="H112" s="34"/>
      <c r="I112" s="34"/>
      <c r="J112" s="84"/>
      <c r="L112" s="84"/>
      <c r="M112" s="84"/>
      <c r="N112" s="34"/>
      <c r="O112" s="34"/>
      <c r="P112" s="84"/>
      <c r="Q112" s="84"/>
      <c r="R112" s="84"/>
      <c r="T112" s="34"/>
      <c r="U112" s="34"/>
      <c r="V112" s="34"/>
      <c r="W112" s="34"/>
      <c r="X112" s="34"/>
      <c r="Y112" s="34"/>
      <c r="Z112" s="34"/>
      <c r="AA112" s="84">
        <v>5</v>
      </c>
      <c r="AC112" s="84" t="s">
        <v>6</v>
      </c>
      <c r="AD112" s="84">
        <f>I139</f>
        <v>0</v>
      </c>
      <c r="AE112" s="97">
        <v>1.3140000000000001</v>
      </c>
      <c r="AF112" s="93">
        <f t="shared" ref="AF112:AF125" si="36">AO35</f>
        <v>0</v>
      </c>
      <c r="AG112" s="93">
        <f>Average!F504</f>
        <v>5.1844999999999999</v>
      </c>
      <c r="AH112" s="93">
        <f>BI$34+BI$35+BI$36+BI$37+AF112</f>
        <v>4.45</v>
      </c>
      <c r="AI112" s="111">
        <f>AI78+Table717294154657789113101[[#This Row],[Column2]]</f>
        <v>8.7857321981424157</v>
      </c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</row>
    <row r="113" spans="1:75" x14ac:dyDescent="0.2">
      <c r="A113" s="84">
        <v>6</v>
      </c>
      <c r="B113" s="84"/>
      <c r="C113" s="34"/>
      <c r="D113" s="84"/>
      <c r="E113" s="84"/>
      <c r="F113" s="84"/>
      <c r="G113" s="34"/>
      <c r="H113" s="84"/>
      <c r="I113" s="34"/>
      <c r="J113" s="84"/>
      <c r="K113" s="84"/>
      <c r="L113" s="84"/>
      <c r="M113" s="84"/>
      <c r="N113" s="34"/>
      <c r="O113" s="34"/>
      <c r="P113" s="34"/>
      <c r="Q113" s="84"/>
      <c r="R113" s="84"/>
      <c r="S113" s="84"/>
      <c r="T113" s="34"/>
      <c r="U113" s="34"/>
      <c r="V113" s="34"/>
      <c r="W113" s="34"/>
      <c r="X113" s="34"/>
      <c r="Y113" s="34"/>
      <c r="Z113" s="34"/>
      <c r="AA113" s="84">
        <v>6</v>
      </c>
      <c r="AC113" s="84" t="s">
        <v>180</v>
      </c>
      <c r="AD113" s="84">
        <f>J139</f>
        <v>0</v>
      </c>
      <c r="AE113" s="97">
        <v>1.5482608695652174</v>
      </c>
      <c r="AF113" s="93">
        <f t="shared" si="36"/>
        <v>0</v>
      </c>
      <c r="AG113" s="93">
        <f>Average!F505</f>
        <v>6.0846428571428568</v>
      </c>
      <c r="AH113" s="93">
        <f>BJ$34+BJ$35+BJ$36+BJ$37+AF113</f>
        <v>6.86</v>
      </c>
      <c r="AI113" s="111">
        <f>AI79+Table717294154657789113101[[#This Row],[Column2]]</f>
        <v>10.276307754242536</v>
      </c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</row>
    <row r="114" spans="1:75" x14ac:dyDescent="0.2">
      <c r="A114" s="84">
        <v>7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84"/>
      <c r="N114" s="8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84">
        <v>7</v>
      </c>
      <c r="AC114" s="84" t="s">
        <v>96</v>
      </c>
      <c r="AD114" s="84">
        <f>K139</f>
        <v>0</v>
      </c>
      <c r="AE114" s="97"/>
      <c r="AF114" s="93">
        <f t="shared" si="36"/>
        <v>0</v>
      </c>
      <c r="AG114" s="93"/>
      <c r="AH114" s="93">
        <f>BK$34+BK$35+BK$36+BK$37+AF114</f>
        <v>5.91</v>
      </c>
      <c r="AI114" s="111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</row>
    <row r="115" spans="1:75" x14ac:dyDescent="0.2">
      <c r="A115" s="84">
        <v>8</v>
      </c>
      <c r="B115" s="34"/>
      <c r="C115" s="34"/>
      <c r="D115" s="84"/>
      <c r="E115" s="84"/>
      <c r="F115" s="84"/>
      <c r="G115" s="34"/>
      <c r="H115" s="34"/>
      <c r="I115" s="34"/>
      <c r="J115" s="34"/>
      <c r="K115" s="34"/>
      <c r="L115" s="34"/>
      <c r="M115" s="84"/>
      <c r="N115" s="34"/>
      <c r="O115" s="34"/>
      <c r="P115" s="8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84">
        <v>8</v>
      </c>
      <c r="AC115" s="84" t="s">
        <v>9</v>
      </c>
      <c r="AD115" s="84">
        <f>L139</f>
        <v>0</v>
      </c>
      <c r="AE115" s="97">
        <v>1.8860869565217393</v>
      </c>
      <c r="AF115" s="93">
        <f t="shared" si="36"/>
        <v>0</v>
      </c>
      <c r="AG115" s="93">
        <f>Average!F507</f>
        <v>7.3635714285714284</v>
      </c>
      <c r="AH115" s="93">
        <f>BL$34+BL$35+BL$36+BL$37+AF115</f>
        <v>7.7</v>
      </c>
      <c r="AI115" s="111">
        <f>AI81+Table717294154657789113101[[#This Row],[Column2]]</f>
        <v>11.787895365504061</v>
      </c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</row>
    <row r="116" spans="1:75" x14ac:dyDescent="0.2">
      <c r="A116" s="84">
        <v>9</v>
      </c>
      <c r="B116" s="84"/>
      <c r="C116" s="84"/>
      <c r="D116" s="84"/>
      <c r="E116" s="34"/>
      <c r="F116" s="84"/>
      <c r="G116" s="34"/>
      <c r="H116" s="34"/>
      <c r="I116" s="139"/>
      <c r="J116" s="159"/>
      <c r="K116" s="159"/>
      <c r="L116" s="159"/>
      <c r="M116" s="84"/>
      <c r="N116" s="84"/>
      <c r="O116" s="84"/>
      <c r="Q116" s="84"/>
      <c r="R116" s="84"/>
      <c r="S116" s="84"/>
      <c r="T116" s="34"/>
      <c r="U116" s="34"/>
      <c r="V116" s="84"/>
      <c r="W116" s="34"/>
      <c r="X116" s="34"/>
      <c r="Y116" s="34"/>
      <c r="Z116" s="34"/>
      <c r="AA116" s="84">
        <v>9</v>
      </c>
      <c r="AC116" s="34" t="s">
        <v>195</v>
      </c>
      <c r="AD116" s="84">
        <f>M139</f>
        <v>0</v>
      </c>
      <c r="AE116" s="97">
        <v>1.618260869565217</v>
      </c>
      <c r="AF116" s="93">
        <f t="shared" si="36"/>
        <v>0</v>
      </c>
      <c r="AG116" s="93">
        <f>Average!F508</f>
        <v>6.6116666666666664</v>
      </c>
      <c r="AH116" s="93">
        <f>BM$34+BM$35+BM$36+BM$37+AF116</f>
        <v>0</v>
      </c>
      <c r="AI116" s="111">
        <f>AI82+Table717294154657789113101[[#This Row],[Column2]]</f>
        <v>10.633097826086956</v>
      </c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</row>
    <row r="117" spans="1:75" x14ac:dyDescent="0.2">
      <c r="A117" s="84">
        <v>10</v>
      </c>
      <c r="B117" s="84"/>
      <c r="C117" s="84"/>
      <c r="D117" s="84"/>
      <c r="E117" s="84"/>
      <c r="F117" s="84"/>
      <c r="G117" s="34"/>
      <c r="H117" s="159"/>
      <c r="I117" s="84"/>
      <c r="J117" s="84"/>
      <c r="K117" s="84"/>
      <c r="L117" s="84"/>
      <c r="M117" s="84"/>
      <c r="N117" s="34"/>
      <c r="O117" s="34"/>
      <c r="P117" s="34"/>
      <c r="Q117" s="84"/>
      <c r="R117" s="34"/>
      <c r="S117" s="34"/>
      <c r="T117" s="84"/>
      <c r="U117" s="34"/>
      <c r="V117" s="84"/>
      <c r="W117" s="84"/>
      <c r="X117" s="84"/>
      <c r="Y117" s="84"/>
      <c r="Z117" s="84"/>
      <c r="AA117" s="84">
        <v>10</v>
      </c>
      <c r="AC117" s="84" t="s">
        <v>11</v>
      </c>
      <c r="AD117" s="84">
        <f>N139</f>
        <v>0</v>
      </c>
      <c r="AE117" s="97">
        <v>1.9852173913043476</v>
      </c>
      <c r="AF117" s="93">
        <f t="shared" si="36"/>
        <v>0</v>
      </c>
      <c r="AG117" s="93">
        <f>Average!F509</f>
        <v>6.7275</v>
      </c>
      <c r="AH117" s="93">
        <f>BN$34+BN$35+BN$36+BN$37+AF117</f>
        <v>8.51</v>
      </c>
      <c r="AI117" s="111">
        <f>AI83+Table717294154657789113101[[#This Row],[Column2]]</f>
        <v>11.406538992408557</v>
      </c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</row>
    <row r="118" spans="1:75" x14ac:dyDescent="0.2">
      <c r="A118" s="84">
        <v>11</v>
      </c>
      <c r="B118" s="84"/>
      <c r="E118" s="84"/>
      <c r="F118" s="84"/>
      <c r="G118" s="84"/>
      <c r="H118" s="84"/>
      <c r="I118" s="84"/>
      <c r="J118" s="84"/>
      <c r="L118" s="34"/>
      <c r="M118" s="84"/>
      <c r="N118" s="34"/>
      <c r="O118" s="34"/>
      <c r="P118" s="34"/>
      <c r="Q118" s="84"/>
      <c r="R118" s="34"/>
      <c r="S118" s="34"/>
      <c r="T118" s="34"/>
      <c r="U118" s="34"/>
      <c r="V118" s="34"/>
      <c r="W118" s="34"/>
      <c r="X118" s="34"/>
      <c r="Y118" s="34"/>
      <c r="Z118" s="34"/>
      <c r="AA118" s="84">
        <v>11</v>
      </c>
      <c r="AC118" s="84" t="str">
        <f>O106</f>
        <v>Dye Seed</v>
      </c>
      <c r="AD118" s="84">
        <f>O139</f>
        <v>0</v>
      </c>
      <c r="AE118" s="97">
        <v>1.5217391304347829</v>
      </c>
      <c r="AF118" s="93">
        <f t="shared" si="36"/>
        <v>0</v>
      </c>
      <c r="AG118" s="93">
        <f>Average!F510</f>
        <v>5.828333333333334</v>
      </c>
      <c r="AH118" s="93">
        <f>BO$34+BO$35+BO$36+BO$37+AF118</f>
        <v>0</v>
      </c>
      <c r="AI118" s="111">
        <f>AI84+Table717294154657789113101[[#This Row],[Column2]]</f>
        <v>9.6539723320158117</v>
      </c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</row>
    <row r="119" spans="1:75" x14ac:dyDescent="0.2">
      <c r="A119" s="84">
        <v>12</v>
      </c>
      <c r="B119" s="84"/>
      <c r="F119" s="84"/>
      <c r="G119" s="34"/>
      <c r="H119" s="159"/>
      <c r="I119" s="159"/>
      <c r="J119" s="84"/>
      <c r="L119" s="84"/>
      <c r="M119" s="84"/>
      <c r="N119" s="34"/>
      <c r="O119" s="34"/>
      <c r="P119" s="34"/>
      <c r="Q119" s="84"/>
      <c r="R119" s="34"/>
      <c r="S119" s="34"/>
      <c r="T119" s="34"/>
      <c r="U119" s="34"/>
      <c r="V119" s="34"/>
      <c r="W119" s="34"/>
      <c r="X119" s="34"/>
      <c r="Y119" s="34"/>
      <c r="Z119" s="34"/>
      <c r="AA119" s="84">
        <v>12</v>
      </c>
      <c r="AC119" s="84" t="s">
        <v>13</v>
      </c>
      <c r="AD119" s="84">
        <f>P139</f>
        <v>0</v>
      </c>
      <c r="AE119" s="97">
        <v>1.5395652173913041</v>
      </c>
      <c r="AF119" s="93">
        <f t="shared" si="36"/>
        <v>0</v>
      </c>
      <c r="AG119" s="93">
        <f>Average!F511</f>
        <v>6.0232142857142863</v>
      </c>
      <c r="AH119" s="93">
        <f>BP$34+BP$35+BP$36+BP$37+AF119</f>
        <v>6.34</v>
      </c>
      <c r="AI119" s="111">
        <f>AI85+Table717294154657789113101[[#This Row],[Column2]]</f>
        <v>9.6649068322981364</v>
      </c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</row>
    <row r="120" spans="1:75" x14ac:dyDescent="0.2">
      <c r="A120" s="84">
        <v>13</v>
      </c>
      <c r="B120" s="84"/>
      <c r="C120" s="84"/>
      <c r="D120" s="84"/>
      <c r="F120" s="84"/>
      <c r="G120" s="34"/>
      <c r="H120" s="159"/>
      <c r="I120" s="159"/>
      <c r="J120" s="84"/>
      <c r="K120" s="84"/>
      <c r="L120" s="84"/>
      <c r="M120" s="84"/>
      <c r="N120" s="34"/>
      <c r="O120" s="84"/>
      <c r="P120" s="34"/>
      <c r="Q120" s="84"/>
      <c r="S120" s="84"/>
      <c r="T120" s="34"/>
      <c r="U120" s="34"/>
      <c r="V120" s="34"/>
      <c r="W120" s="84"/>
      <c r="X120" s="84"/>
      <c r="Y120" s="84"/>
      <c r="Z120" s="84"/>
      <c r="AA120" s="84">
        <v>13</v>
      </c>
      <c r="AC120" s="84" t="s">
        <v>14</v>
      </c>
      <c r="AD120" s="84">
        <f>Q139</f>
        <v>0</v>
      </c>
      <c r="AE120" s="97">
        <v>1.4852173913043483</v>
      </c>
      <c r="AF120" s="93">
        <f t="shared" si="36"/>
        <v>0</v>
      </c>
      <c r="AG120" s="93">
        <f>Average!F512</f>
        <v>5.5142083842083842</v>
      </c>
      <c r="AH120" s="93">
        <f>BQ$34+BQ$35+BQ$36+BQ$37+AF120</f>
        <v>4.66</v>
      </c>
      <c r="AI120" s="111">
        <f>AI86+Table717294154657789113101[[#This Row],[Column2]]</f>
        <v>9.0111351772221333</v>
      </c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</row>
    <row r="121" spans="1:75" x14ac:dyDescent="0.2">
      <c r="A121" s="84">
        <v>14</v>
      </c>
      <c r="B121" s="34"/>
      <c r="C121" s="84"/>
      <c r="D121" s="84"/>
      <c r="E121" s="84"/>
      <c r="F121" s="84"/>
      <c r="G121" s="84"/>
      <c r="H121" s="159"/>
      <c r="I121" s="84"/>
      <c r="J121" s="84"/>
      <c r="K121" s="34"/>
      <c r="L121" s="84"/>
      <c r="M121" s="84"/>
      <c r="N121" s="84"/>
      <c r="O121" s="84"/>
      <c r="P121" s="84"/>
      <c r="Q121" s="84"/>
      <c r="R121" s="84"/>
      <c r="T121" s="84"/>
      <c r="U121" s="84"/>
      <c r="V121" s="84"/>
      <c r="W121" s="84"/>
      <c r="X121" s="84"/>
      <c r="Y121" s="84"/>
      <c r="Z121" s="84"/>
      <c r="AA121" s="84">
        <v>14</v>
      </c>
      <c r="AC121" s="84" t="str">
        <f>R106</f>
        <v>Mayveiw</v>
      </c>
      <c r="AD121" s="84">
        <f>R139</f>
        <v>0</v>
      </c>
      <c r="AE121" s="97">
        <v>1.5223529411764705</v>
      </c>
      <c r="AF121" s="93">
        <f t="shared" si="36"/>
        <v>0</v>
      </c>
      <c r="AG121" s="93">
        <f>Average!F513</f>
        <v>5.5558823529411763</v>
      </c>
      <c r="AH121" s="93">
        <f>BR$34+BR$35+BR$36+BR$37+AF121</f>
        <v>0</v>
      </c>
      <c r="AI121" s="111">
        <f>AI87+Table717294154657789113101[[#This Row],[Column2]]</f>
        <v>9.6445751633986934</v>
      </c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</row>
    <row r="122" spans="1:75" x14ac:dyDescent="0.2">
      <c r="A122" s="84">
        <v>15</v>
      </c>
      <c r="B122" s="34"/>
      <c r="C122" s="84"/>
      <c r="D122" s="84"/>
      <c r="E122" s="34"/>
      <c r="F122" s="34"/>
      <c r="G122" s="34"/>
      <c r="H122" s="159"/>
      <c r="I122" s="159"/>
      <c r="J122" s="34"/>
      <c r="K122" s="34"/>
      <c r="L122" s="34"/>
      <c r="M122" s="84"/>
      <c r="N122" s="34"/>
      <c r="O122" s="84"/>
      <c r="P122" s="34"/>
      <c r="Q122" s="84"/>
      <c r="R122" s="84"/>
      <c r="S122" s="84"/>
      <c r="T122" s="34"/>
      <c r="U122" s="34"/>
      <c r="V122" s="34"/>
      <c r="W122" s="34"/>
      <c r="X122" s="34"/>
      <c r="Y122" s="34"/>
      <c r="Z122" s="34"/>
      <c r="AA122" s="84">
        <v>15</v>
      </c>
      <c r="AC122" s="84" t="s">
        <v>16</v>
      </c>
      <c r="AD122" s="84">
        <f>S139</f>
        <v>0</v>
      </c>
      <c r="AE122" s="97">
        <v>1.9008695652173913</v>
      </c>
      <c r="AF122" s="93">
        <f t="shared" si="36"/>
        <v>0</v>
      </c>
      <c r="AG122" s="93">
        <f>Average!F514</f>
        <v>7.316071428571429</v>
      </c>
      <c r="AH122" s="93">
        <f>BS$34+BS$35+BS$36+BS$37+AF122</f>
        <v>7.7600000000000007</v>
      </c>
      <c r="AI122" s="111">
        <f>AI88+Table717294154657789113101[[#This Row],[Column2]]</f>
        <v>12.080441949354993</v>
      </c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</row>
    <row r="123" spans="1:75" x14ac:dyDescent="0.2">
      <c r="A123" s="84">
        <v>16</v>
      </c>
      <c r="B123" s="34"/>
      <c r="C123" s="34"/>
      <c r="D123" s="34"/>
      <c r="E123" s="34"/>
      <c r="F123" s="34"/>
      <c r="G123" s="34"/>
      <c r="H123" s="159"/>
      <c r="I123" s="159"/>
      <c r="J123" s="34"/>
      <c r="K123" s="34"/>
      <c r="L123" s="34"/>
      <c r="M123" s="84"/>
      <c r="N123" s="34"/>
      <c r="O123" s="34"/>
      <c r="P123" s="84"/>
      <c r="Q123" s="84"/>
      <c r="R123" s="84"/>
      <c r="S123" s="84"/>
      <c r="T123" s="34"/>
      <c r="U123" s="34"/>
      <c r="V123" s="34"/>
      <c r="W123" s="84"/>
      <c r="X123" s="84"/>
      <c r="Y123" s="84"/>
      <c r="Z123" s="84"/>
      <c r="AA123" s="84">
        <v>16</v>
      </c>
      <c r="AC123" s="84" t="s">
        <v>17</v>
      </c>
      <c r="AD123" s="84">
        <f>T139</f>
        <v>0</v>
      </c>
      <c r="AE123" s="97">
        <v>1.7959090909090916</v>
      </c>
      <c r="AF123" s="93">
        <f t="shared" si="36"/>
        <v>0</v>
      </c>
      <c r="AG123" s="93">
        <f>Average!F515</f>
        <v>6.6355698005698009</v>
      </c>
      <c r="AH123" s="93">
        <f>BT$34+BT$35+BT$36+BT$37+AF123</f>
        <v>6.1</v>
      </c>
      <c r="AI123" s="111">
        <f>AI89+Table717294154657789113101[[#This Row],[Column2]]</f>
        <v>10.557999037999039</v>
      </c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</row>
    <row r="124" spans="1:75" x14ac:dyDescent="0.2">
      <c r="A124" s="84">
        <v>17</v>
      </c>
      <c r="B124" s="34"/>
      <c r="C124" s="34"/>
      <c r="D124" s="34"/>
      <c r="E124" s="34"/>
      <c r="F124" s="34"/>
      <c r="G124" s="34"/>
      <c r="H124" s="159"/>
      <c r="I124" s="159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84"/>
      <c r="X124" s="84"/>
      <c r="Y124" s="84"/>
      <c r="Z124" s="84"/>
      <c r="AA124" s="84">
        <v>17</v>
      </c>
      <c r="AC124" s="84" t="s">
        <v>18</v>
      </c>
      <c r="AD124" s="84">
        <f>U139</f>
        <v>0</v>
      </c>
      <c r="AE124" s="97">
        <v>1.8908333333333334</v>
      </c>
      <c r="AF124" s="93">
        <f t="shared" si="36"/>
        <v>0</v>
      </c>
      <c r="AG124" s="93">
        <f>Average!F516</f>
        <v>7.4830769230769221</v>
      </c>
      <c r="AH124" s="93">
        <f>BU$34+BU$35+BU$36+BU$37+AF124</f>
        <v>0</v>
      </c>
      <c r="AI124" s="111">
        <f>AI90+Table717294154657789113101[[#This Row],[Column2]]</f>
        <v>11.272051282051283</v>
      </c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</row>
    <row r="125" spans="1:75" x14ac:dyDescent="0.2">
      <c r="A125" s="84">
        <v>18</v>
      </c>
      <c r="B125" s="34"/>
      <c r="C125" s="34"/>
      <c r="E125" s="34"/>
      <c r="F125" s="34"/>
      <c r="G125" s="34"/>
      <c r="H125" s="159"/>
      <c r="I125" s="159"/>
      <c r="J125" s="34"/>
      <c r="K125" s="34"/>
      <c r="L125" s="34"/>
      <c r="M125" s="34"/>
      <c r="N125" s="34"/>
      <c r="O125" s="34"/>
      <c r="P125" s="8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84">
        <v>18</v>
      </c>
      <c r="AC125" s="84" t="s">
        <v>19</v>
      </c>
      <c r="AD125" s="84">
        <f>V139</f>
        <v>0</v>
      </c>
      <c r="AE125" s="97">
        <v>2.4596153846153843</v>
      </c>
      <c r="AF125" s="93">
        <f t="shared" si="36"/>
        <v>0</v>
      </c>
      <c r="AG125" s="93">
        <f>Average!F517</f>
        <v>12.321944444444444</v>
      </c>
      <c r="AH125" s="93">
        <f>BV$34+BV$35+BV$36+BV$37+AF125</f>
        <v>6.37</v>
      </c>
      <c r="AI125" s="111">
        <f>AI91+Table717294154657789113101[[#This Row],[Column2]]</f>
        <v>17.864102564102566</v>
      </c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</row>
    <row r="126" spans="1:75" x14ac:dyDescent="0.2">
      <c r="A126" s="84">
        <v>19</v>
      </c>
      <c r="B126" s="34"/>
      <c r="C126" s="34"/>
      <c r="D126" s="84"/>
      <c r="E126" s="34"/>
      <c r="F126" s="34"/>
      <c r="G126" s="34"/>
      <c r="H126" s="34"/>
      <c r="I126" s="159"/>
      <c r="J126" s="34"/>
      <c r="K126" s="34"/>
      <c r="L126" s="34"/>
      <c r="M126" s="84"/>
      <c r="N126" s="84"/>
      <c r="O126" s="34"/>
      <c r="P126" s="84"/>
      <c r="Q126" s="34"/>
      <c r="R126" s="84"/>
      <c r="S126" s="34"/>
      <c r="T126" s="84"/>
      <c r="U126" s="84"/>
      <c r="V126" s="34"/>
      <c r="W126" s="34"/>
      <c r="X126" s="34"/>
      <c r="Y126" s="34"/>
      <c r="Z126" s="34"/>
      <c r="AA126" s="84">
        <v>19</v>
      </c>
      <c r="AC126" s="84"/>
      <c r="AD126" s="84"/>
      <c r="AE126" s="90"/>
      <c r="AF126" s="92"/>
      <c r="AG126" s="92"/>
      <c r="AH126" s="93"/>
      <c r="AI126" s="126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</row>
    <row r="127" spans="1:75" x14ac:dyDescent="0.2">
      <c r="A127" s="84">
        <v>20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84"/>
      <c r="N127" s="84"/>
      <c r="O127" s="34"/>
      <c r="P127" s="84"/>
      <c r="Q127" s="84"/>
      <c r="R127" s="34"/>
      <c r="S127" s="84"/>
      <c r="T127" s="84"/>
      <c r="U127" s="84"/>
      <c r="V127" s="34"/>
      <c r="W127" s="34"/>
      <c r="X127" s="34"/>
      <c r="Y127" s="34"/>
      <c r="Z127" s="34"/>
      <c r="AA127" s="84">
        <v>20</v>
      </c>
      <c r="AC127" s="84" t="s">
        <v>101</v>
      </c>
      <c r="AD127" s="90"/>
      <c r="AE127" s="90"/>
      <c r="AF127" s="92"/>
      <c r="AG127" s="172"/>
      <c r="AH127" s="92" t="s">
        <v>145</v>
      </c>
      <c r="AI127" s="93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</row>
    <row r="128" spans="1:75" x14ac:dyDescent="0.2">
      <c r="A128" s="84">
        <v>21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8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84">
        <v>21</v>
      </c>
      <c r="AC128" s="84"/>
      <c r="AD128" s="91" t="s">
        <v>102</v>
      </c>
      <c r="AE128" s="91"/>
      <c r="AF128" s="127" t="s">
        <v>179</v>
      </c>
      <c r="AG128" s="92"/>
      <c r="AH128" s="93"/>
      <c r="AI128" s="126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</row>
    <row r="129" spans="1:75" x14ac:dyDescent="0.2">
      <c r="A129" s="84">
        <v>22</v>
      </c>
      <c r="B129" s="34"/>
      <c r="C129" s="84"/>
      <c r="D129" s="34"/>
      <c r="E129" s="84"/>
      <c r="F129" s="84"/>
      <c r="G129" s="34"/>
      <c r="H129" s="34"/>
      <c r="I129" s="34"/>
      <c r="J129" s="34"/>
      <c r="K129" s="34"/>
      <c r="L129" s="34"/>
      <c r="M129" s="8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84">
        <v>22</v>
      </c>
      <c r="AC129" s="84"/>
      <c r="AD129" s="92"/>
      <c r="AE129" s="92"/>
      <c r="AF129" s="92"/>
      <c r="AG129" s="92"/>
      <c r="AH129" s="93"/>
      <c r="AI129" s="93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</row>
    <row r="130" spans="1:75" x14ac:dyDescent="0.2">
      <c r="A130" s="84">
        <v>23</v>
      </c>
      <c r="B130" s="84"/>
      <c r="C130" s="84"/>
      <c r="D130" s="84"/>
      <c r="E130" s="84"/>
      <c r="F130" s="84"/>
      <c r="G130" s="84"/>
      <c r="H130" s="84"/>
      <c r="I130" s="34"/>
      <c r="J130" s="84"/>
      <c r="L130" s="34"/>
      <c r="M130" s="8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84">
        <v>23</v>
      </c>
      <c r="AC130" s="84"/>
      <c r="AD130" s="92"/>
      <c r="AE130" s="92"/>
      <c r="AF130" s="92"/>
      <c r="AG130" s="92"/>
      <c r="AH130" s="93"/>
      <c r="AI130" s="93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</row>
    <row r="131" spans="1:75" x14ac:dyDescent="0.2">
      <c r="A131" s="84">
        <v>24</v>
      </c>
      <c r="B131" s="84"/>
      <c r="C131" s="84"/>
      <c r="D131" s="84"/>
      <c r="E131" s="84"/>
      <c r="F131" s="84"/>
      <c r="G131" s="84"/>
      <c r="H131" s="84"/>
      <c r="I131" s="84"/>
      <c r="J131" s="84"/>
      <c r="L131" s="34"/>
      <c r="M131" s="84"/>
      <c r="N131" s="34"/>
      <c r="O131" s="34"/>
      <c r="P131" s="34"/>
      <c r="Q131" s="84"/>
      <c r="R131" s="34"/>
      <c r="S131" s="34"/>
      <c r="T131" s="34"/>
      <c r="U131" s="84"/>
      <c r="V131" s="34"/>
      <c r="W131" s="84"/>
      <c r="X131" s="84"/>
      <c r="Y131" s="84"/>
      <c r="Z131" s="84"/>
      <c r="AA131" s="84">
        <v>24</v>
      </c>
      <c r="AC131" s="84"/>
      <c r="AD131" s="92"/>
      <c r="AE131" s="92"/>
      <c r="AF131" s="92"/>
      <c r="AG131" s="92"/>
      <c r="AH131" s="93"/>
      <c r="AI131" s="93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</row>
    <row r="132" spans="1:75" x14ac:dyDescent="0.2">
      <c r="A132" s="84">
        <v>25</v>
      </c>
      <c r="B132" s="34"/>
      <c r="C132" s="84"/>
      <c r="D132" s="84"/>
      <c r="F132" s="84"/>
      <c r="G132" s="34"/>
      <c r="H132" s="34"/>
      <c r="I132" s="34"/>
      <c r="J132" s="84"/>
      <c r="L132" s="34"/>
      <c r="M132" s="8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84">
        <v>25</v>
      </c>
      <c r="AC132" s="84"/>
      <c r="AD132" s="92"/>
      <c r="AE132" s="92"/>
      <c r="AF132" s="92"/>
      <c r="AG132" s="92"/>
      <c r="AH132" s="93"/>
      <c r="AI132" s="93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</row>
    <row r="133" spans="1:75" x14ac:dyDescent="0.2">
      <c r="A133" s="84">
        <v>26</v>
      </c>
      <c r="B133" s="34"/>
      <c r="C133" s="84"/>
      <c r="E133" s="84"/>
      <c r="F133" s="34"/>
      <c r="G133" s="34"/>
      <c r="H133" s="84"/>
      <c r="I133" s="84"/>
      <c r="J133" s="84"/>
      <c r="L133" s="34"/>
      <c r="M133" s="8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84">
        <v>26</v>
      </c>
      <c r="AC133" s="84"/>
      <c r="AD133" s="92"/>
      <c r="AE133" s="92"/>
      <c r="AF133" s="92"/>
      <c r="AG133" s="92"/>
      <c r="AH133" s="93"/>
      <c r="AI133" s="93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</row>
    <row r="134" spans="1:75" x14ac:dyDescent="0.2">
      <c r="A134" s="84">
        <v>27</v>
      </c>
      <c r="B134" s="34"/>
      <c r="C134" s="84"/>
      <c r="D134" s="84"/>
      <c r="E134" s="84"/>
      <c r="F134" s="84"/>
      <c r="G134" s="34"/>
      <c r="H134" s="84"/>
      <c r="I134" s="34"/>
      <c r="J134" s="84"/>
      <c r="K134" s="84"/>
      <c r="L134" s="34"/>
      <c r="M134" s="34"/>
      <c r="N134" s="34"/>
      <c r="O134" s="34"/>
      <c r="P134" s="34"/>
      <c r="Q134" s="84"/>
      <c r="R134" s="34"/>
      <c r="S134" s="34"/>
      <c r="T134" s="34"/>
      <c r="U134" s="34"/>
      <c r="V134" s="84"/>
      <c r="W134" s="34"/>
      <c r="X134" s="34"/>
      <c r="Y134" s="34"/>
      <c r="Z134" s="34"/>
      <c r="AA134" s="84">
        <v>27</v>
      </c>
      <c r="AC134" s="84"/>
      <c r="AD134" s="92"/>
      <c r="AE134" s="92"/>
      <c r="AF134" s="92"/>
      <c r="AG134" s="92"/>
      <c r="AH134" s="93"/>
      <c r="AI134" s="93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</row>
    <row r="135" spans="1:75" x14ac:dyDescent="0.2">
      <c r="A135" s="84">
        <v>28</v>
      </c>
      <c r="C135" s="84"/>
      <c r="F135" s="84"/>
      <c r="G135" s="84"/>
      <c r="H135" s="84"/>
      <c r="I135" s="84"/>
      <c r="J135" s="84"/>
      <c r="L135" s="34"/>
      <c r="M135" s="84"/>
      <c r="N135" s="34"/>
      <c r="O135" s="34"/>
      <c r="P135" s="34"/>
      <c r="Q135" s="84"/>
      <c r="R135" s="34"/>
      <c r="S135" s="34"/>
      <c r="T135" s="34"/>
      <c r="U135" s="34"/>
      <c r="V135" s="34"/>
      <c r="W135" s="34"/>
      <c r="X135" s="34"/>
      <c r="Y135" s="34"/>
      <c r="Z135" s="34"/>
      <c r="AA135" s="84">
        <v>28</v>
      </c>
      <c r="AC135" s="84"/>
      <c r="AD135" s="92"/>
      <c r="AE135" s="92"/>
      <c r="AF135" s="92"/>
      <c r="AG135" s="92"/>
      <c r="AH135" s="93"/>
      <c r="AI135" s="93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</row>
    <row r="136" spans="1:75" x14ac:dyDescent="0.2">
      <c r="A136" s="84">
        <v>29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34"/>
      <c r="O136" s="34"/>
      <c r="P136" s="34"/>
      <c r="Q136" s="84"/>
      <c r="R136" s="34"/>
      <c r="S136" s="34"/>
      <c r="T136" s="34"/>
      <c r="U136" s="34"/>
      <c r="V136" s="34"/>
      <c r="W136" s="34"/>
      <c r="X136" s="34"/>
      <c r="Y136" s="34"/>
      <c r="Z136" s="34"/>
      <c r="AA136" s="84">
        <v>29</v>
      </c>
      <c r="AC136" s="84"/>
      <c r="AD136" s="92"/>
      <c r="AE136" s="92"/>
      <c r="AF136" s="92"/>
      <c r="AG136" s="92"/>
      <c r="AH136" s="93"/>
      <c r="AI136" s="93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</row>
    <row r="137" spans="1:75" x14ac:dyDescent="0.2">
      <c r="A137" s="84">
        <v>30</v>
      </c>
      <c r="B137" s="84"/>
      <c r="C137" s="84"/>
      <c r="E137" s="84"/>
      <c r="F137" s="84"/>
      <c r="G137" s="34"/>
      <c r="H137" s="84"/>
      <c r="I137" s="34"/>
      <c r="J137" s="84"/>
      <c r="L137" s="34"/>
      <c r="M137" s="84"/>
      <c r="N137" s="84"/>
      <c r="O137" s="34"/>
      <c r="P137" s="34"/>
      <c r="Q137" s="34"/>
      <c r="R137" s="34"/>
      <c r="S137" s="84"/>
      <c r="T137" s="34"/>
      <c r="U137" s="84"/>
      <c r="V137" s="34"/>
      <c r="W137" s="34"/>
      <c r="X137" s="34"/>
      <c r="Y137" s="34"/>
      <c r="Z137" s="34"/>
      <c r="AA137" s="84">
        <v>30</v>
      </c>
      <c r="AC137" s="84"/>
      <c r="AD137" s="92"/>
      <c r="AE137" s="92"/>
      <c r="AF137" s="92"/>
      <c r="AG137" s="92"/>
      <c r="AH137" s="93"/>
      <c r="AI137" s="93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</row>
    <row r="138" spans="1:75" x14ac:dyDescent="0.2">
      <c r="A138" s="84">
        <v>31</v>
      </c>
      <c r="B138" s="34"/>
      <c r="C138" s="34"/>
      <c r="D138" s="34"/>
      <c r="E138" s="34"/>
      <c r="F138" s="34"/>
      <c r="G138" s="34"/>
      <c r="H138" s="34"/>
      <c r="I138" s="84"/>
      <c r="J138" s="34"/>
      <c r="K138" s="34"/>
      <c r="L138" s="34"/>
      <c r="M138" s="84"/>
      <c r="N138" s="34"/>
      <c r="O138" s="84"/>
      <c r="P138" s="34"/>
      <c r="Q138" s="34"/>
      <c r="R138" s="84"/>
      <c r="S138" s="34"/>
      <c r="T138" s="34"/>
      <c r="U138" s="34"/>
      <c r="V138" s="34"/>
      <c r="W138" s="84"/>
      <c r="X138" s="84"/>
      <c r="Y138" s="84"/>
      <c r="Z138" s="84"/>
      <c r="AA138" s="84">
        <v>31</v>
      </c>
      <c r="AC138" s="84"/>
      <c r="AD138" s="92"/>
      <c r="AE138" s="92"/>
      <c r="AF138" s="92"/>
      <c r="AG138" s="92"/>
      <c r="AH138" s="93"/>
      <c r="AI138" s="93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</row>
    <row r="139" spans="1:75" x14ac:dyDescent="0.2">
      <c r="A139" s="102" t="s">
        <v>37</v>
      </c>
      <c r="B139" s="102">
        <f t="shared" ref="B139:V139" si="37">SUM(B108:B138)</f>
        <v>0</v>
      </c>
      <c r="C139" s="102">
        <f t="shared" si="37"/>
        <v>0</v>
      </c>
      <c r="D139" s="102">
        <f t="shared" si="37"/>
        <v>0</v>
      </c>
      <c r="E139" s="102">
        <f t="shared" si="37"/>
        <v>0</v>
      </c>
      <c r="F139" s="102">
        <f t="shared" si="37"/>
        <v>0</v>
      </c>
      <c r="G139" s="102">
        <f t="shared" si="37"/>
        <v>0</v>
      </c>
      <c r="H139" s="102">
        <f t="shared" si="37"/>
        <v>0</v>
      </c>
      <c r="I139" s="102">
        <f t="shared" si="37"/>
        <v>0</v>
      </c>
      <c r="J139" s="102">
        <f t="shared" si="37"/>
        <v>0</v>
      </c>
      <c r="K139" s="102">
        <f t="shared" si="37"/>
        <v>0</v>
      </c>
      <c r="L139" s="102">
        <f t="shared" si="37"/>
        <v>0</v>
      </c>
      <c r="M139" s="102">
        <f t="shared" si="37"/>
        <v>0</v>
      </c>
      <c r="N139" s="102">
        <f t="shared" si="37"/>
        <v>0</v>
      </c>
      <c r="O139" s="102">
        <f t="shared" si="37"/>
        <v>0</v>
      </c>
      <c r="P139" s="102">
        <f t="shared" si="37"/>
        <v>0</v>
      </c>
      <c r="Q139" s="102">
        <f t="shared" si="37"/>
        <v>0</v>
      </c>
      <c r="R139" s="102">
        <f t="shared" si="37"/>
        <v>0</v>
      </c>
      <c r="S139" s="102">
        <f t="shared" si="37"/>
        <v>0</v>
      </c>
      <c r="T139" s="102">
        <f t="shared" si="37"/>
        <v>0</v>
      </c>
      <c r="U139" s="102">
        <f t="shared" si="37"/>
        <v>0</v>
      </c>
      <c r="V139" s="102">
        <f t="shared" si="37"/>
        <v>0</v>
      </c>
      <c r="W139" s="102"/>
      <c r="X139" s="102"/>
      <c r="Y139" s="102"/>
      <c r="Z139" s="102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</row>
    <row r="140" spans="1:75" x14ac:dyDescent="0.2">
      <c r="A140" s="84"/>
      <c r="B140" s="84"/>
      <c r="C140" s="34" t="s">
        <v>214</v>
      </c>
      <c r="D140" s="84"/>
      <c r="E140" s="84"/>
      <c r="F140" s="84"/>
      <c r="G140" s="34" t="s">
        <v>220</v>
      </c>
      <c r="H140" s="34" t="s">
        <v>216</v>
      </c>
      <c r="I140" s="84"/>
      <c r="J140" s="84"/>
      <c r="K140" s="84"/>
      <c r="L140" s="84"/>
      <c r="M140" s="84"/>
      <c r="N140" s="34" t="s">
        <v>215</v>
      </c>
      <c r="O140" s="87"/>
      <c r="P140" s="34" t="s">
        <v>213</v>
      </c>
      <c r="Q140" s="165"/>
      <c r="R140" s="34" t="s">
        <v>225</v>
      </c>
      <c r="S140" s="34" t="s">
        <v>221</v>
      </c>
      <c r="T140" s="34" t="s">
        <v>232</v>
      </c>
      <c r="U140" s="34" t="s">
        <v>39</v>
      </c>
      <c r="V140" s="34" t="s">
        <v>218</v>
      </c>
      <c r="W140" s="34" t="s">
        <v>268</v>
      </c>
      <c r="X140" s="34" t="s">
        <v>270</v>
      </c>
      <c r="Y140" s="34" t="s">
        <v>267</v>
      </c>
      <c r="Z140" s="34"/>
      <c r="AC140" s="128"/>
      <c r="AD140" s="129"/>
      <c r="AE140" s="129"/>
      <c r="AF140" s="129"/>
      <c r="AG140" s="129"/>
      <c r="AH140" s="130"/>
      <c r="AI140" s="130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</row>
    <row r="141" spans="1:75" x14ac:dyDescent="0.2">
      <c r="A141" s="84" t="s">
        <v>42</v>
      </c>
      <c r="B141" s="84" t="s">
        <v>1</v>
      </c>
      <c r="C141" s="84" t="s">
        <v>2</v>
      </c>
      <c r="D141" s="84" t="s">
        <v>113</v>
      </c>
      <c r="E141" s="84" t="s">
        <v>4</v>
      </c>
      <c r="F141" s="84" t="s">
        <v>5</v>
      </c>
      <c r="G141" s="34" t="s">
        <v>219</v>
      </c>
      <c r="H141" s="34" t="s">
        <v>217</v>
      </c>
      <c r="I141" s="84" t="s">
        <v>6</v>
      </c>
      <c r="J141" s="84" t="s">
        <v>180</v>
      </c>
      <c r="K141" s="84" t="s">
        <v>96</v>
      </c>
      <c r="L141" s="84" t="s">
        <v>9</v>
      </c>
      <c r="M141" s="34" t="s">
        <v>195</v>
      </c>
      <c r="N141" s="84" t="s">
        <v>11</v>
      </c>
      <c r="O141" s="34" t="s">
        <v>209</v>
      </c>
      <c r="P141" s="84" t="s">
        <v>13</v>
      </c>
      <c r="Q141" s="162" t="s">
        <v>208</v>
      </c>
      <c r="R141" s="84" t="s">
        <v>191</v>
      </c>
      <c r="S141" s="34" t="s">
        <v>210</v>
      </c>
      <c r="T141" s="84" t="s">
        <v>17</v>
      </c>
      <c r="U141" s="34" t="s">
        <v>211</v>
      </c>
      <c r="V141" s="84" t="s">
        <v>19</v>
      </c>
      <c r="W141" s="34" t="s">
        <v>269</v>
      </c>
      <c r="X141" s="34" t="s">
        <v>271</v>
      </c>
      <c r="Y141" s="34" t="s">
        <v>213</v>
      </c>
      <c r="Z141" s="84"/>
      <c r="AC141" s="143">
        <v>117730</v>
      </c>
      <c r="AD141" s="132"/>
      <c r="AE141" s="133" t="s">
        <v>107</v>
      </c>
      <c r="AF141" s="132"/>
      <c r="AG141" s="132"/>
      <c r="AH141" s="134"/>
      <c r="AI141" s="105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</row>
    <row r="142" spans="1:75" x14ac:dyDescent="0.2">
      <c r="A142" s="84">
        <f>A107</f>
        <v>2022</v>
      </c>
      <c r="B142" s="84"/>
      <c r="C142" s="84"/>
      <c r="D142" s="84"/>
      <c r="E142" s="34" t="s">
        <v>212</v>
      </c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161"/>
      <c r="S142" s="84"/>
      <c r="T142" s="84"/>
      <c r="U142" s="84"/>
      <c r="V142" s="84"/>
      <c r="W142" s="84"/>
      <c r="X142" s="84"/>
      <c r="Y142" s="84"/>
      <c r="Z142" s="84"/>
      <c r="AC142" s="84"/>
      <c r="AD142" s="90" t="s">
        <v>42</v>
      </c>
      <c r="AE142" s="90" t="s">
        <v>115</v>
      </c>
      <c r="AF142" s="92" t="s">
        <v>99</v>
      </c>
      <c r="AG142" s="124" t="s">
        <v>116</v>
      </c>
      <c r="AH142" s="93" t="s">
        <v>100</v>
      </c>
      <c r="AI142" s="93" t="s">
        <v>178</v>
      </c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</row>
    <row r="143" spans="1:75" x14ac:dyDescent="0.2">
      <c r="A143" s="84">
        <v>1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>
        <v>1</v>
      </c>
      <c r="AC143" s="84" t="s">
        <v>1</v>
      </c>
      <c r="AD143" s="90">
        <f>B174</f>
        <v>0</v>
      </c>
      <c r="AE143" s="97">
        <v>1.4386956521739136</v>
      </c>
      <c r="AF143" s="93">
        <f>AP28</f>
        <v>0</v>
      </c>
      <c r="AG143" s="93">
        <f>Average!G499</f>
        <v>6.9767857142857155</v>
      </c>
      <c r="AH143" s="93">
        <f>BB$34+BB$35+BB$36+BB$37+AF143</f>
        <v>5.43</v>
      </c>
      <c r="AI143" s="111">
        <f>AI107+Table818304255667890114102[[#This Row],[Column3]]</f>
        <v>10.30526598803773</v>
      </c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</row>
    <row r="144" spans="1:75" x14ac:dyDescent="0.2">
      <c r="A144" s="84">
        <v>2</v>
      </c>
      <c r="B144" s="84"/>
      <c r="C144" s="84"/>
      <c r="D144" s="84"/>
      <c r="E144" s="34"/>
      <c r="F144" s="84"/>
      <c r="G144" s="34"/>
      <c r="H144" s="34"/>
      <c r="I144" s="34"/>
      <c r="J144" s="84"/>
      <c r="K144" s="84"/>
      <c r="L144" s="84"/>
      <c r="M144" s="84"/>
      <c r="N144" s="34"/>
      <c r="O144" s="34"/>
      <c r="P144" s="34"/>
      <c r="Q144" s="84"/>
      <c r="R144" s="84"/>
      <c r="S144" s="84"/>
      <c r="T144" s="84"/>
      <c r="U144" s="84"/>
      <c r="V144" s="34"/>
      <c r="W144" s="34"/>
      <c r="X144" s="34"/>
      <c r="Y144" s="34"/>
      <c r="Z144" s="34"/>
      <c r="AA144" s="84">
        <v>2</v>
      </c>
      <c r="AC144" s="84" t="s">
        <v>2</v>
      </c>
      <c r="AD144" s="90">
        <f>C174</f>
        <v>0</v>
      </c>
      <c r="AE144" s="97">
        <v>2.0531578947368421</v>
      </c>
      <c r="AF144" s="93">
        <f>AP29</f>
        <v>0</v>
      </c>
      <c r="AG144" s="93">
        <f>Average!G500</f>
        <v>9.8429244306418209</v>
      </c>
      <c r="AH144" s="93">
        <f>BC$34+BC$35+BC$36+BC$37+AF144</f>
        <v>8.49</v>
      </c>
      <c r="AI144" s="111">
        <f>AI108+Table818304255667890114102[[#This Row],[Column3]]</f>
        <v>14.84534245984643</v>
      </c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</row>
    <row r="145" spans="1:75" x14ac:dyDescent="0.2">
      <c r="A145" s="84">
        <v>3</v>
      </c>
      <c r="B145" s="84"/>
      <c r="C145" s="84"/>
      <c r="D145" s="84"/>
      <c r="E145" s="84"/>
      <c r="F145" s="34"/>
      <c r="G145" s="34"/>
      <c r="H145" s="34"/>
      <c r="I145" s="34"/>
      <c r="J145" s="84"/>
      <c r="K145" s="84"/>
      <c r="L145" s="84"/>
      <c r="M145" s="84"/>
      <c r="N145" s="34"/>
      <c r="O145" s="84"/>
      <c r="P145" s="34"/>
      <c r="Q145" s="84"/>
      <c r="R145" s="84"/>
      <c r="S145" s="84"/>
      <c r="T145" s="34"/>
      <c r="U145" s="34"/>
      <c r="V145" s="34"/>
      <c r="W145" s="34"/>
      <c r="X145" s="34"/>
      <c r="Y145" s="34"/>
      <c r="Z145" s="34"/>
      <c r="AA145" s="84">
        <v>3</v>
      </c>
      <c r="AC145" s="84" t="s">
        <v>113</v>
      </c>
      <c r="AD145" s="90">
        <f>D174</f>
        <v>0</v>
      </c>
      <c r="AE145" s="97"/>
      <c r="AF145" s="93">
        <f>AP30</f>
        <v>0</v>
      </c>
      <c r="AG145" s="93"/>
      <c r="AH145" s="93">
        <f>BD$34+BD$35+BD$36+BD$37+AF145</f>
        <v>2.7</v>
      </c>
      <c r="AI145" s="111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</row>
    <row r="146" spans="1:75" x14ac:dyDescent="0.2">
      <c r="A146" s="84">
        <v>4</v>
      </c>
      <c r="B146" s="84"/>
      <c r="C146" s="84"/>
      <c r="D146" s="84"/>
      <c r="E146" s="84"/>
      <c r="F146" s="34"/>
      <c r="G146" s="34"/>
      <c r="H146" s="34"/>
      <c r="I146" s="34"/>
      <c r="J146" s="84"/>
      <c r="K146" s="84"/>
      <c r="L146" s="84"/>
      <c r="M146" s="84"/>
      <c r="N146" s="34"/>
      <c r="O146" s="84"/>
      <c r="P146" s="34"/>
      <c r="Q146" s="84"/>
      <c r="R146" s="84"/>
      <c r="S146" s="84"/>
      <c r="T146" s="34"/>
      <c r="U146" s="34"/>
      <c r="V146" s="34"/>
      <c r="W146" s="84"/>
      <c r="X146" s="84"/>
      <c r="Y146" s="84"/>
      <c r="Z146" s="84"/>
      <c r="AA146" s="84">
        <v>4</v>
      </c>
      <c r="AC146" s="84" t="s">
        <v>4</v>
      </c>
      <c r="AD146" s="90">
        <f>E174</f>
        <v>0</v>
      </c>
      <c r="AE146" s="97">
        <v>1.7382608695652173</v>
      </c>
      <c r="AF146" s="93">
        <f>AP31</f>
        <v>0</v>
      </c>
      <c r="AG146" s="93">
        <f>Average!G502</f>
        <v>10.476071428571428</v>
      </c>
      <c r="AH146" s="93">
        <f>BE$34+BE$35+BE$36+BE$37+AF146</f>
        <v>4.68</v>
      </c>
      <c r="AI146" s="111">
        <f>AI110+Table818304255667890114102[[#This Row],[Column3]]</f>
        <v>15.800993788819873</v>
      </c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</row>
    <row r="147" spans="1:75" x14ac:dyDescent="0.2">
      <c r="A147" s="84">
        <v>5</v>
      </c>
      <c r="B147" s="84"/>
      <c r="C147" s="84"/>
      <c r="D147" s="84"/>
      <c r="E147" s="84"/>
      <c r="F147" s="84"/>
      <c r="G147" s="34"/>
      <c r="H147" s="34"/>
      <c r="I147" s="34"/>
      <c r="J147" s="84"/>
      <c r="L147" s="84"/>
      <c r="M147" s="84"/>
      <c r="N147" s="34"/>
      <c r="O147" s="34"/>
      <c r="P147" s="84"/>
      <c r="Q147" s="84"/>
      <c r="R147" s="84"/>
      <c r="T147" s="34"/>
      <c r="U147" s="34"/>
      <c r="V147" s="34"/>
      <c r="W147" s="84"/>
      <c r="X147" s="84"/>
      <c r="Y147" s="84"/>
      <c r="Z147" s="84"/>
      <c r="AA147" s="84">
        <v>5</v>
      </c>
      <c r="AC147" s="84" t="s">
        <v>5</v>
      </c>
      <c r="AD147" s="90">
        <f>F174</f>
        <v>0</v>
      </c>
      <c r="AE147" s="97">
        <v>1.7795652173913044</v>
      </c>
      <c r="AF147" s="93">
        <f>AP32</f>
        <v>0</v>
      </c>
      <c r="AG147" s="93">
        <f>Average!G503</f>
        <v>7.65</v>
      </c>
      <c r="AH147" s="93">
        <f>BF$34+BF$35+BF$36+BF$37+AF147</f>
        <v>6.42</v>
      </c>
      <c r="AI147" s="111">
        <f>AI111+Table818304255667890114102[[#This Row],[Column3]]</f>
        <v>11.94571875387093</v>
      </c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</row>
    <row r="148" spans="1:75" x14ac:dyDescent="0.2">
      <c r="A148" s="84">
        <v>6</v>
      </c>
      <c r="B148" s="84"/>
      <c r="C148" s="34"/>
      <c r="D148" s="84"/>
      <c r="E148" s="84"/>
      <c r="F148" s="84"/>
      <c r="G148" s="34"/>
      <c r="H148" s="84"/>
      <c r="I148" s="34"/>
      <c r="J148" s="84"/>
      <c r="K148" s="84"/>
      <c r="L148" s="84"/>
      <c r="M148" s="84"/>
      <c r="N148" s="34"/>
      <c r="O148" s="34"/>
      <c r="P148" s="34"/>
      <c r="Q148" s="84"/>
      <c r="R148" s="84"/>
      <c r="S148" s="84"/>
      <c r="T148" s="34"/>
      <c r="U148" s="34"/>
      <c r="V148" s="34"/>
      <c r="W148" s="34"/>
      <c r="X148" s="34"/>
      <c r="Y148" s="34"/>
      <c r="Z148" s="34"/>
      <c r="AA148" s="84">
        <v>6</v>
      </c>
      <c r="AC148" s="84" t="s">
        <v>6</v>
      </c>
      <c r="AD148" s="90">
        <f>I174</f>
        <v>0</v>
      </c>
      <c r="AE148" s="97">
        <v>1.2595000000000001</v>
      </c>
      <c r="AF148" s="93">
        <f t="shared" ref="AF148:AF161" si="38">AP35</f>
        <v>0</v>
      </c>
      <c r="AG148" s="93">
        <f>Average!G504</f>
        <v>6.444</v>
      </c>
      <c r="AH148" s="93">
        <f>BI$34+BI$35+BI$36+BI$37+AF148</f>
        <v>4.45</v>
      </c>
      <c r="AI148" s="111">
        <f>AI112+Table818304255667890114102[[#This Row],[Column3]]</f>
        <v>10.045232198142415</v>
      </c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</row>
    <row r="149" spans="1:75" x14ac:dyDescent="0.2">
      <c r="A149" s="84">
        <v>7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84"/>
      <c r="N149" s="84"/>
      <c r="O149" s="34"/>
      <c r="P149" s="34"/>
      <c r="Q149" s="34"/>
      <c r="R149" s="34"/>
      <c r="S149" s="34"/>
      <c r="T149" s="34"/>
      <c r="U149" s="34"/>
      <c r="V149" s="34"/>
      <c r="W149" s="84"/>
      <c r="X149" s="84"/>
      <c r="Y149" s="84"/>
      <c r="Z149" s="84"/>
      <c r="AA149" s="84">
        <v>7</v>
      </c>
      <c r="AC149" s="84" t="s">
        <v>180</v>
      </c>
      <c r="AD149" s="90">
        <f>J174</f>
        <v>0</v>
      </c>
      <c r="AE149" s="97">
        <v>1.2569565217391305</v>
      </c>
      <c r="AF149" s="93">
        <f t="shared" si="38"/>
        <v>0</v>
      </c>
      <c r="AG149" s="93">
        <f>Average!G505</f>
        <v>7.2267857142857137</v>
      </c>
      <c r="AH149" s="93">
        <f>BJ$34+BJ$35+BJ$36+BJ$37+AF149</f>
        <v>6.86</v>
      </c>
      <c r="AI149" s="111">
        <f>AI113+Table818304255667890114102[[#This Row],[Column3]]</f>
        <v>11.533264275981667</v>
      </c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</row>
    <row r="150" spans="1:75" x14ac:dyDescent="0.2">
      <c r="A150" s="84">
        <v>8</v>
      </c>
      <c r="B150" s="34"/>
      <c r="C150" s="34"/>
      <c r="D150" s="84"/>
      <c r="E150" s="84"/>
      <c r="F150" s="84"/>
      <c r="G150" s="34"/>
      <c r="H150" s="34"/>
      <c r="I150" s="34"/>
      <c r="J150" s="34"/>
      <c r="K150" s="34"/>
      <c r="L150" s="34"/>
      <c r="M150" s="84"/>
      <c r="N150" s="34"/>
      <c r="O150" s="34"/>
      <c r="P150" s="84"/>
      <c r="Q150" s="34"/>
      <c r="R150" s="34"/>
      <c r="S150" s="34"/>
      <c r="T150" s="34"/>
      <c r="U150" s="34"/>
      <c r="V150" s="34"/>
      <c r="W150" s="84"/>
      <c r="X150" s="84"/>
      <c r="Y150" s="84"/>
      <c r="Z150" s="84"/>
      <c r="AA150" s="84">
        <v>8</v>
      </c>
      <c r="AC150" s="84" t="s">
        <v>96</v>
      </c>
      <c r="AD150" s="90">
        <f>K174</f>
        <v>0</v>
      </c>
      <c r="AE150" s="97"/>
      <c r="AF150" s="93">
        <f t="shared" si="38"/>
        <v>0</v>
      </c>
      <c r="AG150" s="93"/>
      <c r="AH150" s="93">
        <f>BK$34+BK$35+BK$36+BK$37+AF150</f>
        <v>5.91</v>
      </c>
      <c r="AI150" s="111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</row>
    <row r="151" spans="1:75" x14ac:dyDescent="0.2">
      <c r="A151" s="84">
        <v>9</v>
      </c>
      <c r="B151" s="84"/>
      <c r="C151" s="84"/>
      <c r="D151" s="84"/>
      <c r="E151" s="34"/>
      <c r="F151" s="84"/>
      <c r="G151" s="34"/>
      <c r="H151" s="34"/>
      <c r="I151" s="139"/>
      <c r="J151" s="159"/>
      <c r="K151" s="159"/>
      <c r="L151" s="159"/>
      <c r="M151" s="84"/>
      <c r="N151" s="84"/>
      <c r="O151" s="84"/>
      <c r="Q151" s="84"/>
      <c r="R151" s="84"/>
      <c r="S151" s="84"/>
      <c r="T151" s="34"/>
      <c r="U151" s="34"/>
      <c r="V151" s="84"/>
      <c r="W151" s="84"/>
      <c r="X151" s="84"/>
      <c r="Y151" s="84"/>
      <c r="Z151" s="84"/>
      <c r="AA151" s="84">
        <v>9</v>
      </c>
      <c r="AC151" s="84" t="s">
        <v>9</v>
      </c>
      <c r="AD151" s="90">
        <f>L174</f>
        <v>0</v>
      </c>
      <c r="AE151" s="97">
        <v>1.8126086956521741</v>
      </c>
      <c r="AF151" s="93">
        <f t="shared" si="38"/>
        <v>0</v>
      </c>
      <c r="AG151" s="93">
        <f>Average!G507</f>
        <v>9.0385714285714283</v>
      </c>
      <c r="AH151" s="93">
        <f>BL$34+BL$35+BL$36+BL$37+AF151</f>
        <v>7.7</v>
      </c>
      <c r="AI151" s="111">
        <f>AI115+Table818304255667890114102[[#This Row],[Column3]]</f>
        <v>13.600504061156236</v>
      </c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</row>
    <row r="152" spans="1:75" x14ac:dyDescent="0.2">
      <c r="A152" s="84">
        <v>10</v>
      </c>
      <c r="B152" s="84"/>
      <c r="C152" s="84"/>
      <c r="D152" s="84"/>
      <c r="E152" s="84"/>
      <c r="F152" s="84"/>
      <c r="G152" s="34"/>
      <c r="H152" s="159"/>
      <c r="I152" s="84"/>
      <c r="J152" s="84"/>
      <c r="K152" s="84"/>
      <c r="L152" s="84"/>
      <c r="M152" s="84"/>
      <c r="N152" s="34"/>
      <c r="O152" s="34"/>
      <c r="P152" s="34"/>
      <c r="Q152" s="84"/>
      <c r="R152" s="34"/>
      <c r="S152" s="34"/>
      <c r="T152" s="84"/>
      <c r="U152" s="34"/>
      <c r="V152" s="84"/>
      <c r="W152" s="84"/>
      <c r="X152" s="84"/>
      <c r="Y152" s="84"/>
      <c r="Z152" s="84"/>
      <c r="AA152" s="84">
        <v>10</v>
      </c>
      <c r="AC152" s="34" t="s">
        <v>195</v>
      </c>
      <c r="AD152" s="90">
        <f>M174</f>
        <v>0</v>
      </c>
      <c r="AE152" s="97">
        <v>1.4082608695652177</v>
      </c>
      <c r="AF152" s="93">
        <f t="shared" si="38"/>
        <v>0</v>
      </c>
      <c r="AG152" s="93">
        <f>Average!G508</f>
        <v>8.0133333333333336</v>
      </c>
      <c r="AH152" s="93">
        <f>BM$34+BM$35+BM$36+BM$37+AF152</f>
        <v>0</v>
      </c>
      <c r="AI152" s="111">
        <f>AI116+Table818304255667890114102[[#This Row],[Column3]]</f>
        <v>12.041358695652175</v>
      </c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</row>
    <row r="153" spans="1:75" x14ac:dyDescent="0.2">
      <c r="A153" s="84">
        <v>11</v>
      </c>
      <c r="B153" s="84"/>
      <c r="E153" s="84"/>
      <c r="F153" s="84"/>
      <c r="G153" s="84"/>
      <c r="H153" s="84"/>
      <c r="I153" s="84"/>
      <c r="J153" s="84"/>
      <c r="L153" s="34"/>
      <c r="M153" s="84"/>
      <c r="N153" s="34"/>
      <c r="O153" s="34"/>
      <c r="P153" s="34"/>
      <c r="Q153" s="84"/>
      <c r="R153" s="34"/>
      <c r="S153" s="34"/>
      <c r="T153" s="34"/>
      <c r="U153" s="34"/>
      <c r="V153" s="34"/>
      <c r="W153" s="84"/>
      <c r="X153" s="84"/>
      <c r="Y153" s="84"/>
      <c r="Z153" s="84"/>
      <c r="AA153" s="84">
        <v>11</v>
      </c>
      <c r="AC153" s="84" t="s">
        <v>11</v>
      </c>
      <c r="AD153" s="90">
        <f>N174</f>
        <v>0</v>
      </c>
      <c r="AE153" s="97">
        <v>2.1213043478260873</v>
      </c>
      <c r="AF153" s="93">
        <f t="shared" si="38"/>
        <v>0</v>
      </c>
      <c r="AG153" s="93">
        <f>Average!G509</f>
        <v>8.8178571428571431</v>
      </c>
      <c r="AH153" s="93">
        <f>BN$34+BN$35+BN$36+BN$37+AF153</f>
        <v>8.51</v>
      </c>
      <c r="AI153" s="111">
        <f>AI117+Table818304255667890114102[[#This Row],[Column3]]</f>
        <v>13.527843340234643</v>
      </c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</row>
    <row r="154" spans="1:75" x14ac:dyDescent="0.2">
      <c r="A154" s="84">
        <v>12</v>
      </c>
      <c r="B154" s="84"/>
      <c r="F154" s="84"/>
      <c r="G154" s="34"/>
      <c r="H154" s="159"/>
      <c r="I154" s="159"/>
      <c r="J154" s="84"/>
      <c r="L154" s="84"/>
      <c r="M154" s="84"/>
      <c r="N154" s="34"/>
      <c r="O154" s="34"/>
      <c r="P154" s="34"/>
      <c r="Q154" s="84"/>
      <c r="R154" s="34"/>
      <c r="S154" s="34"/>
      <c r="T154" s="34"/>
      <c r="U154" s="34"/>
      <c r="V154" s="34"/>
      <c r="W154" s="84"/>
      <c r="X154" s="84"/>
      <c r="Y154" s="84"/>
      <c r="Z154" s="84"/>
      <c r="AA154" s="84">
        <v>12</v>
      </c>
      <c r="AC154" s="84" t="str">
        <f>O141</f>
        <v>Dye Seed</v>
      </c>
      <c r="AD154" s="90">
        <f>O174</f>
        <v>0</v>
      </c>
      <c r="AE154" s="97">
        <v>1.4760869565217392</v>
      </c>
      <c r="AF154" s="93">
        <f t="shared" si="38"/>
        <v>0</v>
      </c>
      <c r="AG154" s="93">
        <f>Average!G510</f>
        <v>7.2758333333333338</v>
      </c>
      <c r="AH154" s="93">
        <f>BO$34+BO$35+BO$36+BO$37+AF154</f>
        <v>0</v>
      </c>
      <c r="AI154" s="111">
        <f>AI118+Table818304255667890114102[[#This Row],[Column3]]</f>
        <v>11.13005928853755</v>
      </c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</row>
    <row r="155" spans="1:75" x14ac:dyDescent="0.2">
      <c r="A155" s="84">
        <v>13</v>
      </c>
      <c r="B155" s="84"/>
      <c r="C155" s="84"/>
      <c r="D155" s="84"/>
      <c r="F155" s="84"/>
      <c r="G155" s="34"/>
      <c r="H155" s="159"/>
      <c r="I155" s="159"/>
      <c r="J155" s="84"/>
      <c r="K155" s="84"/>
      <c r="L155" s="84"/>
      <c r="M155" s="84"/>
      <c r="N155" s="34"/>
      <c r="O155" s="84"/>
      <c r="P155" s="34"/>
      <c r="Q155" s="84"/>
      <c r="S155" s="84"/>
      <c r="T155" s="34"/>
      <c r="U155" s="34"/>
      <c r="V155" s="34"/>
      <c r="W155" s="84"/>
      <c r="X155" s="84"/>
      <c r="Y155" s="84"/>
      <c r="Z155" s="84"/>
      <c r="AA155" s="84">
        <v>13</v>
      </c>
      <c r="AC155" s="84" t="s">
        <v>13</v>
      </c>
      <c r="AD155" s="90">
        <f>P174</f>
        <v>0</v>
      </c>
      <c r="AE155" s="97">
        <v>1.5530434782608697</v>
      </c>
      <c r="AF155" s="93">
        <f t="shared" si="38"/>
        <v>0</v>
      </c>
      <c r="AG155" s="93">
        <f>Average!G511</f>
        <v>7.5389285714285723</v>
      </c>
      <c r="AH155" s="93">
        <f>BP$34+BP$35+BP$36+BP$37+AF155</f>
        <v>6.34</v>
      </c>
      <c r="AI155" s="111">
        <f>AI119+Table818304255667890114102[[#This Row],[Column3]]</f>
        <v>11.217950310559006</v>
      </c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</row>
    <row r="156" spans="1:75" x14ac:dyDescent="0.2">
      <c r="A156" s="84">
        <v>14</v>
      </c>
      <c r="B156" s="34"/>
      <c r="C156" s="84"/>
      <c r="D156" s="84"/>
      <c r="E156" s="84"/>
      <c r="F156" s="84"/>
      <c r="G156" s="84"/>
      <c r="H156" s="159"/>
      <c r="I156" s="84"/>
      <c r="J156" s="84"/>
      <c r="K156" s="34"/>
      <c r="L156" s="84"/>
      <c r="M156" s="84"/>
      <c r="N156" s="84"/>
      <c r="O156" s="84"/>
      <c r="P156" s="84"/>
      <c r="Q156" s="84"/>
      <c r="R156" s="84"/>
      <c r="T156" s="84"/>
      <c r="U156" s="84"/>
      <c r="V156" s="84"/>
      <c r="W156" s="34"/>
      <c r="X156" s="34"/>
      <c r="Y156" s="34"/>
      <c r="Z156" s="34"/>
      <c r="AA156" s="84">
        <v>14</v>
      </c>
      <c r="AC156" s="84" t="s">
        <v>14</v>
      </c>
      <c r="AD156" s="90">
        <f>Q174</f>
        <v>0</v>
      </c>
      <c r="AE156" s="97">
        <v>1.2021739130434785</v>
      </c>
      <c r="AF156" s="93">
        <f t="shared" si="38"/>
        <v>0</v>
      </c>
      <c r="AG156" s="93">
        <f>Average!G512</f>
        <v>6.628494098494099</v>
      </c>
      <c r="AH156" s="93">
        <f>BQ$34+BQ$35+BQ$36+BQ$37+AF156</f>
        <v>4.66</v>
      </c>
      <c r="AI156" s="111">
        <f>AI120+Table818304255667890114102[[#This Row],[Column3]]</f>
        <v>10.213309090265613</v>
      </c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</row>
    <row r="157" spans="1:75" x14ac:dyDescent="0.2">
      <c r="A157" s="84">
        <v>15</v>
      </c>
      <c r="B157" s="34"/>
      <c r="C157" s="84"/>
      <c r="D157" s="84"/>
      <c r="E157" s="34"/>
      <c r="F157" s="34"/>
      <c r="G157" s="34"/>
      <c r="H157" s="159"/>
      <c r="I157" s="159"/>
      <c r="J157" s="34"/>
      <c r="K157" s="34"/>
      <c r="L157" s="34"/>
      <c r="M157" s="84"/>
      <c r="N157" s="34"/>
      <c r="O157" s="84"/>
      <c r="P157" s="34"/>
      <c r="Q157" s="84"/>
      <c r="R157" s="84"/>
      <c r="S157" s="84"/>
      <c r="T157" s="34"/>
      <c r="U157" s="34"/>
      <c r="V157" s="34"/>
      <c r="W157" s="84"/>
      <c r="X157" s="84"/>
      <c r="Y157" s="84"/>
      <c r="Z157" s="84"/>
      <c r="AA157" s="84">
        <v>15</v>
      </c>
      <c r="AC157" s="84" t="str">
        <f>R141</f>
        <v>Mayveiw</v>
      </c>
      <c r="AD157" s="90">
        <f>R174</f>
        <v>0</v>
      </c>
      <c r="AE157" s="97">
        <v>1.5329411764705885</v>
      </c>
      <c r="AF157" s="93">
        <f t="shared" si="38"/>
        <v>0</v>
      </c>
      <c r="AG157" s="93">
        <f>Average!G513</f>
        <v>7.0888235294117647</v>
      </c>
      <c r="AH157" s="93">
        <f>BR$34+BR$35+BR$36+BR$37+AF157</f>
        <v>0</v>
      </c>
      <c r="AI157" s="111">
        <f>AI121+Table818304255667890114102[[#This Row],[Column3]]</f>
        <v>11.177516339869282</v>
      </c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</row>
    <row r="158" spans="1:75" x14ac:dyDescent="0.2">
      <c r="A158" s="84">
        <v>16</v>
      </c>
      <c r="B158" s="34"/>
      <c r="C158" s="34"/>
      <c r="D158" s="34"/>
      <c r="E158" s="34"/>
      <c r="F158" s="34"/>
      <c r="G158" s="34"/>
      <c r="H158" s="159"/>
      <c r="I158" s="159"/>
      <c r="J158" s="34"/>
      <c r="K158" s="34"/>
      <c r="L158" s="34"/>
      <c r="M158" s="84"/>
      <c r="N158" s="34"/>
      <c r="O158" s="34"/>
      <c r="P158" s="84"/>
      <c r="Q158" s="84"/>
      <c r="R158" s="84"/>
      <c r="S158" s="84"/>
      <c r="T158" s="34"/>
      <c r="U158" s="34"/>
      <c r="V158" s="34"/>
      <c r="W158" s="84"/>
      <c r="X158" s="84"/>
      <c r="Y158" s="84"/>
      <c r="Z158" s="84"/>
      <c r="AA158" s="84">
        <v>16</v>
      </c>
      <c r="AC158" s="84" t="s">
        <v>16</v>
      </c>
      <c r="AD158" s="90">
        <f>S174</f>
        <v>0</v>
      </c>
      <c r="AE158" s="97">
        <v>1.8195652173913046</v>
      </c>
      <c r="AF158" s="93">
        <f t="shared" si="38"/>
        <v>0</v>
      </c>
      <c r="AG158" s="93">
        <f>Average!G514</f>
        <v>9.0135714285714297</v>
      </c>
      <c r="AH158" s="93">
        <f>BS$34+BS$35+BS$36+BS$37+AF158</f>
        <v>7.7600000000000007</v>
      </c>
      <c r="AI158" s="111">
        <f>AI122+Table818304255667890114102[[#This Row],[Column3]]</f>
        <v>13.900007166746297</v>
      </c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</row>
    <row r="159" spans="1:75" x14ac:dyDescent="0.2">
      <c r="A159" s="84">
        <v>17</v>
      </c>
      <c r="B159" s="34"/>
      <c r="C159" s="34"/>
      <c r="D159" s="34"/>
      <c r="E159" s="34"/>
      <c r="F159" s="34"/>
      <c r="G159" s="34"/>
      <c r="H159" s="159"/>
      <c r="I159" s="159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84">
        <v>17</v>
      </c>
      <c r="AC159" s="84" t="s">
        <v>17</v>
      </c>
      <c r="AD159" s="90">
        <f>T174</f>
        <v>0</v>
      </c>
      <c r="AE159" s="97">
        <v>1.8740909090909093</v>
      </c>
      <c r="AF159" s="93">
        <f t="shared" si="38"/>
        <v>0</v>
      </c>
      <c r="AG159" s="93">
        <f>Average!G515</f>
        <v>8.465569800569801</v>
      </c>
      <c r="AH159" s="93">
        <f>BT$34+BT$35+BT$36+BT$37+AF159</f>
        <v>6.1</v>
      </c>
      <c r="AI159" s="111">
        <f>AI123+Table818304255667890114102[[#This Row],[Column3]]</f>
        <v>12.432089947089949</v>
      </c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</row>
    <row r="160" spans="1:75" x14ac:dyDescent="0.2">
      <c r="A160" s="84">
        <v>18</v>
      </c>
      <c r="B160" s="34"/>
      <c r="C160" s="34"/>
      <c r="E160" s="34"/>
      <c r="F160" s="34"/>
      <c r="G160" s="34"/>
      <c r="H160" s="159"/>
      <c r="I160" s="159"/>
      <c r="J160" s="34"/>
      <c r="K160" s="34"/>
      <c r="L160" s="34"/>
      <c r="M160" s="34"/>
      <c r="N160" s="34"/>
      <c r="O160" s="34"/>
      <c r="P160" s="8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84">
        <v>18</v>
      </c>
      <c r="AC160" s="84" t="s">
        <v>18</v>
      </c>
      <c r="AD160" s="90">
        <f>U174</f>
        <v>0</v>
      </c>
      <c r="AE160" s="97">
        <v>1.6174999999999999</v>
      </c>
      <c r="AF160" s="93">
        <f t="shared" si="38"/>
        <v>0</v>
      </c>
      <c r="AG160" s="93">
        <f>Average!G516</f>
        <v>9.083846153846153</v>
      </c>
      <c r="AH160" s="93">
        <f>BU$34+BU$35+BU$36+BU$37+AF160</f>
        <v>0</v>
      </c>
      <c r="AI160" s="111">
        <f>AI124+Table818304255667890114102[[#This Row],[Column3]]</f>
        <v>12.889551282051283</v>
      </c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</row>
    <row r="161" spans="1:75" x14ac:dyDescent="0.2">
      <c r="A161" s="84">
        <v>19</v>
      </c>
      <c r="B161" s="34"/>
      <c r="C161" s="34"/>
      <c r="D161" s="84"/>
      <c r="E161" s="34"/>
      <c r="F161" s="34"/>
      <c r="G161" s="34"/>
      <c r="H161" s="34"/>
      <c r="I161" s="159"/>
      <c r="J161" s="34"/>
      <c r="K161" s="34"/>
      <c r="L161" s="34"/>
      <c r="M161" s="84"/>
      <c r="N161" s="84"/>
      <c r="O161" s="34"/>
      <c r="P161" s="84"/>
      <c r="Q161" s="34"/>
      <c r="R161" s="84"/>
      <c r="S161" s="34"/>
      <c r="T161" s="84"/>
      <c r="U161" s="84"/>
      <c r="V161" s="34"/>
      <c r="W161" s="34"/>
      <c r="X161" s="34"/>
      <c r="Y161" s="34"/>
      <c r="Z161" s="34"/>
      <c r="AA161" s="84">
        <v>19</v>
      </c>
      <c r="AC161" s="84" t="s">
        <v>19</v>
      </c>
      <c r="AD161" s="90">
        <f>V174</f>
        <v>0</v>
      </c>
      <c r="AE161" s="97">
        <v>2.9038461538461533</v>
      </c>
      <c r="AF161" s="93">
        <f t="shared" si="38"/>
        <v>0</v>
      </c>
      <c r="AG161" s="93">
        <f>Average!G517</f>
        <v>15.193055555555555</v>
      </c>
      <c r="AH161" s="93">
        <f>BV$34+BV$35+BV$36+BV$37+AF161</f>
        <v>6.37</v>
      </c>
      <c r="AI161" s="111">
        <f>AI125+Table818304255667890114102[[#This Row],[Column3]]</f>
        <v>20.76794871794872</v>
      </c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</row>
    <row r="162" spans="1:75" x14ac:dyDescent="0.2">
      <c r="A162" s="84">
        <v>20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84"/>
      <c r="N162" s="84"/>
      <c r="O162" s="34"/>
      <c r="P162" s="84"/>
      <c r="Q162" s="84"/>
      <c r="R162" s="34"/>
      <c r="S162" s="84"/>
      <c r="T162" s="84"/>
      <c r="U162" s="84"/>
      <c r="V162" s="34"/>
      <c r="W162" s="34"/>
      <c r="X162" s="34"/>
      <c r="Y162" s="34"/>
      <c r="Z162" s="34"/>
      <c r="AA162" s="84">
        <v>20</v>
      </c>
      <c r="AC162" s="84"/>
      <c r="AD162" s="90"/>
      <c r="AE162" s="90"/>
      <c r="AF162" s="92"/>
      <c r="AG162" s="92"/>
      <c r="AH162" s="93"/>
      <c r="AI162" s="109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</row>
    <row r="163" spans="1:75" x14ac:dyDescent="0.2">
      <c r="A163" s="84">
        <v>21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8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84">
        <v>21</v>
      </c>
      <c r="AC163" s="84" t="s">
        <v>101</v>
      </c>
      <c r="AD163" s="90"/>
      <c r="AE163" s="90"/>
      <c r="AF163" s="92"/>
      <c r="AG163" s="172"/>
      <c r="AH163" s="92" t="s">
        <v>145</v>
      </c>
      <c r="AI163" s="93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</row>
    <row r="164" spans="1:75" x14ac:dyDescent="0.2">
      <c r="A164" s="84">
        <v>22</v>
      </c>
      <c r="B164" s="34"/>
      <c r="C164" s="84"/>
      <c r="D164" s="34"/>
      <c r="E164" s="84"/>
      <c r="F164" s="84"/>
      <c r="G164" s="34"/>
      <c r="H164" s="34"/>
      <c r="I164" s="34"/>
      <c r="J164" s="34"/>
      <c r="K164" s="34"/>
      <c r="L164" s="34"/>
      <c r="M164" s="8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84">
        <v>22</v>
      </c>
      <c r="AC164" s="84"/>
      <c r="AD164" s="91" t="s">
        <v>102</v>
      </c>
      <c r="AE164" s="91"/>
      <c r="AF164" s="92"/>
      <c r="AG164" s="92"/>
      <c r="AH164" s="93"/>
      <c r="AI164" s="109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</row>
    <row r="165" spans="1:75" x14ac:dyDescent="0.2">
      <c r="A165" s="84">
        <v>23</v>
      </c>
      <c r="B165" s="84"/>
      <c r="C165" s="84"/>
      <c r="D165" s="84"/>
      <c r="E165" s="84"/>
      <c r="F165" s="84"/>
      <c r="G165" s="84"/>
      <c r="H165" s="84"/>
      <c r="I165" s="34"/>
      <c r="J165" s="84"/>
      <c r="L165" s="34"/>
      <c r="M165" s="8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84">
        <v>23</v>
      </c>
      <c r="AC165" s="84"/>
      <c r="AD165" s="90"/>
      <c r="AE165" s="90"/>
      <c r="AF165" s="92"/>
      <c r="AG165" s="92"/>
      <c r="AH165" s="93"/>
      <c r="AI165" s="93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</row>
    <row r="166" spans="1:75" x14ac:dyDescent="0.2">
      <c r="A166" s="84">
        <v>24</v>
      </c>
      <c r="B166" s="84"/>
      <c r="C166" s="84"/>
      <c r="D166" s="84"/>
      <c r="E166" s="84"/>
      <c r="F166" s="84"/>
      <c r="G166" s="84"/>
      <c r="H166" s="84"/>
      <c r="I166" s="84"/>
      <c r="J166" s="84"/>
      <c r="L166" s="34"/>
      <c r="M166" s="84"/>
      <c r="N166" s="34"/>
      <c r="O166" s="34"/>
      <c r="P166" s="34"/>
      <c r="Q166" s="84"/>
      <c r="R166" s="34"/>
      <c r="S166" s="34"/>
      <c r="T166" s="34"/>
      <c r="U166" s="84"/>
      <c r="V166" s="34"/>
      <c r="W166" s="34"/>
      <c r="X166" s="34"/>
      <c r="Y166" s="34"/>
      <c r="Z166" s="34"/>
      <c r="AA166" s="84">
        <v>24</v>
      </c>
      <c r="AC166" s="84"/>
      <c r="AD166" s="90"/>
      <c r="AE166" s="90"/>
      <c r="AF166" s="92"/>
      <c r="AG166" s="92"/>
      <c r="AH166" s="93"/>
      <c r="AI166" s="93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</row>
    <row r="167" spans="1:75" x14ac:dyDescent="0.2">
      <c r="A167" s="84">
        <v>25</v>
      </c>
      <c r="B167" s="34"/>
      <c r="C167" s="84"/>
      <c r="D167" s="84"/>
      <c r="F167" s="84"/>
      <c r="G167" s="34"/>
      <c r="H167" s="34"/>
      <c r="I167" s="34"/>
      <c r="J167" s="84"/>
      <c r="L167" s="34"/>
      <c r="M167" s="8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84">
        <v>25</v>
      </c>
      <c r="AC167" s="84"/>
      <c r="AD167" s="90"/>
      <c r="AE167" s="90"/>
      <c r="AF167" s="92"/>
      <c r="AG167" s="92"/>
      <c r="AH167" s="93"/>
      <c r="AI167" s="93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</row>
    <row r="168" spans="1:75" x14ac:dyDescent="0.2">
      <c r="A168" s="84">
        <v>26</v>
      </c>
      <c r="B168" s="34"/>
      <c r="C168" s="84"/>
      <c r="E168" s="84"/>
      <c r="F168" s="34"/>
      <c r="G168" s="34"/>
      <c r="H168" s="84"/>
      <c r="I168" s="84"/>
      <c r="J168" s="84"/>
      <c r="L168" s="34"/>
      <c r="M168" s="84"/>
      <c r="N168" s="34"/>
      <c r="O168" s="34"/>
      <c r="P168" s="34"/>
      <c r="Q168" s="34"/>
      <c r="R168" s="34"/>
      <c r="S168" s="34"/>
      <c r="T168" s="34"/>
      <c r="U168" s="34"/>
      <c r="V168" s="34"/>
      <c r="W168" s="84"/>
      <c r="X168" s="84"/>
      <c r="Y168" s="84"/>
      <c r="Z168" s="84"/>
      <c r="AA168" s="84">
        <v>26</v>
      </c>
      <c r="AC168" s="84"/>
      <c r="AD168" s="90"/>
      <c r="AE168" s="90"/>
      <c r="AF168" s="92"/>
      <c r="AG168" s="92"/>
      <c r="AH168" s="93"/>
      <c r="AI168" s="93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</row>
    <row r="169" spans="1:75" x14ac:dyDescent="0.2">
      <c r="A169" s="84">
        <v>27</v>
      </c>
      <c r="B169" s="34"/>
      <c r="C169" s="84"/>
      <c r="D169" s="84"/>
      <c r="E169" s="84"/>
      <c r="F169" s="84"/>
      <c r="G169" s="34"/>
      <c r="H169" s="84"/>
      <c r="I169" s="34"/>
      <c r="J169" s="84"/>
      <c r="K169" s="84"/>
      <c r="L169" s="34"/>
      <c r="M169" s="34"/>
      <c r="N169" s="34"/>
      <c r="O169" s="34"/>
      <c r="P169" s="34"/>
      <c r="Q169" s="84"/>
      <c r="R169" s="34"/>
      <c r="S169" s="34"/>
      <c r="T169" s="34"/>
      <c r="U169" s="34"/>
      <c r="V169" s="84"/>
      <c r="W169" s="84"/>
      <c r="X169" s="84"/>
      <c r="Y169" s="84"/>
      <c r="Z169" s="84"/>
      <c r="AA169" s="84">
        <v>27</v>
      </c>
      <c r="AC169" s="84"/>
      <c r="AD169" s="90"/>
      <c r="AE169" s="90"/>
      <c r="AF169" s="92"/>
      <c r="AG169" s="92"/>
      <c r="AH169" s="93"/>
      <c r="AI169" s="93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</row>
    <row r="170" spans="1:75" x14ac:dyDescent="0.2">
      <c r="A170" s="84">
        <v>28</v>
      </c>
      <c r="C170" s="84"/>
      <c r="F170" s="84"/>
      <c r="G170" s="84"/>
      <c r="H170" s="84"/>
      <c r="I170" s="84"/>
      <c r="J170" s="84"/>
      <c r="L170" s="34"/>
      <c r="M170" s="84"/>
      <c r="N170" s="34"/>
      <c r="O170" s="34"/>
      <c r="P170" s="34"/>
      <c r="Q170" s="84"/>
      <c r="R170" s="34"/>
      <c r="S170" s="34"/>
      <c r="T170" s="34"/>
      <c r="U170" s="34"/>
      <c r="V170" s="34"/>
      <c r="W170" s="34"/>
      <c r="X170" s="34"/>
      <c r="Y170" s="34"/>
      <c r="Z170" s="34"/>
      <c r="AA170" s="84">
        <v>28</v>
      </c>
      <c r="AC170" s="84"/>
      <c r="AD170" s="90"/>
      <c r="AE170" s="90"/>
      <c r="AF170" s="92"/>
      <c r="AG170" s="92"/>
      <c r="AH170" s="93"/>
      <c r="AI170" s="93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</row>
    <row r="171" spans="1:75" x14ac:dyDescent="0.2">
      <c r="A171" s="84">
        <v>29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34"/>
      <c r="O171" s="34"/>
      <c r="P171" s="34"/>
      <c r="Q171" s="84"/>
      <c r="R171" s="34"/>
      <c r="S171" s="34"/>
      <c r="T171" s="34"/>
      <c r="U171" s="34"/>
      <c r="V171" s="34"/>
      <c r="W171" s="84"/>
      <c r="X171" s="84"/>
      <c r="Y171" s="84"/>
      <c r="Z171" s="84"/>
      <c r="AA171" s="84">
        <v>29</v>
      </c>
      <c r="AC171" s="84"/>
      <c r="AD171" s="90"/>
      <c r="AE171" s="90"/>
      <c r="AF171" s="92"/>
      <c r="AG171" s="92"/>
      <c r="AH171" s="93"/>
      <c r="AI171" s="93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</row>
    <row r="172" spans="1:75" x14ac:dyDescent="0.2">
      <c r="A172" s="84">
        <v>30</v>
      </c>
      <c r="B172" s="84"/>
      <c r="C172" s="84"/>
      <c r="E172" s="84"/>
      <c r="F172" s="84"/>
      <c r="G172" s="34"/>
      <c r="H172" s="84"/>
      <c r="I172" s="34"/>
      <c r="J172" s="84"/>
      <c r="L172" s="34"/>
      <c r="M172" s="84"/>
      <c r="N172" s="84"/>
      <c r="O172" s="34"/>
      <c r="P172" s="34"/>
      <c r="Q172" s="34"/>
      <c r="R172" s="34"/>
      <c r="S172" s="84"/>
      <c r="T172" s="34"/>
      <c r="U172" s="84"/>
      <c r="V172" s="34"/>
      <c r="W172" s="84"/>
      <c r="X172" s="84"/>
      <c r="Y172" s="84"/>
      <c r="Z172" s="84"/>
      <c r="AA172" s="84">
        <v>30</v>
      </c>
      <c r="AC172" s="84"/>
      <c r="AD172" s="90"/>
      <c r="AE172" s="90"/>
      <c r="AF172" s="92"/>
      <c r="AG172" s="92"/>
      <c r="AH172" s="93"/>
      <c r="AI172" s="93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</row>
    <row r="173" spans="1:75" x14ac:dyDescent="0.2">
      <c r="A173" s="84">
        <v>31</v>
      </c>
      <c r="B173" s="34"/>
      <c r="C173" s="34"/>
      <c r="D173" s="34"/>
      <c r="E173" s="34"/>
      <c r="F173" s="34"/>
      <c r="G173" s="34"/>
      <c r="H173" s="34"/>
      <c r="I173" s="84"/>
      <c r="J173" s="34"/>
      <c r="K173" s="34"/>
      <c r="L173" s="34"/>
      <c r="M173" s="84"/>
      <c r="N173" s="34"/>
      <c r="O173" s="84"/>
      <c r="P173" s="34"/>
      <c r="Q173" s="34"/>
      <c r="R173" s="84"/>
      <c r="S173" s="34"/>
      <c r="T173" s="34"/>
      <c r="U173" s="34"/>
      <c r="V173" s="34"/>
      <c r="W173" s="34"/>
      <c r="X173" s="34"/>
      <c r="Y173" s="34"/>
      <c r="Z173" s="34"/>
      <c r="AA173" s="84">
        <v>31</v>
      </c>
      <c r="AC173" s="84"/>
      <c r="AD173" s="90"/>
      <c r="AE173" s="90"/>
      <c r="AF173" s="92"/>
      <c r="AG173" s="92"/>
      <c r="AH173" s="93"/>
      <c r="AI173" s="93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</row>
    <row r="174" spans="1:75" x14ac:dyDescent="0.2">
      <c r="A174" s="102" t="s">
        <v>37</v>
      </c>
      <c r="B174" s="102">
        <f t="shared" ref="B174:V174" si="39">SUM(B143:B173)</f>
        <v>0</v>
      </c>
      <c r="C174" s="102">
        <f t="shared" si="39"/>
        <v>0</v>
      </c>
      <c r="D174" s="102">
        <f t="shared" si="39"/>
        <v>0</v>
      </c>
      <c r="E174" s="102">
        <f t="shared" si="39"/>
        <v>0</v>
      </c>
      <c r="F174" s="102">
        <f t="shared" si="39"/>
        <v>0</v>
      </c>
      <c r="G174" s="102">
        <f t="shared" si="39"/>
        <v>0</v>
      </c>
      <c r="H174" s="102">
        <f t="shared" si="39"/>
        <v>0</v>
      </c>
      <c r="I174" s="102">
        <f t="shared" si="39"/>
        <v>0</v>
      </c>
      <c r="J174" s="102">
        <f t="shared" si="39"/>
        <v>0</v>
      </c>
      <c r="K174" s="102">
        <f t="shared" si="39"/>
        <v>0</v>
      </c>
      <c r="L174" s="102">
        <f t="shared" si="39"/>
        <v>0</v>
      </c>
      <c r="M174" s="102">
        <f t="shared" si="39"/>
        <v>0</v>
      </c>
      <c r="N174" s="102">
        <f t="shared" si="39"/>
        <v>0</v>
      </c>
      <c r="O174" s="102">
        <f t="shared" si="39"/>
        <v>0</v>
      </c>
      <c r="P174" s="102">
        <f t="shared" si="39"/>
        <v>0</v>
      </c>
      <c r="Q174" s="102">
        <f t="shared" si="39"/>
        <v>0</v>
      </c>
      <c r="R174" s="102">
        <f t="shared" si="39"/>
        <v>0</v>
      </c>
      <c r="S174" s="102">
        <f t="shared" si="39"/>
        <v>0</v>
      </c>
      <c r="T174" s="102">
        <f t="shared" si="39"/>
        <v>0</v>
      </c>
      <c r="U174" s="102">
        <f t="shared" si="39"/>
        <v>0</v>
      </c>
      <c r="V174" s="102">
        <f t="shared" si="39"/>
        <v>0</v>
      </c>
      <c r="W174" s="102"/>
      <c r="X174" s="102"/>
      <c r="Y174" s="102"/>
      <c r="Z174" s="102"/>
      <c r="AC174" s="84"/>
      <c r="AD174" s="90"/>
      <c r="AE174" s="90"/>
      <c r="AF174" s="92"/>
      <c r="AG174" s="92"/>
      <c r="AH174" s="93"/>
      <c r="AI174" s="93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</row>
    <row r="175" spans="1:75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>
        <v>198</v>
      </c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C175" s="120">
        <v>117761</v>
      </c>
      <c r="AD175" s="135"/>
      <c r="AE175" s="133" t="s">
        <v>107</v>
      </c>
      <c r="AF175" s="135"/>
      <c r="AG175" s="135"/>
      <c r="AH175" s="126"/>
      <c r="AI175" s="105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</row>
    <row r="176" spans="1:75" x14ac:dyDescent="0.2">
      <c r="A176" s="84"/>
      <c r="B176" s="84"/>
      <c r="C176" s="34" t="s">
        <v>214</v>
      </c>
      <c r="D176" s="84"/>
      <c r="E176" s="84"/>
      <c r="F176" s="84"/>
      <c r="G176" s="34" t="s">
        <v>220</v>
      </c>
      <c r="H176" s="34" t="s">
        <v>216</v>
      </c>
      <c r="I176" s="84"/>
      <c r="J176" s="84"/>
      <c r="K176" s="84"/>
      <c r="L176" s="34" t="s">
        <v>228</v>
      </c>
      <c r="M176" s="34" t="s">
        <v>257</v>
      </c>
      <c r="N176" s="34" t="s">
        <v>215</v>
      </c>
      <c r="O176" s="87"/>
      <c r="P176" s="34" t="s">
        <v>213</v>
      </c>
      <c r="Q176" s="165"/>
      <c r="R176" s="34" t="s">
        <v>225</v>
      </c>
      <c r="S176" s="34" t="s">
        <v>221</v>
      </c>
      <c r="T176" s="34" t="s">
        <v>232</v>
      </c>
      <c r="U176" s="34" t="s">
        <v>39</v>
      </c>
      <c r="V176" s="34" t="s">
        <v>218</v>
      </c>
      <c r="W176" s="34" t="s">
        <v>268</v>
      </c>
      <c r="X176" s="34" t="s">
        <v>270</v>
      </c>
      <c r="Y176" s="34" t="s">
        <v>267</v>
      </c>
      <c r="Z176" s="34"/>
      <c r="AC176" s="84"/>
      <c r="AD176" s="90" t="s">
        <v>43</v>
      </c>
      <c r="AE176" s="90" t="s">
        <v>115</v>
      </c>
      <c r="AF176" s="92" t="s">
        <v>99</v>
      </c>
      <c r="AG176" s="124" t="s">
        <v>116</v>
      </c>
      <c r="AH176" s="93" t="s">
        <v>100</v>
      </c>
      <c r="AI176" s="109" t="s">
        <v>178</v>
      </c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</row>
    <row r="177" spans="1:75" x14ac:dyDescent="0.2">
      <c r="A177" s="84" t="s">
        <v>43</v>
      </c>
      <c r="B177" s="84" t="s">
        <v>1</v>
      </c>
      <c r="C177" s="84" t="s">
        <v>2</v>
      </c>
      <c r="D177" s="84" t="s">
        <v>113</v>
      </c>
      <c r="E177" s="84" t="s">
        <v>4</v>
      </c>
      <c r="F177" s="84" t="s">
        <v>5</v>
      </c>
      <c r="G177" s="34" t="s">
        <v>219</v>
      </c>
      <c r="H177" s="34" t="s">
        <v>217</v>
      </c>
      <c r="I177" s="84" t="s">
        <v>6</v>
      </c>
      <c r="J177" s="84" t="s">
        <v>180</v>
      </c>
      <c r="K177" s="84" t="s">
        <v>96</v>
      </c>
      <c r="L177" s="84" t="s">
        <v>9</v>
      </c>
      <c r="M177" s="34"/>
      <c r="N177" s="84" t="s">
        <v>11</v>
      </c>
      <c r="O177" s="34" t="s">
        <v>209</v>
      </c>
      <c r="P177" s="84" t="s">
        <v>13</v>
      </c>
      <c r="Q177" s="162" t="s">
        <v>208</v>
      </c>
      <c r="R177" s="84" t="s">
        <v>191</v>
      </c>
      <c r="S177" s="34" t="s">
        <v>210</v>
      </c>
      <c r="T177" s="84" t="s">
        <v>17</v>
      </c>
      <c r="U177" s="34" t="s">
        <v>211</v>
      </c>
      <c r="V177" s="84" t="s">
        <v>19</v>
      </c>
      <c r="W177" s="34" t="s">
        <v>269</v>
      </c>
      <c r="X177" s="34" t="s">
        <v>271</v>
      </c>
      <c r="Y177" s="34" t="s">
        <v>213</v>
      </c>
      <c r="Z177" s="84"/>
      <c r="AC177" s="84" t="s">
        <v>1</v>
      </c>
      <c r="AD177" s="90">
        <f>B210</f>
        <v>0</v>
      </c>
      <c r="AE177" s="94">
        <v>1.0782608695652174</v>
      </c>
      <c r="AF177" s="93">
        <f>AQ28</f>
        <v>0</v>
      </c>
      <c r="AG177" s="93">
        <f>Average!H499</f>
        <v>8.0157142857142869</v>
      </c>
      <c r="AH177" s="93">
        <f>BB$34+BB$35+BB$36+BB$37+AF177</f>
        <v>5.43</v>
      </c>
      <c r="AI177" s="111">
        <f>AI143+Table919314356677991115103[[#This Row],[Column2]]</f>
        <v>11.383526857602948</v>
      </c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</row>
    <row r="178" spans="1:75" x14ac:dyDescent="0.2">
      <c r="A178" s="84">
        <v>2022</v>
      </c>
      <c r="B178" s="84"/>
      <c r="C178" s="84"/>
      <c r="D178" s="84"/>
      <c r="E178" s="34" t="s">
        <v>212</v>
      </c>
      <c r="F178" s="84"/>
      <c r="G178" s="84"/>
      <c r="H178" s="84"/>
      <c r="I178" s="140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C178" s="84" t="s">
        <v>2</v>
      </c>
      <c r="AD178" s="90">
        <f>C210</f>
        <v>0</v>
      </c>
      <c r="AE178" s="94">
        <v>1.6678947368421053</v>
      </c>
      <c r="AF178" s="93">
        <f>AQ29</f>
        <v>0</v>
      </c>
      <c r="AG178" s="93">
        <f>Average!H500</f>
        <v>11.577272256728778</v>
      </c>
      <c r="AH178" s="93">
        <f>BC$34+BC$35+BC$36+BC$37+AF178</f>
        <v>8.49</v>
      </c>
      <c r="AI178" s="111">
        <f>AI144+Table919314356677991115103[[#This Row],[Column2]]</f>
        <v>16.513237196688536</v>
      </c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</row>
    <row r="179" spans="1:75" x14ac:dyDescent="0.2">
      <c r="A179" s="84">
        <v>1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>
        <v>1</v>
      </c>
      <c r="AC179" s="84" t="s">
        <v>113</v>
      </c>
      <c r="AD179" s="90">
        <f>D210</f>
        <v>0</v>
      </c>
      <c r="AE179" s="94"/>
      <c r="AF179" s="93">
        <f>AQ30</f>
        <v>0</v>
      </c>
      <c r="AG179" s="93"/>
      <c r="AH179" s="93">
        <f>BD$34+BD$35+BD$36+BD$37+AF179</f>
        <v>2.7</v>
      </c>
      <c r="AI179" s="111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</row>
    <row r="180" spans="1:75" x14ac:dyDescent="0.2">
      <c r="A180" s="84">
        <v>2</v>
      </c>
      <c r="B180" s="84"/>
      <c r="C180" s="84"/>
      <c r="D180" s="84"/>
      <c r="E180" s="34"/>
      <c r="F180" s="84"/>
      <c r="G180" s="34"/>
      <c r="H180" s="34"/>
      <c r="I180" s="34"/>
      <c r="J180" s="84"/>
      <c r="K180" s="84"/>
      <c r="L180" s="84"/>
      <c r="M180" s="84"/>
      <c r="N180" s="34"/>
      <c r="O180" s="34"/>
      <c r="P180" s="34"/>
      <c r="Q180" s="84"/>
      <c r="R180" s="84"/>
      <c r="S180" s="84"/>
      <c r="T180" s="84"/>
      <c r="U180" s="84"/>
      <c r="V180" s="34"/>
      <c r="W180" s="84"/>
      <c r="X180" s="84"/>
      <c r="Y180" s="84"/>
      <c r="Z180" s="84"/>
      <c r="AA180" s="84">
        <v>2</v>
      </c>
      <c r="AC180" s="84" t="s">
        <v>4</v>
      </c>
      <c r="AD180" s="90">
        <f>E210</f>
        <v>0</v>
      </c>
      <c r="AE180" s="94">
        <v>1.4930434782608697</v>
      </c>
      <c r="AF180" s="93">
        <f>AQ31</f>
        <v>0</v>
      </c>
      <c r="AG180" s="93">
        <f>Average!H502</f>
        <v>11.902142857142858</v>
      </c>
      <c r="AH180" s="93">
        <f>BE$34+BE$35+BE$36+BE$37+AF180</f>
        <v>4.68</v>
      </c>
      <c r="AI180" s="111">
        <f>AI146+Table919314356677991115103[[#This Row],[Column2]]</f>
        <v>17.294037267080743</v>
      </c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</row>
    <row r="181" spans="1:75" x14ac:dyDescent="0.2">
      <c r="A181" s="84">
        <v>3</v>
      </c>
      <c r="B181" s="84"/>
      <c r="C181" s="84"/>
      <c r="D181" s="84"/>
      <c r="E181" s="84"/>
      <c r="F181" s="34"/>
      <c r="G181" s="34"/>
      <c r="H181" s="34"/>
      <c r="I181" s="34"/>
      <c r="J181" s="84"/>
      <c r="K181" s="84"/>
      <c r="L181" s="84"/>
      <c r="M181" s="84"/>
      <c r="N181" s="34"/>
      <c r="O181" s="84"/>
      <c r="P181" s="34"/>
      <c r="Q181" s="84"/>
      <c r="R181" s="84"/>
      <c r="S181" s="84"/>
      <c r="T181" s="34"/>
      <c r="U181" s="34"/>
      <c r="V181" s="34"/>
      <c r="W181" s="84"/>
      <c r="X181" s="84"/>
      <c r="Y181" s="84"/>
      <c r="Z181" s="84"/>
      <c r="AA181" s="84">
        <v>3</v>
      </c>
      <c r="AC181" s="84" t="s">
        <v>5</v>
      </c>
      <c r="AD181" s="90">
        <f>F210</f>
        <v>0</v>
      </c>
      <c r="AE181" s="94">
        <v>1.4491304347826086</v>
      </c>
      <c r="AF181" s="93">
        <f>AQ32</f>
        <v>0</v>
      </c>
      <c r="AG181" s="93">
        <f>Average!H503</f>
        <v>9.0721428571428575</v>
      </c>
      <c r="AH181" s="93">
        <f>BF$34+BF$35+BF$36+BF$37+AF181</f>
        <v>6.42</v>
      </c>
      <c r="AI181" s="111">
        <f>AI147+Table919314356677991115103[[#This Row],[Column2]]</f>
        <v>13.394849188653538</v>
      </c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</row>
    <row r="182" spans="1:75" x14ac:dyDescent="0.2">
      <c r="A182" s="84">
        <v>4</v>
      </c>
      <c r="B182" s="84"/>
      <c r="C182" s="84"/>
      <c r="D182" s="84"/>
      <c r="E182" s="84"/>
      <c r="F182" s="34"/>
      <c r="G182" s="34"/>
      <c r="H182" s="34"/>
      <c r="I182" s="34"/>
      <c r="J182" s="84"/>
      <c r="K182" s="84"/>
      <c r="L182" s="84"/>
      <c r="M182" s="84"/>
      <c r="N182" s="34"/>
      <c r="O182" s="84"/>
      <c r="P182" s="34"/>
      <c r="Q182" s="84"/>
      <c r="R182" s="84"/>
      <c r="S182" s="84"/>
      <c r="T182" s="34"/>
      <c r="U182" s="34"/>
      <c r="V182" s="34"/>
      <c r="W182" s="34"/>
      <c r="X182" s="34"/>
      <c r="Y182" s="34"/>
      <c r="Z182" s="34"/>
      <c r="AA182" s="84">
        <v>4</v>
      </c>
      <c r="AC182" s="84" t="s">
        <v>6</v>
      </c>
      <c r="AD182" s="90">
        <f>I210</f>
        <v>0</v>
      </c>
      <c r="AE182" s="94">
        <v>0.97263157894736862</v>
      </c>
      <c r="AF182" s="93">
        <f t="shared" ref="AF182:AF195" si="40">AQ35</f>
        <v>0</v>
      </c>
      <c r="AG182" s="93">
        <f>Average!H504</f>
        <v>7.4166315789473689</v>
      </c>
      <c r="AH182" s="93">
        <f>BI$34+BI$35+BI$36+BI$37+AF182</f>
        <v>4.45</v>
      </c>
      <c r="AI182" s="111">
        <f>AI148+Table919314356677991115103[[#This Row],[Column2]]</f>
        <v>11.017863777089783</v>
      </c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</row>
    <row r="183" spans="1:75" x14ac:dyDescent="0.2">
      <c r="A183" s="84">
        <v>5</v>
      </c>
      <c r="B183" s="84"/>
      <c r="C183" s="84"/>
      <c r="D183" s="84"/>
      <c r="E183" s="84"/>
      <c r="F183" s="84"/>
      <c r="G183" s="34"/>
      <c r="H183" s="34"/>
      <c r="I183" s="34"/>
      <c r="J183" s="84"/>
      <c r="L183" s="84"/>
      <c r="M183" s="84"/>
      <c r="N183" s="34"/>
      <c r="O183" s="34"/>
      <c r="P183" s="84"/>
      <c r="Q183" s="84"/>
      <c r="R183" s="84"/>
      <c r="T183" s="34"/>
      <c r="U183" s="34"/>
      <c r="V183" s="34"/>
      <c r="W183" s="34"/>
      <c r="X183" s="34"/>
      <c r="Y183" s="34"/>
      <c r="Z183" s="34"/>
      <c r="AA183" s="84">
        <v>5</v>
      </c>
      <c r="AC183" s="84" t="s">
        <v>180</v>
      </c>
      <c r="AD183" s="90">
        <f>J210</f>
        <v>0</v>
      </c>
      <c r="AE183" s="94">
        <v>1.0404347826086957</v>
      </c>
      <c r="AF183" s="93">
        <f t="shared" si="40"/>
        <v>0</v>
      </c>
      <c r="AG183" s="93">
        <f>Average!H505</f>
        <v>8.2089285714285705</v>
      </c>
      <c r="AH183" s="93">
        <f>BJ$34+BJ$35+BJ$36+BJ$37+AF183</f>
        <v>6.86</v>
      </c>
      <c r="AI183" s="111">
        <f>AI149+Table919314356677991115103[[#This Row],[Column2]]</f>
        <v>12.573699058590362</v>
      </c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</row>
    <row r="184" spans="1:75" x14ac:dyDescent="0.2">
      <c r="A184" s="84">
        <v>6</v>
      </c>
      <c r="B184" s="84"/>
      <c r="C184" s="34"/>
      <c r="D184" s="84"/>
      <c r="E184" s="84"/>
      <c r="F184" s="84"/>
      <c r="G184" s="34"/>
      <c r="H184" s="84"/>
      <c r="I184" s="34"/>
      <c r="J184" s="84"/>
      <c r="K184" s="84"/>
      <c r="L184" s="84"/>
      <c r="M184" s="84"/>
      <c r="N184" s="34"/>
      <c r="O184" s="34"/>
      <c r="P184" s="34"/>
      <c r="Q184" s="84"/>
      <c r="R184" s="84"/>
      <c r="S184" s="84"/>
      <c r="T184" s="34"/>
      <c r="U184" s="34"/>
      <c r="V184" s="34"/>
      <c r="W184" s="84"/>
      <c r="X184" s="84"/>
      <c r="Y184" s="84"/>
      <c r="Z184" s="84"/>
      <c r="AA184" s="84">
        <v>6</v>
      </c>
      <c r="AC184" s="84" t="s">
        <v>96</v>
      </c>
      <c r="AD184" s="90">
        <f>K210</f>
        <v>0</v>
      </c>
      <c r="AE184" s="94"/>
      <c r="AF184" s="93">
        <f t="shared" si="40"/>
        <v>0</v>
      </c>
      <c r="AG184" s="93"/>
      <c r="AH184" s="93">
        <f>BK$34+BK$35+BK$36+BK$37+AF184</f>
        <v>5.91</v>
      </c>
      <c r="AI184" s="111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</row>
    <row r="185" spans="1:75" x14ac:dyDescent="0.2">
      <c r="A185" s="84">
        <v>7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84"/>
      <c r="N185" s="8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84">
        <v>7</v>
      </c>
      <c r="AC185" s="84" t="s">
        <v>9</v>
      </c>
      <c r="AD185" s="90">
        <f>L210</f>
        <v>0</v>
      </c>
      <c r="AE185" s="94">
        <v>1.3513043478260871</v>
      </c>
      <c r="AF185" s="93">
        <f t="shared" si="40"/>
        <v>0</v>
      </c>
      <c r="AG185" s="93">
        <f>Average!H507</f>
        <v>10.364642857142858</v>
      </c>
      <c r="AH185" s="93">
        <f>BL$34+BL$35+BL$36+BL$37+AF185</f>
        <v>7.7</v>
      </c>
      <c r="AI185" s="111">
        <f>AI151+Table919314356677991115103[[#This Row],[Column2]]</f>
        <v>14.951808408982323</v>
      </c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</row>
    <row r="186" spans="1:75" x14ac:dyDescent="0.2">
      <c r="A186" s="84">
        <v>8</v>
      </c>
      <c r="B186" s="34"/>
      <c r="C186" s="34"/>
      <c r="D186" s="84"/>
      <c r="E186" s="84"/>
      <c r="F186" s="84"/>
      <c r="G186" s="34"/>
      <c r="H186" s="34"/>
      <c r="I186" s="34"/>
      <c r="J186" s="34"/>
      <c r="K186" s="34"/>
      <c r="L186" s="34"/>
      <c r="M186" s="84"/>
      <c r="N186" s="34"/>
      <c r="O186" s="34"/>
      <c r="P186" s="8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84">
        <v>8</v>
      </c>
      <c r="AC186" s="34" t="s">
        <v>195</v>
      </c>
      <c r="AD186" s="90">
        <f>M210</f>
        <v>0</v>
      </c>
      <c r="AE186" s="94">
        <v>1.1234782608695653</v>
      </c>
      <c r="AF186" s="93">
        <f t="shared" si="40"/>
        <v>0</v>
      </c>
      <c r="AG186" s="93">
        <f>Average!H508</f>
        <v>9.1504166666666666</v>
      </c>
      <c r="AH186" s="93">
        <f>BM$34+BM$35+BM$36+BM$37+AF186</f>
        <v>0</v>
      </c>
      <c r="AI186" s="111">
        <f>AI152+Table919314356677991115103[[#This Row],[Column2]]</f>
        <v>13.164836956521739</v>
      </c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</row>
    <row r="187" spans="1:75" x14ac:dyDescent="0.2">
      <c r="A187" s="84">
        <v>9</v>
      </c>
      <c r="B187" s="84"/>
      <c r="C187" s="84"/>
      <c r="D187" s="84"/>
      <c r="E187" s="34"/>
      <c r="F187" s="84"/>
      <c r="G187" s="34"/>
      <c r="H187" s="34"/>
      <c r="I187" s="139"/>
      <c r="J187" s="159"/>
      <c r="K187" s="159"/>
      <c r="L187" s="159"/>
      <c r="M187" s="84"/>
      <c r="N187" s="84"/>
      <c r="O187" s="84"/>
      <c r="Q187" s="84"/>
      <c r="R187" s="84"/>
      <c r="S187" s="84"/>
      <c r="T187" s="34"/>
      <c r="U187" s="34"/>
      <c r="V187" s="84"/>
      <c r="W187" s="34"/>
      <c r="X187" s="34"/>
      <c r="Y187" s="34"/>
      <c r="Z187" s="34"/>
      <c r="AA187" s="84">
        <v>9</v>
      </c>
      <c r="AC187" s="84" t="s">
        <v>11</v>
      </c>
      <c r="AD187" s="90">
        <f>N210</f>
        <v>0</v>
      </c>
      <c r="AE187" s="94">
        <v>1.6065217391304349</v>
      </c>
      <c r="AF187" s="93">
        <f t="shared" si="40"/>
        <v>0</v>
      </c>
      <c r="AG187" s="93">
        <f>Average!H509</f>
        <v>10.429642857142857</v>
      </c>
      <c r="AH187" s="93">
        <f>BN$34+BN$35+BN$36+BN$37+AF187</f>
        <v>8.51</v>
      </c>
      <c r="AI187" s="111">
        <f>AI153+Table919314356677991115103[[#This Row],[Column2]]</f>
        <v>15.134365079365079</v>
      </c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</row>
    <row r="188" spans="1:75" x14ac:dyDescent="0.2">
      <c r="A188" s="84">
        <v>10</v>
      </c>
      <c r="B188" s="84"/>
      <c r="C188" s="84"/>
      <c r="D188" s="84"/>
      <c r="E188" s="84"/>
      <c r="F188" s="84"/>
      <c r="G188" s="34"/>
      <c r="H188" s="159"/>
      <c r="I188" s="84"/>
      <c r="J188" s="84"/>
      <c r="K188" s="84"/>
      <c r="L188" s="84"/>
      <c r="M188" s="84"/>
      <c r="N188" s="34"/>
      <c r="O188" s="34"/>
      <c r="P188" s="34"/>
      <c r="Q188" s="84"/>
      <c r="R188" s="34"/>
      <c r="S188" s="34"/>
      <c r="T188" s="84"/>
      <c r="U188" s="34"/>
      <c r="V188" s="84"/>
      <c r="W188" s="34"/>
      <c r="X188" s="34"/>
      <c r="Y188" s="34"/>
      <c r="Z188" s="34"/>
      <c r="AA188" s="84">
        <v>10</v>
      </c>
      <c r="AC188" s="84" t="s">
        <v>185</v>
      </c>
      <c r="AD188" s="90">
        <f>O210</f>
        <v>0</v>
      </c>
      <c r="AE188" s="94">
        <v>1.2921739130434782</v>
      </c>
      <c r="AF188" s="93">
        <f t="shared" si="40"/>
        <v>0</v>
      </c>
      <c r="AG188" s="93">
        <f>Average!H510</f>
        <v>8.59375</v>
      </c>
      <c r="AH188" s="93">
        <f>BO$34+BO$35+BO$36+BO$37+AF188</f>
        <v>0</v>
      </c>
      <c r="AI188" s="111">
        <f>AI154+Table919314356677991115103[[#This Row],[Column2]]</f>
        <v>12.42223320158103</v>
      </c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</row>
    <row r="189" spans="1:75" x14ac:dyDescent="0.2">
      <c r="A189" s="84">
        <v>11</v>
      </c>
      <c r="B189" s="84"/>
      <c r="E189" s="84"/>
      <c r="F189" s="84"/>
      <c r="G189" s="84"/>
      <c r="H189" s="84"/>
      <c r="I189" s="84"/>
      <c r="J189" s="84"/>
      <c r="L189" s="34"/>
      <c r="M189" s="84"/>
      <c r="N189" s="34"/>
      <c r="O189" s="34"/>
      <c r="P189" s="34"/>
      <c r="Q189" s="84"/>
      <c r="R189" s="34"/>
      <c r="S189" s="34"/>
      <c r="T189" s="34"/>
      <c r="U189" s="34"/>
      <c r="V189" s="34"/>
      <c r="W189" s="34"/>
      <c r="X189" s="34"/>
      <c r="Y189" s="34"/>
      <c r="Z189" s="34"/>
      <c r="AA189" s="84">
        <v>11</v>
      </c>
      <c r="AC189" s="84" t="s">
        <v>13</v>
      </c>
      <c r="AD189" s="90">
        <f>P210</f>
        <v>0</v>
      </c>
      <c r="AE189" s="94">
        <v>1.3439130434782611</v>
      </c>
      <c r="AF189" s="93">
        <f t="shared" si="40"/>
        <v>0</v>
      </c>
      <c r="AG189" s="93">
        <f>Average!H511</f>
        <v>8.9414285714285722</v>
      </c>
      <c r="AH189" s="93">
        <f>BP$34+BP$35+BP$36+BP$37+AF189</f>
        <v>6.34</v>
      </c>
      <c r="AI189" s="111">
        <f>AI155+Table919314356677991115103[[#This Row],[Column2]]</f>
        <v>12.561863354037268</v>
      </c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</row>
    <row r="190" spans="1:75" x14ac:dyDescent="0.2">
      <c r="A190" s="84">
        <v>12</v>
      </c>
      <c r="B190" s="84"/>
      <c r="F190" s="84"/>
      <c r="G190" s="34"/>
      <c r="H190" s="159"/>
      <c r="I190" s="159"/>
      <c r="J190" s="84"/>
      <c r="L190" s="84"/>
      <c r="M190" s="84"/>
      <c r="N190" s="34"/>
      <c r="O190" s="34"/>
      <c r="P190" s="34"/>
      <c r="Q190" s="84"/>
      <c r="R190" s="34"/>
      <c r="S190" s="34"/>
      <c r="T190" s="34"/>
      <c r="U190" s="34"/>
      <c r="V190" s="34"/>
      <c r="W190" s="34"/>
      <c r="X190" s="34"/>
      <c r="Y190" s="34"/>
      <c r="Z190" s="34"/>
      <c r="AA190" s="84">
        <v>12</v>
      </c>
      <c r="AC190" s="84" t="s">
        <v>14</v>
      </c>
      <c r="AD190" s="90">
        <f>Q210</f>
        <v>0</v>
      </c>
      <c r="AE190" s="94">
        <v>1.1009090909090911</v>
      </c>
      <c r="AF190" s="93">
        <f t="shared" si="40"/>
        <v>0</v>
      </c>
      <c r="AG190" s="93">
        <f>Average!H512</f>
        <v>7.5825681725681733</v>
      </c>
      <c r="AH190" s="93">
        <f>BQ$34+BQ$35+BQ$36+BQ$37+AF190</f>
        <v>4.66</v>
      </c>
      <c r="AI190" s="111">
        <f>AI156+Table919314356677991115103[[#This Row],[Column2]]</f>
        <v>11.314218181174704</v>
      </c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</row>
    <row r="191" spans="1:75" x14ac:dyDescent="0.2">
      <c r="A191" s="84">
        <v>13</v>
      </c>
      <c r="B191" s="84"/>
      <c r="C191" s="84"/>
      <c r="D191" s="84"/>
      <c r="F191" s="84"/>
      <c r="G191" s="34"/>
      <c r="H191" s="159"/>
      <c r="I191" s="159"/>
      <c r="J191" s="84"/>
      <c r="K191" s="84"/>
      <c r="L191" s="84"/>
      <c r="M191" s="84"/>
      <c r="N191" s="34"/>
      <c r="O191" s="84"/>
      <c r="P191" s="34"/>
      <c r="Q191" s="84"/>
      <c r="S191" s="84"/>
      <c r="T191" s="34"/>
      <c r="U191" s="34"/>
      <c r="V191" s="34"/>
      <c r="W191" s="34"/>
      <c r="X191" s="34"/>
      <c r="Y191" s="34"/>
      <c r="Z191" s="34"/>
      <c r="AA191" s="84">
        <v>13</v>
      </c>
      <c r="AC191" s="84" t="s">
        <v>191</v>
      </c>
      <c r="AD191" s="90">
        <f>R210</f>
        <v>0</v>
      </c>
      <c r="AE191" s="94">
        <v>1.0855555555555556</v>
      </c>
      <c r="AF191" s="93">
        <f t="shared" si="40"/>
        <v>0</v>
      </c>
      <c r="AG191" s="93">
        <f>Average!H513</f>
        <v>8.1743790849673204</v>
      </c>
      <c r="AH191" s="93">
        <f>BR$34+BR$35+BR$36+BR$37+AF191</f>
        <v>0</v>
      </c>
      <c r="AI191" s="111">
        <f>AI157+Table919314356677991115103[[#This Row],[Column2]]</f>
        <v>12.263071895424837</v>
      </c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</row>
    <row r="192" spans="1:75" x14ac:dyDescent="0.2">
      <c r="A192" s="84">
        <v>14</v>
      </c>
      <c r="B192" s="34"/>
      <c r="C192" s="84"/>
      <c r="D192" s="84"/>
      <c r="E192" s="84"/>
      <c r="F192" s="84"/>
      <c r="G192" s="84"/>
      <c r="H192" s="159"/>
      <c r="I192" s="84"/>
      <c r="J192" s="84"/>
      <c r="K192" s="34"/>
      <c r="L192" s="84"/>
      <c r="M192" s="84"/>
      <c r="N192" s="84"/>
      <c r="O192" s="84"/>
      <c r="P192" s="84"/>
      <c r="Q192" s="84"/>
      <c r="R192" s="84"/>
      <c r="T192" s="84"/>
      <c r="U192" s="84"/>
      <c r="V192" s="84"/>
      <c r="W192" s="34"/>
      <c r="X192" s="34"/>
      <c r="Y192" s="34"/>
      <c r="Z192" s="34"/>
      <c r="AA192" s="84">
        <v>14</v>
      </c>
      <c r="AC192" s="84" t="s">
        <v>16</v>
      </c>
      <c r="AD192" s="90">
        <f>S210</f>
        <v>0</v>
      </c>
      <c r="AE192" s="94">
        <v>1.3156521739130436</v>
      </c>
      <c r="AF192" s="93">
        <f t="shared" si="40"/>
        <v>0</v>
      </c>
      <c r="AG192" s="93">
        <f>Average!H514</f>
        <v>10.263214285714287</v>
      </c>
      <c r="AH192" s="93">
        <f>BS$34+BS$35+BS$36+BS$37+AF192</f>
        <v>7.7600000000000007</v>
      </c>
      <c r="AI192" s="111">
        <f>AI158+Table919314356677991115103[[#This Row],[Column2]]</f>
        <v>15.215659340659341</v>
      </c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</row>
    <row r="193" spans="1:75" x14ac:dyDescent="0.2">
      <c r="A193" s="84">
        <v>15</v>
      </c>
      <c r="B193" s="34"/>
      <c r="C193" s="84"/>
      <c r="D193" s="84"/>
      <c r="E193" s="34"/>
      <c r="F193" s="34"/>
      <c r="G193" s="34"/>
      <c r="H193" s="159"/>
      <c r="I193" s="159"/>
      <c r="J193" s="34"/>
      <c r="K193" s="34"/>
      <c r="L193" s="34"/>
      <c r="M193" s="84"/>
      <c r="N193" s="34"/>
      <c r="O193" s="84"/>
      <c r="P193" s="34"/>
      <c r="Q193" s="84"/>
      <c r="R193" s="84"/>
      <c r="S193" s="84"/>
      <c r="T193" s="34"/>
      <c r="U193" s="34"/>
      <c r="V193" s="34"/>
      <c r="W193" s="34"/>
      <c r="X193" s="34"/>
      <c r="Y193" s="34"/>
      <c r="Z193" s="34"/>
      <c r="AA193" s="84">
        <v>15</v>
      </c>
      <c r="AC193" s="84" t="s">
        <v>17</v>
      </c>
      <c r="AD193" s="90">
        <f>T210</f>
        <v>0</v>
      </c>
      <c r="AE193" s="94">
        <v>1.4745454545454544</v>
      </c>
      <c r="AF193" s="93">
        <f t="shared" si="40"/>
        <v>0</v>
      </c>
      <c r="AG193" s="93">
        <f>Average!H515</f>
        <v>9.9618660968660979</v>
      </c>
      <c r="AH193" s="93">
        <f>BT$34+BT$35+BT$36+BT$37+AF193</f>
        <v>6.1</v>
      </c>
      <c r="AI193" s="111">
        <f>AI159+Table919314356677991115103[[#This Row],[Column2]]</f>
        <v>13.906635401635404</v>
      </c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</row>
    <row r="194" spans="1:75" x14ac:dyDescent="0.2">
      <c r="A194" s="84">
        <v>16</v>
      </c>
      <c r="B194" s="34"/>
      <c r="C194" s="34"/>
      <c r="D194" s="34"/>
      <c r="E194" s="34"/>
      <c r="F194" s="34"/>
      <c r="G194" s="34"/>
      <c r="H194" s="159"/>
      <c r="I194" s="159"/>
      <c r="J194" s="34"/>
      <c r="K194" s="34"/>
      <c r="L194" s="34"/>
      <c r="M194" s="84"/>
      <c r="N194" s="34"/>
      <c r="O194" s="34"/>
      <c r="P194" s="84"/>
      <c r="Q194" s="84"/>
      <c r="R194" s="84"/>
      <c r="S194" s="84"/>
      <c r="T194" s="34"/>
      <c r="U194" s="34"/>
      <c r="V194" s="34"/>
      <c r="W194" s="34"/>
      <c r="X194" s="34"/>
      <c r="Y194" s="34"/>
      <c r="Z194" s="34"/>
      <c r="AA194" s="84">
        <v>16</v>
      </c>
      <c r="AC194" s="84" t="s">
        <v>18</v>
      </c>
      <c r="AD194" s="90">
        <f>U210</f>
        <v>0</v>
      </c>
      <c r="AE194" s="94">
        <v>1.3925000000000001</v>
      </c>
      <c r="AF194" s="93">
        <f t="shared" si="40"/>
        <v>0</v>
      </c>
      <c r="AG194" s="93">
        <f>Average!H516</f>
        <v>10.579230769230769</v>
      </c>
      <c r="AH194" s="93">
        <f>BU$34+BU$35+BU$36+BU$37+AF194</f>
        <v>0</v>
      </c>
      <c r="AI194" s="111">
        <f>AI160+Table919314356677991115103[[#This Row],[Column2]]</f>
        <v>14.282051282051283</v>
      </c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</row>
    <row r="195" spans="1:75" x14ac:dyDescent="0.2">
      <c r="A195" s="84">
        <v>17</v>
      </c>
      <c r="B195" s="34"/>
      <c r="C195" s="34"/>
      <c r="D195" s="34"/>
      <c r="E195" s="34"/>
      <c r="F195" s="34"/>
      <c r="G195" s="34"/>
      <c r="H195" s="159"/>
      <c r="I195" s="159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84">
        <v>17</v>
      </c>
      <c r="AC195" s="84" t="s">
        <v>19</v>
      </c>
      <c r="AD195" s="90">
        <f>V210</f>
        <v>0</v>
      </c>
      <c r="AE195" s="94">
        <v>1.9584615384615385</v>
      </c>
      <c r="AF195" s="93">
        <f t="shared" si="40"/>
        <v>0</v>
      </c>
      <c r="AG195" s="93">
        <f>Average!H517</f>
        <v>17.163611111111109</v>
      </c>
      <c r="AH195" s="93">
        <f>BV$34+BV$35+BV$36+BV$37+AF195</f>
        <v>6.37</v>
      </c>
      <c r="AI195" s="111">
        <f>AI161+Table919314356677991115103[[#This Row],[Column2]]</f>
        <v>22.726410256410258</v>
      </c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</row>
    <row r="196" spans="1:75" x14ac:dyDescent="0.2">
      <c r="A196" s="84">
        <v>18</v>
      </c>
      <c r="B196" s="34"/>
      <c r="C196" s="34"/>
      <c r="E196" s="34"/>
      <c r="F196" s="34"/>
      <c r="G196" s="34"/>
      <c r="H196" s="159"/>
      <c r="I196" s="159"/>
      <c r="J196" s="34"/>
      <c r="K196" s="34"/>
      <c r="L196" s="34"/>
      <c r="M196" s="34"/>
      <c r="N196" s="34"/>
      <c r="O196" s="34"/>
      <c r="P196" s="8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84">
        <v>18</v>
      </c>
      <c r="AC196" s="84"/>
      <c r="AD196" s="90"/>
      <c r="AE196" s="90"/>
      <c r="AF196" s="92"/>
      <c r="AG196" s="92"/>
      <c r="AH196" s="93"/>
      <c r="AI196" s="111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</row>
    <row r="197" spans="1:75" x14ac:dyDescent="0.2">
      <c r="A197" s="84">
        <v>19</v>
      </c>
      <c r="B197" s="34"/>
      <c r="C197" s="34"/>
      <c r="D197" s="84"/>
      <c r="E197" s="34"/>
      <c r="F197" s="34"/>
      <c r="G197" s="34"/>
      <c r="H197" s="34"/>
      <c r="I197" s="159"/>
      <c r="J197" s="34"/>
      <c r="K197" s="34"/>
      <c r="L197" s="34"/>
      <c r="M197" s="84"/>
      <c r="N197" s="84"/>
      <c r="O197" s="34"/>
      <c r="P197" s="84"/>
      <c r="Q197" s="34"/>
      <c r="R197" s="84"/>
      <c r="S197" s="34"/>
      <c r="T197" s="84"/>
      <c r="U197" s="84"/>
      <c r="V197" s="34"/>
      <c r="W197" s="34"/>
      <c r="X197" s="34"/>
      <c r="Y197" s="34"/>
      <c r="Z197" s="34"/>
      <c r="AA197" s="84">
        <v>19</v>
      </c>
      <c r="AC197" s="84" t="s">
        <v>101</v>
      </c>
      <c r="AD197" s="90"/>
      <c r="AE197" s="90"/>
      <c r="AF197" s="92"/>
      <c r="AG197" s="172"/>
      <c r="AH197" s="92" t="s">
        <v>145</v>
      </c>
      <c r="AI197" s="93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</row>
    <row r="198" spans="1:75" x14ac:dyDescent="0.2">
      <c r="A198" s="84">
        <v>20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84"/>
      <c r="N198" s="84"/>
      <c r="O198" s="34"/>
      <c r="P198" s="84"/>
      <c r="Q198" s="84"/>
      <c r="R198" s="34"/>
      <c r="S198" s="84"/>
      <c r="T198" s="84"/>
      <c r="U198" s="84"/>
      <c r="V198" s="34"/>
      <c r="W198" s="34"/>
      <c r="X198" s="34"/>
      <c r="Y198" s="34"/>
      <c r="Z198" s="34"/>
      <c r="AA198" s="84">
        <v>20</v>
      </c>
      <c r="AC198" s="84"/>
      <c r="AD198" s="91" t="s">
        <v>102</v>
      </c>
      <c r="AE198" s="91"/>
      <c r="AF198" s="92"/>
      <c r="AG198" s="92"/>
      <c r="AH198" s="93"/>
      <c r="AI198" s="111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</row>
    <row r="199" spans="1:75" x14ac:dyDescent="0.2">
      <c r="A199" s="84">
        <v>21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8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84">
        <v>21</v>
      </c>
      <c r="AC199" s="84"/>
      <c r="AD199" s="90"/>
      <c r="AE199" s="90"/>
      <c r="AF199" s="92"/>
      <c r="AG199" s="92"/>
      <c r="AH199" s="93"/>
      <c r="AI199" s="109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</row>
    <row r="200" spans="1:75" x14ac:dyDescent="0.2">
      <c r="A200" s="84">
        <v>22</v>
      </c>
      <c r="B200" s="34"/>
      <c r="C200" s="84"/>
      <c r="D200" s="34"/>
      <c r="E200" s="84"/>
      <c r="F200" s="84"/>
      <c r="G200" s="34"/>
      <c r="H200" s="34"/>
      <c r="I200" s="34"/>
      <c r="J200" s="34"/>
      <c r="K200" s="34"/>
      <c r="L200" s="34"/>
      <c r="M200" s="8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84">
        <v>22</v>
      </c>
      <c r="AC200" s="84"/>
      <c r="AD200" s="90"/>
      <c r="AE200" s="90"/>
      <c r="AF200" s="92"/>
      <c r="AG200" s="92"/>
      <c r="AH200" s="93"/>
      <c r="AI200" s="93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</row>
    <row r="201" spans="1:75" x14ac:dyDescent="0.2">
      <c r="A201" s="84">
        <v>23</v>
      </c>
      <c r="B201" s="84"/>
      <c r="C201" s="84"/>
      <c r="D201" s="84"/>
      <c r="E201" s="84"/>
      <c r="F201" s="84"/>
      <c r="G201" s="84"/>
      <c r="H201" s="84"/>
      <c r="I201" s="34"/>
      <c r="J201" s="84"/>
      <c r="L201" s="34"/>
      <c r="M201" s="8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84">
        <v>23</v>
      </c>
      <c r="AC201" s="84"/>
      <c r="AD201" s="90"/>
      <c r="AE201" s="90"/>
      <c r="AF201" s="92"/>
      <c r="AG201" s="92"/>
      <c r="AH201" s="93"/>
      <c r="AI201" s="93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</row>
    <row r="202" spans="1:75" x14ac:dyDescent="0.2">
      <c r="A202" s="84">
        <v>24</v>
      </c>
      <c r="B202" s="84"/>
      <c r="C202" s="84"/>
      <c r="D202" s="84"/>
      <c r="E202" s="84"/>
      <c r="F202" s="84"/>
      <c r="G202" s="84"/>
      <c r="H202" s="84"/>
      <c r="I202" s="84"/>
      <c r="J202" s="84"/>
      <c r="L202" s="34"/>
      <c r="M202" s="84"/>
      <c r="N202" s="34"/>
      <c r="O202" s="34"/>
      <c r="P202" s="34"/>
      <c r="Q202" s="84"/>
      <c r="R202" s="34"/>
      <c r="S202" s="34"/>
      <c r="T202" s="34"/>
      <c r="U202" s="84"/>
      <c r="V202" s="34"/>
      <c r="W202" s="34"/>
      <c r="X202" s="34"/>
      <c r="Y202" s="34"/>
      <c r="Z202" s="34"/>
      <c r="AA202" s="84">
        <v>24</v>
      </c>
      <c r="AC202" s="84"/>
      <c r="AD202" s="90"/>
      <c r="AE202" s="90"/>
      <c r="AF202" s="92"/>
      <c r="AG202" s="92"/>
      <c r="AH202" s="93"/>
      <c r="AI202" s="93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</row>
    <row r="203" spans="1:75" x14ac:dyDescent="0.2">
      <c r="A203" s="84">
        <v>25</v>
      </c>
      <c r="B203" s="34"/>
      <c r="C203" s="84"/>
      <c r="D203" s="84"/>
      <c r="F203" s="84"/>
      <c r="G203" s="34"/>
      <c r="H203" s="34"/>
      <c r="I203" s="34"/>
      <c r="J203" s="84"/>
      <c r="L203" s="34"/>
      <c r="M203" s="8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84">
        <v>25</v>
      </c>
      <c r="AC203" s="84"/>
      <c r="AD203" s="90"/>
      <c r="AE203" s="90"/>
      <c r="AF203" s="92"/>
      <c r="AG203" s="92"/>
      <c r="AH203" s="93"/>
      <c r="AI203" s="93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</row>
    <row r="204" spans="1:75" x14ac:dyDescent="0.2">
      <c r="A204" s="84">
        <v>26</v>
      </c>
      <c r="B204" s="34"/>
      <c r="C204" s="84"/>
      <c r="E204" s="84"/>
      <c r="F204" s="34"/>
      <c r="G204" s="34"/>
      <c r="H204" s="84"/>
      <c r="I204" s="84"/>
      <c r="J204" s="84"/>
      <c r="L204" s="34"/>
      <c r="M204" s="8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84">
        <v>26</v>
      </c>
      <c r="AC204" s="84"/>
      <c r="AD204" s="90"/>
      <c r="AE204" s="90"/>
      <c r="AF204" s="92"/>
      <c r="AG204" s="92"/>
      <c r="AH204" s="93"/>
      <c r="AI204" s="93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</row>
    <row r="205" spans="1:75" x14ac:dyDescent="0.2">
      <c r="A205" s="84">
        <v>27</v>
      </c>
      <c r="B205" s="34"/>
      <c r="C205" s="84"/>
      <c r="D205" s="84"/>
      <c r="E205" s="84"/>
      <c r="F205" s="84"/>
      <c r="G205" s="34"/>
      <c r="H205" s="84"/>
      <c r="I205" s="34"/>
      <c r="J205" s="84"/>
      <c r="K205" s="84"/>
      <c r="L205" s="34"/>
      <c r="M205" s="34"/>
      <c r="N205" s="34"/>
      <c r="O205" s="34"/>
      <c r="P205" s="34"/>
      <c r="Q205" s="84"/>
      <c r="R205" s="34"/>
      <c r="S205" s="34"/>
      <c r="T205" s="34"/>
      <c r="U205" s="34"/>
      <c r="V205" s="84"/>
      <c r="W205" s="34"/>
      <c r="X205" s="34"/>
      <c r="Y205" s="34"/>
      <c r="Z205" s="34"/>
      <c r="AA205" s="84">
        <v>27</v>
      </c>
      <c r="AC205" s="84"/>
      <c r="AD205" s="90"/>
      <c r="AE205" s="90"/>
      <c r="AF205" s="92"/>
      <c r="AG205" s="92"/>
      <c r="AH205" s="93"/>
      <c r="AI205" s="93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</row>
    <row r="206" spans="1:75" x14ac:dyDescent="0.2">
      <c r="A206" s="84">
        <v>28</v>
      </c>
      <c r="C206" s="84"/>
      <c r="F206" s="84"/>
      <c r="G206" s="84"/>
      <c r="H206" s="84"/>
      <c r="I206" s="84"/>
      <c r="J206" s="84"/>
      <c r="L206" s="34"/>
      <c r="M206" s="84"/>
      <c r="N206" s="34"/>
      <c r="O206" s="34"/>
      <c r="P206" s="34"/>
      <c r="Q206" s="84"/>
      <c r="R206" s="34"/>
      <c r="S206" s="34"/>
      <c r="T206" s="34"/>
      <c r="U206" s="34"/>
      <c r="V206" s="34"/>
      <c r="W206" s="84"/>
      <c r="X206" s="84"/>
      <c r="Y206" s="84"/>
      <c r="Z206" s="84"/>
      <c r="AA206" s="84">
        <v>28</v>
      </c>
      <c r="AC206" s="84"/>
      <c r="AD206" s="90"/>
      <c r="AE206" s="90"/>
      <c r="AF206" s="92"/>
      <c r="AG206" s="92"/>
      <c r="AH206" s="93"/>
      <c r="AI206" s="93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</row>
    <row r="207" spans="1:75" x14ac:dyDescent="0.2">
      <c r="A207" s="84">
        <v>29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34"/>
      <c r="O207" s="34"/>
      <c r="P207" s="34"/>
      <c r="Q207" s="84"/>
      <c r="R207" s="34"/>
      <c r="S207" s="34"/>
      <c r="T207" s="34"/>
      <c r="U207" s="34"/>
      <c r="V207" s="34"/>
      <c r="W207" s="34"/>
      <c r="X207" s="34"/>
      <c r="Y207" s="34"/>
      <c r="Z207" s="34"/>
      <c r="AA207" s="84">
        <v>29</v>
      </c>
      <c r="AC207" s="84"/>
      <c r="AD207" s="90"/>
      <c r="AE207" s="90"/>
      <c r="AF207" s="92"/>
      <c r="AG207" s="92"/>
      <c r="AH207" s="93"/>
      <c r="AI207" s="93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</row>
    <row r="208" spans="1:75" x14ac:dyDescent="0.2">
      <c r="A208" s="84">
        <v>30</v>
      </c>
      <c r="B208" s="84"/>
      <c r="C208" s="84"/>
      <c r="E208" s="84"/>
      <c r="F208" s="84"/>
      <c r="G208" s="34"/>
      <c r="H208" s="84"/>
      <c r="I208" s="34"/>
      <c r="J208" s="84"/>
      <c r="L208" s="34"/>
      <c r="M208" s="84"/>
      <c r="N208" s="84"/>
      <c r="O208" s="34"/>
      <c r="P208" s="34"/>
      <c r="Q208" s="34"/>
      <c r="R208" s="34"/>
      <c r="S208" s="84"/>
      <c r="T208" s="34"/>
      <c r="U208" s="84"/>
      <c r="V208" s="34"/>
      <c r="W208" s="34"/>
      <c r="X208" s="34"/>
      <c r="Y208" s="34"/>
      <c r="Z208" s="34"/>
      <c r="AA208" s="84">
        <v>30</v>
      </c>
      <c r="AC208" s="84"/>
      <c r="AD208" s="90"/>
      <c r="AE208" s="90"/>
      <c r="AF208" s="92"/>
      <c r="AG208" s="92"/>
      <c r="AH208" s="93"/>
      <c r="AI208" s="93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</row>
    <row r="209" spans="1:75" x14ac:dyDescent="0.2">
      <c r="A209" s="84">
        <v>31</v>
      </c>
      <c r="B209" s="34"/>
      <c r="C209" s="34"/>
      <c r="D209" s="34"/>
      <c r="E209" s="34"/>
      <c r="F209" s="34"/>
      <c r="G209" s="34"/>
      <c r="H209" s="34"/>
      <c r="I209" s="84"/>
      <c r="J209" s="34"/>
      <c r="K209" s="34"/>
      <c r="L209" s="34"/>
      <c r="M209" s="84"/>
      <c r="N209" s="34"/>
      <c r="O209" s="84"/>
      <c r="P209" s="34"/>
      <c r="Q209" s="34"/>
      <c r="R209" s="84"/>
      <c r="S209" s="34"/>
      <c r="T209" s="34"/>
      <c r="U209" s="34"/>
      <c r="V209" s="34"/>
      <c r="W209" s="84"/>
      <c r="X209" s="84"/>
      <c r="Y209" s="84"/>
      <c r="Z209" s="84"/>
      <c r="AA209" s="84">
        <v>31</v>
      </c>
      <c r="AC209" s="84"/>
      <c r="AD209" s="90"/>
      <c r="AE209" s="90"/>
      <c r="AF209" s="92"/>
      <c r="AG209" s="92"/>
      <c r="AH209" s="93"/>
      <c r="AI209" s="93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</row>
    <row r="210" spans="1:75" x14ac:dyDescent="0.2">
      <c r="A210" s="102" t="s">
        <v>37</v>
      </c>
      <c r="B210" s="102">
        <f t="shared" ref="B210:V210" si="41">SUM(B179:B209)</f>
        <v>0</v>
      </c>
      <c r="C210" s="102">
        <f t="shared" si="41"/>
        <v>0</v>
      </c>
      <c r="D210" s="102">
        <f t="shared" si="41"/>
        <v>0</v>
      </c>
      <c r="E210" s="102">
        <f t="shared" si="41"/>
        <v>0</v>
      </c>
      <c r="F210" s="102">
        <f t="shared" si="41"/>
        <v>0</v>
      </c>
      <c r="G210" s="102">
        <f t="shared" si="41"/>
        <v>0</v>
      </c>
      <c r="H210" s="102">
        <f t="shared" si="41"/>
        <v>0</v>
      </c>
      <c r="I210" s="102">
        <f t="shared" si="41"/>
        <v>0</v>
      </c>
      <c r="J210" s="102">
        <f t="shared" si="41"/>
        <v>0</v>
      </c>
      <c r="K210" s="102">
        <f t="shared" si="41"/>
        <v>0</v>
      </c>
      <c r="L210" s="102">
        <f t="shared" si="41"/>
        <v>0</v>
      </c>
      <c r="M210" s="102">
        <f t="shared" si="41"/>
        <v>0</v>
      </c>
      <c r="N210" s="102">
        <f t="shared" si="41"/>
        <v>0</v>
      </c>
      <c r="O210" s="102">
        <f t="shared" si="41"/>
        <v>0</v>
      </c>
      <c r="P210" s="102">
        <f t="shared" si="41"/>
        <v>0</v>
      </c>
      <c r="Q210" s="102">
        <f t="shared" si="41"/>
        <v>0</v>
      </c>
      <c r="R210" s="102">
        <f t="shared" si="41"/>
        <v>0</v>
      </c>
      <c r="S210" s="102">
        <f t="shared" si="41"/>
        <v>0</v>
      </c>
      <c r="T210" s="102">
        <f t="shared" si="41"/>
        <v>0</v>
      </c>
      <c r="U210" s="102">
        <f t="shared" si="41"/>
        <v>0</v>
      </c>
      <c r="V210" s="102">
        <f t="shared" si="41"/>
        <v>0</v>
      </c>
      <c r="W210" s="102"/>
      <c r="X210" s="102"/>
      <c r="Y210" s="102"/>
      <c r="Z210" s="102"/>
      <c r="AC210" s="120">
        <v>117791</v>
      </c>
      <c r="AD210" s="135"/>
      <c r="AE210" s="133" t="s">
        <v>107</v>
      </c>
      <c r="AF210" s="135"/>
      <c r="AG210" s="135"/>
      <c r="AH210" s="126"/>
      <c r="AI210" s="105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</row>
    <row r="211" spans="1:75" x14ac:dyDescent="0.2">
      <c r="A211" s="84"/>
      <c r="B211" s="84"/>
      <c r="C211" s="34" t="s">
        <v>214</v>
      </c>
      <c r="D211" s="84"/>
      <c r="E211" s="84"/>
      <c r="F211" s="84"/>
      <c r="G211" s="34" t="s">
        <v>220</v>
      </c>
      <c r="H211" s="34" t="s">
        <v>216</v>
      </c>
      <c r="I211" s="84"/>
      <c r="J211" s="84"/>
      <c r="K211" s="84"/>
      <c r="L211" s="84"/>
      <c r="M211" s="84">
        <v>198</v>
      </c>
      <c r="N211" s="84"/>
      <c r="O211" s="87"/>
      <c r="P211" s="34" t="s">
        <v>213</v>
      </c>
      <c r="Q211" s="165"/>
      <c r="R211" s="34" t="s">
        <v>225</v>
      </c>
      <c r="S211" s="34" t="s">
        <v>221</v>
      </c>
      <c r="T211" s="34" t="s">
        <v>232</v>
      </c>
      <c r="U211" s="34" t="s">
        <v>39</v>
      </c>
      <c r="V211" s="34" t="s">
        <v>218</v>
      </c>
      <c r="W211" s="34" t="s">
        <v>268</v>
      </c>
      <c r="X211" s="34" t="s">
        <v>270</v>
      </c>
      <c r="Y211" s="34" t="s">
        <v>267</v>
      </c>
      <c r="Z211" s="34"/>
      <c r="AC211" s="84"/>
      <c r="AD211" s="90" t="s">
        <v>45</v>
      </c>
      <c r="AE211" s="90" t="s">
        <v>115</v>
      </c>
      <c r="AF211" s="92" t="s">
        <v>99</v>
      </c>
      <c r="AG211" s="124" t="s">
        <v>116</v>
      </c>
      <c r="AH211" s="93" t="s">
        <v>100</v>
      </c>
      <c r="AI211" s="109" t="s">
        <v>178</v>
      </c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</row>
    <row r="212" spans="1:75" x14ac:dyDescent="0.2">
      <c r="A212" s="84" t="s">
        <v>45</v>
      </c>
      <c r="B212" s="84" t="s">
        <v>1</v>
      </c>
      <c r="C212" s="84" t="s">
        <v>2</v>
      </c>
      <c r="D212" s="84" t="s">
        <v>113</v>
      </c>
      <c r="E212" s="84" t="s">
        <v>4</v>
      </c>
      <c r="F212" s="84" t="s">
        <v>5</v>
      </c>
      <c r="G212" s="34" t="s">
        <v>219</v>
      </c>
      <c r="H212" s="34" t="s">
        <v>217</v>
      </c>
      <c r="I212" s="84" t="s">
        <v>6</v>
      </c>
      <c r="J212" s="84" t="s">
        <v>180</v>
      </c>
      <c r="K212" s="84" t="s">
        <v>96</v>
      </c>
      <c r="L212" s="84" t="s">
        <v>9</v>
      </c>
      <c r="M212" s="34" t="s">
        <v>257</v>
      </c>
      <c r="N212" s="84" t="s">
        <v>11</v>
      </c>
      <c r="O212" s="34" t="s">
        <v>209</v>
      </c>
      <c r="P212" s="84" t="s">
        <v>13</v>
      </c>
      <c r="Q212" s="162" t="s">
        <v>266</v>
      </c>
      <c r="R212" s="84" t="s">
        <v>191</v>
      </c>
      <c r="S212" s="34" t="s">
        <v>210</v>
      </c>
      <c r="T212" s="84" t="s">
        <v>17</v>
      </c>
      <c r="U212" s="34" t="s">
        <v>211</v>
      </c>
      <c r="V212" s="84" t="s">
        <v>19</v>
      </c>
      <c r="W212" s="34" t="s">
        <v>269</v>
      </c>
      <c r="X212" s="34" t="s">
        <v>271</v>
      </c>
      <c r="Y212" s="34" t="s">
        <v>213</v>
      </c>
      <c r="Z212" s="84"/>
      <c r="AC212" s="84" t="s">
        <v>1</v>
      </c>
      <c r="AD212" s="90">
        <f>B245</f>
        <v>0</v>
      </c>
      <c r="AE212" s="97">
        <v>0.47086956521739137</v>
      </c>
      <c r="AF212" s="93">
        <f>AR28</f>
        <v>0</v>
      </c>
      <c r="AG212" s="93">
        <f>Average!I499</f>
        <v>8.4253571428571448</v>
      </c>
      <c r="AH212" s="93">
        <f>BB$34+BB$35+BB$36+BB$37+AF212</f>
        <v>5.43</v>
      </c>
      <c r="AI212" s="111">
        <f>AI177+Table1020324457688092116104[[#This Row],[Column2]]</f>
        <v>11.85439642282034</v>
      </c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</row>
    <row r="213" spans="1:75" x14ac:dyDescent="0.2">
      <c r="A213" s="84">
        <f>A178</f>
        <v>2022</v>
      </c>
      <c r="B213" s="84"/>
      <c r="C213" s="84"/>
      <c r="D213" s="84"/>
      <c r="E213" s="34" t="s">
        <v>212</v>
      </c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C213" s="84" t="s">
        <v>2</v>
      </c>
      <c r="AD213" s="90">
        <f>C245</f>
        <v>0</v>
      </c>
      <c r="AE213" s="97">
        <v>0.70166666666666677</v>
      </c>
      <c r="AF213" s="93">
        <f>AR29</f>
        <v>0</v>
      </c>
      <c r="AG213" s="93">
        <f>Average!I500</f>
        <v>12.220454074910595</v>
      </c>
      <c r="AH213" s="93">
        <f>BC$34+BC$35+BC$36+BC$37+AF213</f>
        <v>8.49</v>
      </c>
      <c r="AI213" s="111">
        <f>AI178+Table1020324457688092116104[[#This Row],[Column2]]</f>
        <v>17.214903863355204</v>
      </c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</row>
    <row r="214" spans="1:75" x14ac:dyDescent="0.2">
      <c r="A214" s="84">
        <v>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>
        <v>1</v>
      </c>
      <c r="AC214" s="84" t="s">
        <v>113</v>
      </c>
      <c r="AD214" s="90">
        <f>D245</f>
        <v>0</v>
      </c>
      <c r="AE214" s="97"/>
      <c r="AF214" s="93">
        <f>AR30</f>
        <v>0</v>
      </c>
      <c r="AG214" s="93">
        <f>Average!I501</f>
        <v>13.418043650793651</v>
      </c>
      <c r="AH214" s="93">
        <f>BD$34+BD$35+BD$36+BD$37+AF214</f>
        <v>2.7</v>
      </c>
      <c r="AI214" s="111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</row>
    <row r="215" spans="1:75" x14ac:dyDescent="0.2">
      <c r="A215" s="84">
        <v>2</v>
      </c>
      <c r="B215" s="84"/>
      <c r="C215" s="84"/>
      <c r="D215" s="84"/>
      <c r="E215" s="34"/>
      <c r="F215" s="84"/>
      <c r="G215" s="34"/>
      <c r="H215" s="34"/>
      <c r="I215" s="34"/>
      <c r="J215" s="84"/>
      <c r="K215" s="84"/>
      <c r="L215" s="84"/>
      <c r="M215" s="84"/>
      <c r="N215" s="34"/>
      <c r="O215" s="34"/>
      <c r="P215" s="34"/>
      <c r="Q215" s="84"/>
      <c r="R215" s="84"/>
      <c r="S215" s="84"/>
      <c r="T215" s="84"/>
      <c r="U215" s="84"/>
      <c r="V215" s="34"/>
      <c r="W215" s="84"/>
      <c r="X215" s="84"/>
      <c r="Y215" s="84"/>
      <c r="Z215" s="84"/>
      <c r="AA215" s="84">
        <v>2</v>
      </c>
      <c r="AC215" s="84" t="s">
        <v>4</v>
      </c>
      <c r="AD215" s="90">
        <f>E245</f>
        <v>0</v>
      </c>
      <c r="AE215" s="97">
        <v>0.60565217391304349</v>
      </c>
      <c r="AF215" s="93">
        <f>AR31</f>
        <v>0</v>
      </c>
      <c r="AG215" s="93">
        <f>Average!I502</f>
        <v>12.432857142857143</v>
      </c>
      <c r="AH215" s="93">
        <f>BE$34+BE$35+BE$36+BE$37+AF215</f>
        <v>4.68</v>
      </c>
      <c r="AI215" s="111">
        <f>AI180+Table1020324457688092116104[[#This Row],[Column2]]</f>
        <v>17.899689440993786</v>
      </c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</row>
    <row r="216" spans="1:75" x14ac:dyDescent="0.2">
      <c r="A216" s="84">
        <v>3</v>
      </c>
      <c r="B216" s="84"/>
      <c r="C216" s="84"/>
      <c r="D216" s="84"/>
      <c r="E216" s="84"/>
      <c r="F216" s="34"/>
      <c r="G216" s="34"/>
      <c r="H216" s="34"/>
      <c r="I216" s="34"/>
      <c r="J216" s="84"/>
      <c r="K216" s="84"/>
      <c r="L216" s="84"/>
      <c r="M216" s="84"/>
      <c r="N216" s="34"/>
      <c r="O216" s="84"/>
      <c r="P216" s="34"/>
      <c r="Q216" s="84"/>
      <c r="R216" s="84"/>
      <c r="S216" s="84"/>
      <c r="T216" s="34"/>
      <c r="U216" s="34"/>
      <c r="V216" s="34"/>
      <c r="W216" s="84"/>
      <c r="X216" s="84"/>
      <c r="Y216" s="84"/>
      <c r="Z216" s="84"/>
      <c r="AA216" s="84">
        <v>3</v>
      </c>
      <c r="AC216" s="84" t="s">
        <v>5</v>
      </c>
      <c r="AD216" s="90">
        <f>F245</f>
        <v>0</v>
      </c>
      <c r="AE216" s="97">
        <v>0.58043478260869574</v>
      </c>
      <c r="AF216" s="93">
        <f>AR32</f>
        <v>0</v>
      </c>
      <c r="AG216" s="93">
        <f>Average!I503</f>
        <v>9.5742857142857147</v>
      </c>
      <c r="AH216" s="93">
        <f>BF$34+BF$35+BF$36+BF$37+AF216</f>
        <v>6.42</v>
      </c>
      <c r="AI216" s="111">
        <f>AI181+Table1020324457688092116104[[#This Row],[Column2]]</f>
        <v>13.975283971262234</v>
      </c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</row>
    <row r="217" spans="1:75" x14ac:dyDescent="0.2">
      <c r="A217" s="84">
        <v>4</v>
      </c>
      <c r="B217" s="84"/>
      <c r="C217" s="84"/>
      <c r="D217" s="84"/>
      <c r="E217" s="84"/>
      <c r="F217" s="34"/>
      <c r="G217" s="34"/>
      <c r="H217" s="34"/>
      <c r="I217" s="34"/>
      <c r="J217" s="84"/>
      <c r="K217" s="84"/>
      <c r="L217" s="84"/>
      <c r="M217" s="84"/>
      <c r="N217" s="34"/>
      <c r="O217" s="84"/>
      <c r="P217" s="34"/>
      <c r="Q217" s="84"/>
      <c r="R217" s="84"/>
      <c r="S217" s="84"/>
      <c r="T217" s="34"/>
      <c r="U217" s="34"/>
      <c r="V217" s="34"/>
      <c r="W217" s="84"/>
      <c r="X217" s="84"/>
      <c r="Y217" s="84"/>
      <c r="Z217" s="84"/>
      <c r="AA217" s="84">
        <v>4</v>
      </c>
      <c r="AC217" s="84" t="s">
        <v>6</v>
      </c>
      <c r="AD217" s="90">
        <f>I245</f>
        <v>0</v>
      </c>
      <c r="AE217" s="97">
        <v>0.41333333333333339</v>
      </c>
      <c r="AF217" s="93">
        <f t="shared" ref="AF217:AF230" si="42">AR35</f>
        <v>0</v>
      </c>
      <c r="AG217" s="93">
        <f>Average!I504</f>
        <v>7.829964912280702</v>
      </c>
      <c r="AH217" s="93">
        <f>BI$34+BI$35+BI$36+BI$37+AF217</f>
        <v>4.45</v>
      </c>
      <c r="AI217" s="111">
        <f>AI182+Table1020324457688092116104[[#This Row],[Column2]]</f>
        <v>11.431197110423117</v>
      </c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</row>
    <row r="218" spans="1:75" x14ac:dyDescent="0.2">
      <c r="A218" s="84">
        <v>5</v>
      </c>
      <c r="B218" s="84"/>
      <c r="C218" s="84"/>
      <c r="D218" s="84"/>
      <c r="E218" s="84"/>
      <c r="F218" s="84"/>
      <c r="G218" s="34"/>
      <c r="H218" s="34"/>
      <c r="I218" s="34"/>
      <c r="J218" s="84"/>
      <c r="L218" s="84"/>
      <c r="M218" s="84"/>
      <c r="N218" s="34"/>
      <c r="O218" s="34"/>
      <c r="P218" s="84"/>
      <c r="Q218" s="84"/>
      <c r="R218" s="84"/>
      <c r="T218" s="34"/>
      <c r="U218" s="34"/>
      <c r="V218" s="34"/>
      <c r="W218" s="84"/>
      <c r="X218" s="84"/>
      <c r="Y218" s="84"/>
      <c r="Z218" s="84"/>
      <c r="AA218" s="84">
        <v>5</v>
      </c>
      <c r="AC218" s="84" t="s">
        <v>180</v>
      </c>
      <c r="AD218" s="90">
        <f>J245</f>
        <v>0</v>
      </c>
      <c r="AE218" s="97">
        <v>0.45333333333333325</v>
      </c>
      <c r="AF218" s="93">
        <f t="shared" si="42"/>
        <v>0</v>
      </c>
      <c r="AG218" s="93">
        <f>Average!I505</f>
        <v>8.6289285714285704</v>
      </c>
      <c r="AH218" s="93">
        <f>BJ$34+BJ$35+BJ$36+BJ$37+AF218</f>
        <v>6.86</v>
      </c>
      <c r="AI218" s="111">
        <f>AI183+Table1020324457688092116104[[#This Row],[Column2]]</f>
        <v>13.027032391923695</v>
      </c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</row>
    <row r="219" spans="1:75" x14ac:dyDescent="0.2">
      <c r="A219" s="84">
        <v>6</v>
      </c>
      <c r="B219" s="84"/>
      <c r="C219" s="34"/>
      <c r="D219" s="84"/>
      <c r="E219" s="84"/>
      <c r="F219" s="84"/>
      <c r="G219" s="34"/>
      <c r="H219" s="84"/>
      <c r="I219" s="34"/>
      <c r="J219" s="84"/>
      <c r="K219" s="84"/>
      <c r="L219" s="84"/>
      <c r="M219" s="84"/>
      <c r="N219" s="34"/>
      <c r="O219" s="34"/>
      <c r="P219" s="34"/>
      <c r="Q219" s="84"/>
      <c r="R219" s="84"/>
      <c r="S219" s="84"/>
      <c r="T219" s="34"/>
      <c r="U219" s="34"/>
      <c r="V219" s="34"/>
      <c r="W219" s="84"/>
      <c r="X219" s="84"/>
      <c r="Y219" s="84"/>
      <c r="Z219" s="84"/>
      <c r="AA219" s="84">
        <v>6</v>
      </c>
      <c r="AC219" s="84" t="s">
        <v>96</v>
      </c>
      <c r="AD219" s="90">
        <f>K245</f>
        <v>0</v>
      </c>
      <c r="AE219" s="97"/>
      <c r="AF219" s="93">
        <f t="shared" si="42"/>
        <v>0</v>
      </c>
      <c r="AG219" s="93">
        <f>Average!I506</f>
        <v>8.5719999999999992</v>
      </c>
      <c r="AH219" s="93">
        <f>BK$34+BK$35+BK$36+BK$37+AF219</f>
        <v>5.91</v>
      </c>
      <c r="AI219" s="111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</row>
    <row r="220" spans="1:75" x14ac:dyDescent="0.2">
      <c r="A220" s="84">
        <v>7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84"/>
      <c r="N220" s="8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84">
        <v>7</v>
      </c>
      <c r="AC220" s="84" t="s">
        <v>9</v>
      </c>
      <c r="AD220" s="90">
        <f>L245</f>
        <v>0</v>
      </c>
      <c r="AE220" s="97">
        <v>0.58260869565217399</v>
      </c>
      <c r="AF220" s="93">
        <f t="shared" si="42"/>
        <v>0</v>
      </c>
      <c r="AG220" s="93">
        <f>Average!I507</f>
        <v>10.890357142857143</v>
      </c>
      <c r="AH220" s="93">
        <f>BL$34+BL$35+BL$36+BL$37+AF220</f>
        <v>7.7</v>
      </c>
      <c r="AI220" s="111">
        <f>AI185+Table1020324457688092116104[[#This Row],[Column2]]</f>
        <v>15.534417104634498</v>
      </c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</row>
    <row r="221" spans="1:75" x14ac:dyDescent="0.2">
      <c r="A221" s="84">
        <v>8</v>
      </c>
      <c r="B221" s="34"/>
      <c r="C221" s="34"/>
      <c r="D221" s="84"/>
      <c r="E221" s="84"/>
      <c r="F221" s="84"/>
      <c r="G221" s="34"/>
      <c r="H221" s="34"/>
      <c r="I221" s="34"/>
      <c r="J221" s="34"/>
      <c r="K221" s="34"/>
      <c r="L221" s="34"/>
      <c r="M221" s="84"/>
      <c r="N221" s="34"/>
      <c r="O221" s="34"/>
      <c r="P221" s="8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84">
        <v>8</v>
      </c>
      <c r="AC221" s="34" t="s">
        <v>195</v>
      </c>
      <c r="AD221" s="90">
        <f>M245</f>
        <v>0</v>
      </c>
      <c r="AE221" s="97">
        <v>0.52391304347826095</v>
      </c>
      <c r="AF221" s="93">
        <f t="shared" si="42"/>
        <v>0</v>
      </c>
      <c r="AG221" s="93">
        <f>Average!I508</f>
        <v>9.6524999999999999</v>
      </c>
      <c r="AH221" s="93">
        <f>BM$34+BM$35+BM$36+BM$37+AF221</f>
        <v>0</v>
      </c>
      <c r="AI221" s="111">
        <f>AI186+Table1020324457688092116104[[#This Row],[Column2]]</f>
        <v>13.688750000000001</v>
      </c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</row>
    <row r="222" spans="1:75" x14ac:dyDescent="0.2">
      <c r="A222" s="84">
        <v>9</v>
      </c>
      <c r="B222" s="84"/>
      <c r="C222" s="84"/>
      <c r="D222" s="84"/>
      <c r="E222" s="34"/>
      <c r="F222" s="84"/>
      <c r="G222" s="34"/>
      <c r="H222" s="34"/>
      <c r="I222" s="139"/>
      <c r="J222" s="159"/>
      <c r="K222" s="159"/>
      <c r="L222" s="159"/>
      <c r="M222" s="84"/>
      <c r="N222" s="84"/>
      <c r="O222" s="84"/>
      <c r="Q222" s="84"/>
      <c r="R222" s="84"/>
      <c r="S222" s="84"/>
      <c r="T222" s="34"/>
      <c r="U222" s="34"/>
      <c r="V222" s="84"/>
      <c r="W222" s="34"/>
      <c r="X222" s="34"/>
      <c r="Y222" s="34"/>
      <c r="Z222" s="34"/>
      <c r="AA222" s="84">
        <v>9</v>
      </c>
      <c r="AC222" s="84" t="s">
        <v>11</v>
      </c>
      <c r="AD222" s="90">
        <f>N245</f>
        <v>0</v>
      </c>
      <c r="AE222" s="97">
        <v>0.60130434782608688</v>
      </c>
      <c r="AF222" s="93">
        <f t="shared" si="42"/>
        <v>0</v>
      </c>
      <c r="AG222" s="93">
        <f>Average!I509</f>
        <v>10.986785714285714</v>
      </c>
      <c r="AH222" s="93">
        <f>BN$34+BN$35+BN$36+BN$37+AF222</f>
        <v>8.51</v>
      </c>
      <c r="AI222" s="111">
        <f>AI187+Table1020324457688092116104[[#This Row],[Column2]]</f>
        <v>15.735669427191166</v>
      </c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</row>
    <row r="223" spans="1:75" x14ac:dyDescent="0.2">
      <c r="A223" s="84">
        <v>10</v>
      </c>
      <c r="B223" s="84"/>
      <c r="C223" s="84"/>
      <c r="D223" s="84"/>
      <c r="E223" s="84"/>
      <c r="F223" s="84"/>
      <c r="G223" s="34"/>
      <c r="H223" s="159"/>
      <c r="I223" s="84"/>
      <c r="J223" s="84"/>
      <c r="K223" s="84"/>
      <c r="L223" s="84"/>
      <c r="M223" s="84"/>
      <c r="N223" s="34"/>
      <c r="O223" s="34"/>
      <c r="P223" s="34"/>
      <c r="Q223" s="84"/>
      <c r="R223" s="34"/>
      <c r="S223" s="34"/>
      <c r="T223" s="84"/>
      <c r="U223" s="34"/>
      <c r="V223" s="84"/>
      <c r="W223" s="34"/>
      <c r="X223" s="34"/>
      <c r="Y223" s="34"/>
      <c r="Z223" s="34"/>
      <c r="AA223" s="84">
        <v>10</v>
      </c>
      <c r="AC223" s="84" t="s">
        <v>185</v>
      </c>
      <c r="AD223" s="90">
        <f>O245</f>
        <v>0</v>
      </c>
      <c r="AE223" s="97">
        <v>0.47347826086956524</v>
      </c>
      <c r="AF223" s="93">
        <f t="shared" si="42"/>
        <v>0</v>
      </c>
      <c r="AG223" s="93">
        <f>Average!I510</f>
        <v>9.0474999999999994</v>
      </c>
      <c r="AH223" s="93">
        <f>BO$34+BO$35+BO$36+BO$37+AF223</f>
        <v>0</v>
      </c>
      <c r="AI223" s="111">
        <f>AI188+Table1020324457688092116104[[#This Row],[Column2]]</f>
        <v>12.895711462450596</v>
      </c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</row>
    <row r="224" spans="1:75" x14ac:dyDescent="0.2">
      <c r="A224" s="84">
        <v>11</v>
      </c>
      <c r="B224" s="84"/>
      <c r="E224" s="84"/>
      <c r="F224" s="84"/>
      <c r="G224" s="84"/>
      <c r="H224" s="84"/>
      <c r="I224" s="84"/>
      <c r="J224" s="84"/>
      <c r="L224" s="34"/>
      <c r="M224" s="84"/>
      <c r="N224" s="34"/>
      <c r="O224" s="34"/>
      <c r="P224" s="34"/>
      <c r="Q224" s="84"/>
      <c r="R224" s="34"/>
      <c r="S224" s="34"/>
      <c r="T224" s="34"/>
      <c r="U224" s="34"/>
      <c r="V224" s="34"/>
      <c r="W224" s="34"/>
      <c r="X224" s="34"/>
      <c r="Y224" s="34"/>
      <c r="Z224" s="34"/>
      <c r="AA224" s="84">
        <v>11</v>
      </c>
      <c r="AC224" s="84" t="s">
        <v>13</v>
      </c>
      <c r="AD224" s="90">
        <f>P245</f>
        <v>0</v>
      </c>
      <c r="AE224" s="97">
        <v>0.54173913043478261</v>
      </c>
      <c r="AF224" s="93">
        <f t="shared" si="42"/>
        <v>0</v>
      </c>
      <c r="AG224" s="93">
        <f>Average!I511</f>
        <v>9.4157142857142873</v>
      </c>
      <c r="AH224" s="93">
        <f>BP$34+BP$35+BP$36+BP$37+AF224</f>
        <v>6.34</v>
      </c>
      <c r="AI224" s="111">
        <f>AI189+Table1020324457688092116104[[#This Row],[Column2]]</f>
        <v>13.10360248447205</v>
      </c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</row>
    <row r="225" spans="1:75" x14ac:dyDescent="0.2">
      <c r="A225" s="84">
        <v>12</v>
      </c>
      <c r="B225" s="84"/>
      <c r="F225" s="84"/>
      <c r="G225" s="34"/>
      <c r="H225" s="159"/>
      <c r="I225" s="159"/>
      <c r="J225" s="84"/>
      <c r="L225" s="84"/>
      <c r="M225" s="84"/>
      <c r="N225" s="34"/>
      <c r="O225" s="34"/>
      <c r="P225" s="34"/>
      <c r="Q225" s="84"/>
      <c r="R225" s="34"/>
      <c r="S225" s="34"/>
      <c r="T225" s="34"/>
      <c r="U225" s="34"/>
      <c r="V225" s="34"/>
      <c r="W225" s="34"/>
      <c r="X225" s="34"/>
      <c r="Y225" s="34"/>
      <c r="Z225" s="34"/>
      <c r="AA225" s="84">
        <v>12</v>
      </c>
      <c r="AC225" s="84" t="s">
        <v>14</v>
      </c>
      <c r="AD225" s="90">
        <f>Q245</f>
        <v>0</v>
      </c>
      <c r="AE225" s="97">
        <v>0.46714285714285719</v>
      </c>
      <c r="AF225" s="93">
        <f t="shared" si="42"/>
        <v>0</v>
      </c>
      <c r="AG225" s="93">
        <f>Average!I512</f>
        <v>7.9598758648758654</v>
      </c>
      <c r="AH225" s="93">
        <f>BQ$34+BQ$35+BQ$36+BQ$37+AF225</f>
        <v>4.66</v>
      </c>
      <c r="AI225" s="111">
        <f>AI190+Table1020324457688092116104[[#This Row],[Column2]]</f>
        <v>11.781361038317561</v>
      </c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</row>
    <row r="226" spans="1:75" x14ac:dyDescent="0.2">
      <c r="A226" s="84">
        <v>13</v>
      </c>
      <c r="B226" s="84"/>
      <c r="C226" s="84"/>
      <c r="D226" s="84"/>
      <c r="F226" s="84"/>
      <c r="G226" s="34"/>
      <c r="H226" s="159"/>
      <c r="I226" s="159"/>
      <c r="J226" s="84"/>
      <c r="K226" s="84"/>
      <c r="L226" s="84"/>
      <c r="M226" s="84"/>
      <c r="N226" s="34"/>
      <c r="O226" s="84"/>
      <c r="P226" s="34"/>
      <c r="Q226" s="84"/>
      <c r="S226" s="84"/>
      <c r="T226" s="34"/>
      <c r="U226" s="34"/>
      <c r="V226" s="34"/>
      <c r="W226" s="84"/>
      <c r="X226" s="84"/>
      <c r="Y226" s="84"/>
      <c r="Z226" s="84"/>
      <c r="AA226" s="84">
        <v>13</v>
      </c>
      <c r="AC226" s="84" t="s">
        <v>191</v>
      </c>
      <c r="AD226" s="90">
        <f>R245</f>
        <v>0</v>
      </c>
      <c r="AE226" s="97">
        <v>0.55823529411764705</v>
      </c>
      <c r="AF226" s="93">
        <f t="shared" si="42"/>
        <v>0</v>
      </c>
      <c r="AG226" s="93">
        <f>Average!I513</f>
        <v>8.7326143790849677</v>
      </c>
      <c r="AH226" s="93">
        <f>BR$34+BR$35+BR$36+BR$37+AF226</f>
        <v>0</v>
      </c>
      <c r="AI226" s="111">
        <f>AI191+Table1020324457688092116104[[#This Row],[Column2]]</f>
        <v>12.821307189542484</v>
      </c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</row>
    <row r="227" spans="1:75" x14ac:dyDescent="0.2">
      <c r="A227" s="84">
        <v>14</v>
      </c>
      <c r="B227" s="34"/>
      <c r="C227" s="84"/>
      <c r="D227" s="84"/>
      <c r="E227" s="84"/>
      <c r="F227" s="84"/>
      <c r="G227" s="84"/>
      <c r="H227" s="159"/>
      <c r="I227" s="84"/>
      <c r="J227" s="84"/>
      <c r="K227" s="34"/>
      <c r="L227" s="84"/>
      <c r="M227" s="84"/>
      <c r="N227" s="84"/>
      <c r="O227" s="84"/>
      <c r="P227" s="84"/>
      <c r="Q227" s="84"/>
      <c r="R227" s="84"/>
      <c r="T227" s="84"/>
      <c r="U227" s="84"/>
      <c r="V227" s="84"/>
      <c r="W227" s="84"/>
      <c r="X227" s="84"/>
      <c r="Y227" s="84"/>
      <c r="Z227" s="84"/>
      <c r="AA227" s="84">
        <v>14</v>
      </c>
      <c r="AC227" s="84" t="s">
        <v>16</v>
      </c>
      <c r="AD227" s="90">
        <f>S245</f>
        <v>0</v>
      </c>
      <c r="AE227" s="97">
        <v>0.51391304347826083</v>
      </c>
      <c r="AF227" s="93">
        <f t="shared" si="42"/>
        <v>0</v>
      </c>
      <c r="AG227" s="93">
        <f>Average!I514</f>
        <v>10.713571428571431</v>
      </c>
      <c r="AH227" s="93">
        <f>BS$34+BS$35+BS$36+BS$37+AF227</f>
        <v>7.7600000000000007</v>
      </c>
      <c r="AI227" s="111">
        <f>AI192+Table1020324457688092116104[[#This Row],[Column2]]</f>
        <v>15.729572384137603</v>
      </c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</row>
    <row r="228" spans="1:75" x14ac:dyDescent="0.2">
      <c r="A228" s="84">
        <v>15</v>
      </c>
      <c r="B228" s="34"/>
      <c r="C228" s="84"/>
      <c r="D228" s="84"/>
      <c r="E228" s="34"/>
      <c r="F228" s="34"/>
      <c r="G228" s="34"/>
      <c r="H228" s="159"/>
      <c r="I228" s="159"/>
      <c r="J228" s="34"/>
      <c r="K228" s="34"/>
      <c r="L228" s="34"/>
      <c r="M228" s="84"/>
      <c r="N228" s="34"/>
      <c r="O228" s="84"/>
      <c r="P228" s="34"/>
      <c r="Q228" s="84"/>
      <c r="R228" s="84"/>
      <c r="S228" s="84"/>
      <c r="T228" s="34"/>
      <c r="U228" s="34"/>
      <c r="V228" s="34"/>
      <c r="W228" s="34"/>
      <c r="X228" s="34"/>
      <c r="Y228" s="34"/>
      <c r="Z228" s="34"/>
      <c r="AA228" s="84">
        <v>15</v>
      </c>
      <c r="AC228" s="84" t="s">
        <v>17</v>
      </c>
      <c r="AD228" s="90">
        <f>T245</f>
        <v>0</v>
      </c>
      <c r="AE228" s="97">
        <v>0.63954545454545453</v>
      </c>
      <c r="AF228" s="93">
        <f t="shared" si="42"/>
        <v>0</v>
      </c>
      <c r="AG228" s="93">
        <f>Average!I515</f>
        <v>10.527421652421653</v>
      </c>
      <c r="AH228" s="93">
        <f>BT$34+BT$35+BT$36+BT$37+AF228</f>
        <v>6.1</v>
      </c>
      <c r="AI228" s="111">
        <f>AI193+Table1020324457688092116104[[#This Row],[Column2]]</f>
        <v>14.546180856180857</v>
      </c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</row>
    <row r="229" spans="1:75" x14ac:dyDescent="0.2">
      <c r="A229" s="84">
        <v>16</v>
      </c>
      <c r="B229" s="34"/>
      <c r="C229" s="34"/>
      <c r="D229" s="34"/>
      <c r="E229" s="34"/>
      <c r="F229" s="34"/>
      <c r="G229" s="34"/>
      <c r="H229" s="159"/>
      <c r="I229" s="159"/>
      <c r="J229" s="34"/>
      <c r="K229" s="34"/>
      <c r="L229" s="34"/>
      <c r="M229" s="84"/>
      <c r="N229" s="34"/>
      <c r="O229" s="34"/>
      <c r="P229" s="84"/>
      <c r="Q229" s="84"/>
      <c r="R229" s="84"/>
      <c r="S229" s="84"/>
      <c r="T229" s="34"/>
      <c r="U229" s="34"/>
      <c r="V229" s="34"/>
      <c r="W229" s="34"/>
      <c r="X229" s="34"/>
      <c r="Y229" s="34"/>
      <c r="Z229" s="34"/>
      <c r="AA229" s="84">
        <v>16</v>
      </c>
      <c r="AC229" s="84" t="s">
        <v>18</v>
      </c>
      <c r="AD229" s="90">
        <f>U245</f>
        <v>0</v>
      </c>
      <c r="AE229" s="97">
        <v>0.41583333333333333</v>
      </c>
      <c r="AF229" s="93">
        <f t="shared" si="42"/>
        <v>0</v>
      </c>
      <c r="AG229" s="93">
        <f>Average!I516</f>
        <v>10.963076923076922</v>
      </c>
      <c r="AH229" s="93">
        <f>BU$34+BU$35+BU$36+BU$37+AF229</f>
        <v>0</v>
      </c>
      <c r="AI229" s="111">
        <f>AI194+Table1020324457688092116104[[#This Row],[Column2]]</f>
        <v>14.697884615384616</v>
      </c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</row>
    <row r="230" spans="1:75" x14ac:dyDescent="0.2">
      <c r="A230" s="84">
        <v>17</v>
      </c>
      <c r="B230" s="34"/>
      <c r="C230" s="34"/>
      <c r="D230" s="34"/>
      <c r="E230" s="34"/>
      <c r="F230" s="34"/>
      <c r="G230" s="34"/>
      <c r="H230" s="159"/>
      <c r="I230" s="159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84"/>
      <c r="X230" s="84"/>
      <c r="Y230" s="84"/>
      <c r="Z230" s="84"/>
      <c r="AA230" s="84">
        <v>17</v>
      </c>
      <c r="AC230" s="84" t="s">
        <v>19</v>
      </c>
      <c r="AD230" s="90">
        <f>V245</f>
        <v>0.18</v>
      </c>
      <c r="AE230" s="97">
        <v>0.65346153846153854</v>
      </c>
      <c r="AF230" s="93">
        <f t="shared" si="42"/>
        <v>0.18</v>
      </c>
      <c r="AG230" s="93">
        <f>Average!I517</f>
        <v>17.796111111111109</v>
      </c>
      <c r="AH230" s="93">
        <f>BV$34+BV$35+BV$36+BV$37+AF230</f>
        <v>6.55</v>
      </c>
      <c r="AI230" s="111">
        <f>AI195+Table1020324457688092116104[[#This Row],[Column2]]</f>
        <v>23.379871794871796</v>
      </c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</row>
    <row r="231" spans="1:75" x14ac:dyDescent="0.2">
      <c r="A231" s="84">
        <v>18</v>
      </c>
      <c r="B231" s="34"/>
      <c r="C231" s="34"/>
      <c r="E231" s="34"/>
      <c r="F231" s="34"/>
      <c r="G231" s="34"/>
      <c r="H231" s="159"/>
      <c r="I231" s="159"/>
      <c r="J231" s="34"/>
      <c r="K231" s="34"/>
      <c r="L231" s="34"/>
      <c r="M231" s="34"/>
      <c r="N231" s="34"/>
      <c r="O231" s="34"/>
      <c r="P231" s="84"/>
      <c r="Q231" s="34"/>
      <c r="R231" s="34"/>
      <c r="S231" s="34"/>
      <c r="T231" s="34"/>
      <c r="U231" s="34"/>
      <c r="V231" s="34"/>
      <c r="W231" s="84"/>
      <c r="X231" s="84"/>
      <c r="Y231" s="84"/>
      <c r="Z231" s="84"/>
      <c r="AA231" s="84">
        <v>18</v>
      </c>
      <c r="AC231" s="84"/>
      <c r="AD231" s="90"/>
      <c r="AE231" s="90"/>
      <c r="AF231" s="92"/>
      <c r="AG231" s="92"/>
      <c r="AH231" s="93"/>
      <c r="AI231" s="111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</row>
    <row r="232" spans="1:75" x14ac:dyDescent="0.2">
      <c r="A232" s="84">
        <v>19</v>
      </c>
      <c r="B232" s="34"/>
      <c r="C232" s="34"/>
      <c r="D232" s="84"/>
      <c r="E232" s="34"/>
      <c r="F232" s="34"/>
      <c r="G232" s="34"/>
      <c r="H232" s="34"/>
      <c r="I232" s="159"/>
      <c r="J232" s="34"/>
      <c r="K232" s="34"/>
      <c r="L232" s="34"/>
      <c r="M232" s="84"/>
      <c r="N232" s="84"/>
      <c r="O232" s="34"/>
      <c r="P232" s="84"/>
      <c r="Q232" s="34"/>
      <c r="R232" s="84"/>
      <c r="S232" s="34"/>
      <c r="T232" s="84"/>
      <c r="U232" s="84"/>
      <c r="V232" s="34"/>
      <c r="W232" s="84"/>
      <c r="X232" s="84"/>
      <c r="Y232" s="84"/>
      <c r="Z232" s="84"/>
      <c r="AA232" s="84">
        <v>19</v>
      </c>
      <c r="AC232" s="84" t="s">
        <v>101</v>
      </c>
      <c r="AD232" s="90"/>
      <c r="AE232" s="90"/>
      <c r="AF232" s="92"/>
      <c r="AG232" s="172"/>
      <c r="AH232" s="92" t="s">
        <v>145</v>
      </c>
      <c r="AI232" s="93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</row>
    <row r="233" spans="1:75" x14ac:dyDescent="0.2">
      <c r="A233" s="84">
        <v>20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84"/>
      <c r="N233" s="84"/>
      <c r="O233" s="34"/>
      <c r="P233" s="84"/>
      <c r="Q233" s="84"/>
      <c r="R233" s="34"/>
      <c r="S233" s="84"/>
      <c r="T233" s="84"/>
      <c r="U233" s="84"/>
      <c r="V233" s="34"/>
      <c r="W233" s="34"/>
      <c r="X233" s="34"/>
      <c r="Y233" s="34"/>
      <c r="Z233" s="34"/>
      <c r="AA233" s="84">
        <v>20</v>
      </c>
      <c r="AC233" s="84"/>
      <c r="AD233" s="91" t="s">
        <v>102</v>
      </c>
      <c r="AE233" s="91"/>
      <c r="AF233" s="92"/>
      <c r="AG233" s="92"/>
      <c r="AH233" s="93"/>
      <c r="AI233" s="111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</row>
    <row r="234" spans="1:75" x14ac:dyDescent="0.2">
      <c r="A234" s="84">
        <v>21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8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84">
        <v>21</v>
      </c>
      <c r="AC234" s="84"/>
      <c r="AD234" s="90"/>
      <c r="AE234" s="90"/>
      <c r="AF234" s="92"/>
      <c r="AG234" s="92"/>
      <c r="AH234" s="93"/>
      <c r="AI234" s="109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</row>
    <row r="235" spans="1:75" x14ac:dyDescent="0.2">
      <c r="A235" s="84">
        <v>22</v>
      </c>
      <c r="B235" s="34"/>
      <c r="C235" s="84"/>
      <c r="D235" s="34"/>
      <c r="E235" s="84"/>
      <c r="F235" s="84"/>
      <c r="G235" s="34"/>
      <c r="H235" s="34"/>
      <c r="I235" s="34"/>
      <c r="J235" s="34"/>
      <c r="K235" s="34"/>
      <c r="L235" s="34"/>
      <c r="M235" s="8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84">
        <v>22</v>
      </c>
      <c r="AC235" s="84"/>
      <c r="AD235" s="90"/>
      <c r="AE235" s="90"/>
      <c r="AF235" s="92"/>
      <c r="AG235" s="92"/>
      <c r="AH235" s="93"/>
      <c r="AI235" s="93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</row>
    <row r="236" spans="1:75" x14ac:dyDescent="0.2">
      <c r="A236" s="84">
        <v>23</v>
      </c>
      <c r="B236" s="84"/>
      <c r="C236" s="84"/>
      <c r="D236" s="84"/>
      <c r="E236" s="84"/>
      <c r="F236" s="84"/>
      <c r="G236" s="84"/>
      <c r="H236" s="84"/>
      <c r="I236" s="34"/>
      <c r="J236" s="84"/>
      <c r="L236" s="34"/>
      <c r="M236" s="8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84">
        <v>23</v>
      </c>
      <c r="AC236" s="84"/>
      <c r="AD236" s="90"/>
      <c r="AE236" s="90"/>
      <c r="AF236" s="92"/>
      <c r="AG236" s="92"/>
      <c r="AH236" s="93"/>
      <c r="AI236" s="93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</row>
    <row r="237" spans="1:75" x14ac:dyDescent="0.2">
      <c r="A237" s="84">
        <v>24</v>
      </c>
      <c r="B237" s="84"/>
      <c r="C237" s="84"/>
      <c r="D237" s="84"/>
      <c r="E237" s="84"/>
      <c r="F237" s="84"/>
      <c r="G237" s="84"/>
      <c r="H237" s="84"/>
      <c r="I237" s="84"/>
      <c r="J237" s="84"/>
      <c r="L237" s="34"/>
      <c r="M237" s="84"/>
      <c r="N237" s="34"/>
      <c r="O237" s="34"/>
      <c r="P237" s="34"/>
      <c r="Q237" s="84"/>
      <c r="R237" s="34"/>
      <c r="S237" s="34"/>
      <c r="T237" s="34"/>
      <c r="U237" s="84"/>
      <c r="V237" s="34"/>
      <c r="W237" s="84"/>
      <c r="X237" s="84"/>
      <c r="Y237" s="84"/>
      <c r="Z237" s="84"/>
      <c r="AA237" s="84">
        <v>24</v>
      </c>
      <c r="AC237" s="84"/>
      <c r="AD237" s="90"/>
      <c r="AE237" s="90"/>
      <c r="AF237" s="92"/>
      <c r="AG237" s="92"/>
      <c r="AH237" s="93"/>
      <c r="AI237" s="93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</row>
    <row r="238" spans="1:75" x14ac:dyDescent="0.2">
      <c r="A238" s="84">
        <v>25</v>
      </c>
      <c r="B238" s="34"/>
      <c r="C238" s="84"/>
      <c r="D238" s="84"/>
      <c r="F238" s="84"/>
      <c r="G238" s="34"/>
      <c r="H238" s="34"/>
      <c r="I238" s="34"/>
      <c r="J238" s="84"/>
      <c r="L238" s="34"/>
      <c r="M238" s="84"/>
      <c r="N238" s="34"/>
      <c r="O238" s="34"/>
      <c r="P238" s="34"/>
      <c r="Q238" s="34"/>
      <c r="R238" s="34"/>
      <c r="S238" s="34"/>
      <c r="T238" s="34"/>
      <c r="U238" s="34"/>
      <c r="V238" s="34"/>
      <c r="W238" s="84"/>
      <c r="X238" s="84"/>
      <c r="Y238" s="84"/>
      <c r="Z238" s="84"/>
      <c r="AA238" s="84">
        <v>25</v>
      </c>
      <c r="AC238" s="84"/>
      <c r="AD238" s="90"/>
      <c r="AE238" s="90"/>
      <c r="AF238" s="92"/>
      <c r="AG238" s="92"/>
      <c r="AH238" s="93"/>
      <c r="AI238" s="93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</row>
    <row r="239" spans="1:75" x14ac:dyDescent="0.2">
      <c r="A239" s="84">
        <v>26</v>
      </c>
      <c r="B239" s="34"/>
      <c r="C239" s="84"/>
      <c r="E239" s="84"/>
      <c r="F239" s="34"/>
      <c r="G239" s="34"/>
      <c r="H239" s="84"/>
      <c r="I239" s="84"/>
      <c r="J239" s="84"/>
      <c r="L239" s="34"/>
      <c r="M239" s="84"/>
      <c r="N239" s="34"/>
      <c r="O239" s="34"/>
      <c r="P239" s="34"/>
      <c r="Q239" s="34"/>
      <c r="R239" s="34"/>
      <c r="S239" s="34"/>
      <c r="T239" s="34"/>
      <c r="U239" s="34"/>
      <c r="V239" s="34"/>
      <c r="W239" s="84"/>
      <c r="X239" s="84"/>
      <c r="Y239" s="84"/>
      <c r="Z239" s="84"/>
      <c r="AA239" s="84">
        <v>26</v>
      </c>
      <c r="AC239" s="84"/>
      <c r="AD239" s="90"/>
      <c r="AE239" s="90"/>
      <c r="AF239" s="92"/>
      <c r="AG239" s="92"/>
      <c r="AH239" s="93"/>
      <c r="AI239" s="93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</row>
    <row r="240" spans="1:75" x14ac:dyDescent="0.2">
      <c r="A240" s="84">
        <v>27</v>
      </c>
      <c r="B240" s="34"/>
      <c r="C240" s="84"/>
      <c r="D240" s="84"/>
      <c r="E240" s="84"/>
      <c r="F240" s="84"/>
      <c r="G240" s="34"/>
      <c r="H240" s="84"/>
      <c r="I240" s="34"/>
      <c r="J240" s="84"/>
      <c r="K240" s="84"/>
      <c r="L240" s="34"/>
      <c r="M240" s="34"/>
      <c r="N240" s="34"/>
      <c r="O240" s="34"/>
      <c r="P240" s="34"/>
      <c r="Q240" s="84"/>
      <c r="R240" s="34"/>
      <c r="S240" s="34"/>
      <c r="T240" s="34"/>
      <c r="U240" s="34"/>
      <c r="V240" s="84"/>
      <c r="W240" s="84"/>
      <c r="X240" s="84"/>
      <c r="Y240" s="84"/>
      <c r="Z240" s="84"/>
      <c r="AA240" s="84">
        <v>27</v>
      </c>
      <c r="AC240" s="84"/>
      <c r="AD240" s="90"/>
      <c r="AE240" s="90"/>
      <c r="AF240" s="92"/>
      <c r="AG240" s="92"/>
      <c r="AH240" s="93"/>
      <c r="AI240" s="93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</row>
    <row r="241" spans="1:75" x14ac:dyDescent="0.2">
      <c r="A241" s="84">
        <v>28</v>
      </c>
      <c r="C241" s="84"/>
      <c r="F241" s="84"/>
      <c r="G241" s="84"/>
      <c r="H241" s="84"/>
      <c r="I241" s="84"/>
      <c r="J241" s="84"/>
      <c r="L241" s="34"/>
      <c r="M241" s="84"/>
      <c r="N241" s="34"/>
      <c r="O241" s="34"/>
      <c r="P241" s="34"/>
      <c r="Q241" s="84"/>
      <c r="R241" s="34"/>
      <c r="S241" s="34"/>
      <c r="T241" s="34"/>
      <c r="U241" s="34"/>
      <c r="V241" s="34"/>
      <c r="W241" s="84"/>
      <c r="X241" s="84"/>
      <c r="Y241" s="84"/>
      <c r="Z241" s="84"/>
      <c r="AA241" s="84">
        <v>28</v>
      </c>
      <c r="AC241" s="84"/>
      <c r="AD241" s="90"/>
      <c r="AE241" s="90"/>
      <c r="AF241" s="92"/>
      <c r="AG241" s="92"/>
      <c r="AH241" s="93"/>
      <c r="AI241" s="93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</row>
    <row r="242" spans="1:75" x14ac:dyDescent="0.2">
      <c r="A242" s="84">
        <v>29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34"/>
      <c r="O242" s="34"/>
      <c r="P242" s="34"/>
      <c r="Q242" s="84"/>
      <c r="R242" s="34"/>
      <c r="S242" s="34"/>
      <c r="T242" s="34"/>
      <c r="U242" s="34"/>
      <c r="V242" s="34"/>
      <c r="W242" s="84"/>
      <c r="X242" s="84"/>
      <c r="Y242" s="84"/>
      <c r="Z242" s="84"/>
      <c r="AA242" s="84">
        <v>29</v>
      </c>
      <c r="AC242" s="84"/>
      <c r="AD242" s="90"/>
      <c r="AE242" s="90"/>
      <c r="AF242" s="92"/>
      <c r="AG242" s="92"/>
      <c r="AH242" s="93"/>
      <c r="AI242" s="93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</row>
    <row r="243" spans="1:75" x14ac:dyDescent="0.2">
      <c r="A243" s="84">
        <v>30</v>
      </c>
      <c r="B243" s="84"/>
      <c r="C243" s="84"/>
      <c r="E243" s="84"/>
      <c r="F243" s="84"/>
      <c r="G243" s="34"/>
      <c r="H243" s="84"/>
      <c r="I243" s="34"/>
      <c r="J243" s="84"/>
      <c r="L243" s="34"/>
      <c r="M243" s="84"/>
      <c r="N243" s="84"/>
      <c r="O243" s="34"/>
      <c r="P243" s="34"/>
      <c r="Q243" s="34"/>
      <c r="R243" s="34"/>
      <c r="S243" s="84"/>
      <c r="T243" s="34"/>
      <c r="U243" s="84"/>
      <c r="V243" s="34"/>
      <c r="W243" s="84"/>
      <c r="X243" s="84"/>
      <c r="Y243" s="84"/>
      <c r="Z243" s="84"/>
      <c r="AA243" s="84">
        <v>30</v>
      </c>
      <c r="AC243" s="84"/>
      <c r="AD243" s="90"/>
      <c r="AE243" s="90"/>
      <c r="AF243" s="92"/>
      <c r="AG243" s="92"/>
      <c r="AH243" s="93"/>
      <c r="AI243" s="93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</row>
    <row r="244" spans="1:75" x14ac:dyDescent="0.2">
      <c r="A244" s="84">
        <v>31</v>
      </c>
      <c r="B244" s="34"/>
      <c r="C244" s="34"/>
      <c r="D244" s="34"/>
      <c r="E244" s="34"/>
      <c r="F244" s="34"/>
      <c r="G244" s="34"/>
      <c r="H244" s="34"/>
      <c r="I244" s="84"/>
      <c r="J244" s="34"/>
      <c r="K244" s="34"/>
      <c r="L244" s="34"/>
      <c r="M244" s="84"/>
      <c r="N244" s="34"/>
      <c r="O244" s="84"/>
      <c r="P244" s="34"/>
      <c r="Q244" s="34"/>
      <c r="R244" s="84"/>
      <c r="S244" s="34"/>
      <c r="T244" s="34"/>
      <c r="U244" s="34"/>
      <c r="V244" s="34"/>
      <c r="W244" s="84"/>
      <c r="X244" s="84"/>
      <c r="Y244" s="84"/>
      <c r="Z244" s="84"/>
      <c r="AA244" s="84">
        <v>31</v>
      </c>
      <c r="AC244" s="84"/>
      <c r="AD244" s="90"/>
      <c r="AE244" s="90"/>
      <c r="AF244" s="92"/>
      <c r="AG244" s="92"/>
      <c r="AH244" s="93"/>
      <c r="AI244" s="93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</row>
    <row r="245" spans="1:75" x14ac:dyDescent="0.2">
      <c r="A245" s="102" t="s">
        <v>37</v>
      </c>
      <c r="B245" s="102">
        <f t="shared" ref="B245:U245" si="43">SUM(B214:B244)</f>
        <v>0</v>
      </c>
      <c r="C245" s="102">
        <f t="shared" si="43"/>
        <v>0</v>
      </c>
      <c r="D245" s="102">
        <f t="shared" si="43"/>
        <v>0</v>
      </c>
      <c r="E245" s="102">
        <f t="shared" si="43"/>
        <v>0</v>
      </c>
      <c r="F245" s="102">
        <f t="shared" si="43"/>
        <v>0</v>
      </c>
      <c r="G245" s="102">
        <f t="shared" si="43"/>
        <v>0</v>
      </c>
      <c r="H245" s="102">
        <f t="shared" si="43"/>
        <v>0</v>
      </c>
      <c r="I245" s="102">
        <f t="shared" si="43"/>
        <v>0</v>
      </c>
      <c r="J245" s="102">
        <f t="shared" si="43"/>
        <v>0</v>
      </c>
      <c r="K245" s="102">
        <f t="shared" si="43"/>
        <v>0</v>
      </c>
      <c r="L245" s="102">
        <f t="shared" si="43"/>
        <v>0</v>
      </c>
      <c r="M245" s="102">
        <f t="shared" si="43"/>
        <v>0</v>
      </c>
      <c r="N245" s="102">
        <f t="shared" si="43"/>
        <v>0</v>
      </c>
      <c r="O245" s="102">
        <f t="shared" si="43"/>
        <v>0</v>
      </c>
      <c r="P245" s="102">
        <f t="shared" si="43"/>
        <v>0</v>
      </c>
      <c r="Q245" s="102">
        <f t="shared" si="43"/>
        <v>0</v>
      </c>
      <c r="R245" s="102">
        <f t="shared" si="43"/>
        <v>0</v>
      </c>
      <c r="S245" s="102">
        <f t="shared" si="43"/>
        <v>0</v>
      </c>
      <c r="T245" s="102">
        <f t="shared" si="43"/>
        <v>0</v>
      </c>
      <c r="U245" s="102">
        <f t="shared" si="43"/>
        <v>0</v>
      </c>
      <c r="V245" s="102">
        <v>0.18</v>
      </c>
      <c r="W245" s="102"/>
      <c r="X245" s="102"/>
      <c r="Y245" s="102"/>
      <c r="Z245" s="102"/>
      <c r="AC245" s="120">
        <v>117822</v>
      </c>
      <c r="AD245" s="135"/>
      <c r="AE245" s="133" t="s">
        <v>107</v>
      </c>
      <c r="AF245" s="135"/>
      <c r="AG245" s="135"/>
      <c r="AH245" s="126"/>
      <c r="AI245" s="105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</row>
    <row r="246" spans="1:75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>
        <v>198</v>
      </c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C246" s="84"/>
      <c r="AD246" s="90" t="s">
        <v>106</v>
      </c>
      <c r="AE246" s="90" t="s">
        <v>115</v>
      </c>
      <c r="AF246" s="92" t="s">
        <v>99</v>
      </c>
      <c r="AG246" s="124" t="s">
        <v>116</v>
      </c>
      <c r="AH246" s="93" t="s">
        <v>100</v>
      </c>
      <c r="AI246" s="109" t="s">
        <v>178</v>
      </c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</row>
    <row r="247" spans="1:75" x14ac:dyDescent="0.2">
      <c r="A247" s="84"/>
      <c r="B247" s="84"/>
      <c r="C247" s="34" t="s">
        <v>214</v>
      </c>
      <c r="D247" s="84"/>
      <c r="E247" s="84"/>
      <c r="F247" s="84"/>
      <c r="G247" s="34" t="s">
        <v>220</v>
      </c>
      <c r="H247" s="34" t="s">
        <v>216</v>
      </c>
      <c r="I247" s="84"/>
      <c r="J247" s="84"/>
      <c r="K247" s="84"/>
      <c r="L247" s="84"/>
      <c r="M247" s="34" t="s">
        <v>257</v>
      </c>
      <c r="N247" s="84"/>
      <c r="O247" s="87"/>
      <c r="P247" s="34" t="s">
        <v>213</v>
      </c>
      <c r="Q247" s="165"/>
      <c r="R247" s="34" t="s">
        <v>225</v>
      </c>
      <c r="S247" s="34" t="s">
        <v>221</v>
      </c>
      <c r="T247" s="84"/>
      <c r="U247" s="34" t="s">
        <v>39</v>
      </c>
      <c r="V247" s="34" t="s">
        <v>218</v>
      </c>
      <c r="W247" s="34" t="s">
        <v>268</v>
      </c>
      <c r="X247" s="34" t="s">
        <v>270</v>
      </c>
      <c r="Y247" s="34" t="s">
        <v>267</v>
      </c>
      <c r="Z247" s="34"/>
      <c r="AC247" s="84" t="s">
        <v>1</v>
      </c>
      <c r="AD247" s="90">
        <f>B281</f>
        <v>0</v>
      </c>
      <c r="AE247" s="97">
        <v>0.50608695652173918</v>
      </c>
      <c r="AF247" s="93">
        <f>AS28</f>
        <v>0</v>
      </c>
      <c r="AG247" s="93">
        <f>Average!J499</f>
        <v>8.8689285714285742</v>
      </c>
      <c r="AH247" s="93">
        <f>BB$34+BB$35+BB$36+BB$37+AF247</f>
        <v>5.43</v>
      </c>
      <c r="AI247" s="111">
        <f>AI212+Table1121334558698193117105[[#This Row],[Column2]]</f>
        <v>12.36048337934208</v>
      </c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</row>
    <row r="248" spans="1:75" x14ac:dyDescent="0.2">
      <c r="A248" s="84" t="s">
        <v>46</v>
      </c>
      <c r="B248" s="84" t="s">
        <v>1</v>
      </c>
      <c r="C248" s="84" t="s">
        <v>2</v>
      </c>
      <c r="D248" s="84" t="s">
        <v>113</v>
      </c>
      <c r="E248" s="84" t="s">
        <v>4</v>
      </c>
      <c r="F248" s="84" t="s">
        <v>5</v>
      </c>
      <c r="G248" s="34" t="s">
        <v>219</v>
      </c>
      <c r="H248" s="34" t="s">
        <v>217</v>
      </c>
      <c r="I248" s="84" t="s">
        <v>6</v>
      </c>
      <c r="J248" s="84" t="s">
        <v>180</v>
      </c>
      <c r="K248" s="84" t="s">
        <v>96</v>
      </c>
      <c r="L248" s="84" t="s">
        <v>9</v>
      </c>
      <c r="M248" s="34"/>
      <c r="N248" s="84" t="s">
        <v>11</v>
      </c>
      <c r="O248" s="34" t="s">
        <v>209</v>
      </c>
      <c r="P248" s="84" t="s">
        <v>13</v>
      </c>
      <c r="Q248" s="162" t="s">
        <v>266</v>
      </c>
      <c r="R248" s="84" t="s">
        <v>191</v>
      </c>
      <c r="S248" s="34" t="s">
        <v>210</v>
      </c>
      <c r="T248" s="84" t="s">
        <v>17</v>
      </c>
      <c r="U248" s="34" t="s">
        <v>211</v>
      </c>
      <c r="V248" s="84" t="s">
        <v>19</v>
      </c>
      <c r="W248" s="34" t="s">
        <v>269</v>
      </c>
      <c r="X248" s="34" t="s">
        <v>271</v>
      </c>
      <c r="Y248" s="34" t="s">
        <v>213</v>
      </c>
      <c r="Z248" s="84"/>
      <c r="AC248" s="84" t="s">
        <v>2</v>
      </c>
      <c r="AD248" s="90">
        <f>C281</f>
        <v>0</v>
      </c>
      <c r="AE248" s="97">
        <v>0.69111111111111123</v>
      </c>
      <c r="AF248" s="93">
        <f>AS29</f>
        <v>0</v>
      </c>
      <c r="AG248" s="93">
        <f>Average!J500</f>
        <v>12.883181347637867</v>
      </c>
      <c r="AH248" s="93">
        <f>BC$34+BC$35+BC$36+BC$37+AF248</f>
        <v>8.49</v>
      </c>
      <c r="AI248" s="111">
        <f>AI213+Table1121334558698193117105[[#This Row],[Column2]]</f>
        <v>17.906014974466316</v>
      </c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</row>
    <row r="249" spans="1:75" x14ac:dyDescent="0.2">
      <c r="A249" s="84">
        <v>2022</v>
      </c>
      <c r="B249" s="84"/>
      <c r="C249" s="84"/>
      <c r="D249" s="84"/>
      <c r="E249" s="34" t="s">
        <v>212</v>
      </c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>
        <v>0.18</v>
      </c>
      <c r="W249" s="84"/>
      <c r="X249" s="84"/>
      <c r="Y249" s="84"/>
      <c r="Z249" s="84"/>
      <c r="AA249" s="84">
        <v>1</v>
      </c>
      <c r="AC249" s="84" t="s">
        <v>113</v>
      </c>
      <c r="AD249" s="90">
        <f>D281</f>
        <v>0</v>
      </c>
      <c r="AE249" s="97"/>
      <c r="AF249" s="93">
        <f>AS30</f>
        <v>0</v>
      </c>
      <c r="AG249" s="93">
        <f>Average!J501</f>
        <v>15.18054365079365</v>
      </c>
      <c r="AH249" s="93">
        <f>BD$34+BD$35+BD$36+BD$37+AF249</f>
        <v>2.7</v>
      </c>
      <c r="AI249" s="111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</row>
    <row r="250" spans="1:75" x14ac:dyDescent="0.2">
      <c r="A250" s="84">
        <v>1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>
        <v>2</v>
      </c>
      <c r="AC250" s="84" t="s">
        <v>4</v>
      </c>
      <c r="AD250" s="90">
        <f>E281</f>
        <v>0</v>
      </c>
      <c r="AE250" s="97">
        <v>0.63000000000000012</v>
      </c>
      <c r="AF250" s="93">
        <f>AS31</f>
        <v>0</v>
      </c>
      <c r="AG250" s="93">
        <f>Average!J502</f>
        <v>13.008214285714287</v>
      </c>
      <c r="AH250" s="93">
        <f>BE$34+BE$35+BE$36+BE$37+AF250</f>
        <v>4.68</v>
      </c>
      <c r="AI250" s="111">
        <f>AI215+Table1121334558698193117105[[#This Row],[Column2]]</f>
        <v>18.529689440993785</v>
      </c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</row>
    <row r="251" spans="1:75" x14ac:dyDescent="0.2">
      <c r="A251" s="84">
        <v>2</v>
      </c>
      <c r="B251" s="84"/>
      <c r="C251" s="84"/>
      <c r="D251" s="84"/>
      <c r="E251" s="34"/>
      <c r="F251" s="84"/>
      <c r="G251" s="34"/>
      <c r="H251" s="34"/>
      <c r="I251" s="34"/>
      <c r="J251" s="84"/>
      <c r="K251" s="84"/>
      <c r="L251" s="84"/>
      <c r="M251" s="84"/>
      <c r="N251" s="34"/>
      <c r="O251" s="34"/>
      <c r="P251" s="34"/>
      <c r="Q251" s="84"/>
      <c r="R251" s="84"/>
      <c r="S251" s="84"/>
      <c r="T251" s="84"/>
      <c r="U251" s="84"/>
      <c r="V251" s="34"/>
      <c r="W251" s="84"/>
      <c r="X251" s="84"/>
      <c r="Y251" s="84"/>
      <c r="Z251" s="84"/>
      <c r="AA251" s="84">
        <v>3</v>
      </c>
      <c r="AC251" s="84" t="s">
        <v>5</v>
      </c>
      <c r="AD251" s="90">
        <f>F281</f>
        <v>0</v>
      </c>
      <c r="AE251" s="97">
        <v>0.63934782608695673</v>
      </c>
      <c r="AF251" s="93">
        <f>AS32</f>
        <v>0</v>
      </c>
      <c r="AG251" s="93">
        <f>Average!J503</f>
        <v>10.147321428571429</v>
      </c>
      <c r="AH251" s="93">
        <f>BF$34+BF$35+BF$36+BF$37+AF251</f>
        <v>6.42</v>
      </c>
      <c r="AI251" s="111">
        <f>AI216+Table1121334558698193117105[[#This Row],[Column2]]</f>
        <v>14.61463179734919</v>
      </c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</row>
    <row r="252" spans="1:75" x14ac:dyDescent="0.2">
      <c r="A252" s="84">
        <v>3</v>
      </c>
      <c r="B252" s="84"/>
      <c r="C252" s="84"/>
      <c r="D252" s="84"/>
      <c r="E252" s="84"/>
      <c r="F252" s="34"/>
      <c r="G252" s="34"/>
      <c r="H252" s="34"/>
      <c r="I252" s="34"/>
      <c r="J252" s="84"/>
      <c r="K252" s="84"/>
      <c r="L252" s="84"/>
      <c r="M252" s="84"/>
      <c r="N252" s="34"/>
      <c r="O252" s="84"/>
      <c r="P252" s="34"/>
      <c r="Q252" s="84"/>
      <c r="R252" s="84"/>
      <c r="S252" s="84"/>
      <c r="T252" s="34"/>
      <c r="U252" s="34"/>
      <c r="V252" s="34"/>
      <c r="W252" s="84"/>
      <c r="X252" s="84"/>
      <c r="Y252" s="84"/>
      <c r="Z252" s="84"/>
      <c r="AA252" s="84">
        <v>4</v>
      </c>
      <c r="AC252" s="84" t="s">
        <v>6</v>
      </c>
      <c r="AD252" s="90">
        <f>I281</f>
        <v>0</v>
      </c>
      <c r="AE252" s="97">
        <v>0.36421052631578948</v>
      </c>
      <c r="AF252" s="93">
        <f t="shared" ref="AF252:AF265" si="44">AS35</f>
        <v>0</v>
      </c>
      <c r="AG252" s="93">
        <f>Average!J504</f>
        <v>8.194175438596492</v>
      </c>
      <c r="AH252" s="93">
        <f>BI$34+BI$35+BI$36+BI$37+AF252</f>
        <v>4.45</v>
      </c>
      <c r="AI252" s="111">
        <f>AI217+Table1121334558698193117105[[#This Row],[Column2]]</f>
        <v>11.795407636738906</v>
      </c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</row>
    <row r="253" spans="1:75" x14ac:dyDescent="0.2">
      <c r="A253" s="84">
        <v>4</v>
      </c>
      <c r="B253" s="84"/>
      <c r="C253" s="84"/>
      <c r="D253" s="84"/>
      <c r="E253" s="84"/>
      <c r="F253" s="34"/>
      <c r="G253" s="34"/>
      <c r="H253" s="34"/>
      <c r="I253" s="34"/>
      <c r="J253" s="84"/>
      <c r="K253" s="84"/>
      <c r="L253" s="84"/>
      <c r="M253" s="84"/>
      <c r="N253" s="34"/>
      <c r="O253" s="84"/>
      <c r="P253" s="34"/>
      <c r="Q253" s="84"/>
      <c r="R253" s="84"/>
      <c r="S253" s="84"/>
      <c r="T253" s="34"/>
      <c r="U253" s="34"/>
      <c r="V253" s="34"/>
      <c r="W253" s="84"/>
      <c r="X253" s="84"/>
      <c r="Y253" s="84"/>
      <c r="Z253" s="84"/>
      <c r="AA253" s="84">
        <v>5</v>
      </c>
      <c r="AC253" s="84" t="s">
        <v>180</v>
      </c>
      <c r="AD253" s="90">
        <f>J281</f>
        <v>0</v>
      </c>
      <c r="AE253" s="97">
        <v>0.38714285714285718</v>
      </c>
      <c r="AF253" s="93">
        <f t="shared" si="44"/>
        <v>0</v>
      </c>
      <c r="AG253" s="93">
        <f>Average!J505</f>
        <v>8.9770054945054927</v>
      </c>
      <c r="AH253" s="93">
        <f>BJ$34+BJ$35+BJ$36+BJ$37+AF253</f>
        <v>6.86</v>
      </c>
      <c r="AI253" s="111">
        <f>AI218+Table1121334558698193117105[[#This Row],[Column2]]</f>
        <v>13.414175249066552</v>
      </c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</row>
    <row r="254" spans="1:75" x14ac:dyDescent="0.2">
      <c r="A254" s="84">
        <v>5</v>
      </c>
      <c r="B254" s="84"/>
      <c r="C254" s="84"/>
      <c r="D254" s="84"/>
      <c r="E254" s="84"/>
      <c r="F254" s="84"/>
      <c r="G254" s="34"/>
      <c r="H254" s="34"/>
      <c r="I254" s="34"/>
      <c r="J254" s="84"/>
      <c r="L254" s="84"/>
      <c r="M254" s="84"/>
      <c r="N254" s="34"/>
      <c r="O254" s="34"/>
      <c r="P254" s="84"/>
      <c r="Q254" s="84"/>
      <c r="R254" s="84"/>
      <c r="T254" s="34"/>
      <c r="U254" s="34"/>
      <c r="V254" s="34"/>
      <c r="W254" s="84"/>
      <c r="X254" s="84"/>
      <c r="Y254" s="84"/>
      <c r="Z254" s="84"/>
      <c r="AA254" s="84">
        <v>6</v>
      </c>
      <c r="AC254" s="84" t="s">
        <v>96</v>
      </c>
      <c r="AD254" s="90">
        <f>K281</f>
        <v>0</v>
      </c>
      <c r="AE254" s="97"/>
      <c r="AF254" s="93">
        <f t="shared" si="44"/>
        <v>0</v>
      </c>
      <c r="AG254" s="93">
        <f>Average!J506</f>
        <v>8.7439999999999998</v>
      </c>
      <c r="AH254" s="93">
        <f>BK$34+BK$35+BK$36+BK$37+AF254</f>
        <v>5.91</v>
      </c>
      <c r="AI254" s="111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</row>
    <row r="255" spans="1:75" x14ac:dyDescent="0.2">
      <c r="A255" s="84">
        <v>6</v>
      </c>
      <c r="B255" s="84"/>
      <c r="C255" s="34"/>
      <c r="D255" s="84"/>
      <c r="E255" s="84"/>
      <c r="F255" s="84"/>
      <c r="G255" s="34"/>
      <c r="H255" s="84"/>
      <c r="I255" s="34"/>
      <c r="J255" s="84"/>
      <c r="K255" s="84"/>
      <c r="L255" s="84"/>
      <c r="M255" s="84"/>
      <c r="N255" s="34"/>
      <c r="O255" s="34"/>
      <c r="P255" s="34"/>
      <c r="Q255" s="84"/>
      <c r="R255" s="84"/>
      <c r="S255" s="84"/>
      <c r="T255" s="34"/>
      <c r="U255" s="34"/>
      <c r="V255" s="34"/>
      <c r="W255" s="84"/>
      <c r="X255" s="84"/>
      <c r="Y255" s="84"/>
      <c r="Z255" s="84"/>
      <c r="AA255" s="84">
        <v>7</v>
      </c>
      <c r="AC255" s="84" t="s">
        <v>9</v>
      </c>
      <c r="AD255" s="90">
        <f>L281</f>
        <v>0</v>
      </c>
      <c r="AE255" s="97">
        <v>0.55260869565217396</v>
      </c>
      <c r="AF255" s="93">
        <f t="shared" si="44"/>
        <v>0</v>
      </c>
      <c r="AG255" s="93">
        <f>Average!J507</f>
        <v>11.373214285714285</v>
      </c>
      <c r="AH255" s="93">
        <f>BL$34+BL$35+BL$36+BL$37+AF255</f>
        <v>7.7</v>
      </c>
      <c r="AI255" s="111">
        <f>AI220+Table1121334558698193117105[[#This Row],[Column2]]</f>
        <v>16.087025800286671</v>
      </c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</row>
    <row r="256" spans="1:75" x14ac:dyDescent="0.2">
      <c r="A256" s="84">
        <v>7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84"/>
      <c r="N256" s="84"/>
      <c r="O256" s="34"/>
      <c r="P256" s="34"/>
      <c r="Q256" s="34"/>
      <c r="R256" s="34"/>
      <c r="S256" s="34"/>
      <c r="T256" s="34"/>
      <c r="U256" s="34"/>
      <c r="V256" s="34"/>
      <c r="W256" s="84"/>
      <c r="X256" s="84"/>
      <c r="Y256" s="84"/>
      <c r="Z256" s="84"/>
      <c r="AA256" s="84">
        <v>8</v>
      </c>
      <c r="AC256" s="34" t="s">
        <v>195</v>
      </c>
      <c r="AD256" s="90">
        <f>M281</f>
        <v>0</v>
      </c>
      <c r="AE256" s="97">
        <v>0.41500000000000004</v>
      </c>
      <c r="AF256" s="93">
        <f t="shared" si="44"/>
        <v>0</v>
      </c>
      <c r="AG256" s="93">
        <f>Average!J508</f>
        <v>10.060326086956522</v>
      </c>
      <c r="AH256" s="93">
        <f>BM$34+BM$35+BM$36+BM$37+AF256</f>
        <v>0</v>
      </c>
      <c r="AI256" s="111">
        <f>AI221+Table1121334558698193117105[[#This Row],[Column2]]</f>
        <v>14.103750000000002</v>
      </c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</row>
    <row r="257" spans="1:75" x14ac:dyDescent="0.2">
      <c r="A257" s="84">
        <v>8</v>
      </c>
      <c r="B257" s="34"/>
      <c r="C257" s="34"/>
      <c r="D257" s="84"/>
      <c r="E257" s="84"/>
      <c r="F257" s="84"/>
      <c r="G257" s="34"/>
      <c r="H257" s="34"/>
      <c r="I257" s="34"/>
      <c r="J257" s="34"/>
      <c r="K257" s="34"/>
      <c r="L257" s="34"/>
      <c r="M257" s="84"/>
      <c r="N257" s="34"/>
      <c r="O257" s="34"/>
      <c r="P257" s="84"/>
      <c r="Q257" s="34"/>
      <c r="R257" s="34"/>
      <c r="S257" s="34"/>
      <c r="T257" s="34"/>
      <c r="U257" s="34"/>
      <c r="V257" s="34"/>
      <c r="W257" s="84"/>
      <c r="X257" s="84"/>
      <c r="Y257" s="84"/>
      <c r="Z257" s="84"/>
      <c r="AA257" s="84">
        <v>9</v>
      </c>
      <c r="AC257" s="84" t="s">
        <v>11</v>
      </c>
      <c r="AD257" s="90">
        <f>N281</f>
        <v>0</v>
      </c>
      <c r="AE257" s="97">
        <v>0.56130434782608696</v>
      </c>
      <c r="AF257" s="93">
        <f t="shared" si="44"/>
        <v>0</v>
      </c>
      <c r="AG257" s="93">
        <f>Average!J509</f>
        <v>11.479285714285714</v>
      </c>
      <c r="AH257" s="93">
        <f>BN$34+BN$35+BN$36+BN$37+AF257</f>
        <v>8.51</v>
      </c>
      <c r="AI257" s="111">
        <f>AI222+Table1121334558698193117105[[#This Row],[Column2]]</f>
        <v>16.296973775017253</v>
      </c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</row>
    <row r="258" spans="1:75" x14ac:dyDescent="0.2">
      <c r="A258" s="84">
        <v>9</v>
      </c>
      <c r="B258" s="84"/>
      <c r="C258" s="84"/>
      <c r="D258" s="84"/>
      <c r="E258" s="34"/>
      <c r="F258" s="84"/>
      <c r="G258" s="34"/>
      <c r="H258" s="34"/>
      <c r="I258" s="139"/>
      <c r="J258" s="159"/>
      <c r="K258" s="159"/>
      <c r="L258" s="159"/>
      <c r="M258" s="84"/>
      <c r="N258" s="84"/>
      <c r="O258" s="84"/>
      <c r="Q258" s="84"/>
      <c r="R258" s="84"/>
      <c r="S258" s="84"/>
      <c r="T258" s="34"/>
      <c r="U258" s="34"/>
      <c r="V258" s="84"/>
      <c r="W258" s="84"/>
      <c r="X258" s="84"/>
      <c r="Y258" s="84"/>
      <c r="Z258" s="84"/>
      <c r="AA258" s="84">
        <v>10</v>
      </c>
      <c r="AC258" s="84" t="s">
        <v>185</v>
      </c>
      <c r="AD258" s="90">
        <f>O281</f>
        <v>0</v>
      </c>
      <c r="AE258" s="97">
        <v>0.44304347826086948</v>
      </c>
      <c r="AF258" s="93">
        <f t="shared" si="44"/>
        <v>0</v>
      </c>
      <c r="AG258" s="93">
        <f>Average!J510</f>
        <v>9.473749999999999</v>
      </c>
      <c r="AH258" s="93">
        <f>BO$34+BO$35+BO$36+BO$37+AF258</f>
        <v>0</v>
      </c>
      <c r="AI258" s="111">
        <f>AI223+Table1121334558698193117105[[#This Row],[Column2]]</f>
        <v>13.338754940711466</v>
      </c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</row>
    <row r="259" spans="1:75" x14ac:dyDescent="0.2">
      <c r="A259" s="84">
        <v>10</v>
      </c>
      <c r="B259" s="84"/>
      <c r="C259" s="84"/>
      <c r="D259" s="84"/>
      <c r="E259" s="84"/>
      <c r="F259" s="84"/>
      <c r="G259" s="34"/>
      <c r="H259" s="159"/>
      <c r="I259" s="84"/>
      <c r="J259" s="84"/>
      <c r="K259" s="84"/>
      <c r="L259" s="84"/>
      <c r="M259" s="84"/>
      <c r="N259" s="34"/>
      <c r="O259" s="34"/>
      <c r="P259" s="34"/>
      <c r="Q259" s="84"/>
      <c r="R259" s="34"/>
      <c r="S259" s="34"/>
      <c r="T259" s="84"/>
      <c r="U259" s="34"/>
      <c r="V259" s="84"/>
      <c r="W259" s="84"/>
      <c r="X259" s="84"/>
      <c r="Y259" s="84"/>
      <c r="Z259" s="84"/>
      <c r="AA259" s="84">
        <v>11</v>
      </c>
      <c r="AC259" s="84" t="s">
        <v>13</v>
      </c>
      <c r="AD259" s="90">
        <f>P281</f>
        <v>0</v>
      </c>
      <c r="AE259" s="97">
        <v>0.58434782608695657</v>
      </c>
      <c r="AF259" s="93">
        <f t="shared" si="44"/>
        <v>0</v>
      </c>
      <c r="AG259" s="93">
        <f>Average!J511</f>
        <v>9.9628571428571444</v>
      </c>
      <c r="AH259" s="93">
        <f>BP$34+BP$35+BP$36+BP$37+AF259</f>
        <v>6.34</v>
      </c>
      <c r="AI259" s="111">
        <f>AI224+Table1121334558698193117105[[#This Row],[Column2]]</f>
        <v>13.687950310559007</v>
      </c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</row>
    <row r="260" spans="1:75" x14ac:dyDescent="0.2">
      <c r="A260" s="84">
        <v>11</v>
      </c>
      <c r="B260" s="84"/>
      <c r="E260" s="84"/>
      <c r="F260" s="84"/>
      <c r="G260" s="84"/>
      <c r="H260" s="84"/>
      <c r="I260" s="84"/>
      <c r="J260" s="84"/>
      <c r="L260" s="34"/>
      <c r="M260" s="84"/>
      <c r="N260" s="34"/>
      <c r="O260" s="34"/>
      <c r="P260" s="34"/>
      <c r="Q260" s="84"/>
      <c r="R260" s="34"/>
      <c r="S260" s="34"/>
      <c r="T260" s="34"/>
      <c r="U260" s="34"/>
      <c r="V260" s="34"/>
      <c r="W260" s="84"/>
      <c r="X260" s="84"/>
      <c r="Y260" s="84"/>
      <c r="Z260" s="84"/>
      <c r="AA260" s="84">
        <v>12</v>
      </c>
      <c r="AC260" s="84" t="s">
        <v>14</v>
      </c>
      <c r="AD260" s="90">
        <f>Q281</f>
        <v>0</v>
      </c>
      <c r="AE260" s="97">
        <v>0.41600000000000004</v>
      </c>
      <c r="AF260" s="93">
        <f t="shared" si="44"/>
        <v>0</v>
      </c>
      <c r="AG260" s="93">
        <f>Average!J512</f>
        <v>8.2990758648758653</v>
      </c>
      <c r="AH260" s="93">
        <f>BQ$34+BQ$35+BQ$36+BQ$37+AF260</f>
        <v>4.66</v>
      </c>
      <c r="AI260" s="111">
        <f>AI225+Table1121334558698193117105[[#This Row],[Column2]]</f>
        <v>12.197361038317561</v>
      </c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</row>
    <row r="261" spans="1:75" x14ac:dyDescent="0.2">
      <c r="A261" s="84">
        <v>12</v>
      </c>
      <c r="B261" s="84"/>
      <c r="F261" s="84"/>
      <c r="G261" s="34"/>
      <c r="H261" s="159"/>
      <c r="I261" s="159"/>
      <c r="J261" s="84"/>
      <c r="L261" s="84"/>
      <c r="M261" s="84"/>
      <c r="N261" s="34"/>
      <c r="O261" s="34"/>
      <c r="P261" s="34"/>
      <c r="Q261" s="84"/>
      <c r="R261" s="34"/>
      <c r="S261" s="34"/>
      <c r="T261" s="34"/>
      <c r="U261" s="34"/>
      <c r="V261" s="34"/>
      <c r="W261" s="84"/>
      <c r="X261" s="84"/>
      <c r="Y261" s="84"/>
      <c r="Z261" s="84"/>
      <c r="AA261" s="84">
        <v>13</v>
      </c>
      <c r="AC261" s="84" t="s">
        <v>191</v>
      </c>
      <c r="AD261" s="90">
        <f>R281</f>
        <v>0</v>
      </c>
      <c r="AE261" s="97">
        <v>0.49588235294117644</v>
      </c>
      <c r="AF261" s="93">
        <f t="shared" si="44"/>
        <v>0</v>
      </c>
      <c r="AG261" s="93">
        <f>Average!J513</f>
        <v>9.2284967320261444</v>
      </c>
      <c r="AH261" s="93">
        <f>BR$34+BR$35+BR$36+BR$37+AF261</f>
        <v>0</v>
      </c>
      <c r="AI261" s="111">
        <f>AI226+Table1121334558698193117105[[#This Row],[Column2]]</f>
        <v>13.317189542483661</v>
      </c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</row>
    <row r="262" spans="1:75" x14ac:dyDescent="0.2">
      <c r="A262" s="84">
        <v>13</v>
      </c>
      <c r="B262" s="84"/>
      <c r="C262" s="84"/>
      <c r="D262" s="84"/>
      <c r="F262" s="84"/>
      <c r="G262" s="34"/>
      <c r="H262" s="159"/>
      <c r="I262" s="159"/>
      <c r="J262" s="84"/>
      <c r="K262" s="84"/>
      <c r="L262" s="84"/>
      <c r="M262" s="84"/>
      <c r="N262" s="34"/>
      <c r="O262" s="84"/>
      <c r="P262" s="34"/>
      <c r="Q262" s="84"/>
      <c r="S262" s="84"/>
      <c r="T262" s="34"/>
      <c r="U262" s="34"/>
      <c r="V262" s="34"/>
      <c r="W262" s="84"/>
      <c r="X262" s="84"/>
      <c r="Y262" s="84"/>
      <c r="Z262" s="84"/>
      <c r="AA262" s="84">
        <v>14</v>
      </c>
      <c r="AC262" s="84" t="s">
        <v>16</v>
      </c>
      <c r="AD262" s="90">
        <f>S281</f>
        <v>0</v>
      </c>
      <c r="AE262" s="97">
        <v>0.52347826086956506</v>
      </c>
      <c r="AF262" s="93">
        <f t="shared" si="44"/>
        <v>0</v>
      </c>
      <c r="AG262" s="93">
        <f>Average!J514</f>
        <v>11.180714285714288</v>
      </c>
      <c r="AH262" s="93">
        <f>BS$34+BS$35+BS$36+BS$37+AF262</f>
        <v>7.7600000000000007</v>
      </c>
      <c r="AI262" s="111">
        <f>AI227+Table1121334558698193117105[[#This Row],[Column2]]</f>
        <v>16.253050645007168</v>
      </c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</row>
    <row r="263" spans="1:75" x14ac:dyDescent="0.2">
      <c r="A263" s="84">
        <v>14</v>
      </c>
      <c r="B263" s="34"/>
      <c r="C263" s="84"/>
      <c r="D263" s="84"/>
      <c r="E263" s="84"/>
      <c r="F263" s="84"/>
      <c r="G263" s="84"/>
      <c r="H263" s="159"/>
      <c r="I263" s="84"/>
      <c r="J263" s="84"/>
      <c r="K263" s="34"/>
      <c r="L263" s="84"/>
      <c r="M263" s="84"/>
      <c r="N263" s="84"/>
      <c r="O263" s="84"/>
      <c r="P263" s="84"/>
      <c r="Q263" s="84"/>
      <c r="R263" s="84"/>
      <c r="T263" s="84"/>
      <c r="U263" s="84"/>
      <c r="V263" s="84"/>
      <c r="W263" s="84"/>
      <c r="X263" s="84"/>
      <c r="Y263" s="84"/>
      <c r="Z263" s="84"/>
      <c r="AA263" s="84">
        <v>15</v>
      </c>
      <c r="AC263" s="84" t="s">
        <v>17</v>
      </c>
      <c r="AD263" s="90">
        <f>T281</f>
        <v>0</v>
      </c>
      <c r="AE263" s="97">
        <v>0.7239130434782608</v>
      </c>
      <c r="AF263" s="93">
        <f t="shared" si="44"/>
        <v>0</v>
      </c>
      <c r="AG263" s="93">
        <f>Average!J515</f>
        <v>11.203493080993081</v>
      </c>
      <c r="AH263" s="93">
        <f>BT$34+BT$35+BT$36+BT$37+AF263</f>
        <v>6.1</v>
      </c>
      <c r="AI263" s="111">
        <f>AI228+Table1121334558698193117105[[#This Row],[Column2]]</f>
        <v>15.270093899659118</v>
      </c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</row>
    <row r="264" spans="1:75" x14ac:dyDescent="0.2">
      <c r="A264" s="84">
        <v>15</v>
      </c>
      <c r="B264" s="34"/>
      <c r="C264" s="84"/>
      <c r="D264" s="84"/>
      <c r="E264" s="34"/>
      <c r="F264" s="34"/>
      <c r="G264" s="34"/>
      <c r="H264" s="159"/>
      <c r="I264" s="159"/>
      <c r="J264" s="34"/>
      <c r="K264" s="34"/>
      <c r="L264" s="34"/>
      <c r="M264" s="84"/>
      <c r="N264" s="34"/>
      <c r="O264" s="84"/>
      <c r="P264" s="34"/>
      <c r="Q264" s="84"/>
      <c r="R264" s="84"/>
      <c r="S264" s="84"/>
      <c r="T264" s="34"/>
      <c r="U264" s="34"/>
      <c r="V264" s="34"/>
      <c r="W264" s="84"/>
      <c r="X264" s="84"/>
      <c r="Y264" s="84"/>
      <c r="Z264" s="84"/>
      <c r="AA264" s="84">
        <v>16</v>
      </c>
      <c r="AC264" s="84" t="s">
        <v>18</v>
      </c>
      <c r="AD264" s="90">
        <f>U281</f>
        <v>0</v>
      </c>
      <c r="AE264" s="97">
        <v>0.44249999999999995</v>
      </c>
      <c r="AF264" s="93">
        <f t="shared" si="44"/>
        <v>0</v>
      </c>
      <c r="AG264" s="93">
        <f>Average!J516</f>
        <v>11.383846153846154</v>
      </c>
      <c r="AH264" s="93">
        <f>BU$34+BU$35+BU$36+BU$37+AF264</f>
        <v>0</v>
      </c>
      <c r="AI264" s="111">
        <f>AI229+Table1121334558698193117105[[#This Row],[Column2]]</f>
        <v>15.140384615384617</v>
      </c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</row>
    <row r="265" spans="1:75" x14ac:dyDescent="0.2">
      <c r="A265" s="84">
        <v>16</v>
      </c>
      <c r="B265" s="34"/>
      <c r="C265" s="34"/>
      <c r="D265" s="34"/>
      <c r="E265" s="34"/>
      <c r="F265" s="34"/>
      <c r="G265" s="34"/>
      <c r="H265" s="159"/>
      <c r="I265" s="159"/>
      <c r="J265" s="34"/>
      <c r="K265" s="34"/>
      <c r="L265" s="34"/>
      <c r="M265" s="84"/>
      <c r="N265" s="34"/>
      <c r="O265" s="34"/>
      <c r="P265" s="84"/>
      <c r="Q265" s="84"/>
      <c r="R265" s="84"/>
      <c r="S265" s="84"/>
      <c r="T265" s="34"/>
      <c r="U265" s="34"/>
      <c r="V265" s="34"/>
      <c r="W265" s="84"/>
      <c r="X265" s="84"/>
      <c r="Y265" s="84"/>
      <c r="Z265" s="84"/>
      <c r="AA265" s="84">
        <v>17</v>
      </c>
      <c r="AC265" s="84" t="s">
        <v>19</v>
      </c>
      <c r="AD265" s="90">
        <f>V281</f>
        <v>0</v>
      </c>
      <c r="AE265" s="97">
        <v>0.68384615384615388</v>
      </c>
      <c r="AF265" s="93">
        <f t="shared" si="44"/>
        <v>0.18</v>
      </c>
      <c r="AG265" s="93">
        <f>Average!J517</f>
        <v>18.448333333333331</v>
      </c>
      <c r="AH265" s="93">
        <f>BV$34+BV$35+BV$36+BV$37+AF265</f>
        <v>6.55</v>
      </c>
      <c r="AI265" s="111">
        <f>AI230+Table1121334558698193117105[[#This Row],[Column2]]</f>
        <v>24.063717948717951</v>
      </c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</row>
    <row r="266" spans="1:75" x14ac:dyDescent="0.2">
      <c r="A266" s="84">
        <v>17</v>
      </c>
      <c r="B266" s="34"/>
      <c r="C266" s="34"/>
      <c r="D266" s="34"/>
      <c r="E266" s="34"/>
      <c r="F266" s="34"/>
      <c r="G266" s="34"/>
      <c r="H266" s="159"/>
      <c r="I266" s="159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84"/>
      <c r="X266" s="84"/>
      <c r="Y266" s="84"/>
      <c r="Z266" s="84"/>
      <c r="AA266" s="84">
        <v>18</v>
      </c>
      <c r="AC266" s="84"/>
      <c r="AD266" s="90"/>
      <c r="AE266" s="90"/>
      <c r="AF266" s="92"/>
      <c r="AG266" s="92"/>
      <c r="AH266" s="93"/>
      <c r="AI266" s="111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</row>
    <row r="267" spans="1:75" x14ac:dyDescent="0.2">
      <c r="A267" s="84">
        <v>18</v>
      </c>
      <c r="B267" s="34"/>
      <c r="C267" s="34"/>
      <c r="E267" s="34"/>
      <c r="F267" s="34"/>
      <c r="G267" s="34"/>
      <c r="H267" s="159"/>
      <c r="I267" s="159"/>
      <c r="J267" s="34"/>
      <c r="K267" s="34"/>
      <c r="L267" s="34"/>
      <c r="M267" s="34"/>
      <c r="N267" s="34"/>
      <c r="O267" s="34"/>
      <c r="P267" s="84"/>
      <c r="Q267" s="34"/>
      <c r="R267" s="34"/>
      <c r="S267" s="34"/>
      <c r="T267" s="34"/>
      <c r="U267" s="34"/>
      <c r="V267" s="34"/>
      <c r="W267" s="84"/>
      <c r="X267" s="84"/>
      <c r="Y267" s="84"/>
      <c r="Z267" s="84"/>
      <c r="AA267" s="84">
        <v>19</v>
      </c>
      <c r="AC267" s="84" t="s">
        <v>101</v>
      </c>
      <c r="AD267" s="90"/>
      <c r="AE267" s="90"/>
      <c r="AF267" s="92"/>
      <c r="AG267" s="172"/>
      <c r="AH267" s="92" t="s">
        <v>145</v>
      </c>
      <c r="AI267" s="93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</row>
    <row r="268" spans="1:75" x14ac:dyDescent="0.2">
      <c r="A268" s="84">
        <v>19</v>
      </c>
      <c r="B268" s="34"/>
      <c r="C268" s="34"/>
      <c r="D268" s="84"/>
      <c r="E268" s="34"/>
      <c r="F268" s="34"/>
      <c r="G268" s="34"/>
      <c r="H268" s="34"/>
      <c r="I268" s="159"/>
      <c r="J268" s="34"/>
      <c r="K268" s="34"/>
      <c r="L268" s="34"/>
      <c r="M268" s="84"/>
      <c r="N268" s="84"/>
      <c r="O268" s="34"/>
      <c r="P268" s="84"/>
      <c r="Q268" s="34"/>
      <c r="R268" s="84"/>
      <c r="S268" s="34"/>
      <c r="T268" s="84"/>
      <c r="U268" s="84"/>
      <c r="V268" s="34"/>
      <c r="W268" s="84"/>
      <c r="X268" s="84"/>
      <c r="Y268" s="84"/>
      <c r="Z268" s="84"/>
      <c r="AA268" s="84">
        <v>20</v>
      </c>
      <c r="AC268" s="84"/>
      <c r="AD268" s="91" t="s">
        <v>102</v>
      </c>
      <c r="AE268" s="91"/>
      <c r="AF268" s="92"/>
      <c r="AG268" s="92"/>
      <c r="AH268" s="93"/>
      <c r="AI268" s="111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</row>
    <row r="269" spans="1:75" x14ac:dyDescent="0.2">
      <c r="A269" s="84">
        <v>20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84"/>
      <c r="N269" s="84"/>
      <c r="O269" s="34"/>
      <c r="P269" s="84"/>
      <c r="Q269" s="84"/>
      <c r="R269" s="34"/>
      <c r="S269" s="84"/>
      <c r="T269" s="84"/>
      <c r="U269" s="84"/>
      <c r="V269" s="34"/>
      <c r="W269" s="34"/>
      <c r="X269" s="34"/>
      <c r="Y269" s="34"/>
      <c r="Z269" s="34"/>
      <c r="AA269" s="84">
        <v>21</v>
      </c>
      <c r="AC269" s="84"/>
      <c r="AD269" s="90"/>
      <c r="AE269" s="90"/>
      <c r="AF269" s="92"/>
      <c r="AG269" s="92"/>
      <c r="AH269" s="93"/>
      <c r="AI269" s="109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</row>
    <row r="270" spans="1:75" x14ac:dyDescent="0.2">
      <c r="A270" s="84">
        <v>21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8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84">
        <v>22</v>
      </c>
      <c r="AC270" s="84"/>
      <c r="AD270" s="90"/>
      <c r="AE270" s="90"/>
      <c r="AF270" s="92"/>
      <c r="AG270" s="92"/>
      <c r="AH270" s="93"/>
      <c r="AI270" s="93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</row>
    <row r="271" spans="1:75" x14ac:dyDescent="0.2">
      <c r="A271" s="84">
        <v>22</v>
      </c>
      <c r="B271" s="34"/>
      <c r="C271" s="84"/>
      <c r="D271" s="34"/>
      <c r="E271" s="84"/>
      <c r="F271" s="84"/>
      <c r="G271" s="34"/>
      <c r="H271" s="34"/>
      <c r="I271" s="34"/>
      <c r="J271" s="34"/>
      <c r="K271" s="34"/>
      <c r="L271" s="34"/>
      <c r="M271" s="8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84">
        <v>23</v>
      </c>
      <c r="AC271" s="84"/>
      <c r="AD271" s="90"/>
      <c r="AE271" s="90"/>
      <c r="AF271" s="92"/>
      <c r="AG271" s="92"/>
      <c r="AH271" s="93"/>
      <c r="AI271" s="93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</row>
    <row r="272" spans="1:75" x14ac:dyDescent="0.2">
      <c r="A272" s="84">
        <v>23</v>
      </c>
      <c r="B272" s="84"/>
      <c r="C272" s="84"/>
      <c r="D272" s="84"/>
      <c r="E272" s="84"/>
      <c r="F272" s="84"/>
      <c r="G272" s="84"/>
      <c r="H272" s="84"/>
      <c r="I272" s="34"/>
      <c r="J272" s="84"/>
      <c r="L272" s="34"/>
      <c r="M272" s="8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84">
        <v>24</v>
      </c>
      <c r="AC272" s="84"/>
      <c r="AD272" s="90"/>
      <c r="AE272" s="90"/>
      <c r="AF272" s="92"/>
      <c r="AG272" s="92"/>
      <c r="AH272" s="93"/>
      <c r="AI272" s="93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</row>
    <row r="273" spans="1:75" x14ac:dyDescent="0.2">
      <c r="A273" s="84">
        <v>24</v>
      </c>
      <c r="B273" s="84"/>
      <c r="C273" s="84"/>
      <c r="D273" s="84"/>
      <c r="E273" s="84"/>
      <c r="F273" s="84"/>
      <c r="G273" s="84"/>
      <c r="H273" s="84"/>
      <c r="I273" s="84"/>
      <c r="J273" s="84"/>
      <c r="L273" s="34"/>
      <c r="M273" s="84"/>
      <c r="N273" s="34"/>
      <c r="O273" s="34"/>
      <c r="P273" s="34"/>
      <c r="Q273" s="84"/>
      <c r="R273" s="34"/>
      <c r="S273" s="34"/>
      <c r="T273" s="34"/>
      <c r="U273" s="84"/>
      <c r="V273" s="34"/>
      <c r="W273" s="84"/>
      <c r="X273" s="84"/>
      <c r="Y273" s="84"/>
      <c r="Z273" s="84"/>
      <c r="AA273" s="84">
        <v>25</v>
      </c>
      <c r="AC273" s="84"/>
      <c r="AD273" s="90"/>
      <c r="AE273" s="90"/>
      <c r="AF273" s="92"/>
      <c r="AG273" s="92"/>
      <c r="AH273" s="93"/>
      <c r="AI273" s="93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</row>
    <row r="274" spans="1:75" x14ac:dyDescent="0.2">
      <c r="A274" s="84">
        <v>25</v>
      </c>
      <c r="B274" s="34"/>
      <c r="C274" s="84"/>
      <c r="D274" s="84"/>
      <c r="F274" s="84"/>
      <c r="G274" s="34"/>
      <c r="H274" s="34"/>
      <c r="I274" s="34"/>
      <c r="J274" s="84"/>
      <c r="L274" s="34"/>
      <c r="M274" s="84"/>
      <c r="N274" s="34"/>
      <c r="O274" s="34"/>
      <c r="P274" s="34"/>
      <c r="Q274" s="34"/>
      <c r="R274" s="34"/>
      <c r="S274" s="34"/>
      <c r="T274" s="34"/>
      <c r="U274" s="34"/>
      <c r="V274" s="34"/>
      <c r="W274" s="84"/>
      <c r="X274" s="84"/>
      <c r="Y274" s="84"/>
      <c r="Z274" s="84"/>
      <c r="AA274" s="84">
        <v>26</v>
      </c>
      <c r="AC274" s="84"/>
      <c r="AD274" s="90"/>
      <c r="AE274" s="90"/>
      <c r="AF274" s="92"/>
      <c r="AG274" s="92"/>
      <c r="AH274" s="93"/>
      <c r="AI274" s="93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</row>
    <row r="275" spans="1:75" x14ac:dyDescent="0.2">
      <c r="A275" s="84">
        <v>26</v>
      </c>
      <c r="B275" s="34"/>
      <c r="C275" s="84"/>
      <c r="E275" s="84"/>
      <c r="F275" s="34"/>
      <c r="G275" s="34"/>
      <c r="H275" s="84"/>
      <c r="I275" s="84"/>
      <c r="J275" s="84"/>
      <c r="L275" s="34"/>
      <c r="M275" s="84"/>
      <c r="N275" s="34"/>
      <c r="O275" s="34"/>
      <c r="P275" s="34"/>
      <c r="Q275" s="34"/>
      <c r="R275" s="34"/>
      <c r="S275" s="34"/>
      <c r="T275" s="34"/>
      <c r="U275" s="34"/>
      <c r="V275" s="34"/>
      <c r="W275" s="84"/>
      <c r="X275" s="84"/>
      <c r="Y275" s="84"/>
      <c r="Z275" s="84"/>
      <c r="AA275" s="84">
        <v>27</v>
      </c>
      <c r="AC275" s="84"/>
      <c r="AD275" s="90"/>
      <c r="AE275" s="90"/>
      <c r="AF275" s="92"/>
      <c r="AG275" s="92"/>
      <c r="AH275" s="93"/>
      <c r="AI275" s="93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</row>
    <row r="276" spans="1:75" x14ac:dyDescent="0.2">
      <c r="A276" s="84">
        <v>27</v>
      </c>
      <c r="B276" s="34"/>
      <c r="C276" s="84"/>
      <c r="D276" s="84"/>
      <c r="E276" s="84"/>
      <c r="F276" s="84"/>
      <c r="G276" s="34"/>
      <c r="H276" s="84"/>
      <c r="I276" s="34"/>
      <c r="J276" s="84"/>
      <c r="K276" s="84"/>
      <c r="L276" s="34"/>
      <c r="M276" s="34"/>
      <c r="N276" s="34"/>
      <c r="O276" s="34"/>
      <c r="P276" s="34"/>
      <c r="Q276" s="84"/>
      <c r="R276" s="34"/>
      <c r="S276" s="34"/>
      <c r="T276" s="34"/>
      <c r="U276" s="34"/>
      <c r="V276" s="84"/>
      <c r="W276" s="84"/>
      <c r="X276" s="84"/>
      <c r="Y276" s="84"/>
      <c r="Z276" s="84"/>
      <c r="AA276" s="84">
        <v>28</v>
      </c>
      <c r="AC276" s="84"/>
      <c r="AD276" s="90"/>
      <c r="AE276" s="90"/>
      <c r="AF276" s="92"/>
      <c r="AG276" s="92"/>
      <c r="AH276" s="93"/>
      <c r="AI276" s="93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</row>
    <row r="277" spans="1:75" x14ac:dyDescent="0.2">
      <c r="A277" s="84">
        <v>28</v>
      </c>
      <c r="C277" s="84"/>
      <c r="F277" s="84"/>
      <c r="G277" s="84"/>
      <c r="H277" s="84"/>
      <c r="I277" s="84"/>
      <c r="J277" s="84"/>
      <c r="L277" s="34"/>
      <c r="M277" s="84"/>
      <c r="N277" s="34"/>
      <c r="O277" s="34"/>
      <c r="P277" s="34"/>
      <c r="Q277" s="84"/>
      <c r="R277" s="34"/>
      <c r="S277" s="34"/>
      <c r="T277" s="34"/>
      <c r="U277" s="34"/>
      <c r="V277" s="34"/>
      <c r="W277" s="84"/>
      <c r="X277" s="84"/>
      <c r="Y277" s="84"/>
      <c r="Z277" s="84"/>
      <c r="AA277" s="84">
        <v>29</v>
      </c>
      <c r="AC277" s="84"/>
      <c r="AD277" s="90"/>
      <c r="AE277" s="90"/>
      <c r="AF277" s="92"/>
      <c r="AG277" s="92"/>
      <c r="AH277" s="93"/>
      <c r="AI277" s="93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</row>
    <row r="278" spans="1:75" x14ac:dyDescent="0.2">
      <c r="A278" s="84">
        <v>29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34"/>
      <c r="O278" s="34"/>
      <c r="P278" s="34"/>
      <c r="Q278" s="84"/>
      <c r="R278" s="34"/>
      <c r="S278" s="34"/>
      <c r="T278" s="34"/>
      <c r="U278" s="34"/>
      <c r="V278" s="34"/>
      <c r="W278" s="84"/>
      <c r="X278" s="84"/>
      <c r="Y278" s="84"/>
      <c r="Z278" s="84"/>
      <c r="AA278" s="84">
        <v>30</v>
      </c>
      <c r="AC278" s="84"/>
      <c r="AD278" s="90"/>
      <c r="AE278" s="90"/>
      <c r="AF278" s="92"/>
      <c r="AG278" s="92"/>
      <c r="AH278" s="93"/>
      <c r="AI278" s="93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</row>
    <row r="279" spans="1:75" x14ac:dyDescent="0.2">
      <c r="A279" s="84">
        <v>30</v>
      </c>
      <c r="B279" s="84"/>
      <c r="C279" s="84"/>
      <c r="E279" s="84"/>
      <c r="F279" s="84"/>
      <c r="G279" s="34"/>
      <c r="H279" s="84"/>
      <c r="I279" s="34"/>
      <c r="J279" s="84"/>
      <c r="L279" s="34"/>
      <c r="M279" s="84"/>
      <c r="N279" s="84"/>
      <c r="O279" s="34"/>
      <c r="P279" s="34"/>
      <c r="Q279" s="34"/>
      <c r="R279" s="34"/>
      <c r="S279" s="84"/>
      <c r="T279" s="34"/>
      <c r="U279" s="84"/>
      <c r="V279" s="34"/>
      <c r="W279" s="84"/>
      <c r="X279" s="84"/>
      <c r="Y279" s="84"/>
      <c r="Z279" s="84"/>
      <c r="AA279" s="84">
        <v>31</v>
      </c>
      <c r="AC279" s="84"/>
      <c r="AD279" s="90"/>
      <c r="AE279" s="90"/>
      <c r="AF279" s="92"/>
      <c r="AG279" s="92"/>
      <c r="AH279" s="93"/>
      <c r="AI279" s="93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</row>
    <row r="280" spans="1:75" x14ac:dyDescent="0.2">
      <c r="A280" s="84">
        <v>31</v>
      </c>
      <c r="B280" s="34"/>
      <c r="C280" s="34"/>
      <c r="D280" s="34"/>
      <c r="E280" s="34"/>
      <c r="F280" s="34"/>
      <c r="G280" s="34"/>
      <c r="H280" s="34"/>
      <c r="I280" s="84"/>
      <c r="J280" s="34"/>
      <c r="K280" s="34"/>
      <c r="L280" s="34"/>
      <c r="M280" s="84"/>
      <c r="N280" s="34"/>
      <c r="O280" s="84"/>
      <c r="P280" s="34"/>
      <c r="Q280" s="34"/>
      <c r="R280" s="84"/>
      <c r="S280" s="34"/>
      <c r="T280" s="34"/>
      <c r="U280" s="34"/>
      <c r="V280" s="34"/>
      <c r="W280" s="84"/>
      <c r="X280" s="84"/>
      <c r="Y280" s="84"/>
      <c r="Z280" s="84"/>
      <c r="AC280" s="120">
        <v>117853</v>
      </c>
      <c r="AD280" s="135"/>
      <c r="AE280" s="133" t="s">
        <v>107</v>
      </c>
      <c r="AF280" s="135"/>
      <c r="AG280" s="135"/>
      <c r="AH280" s="126"/>
      <c r="AI280" s="105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</row>
    <row r="281" spans="1:75" x14ac:dyDescent="0.2">
      <c r="A281" s="102" t="s">
        <v>37</v>
      </c>
      <c r="B281" s="102">
        <f t="shared" ref="B281:V281" si="45">SUM(B250:B280)</f>
        <v>0</v>
      </c>
      <c r="C281" s="102">
        <f t="shared" si="45"/>
        <v>0</v>
      </c>
      <c r="D281" s="102">
        <f t="shared" si="45"/>
        <v>0</v>
      </c>
      <c r="E281" s="102">
        <f t="shared" si="45"/>
        <v>0</v>
      </c>
      <c r="F281" s="102">
        <f t="shared" si="45"/>
        <v>0</v>
      </c>
      <c r="G281" s="102"/>
      <c r="H281" s="102"/>
      <c r="I281" s="102">
        <f t="shared" si="45"/>
        <v>0</v>
      </c>
      <c r="J281" s="102">
        <f t="shared" si="45"/>
        <v>0</v>
      </c>
      <c r="K281" s="102">
        <f t="shared" si="45"/>
        <v>0</v>
      </c>
      <c r="L281" s="102">
        <f t="shared" si="45"/>
        <v>0</v>
      </c>
      <c r="M281" s="102">
        <f t="shared" si="45"/>
        <v>0</v>
      </c>
      <c r="N281" s="102">
        <f t="shared" si="45"/>
        <v>0</v>
      </c>
      <c r="O281" s="102">
        <f t="shared" si="45"/>
        <v>0</v>
      </c>
      <c r="P281" s="102">
        <f t="shared" si="45"/>
        <v>0</v>
      </c>
      <c r="Q281" s="102">
        <f t="shared" si="45"/>
        <v>0</v>
      </c>
      <c r="R281" s="102">
        <f t="shared" si="45"/>
        <v>0</v>
      </c>
      <c r="S281" s="102">
        <f t="shared" si="45"/>
        <v>0</v>
      </c>
      <c r="T281" s="102">
        <f t="shared" si="45"/>
        <v>0</v>
      </c>
      <c r="U281" s="102">
        <f t="shared" si="45"/>
        <v>0</v>
      </c>
      <c r="V281" s="102">
        <f t="shared" si="45"/>
        <v>0</v>
      </c>
      <c r="W281" s="102"/>
      <c r="X281" s="102"/>
      <c r="Y281" s="102"/>
      <c r="Z281" s="102"/>
      <c r="AC281" s="84"/>
      <c r="AD281" s="90" t="s">
        <v>105</v>
      </c>
      <c r="AE281" s="90" t="s">
        <v>115</v>
      </c>
      <c r="AF281" s="92" t="s">
        <v>99</v>
      </c>
      <c r="AG281" s="124" t="s">
        <v>116</v>
      </c>
      <c r="AH281" s="93" t="s">
        <v>100</v>
      </c>
      <c r="AI281" s="109" t="s">
        <v>178</v>
      </c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</row>
    <row r="282" spans="1:75" x14ac:dyDescent="0.2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>
        <v>198</v>
      </c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C282" s="84" t="s">
        <v>1</v>
      </c>
      <c r="AD282" s="90">
        <f>B317</f>
        <v>0</v>
      </c>
      <c r="AE282" s="97">
        <v>0.51363636363636356</v>
      </c>
      <c r="AF282" s="93">
        <f>AT28</f>
        <v>0</v>
      </c>
      <c r="AG282" s="93">
        <f>Average!K499</f>
        <v>9.3848544973544996</v>
      </c>
      <c r="AH282" s="93">
        <f>Table1222344659708294118106[[#This Row],[Column1]]</f>
        <v>0</v>
      </c>
      <c r="AI282" s="111">
        <f>Table1222344659708294118106[[#This Row],[Column2]]</f>
        <v>0.51363636363636356</v>
      </c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</row>
    <row r="283" spans="1:75" x14ac:dyDescent="0.2">
      <c r="A283" s="84"/>
      <c r="B283" s="84"/>
      <c r="C283" s="34" t="s">
        <v>214</v>
      </c>
      <c r="D283" s="34" t="s">
        <v>256</v>
      </c>
      <c r="E283" s="34" t="s">
        <v>212</v>
      </c>
      <c r="F283" s="34" t="s">
        <v>265</v>
      </c>
      <c r="G283" s="34" t="s">
        <v>220</v>
      </c>
      <c r="H283" s="34" t="s">
        <v>216</v>
      </c>
      <c r="I283" s="84"/>
      <c r="J283" s="34" t="s">
        <v>255</v>
      </c>
      <c r="K283" s="84"/>
      <c r="L283" s="84"/>
      <c r="M283" s="160" t="s">
        <v>257</v>
      </c>
      <c r="N283" s="34" t="s">
        <v>215</v>
      </c>
      <c r="O283" s="87"/>
      <c r="P283" s="34" t="s">
        <v>213</v>
      </c>
      <c r="Q283" s="165"/>
      <c r="R283" s="34" t="s">
        <v>225</v>
      </c>
      <c r="S283" s="34" t="s">
        <v>221</v>
      </c>
      <c r="T283" s="84"/>
      <c r="U283" s="34" t="s">
        <v>39</v>
      </c>
      <c r="V283" s="34" t="s">
        <v>218</v>
      </c>
      <c r="W283" s="34" t="s">
        <v>268</v>
      </c>
      <c r="X283" s="34" t="s">
        <v>270</v>
      </c>
      <c r="Y283" s="34" t="s">
        <v>267</v>
      </c>
      <c r="Z283" s="34"/>
      <c r="AC283" s="84" t="s">
        <v>2</v>
      </c>
      <c r="AD283" s="90">
        <f>C317</f>
        <v>0</v>
      </c>
      <c r="AE283" s="97">
        <v>0.79176470588235282</v>
      </c>
      <c r="AF283" s="93">
        <f>AT29</f>
        <v>0</v>
      </c>
      <c r="AG283" s="93">
        <f>Average!K500</f>
        <v>13.703181347637868</v>
      </c>
      <c r="AH283" s="93">
        <f>Table1222344659708294118106[[#This Row],[Column1]]</f>
        <v>0</v>
      </c>
      <c r="AI283" s="111">
        <f>Table1222344659708294118106[[#This Row],[Column2]]</f>
        <v>0.79176470588235282</v>
      </c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</row>
    <row r="284" spans="1:75" x14ac:dyDescent="0.2">
      <c r="A284" s="84" t="s">
        <v>47</v>
      </c>
      <c r="B284" s="84" t="s">
        <v>1</v>
      </c>
      <c r="C284" s="84" t="s">
        <v>2</v>
      </c>
      <c r="D284" s="84" t="s">
        <v>113</v>
      </c>
      <c r="E284" s="84" t="s">
        <v>4</v>
      </c>
      <c r="F284" s="84" t="s">
        <v>5</v>
      </c>
      <c r="G284" s="34" t="s">
        <v>219</v>
      </c>
      <c r="H284" s="34" t="s">
        <v>217</v>
      </c>
      <c r="I284" s="84" t="s">
        <v>6</v>
      </c>
      <c r="J284" s="84" t="s">
        <v>180</v>
      </c>
      <c r="K284" s="84" t="s">
        <v>96</v>
      </c>
      <c r="L284" s="84" t="s">
        <v>9</v>
      </c>
      <c r="M284" s="162" t="s">
        <v>264</v>
      </c>
      <c r="N284" s="84" t="s">
        <v>11</v>
      </c>
      <c r="O284" s="34" t="s">
        <v>209</v>
      </c>
      <c r="P284" s="84" t="s">
        <v>13</v>
      </c>
      <c r="Q284" s="162" t="s">
        <v>266</v>
      </c>
      <c r="R284" s="84" t="s">
        <v>191</v>
      </c>
      <c r="S284" s="34" t="s">
        <v>210</v>
      </c>
      <c r="T284" s="84" t="s">
        <v>17</v>
      </c>
      <c r="U284" s="34" t="s">
        <v>211</v>
      </c>
      <c r="V284" s="84" t="s">
        <v>19</v>
      </c>
      <c r="W284" s="34" t="s">
        <v>269</v>
      </c>
      <c r="X284" s="34" t="s">
        <v>271</v>
      </c>
      <c r="Y284" s="34" t="s">
        <v>213</v>
      </c>
      <c r="Z284" s="84"/>
      <c r="AC284" s="84" t="s">
        <v>113</v>
      </c>
      <c r="AD284" s="90">
        <f>D317</f>
        <v>0</v>
      </c>
      <c r="AE284" s="97"/>
      <c r="AF284" s="93">
        <f>AT30</f>
        <v>0</v>
      </c>
      <c r="AG284" s="93">
        <f>Average!K501</f>
        <v>16.83554365079365</v>
      </c>
      <c r="AH284" s="93">
        <f>Table1222344659708294118106[[#This Row],[Column1]]</f>
        <v>0</v>
      </c>
      <c r="AI284" s="111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</row>
    <row r="285" spans="1:75" x14ac:dyDescent="0.2">
      <c r="A285" s="84">
        <v>2022</v>
      </c>
      <c r="B285" s="84"/>
      <c r="C285" s="84"/>
      <c r="D285" s="84"/>
      <c r="E285" s="84"/>
      <c r="F285" s="34" t="s">
        <v>237</v>
      </c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C285" s="84" t="s">
        <v>4</v>
      </c>
      <c r="AD285" s="90">
        <f>E317</f>
        <v>0</v>
      </c>
      <c r="AE285" s="97">
        <v>0.63260869565217381</v>
      </c>
      <c r="AF285" s="93">
        <f>AT31</f>
        <v>0</v>
      </c>
      <c r="AG285" s="93">
        <f>Average!K502</f>
        <v>13.696428571428573</v>
      </c>
      <c r="AH285" s="93">
        <f>Table1222344659708294118106[[#This Row],[Column1]]</f>
        <v>0</v>
      </c>
      <c r="AI285" s="111">
        <f>Table1222344659708294118106[[#This Row],[Column2]]</f>
        <v>0.63260869565217381</v>
      </c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</row>
    <row r="286" spans="1:75" x14ac:dyDescent="0.2">
      <c r="A286" s="84">
        <v>1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>
        <v>1</v>
      </c>
      <c r="AC286" s="84" t="s">
        <v>5</v>
      </c>
      <c r="AD286" s="90">
        <f>F317</f>
        <v>0</v>
      </c>
      <c r="AE286" s="97">
        <v>0.7404761904761904</v>
      </c>
      <c r="AF286" s="93">
        <f>AT32</f>
        <v>0</v>
      </c>
      <c r="AG286" s="93">
        <f>Average!K503</f>
        <v>10.912706043956044</v>
      </c>
      <c r="AH286" s="93">
        <f>Table1222344659708294118106[[#This Row],[Column1]]</f>
        <v>0</v>
      </c>
      <c r="AI286" s="111">
        <f>Table1222344659708294118106[[#This Row],[Column2]]</f>
        <v>0.7404761904761904</v>
      </c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</row>
    <row r="287" spans="1:75" x14ac:dyDescent="0.2">
      <c r="A287" s="84">
        <v>2</v>
      </c>
      <c r="B287" s="84"/>
      <c r="C287" s="84"/>
      <c r="D287" s="84"/>
      <c r="E287" s="34"/>
      <c r="F287" s="84"/>
      <c r="G287" s="34"/>
      <c r="H287" s="34"/>
      <c r="I287" s="34"/>
      <c r="J287" s="84"/>
      <c r="K287" s="84"/>
      <c r="L287" s="84"/>
      <c r="M287" s="84"/>
      <c r="N287" s="34"/>
      <c r="O287" s="34"/>
      <c r="P287" s="34"/>
      <c r="Q287" s="84"/>
      <c r="R287" s="84"/>
      <c r="S287" s="84"/>
      <c r="T287" s="84"/>
      <c r="U287" s="84"/>
      <c r="V287" s="34"/>
      <c r="W287" s="84"/>
      <c r="X287" s="84"/>
      <c r="Y287" s="84"/>
      <c r="Z287" s="84"/>
      <c r="AA287" s="84">
        <v>2</v>
      </c>
      <c r="AC287" s="84" t="s">
        <v>6</v>
      </c>
      <c r="AD287" s="90">
        <f>I317</f>
        <v>0</v>
      </c>
      <c r="AE287" s="97">
        <v>0.51470588235294112</v>
      </c>
      <c r="AF287" s="93">
        <f t="shared" ref="AF287:AF300" si="46">AT35</f>
        <v>0</v>
      </c>
      <c r="AG287" s="93">
        <f>Average!K504</f>
        <v>8.708881320949434</v>
      </c>
      <c r="AH287" s="93">
        <f>Table1222344659708294118106[[#This Row],[Column1]]</f>
        <v>0</v>
      </c>
      <c r="AI287" s="111">
        <f>Table1222344659708294118106[[#This Row],[Column2]]</f>
        <v>0.51470588235294112</v>
      </c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</row>
    <row r="288" spans="1:75" x14ac:dyDescent="0.2">
      <c r="A288" s="84">
        <v>3</v>
      </c>
      <c r="B288" s="84"/>
      <c r="C288" s="84"/>
      <c r="D288" s="84"/>
      <c r="E288" s="84"/>
      <c r="F288" s="34"/>
      <c r="G288" s="34"/>
      <c r="H288" s="34"/>
      <c r="I288" s="34"/>
      <c r="J288" s="84"/>
      <c r="K288" s="84"/>
      <c r="L288" s="84"/>
      <c r="M288" s="84"/>
      <c r="N288" s="34"/>
      <c r="O288" s="84"/>
      <c r="P288" s="34"/>
      <c r="Q288" s="84"/>
      <c r="R288" s="84"/>
      <c r="S288" s="84"/>
      <c r="T288" s="34"/>
      <c r="U288" s="34"/>
      <c r="V288" s="34"/>
      <c r="W288" s="84"/>
      <c r="X288" s="84"/>
      <c r="Y288" s="84"/>
      <c r="Z288" s="84"/>
      <c r="AA288" s="84">
        <v>3</v>
      </c>
      <c r="AC288" s="84" t="s">
        <v>180</v>
      </c>
      <c r="AD288" s="90">
        <f>J317</f>
        <v>0</v>
      </c>
      <c r="AE288" s="97">
        <v>0.51714285714285702</v>
      </c>
      <c r="AF288" s="93">
        <f t="shared" si="46"/>
        <v>0</v>
      </c>
      <c r="AG288" s="93">
        <f>Average!K505</f>
        <v>9.5304670329670316</v>
      </c>
      <c r="AH288" s="93">
        <f>Table1222344659708294118106[[#This Row],[Column1]]</f>
        <v>0</v>
      </c>
      <c r="AI288" s="111">
        <f>Table1222344659708294118106[[#This Row],[Column2]]</f>
        <v>0.51714285714285702</v>
      </c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</row>
    <row r="289" spans="1:75" x14ac:dyDescent="0.2">
      <c r="A289" s="84">
        <v>4</v>
      </c>
      <c r="B289" s="84"/>
      <c r="C289" s="84"/>
      <c r="D289" s="84"/>
      <c r="E289" s="84"/>
      <c r="F289" s="34"/>
      <c r="G289" s="34"/>
      <c r="H289" s="34"/>
      <c r="I289" s="34"/>
      <c r="J289" s="84"/>
      <c r="K289" s="84"/>
      <c r="L289" s="84"/>
      <c r="M289" s="84"/>
      <c r="N289" s="34"/>
      <c r="O289" s="84"/>
      <c r="P289" s="34"/>
      <c r="Q289" s="84"/>
      <c r="R289" s="84"/>
      <c r="S289" s="84"/>
      <c r="T289" s="34"/>
      <c r="U289" s="34"/>
      <c r="V289" s="34"/>
      <c r="W289" s="84"/>
      <c r="X289" s="84"/>
      <c r="Y289" s="84"/>
      <c r="Z289" s="84"/>
      <c r="AA289" s="84">
        <v>4</v>
      </c>
      <c r="AC289" s="84" t="s">
        <v>96</v>
      </c>
      <c r="AD289" s="90">
        <f>K317</f>
        <v>0</v>
      </c>
      <c r="AE289" s="97"/>
      <c r="AF289" s="93">
        <f t="shared" si="46"/>
        <v>0</v>
      </c>
      <c r="AG289" s="93">
        <f>Average!K506</f>
        <v>9.2620000000000005</v>
      </c>
      <c r="AH289" s="93">
        <f>Table1222344659708294118106[[#This Row],[Column1]]</f>
        <v>0</v>
      </c>
      <c r="AI289" s="111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</row>
    <row r="290" spans="1:75" x14ac:dyDescent="0.2">
      <c r="A290" s="84">
        <v>5</v>
      </c>
      <c r="B290" s="84"/>
      <c r="C290" s="84"/>
      <c r="D290" s="84"/>
      <c r="E290" s="84"/>
      <c r="F290" s="84"/>
      <c r="G290" s="34"/>
      <c r="H290" s="34"/>
      <c r="I290" s="34"/>
      <c r="J290" s="84"/>
      <c r="L290" s="84"/>
      <c r="M290" s="84"/>
      <c r="N290" s="34"/>
      <c r="O290" s="34"/>
      <c r="P290" s="84"/>
      <c r="Q290" s="84"/>
      <c r="R290" s="84"/>
      <c r="T290" s="34"/>
      <c r="U290" s="34"/>
      <c r="V290" s="34"/>
      <c r="W290" s="84"/>
      <c r="X290" s="84"/>
      <c r="Y290" s="84"/>
      <c r="Z290" s="84"/>
      <c r="AA290" s="84">
        <v>5</v>
      </c>
      <c r="AC290" s="84" t="s">
        <v>9</v>
      </c>
      <c r="AD290" s="90">
        <f>L317</f>
        <v>0</v>
      </c>
      <c r="AE290" s="97">
        <v>0.60523809523809524</v>
      </c>
      <c r="AF290" s="93">
        <f t="shared" si="46"/>
        <v>0</v>
      </c>
      <c r="AG290" s="93">
        <f>Average!K507</f>
        <v>11.917445054945054</v>
      </c>
      <c r="AH290" s="93">
        <f>Table1222344659708294118106[[#This Row],[Column1]]</f>
        <v>0</v>
      </c>
      <c r="AI290" s="111">
        <f>Table1222344659708294118106[[#This Row],[Column2]]</f>
        <v>0.60523809523809524</v>
      </c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</row>
    <row r="291" spans="1:75" x14ac:dyDescent="0.2">
      <c r="A291" s="84">
        <v>6</v>
      </c>
      <c r="B291" s="84"/>
      <c r="C291" s="34"/>
      <c r="D291" s="84"/>
      <c r="E291" s="84"/>
      <c r="F291" s="84"/>
      <c r="G291" s="34"/>
      <c r="H291" s="84"/>
      <c r="I291" s="34"/>
      <c r="J291" s="84"/>
      <c r="K291" s="84"/>
      <c r="L291" s="84"/>
      <c r="M291" s="84"/>
      <c r="N291" s="34"/>
      <c r="O291" s="34"/>
      <c r="P291" s="34"/>
      <c r="Q291" s="84"/>
      <c r="R291" s="84"/>
      <c r="S291" s="84"/>
      <c r="T291" s="34"/>
      <c r="U291" s="34"/>
      <c r="V291" s="34"/>
      <c r="W291" s="84"/>
      <c r="X291" s="84"/>
      <c r="Y291" s="84"/>
      <c r="Z291" s="84"/>
      <c r="AA291" s="84">
        <v>6</v>
      </c>
      <c r="AC291" s="34" t="s">
        <v>195</v>
      </c>
      <c r="AD291" s="90">
        <f>M317</f>
        <v>0</v>
      </c>
      <c r="AE291" s="97">
        <v>0.49590909090909085</v>
      </c>
      <c r="AF291" s="93">
        <f t="shared" si="46"/>
        <v>0</v>
      </c>
      <c r="AG291" s="93">
        <f>Average!K508</f>
        <v>10.617717391304348</v>
      </c>
      <c r="AH291" s="93">
        <f>Table1222344659708294118106[[#This Row],[Column1]]</f>
        <v>0</v>
      </c>
      <c r="AI291" s="111">
        <f>Table1222344659708294118106[[#This Row],[Column2]]</f>
        <v>0.49590909090909085</v>
      </c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</row>
    <row r="292" spans="1:75" x14ac:dyDescent="0.2">
      <c r="A292" s="84">
        <v>7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84"/>
      <c r="N292" s="84"/>
      <c r="O292" s="34"/>
      <c r="P292" s="34"/>
      <c r="Q292" s="34"/>
      <c r="R292" s="34"/>
      <c r="S292" s="34"/>
      <c r="T292" s="34"/>
      <c r="U292" s="34"/>
      <c r="V292" s="34"/>
      <c r="W292" s="84"/>
      <c r="X292" s="84"/>
      <c r="Y292" s="84"/>
      <c r="Z292" s="84"/>
      <c r="AA292" s="84">
        <v>7</v>
      </c>
      <c r="AC292" s="84" t="s">
        <v>11</v>
      </c>
      <c r="AD292" s="90">
        <f>N317</f>
        <v>0</v>
      </c>
      <c r="AE292" s="97">
        <v>0.67681818181818199</v>
      </c>
      <c r="AF292" s="93">
        <f t="shared" si="46"/>
        <v>0</v>
      </c>
      <c r="AG292" s="93">
        <f>Average!K509</f>
        <v>12.171507936507936</v>
      </c>
      <c r="AH292" s="93">
        <f>Table1222344659708294118106[[#This Row],[Column1]]</f>
        <v>0</v>
      </c>
      <c r="AI292" s="111">
        <f>Table1222344659708294118106[[#This Row],[Column2]]</f>
        <v>0.67681818181818199</v>
      </c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</row>
    <row r="293" spans="1:75" x14ac:dyDescent="0.2">
      <c r="A293" s="84">
        <v>8</v>
      </c>
      <c r="B293" s="34"/>
      <c r="C293" s="34"/>
      <c r="D293" s="84"/>
      <c r="E293" s="84"/>
      <c r="F293" s="84"/>
      <c r="G293" s="34"/>
      <c r="H293" s="34"/>
      <c r="I293" s="34"/>
      <c r="J293" s="34"/>
      <c r="K293" s="34"/>
      <c r="L293" s="34"/>
      <c r="M293" s="84"/>
      <c r="N293" s="34"/>
      <c r="O293" s="34"/>
      <c r="P293" s="84"/>
      <c r="Q293" s="34"/>
      <c r="R293" s="34"/>
      <c r="S293" s="34"/>
      <c r="T293" s="34"/>
      <c r="U293" s="34"/>
      <c r="V293" s="34"/>
      <c r="W293" s="84"/>
      <c r="X293" s="84"/>
      <c r="Y293" s="84"/>
      <c r="Z293" s="84"/>
      <c r="AA293" s="84">
        <v>8</v>
      </c>
      <c r="AC293" s="84" t="s">
        <v>185</v>
      </c>
      <c r="AD293" s="90">
        <f>O317</f>
        <v>0</v>
      </c>
      <c r="AE293" s="97">
        <v>0.61238095238095236</v>
      </c>
      <c r="AF293" s="93">
        <f t="shared" si="46"/>
        <v>0</v>
      </c>
      <c r="AG293" s="93">
        <f>Average!K510</f>
        <v>10.135113636363636</v>
      </c>
      <c r="AH293" s="93">
        <f>Table1222344659708294118106[[#This Row],[Column1]]</f>
        <v>0</v>
      </c>
      <c r="AI293" s="111">
        <f>Table1222344659708294118106[[#This Row],[Column2]]</f>
        <v>0.61238095238095236</v>
      </c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</row>
    <row r="294" spans="1:75" x14ac:dyDescent="0.2">
      <c r="A294" s="84">
        <v>9</v>
      </c>
      <c r="B294" s="84"/>
      <c r="C294" s="84"/>
      <c r="D294" s="84"/>
      <c r="E294" s="34"/>
      <c r="F294" s="84"/>
      <c r="G294" s="34"/>
      <c r="H294" s="34"/>
      <c r="I294" s="139"/>
      <c r="J294" s="159"/>
      <c r="K294" s="159"/>
      <c r="L294" s="159"/>
      <c r="M294" s="84"/>
      <c r="N294" s="84"/>
      <c r="O294" s="84"/>
      <c r="Q294" s="84"/>
      <c r="R294" s="84"/>
      <c r="S294" s="84"/>
      <c r="T294" s="34"/>
      <c r="U294" s="34"/>
      <c r="V294" s="84"/>
      <c r="W294" s="84"/>
      <c r="X294" s="84"/>
      <c r="Y294" s="84"/>
      <c r="Z294" s="84"/>
      <c r="AA294" s="84">
        <v>9</v>
      </c>
      <c r="AC294" s="84" t="s">
        <v>13</v>
      </c>
      <c r="AD294" s="90">
        <f>P317</f>
        <v>0</v>
      </c>
      <c r="AE294" s="97">
        <v>0.51956521739130423</v>
      </c>
      <c r="AF294" s="93">
        <f t="shared" si="46"/>
        <v>0</v>
      </c>
      <c r="AG294" s="93">
        <f>Average!K511</f>
        <v>10.512500000000001</v>
      </c>
      <c r="AH294" s="93">
        <f>Table1222344659708294118106[[#This Row],[Column1]]</f>
        <v>0</v>
      </c>
      <c r="AI294" s="111">
        <f>Table1222344659708294118106[[#This Row],[Column2]]</f>
        <v>0.51956521739130423</v>
      </c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</row>
    <row r="295" spans="1:75" x14ac:dyDescent="0.2">
      <c r="A295" s="84">
        <v>10</v>
      </c>
      <c r="B295" s="84"/>
      <c r="C295" s="84"/>
      <c r="D295" s="84"/>
      <c r="E295" s="84"/>
      <c r="F295" s="84"/>
      <c r="G295" s="34"/>
      <c r="H295" s="159"/>
      <c r="I295" s="84"/>
      <c r="J295" s="84"/>
      <c r="K295" s="84"/>
      <c r="L295" s="84"/>
      <c r="M295" s="84"/>
      <c r="N295" s="34"/>
      <c r="O295" s="34"/>
      <c r="P295" s="34"/>
      <c r="Q295" s="84"/>
      <c r="R295" s="34"/>
      <c r="S295" s="34"/>
      <c r="T295" s="84"/>
      <c r="U295" s="34"/>
      <c r="V295" s="84"/>
      <c r="W295" s="34"/>
      <c r="X295" s="34"/>
      <c r="Y295" s="34"/>
      <c r="Z295" s="34"/>
      <c r="AA295" s="84">
        <v>10</v>
      </c>
      <c r="AC295" s="84" t="s">
        <v>14</v>
      </c>
      <c r="AD295" s="90">
        <f>Q317</f>
        <v>0</v>
      </c>
      <c r="AE295" s="97">
        <v>0.43095238095238092</v>
      </c>
      <c r="AF295" s="93">
        <f t="shared" si="46"/>
        <v>0</v>
      </c>
      <c r="AG295" s="93">
        <f>Average!K512</f>
        <v>8.7571527879527888</v>
      </c>
      <c r="AH295" s="93">
        <f>Table1222344659708294118106[[#This Row],[Column1]]</f>
        <v>0</v>
      </c>
      <c r="AI295" s="111">
        <f>Table1222344659708294118106[[#This Row],[Column2]]</f>
        <v>0.43095238095238092</v>
      </c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</row>
    <row r="296" spans="1:75" x14ac:dyDescent="0.2">
      <c r="A296" s="84">
        <v>11</v>
      </c>
      <c r="B296" s="84"/>
      <c r="E296" s="84"/>
      <c r="F296" s="84"/>
      <c r="G296" s="84"/>
      <c r="H296" s="84"/>
      <c r="I296" s="84"/>
      <c r="J296" s="84"/>
      <c r="L296" s="34"/>
      <c r="M296" s="84"/>
      <c r="N296" s="34"/>
      <c r="O296" s="34"/>
      <c r="P296" s="34"/>
      <c r="Q296" s="84"/>
      <c r="R296" s="34"/>
      <c r="S296" s="34"/>
      <c r="T296" s="34"/>
      <c r="U296" s="34"/>
      <c r="V296" s="34"/>
      <c r="W296" s="84"/>
      <c r="X296" s="84"/>
      <c r="Y296" s="84"/>
      <c r="Z296" s="84"/>
      <c r="AA296" s="84">
        <v>11</v>
      </c>
      <c r="AC296" s="84" t="s">
        <v>191</v>
      </c>
      <c r="AD296" s="90">
        <f>R317</f>
        <v>0</v>
      </c>
      <c r="AE296" s="97">
        <v>0.68647058823529417</v>
      </c>
      <c r="AF296" s="93">
        <f t="shared" si="46"/>
        <v>0</v>
      </c>
      <c r="AG296" s="93">
        <f>Average!K513</f>
        <v>9.9149673202614395</v>
      </c>
      <c r="AH296" s="93">
        <f>Table1222344659708294118106[[#This Row],[Column1]]</f>
        <v>0</v>
      </c>
      <c r="AI296" s="111">
        <f>Table1222344659708294118106[[#This Row],[Column2]]</f>
        <v>0.68647058823529417</v>
      </c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  <c r="BT296" s="84"/>
      <c r="BU296" s="84"/>
      <c r="BV296" s="84"/>
      <c r="BW296" s="84"/>
    </row>
    <row r="297" spans="1:75" x14ac:dyDescent="0.2">
      <c r="A297" s="84">
        <v>12</v>
      </c>
      <c r="B297" s="84"/>
      <c r="F297" s="84"/>
      <c r="G297" s="34"/>
      <c r="H297" s="159"/>
      <c r="I297" s="159"/>
      <c r="J297" s="84"/>
      <c r="L297" s="84"/>
      <c r="M297" s="84"/>
      <c r="N297" s="34"/>
      <c r="O297" s="34"/>
      <c r="P297" s="34"/>
      <c r="Q297" s="84"/>
      <c r="R297" s="34"/>
      <c r="S297" s="34"/>
      <c r="T297" s="34"/>
      <c r="U297" s="34"/>
      <c r="V297" s="34"/>
      <c r="W297" s="84"/>
      <c r="X297" s="84"/>
      <c r="Y297" s="84"/>
      <c r="Z297" s="84"/>
      <c r="AA297" s="84">
        <v>12</v>
      </c>
      <c r="AC297" s="84" t="s">
        <v>16</v>
      </c>
      <c r="AD297" s="90">
        <f>S317</f>
        <v>0</v>
      </c>
      <c r="AE297" s="97">
        <v>0.62095238095238103</v>
      </c>
      <c r="AF297" s="93">
        <f t="shared" si="46"/>
        <v>0</v>
      </c>
      <c r="AG297" s="93">
        <f>Average!K514</f>
        <v>11.849945054945056</v>
      </c>
      <c r="AH297" s="93">
        <f>Table1222344659708294118106[[#This Row],[Column1]]</f>
        <v>0</v>
      </c>
      <c r="AI297" s="111">
        <f>Table1222344659708294118106[[#This Row],[Column2]]</f>
        <v>0.62095238095238103</v>
      </c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  <c r="BR297" s="84"/>
      <c r="BS297" s="84"/>
      <c r="BT297" s="84"/>
      <c r="BU297" s="84"/>
      <c r="BV297" s="84"/>
      <c r="BW297" s="84"/>
    </row>
    <row r="298" spans="1:75" x14ac:dyDescent="0.2">
      <c r="A298" s="84">
        <v>13</v>
      </c>
      <c r="B298" s="84"/>
      <c r="C298" s="84"/>
      <c r="D298" s="84"/>
      <c r="F298" s="84"/>
      <c r="G298" s="34"/>
      <c r="H298" s="159"/>
      <c r="I298" s="159"/>
      <c r="J298" s="84"/>
      <c r="K298" s="84"/>
      <c r="L298" s="84"/>
      <c r="M298" s="84"/>
      <c r="N298" s="34"/>
      <c r="O298" s="84"/>
      <c r="P298" s="34"/>
      <c r="Q298" s="84"/>
      <c r="S298" s="84"/>
      <c r="T298" s="34"/>
      <c r="U298" s="34"/>
      <c r="V298" s="34"/>
      <c r="W298" s="84"/>
      <c r="X298" s="84"/>
      <c r="Y298" s="84"/>
      <c r="Z298" s="84"/>
      <c r="AA298" s="84">
        <v>13</v>
      </c>
      <c r="AC298" s="84" t="s">
        <v>17</v>
      </c>
      <c r="AD298" s="90">
        <f>T317</f>
        <v>0</v>
      </c>
      <c r="AE298" s="97">
        <v>0.58772727272727276</v>
      </c>
      <c r="AF298" s="93">
        <f t="shared" si="46"/>
        <v>0</v>
      </c>
      <c r="AG298" s="93">
        <f>Average!K515</f>
        <v>11.810530118030117</v>
      </c>
      <c r="AH298" s="93">
        <f>Table1222344659708294118106[[#This Row],[Column1]]</f>
        <v>0</v>
      </c>
      <c r="AI298" s="111">
        <f>Table1222344659708294118106[[#This Row],[Column2]]</f>
        <v>0.58772727272727276</v>
      </c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</row>
    <row r="299" spans="1:75" x14ac:dyDescent="0.2">
      <c r="A299" s="84">
        <v>14</v>
      </c>
      <c r="B299" s="34"/>
      <c r="C299" s="84"/>
      <c r="D299" s="84"/>
      <c r="E299" s="84"/>
      <c r="F299" s="84"/>
      <c r="G299" s="84"/>
      <c r="H299" s="159"/>
      <c r="I299" s="84"/>
      <c r="J299" s="84"/>
      <c r="K299" s="34"/>
      <c r="L299" s="84"/>
      <c r="M299" s="84"/>
      <c r="N299" s="84"/>
      <c r="O299" s="84"/>
      <c r="P299" s="84"/>
      <c r="Q299" s="84"/>
      <c r="R299" s="84"/>
      <c r="T299" s="84"/>
      <c r="U299" s="84"/>
      <c r="V299" s="84"/>
      <c r="W299" s="84"/>
      <c r="X299" s="84"/>
      <c r="Y299" s="84"/>
      <c r="Z299" s="84"/>
      <c r="AA299" s="84">
        <v>14</v>
      </c>
      <c r="AC299" s="84" t="s">
        <v>18</v>
      </c>
      <c r="AD299" s="90">
        <f>U317</f>
        <v>0</v>
      </c>
      <c r="AE299" s="97">
        <v>0.36250000000000004</v>
      </c>
      <c r="AF299" s="93">
        <f t="shared" si="46"/>
        <v>0</v>
      </c>
      <c r="AG299" s="93">
        <f>Average!K516</f>
        <v>11.871538461538462</v>
      </c>
      <c r="AH299" s="93">
        <f>Table1222344659708294118106[[#This Row],[Column1]]</f>
        <v>0</v>
      </c>
      <c r="AI299" s="111">
        <f>Table1222344659708294118106[[#This Row],[Column2]]</f>
        <v>0.36250000000000004</v>
      </c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</row>
    <row r="300" spans="1:75" x14ac:dyDescent="0.2">
      <c r="A300" s="84">
        <v>15</v>
      </c>
      <c r="B300" s="34"/>
      <c r="C300" s="84"/>
      <c r="D300" s="84"/>
      <c r="E300" s="34"/>
      <c r="F300" s="34"/>
      <c r="G300" s="34"/>
      <c r="H300" s="159"/>
      <c r="I300" s="159"/>
      <c r="J300" s="34"/>
      <c r="K300" s="34"/>
      <c r="L300" s="34"/>
      <c r="M300" s="84"/>
      <c r="N300" s="34"/>
      <c r="O300" s="84"/>
      <c r="P300" s="34"/>
      <c r="Q300" s="84"/>
      <c r="R300" s="84"/>
      <c r="S300" s="84"/>
      <c r="T300" s="34"/>
      <c r="U300" s="34"/>
      <c r="V300" s="34"/>
      <c r="W300" s="84"/>
      <c r="X300" s="84"/>
      <c r="Y300" s="84"/>
      <c r="Z300" s="84"/>
      <c r="AA300" s="84">
        <v>15</v>
      </c>
      <c r="AC300" s="84" t="s">
        <v>19</v>
      </c>
      <c r="AD300" s="90">
        <f>V317</f>
        <v>0</v>
      </c>
      <c r="AE300" s="97">
        <v>0.78576923076923078</v>
      </c>
      <c r="AF300" s="93">
        <f t="shared" si="46"/>
        <v>0.18</v>
      </c>
      <c r="AG300" s="93">
        <f>Average!K517</f>
        <v>19.303055555555552</v>
      </c>
      <c r="AH300" s="93">
        <f>Table1222344659708294118106[[#This Row],[Column1]]</f>
        <v>0</v>
      </c>
      <c r="AI300" s="111">
        <f>Table1222344659708294118106[[#This Row],[Column2]]</f>
        <v>0.78576923076923078</v>
      </c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</row>
    <row r="301" spans="1:75" x14ac:dyDescent="0.2">
      <c r="A301" s="84">
        <v>16</v>
      </c>
      <c r="B301" s="34"/>
      <c r="C301" s="34"/>
      <c r="D301" s="34"/>
      <c r="E301" s="34"/>
      <c r="F301" s="34"/>
      <c r="G301" s="34"/>
      <c r="H301" s="159"/>
      <c r="I301" s="159"/>
      <c r="J301" s="34"/>
      <c r="K301" s="34"/>
      <c r="L301" s="34"/>
      <c r="M301" s="84"/>
      <c r="N301" s="34"/>
      <c r="O301" s="34"/>
      <c r="P301" s="84"/>
      <c r="Q301" s="84"/>
      <c r="R301" s="84"/>
      <c r="S301" s="84"/>
      <c r="T301" s="34"/>
      <c r="U301" s="34"/>
      <c r="V301" s="34"/>
      <c r="W301" s="84"/>
      <c r="X301" s="84"/>
      <c r="Y301" s="84"/>
      <c r="Z301" s="84"/>
      <c r="AA301" s="84">
        <v>16</v>
      </c>
      <c r="AC301" s="84"/>
      <c r="AD301" s="90"/>
      <c r="AE301" s="90"/>
      <c r="AF301" s="92"/>
      <c r="AG301" s="92"/>
      <c r="AH301" s="93"/>
      <c r="AI301" s="111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</row>
    <row r="302" spans="1:75" x14ac:dyDescent="0.2">
      <c r="A302" s="84">
        <v>17</v>
      </c>
      <c r="B302" s="34"/>
      <c r="C302" s="34"/>
      <c r="D302" s="34"/>
      <c r="E302" s="34"/>
      <c r="F302" s="34"/>
      <c r="G302" s="34"/>
      <c r="H302" s="159"/>
      <c r="I302" s="159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84"/>
      <c r="X302" s="84"/>
      <c r="Y302" s="84"/>
      <c r="Z302" s="84"/>
      <c r="AA302" s="84">
        <v>17</v>
      </c>
      <c r="AC302" s="84" t="s">
        <v>101</v>
      </c>
      <c r="AD302" s="90"/>
      <c r="AE302" s="90"/>
      <c r="AF302" s="92"/>
      <c r="AG302" s="172"/>
      <c r="AH302" s="92" t="s">
        <v>145</v>
      </c>
      <c r="AI302" s="93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</row>
    <row r="303" spans="1:75" x14ac:dyDescent="0.2">
      <c r="A303" s="84">
        <v>18</v>
      </c>
      <c r="B303" s="34"/>
      <c r="C303" s="34"/>
      <c r="E303" s="34"/>
      <c r="F303" s="34"/>
      <c r="G303" s="34"/>
      <c r="H303" s="159"/>
      <c r="I303" s="159"/>
      <c r="J303" s="34"/>
      <c r="K303" s="34"/>
      <c r="L303" s="34"/>
      <c r="M303" s="34"/>
      <c r="N303" s="34"/>
      <c r="O303" s="34"/>
      <c r="P303" s="8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84">
        <v>18</v>
      </c>
      <c r="AC303" s="84"/>
      <c r="AD303" s="91" t="s">
        <v>102</v>
      </c>
      <c r="AE303" s="91"/>
      <c r="AF303" s="92"/>
      <c r="AG303" s="92"/>
      <c r="AH303" s="93"/>
      <c r="AI303" s="111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</row>
    <row r="304" spans="1:75" x14ac:dyDescent="0.2">
      <c r="A304" s="84">
        <v>19</v>
      </c>
      <c r="B304" s="34"/>
      <c r="C304" s="34"/>
      <c r="D304" s="84"/>
      <c r="E304" s="34"/>
      <c r="F304" s="34"/>
      <c r="G304" s="34"/>
      <c r="H304" s="34"/>
      <c r="I304" s="159"/>
      <c r="J304" s="34"/>
      <c r="K304" s="34"/>
      <c r="L304" s="34"/>
      <c r="M304" s="84"/>
      <c r="N304" s="84"/>
      <c r="O304" s="34"/>
      <c r="P304" s="84"/>
      <c r="Q304" s="34"/>
      <c r="R304" s="84"/>
      <c r="S304" s="34"/>
      <c r="T304" s="84"/>
      <c r="U304" s="84"/>
      <c r="V304" s="34"/>
      <c r="W304" s="34"/>
      <c r="X304" s="34"/>
      <c r="Y304" s="34"/>
      <c r="Z304" s="34"/>
      <c r="AA304" s="84">
        <v>19</v>
      </c>
      <c r="AC304" s="84"/>
      <c r="AD304" s="90"/>
      <c r="AE304" s="90"/>
      <c r="AF304" s="92"/>
      <c r="AG304" s="92"/>
      <c r="AH304" s="93"/>
      <c r="AI304" s="109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</row>
    <row r="305" spans="1:75" x14ac:dyDescent="0.2">
      <c r="A305" s="84">
        <v>20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84"/>
      <c r="N305" s="84"/>
      <c r="O305" s="34"/>
      <c r="P305" s="84"/>
      <c r="Q305" s="84"/>
      <c r="R305" s="34"/>
      <c r="S305" s="84"/>
      <c r="T305" s="84"/>
      <c r="U305" s="84"/>
      <c r="V305" s="34"/>
      <c r="W305" s="34"/>
      <c r="X305" s="34"/>
      <c r="Y305" s="34"/>
      <c r="Z305" s="34"/>
      <c r="AA305" s="84">
        <v>20</v>
      </c>
      <c r="AC305" s="84"/>
      <c r="AD305" s="90"/>
      <c r="AE305" s="90"/>
      <c r="AF305" s="92"/>
      <c r="AG305" s="92"/>
      <c r="AH305" s="93"/>
      <c r="AI305" s="93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</row>
    <row r="306" spans="1:75" x14ac:dyDescent="0.2">
      <c r="A306" s="84">
        <v>21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8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84">
        <v>21</v>
      </c>
      <c r="AC306" s="84"/>
      <c r="AD306" s="90"/>
      <c r="AE306" s="90"/>
      <c r="AF306" s="92"/>
      <c r="AG306" s="92"/>
      <c r="AH306" s="93"/>
      <c r="AI306" s="93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</row>
    <row r="307" spans="1:75" x14ac:dyDescent="0.2">
      <c r="A307" s="84">
        <v>22</v>
      </c>
      <c r="B307" s="34"/>
      <c r="C307" s="84"/>
      <c r="D307" s="34"/>
      <c r="E307" s="84"/>
      <c r="F307" s="84"/>
      <c r="G307" s="34"/>
      <c r="H307" s="34"/>
      <c r="I307" s="34"/>
      <c r="J307" s="34"/>
      <c r="K307" s="34"/>
      <c r="L307" s="34"/>
      <c r="M307" s="8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84">
        <v>22</v>
      </c>
      <c r="AC307" s="84"/>
      <c r="AD307" s="90"/>
      <c r="AE307" s="90"/>
      <c r="AF307" s="92"/>
      <c r="AG307" s="92"/>
      <c r="AH307" s="93"/>
      <c r="AI307" s="93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</row>
    <row r="308" spans="1:75" x14ac:dyDescent="0.2">
      <c r="A308" s="84">
        <v>23</v>
      </c>
      <c r="B308" s="84"/>
      <c r="C308" s="84"/>
      <c r="D308" s="84"/>
      <c r="E308" s="84"/>
      <c r="F308" s="84"/>
      <c r="G308" s="84"/>
      <c r="H308" s="84"/>
      <c r="I308" s="34"/>
      <c r="J308" s="84"/>
      <c r="L308" s="34"/>
      <c r="M308" s="8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84">
        <v>23</v>
      </c>
      <c r="AC308" s="84"/>
      <c r="AD308" s="90"/>
      <c r="AE308" s="90"/>
      <c r="AF308" s="92"/>
      <c r="AG308" s="92"/>
      <c r="AH308" s="93"/>
      <c r="AI308" s="93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</row>
    <row r="309" spans="1:75" x14ac:dyDescent="0.2">
      <c r="A309" s="84">
        <v>24</v>
      </c>
      <c r="B309" s="84"/>
      <c r="C309" s="84"/>
      <c r="D309" s="84"/>
      <c r="E309" s="84"/>
      <c r="F309" s="84"/>
      <c r="G309" s="84"/>
      <c r="H309" s="84"/>
      <c r="I309" s="84"/>
      <c r="J309" s="84"/>
      <c r="L309" s="34"/>
      <c r="M309" s="84"/>
      <c r="N309" s="34"/>
      <c r="O309" s="34"/>
      <c r="P309" s="34"/>
      <c r="Q309" s="84"/>
      <c r="R309" s="34"/>
      <c r="S309" s="34"/>
      <c r="T309" s="34"/>
      <c r="U309" s="84"/>
      <c r="V309" s="34"/>
      <c r="W309" s="34"/>
      <c r="X309" s="34"/>
      <c r="Y309" s="34"/>
      <c r="Z309" s="34"/>
      <c r="AA309" s="84">
        <v>24</v>
      </c>
      <c r="AC309" s="84"/>
      <c r="AD309" s="90"/>
      <c r="AE309" s="90"/>
      <c r="AF309" s="92"/>
      <c r="AG309" s="92"/>
      <c r="AH309" s="93"/>
      <c r="AI309" s="93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</row>
    <row r="310" spans="1:75" x14ac:dyDescent="0.2">
      <c r="A310" s="84">
        <v>25</v>
      </c>
      <c r="B310" s="34"/>
      <c r="C310" s="84"/>
      <c r="D310" s="84"/>
      <c r="F310" s="84"/>
      <c r="G310" s="34"/>
      <c r="H310" s="34"/>
      <c r="I310" s="34"/>
      <c r="J310" s="84"/>
      <c r="L310" s="34"/>
      <c r="M310" s="8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84">
        <v>25</v>
      </c>
      <c r="AC310" s="84"/>
      <c r="AD310" s="90"/>
      <c r="AE310" s="90"/>
      <c r="AF310" s="92"/>
      <c r="AG310" s="92"/>
      <c r="AH310" s="93"/>
      <c r="AI310" s="93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</row>
    <row r="311" spans="1:75" x14ac:dyDescent="0.2">
      <c r="A311" s="84">
        <v>26</v>
      </c>
      <c r="B311" s="34"/>
      <c r="C311" s="84"/>
      <c r="E311" s="84"/>
      <c r="F311" s="34"/>
      <c r="G311" s="34"/>
      <c r="H311" s="84"/>
      <c r="I311" s="84"/>
      <c r="J311" s="84"/>
      <c r="L311" s="34"/>
      <c r="M311" s="8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84">
        <v>26</v>
      </c>
      <c r="AC311" s="84"/>
      <c r="AD311" s="90"/>
      <c r="AE311" s="90"/>
      <c r="AF311" s="92"/>
      <c r="AG311" s="92"/>
      <c r="AH311" s="93"/>
      <c r="AI311" s="93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</row>
    <row r="312" spans="1:75" x14ac:dyDescent="0.2">
      <c r="A312" s="84">
        <v>27</v>
      </c>
      <c r="B312" s="34"/>
      <c r="C312" s="84"/>
      <c r="D312" s="84"/>
      <c r="E312" s="84"/>
      <c r="F312" s="84"/>
      <c r="G312" s="34"/>
      <c r="H312" s="84"/>
      <c r="I312" s="34"/>
      <c r="J312" s="84"/>
      <c r="K312" s="84"/>
      <c r="L312" s="34"/>
      <c r="M312" s="34"/>
      <c r="N312" s="34"/>
      <c r="O312" s="34"/>
      <c r="P312" s="34"/>
      <c r="Q312" s="84"/>
      <c r="R312" s="34"/>
      <c r="S312" s="34"/>
      <c r="T312" s="34"/>
      <c r="U312" s="34"/>
      <c r="V312" s="84"/>
      <c r="W312" s="84"/>
      <c r="X312" s="84"/>
      <c r="Y312" s="84"/>
      <c r="Z312" s="84"/>
      <c r="AA312" s="84">
        <v>27</v>
      </c>
      <c r="AC312" s="84"/>
      <c r="AD312" s="90"/>
      <c r="AE312" s="90"/>
      <c r="AF312" s="92"/>
      <c r="AG312" s="92"/>
      <c r="AH312" s="93"/>
      <c r="AI312" s="93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</row>
    <row r="313" spans="1:75" x14ac:dyDescent="0.2">
      <c r="A313" s="84">
        <v>28</v>
      </c>
      <c r="C313" s="84"/>
      <c r="F313" s="84"/>
      <c r="G313" s="84"/>
      <c r="H313" s="84"/>
      <c r="I313" s="84"/>
      <c r="J313" s="84"/>
      <c r="L313" s="34"/>
      <c r="M313" s="84"/>
      <c r="N313" s="34"/>
      <c r="O313" s="34"/>
      <c r="P313" s="34"/>
      <c r="Q313" s="84"/>
      <c r="R313" s="34"/>
      <c r="S313" s="34"/>
      <c r="T313" s="34"/>
      <c r="U313" s="34"/>
      <c r="V313" s="34"/>
      <c r="W313" s="84"/>
      <c r="X313" s="84"/>
      <c r="Y313" s="84"/>
      <c r="Z313" s="84"/>
      <c r="AA313" s="84">
        <v>28</v>
      </c>
      <c r="AC313" s="84"/>
      <c r="AD313" s="90"/>
      <c r="AE313" s="90"/>
      <c r="AF313" s="92"/>
      <c r="AG313" s="92"/>
      <c r="AH313" s="93"/>
      <c r="AI313" s="93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</row>
    <row r="314" spans="1:75" x14ac:dyDescent="0.2">
      <c r="A314" s="84">
        <v>29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34"/>
      <c r="O314" s="34"/>
      <c r="P314" s="34"/>
      <c r="Q314" s="84"/>
      <c r="R314" s="34"/>
      <c r="S314" s="34"/>
      <c r="T314" s="34"/>
      <c r="U314" s="34"/>
      <c r="V314" s="34"/>
      <c r="W314" s="84"/>
      <c r="X314" s="84"/>
      <c r="Y314" s="84"/>
      <c r="Z314" s="84"/>
      <c r="AA314" s="84">
        <v>29</v>
      </c>
      <c r="AC314" s="84"/>
      <c r="AD314" s="90"/>
      <c r="AE314" s="90"/>
      <c r="AF314" s="92"/>
      <c r="AG314" s="92"/>
      <c r="AH314" s="93"/>
      <c r="AI314" s="93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</row>
    <row r="315" spans="1:75" x14ac:dyDescent="0.2">
      <c r="A315" s="84">
        <v>30</v>
      </c>
      <c r="B315" s="84"/>
      <c r="C315" s="84"/>
      <c r="E315" s="84"/>
      <c r="F315" s="84"/>
      <c r="G315" s="34"/>
      <c r="H315" s="84"/>
      <c r="I315" s="34"/>
      <c r="J315" s="84"/>
      <c r="L315" s="34"/>
      <c r="M315" s="84"/>
      <c r="N315" s="84"/>
      <c r="O315" s="34"/>
      <c r="P315" s="34"/>
      <c r="Q315" s="34"/>
      <c r="R315" s="34"/>
      <c r="S315" s="84"/>
      <c r="T315" s="34"/>
      <c r="U315" s="84"/>
      <c r="V315" s="34"/>
      <c r="W315" s="84"/>
      <c r="X315" s="84"/>
      <c r="Y315" s="84"/>
      <c r="Z315" s="84"/>
      <c r="AA315" s="84">
        <v>30</v>
      </c>
      <c r="AC315" s="120">
        <v>117883</v>
      </c>
      <c r="AD315" s="135"/>
      <c r="AE315" s="133" t="s">
        <v>107</v>
      </c>
      <c r="AF315" s="135"/>
      <c r="AG315" s="135"/>
      <c r="AH315" s="126"/>
      <c r="AI315" s="105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</row>
    <row r="316" spans="1:75" x14ac:dyDescent="0.2">
      <c r="A316" s="84">
        <v>31</v>
      </c>
      <c r="B316" s="34"/>
      <c r="C316" s="34"/>
      <c r="D316" s="34"/>
      <c r="E316" s="34"/>
      <c r="F316" s="34"/>
      <c r="G316" s="34"/>
      <c r="H316" s="34"/>
      <c r="I316" s="84"/>
      <c r="J316" s="34"/>
      <c r="K316" s="34"/>
      <c r="L316" s="34"/>
      <c r="M316" s="84"/>
      <c r="N316" s="34"/>
      <c r="O316" s="84"/>
      <c r="P316" s="34"/>
      <c r="Q316" s="34"/>
      <c r="R316" s="84"/>
      <c r="S316" s="34"/>
      <c r="T316" s="34"/>
      <c r="U316" s="34"/>
      <c r="V316" s="34"/>
      <c r="W316" s="84"/>
      <c r="X316" s="84"/>
      <c r="Y316" s="84"/>
      <c r="Z316" s="84"/>
      <c r="AA316" s="84">
        <v>31</v>
      </c>
      <c r="AC316" s="84"/>
      <c r="AD316" s="90" t="s">
        <v>104</v>
      </c>
      <c r="AE316" s="90" t="s">
        <v>115</v>
      </c>
      <c r="AF316" s="92" t="s">
        <v>99</v>
      </c>
      <c r="AG316" s="124" t="s">
        <v>116</v>
      </c>
      <c r="AH316" s="93" t="s">
        <v>100</v>
      </c>
      <c r="AI316" s="109" t="s">
        <v>178</v>
      </c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</row>
    <row r="317" spans="1:75" x14ac:dyDescent="0.2">
      <c r="A317" s="102" t="s">
        <v>37</v>
      </c>
      <c r="B317" s="102">
        <f t="shared" ref="B317:V317" si="47">SUM(B286:B316)</f>
        <v>0</v>
      </c>
      <c r="C317" s="102">
        <f t="shared" si="47"/>
        <v>0</v>
      </c>
      <c r="D317" s="102">
        <f t="shared" si="47"/>
        <v>0</v>
      </c>
      <c r="E317" s="102">
        <f t="shared" si="47"/>
        <v>0</v>
      </c>
      <c r="F317" s="102">
        <f t="shared" si="47"/>
        <v>0</v>
      </c>
      <c r="G317" s="102">
        <f t="shared" si="47"/>
        <v>0</v>
      </c>
      <c r="H317" s="102">
        <f t="shared" si="47"/>
        <v>0</v>
      </c>
      <c r="I317" s="102">
        <f t="shared" si="47"/>
        <v>0</v>
      </c>
      <c r="J317" s="102">
        <f t="shared" si="47"/>
        <v>0</v>
      </c>
      <c r="K317" s="102">
        <f t="shared" si="47"/>
        <v>0</v>
      </c>
      <c r="L317" s="102">
        <f t="shared" si="47"/>
        <v>0</v>
      </c>
      <c r="M317" s="102">
        <f t="shared" si="47"/>
        <v>0</v>
      </c>
      <c r="N317" s="102">
        <f t="shared" si="47"/>
        <v>0</v>
      </c>
      <c r="O317" s="102">
        <f t="shared" si="47"/>
        <v>0</v>
      </c>
      <c r="P317" s="102">
        <f t="shared" si="47"/>
        <v>0</v>
      </c>
      <c r="Q317" s="102">
        <f t="shared" si="47"/>
        <v>0</v>
      </c>
      <c r="R317" s="102">
        <f t="shared" si="47"/>
        <v>0</v>
      </c>
      <c r="S317" s="102">
        <f t="shared" si="47"/>
        <v>0</v>
      </c>
      <c r="T317" s="102">
        <f t="shared" si="47"/>
        <v>0</v>
      </c>
      <c r="U317" s="102">
        <f t="shared" si="47"/>
        <v>0</v>
      </c>
      <c r="V317" s="102">
        <f t="shared" si="47"/>
        <v>0</v>
      </c>
      <c r="W317" s="102"/>
      <c r="X317" s="102"/>
      <c r="Y317" s="102"/>
      <c r="Z317" s="102"/>
      <c r="AC317" s="84" t="s">
        <v>1</v>
      </c>
      <c r="AD317" s="90">
        <f>B353</f>
        <v>0</v>
      </c>
      <c r="AE317" s="97">
        <v>1.2258695652173914</v>
      </c>
      <c r="AF317" s="93">
        <f>AU28</f>
        <v>0</v>
      </c>
      <c r="AG317" s="93">
        <f>Average!L499</f>
        <v>10.586461640211642</v>
      </c>
      <c r="AH317" s="93">
        <f>AH282+Table1323354760718395119107[[#This Row],[Column1]]</f>
        <v>0</v>
      </c>
      <c r="AI317" s="111">
        <f>AI282+Table1323354760718395119107[[#This Row],[Column2]]</f>
        <v>1.7395059288537551</v>
      </c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</row>
    <row r="318" spans="1:75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>
        <v>198</v>
      </c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C318" s="84" t="s">
        <v>2</v>
      </c>
      <c r="AD318" s="90">
        <f>C353</f>
        <v>0</v>
      </c>
      <c r="AE318" s="97">
        <v>1.5057894736842108</v>
      </c>
      <c r="AF318" s="93">
        <f>AU29</f>
        <v>0</v>
      </c>
      <c r="AG318" s="93">
        <f>Average!L500</f>
        <v>15.200137869376999</v>
      </c>
      <c r="AH318" s="93">
        <f>AH283+Table1323354760718395119107[[#This Row],[Column1]]</f>
        <v>0</v>
      </c>
      <c r="AI318" s="111">
        <f>AI283+Table1323354760718395119107[[#This Row],[Column2]]</f>
        <v>2.2975541795665637</v>
      </c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</row>
    <row r="319" spans="1:75" x14ac:dyDescent="0.2">
      <c r="A319" s="84"/>
      <c r="B319" s="84"/>
      <c r="C319" s="34" t="s">
        <v>214</v>
      </c>
      <c r="D319" s="84"/>
      <c r="E319" s="34" t="s">
        <v>212</v>
      </c>
      <c r="F319" s="84"/>
      <c r="G319" s="34" t="s">
        <v>220</v>
      </c>
      <c r="H319" s="34" t="s">
        <v>216</v>
      </c>
      <c r="I319" s="84"/>
      <c r="J319" s="34" t="s">
        <v>226</v>
      </c>
      <c r="K319" s="84"/>
      <c r="L319" s="84"/>
      <c r="M319" s="160" t="s">
        <v>257</v>
      </c>
      <c r="N319" s="34" t="s">
        <v>215</v>
      </c>
      <c r="O319" s="84"/>
      <c r="P319" s="34" t="s">
        <v>213</v>
      </c>
      <c r="Q319" s="165"/>
      <c r="R319" s="34" t="s">
        <v>225</v>
      </c>
      <c r="S319" s="34" t="s">
        <v>221</v>
      </c>
      <c r="T319" s="84"/>
      <c r="U319" s="34" t="s">
        <v>39</v>
      </c>
      <c r="V319" s="34" t="s">
        <v>218</v>
      </c>
      <c r="W319" s="34" t="s">
        <v>268</v>
      </c>
      <c r="X319" s="34" t="s">
        <v>270</v>
      </c>
      <c r="Y319" s="34" t="s">
        <v>267</v>
      </c>
      <c r="Z319" s="34"/>
      <c r="AC319" s="84" t="s">
        <v>113</v>
      </c>
      <c r="AD319" s="90">
        <f>D353</f>
        <v>0</v>
      </c>
      <c r="AE319" s="97"/>
      <c r="AF319" s="93">
        <f>AU30</f>
        <v>0</v>
      </c>
      <c r="AG319" s="93">
        <f>Average!L501</f>
        <v>18.387329365079363</v>
      </c>
      <c r="AH319" s="93">
        <f>AH284+Table1323354760718395119107[[#This Row],[Column1]]</f>
        <v>0</v>
      </c>
      <c r="AI319" s="111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</row>
    <row r="320" spans="1:75" x14ac:dyDescent="0.2">
      <c r="A320" s="84" t="s">
        <v>48</v>
      </c>
      <c r="B320" s="84" t="s">
        <v>1</v>
      </c>
      <c r="C320" s="84" t="s">
        <v>2</v>
      </c>
      <c r="D320" s="84" t="s">
        <v>113</v>
      </c>
      <c r="E320" s="84" t="s">
        <v>4</v>
      </c>
      <c r="F320" s="84" t="s">
        <v>5</v>
      </c>
      <c r="G320" s="34" t="s">
        <v>219</v>
      </c>
      <c r="H320" s="34" t="s">
        <v>217</v>
      </c>
      <c r="I320" s="84" t="s">
        <v>6</v>
      </c>
      <c r="J320" s="84" t="s">
        <v>180</v>
      </c>
      <c r="K320" s="84" t="s">
        <v>96</v>
      </c>
      <c r="L320" s="84" t="s">
        <v>9</v>
      </c>
      <c r="M320" s="160"/>
      <c r="N320" s="84" t="s">
        <v>11</v>
      </c>
      <c r="O320" s="34" t="s">
        <v>209</v>
      </c>
      <c r="P320" s="84" t="s">
        <v>13</v>
      </c>
      <c r="Q320" s="162" t="s">
        <v>208</v>
      </c>
      <c r="R320" s="84" t="s">
        <v>191</v>
      </c>
      <c r="S320" s="34" t="s">
        <v>210</v>
      </c>
      <c r="T320" s="84" t="s">
        <v>17</v>
      </c>
      <c r="U320" s="34" t="s">
        <v>211</v>
      </c>
      <c r="V320" s="84" t="s">
        <v>19</v>
      </c>
      <c r="W320" s="34" t="s">
        <v>269</v>
      </c>
      <c r="X320" s="34" t="s">
        <v>271</v>
      </c>
      <c r="Y320" s="34" t="s">
        <v>213</v>
      </c>
      <c r="Z320" s="84"/>
      <c r="AC320" s="84" t="s">
        <v>4</v>
      </c>
      <c r="AD320" s="90">
        <f>E353</f>
        <v>0</v>
      </c>
      <c r="AE320" s="97">
        <v>1.7965217391304351</v>
      </c>
      <c r="AF320" s="93">
        <f>AU31</f>
        <v>0</v>
      </c>
      <c r="AG320" s="93">
        <f>Average!L502</f>
        <v>15.496071428571431</v>
      </c>
      <c r="AH320" s="93">
        <f>AH285+Table1323354760718395119107[[#This Row],[Column1]]</f>
        <v>0</v>
      </c>
      <c r="AI320" s="111">
        <f>AI285+Table1323354760718395119107[[#This Row],[Column2]]</f>
        <v>2.4291304347826088</v>
      </c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</row>
    <row r="321" spans="1:75" x14ac:dyDescent="0.2">
      <c r="A321" s="84">
        <v>2022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C321" s="84" t="s">
        <v>5</v>
      </c>
      <c r="AD321" s="90">
        <f>F353</f>
        <v>0</v>
      </c>
      <c r="AE321" s="97">
        <v>1.6126086956521744</v>
      </c>
      <c r="AF321" s="93">
        <f>AU32</f>
        <v>0</v>
      </c>
      <c r="AG321" s="93">
        <f>Average!L503</f>
        <v>12.430206043956044</v>
      </c>
      <c r="AH321" s="93">
        <f>AH286+Table1323354760718395119107[[#This Row],[Column1]]</f>
        <v>0</v>
      </c>
      <c r="AI321" s="111">
        <f>AI286+Table1323354760718395119107[[#This Row],[Column2]]</f>
        <v>2.3530848861283649</v>
      </c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</row>
    <row r="322" spans="1:75" x14ac:dyDescent="0.2">
      <c r="A322" s="84">
        <v>1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>
        <v>1</v>
      </c>
      <c r="AC322" s="84" t="s">
        <v>6</v>
      </c>
      <c r="AD322" s="90">
        <f>I353</f>
        <v>0</v>
      </c>
      <c r="AE322" s="97">
        <v>1.2789473684210528</v>
      </c>
      <c r="AF322" s="93">
        <f t="shared" ref="AF322:AF335" si="48">AU35</f>
        <v>0</v>
      </c>
      <c r="AG322" s="93">
        <f>Average!L504</f>
        <v>9.9878286893704864</v>
      </c>
      <c r="AH322" s="93">
        <f>AH287+Table1323354760718395119107[[#This Row],[Column1]]</f>
        <v>0</v>
      </c>
      <c r="AI322" s="111">
        <f>AI287+Table1323354760718395119107[[#This Row],[Column2]]</f>
        <v>1.793653250773994</v>
      </c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</row>
    <row r="323" spans="1:75" x14ac:dyDescent="0.2">
      <c r="A323" s="84">
        <v>2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>
        <v>2</v>
      </c>
      <c r="AC323" s="84" t="s">
        <v>180</v>
      </c>
      <c r="AD323" s="90">
        <f>J353</f>
        <v>0</v>
      </c>
      <c r="AE323" s="97">
        <v>1.394090909090909</v>
      </c>
      <c r="AF323" s="93">
        <f t="shared" si="48"/>
        <v>0</v>
      </c>
      <c r="AG323" s="93">
        <f>Average!L505</f>
        <v>10.963059625559625</v>
      </c>
      <c r="AH323" s="93">
        <f>AH288+Table1323354760718395119107[[#This Row],[Column1]]</f>
        <v>0</v>
      </c>
      <c r="AI323" s="111">
        <f>AI288+Table1323354760718395119107[[#This Row],[Column2]]</f>
        <v>1.911233766233766</v>
      </c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</row>
    <row r="324" spans="1:75" x14ac:dyDescent="0.2">
      <c r="A324" s="84">
        <v>3</v>
      </c>
      <c r="B324" s="84"/>
      <c r="C324" s="84"/>
      <c r="D324" s="84"/>
      <c r="E324" s="84"/>
      <c r="F324" s="84"/>
      <c r="G324" s="84"/>
      <c r="H324" s="84"/>
      <c r="I324" s="3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>
        <v>3</v>
      </c>
      <c r="AC324" s="84" t="s">
        <v>96</v>
      </c>
      <c r="AD324" s="90">
        <f>K353</f>
        <v>0</v>
      </c>
      <c r="AE324" s="97"/>
      <c r="AF324" s="93">
        <f t="shared" si="48"/>
        <v>0</v>
      </c>
      <c r="AG324" s="93">
        <f>Average!L506</f>
        <v>10.584</v>
      </c>
      <c r="AH324" s="93">
        <f>AH289+Table1323354760718395119107[[#This Row],[Column1]]</f>
        <v>0</v>
      </c>
      <c r="AI324" s="111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</row>
    <row r="325" spans="1:75" x14ac:dyDescent="0.2">
      <c r="A325" s="84">
        <v>4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>
        <v>4</v>
      </c>
      <c r="AC325" s="84" t="s">
        <v>9</v>
      </c>
      <c r="AD325" s="90">
        <f>L353</f>
        <v>0</v>
      </c>
      <c r="AE325" s="97">
        <v>1.5986956521739129</v>
      </c>
      <c r="AF325" s="93">
        <f t="shared" si="48"/>
        <v>0</v>
      </c>
      <c r="AG325" s="93">
        <f>Average!L507</f>
        <v>13.43565934065934</v>
      </c>
      <c r="AH325" s="93">
        <f>AH290+Table1323354760718395119107[[#This Row],[Column1]]</f>
        <v>0</v>
      </c>
      <c r="AI325" s="111">
        <f>AI290+Table1323354760718395119107[[#This Row],[Column2]]</f>
        <v>2.203933747412008</v>
      </c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</row>
    <row r="326" spans="1:75" x14ac:dyDescent="0.2">
      <c r="A326" s="84">
        <v>5</v>
      </c>
      <c r="B326" s="84"/>
      <c r="C326" s="84"/>
      <c r="D326" s="84"/>
      <c r="E326" s="84"/>
      <c r="F326" s="84"/>
      <c r="G326" s="84"/>
      <c r="H326" s="84"/>
      <c r="I326" s="84"/>
      <c r="J326" s="84"/>
      <c r="L326" s="84"/>
      <c r="M326" s="84"/>
      <c r="N326" s="84"/>
      <c r="O326" s="84"/>
      <c r="P326" s="84"/>
      <c r="Q326" s="84"/>
      <c r="R326" s="84"/>
      <c r="T326" s="84"/>
      <c r="U326" s="84"/>
      <c r="V326" s="84"/>
      <c r="W326" s="84"/>
      <c r="X326" s="84"/>
      <c r="Y326" s="84"/>
      <c r="Z326" s="84"/>
      <c r="AA326" s="84">
        <v>5</v>
      </c>
      <c r="AC326" t="s">
        <v>195</v>
      </c>
      <c r="AD326" s="90">
        <f>M353</f>
        <v>0</v>
      </c>
      <c r="AE326" s="97">
        <v>1.4221739130434785</v>
      </c>
      <c r="AF326" s="93">
        <f t="shared" si="48"/>
        <v>0</v>
      </c>
      <c r="AG326" s="93">
        <f>Average!L508</f>
        <v>11.988134057971015</v>
      </c>
      <c r="AH326" s="93">
        <f>AH291+Table1323354760718395119107[[#This Row],[Column1]]</f>
        <v>0</v>
      </c>
      <c r="AI326" s="111">
        <f>AI291+Table1323354760718395119107[[#This Row],[Column2]]</f>
        <v>1.9180830039525694</v>
      </c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</row>
    <row r="327" spans="1:75" x14ac:dyDescent="0.2">
      <c r="A327" s="84">
        <v>6</v>
      </c>
      <c r="B327" s="84"/>
      <c r="C327" s="84"/>
      <c r="D327" s="34"/>
      <c r="E327" s="84"/>
      <c r="F327" s="84"/>
      <c r="G327" s="84"/>
      <c r="H327" s="84"/>
      <c r="I327" s="3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>
        <v>6</v>
      </c>
      <c r="AC327" s="84" t="s">
        <v>11</v>
      </c>
      <c r="AD327" s="90">
        <f>N353</f>
        <v>0</v>
      </c>
      <c r="AE327" s="97">
        <v>1.4830434782608695</v>
      </c>
      <c r="AF327" s="93">
        <f t="shared" si="48"/>
        <v>0</v>
      </c>
      <c r="AG327" s="93">
        <f>Average!L509</f>
        <v>13.721507936507935</v>
      </c>
      <c r="AH327" s="93">
        <f>AH292+Table1323354760718395119107[[#This Row],[Column1]]</f>
        <v>0</v>
      </c>
      <c r="AI327" s="111">
        <f>AI292+Table1323354760718395119107[[#This Row],[Column2]]</f>
        <v>2.1598616600790512</v>
      </c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</row>
    <row r="328" spans="1:75" x14ac:dyDescent="0.2">
      <c r="A328" s="84">
        <v>7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>
        <v>7</v>
      </c>
      <c r="AC328" s="34" t="s">
        <v>209</v>
      </c>
      <c r="AD328" s="90">
        <f>O353</f>
        <v>0</v>
      </c>
      <c r="AE328" s="97">
        <v>1.2734782608695654</v>
      </c>
      <c r="AF328" s="93">
        <f t="shared" si="48"/>
        <v>0</v>
      </c>
      <c r="AG328" s="93">
        <f>Average!L510</f>
        <v>11.355530303030303</v>
      </c>
      <c r="AH328" s="93">
        <f>AH293+Table1323354760718395119107[[#This Row],[Column1]]</f>
        <v>0</v>
      </c>
      <c r="AI328" s="111">
        <f>AI293+Table1323354760718395119107[[#This Row],[Column2]]</f>
        <v>1.8858592132505176</v>
      </c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</row>
    <row r="329" spans="1:75" x14ac:dyDescent="0.2">
      <c r="A329" s="84">
        <v>8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34"/>
      <c r="S329" s="84"/>
      <c r="T329" s="84"/>
      <c r="U329" s="84"/>
      <c r="V329" s="84"/>
      <c r="W329" s="84"/>
      <c r="X329" s="84"/>
      <c r="Y329" s="84"/>
      <c r="Z329" s="84"/>
      <c r="AA329" s="84">
        <v>8</v>
      </c>
      <c r="AC329" s="84" t="s">
        <v>13</v>
      </c>
      <c r="AD329" s="90">
        <f>P353</f>
        <v>0</v>
      </c>
      <c r="AE329" s="97">
        <v>1.3221739130434784</v>
      </c>
      <c r="AF329" s="93">
        <f t="shared" si="48"/>
        <v>0</v>
      </c>
      <c r="AG329" s="93">
        <f>Average!L511</f>
        <v>11.800357142857145</v>
      </c>
      <c r="AH329" s="93">
        <f>AH294+Table1323354760718395119107[[#This Row],[Column1]]</f>
        <v>0</v>
      </c>
      <c r="AI329" s="111">
        <f>AI294+Table1323354760718395119107[[#This Row],[Column2]]</f>
        <v>1.8417391304347825</v>
      </c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</row>
    <row r="330" spans="1:75" x14ac:dyDescent="0.2">
      <c r="A330" s="84">
        <v>9</v>
      </c>
      <c r="B330" s="84"/>
      <c r="C330" s="84"/>
      <c r="D330" s="84"/>
      <c r="E330" s="84"/>
      <c r="F330" s="84"/>
      <c r="G330" s="84"/>
      <c r="H330" s="84"/>
      <c r="I330" s="139"/>
      <c r="J330" s="84"/>
      <c r="K330" s="84"/>
      <c r="L330" s="84"/>
      <c r="M330" s="84"/>
      <c r="N330" s="84"/>
      <c r="O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>
        <v>9</v>
      </c>
      <c r="AC330" s="84" t="s">
        <v>14</v>
      </c>
      <c r="AD330" s="90">
        <f>Q353</f>
        <v>0</v>
      </c>
      <c r="AE330" s="97">
        <v>1.1434782608695655</v>
      </c>
      <c r="AF330" s="93">
        <f t="shared" si="48"/>
        <v>0</v>
      </c>
      <c r="AG330" s="93">
        <f>Average!L512</f>
        <v>9.8450099308099315</v>
      </c>
      <c r="AH330" s="93">
        <f>AH295+Table1323354760718395119107[[#This Row],[Column1]]</f>
        <v>0</v>
      </c>
      <c r="AI330" s="111">
        <f>AI295+Table1323354760718395119107[[#This Row],[Column2]]</f>
        <v>1.5744306418219465</v>
      </c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</row>
    <row r="331" spans="1:75" x14ac:dyDescent="0.2">
      <c r="A331" s="84">
        <v>10</v>
      </c>
      <c r="B331" s="84"/>
      <c r="C331" s="8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84"/>
      <c r="R331" s="34"/>
      <c r="S331" s="34"/>
      <c r="T331" s="34"/>
      <c r="U331" s="34"/>
      <c r="V331" s="34"/>
      <c r="W331" s="34"/>
      <c r="X331" s="34"/>
      <c r="Y331" s="34"/>
      <c r="Z331" s="34"/>
      <c r="AA331" s="84">
        <v>10</v>
      </c>
      <c r="AC331" s="84" t="s">
        <v>191</v>
      </c>
      <c r="AD331" s="90">
        <f>R353</f>
        <v>0</v>
      </c>
      <c r="AE331" s="97">
        <v>1.4122222222222223</v>
      </c>
      <c r="AF331" s="93">
        <f t="shared" si="48"/>
        <v>0</v>
      </c>
      <c r="AG331" s="93">
        <f>Average!L513</f>
        <v>11.327189542483662</v>
      </c>
      <c r="AH331" s="93">
        <f>AH296+Table1323354760718395119107[[#This Row],[Column1]]</f>
        <v>0</v>
      </c>
      <c r="AI331" s="111">
        <f>AI296+Table1323354760718395119107[[#This Row],[Column2]]</f>
        <v>2.0986928104575164</v>
      </c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</row>
    <row r="332" spans="1:75" x14ac:dyDescent="0.2">
      <c r="A332" s="84">
        <v>11</v>
      </c>
      <c r="B332" s="84"/>
      <c r="E332" s="84"/>
      <c r="F332" s="34"/>
      <c r="G332" s="84"/>
      <c r="H332" s="34"/>
      <c r="I332" s="34"/>
      <c r="J332" s="34"/>
      <c r="K332" s="34"/>
      <c r="L332" s="34"/>
      <c r="M332" s="34"/>
      <c r="N332" s="34"/>
      <c r="O332" s="34"/>
      <c r="P332" s="34"/>
      <c r="Q332" s="84"/>
      <c r="R332" s="34"/>
      <c r="S332" s="34"/>
      <c r="T332" s="84"/>
      <c r="U332" s="34"/>
      <c r="V332" s="34"/>
      <c r="W332" s="34"/>
      <c r="X332" s="34"/>
      <c r="Y332" s="34"/>
      <c r="Z332" s="34"/>
      <c r="AA332" s="84">
        <v>11</v>
      </c>
      <c r="AC332" s="34" t="s">
        <v>210</v>
      </c>
      <c r="AD332" s="90">
        <f>S353</f>
        <v>0</v>
      </c>
      <c r="AE332" s="97">
        <v>1.6195652173913044</v>
      </c>
      <c r="AF332" s="93">
        <f t="shared" si="48"/>
        <v>0</v>
      </c>
      <c r="AG332" s="93">
        <f>Average!L514</f>
        <v>13.473516483516486</v>
      </c>
      <c r="AH332" s="93">
        <f>AH297+Table1323354760718395119107[[#This Row],[Column1]]</f>
        <v>0</v>
      </c>
      <c r="AI332" s="111">
        <f>AI297+Table1323354760718395119107[[#This Row],[Column2]]</f>
        <v>2.2405175983436854</v>
      </c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</row>
    <row r="333" spans="1:75" x14ac:dyDescent="0.2">
      <c r="A333" s="84">
        <v>12</v>
      </c>
      <c r="B333" s="84"/>
      <c r="F333" s="84"/>
      <c r="G333" s="34"/>
      <c r="H333" s="34"/>
      <c r="I333" s="34"/>
      <c r="J333" s="34"/>
      <c r="K333" s="34"/>
      <c r="L333" s="34"/>
      <c r="M333" s="34"/>
      <c r="N333" s="34"/>
      <c r="O333" s="84"/>
      <c r="P333" s="34"/>
      <c r="Q333" s="84"/>
      <c r="S333" s="84"/>
      <c r="T333" s="34"/>
      <c r="U333" s="34"/>
      <c r="V333" s="34"/>
      <c r="W333" s="34"/>
      <c r="X333" s="34"/>
      <c r="Y333" s="34"/>
      <c r="Z333" s="34"/>
      <c r="AA333" s="84">
        <v>12</v>
      </c>
      <c r="AC333" s="84" t="s">
        <v>17</v>
      </c>
      <c r="AD333" s="90">
        <f>T353</f>
        <v>0</v>
      </c>
      <c r="AE333" s="97">
        <v>1.4286956521739129</v>
      </c>
      <c r="AF333" s="93">
        <f t="shared" si="48"/>
        <v>0</v>
      </c>
      <c r="AG333" s="93">
        <f>Average!L515</f>
        <v>13.168030118030117</v>
      </c>
      <c r="AH333" s="93">
        <f>AH298+Table1323354760718395119107[[#This Row],[Column1]]</f>
        <v>0</v>
      </c>
      <c r="AI333" s="111">
        <f>AI298+Table1323354760718395119107[[#This Row],[Column2]]</f>
        <v>2.0164229249011858</v>
      </c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</row>
    <row r="334" spans="1:75" x14ac:dyDescent="0.2">
      <c r="A334" s="84">
        <v>13</v>
      </c>
      <c r="B334" s="34"/>
      <c r="C334" s="84"/>
      <c r="D334" s="84"/>
      <c r="F334" s="34"/>
      <c r="G334" s="84"/>
      <c r="H334" s="159"/>
      <c r="I334" s="159"/>
      <c r="J334" s="84"/>
      <c r="K334" s="84"/>
      <c r="L334" s="84"/>
      <c r="M334" s="34"/>
      <c r="N334" s="84"/>
      <c r="O334" s="34"/>
      <c r="Q334" s="84"/>
      <c r="S334" s="84"/>
      <c r="T334" s="84"/>
      <c r="U334" s="34"/>
      <c r="V334" s="34"/>
      <c r="W334" s="34"/>
      <c r="X334" s="34"/>
      <c r="Y334" s="34"/>
      <c r="Z334" s="34"/>
      <c r="AA334" s="84">
        <v>13</v>
      </c>
      <c r="AC334" s="84" t="s">
        <v>18</v>
      </c>
      <c r="AD334" s="90">
        <f>U353</f>
        <v>0</v>
      </c>
      <c r="AE334" s="97">
        <v>1.26</v>
      </c>
      <c r="AF334" s="93">
        <f t="shared" si="48"/>
        <v>0</v>
      </c>
      <c r="AG334" s="93">
        <f>Average!L516</f>
        <v>13.055384615384616</v>
      </c>
      <c r="AH334" s="93">
        <f>AH299+Table1323354760718395119107[[#This Row],[Column1]]</f>
        <v>0</v>
      </c>
      <c r="AI334" s="111">
        <f>AI299+Table1323354760718395119107[[#This Row],[Column2]]</f>
        <v>1.6225000000000001</v>
      </c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</row>
    <row r="335" spans="1:75" x14ac:dyDescent="0.2">
      <c r="A335" s="84">
        <v>14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34"/>
      <c r="M335" s="84"/>
      <c r="N335" s="84"/>
      <c r="O335" s="34"/>
      <c r="P335" s="84"/>
      <c r="Q335" s="84"/>
      <c r="R335" s="84"/>
      <c r="T335" s="84"/>
      <c r="U335" s="84"/>
      <c r="V335" s="34"/>
      <c r="W335" s="34"/>
      <c r="X335" s="34"/>
      <c r="Y335" s="34"/>
      <c r="Z335" s="34"/>
      <c r="AA335" s="84">
        <v>14</v>
      </c>
      <c r="AC335" s="84" t="s">
        <v>19</v>
      </c>
      <c r="AD335" s="90">
        <f>V353</f>
        <v>0</v>
      </c>
      <c r="AE335" s="97">
        <v>1.9115384615384616</v>
      </c>
      <c r="AF335" s="93">
        <f t="shared" si="48"/>
        <v>0.18</v>
      </c>
      <c r="AG335" s="93">
        <f>Average!L517</f>
        <v>21.304166666666664</v>
      </c>
      <c r="AH335" s="93">
        <f>AH300+Table1323354760718395119107[[#This Row],[Column1]]</f>
        <v>0</v>
      </c>
      <c r="AI335" s="111">
        <f>AI300+Table1323354760718395119107[[#This Row],[Column2]]</f>
        <v>2.6973076923076924</v>
      </c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</row>
    <row r="336" spans="1:75" x14ac:dyDescent="0.2">
      <c r="A336" s="84">
        <v>15</v>
      </c>
      <c r="B336" s="84"/>
      <c r="C336" s="84"/>
      <c r="D336" s="84"/>
      <c r="E336" s="84"/>
      <c r="F336" s="84"/>
      <c r="G336" s="84"/>
      <c r="H336" s="3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34"/>
      <c r="U336" s="84"/>
      <c r="V336" s="84"/>
      <c r="W336" s="84"/>
      <c r="X336" s="84"/>
      <c r="Y336" s="84"/>
      <c r="Z336" s="84"/>
      <c r="AA336" s="84">
        <v>15</v>
      </c>
      <c r="AC336" s="84"/>
      <c r="AD336" s="90"/>
      <c r="AE336" s="90"/>
      <c r="AF336" s="92"/>
      <c r="AG336" s="92"/>
      <c r="AH336" s="93"/>
      <c r="AI336" s="111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</row>
    <row r="337" spans="1:75" x14ac:dyDescent="0.2">
      <c r="A337" s="84">
        <v>16</v>
      </c>
      <c r="C337" s="84"/>
      <c r="F337" s="84"/>
      <c r="G337" s="84"/>
      <c r="H337" s="84"/>
      <c r="I337" s="84"/>
      <c r="J337" s="84"/>
      <c r="L337" s="84"/>
      <c r="M337" s="84"/>
      <c r="N337" s="84"/>
      <c r="O337" s="84"/>
      <c r="P337" s="84"/>
      <c r="Q337" s="84"/>
      <c r="R337" s="84"/>
      <c r="S337" s="84"/>
      <c r="T337" s="34"/>
      <c r="U337" s="84"/>
      <c r="V337" s="84"/>
      <c r="W337" s="84"/>
      <c r="X337" s="84"/>
      <c r="Y337" s="84"/>
      <c r="Z337" s="84"/>
      <c r="AA337" s="84">
        <v>16</v>
      </c>
      <c r="AC337" s="84" t="s">
        <v>101</v>
      </c>
      <c r="AD337" s="90"/>
      <c r="AE337" s="90"/>
      <c r="AF337" s="92"/>
      <c r="AG337" s="172"/>
      <c r="AH337" s="92" t="s">
        <v>145</v>
      </c>
      <c r="AI337" s="93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</row>
    <row r="338" spans="1:75" x14ac:dyDescent="0.2">
      <c r="A338" s="84">
        <v>17</v>
      </c>
      <c r="B338" s="84"/>
      <c r="C338" s="84"/>
      <c r="D338" s="34"/>
      <c r="E338" s="84"/>
      <c r="F338" s="84"/>
      <c r="G338" s="84"/>
      <c r="H338" s="84"/>
      <c r="I338" s="34"/>
      <c r="J338" s="84"/>
      <c r="K338" s="84"/>
      <c r="L338" s="34"/>
      <c r="M338" s="3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>
        <v>17</v>
      </c>
      <c r="AC338" s="84"/>
      <c r="AD338" s="91" t="s">
        <v>102</v>
      </c>
      <c r="AE338" s="91"/>
      <c r="AF338" s="92"/>
      <c r="AG338" s="92"/>
      <c r="AH338" s="93"/>
      <c r="AI338" s="111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</row>
    <row r="339" spans="1:75" x14ac:dyDescent="0.2">
      <c r="A339" s="84">
        <v>18</v>
      </c>
      <c r="B339" s="84"/>
      <c r="C339" s="84"/>
      <c r="F339" s="84"/>
      <c r="G339" s="84"/>
      <c r="H339" s="84"/>
      <c r="I339" s="34"/>
      <c r="J339" s="84"/>
      <c r="L339" s="84"/>
      <c r="M339" s="34"/>
      <c r="N339" s="84"/>
      <c r="O339" s="84"/>
      <c r="P339" s="84"/>
      <c r="Q339" s="84"/>
      <c r="R339" s="84"/>
      <c r="T339" s="34"/>
      <c r="U339" s="34"/>
      <c r="V339" s="34"/>
      <c r="W339" s="34"/>
      <c r="X339" s="34"/>
      <c r="Y339" s="34"/>
      <c r="Z339" s="34"/>
      <c r="AA339" s="84">
        <v>18</v>
      </c>
      <c r="AC339" s="84"/>
      <c r="AD339" s="90"/>
      <c r="AE339" s="90"/>
      <c r="AF339" s="92"/>
      <c r="AG339" s="92"/>
      <c r="AH339" s="93"/>
      <c r="AI339" s="109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</row>
    <row r="340" spans="1:75" x14ac:dyDescent="0.2">
      <c r="A340" s="84">
        <v>19</v>
      </c>
      <c r="B340" s="34"/>
      <c r="C340" s="84"/>
      <c r="D340" s="34"/>
      <c r="E340" s="34"/>
      <c r="F340" s="84"/>
      <c r="G340" s="84"/>
      <c r="H340" s="84"/>
      <c r="I340" s="34"/>
      <c r="J340" s="84"/>
      <c r="K340" s="84"/>
      <c r="L340" s="3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>
        <v>19</v>
      </c>
      <c r="AC340" s="84"/>
      <c r="AD340" s="90"/>
      <c r="AE340" s="90"/>
      <c r="AF340" s="92"/>
      <c r="AG340" s="92"/>
      <c r="AH340" s="93"/>
      <c r="AI340" s="93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</row>
    <row r="341" spans="1:75" x14ac:dyDescent="0.2">
      <c r="A341" s="84">
        <v>20</v>
      </c>
      <c r="B341" s="34"/>
      <c r="C341" s="84"/>
      <c r="D341" s="34"/>
      <c r="E341" s="34"/>
      <c r="F341" s="84"/>
      <c r="G341" s="84"/>
      <c r="H341" s="84"/>
      <c r="I341" s="34"/>
      <c r="J341" s="84"/>
      <c r="K341" s="34"/>
      <c r="L341" s="34"/>
      <c r="M341" s="84"/>
      <c r="N341" s="84"/>
      <c r="O341" s="34"/>
      <c r="P341" s="84"/>
      <c r="Q341" s="84"/>
      <c r="R341" s="34"/>
      <c r="S341" s="84"/>
      <c r="T341" s="84"/>
      <c r="U341" s="84"/>
      <c r="V341" s="34"/>
      <c r="W341" s="34"/>
      <c r="X341" s="34"/>
      <c r="Y341" s="34"/>
      <c r="Z341" s="34"/>
      <c r="AA341" s="84">
        <v>20</v>
      </c>
      <c r="AC341" s="84"/>
      <c r="AD341" s="90"/>
      <c r="AE341" s="90"/>
      <c r="AF341" s="92"/>
      <c r="AG341" s="92"/>
      <c r="AH341" s="93"/>
      <c r="AI341" s="93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</row>
    <row r="342" spans="1:75" x14ac:dyDescent="0.2">
      <c r="A342" s="84">
        <v>21</v>
      </c>
      <c r="B342" s="84"/>
      <c r="C342" s="34"/>
      <c r="D342" s="84"/>
      <c r="E342" s="34"/>
      <c r="F342" s="34"/>
      <c r="G342" s="84"/>
      <c r="H342" s="84"/>
      <c r="I342" s="34"/>
      <c r="J342" s="84"/>
      <c r="K342" s="34"/>
      <c r="L342" s="34"/>
      <c r="M342" s="34"/>
      <c r="N342" s="84"/>
      <c r="O342" s="34"/>
      <c r="P342" s="34"/>
      <c r="Q342" s="84"/>
      <c r="R342" s="34"/>
      <c r="S342" s="84"/>
      <c r="T342" s="34"/>
      <c r="U342" s="34"/>
      <c r="V342" s="34"/>
      <c r="W342" s="34"/>
      <c r="X342" s="34"/>
      <c r="Y342" s="34"/>
      <c r="Z342" s="34"/>
      <c r="AA342" s="84">
        <v>21</v>
      </c>
      <c r="AC342" s="84"/>
      <c r="AD342" s="90"/>
      <c r="AE342" s="90"/>
      <c r="AF342" s="92"/>
      <c r="AG342" s="92"/>
      <c r="AH342" s="93"/>
      <c r="AI342" s="93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</row>
    <row r="343" spans="1:75" x14ac:dyDescent="0.2">
      <c r="A343" s="84">
        <v>22</v>
      </c>
      <c r="B343" s="34"/>
      <c r="C343" s="34"/>
      <c r="D343" s="34"/>
      <c r="E343" s="84"/>
      <c r="F343" s="84"/>
      <c r="G343" s="84"/>
      <c r="H343" s="84"/>
      <c r="I343" s="34"/>
      <c r="J343" s="84"/>
      <c r="K343" s="34"/>
      <c r="L343" s="84"/>
      <c r="M343" s="84"/>
      <c r="N343" s="84"/>
      <c r="O343" s="34"/>
      <c r="P343" s="34"/>
      <c r="Q343" s="84"/>
      <c r="R343" s="84"/>
      <c r="S343" s="84"/>
      <c r="T343" s="84"/>
      <c r="U343" s="84"/>
      <c r="V343" s="34"/>
      <c r="W343" s="34"/>
      <c r="X343" s="34"/>
      <c r="Y343" s="34"/>
      <c r="Z343" s="34"/>
      <c r="AA343" s="84">
        <v>22</v>
      </c>
      <c r="AC343" s="84"/>
      <c r="AD343" s="90"/>
      <c r="AE343" s="90"/>
      <c r="AF343" s="92"/>
      <c r="AG343" s="92"/>
      <c r="AH343" s="93"/>
      <c r="AI343" s="93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</row>
    <row r="344" spans="1:75" x14ac:dyDescent="0.2">
      <c r="A344" s="84">
        <v>23</v>
      </c>
      <c r="B344" s="34"/>
      <c r="C344" s="84"/>
      <c r="D344" s="34"/>
      <c r="E344" s="34"/>
      <c r="F344" s="34"/>
      <c r="G344" s="84"/>
      <c r="H344" s="34"/>
      <c r="I344" s="34"/>
      <c r="J344" s="34"/>
      <c r="K344" s="34"/>
      <c r="L344" s="34"/>
      <c r="M344" s="34"/>
      <c r="N344" s="84"/>
      <c r="O344" s="34"/>
      <c r="P344" s="84"/>
      <c r="Q344" s="84"/>
      <c r="R344" s="34"/>
      <c r="S344" s="84"/>
      <c r="T344" s="34"/>
      <c r="U344" s="34"/>
      <c r="V344" s="34"/>
      <c r="W344" s="34"/>
      <c r="X344" s="34"/>
      <c r="Y344" s="34"/>
      <c r="Z344" s="34"/>
      <c r="AA344" s="84">
        <v>23</v>
      </c>
      <c r="AC344" s="84"/>
      <c r="AD344" s="90"/>
      <c r="AE344" s="90"/>
      <c r="AF344" s="92"/>
      <c r="AG344" s="92"/>
      <c r="AH344" s="93"/>
      <c r="AI344" s="93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</row>
    <row r="345" spans="1:75" x14ac:dyDescent="0.2">
      <c r="A345" s="84">
        <v>24</v>
      </c>
      <c r="B345" s="84"/>
      <c r="C345" s="84"/>
      <c r="D345" s="84"/>
      <c r="E345" s="34"/>
      <c r="F345" s="34"/>
      <c r="G345" s="84"/>
      <c r="H345" s="84"/>
      <c r="I345" s="84"/>
      <c r="J345" s="84"/>
      <c r="L345" s="84"/>
      <c r="M345" s="34"/>
      <c r="N345" s="84"/>
      <c r="O345" s="34"/>
      <c r="P345" s="34"/>
      <c r="Q345" s="84"/>
      <c r="R345" s="34"/>
      <c r="S345" s="34"/>
      <c r="T345" s="84"/>
      <c r="U345" s="34"/>
      <c r="V345" s="84"/>
      <c r="W345" s="84"/>
      <c r="X345" s="84"/>
      <c r="Y345" s="84"/>
      <c r="Z345" s="84"/>
      <c r="AA345" s="84">
        <v>24</v>
      </c>
      <c r="AC345" s="84"/>
      <c r="AD345" s="90"/>
      <c r="AE345" s="90"/>
      <c r="AF345" s="92"/>
      <c r="AG345" s="92"/>
      <c r="AH345" s="93"/>
      <c r="AI345" s="93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</row>
    <row r="346" spans="1:75" x14ac:dyDescent="0.2">
      <c r="A346" s="84">
        <v>25</v>
      </c>
      <c r="C346" s="84"/>
      <c r="D346" s="84"/>
      <c r="F346" s="84"/>
      <c r="G346" s="84"/>
      <c r="H346" s="84"/>
      <c r="I346" s="84"/>
      <c r="J346" s="84"/>
      <c r="L346" s="84"/>
      <c r="M346" s="84"/>
      <c r="N346" s="84"/>
      <c r="O346" s="84"/>
      <c r="P346" s="84"/>
      <c r="Q346" s="84"/>
      <c r="R346" s="34"/>
      <c r="S346" s="84"/>
      <c r="T346" s="84"/>
      <c r="U346" s="84"/>
      <c r="V346" s="34"/>
      <c r="W346" s="34"/>
      <c r="X346" s="34"/>
      <c r="Y346" s="34"/>
      <c r="Z346" s="34"/>
      <c r="AA346" s="84">
        <v>25</v>
      </c>
      <c r="AC346" s="84"/>
      <c r="AD346" s="90"/>
      <c r="AE346" s="90"/>
      <c r="AF346" s="92"/>
      <c r="AG346" s="92"/>
      <c r="AH346" s="93"/>
      <c r="AI346" s="93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</row>
    <row r="347" spans="1:75" x14ac:dyDescent="0.2">
      <c r="A347" s="84">
        <v>26</v>
      </c>
      <c r="B347" s="84"/>
      <c r="C347" s="84"/>
      <c r="D347" s="34"/>
      <c r="E347" s="84"/>
      <c r="F347" s="84"/>
      <c r="G347" s="84"/>
      <c r="H347" s="84"/>
      <c r="I347" s="84"/>
      <c r="J347" s="84"/>
      <c r="L347" s="84"/>
      <c r="M347" s="34"/>
      <c r="N347" s="84"/>
      <c r="P347" s="84"/>
      <c r="Q347" s="84"/>
      <c r="R347" s="34"/>
      <c r="S347" s="84"/>
      <c r="T347" s="84"/>
      <c r="U347" s="34"/>
      <c r="V347" s="34"/>
      <c r="W347" s="34"/>
      <c r="X347" s="34"/>
      <c r="Y347" s="34"/>
      <c r="Z347" s="34"/>
      <c r="AA347" s="84">
        <v>26</v>
      </c>
      <c r="AC347" s="84"/>
      <c r="AD347" s="90"/>
      <c r="AE347" s="90"/>
      <c r="AF347" s="92"/>
      <c r="AG347" s="92"/>
      <c r="AH347" s="93"/>
      <c r="AI347" s="93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</row>
    <row r="348" spans="1:75" x14ac:dyDescent="0.2">
      <c r="A348" s="84">
        <v>27</v>
      </c>
      <c r="C348" s="84"/>
      <c r="D348" s="84"/>
      <c r="E348" s="34"/>
      <c r="F348" s="34"/>
      <c r="G348" s="84"/>
      <c r="H348" s="34"/>
      <c r="I348" s="84"/>
      <c r="J348" s="84"/>
      <c r="K348" s="84"/>
      <c r="L348" s="84"/>
      <c r="M348" s="34"/>
      <c r="N348" s="84"/>
      <c r="Q348" s="84"/>
      <c r="R348" s="84"/>
      <c r="S348" s="84"/>
      <c r="T348" s="84"/>
      <c r="U348" s="34"/>
      <c r="V348" s="34"/>
      <c r="W348" s="34"/>
      <c r="X348" s="34"/>
      <c r="Y348" s="34"/>
      <c r="Z348" s="34"/>
      <c r="AA348" s="84">
        <v>27</v>
      </c>
      <c r="AC348" s="84"/>
      <c r="AD348" s="90"/>
      <c r="AE348" s="90"/>
      <c r="AF348" s="92"/>
      <c r="AG348" s="92"/>
      <c r="AH348" s="93"/>
      <c r="AI348" s="93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</row>
    <row r="349" spans="1:75" x14ac:dyDescent="0.2">
      <c r="A349" s="84">
        <v>28</v>
      </c>
      <c r="C349" s="84"/>
      <c r="D349" s="34"/>
      <c r="F349" s="34"/>
      <c r="G349" s="84"/>
      <c r="H349" s="84"/>
      <c r="I349" s="84"/>
      <c r="J349" s="84"/>
      <c r="L349" s="84"/>
      <c r="M349" s="84"/>
      <c r="N349" s="84"/>
      <c r="Q349" s="84"/>
      <c r="T349" s="84"/>
      <c r="U349" s="84"/>
      <c r="V349" s="84"/>
      <c r="W349" s="84"/>
      <c r="X349" s="84"/>
      <c r="Y349" s="84"/>
      <c r="Z349" s="84"/>
      <c r="AA349" s="84">
        <v>28</v>
      </c>
      <c r="AC349" s="84"/>
      <c r="AD349" s="90"/>
      <c r="AE349" s="90"/>
      <c r="AF349" s="92"/>
      <c r="AG349" s="92"/>
      <c r="AH349" s="93"/>
      <c r="AI349" s="93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</row>
    <row r="350" spans="1:75" x14ac:dyDescent="0.2">
      <c r="A350" s="84">
        <v>29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>
        <v>29</v>
      </c>
      <c r="AC350" s="120">
        <v>117914</v>
      </c>
      <c r="AD350" s="135"/>
      <c r="AE350" s="133" t="s">
        <v>107</v>
      </c>
      <c r="AF350" s="135"/>
      <c r="AG350" s="135"/>
      <c r="AH350" s="126"/>
      <c r="AI350" s="105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</row>
    <row r="351" spans="1:75" x14ac:dyDescent="0.2">
      <c r="A351" s="84">
        <v>30</v>
      </c>
      <c r="B351" s="84"/>
      <c r="C351" s="84"/>
      <c r="E351" s="84"/>
      <c r="F351" s="84"/>
      <c r="G351" s="84"/>
      <c r="H351" s="84"/>
      <c r="I351" s="84"/>
      <c r="J351" s="84"/>
      <c r="L351" s="84"/>
      <c r="M351" s="84"/>
      <c r="N351" s="84"/>
      <c r="P351" s="84"/>
      <c r="Q351" s="84"/>
      <c r="R351" s="84"/>
      <c r="S351" s="84"/>
      <c r="T351" s="84"/>
      <c r="U351" s="84"/>
      <c r="V351" s="34"/>
      <c r="W351" s="34"/>
      <c r="X351" s="34"/>
      <c r="Y351" s="34"/>
      <c r="Z351" s="34"/>
      <c r="AA351" s="84">
        <v>30</v>
      </c>
      <c r="AC351" s="84"/>
      <c r="AD351" s="90" t="s">
        <v>61</v>
      </c>
      <c r="AE351" s="90" t="s">
        <v>115</v>
      </c>
      <c r="AF351" s="92" t="s">
        <v>99</v>
      </c>
      <c r="AG351" s="124" t="s">
        <v>116</v>
      </c>
      <c r="AH351" s="93" t="s">
        <v>100</v>
      </c>
      <c r="AI351" s="109" t="s">
        <v>178</v>
      </c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</row>
    <row r="352" spans="1:75" x14ac:dyDescent="0.2">
      <c r="A352" s="84">
        <v>31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34"/>
      <c r="V352" s="84"/>
      <c r="W352" s="84"/>
      <c r="X352" s="84"/>
      <c r="Y352" s="84"/>
      <c r="Z352" s="84"/>
      <c r="AA352" s="84">
        <v>31</v>
      </c>
      <c r="AC352" s="84" t="s">
        <v>1</v>
      </c>
      <c r="AD352" s="90">
        <f>B389</f>
        <v>0</v>
      </c>
      <c r="AE352" s="97">
        <v>1.6221739130434785</v>
      </c>
      <c r="AF352" s="93">
        <f>AV28</f>
        <v>0</v>
      </c>
      <c r="AG352" s="93">
        <v>13.340000000000002</v>
      </c>
      <c r="AH352" s="93">
        <f>AH317+Table1424364861728496120108[[#This Row],[Column1]]</f>
        <v>0</v>
      </c>
      <c r="AI352" s="111">
        <f>AI317+Table1424364861728496120108[[#This Row],[Column2]]</f>
        <v>3.3616798418972333</v>
      </c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</row>
    <row r="353" spans="1:75" x14ac:dyDescent="0.2">
      <c r="A353" s="102" t="s">
        <v>37</v>
      </c>
      <c r="B353" s="102">
        <f t="shared" ref="B353:V353" si="49">SUM(B322:B352)</f>
        <v>0</v>
      </c>
      <c r="C353" s="102">
        <f t="shared" si="49"/>
        <v>0</v>
      </c>
      <c r="D353" s="102">
        <f t="shared" si="49"/>
        <v>0</v>
      </c>
      <c r="E353" s="102">
        <f t="shared" si="49"/>
        <v>0</v>
      </c>
      <c r="F353" s="102">
        <f t="shared" si="49"/>
        <v>0</v>
      </c>
      <c r="G353" s="102"/>
      <c r="H353" s="102">
        <f t="shared" si="49"/>
        <v>0</v>
      </c>
      <c r="I353" s="102">
        <f t="shared" si="49"/>
        <v>0</v>
      </c>
      <c r="J353" s="102">
        <f t="shared" si="49"/>
        <v>0</v>
      </c>
      <c r="K353" s="102">
        <f t="shared" si="49"/>
        <v>0</v>
      </c>
      <c r="L353" s="102">
        <f t="shared" si="49"/>
        <v>0</v>
      </c>
      <c r="M353" s="102">
        <f t="shared" si="49"/>
        <v>0</v>
      </c>
      <c r="N353" s="102">
        <f t="shared" si="49"/>
        <v>0</v>
      </c>
      <c r="O353" s="102">
        <f t="shared" si="49"/>
        <v>0</v>
      </c>
      <c r="P353" s="102">
        <f t="shared" si="49"/>
        <v>0</v>
      </c>
      <c r="Q353" s="102">
        <f t="shared" si="49"/>
        <v>0</v>
      </c>
      <c r="R353" s="102">
        <f t="shared" si="49"/>
        <v>0</v>
      </c>
      <c r="S353" s="102">
        <f t="shared" si="49"/>
        <v>0</v>
      </c>
      <c r="T353" s="102">
        <f t="shared" si="49"/>
        <v>0</v>
      </c>
      <c r="U353" s="102">
        <f t="shared" si="49"/>
        <v>0</v>
      </c>
      <c r="V353" s="102">
        <f t="shared" si="49"/>
        <v>0</v>
      </c>
      <c r="W353" s="102"/>
      <c r="X353" s="102"/>
      <c r="Y353" s="102"/>
      <c r="Z353" s="102"/>
      <c r="AC353" s="84" t="s">
        <v>2</v>
      </c>
      <c r="AD353" s="90">
        <f>C389</f>
        <v>0</v>
      </c>
      <c r="AE353" s="97">
        <v>2.4516666666666662</v>
      </c>
      <c r="AF353" s="93">
        <f>AV29</f>
        <v>0</v>
      </c>
      <c r="AG353" s="93">
        <v>13.600000000000001</v>
      </c>
      <c r="AH353" s="93">
        <f>AH318+Table1424364861728496120108[[#This Row],[Column1]]</f>
        <v>0</v>
      </c>
      <c r="AI353" s="111">
        <f>AI318+Table1424364861728496120108[[#This Row],[Column2]]</f>
        <v>4.7492208462332304</v>
      </c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</row>
    <row r="354" spans="1:75" x14ac:dyDescent="0.2">
      <c r="A354" s="34" t="s">
        <v>259</v>
      </c>
      <c r="B354" s="84">
        <v>1</v>
      </c>
      <c r="C354" s="84">
        <v>28</v>
      </c>
      <c r="D354" s="84">
        <v>5</v>
      </c>
      <c r="E354" s="84">
        <v>35</v>
      </c>
      <c r="F354" s="84"/>
      <c r="G354" s="34">
        <v>32</v>
      </c>
      <c r="H354" s="34">
        <v>29</v>
      </c>
      <c r="I354" s="34">
        <v>36</v>
      </c>
      <c r="J354" s="34">
        <v>39</v>
      </c>
      <c r="K354" s="34">
        <v>2</v>
      </c>
      <c r="L354" s="34">
        <v>27</v>
      </c>
      <c r="M354" s="34">
        <v>42</v>
      </c>
      <c r="N354" s="34">
        <v>30</v>
      </c>
      <c r="O354" s="34">
        <v>34</v>
      </c>
      <c r="P354" s="34">
        <v>43</v>
      </c>
      <c r="Q354" s="34">
        <v>48</v>
      </c>
      <c r="R354" s="34">
        <v>8</v>
      </c>
      <c r="S354" s="34">
        <v>37</v>
      </c>
      <c r="T354" s="34" t="s">
        <v>260</v>
      </c>
      <c r="U354" s="34">
        <v>33</v>
      </c>
      <c r="V354" s="34">
        <v>25</v>
      </c>
      <c r="Z354" s="34"/>
      <c r="AC354" s="84" t="s">
        <v>113</v>
      </c>
      <c r="AD354" s="90">
        <f>D389</f>
        <v>0</v>
      </c>
      <c r="AE354" s="97"/>
      <c r="AF354" s="93">
        <f>AV30</f>
        <v>0</v>
      </c>
      <c r="AG354" s="93">
        <v>14.840000000000002</v>
      </c>
      <c r="AH354" s="93">
        <f>AH319+Table1424364861728496120108[[#This Row],[Column1]]</f>
        <v>0</v>
      </c>
      <c r="AI354" s="111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</row>
    <row r="355" spans="1:75" x14ac:dyDescent="0.2">
      <c r="A355" s="84"/>
      <c r="B355" s="84"/>
      <c r="C355" s="84"/>
      <c r="D355" s="84"/>
      <c r="E355" s="34" t="s">
        <v>212</v>
      </c>
      <c r="F355" s="84"/>
      <c r="G355" s="34" t="s">
        <v>220</v>
      </c>
      <c r="H355" s="34" t="s">
        <v>216</v>
      </c>
      <c r="I355" s="84"/>
      <c r="J355" s="84"/>
      <c r="K355" s="84"/>
      <c r="L355" s="84"/>
      <c r="M355" s="160" t="s">
        <v>257</v>
      </c>
      <c r="N355" s="84"/>
      <c r="O355" s="87"/>
      <c r="P355" s="34" t="s">
        <v>213</v>
      </c>
      <c r="Q355" s="165"/>
      <c r="R355" s="34" t="s">
        <v>225</v>
      </c>
      <c r="S355" s="34" t="s">
        <v>221</v>
      </c>
      <c r="T355" s="84"/>
      <c r="U355" s="34" t="s">
        <v>39</v>
      </c>
      <c r="V355" s="34" t="s">
        <v>218</v>
      </c>
      <c r="W355" s="34" t="s">
        <v>268</v>
      </c>
      <c r="X355" s="34" t="s">
        <v>270</v>
      </c>
      <c r="Y355" s="34" t="s">
        <v>267</v>
      </c>
      <c r="Z355" s="34"/>
      <c r="AC355" s="84" t="s">
        <v>4</v>
      </c>
      <c r="AD355" s="90">
        <f>E389</f>
        <v>0</v>
      </c>
      <c r="AE355" s="97">
        <v>2.58</v>
      </c>
      <c r="AF355" s="93">
        <f>AV31</f>
        <v>0</v>
      </c>
      <c r="AG355" s="93">
        <v>18.439999999999998</v>
      </c>
      <c r="AH355" s="93">
        <f>AH320+Table1424364861728496120108[[#This Row],[Column1]]</f>
        <v>0</v>
      </c>
      <c r="AI355" s="111">
        <f>AI320+Table1424364861728496120108[[#This Row],[Column2]]</f>
        <v>5.0091304347826089</v>
      </c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</row>
    <row r="356" spans="1:75" x14ac:dyDescent="0.2">
      <c r="A356" s="84" t="s">
        <v>49</v>
      </c>
      <c r="B356" s="84" t="s">
        <v>1</v>
      </c>
      <c r="C356" s="84" t="s">
        <v>2</v>
      </c>
      <c r="D356" s="84" t="s">
        <v>113</v>
      </c>
      <c r="E356" s="84" t="s">
        <v>4</v>
      </c>
      <c r="F356" s="84" t="s">
        <v>5</v>
      </c>
      <c r="G356" s="34" t="s">
        <v>219</v>
      </c>
      <c r="H356" s="34" t="s">
        <v>217</v>
      </c>
      <c r="I356" s="84" t="s">
        <v>6</v>
      </c>
      <c r="J356" s="84" t="s">
        <v>180</v>
      </c>
      <c r="K356" s="84" t="s">
        <v>96</v>
      </c>
      <c r="L356" s="84" t="s">
        <v>9</v>
      </c>
      <c r="M356" s="160"/>
      <c r="N356" s="84" t="s">
        <v>11</v>
      </c>
      <c r="O356" s="34" t="s">
        <v>209</v>
      </c>
      <c r="P356" s="84" t="s">
        <v>13</v>
      </c>
      <c r="Q356" s="162" t="s">
        <v>208</v>
      </c>
      <c r="R356" s="84" t="s">
        <v>191</v>
      </c>
      <c r="S356" s="34" t="s">
        <v>210</v>
      </c>
      <c r="T356" s="84" t="s">
        <v>17</v>
      </c>
      <c r="U356" s="34" t="s">
        <v>211</v>
      </c>
      <c r="V356" s="84" t="s">
        <v>19</v>
      </c>
      <c r="W356" s="34" t="s">
        <v>269</v>
      </c>
      <c r="X356" s="34" t="s">
        <v>271</v>
      </c>
      <c r="Y356" s="34" t="s">
        <v>213</v>
      </c>
      <c r="Z356" s="84"/>
      <c r="AC356" s="84" t="s">
        <v>5</v>
      </c>
      <c r="AD356" s="90">
        <f>F389</f>
        <v>0</v>
      </c>
      <c r="AE356" s="97">
        <v>1.9513043478260867</v>
      </c>
      <c r="AF356" s="93">
        <f>AV32</f>
        <v>0</v>
      </c>
      <c r="AG356" s="93">
        <v>15.83</v>
      </c>
      <c r="AH356" s="93">
        <f>AH321+Table1424364861728496120108[[#This Row],[Column1]]</f>
        <v>0</v>
      </c>
      <c r="AI356" s="111">
        <f>AI321+Table1424364861728496120108[[#This Row],[Column2]]</f>
        <v>4.3043892339544518</v>
      </c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</row>
    <row r="357" spans="1:75" x14ac:dyDescent="0.2">
      <c r="A357" s="84">
        <v>2022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C357" s="84" t="s">
        <v>6</v>
      </c>
      <c r="AD357" s="90">
        <f>I389</f>
        <v>0</v>
      </c>
      <c r="AE357" s="97">
        <v>1.5310526315789474</v>
      </c>
      <c r="AF357" s="93">
        <f t="shared" ref="AF357:AF370" si="50">AV35</f>
        <v>0</v>
      </c>
      <c r="AG357" s="93">
        <v>13.789999999999997</v>
      </c>
      <c r="AH357" s="93">
        <f>AH322+Table1424364861728496120108[[#This Row],[Column1]]</f>
        <v>0</v>
      </c>
      <c r="AI357" s="111">
        <f>AI322+Table1424364861728496120108[[#This Row],[Column2]]</f>
        <v>3.3247058823529416</v>
      </c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</row>
    <row r="358" spans="1:75" x14ac:dyDescent="0.2">
      <c r="A358" s="84">
        <v>1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>
        <v>1</v>
      </c>
      <c r="AC358" s="84" t="s">
        <v>180</v>
      </c>
      <c r="AD358" s="90">
        <f>J389</f>
        <v>0</v>
      </c>
      <c r="AE358" s="97">
        <v>2.1104545454545454</v>
      </c>
      <c r="AF358" s="93">
        <f t="shared" si="50"/>
        <v>0</v>
      </c>
      <c r="AG358" s="93">
        <v>13.67</v>
      </c>
      <c r="AH358" s="93">
        <f>AH323+Table1424364861728496120108[[#This Row],[Column1]]</f>
        <v>0</v>
      </c>
      <c r="AI358" s="111">
        <f>AI323+Table1424364861728496120108[[#This Row],[Column2]]</f>
        <v>4.0216883116883118</v>
      </c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</row>
    <row r="359" spans="1:75" x14ac:dyDescent="0.2">
      <c r="A359" s="84">
        <v>2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>
        <v>2</v>
      </c>
      <c r="AC359" s="84" t="s">
        <v>96</v>
      </c>
      <c r="AD359" s="90">
        <f>K389</f>
        <v>0</v>
      </c>
      <c r="AE359" s="97"/>
      <c r="AF359" s="93">
        <f t="shared" si="50"/>
        <v>0</v>
      </c>
      <c r="AG359" s="93"/>
      <c r="AH359" s="93">
        <f>AH324+Table1424364861728496120108[[#This Row],[Column1]]</f>
        <v>0</v>
      </c>
      <c r="AI359" s="111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</row>
    <row r="360" spans="1:75" x14ac:dyDescent="0.2">
      <c r="A360" s="84">
        <v>3</v>
      </c>
      <c r="B360" s="84"/>
      <c r="C360" s="84"/>
      <c r="D360" s="84"/>
      <c r="E360" s="34"/>
      <c r="F360" s="34"/>
      <c r="G360" s="34"/>
      <c r="H360" s="34"/>
      <c r="I360" s="84"/>
      <c r="J360" s="84"/>
      <c r="K360" s="84"/>
      <c r="L360" s="34"/>
      <c r="M360" s="84"/>
      <c r="N360" s="34"/>
      <c r="O360" s="84"/>
      <c r="P360" s="34"/>
      <c r="Q360" s="34"/>
      <c r="R360" s="84"/>
      <c r="S360" s="34"/>
      <c r="T360" s="84"/>
      <c r="U360" s="84"/>
      <c r="V360" s="34"/>
      <c r="W360" s="34"/>
      <c r="X360" s="34"/>
      <c r="Y360" s="34"/>
      <c r="Z360" s="34"/>
      <c r="AA360" s="84">
        <v>3</v>
      </c>
      <c r="AC360" s="84" t="s">
        <v>9</v>
      </c>
      <c r="AD360" s="90">
        <f>L389</f>
        <v>0</v>
      </c>
      <c r="AE360" s="97">
        <v>2.2826086956521738</v>
      </c>
      <c r="AF360" s="93">
        <f t="shared" si="50"/>
        <v>0</v>
      </c>
      <c r="AG360" s="93">
        <v>15.889999999999999</v>
      </c>
      <c r="AH360" s="93">
        <f>AH325+Table1424364861728496120108[[#This Row],[Column1]]</f>
        <v>0</v>
      </c>
      <c r="AI360" s="111">
        <f>AI325+Table1424364861728496120108[[#This Row],[Column2]]</f>
        <v>4.4865424430641818</v>
      </c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</row>
    <row r="361" spans="1:75" x14ac:dyDescent="0.2">
      <c r="A361" s="84">
        <v>4</v>
      </c>
      <c r="B361" s="84"/>
      <c r="C361" s="84"/>
      <c r="D361" s="84"/>
      <c r="E361" s="84"/>
      <c r="F361" s="84"/>
      <c r="G361" s="3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>
        <v>4</v>
      </c>
      <c r="AC361" t="s">
        <v>195</v>
      </c>
      <c r="AD361" s="90">
        <f>M389</f>
        <v>0</v>
      </c>
      <c r="AE361" s="97">
        <v>2.0730434782608698</v>
      </c>
      <c r="AF361" s="93">
        <f t="shared" si="50"/>
        <v>0</v>
      </c>
      <c r="AG361" s="93">
        <v>14.469999999999999</v>
      </c>
      <c r="AH361" s="93">
        <f>AH326+Table1424364861728496120108[[#This Row],[Column1]]</f>
        <v>0</v>
      </c>
      <c r="AI361" s="111">
        <f>AI326+Table1424364861728496120108[[#This Row],[Column2]]</f>
        <v>3.9911264822134394</v>
      </c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</row>
    <row r="362" spans="1:75" x14ac:dyDescent="0.2">
      <c r="A362" s="84">
        <v>5</v>
      </c>
      <c r="B362" s="84"/>
      <c r="C362" s="84"/>
      <c r="D362" s="84"/>
      <c r="E362" s="34"/>
      <c r="F362" s="34"/>
      <c r="G362" s="34"/>
      <c r="H362" s="34"/>
      <c r="I362" s="84"/>
      <c r="J362" s="84"/>
      <c r="L362" s="84"/>
      <c r="M362" s="84"/>
      <c r="N362" s="34"/>
      <c r="O362" s="84"/>
      <c r="P362" s="34"/>
      <c r="Q362" s="34"/>
      <c r="R362" s="84"/>
      <c r="S362" s="34"/>
      <c r="T362" s="84"/>
      <c r="U362" s="84"/>
      <c r="V362" s="34"/>
      <c r="W362" s="34"/>
      <c r="X362" s="34"/>
      <c r="Y362" s="34"/>
      <c r="Z362" s="34"/>
      <c r="AA362" s="84">
        <v>5</v>
      </c>
      <c r="AC362" s="84" t="s">
        <v>11</v>
      </c>
      <c r="AD362" s="90">
        <f>N389</f>
        <v>0</v>
      </c>
      <c r="AE362" s="97">
        <v>2.2026086956521742</v>
      </c>
      <c r="AF362" s="93">
        <f t="shared" si="50"/>
        <v>0</v>
      </c>
      <c r="AG362" s="93">
        <v>15.829999999999998</v>
      </c>
      <c r="AH362" s="93">
        <f>AH327+Table1424364861728496120108[[#This Row],[Column1]]</f>
        <v>0</v>
      </c>
      <c r="AI362" s="111">
        <f>AI327+Table1424364861728496120108[[#This Row],[Column2]]</f>
        <v>4.3624703557312259</v>
      </c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</row>
    <row r="363" spans="1:75" x14ac:dyDescent="0.2">
      <c r="A363" s="84">
        <v>6</v>
      </c>
      <c r="B363" s="84"/>
      <c r="C363" s="84"/>
      <c r="D363" s="34"/>
      <c r="E363" s="34"/>
      <c r="F363" s="34"/>
      <c r="G363" s="84"/>
      <c r="H363" s="34"/>
      <c r="I363" s="84"/>
      <c r="J363" s="84"/>
      <c r="K363" s="84"/>
      <c r="L363" s="34"/>
      <c r="M363" s="84"/>
      <c r="N363" s="34"/>
      <c r="O363" s="34"/>
      <c r="P363" s="34"/>
      <c r="Q363" s="34"/>
      <c r="R363" s="84"/>
      <c r="S363" s="34"/>
      <c r="T363" s="34"/>
      <c r="U363" s="84"/>
      <c r="V363" s="34"/>
      <c r="W363" s="34"/>
      <c r="X363" s="34"/>
      <c r="Y363" s="34"/>
      <c r="Z363" s="34"/>
      <c r="AA363" s="84">
        <v>6</v>
      </c>
      <c r="AC363" s="84" t="s">
        <v>185</v>
      </c>
      <c r="AD363" s="90">
        <f>O389</f>
        <v>0</v>
      </c>
      <c r="AE363" s="97">
        <v>1.85304347826087</v>
      </c>
      <c r="AF363" s="93">
        <f t="shared" si="50"/>
        <v>0</v>
      </c>
      <c r="AG363" s="93">
        <v>13.66</v>
      </c>
      <c r="AH363" s="93">
        <f>AH328+Table1424364861728496120108[[#This Row],[Column1]]</f>
        <v>0</v>
      </c>
      <c r="AI363" s="111">
        <f>AI328+Table1424364861728496120108[[#This Row],[Column2]]</f>
        <v>3.7389026915113877</v>
      </c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</row>
    <row r="364" spans="1:75" x14ac:dyDescent="0.2">
      <c r="A364" s="84">
        <v>7</v>
      </c>
      <c r="B364" s="84"/>
      <c r="C364" s="84"/>
      <c r="D364" s="84"/>
      <c r="E364" s="84"/>
      <c r="F364" s="34"/>
      <c r="G364" s="84"/>
      <c r="H364" s="84"/>
      <c r="I364" s="84"/>
      <c r="J364" s="84"/>
      <c r="K364" s="84"/>
      <c r="L364" s="84"/>
      <c r="M364" s="34"/>
      <c r="N364" s="84"/>
      <c r="O364" s="34"/>
      <c r="P364" s="84"/>
      <c r="Q364" s="34"/>
      <c r="R364" s="84"/>
      <c r="S364" s="84"/>
      <c r="T364" s="84"/>
      <c r="U364" s="84"/>
      <c r="V364" s="84"/>
      <c r="W364" s="84"/>
      <c r="X364" s="84"/>
      <c r="Y364" s="84"/>
      <c r="Z364" s="84"/>
      <c r="AA364" s="84">
        <v>7</v>
      </c>
      <c r="AC364" s="84" t="s">
        <v>13</v>
      </c>
      <c r="AD364" s="90">
        <f>P389</f>
        <v>0</v>
      </c>
      <c r="AE364" s="97">
        <v>1.6813043478260867</v>
      </c>
      <c r="AF364" s="93">
        <f t="shared" si="50"/>
        <v>0</v>
      </c>
      <c r="AG364" s="93">
        <v>13.550000000000002</v>
      </c>
      <c r="AH364" s="93">
        <f>AH329+Table1424364861728496120108[[#This Row],[Column1]]</f>
        <v>0</v>
      </c>
      <c r="AI364" s="111">
        <f>AI329+Table1424364861728496120108[[#This Row],[Column2]]</f>
        <v>3.5230434782608695</v>
      </c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</row>
    <row r="365" spans="1:75" x14ac:dyDescent="0.2">
      <c r="A365" s="84">
        <v>8</v>
      </c>
      <c r="B365" s="34"/>
      <c r="C365" s="84"/>
      <c r="D365" s="34"/>
      <c r="E365" s="84"/>
      <c r="F365" s="84"/>
      <c r="G365" s="84"/>
      <c r="H365" s="84"/>
      <c r="I365" s="34"/>
      <c r="J365" s="84"/>
      <c r="K365" s="84"/>
      <c r="L365" s="34"/>
      <c r="M365" s="84"/>
      <c r="N365" s="84"/>
      <c r="O365" s="34"/>
      <c r="P365" s="3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>
        <v>8</v>
      </c>
      <c r="AC365" s="84" t="s">
        <v>14</v>
      </c>
      <c r="AD365" s="90">
        <f>Q389</f>
        <v>0</v>
      </c>
      <c r="AE365" s="97">
        <v>1.8831818181818181</v>
      </c>
      <c r="AF365" s="93">
        <f t="shared" si="50"/>
        <v>0</v>
      </c>
      <c r="AG365" s="93">
        <v>13.7</v>
      </c>
      <c r="AH365" s="93">
        <f>AH330+Table1424364861728496120108[[#This Row],[Column1]]</f>
        <v>0</v>
      </c>
      <c r="AI365" s="111">
        <f>AI330+Table1424364861728496120108[[#This Row],[Column2]]</f>
        <v>3.4576124600037645</v>
      </c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</row>
    <row r="366" spans="1:75" x14ac:dyDescent="0.2">
      <c r="A366" s="84">
        <v>9</v>
      </c>
      <c r="B366" s="34"/>
      <c r="C366" s="84"/>
      <c r="D366" s="34"/>
      <c r="E366" s="84"/>
      <c r="F366" s="84"/>
      <c r="G366" s="84"/>
      <c r="H366" s="84"/>
      <c r="I366" s="139"/>
      <c r="J366" s="84"/>
      <c r="K366" s="84"/>
      <c r="L366" s="34"/>
      <c r="M366" s="34"/>
      <c r="N366" s="84"/>
      <c r="O366" s="34"/>
      <c r="P366" s="3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>
        <v>9</v>
      </c>
      <c r="AC366" s="84" t="s">
        <v>191</v>
      </c>
      <c r="AD366" s="90">
        <f>R389</f>
        <v>0</v>
      </c>
      <c r="AE366" s="97">
        <v>1.8352941176470587</v>
      </c>
      <c r="AF366" s="93">
        <f t="shared" si="50"/>
        <v>0</v>
      </c>
      <c r="AG366" s="93">
        <v>13.759999999999998</v>
      </c>
      <c r="AH366" s="93">
        <f>AH331+Table1424364861728496120108[[#This Row],[Column1]]</f>
        <v>0</v>
      </c>
      <c r="AI366" s="111">
        <f>AI331+Table1424364861728496120108[[#This Row],[Column2]]</f>
        <v>3.9339869281045754</v>
      </c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  <c r="BR366" s="84"/>
      <c r="BS366" s="84"/>
      <c r="BT366" s="84"/>
      <c r="BU366" s="84"/>
      <c r="BV366" s="84"/>
      <c r="BW366" s="84"/>
    </row>
    <row r="367" spans="1:75" x14ac:dyDescent="0.2">
      <c r="A367" s="84">
        <v>10</v>
      </c>
      <c r="B367" s="34"/>
      <c r="C367" s="84"/>
      <c r="D367" s="34"/>
      <c r="E367" s="34"/>
      <c r="F367" s="34"/>
      <c r="G367" s="84"/>
      <c r="H367" s="84"/>
      <c r="I367" s="159"/>
      <c r="J367" s="159"/>
      <c r="K367" s="34"/>
      <c r="L367" s="34"/>
      <c r="M367" s="34"/>
      <c r="N367" s="84"/>
      <c r="O367" s="34"/>
      <c r="P367" s="34"/>
      <c r="Q367" s="84"/>
      <c r="R367" s="34"/>
      <c r="S367" s="34"/>
      <c r="T367" s="84"/>
      <c r="U367" s="34"/>
      <c r="V367" s="34"/>
      <c r="W367" s="34"/>
      <c r="X367" s="34"/>
      <c r="Y367" s="34"/>
      <c r="Z367" s="34"/>
      <c r="AA367" s="84">
        <v>10</v>
      </c>
      <c r="AC367" s="84" t="s">
        <v>16</v>
      </c>
      <c r="AD367" s="90">
        <f>S389</f>
        <v>0</v>
      </c>
      <c r="AE367" s="97">
        <v>2.3126086956521741</v>
      </c>
      <c r="AF367" s="93">
        <f t="shared" si="50"/>
        <v>0</v>
      </c>
      <c r="AG367" s="93">
        <v>12.81</v>
      </c>
      <c r="AH367" s="93">
        <f>AH332+Table1424364861728496120108[[#This Row],[Column1]]</f>
        <v>0</v>
      </c>
      <c r="AI367" s="111">
        <f>AI332+Table1424364861728496120108[[#This Row],[Column2]]</f>
        <v>4.5531262939958594</v>
      </c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</row>
    <row r="368" spans="1:75" x14ac:dyDescent="0.2">
      <c r="A368" s="84">
        <v>11</v>
      </c>
      <c r="B368" s="34"/>
      <c r="D368" s="34"/>
      <c r="E368" s="84"/>
      <c r="F368" s="34"/>
      <c r="G368" s="84"/>
      <c r="H368" s="84"/>
      <c r="I368" s="159"/>
      <c r="J368" s="159"/>
      <c r="K368" s="34"/>
      <c r="L368" s="34"/>
      <c r="M368" s="34"/>
      <c r="N368" s="84"/>
      <c r="O368" s="34"/>
      <c r="P368" s="34"/>
      <c r="Q368" s="84"/>
      <c r="R368" s="34"/>
      <c r="T368" s="84"/>
      <c r="U368" s="34"/>
      <c r="V368" s="84"/>
      <c r="W368" s="84"/>
      <c r="X368" s="84"/>
      <c r="Y368" s="84"/>
      <c r="Z368" s="84"/>
      <c r="AA368" s="84">
        <v>11</v>
      </c>
      <c r="AC368" s="84" t="s">
        <v>17</v>
      </c>
      <c r="AD368" s="90">
        <f>T389</f>
        <v>0</v>
      </c>
      <c r="AE368" s="97">
        <v>1.8652173913043482</v>
      </c>
      <c r="AF368" s="93">
        <f t="shared" si="50"/>
        <v>0</v>
      </c>
      <c r="AG368" s="93">
        <v>11.63</v>
      </c>
      <c r="AH368" s="93">
        <f>AH333+Table1424364861728496120108[[#This Row],[Column1]]</f>
        <v>0</v>
      </c>
      <c r="AI368" s="111">
        <f>AI333+Table1424364861728496120108[[#This Row],[Column2]]</f>
        <v>3.8816403162055337</v>
      </c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</row>
    <row r="369" spans="1:75" x14ac:dyDescent="0.2">
      <c r="A369" s="84">
        <v>12</v>
      </c>
      <c r="B369" s="34"/>
      <c r="F369" s="84"/>
      <c r="G369" s="84"/>
      <c r="H369" s="84"/>
      <c r="J369" s="84"/>
      <c r="K369" s="34"/>
      <c r="L369" s="34"/>
      <c r="M369" s="34"/>
      <c r="N369" s="84"/>
      <c r="O369" s="84"/>
      <c r="Q369" s="84"/>
      <c r="S369" s="84"/>
      <c r="T369" s="84"/>
      <c r="U369" s="34"/>
      <c r="V369" s="84"/>
      <c r="W369" s="84"/>
      <c r="X369" s="84"/>
      <c r="Y369" s="84"/>
      <c r="Z369" s="84"/>
      <c r="AA369" s="84">
        <v>12</v>
      </c>
      <c r="AC369" s="84" t="s">
        <v>18</v>
      </c>
      <c r="AD369" s="90">
        <f>U389</f>
        <v>0</v>
      </c>
      <c r="AE369" s="97">
        <v>2.2850000000000001</v>
      </c>
      <c r="AF369" s="93">
        <f t="shared" si="50"/>
        <v>0</v>
      </c>
      <c r="AG369" s="93"/>
      <c r="AH369" s="93">
        <f>AH334+Table1424364861728496120108[[#This Row],[Column1]]</f>
        <v>0</v>
      </c>
      <c r="AI369" s="111">
        <f>AI334+Table1424364861728496120108[[#This Row],[Column2]]</f>
        <v>3.9075000000000002</v>
      </c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</row>
    <row r="370" spans="1:75" x14ac:dyDescent="0.2">
      <c r="A370" s="84">
        <v>13</v>
      </c>
      <c r="B370" s="34"/>
      <c r="C370" s="84"/>
      <c r="D370" s="34"/>
      <c r="E370" s="34"/>
      <c r="F370" s="34"/>
      <c r="G370" s="34"/>
      <c r="H370" s="34"/>
      <c r="I370" s="34"/>
      <c r="J370" s="159"/>
      <c r="K370" s="34"/>
      <c r="L370" s="34"/>
      <c r="M370" s="34"/>
      <c r="N370" s="84"/>
      <c r="O370" s="34"/>
      <c r="P370" s="34"/>
      <c r="Q370" s="84"/>
      <c r="R370" s="34"/>
      <c r="S370" s="84"/>
      <c r="T370" s="34"/>
      <c r="U370" s="34"/>
      <c r="V370" s="34"/>
      <c r="W370" s="34"/>
      <c r="X370" s="34"/>
      <c r="Y370" s="34"/>
      <c r="Z370" s="34"/>
      <c r="AA370" s="84">
        <v>13</v>
      </c>
      <c r="AC370" s="84" t="s">
        <v>19</v>
      </c>
      <c r="AD370" s="90">
        <f>V389</f>
        <v>0</v>
      </c>
      <c r="AE370" s="97">
        <v>3.1050000000000009</v>
      </c>
      <c r="AF370" s="93">
        <f t="shared" si="50"/>
        <v>0.18</v>
      </c>
      <c r="AG370" s="93"/>
      <c r="AH370" s="93">
        <f>AH335+Table1424364861728496120108[[#This Row],[Column1]]</f>
        <v>0</v>
      </c>
      <c r="AI370" s="111">
        <f>AI335+Table1424364861728496120108[[#This Row],[Column2]]</f>
        <v>5.8023076923076928</v>
      </c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</row>
    <row r="371" spans="1:75" x14ac:dyDescent="0.2">
      <c r="A371" s="84">
        <v>14</v>
      </c>
      <c r="B371" s="34"/>
      <c r="C371" s="84"/>
      <c r="D371" s="84"/>
      <c r="E371" s="84"/>
      <c r="F371" s="34"/>
      <c r="G371" s="84"/>
      <c r="H371" s="84"/>
      <c r="I371" s="159"/>
      <c r="J371" s="159"/>
      <c r="K371" s="34"/>
      <c r="L371" s="34"/>
      <c r="M371" s="84"/>
      <c r="N371" s="34"/>
      <c r="O371" s="34"/>
      <c r="P371" s="84"/>
      <c r="Q371" s="84"/>
      <c r="R371" s="84"/>
      <c r="T371" s="84"/>
      <c r="U371" s="34"/>
      <c r="V371" s="34"/>
      <c r="W371" s="34"/>
      <c r="X371" s="34"/>
      <c r="Y371" s="34"/>
      <c r="Z371" s="34"/>
      <c r="AA371" s="84">
        <v>14</v>
      </c>
      <c r="AC371" s="84"/>
      <c r="AD371" s="90"/>
      <c r="AE371" s="90"/>
      <c r="AF371" s="92"/>
      <c r="AG371" s="92"/>
      <c r="AH371" s="93"/>
      <c r="AI371" s="111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</row>
    <row r="372" spans="1:75" x14ac:dyDescent="0.2">
      <c r="A372" s="84">
        <v>15</v>
      </c>
      <c r="B372" s="84"/>
      <c r="C372" s="84"/>
      <c r="D372" s="34"/>
      <c r="E372" s="84"/>
      <c r="F372" s="84"/>
      <c r="G372" s="84"/>
      <c r="H372" s="84"/>
      <c r="I372" s="159"/>
      <c r="J372" s="159"/>
      <c r="K372" s="34"/>
      <c r="L372" s="84"/>
      <c r="M372" s="34"/>
      <c r="N372" s="34"/>
      <c r="O372" s="34"/>
      <c r="P372" s="84"/>
      <c r="Q372" s="84"/>
      <c r="R372" s="34"/>
      <c r="S372" s="84"/>
      <c r="T372" s="84"/>
      <c r="U372" s="34"/>
      <c r="V372" s="34"/>
      <c r="W372" s="34"/>
      <c r="X372" s="34"/>
      <c r="Y372" s="34"/>
      <c r="Z372" s="34"/>
      <c r="AA372" s="84">
        <v>15</v>
      </c>
      <c r="AC372" s="84" t="s">
        <v>101</v>
      </c>
      <c r="AD372" s="90"/>
      <c r="AE372" s="90"/>
      <c r="AF372" s="92"/>
      <c r="AG372" s="172"/>
      <c r="AH372" s="92" t="s">
        <v>145</v>
      </c>
      <c r="AI372" s="93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</row>
    <row r="373" spans="1:75" x14ac:dyDescent="0.2">
      <c r="A373" s="84">
        <v>16</v>
      </c>
      <c r="B373" s="34"/>
      <c r="C373" s="84"/>
      <c r="D373" s="34"/>
      <c r="E373" s="34"/>
      <c r="F373" s="34"/>
      <c r="G373" s="34"/>
      <c r="H373" s="34"/>
      <c r="I373" s="159"/>
      <c r="J373" s="159"/>
      <c r="K373" s="34"/>
      <c r="L373" s="34"/>
      <c r="M373" s="34"/>
      <c r="N373" s="84"/>
      <c r="O373" s="34"/>
      <c r="P373" s="34"/>
      <c r="Q373" s="84"/>
      <c r="R373" s="34"/>
      <c r="S373" s="34"/>
      <c r="T373" s="34"/>
      <c r="U373" s="34"/>
      <c r="V373" s="34"/>
      <c r="W373" s="34"/>
      <c r="X373" s="34"/>
      <c r="Y373" s="34"/>
      <c r="Z373" s="34"/>
      <c r="AA373" s="84">
        <v>16</v>
      </c>
      <c r="AC373" s="84"/>
      <c r="AD373" s="91" t="s">
        <v>102</v>
      </c>
      <c r="AE373" s="91"/>
      <c r="AF373" s="92"/>
      <c r="AG373" s="92"/>
      <c r="AH373" s="93"/>
      <c r="AI373" s="111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</row>
    <row r="374" spans="1:75" x14ac:dyDescent="0.2">
      <c r="A374" s="84">
        <v>17</v>
      </c>
      <c r="B374" s="34"/>
      <c r="C374" s="84"/>
      <c r="E374" s="34"/>
      <c r="F374" s="84"/>
      <c r="G374" s="84"/>
      <c r="H374" s="34"/>
      <c r="I374" s="159"/>
      <c r="J374" s="159"/>
      <c r="K374" s="34"/>
      <c r="L374" s="34"/>
      <c r="M374" s="34"/>
      <c r="N374" s="84"/>
      <c r="O374" s="84"/>
      <c r="P374" s="34"/>
      <c r="Q374" s="84"/>
      <c r="R374" s="34"/>
      <c r="S374" s="34"/>
      <c r="T374" s="34"/>
      <c r="U374" s="34"/>
      <c r="V374" s="34"/>
      <c r="W374" s="34"/>
      <c r="X374" s="34"/>
      <c r="Y374" s="34"/>
      <c r="Z374" s="34"/>
      <c r="AA374" s="84">
        <v>17</v>
      </c>
      <c r="AC374" s="84"/>
      <c r="AD374" s="90"/>
      <c r="AE374" s="90"/>
      <c r="AF374" s="92"/>
      <c r="AG374" s="92"/>
      <c r="AH374" s="93"/>
      <c r="AI374" s="109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</row>
    <row r="375" spans="1:75" x14ac:dyDescent="0.2">
      <c r="A375" s="84">
        <v>18</v>
      </c>
      <c r="B375" s="34"/>
      <c r="C375" s="34"/>
      <c r="D375" s="34"/>
      <c r="E375" s="34"/>
      <c r="F375" s="34"/>
      <c r="G375" s="34"/>
      <c r="H375" s="34"/>
      <c r="I375" s="159"/>
      <c r="J375" s="159"/>
      <c r="K375" s="34"/>
      <c r="L375" s="34"/>
      <c r="M375" s="34"/>
      <c r="N375" s="34"/>
      <c r="O375" s="34"/>
      <c r="P375" s="34"/>
      <c r="Q375" s="84"/>
      <c r="R375" s="34"/>
      <c r="S375" s="34"/>
      <c r="U375" s="34"/>
      <c r="V375" s="34"/>
      <c r="W375" s="34"/>
      <c r="X375" s="34"/>
      <c r="Y375" s="34"/>
      <c r="Z375" s="34"/>
      <c r="AA375" s="84">
        <v>18</v>
      </c>
      <c r="AC375" s="84"/>
      <c r="AD375" s="90"/>
      <c r="AE375" s="90"/>
      <c r="AF375" s="92"/>
      <c r="AG375" s="92"/>
      <c r="AH375" s="93"/>
      <c r="AI375" s="93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</row>
    <row r="376" spans="1:75" x14ac:dyDescent="0.2">
      <c r="A376" s="84">
        <v>19</v>
      </c>
      <c r="B376" s="34"/>
      <c r="C376" s="34"/>
      <c r="D376" s="34"/>
      <c r="E376" s="84"/>
      <c r="F376" s="84"/>
      <c r="G376" s="84"/>
      <c r="H376" s="84"/>
      <c r="I376" s="84"/>
      <c r="J376" s="84"/>
      <c r="K376" s="34"/>
      <c r="L376" s="34"/>
      <c r="M376" s="34"/>
      <c r="N376" s="84"/>
      <c r="O376" s="34"/>
      <c r="P376" s="84"/>
      <c r="Q376" s="84"/>
      <c r="R376" s="84"/>
      <c r="S376" s="84"/>
      <c r="T376" s="84"/>
      <c r="U376" s="34"/>
      <c r="V376" s="34"/>
      <c r="W376" s="34"/>
      <c r="X376" s="34"/>
      <c r="Y376" s="34"/>
      <c r="Z376" s="34"/>
      <c r="AA376" s="84">
        <v>19</v>
      </c>
      <c r="AC376" s="84"/>
      <c r="AD376" s="90"/>
      <c r="AE376" s="90"/>
      <c r="AF376" s="92"/>
      <c r="AG376" s="92"/>
      <c r="AH376" s="93"/>
      <c r="AI376" s="93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</row>
    <row r="377" spans="1:75" x14ac:dyDescent="0.2">
      <c r="A377" s="84">
        <v>20</v>
      </c>
      <c r="B377" s="84"/>
      <c r="C377" s="84"/>
      <c r="D377" s="3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3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>
        <v>20</v>
      </c>
      <c r="AC377" s="84"/>
      <c r="AD377" s="90"/>
      <c r="AE377" s="90"/>
      <c r="AF377" s="92"/>
      <c r="AG377" s="92"/>
      <c r="AH377" s="93"/>
      <c r="AI377" s="93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</row>
    <row r="378" spans="1:75" x14ac:dyDescent="0.2">
      <c r="A378" s="84">
        <v>21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34"/>
      <c r="W378" s="34"/>
      <c r="X378" s="34"/>
      <c r="Y378" s="34"/>
      <c r="Z378" s="34"/>
      <c r="AA378" s="84">
        <v>21</v>
      </c>
      <c r="AC378" s="84"/>
      <c r="AD378" s="90"/>
      <c r="AE378" s="90"/>
      <c r="AF378" s="92"/>
      <c r="AG378" s="92"/>
      <c r="AH378" s="93"/>
      <c r="AI378" s="93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</row>
    <row r="379" spans="1:75" x14ac:dyDescent="0.2">
      <c r="A379" s="84">
        <v>22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3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>
        <v>22</v>
      </c>
      <c r="AC379" s="84"/>
      <c r="AD379" s="90"/>
      <c r="AE379" s="90"/>
      <c r="AF379" s="92"/>
      <c r="AG379" s="92"/>
      <c r="AH379" s="93"/>
      <c r="AI379" s="93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</row>
    <row r="380" spans="1:75" x14ac:dyDescent="0.2">
      <c r="A380" s="84">
        <v>23</v>
      </c>
      <c r="B380" s="84"/>
      <c r="C380" s="84"/>
      <c r="D380" s="84"/>
      <c r="E380" s="34"/>
      <c r="F380" s="34"/>
      <c r="G380" s="34"/>
      <c r="H380" s="84"/>
      <c r="I380" s="84"/>
      <c r="J380" s="84"/>
      <c r="K380" s="34"/>
      <c r="L380" s="84"/>
      <c r="M380" s="34"/>
      <c r="N380" s="34"/>
      <c r="O380" s="84"/>
      <c r="P380" s="34"/>
      <c r="Q380" s="84"/>
      <c r="R380" s="84"/>
      <c r="S380" s="34"/>
      <c r="T380" s="84"/>
      <c r="U380" s="34"/>
      <c r="V380" s="34"/>
      <c r="W380" s="34"/>
      <c r="X380" s="34"/>
      <c r="Y380" s="34"/>
      <c r="Z380" s="34"/>
      <c r="AA380" s="84">
        <v>23</v>
      </c>
      <c r="AC380" s="84"/>
      <c r="AD380" s="90"/>
      <c r="AE380" s="90"/>
      <c r="AF380" s="92"/>
      <c r="AG380" s="92"/>
      <c r="AH380" s="93"/>
      <c r="AI380" s="93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</row>
    <row r="381" spans="1:75" x14ac:dyDescent="0.2">
      <c r="A381" s="84">
        <v>24</v>
      </c>
      <c r="B381" s="84"/>
      <c r="C381" s="84"/>
      <c r="D381" s="84"/>
      <c r="E381" s="84"/>
      <c r="F381" s="34"/>
      <c r="G381" s="34"/>
      <c r="H381" s="34"/>
      <c r="I381" s="84"/>
      <c r="J381" s="84"/>
      <c r="K381" s="34"/>
      <c r="L381" s="84"/>
      <c r="M381" s="84"/>
      <c r="N381" s="84"/>
      <c r="O381" s="84"/>
      <c r="P381" s="84"/>
      <c r="Q381" s="84"/>
      <c r="R381" s="84"/>
      <c r="T381" s="84"/>
      <c r="U381" s="84"/>
      <c r="V381" s="34"/>
      <c r="W381" s="34"/>
      <c r="X381" s="34"/>
      <c r="Y381" s="34"/>
      <c r="Z381" s="34"/>
      <c r="AA381" s="84">
        <v>24</v>
      </c>
      <c r="AC381" s="84"/>
      <c r="AD381" s="90"/>
      <c r="AE381" s="90"/>
      <c r="AF381" s="92"/>
      <c r="AG381" s="92"/>
      <c r="AH381" s="93"/>
      <c r="AI381" s="93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</row>
    <row r="382" spans="1:75" x14ac:dyDescent="0.2">
      <c r="A382" s="84">
        <v>25</v>
      </c>
      <c r="C382" s="84"/>
      <c r="D382" s="84"/>
      <c r="E382" s="34"/>
      <c r="F382" s="34"/>
      <c r="G382" s="34"/>
      <c r="H382" s="84"/>
      <c r="I382" s="84"/>
      <c r="J382" s="84"/>
      <c r="K382" s="34"/>
      <c r="L382" s="84"/>
      <c r="M382" s="34"/>
      <c r="N382" s="34"/>
      <c r="O382" s="84"/>
      <c r="P382" s="34"/>
      <c r="Q382" s="84"/>
      <c r="S382" s="84"/>
      <c r="T382" s="84"/>
      <c r="U382" s="34"/>
      <c r="V382" s="34"/>
      <c r="W382" s="34"/>
      <c r="X382" s="34"/>
      <c r="Y382" s="34"/>
      <c r="Z382" s="34"/>
      <c r="AA382" s="84">
        <v>25</v>
      </c>
      <c r="AC382" s="84"/>
      <c r="AD382" s="90"/>
      <c r="AE382" s="90"/>
      <c r="AF382" s="92"/>
      <c r="AG382" s="92"/>
      <c r="AH382" s="93"/>
      <c r="AI382" s="93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</row>
    <row r="383" spans="1:75" x14ac:dyDescent="0.2">
      <c r="A383" s="84">
        <v>26</v>
      </c>
      <c r="B383" s="84"/>
      <c r="C383" s="84"/>
      <c r="E383" s="34"/>
      <c r="F383" s="84"/>
      <c r="G383" s="34"/>
      <c r="H383" s="84"/>
      <c r="I383" s="34"/>
      <c r="J383" s="84"/>
      <c r="K383" s="34"/>
      <c r="L383" s="84"/>
      <c r="M383" s="84"/>
      <c r="N383" s="84"/>
      <c r="P383" s="84"/>
      <c r="Q383" s="84"/>
      <c r="R383" s="84"/>
      <c r="S383" s="34"/>
      <c r="T383" s="34"/>
      <c r="U383" s="84"/>
      <c r="V383" s="34"/>
      <c r="W383" s="34"/>
      <c r="X383" s="34"/>
      <c r="Y383" s="34"/>
      <c r="Z383" s="34"/>
      <c r="AA383" s="84">
        <v>26</v>
      </c>
      <c r="AC383" s="84"/>
      <c r="AD383" s="90"/>
      <c r="AE383" s="90"/>
      <c r="AF383" s="92"/>
      <c r="AG383" s="92"/>
      <c r="AH383" s="93"/>
      <c r="AI383" s="93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</row>
    <row r="384" spans="1:75" x14ac:dyDescent="0.2">
      <c r="A384" s="84">
        <v>27</v>
      </c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P384" s="34"/>
      <c r="Q384" s="84"/>
      <c r="R384" s="84"/>
      <c r="S384" s="84"/>
      <c r="T384" s="84"/>
      <c r="U384" s="84"/>
      <c r="V384" s="34"/>
      <c r="W384" s="34"/>
      <c r="X384" s="34"/>
      <c r="Y384" s="34"/>
      <c r="Z384" s="34"/>
      <c r="AA384" s="84">
        <v>27</v>
      </c>
      <c r="AC384" s="84"/>
      <c r="AD384" s="90"/>
      <c r="AE384" s="90"/>
      <c r="AF384" s="92"/>
      <c r="AG384" s="92"/>
      <c r="AH384" s="93"/>
      <c r="AI384" s="93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</row>
    <row r="385" spans="1:75" x14ac:dyDescent="0.2">
      <c r="A385" s="84">
        <v>28</v>
      </c>
      <c r="C385" s="84"/>
      <c r="F385" s="84"/>
      <c r="G385" s="84"/>
      <c r="H385" s="84"/>
      <c r="I385" s="84"/>
      <c r="J385" s="84"/>
      <c r="L385" s="84"/>
      <c r="M385" s="84"/>
      <c r="N385" s="84"/>
      <c r="Q385" s="84"/>
      <c r="T385" s="84"/>
      <c r="U385" s="84"/>
      <c r="V385" s="84"/>
      <c r="W385" s="84"/>
      <c r="X385" s="84"/>
      <c r="Y385" s="84"/>
      <c r="Z385" s="84"/>
      <c r="AA385" s="84">
        <v>28</v>
      </c>
      <c r="AC385" s="136">
        <v>117944</v>
      </c>
      <c r="AD385" s="135"/>
      <c r="AE385" s="133" t="s">
        <v>107</v>
      </c>
      <c r="AF385" s="135"/>
      <c r="AG385" s="135"/>
      <c r="AH385" s="126"/>
      <c r="AI385" s="105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</row>
    <row r="386" spans="1:75" x14ac:dyDescent="0.2">
      <c r="A386" s="84">
        <v>29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>
        <v>29</v>
      </c>
      <c r="AC386" s="84"/>
      <c r="AD386" s="90" t="s">
        <v>62</v>
      </c>
      <c r="AE386" s="90" t="s">
        <v>115</v>
      </c>
      <c r="AF386" s="92" t="s">
        <v>99</v>
      </c>
      <c r="AG386" s="124" t="s">
        <v>116</v>
      </c>
      <c r="AH386" s="93" t="s">
        <v>100</v>
      </c>
      <c r="AI386" s="109" t="s">
        <v>178</v>
      </c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</row>
    <row r="387" spans="1:75" x14ac:dyDescent="0.2">
      <c r="A387" s="84">
        <v>30</v>
      </c>
      <c r="B387" s="84"/>
      <c r="C387" s="84"/>
      <c r="E387" s="84"/>
      <c r="F387" s="34"/>
      <c r="G387" s="84"/>
      <c r="H387" s="84"/>
      <c r="I387" s="84"/>
      <c r="J387" s="84"/>
      <c r="L387" s="84"/>
      <c r="M387" s="34"/>
      <c r="N387" s="84"/>
      <c r="P387" s="34"/>
      <c r="Q387" s="84"/>
      <c r="R387" s="84"/>
      <c r="S387" s="84"/>
      <c r="T387" s="84"/>
      <c r="U387" s="84"/>
      <c r="V387" s="34"/>
      <c r="W387" s="34"/>
      <c r="X387" s="34"/>
      <c r="Y387" s="34"/>
      <c r="Z387" s="34"/>
      <c r="AA387" s="84">
        <v>30</v>
      </c>
      <c r="AC387" s="84" t="s">
        <v>1</v>
      </c>
      <c r="AD387" s="90">
        <f>B425</f>
        <v>0</v>
      </c>
      <c r="AE387" s="97">
        <v>1.4739130434782608</v>
      </c>
      <c r="AF387" s="93">
        <f>AW28</f>
        <v>0</v>
      </c>
      <c r="AG387" s="93">
        <v>14.810000000000002</v>
      </c>
      <c r="AH387" s="93">
        <f>AH352+Table1525374962738597121109[[#This Row],[Column1]]</f>
        <v>0</v>
      </c>
      <c r="AI387" s="111">
        <f>AI352+Table1525374962738597121109[[#This Row],[Column2]]</f>
        <v>4.8355928853754939</v>
      </c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</row>
    <row r="388" spans="1:75" x14ac:dyDescent="0.2">
      <c r="A388" s="84">
        <v>31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>
        <v>31</v>
      </c>
      <c r="AC388" s="84" t="s">
        <v>2</v>
      </c>
      <c r="AD388" s="90">
        <f>C425</f>
        <v>0</v>
      </c>
      <c r="AE388" s="97">
        <v>2.3158823529411769</v>
      </c>
      <c r="AF388" s="93">
        <f>AW29</f>
        <v>0</v>
      </c>
      <c r="AG388" s="93">
        <v>15.120000000000001</v>
      </c>
      <c r="AH388" s="93">
        <f>AH353+Table1525374962738597121109[[#This Row],[Column1]]</f>
        <v>0</v>
      </c>
      <c r="AI388" s="111">
        <f>AI353+Table1525374962738597121109[[#This Row],[Column2]]</f>
        <v>7.0651031991744073</v>
      </c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</row>
    <row r="389" spans="1:75" x14ac:dyDescent="0.2">
      <c r="A389" s="102" t="s">
        <v>37</v>
      </c>
      <c r="B389" s="102">
        <f t="shared" ref="B389:V389" si="51">SUM(B358:B388)</f>
        <v>0</v>
      </c>
      <c r="C389" s="102">
        <f t="shared" si="51"/>
        <v>0</v>
      </c>
      <c r="D389" s="102">
        <f t="shared" si="51"/>
        <v>0</v>
      </c>
      <c r="E389" s="102">
        <f t="shared" si="51"/>
        <v>0</v>
      </c>
      <c r="F389" s="102">
        <f t="shared" si="51"/>
        <v>0</v>
      </c>
      <c r="G389" s="102">
        <f t="shared" si="51"/>
        <v>0</v>
      </c>
      <c r="H389" s="102">
        <f t="shared" si="51"/>
        <v>0</v>
      </c>
      <c r="I389" s="102">
        <f t="shared" si="51"/>
        <v>0</v>
      </c>
      <c r="J389" s="102">
        <f t="shared" si="51"/>
        <v>0</v>
      </c>
      <c r="K389" s="102">
        <f t="shared" si="51"/>
        <v>0</v>
      </c>
      <c r="L389" s="102">
        <f t="shared" si="51"/>
        <v>0</v>
      </c>
      <c r="M389" s="102">
        <f t="shared" si="51"/>
        <v>0</v>
      </c>
      <c r="N389" s="102">
        <f t="shared" si="51"/>
        <v>0</v>
      </c>
      <c r="O389" s="102">
        <f t="shared" si="51"/>
        <v>0</v>
      </c>
      <c r="P389" s="102">
        <f t="shared" si="51"/>
        <v>0</v>
      </c>
      <c r="Q389" s="102">
        <f t="shared" si="51"/>
        <v>0</v>
      </c>
      <c r="R389" s="102">
        <f t="shared" si="51"/>
        <v>0</v>
      </c>
      <c r="S389" s="102">
        <f t="shared" si="51"/>
        <v>0</v>
      </c>
      <c r="T389" s="102">
        <f t="shared" si="51"/>
        <v>0</v>
      </c>
      <c r="U389" s="102">
        <f t="shared" si="51"/>
        <v>0</v>
      </c>
      <c r="V389" s="102">
        <f t="shared" si="51"/>
        <v>0</v>
      </c>
      <c r="W389" s="102"/>
      <c r="X389" s="102"/>
      <c r="Y389" s="102"/>
      <c r="Z389" s="102"/>
      <c r="AC389" s="84" t="s">
        <v>113</v>
      </c>
      <c r="AD389" s="90">
        <f>D425</f>
        <v>0</v>
      </c>
      <c r="AE389" s="97"/>
      <c r="AF389" s="93">
        <f>AW30</f>
        <v>0</v>
      </c>
      <c r="AG389" s="93">
        <v>16.690000000000001</v>
      </c>
      <c r="AH389" s="93">
        <f>AH354+Table1525374962738597121109[[#This Row],[Column1]]</f>
        <v>0</v>
      </c>
      <c r="AI389" s="111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</row>
    <row r="390" spans="1:75" x14ac:dyDescent="0.2">
      <c r="A390" s="34" t="s">
        <v>259</v>
      </c>
      <c r="B390" s="84">
        <v>1</v>
      </c>
      <c r="C390" s="84">
        <v>28</v>
      </c>
      <c r="D390" s="84">
        <v>5</v>
      </c>
      <c r="E390" s="84">
        <v>35</v>
      </c>
      <c r="F390" s="84"/>
      <c r="G390" s="34">
        <v>32</v>
      </c>
      <c r="H390" s="34">
        <v>29</v>
      </c>
      <c r="I390" s="34">
        <v>36</v>
      </c>
      <c r="J390" s="34">
        <v>39</v>
      </c>
      <c r="K390" s="34">
        <v>2</v>
      </c>
      <c r="L390" s="34">
        <v>27</v>
      </c>
      <c r="M390" s="34">
        <v>198</v>
      </c>
      <c r="N390" s="34">
        <v>30</v>
      </c>
      <c r="O390" s="34">
        <v>34</v>
      </c>
      <c r="P390" s="34">
        <v>43</v>
      </c>
      <c r="Q390" s="34">
        <v>18</v>
      </c>
      <c r="R390" s="34">
        <v>8</v>
      </c>
      <c r="S390" s="34">
        <v>37</v>
      </c>
      <c r="T390" s="34" t="s">
        <v>260</v>
      </c>
      <c r="U390" s="34">
        <v>33</v>
      </c>
      <c r="V390" s="34">
        <v>25</v>
      </c>
      <c r="W390" s="34" t="s">
        <v>268</v>
      </c>
      <c r="X390" s="34" t="s">
        <v>270</v>
      </c>
      <c r="Y390" s="34" t="s">
        <v>267</v>
      </c>
      <c r="Z390" s="34"/>
      <c r="AC390" s="84" t="s">
        <v>4</v>
      </c>
      <c r="AD390" s="90">
        <f>E425</f>
        <v>0</v>
      </c>
      <c r="AE390" s="97">
        <v>2.5139130434782611</v>
      </c>
      <c r="AF390" s="93">
        <f>AW31</f>
        <v>0</v>
      </c>
      <c r="AG390" s="93">
        <v>20.93</v>
      </c>
      <c r="AH390" s="93">
        <f>AH355+Table1525374962738597121109[[#This Row],[Column1]]</f>
        <v>0</v>
      </c>
      <c r="AI390" s="111">
        <f>AI355+Table1525374962738597121109[[#This Row],[Column2]]</f>
        <v>7.5230434782608704</v>
      </c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</row>
    <row r="391" spans="1:75" x14ac:dyDescent="0.2">
      <c r="A391" s="84"/>
      <c r="B391" s="84"/>
      <c r="C391" s="84"/>
      <c r="D391" s="84"/>
      <c r="E391" s="34" t="s">
        <v>212</v>
      </c>
      <c r="F391" s="84"/>
      <c r="G391" s="34" t="s">
        <v>220</v>
      </c>
      <c r="H391" s="34" t="s">
        <v>216</v>
      </c>
      <c r="I391" s="84"/>
      <c r="J391" s="84"/>
      <c r="K391" s="84"/>
      <c r="L391" s="34" t="s">
        <v>228</v>
      </c>
      <c r="M391" t="s">
        <v>257</v>
      </c>
      <c r="N391" s="84"/>
      <c r="O391" s="87"/>
      <c r="P391" s="84"/>
      <c r="Q391" s="165"/>
      <c r="R391" s="34" t="s">
        <v>225</v>
      </c>
      <c r="S391" s="34" t="s">
        <v>221</v>
      </c>
      <c r="T391" s="84"/>
      <c r="U391" s="34" t="s">
        <v>39</v>
      </c>
      <c r="V391" s="34" t="s">
        <v>218</v>
      </c>
      <c r="W391" s="34" t="s">
        <v>269</v>
      </c>
      <c r="X391" s="34" t="s">
        <v>271</v>
      </c>
      <c r="Y391" s="34" t="s">
        <v>213</v>
      </c>
      <c r="Z391" s="34"/>
      <c r="AC391" s="84" t="s">
        <v>5</v>
      </c>
      <c r="AD391" s="90">
        <f>F425</f>
        <v>0</v>
      </c>
      <c r="AE391" s="97">
        <v>1.5</v>
      </c>
      <c r="AF391" s="93">
        <f>AW32</f>
        <v>0</v>
      </c>
      <c r="AG391" s="93">
        <v>17.54</v>
      </c>
      <c r="AH391" s="93">
        <f>AH356+Table1525374962738597121109[[#This Row],[Column1]]</f>
        <v>0</v>
      </c>
      <c r="AI391" s="111">
        <f>AI356+Table1525374962738597121109[[#This Row],[Column2]]</f>
        <v>5.8043892339544518</v>
      </c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</row>
    <row r="392" spans="1:75" x14ac:dyDescent="0.2">
      <c r="A392" s="84" t="s">
        <v>50</v>
      </c>
      <c r="B392" s="84" t="s">
        <v>1</v>
      </c>
      <c r="C392" s="84" t="s">
        <v>2</v>
      </c>
      <c r="D392" s="84" t="s">
        <v>113</v>
      </c>
      <c r="E392" s="84" t="s">
        <v>4</v>
      </c>
      <c r="F392" s="84" t="s">
        <v>5</v>
      </c>
      <c r="G392" s="34" t="s">
        <v>219</v>
      </c>
      <c r="H392" s="34" t="s">
        <v>217</v>
      </c>
      <c r="I392" s="84" t="s">
        <v>6</v>
      </c>
      <c r="J392" s="84" t="s">
        <v>180</v>
      </c>
      <c r="K392" s="84" t="s">
        <v>96</v>
      </c>
      <c r="L392" s="84" t="s">
        <v>9</v>
      </c>
      <c r="N392" s="84" t="s">
        <v>11</v>
      </c>
      <c r="O392" s="34" t="s">
        <v>209</v>
      </c>
      <c r="P392" s="84" t="s">
        <v>13</v>
      </c>
      <c r="Q392" s="162" t="s">
        <v>208</v>
      </c>
      <c r="R392" s="84" t="s">
        <v>191</v>
      </c>
      <c r="S392" s="34" t="s">
        <v>210</v>
      </c>
      <c r="T392" s="84" t="s">
        <v>17</v>
      </c>
      <c r="U392" s="34" t="s">
        <v>211</v>
      </c>
      <c r="V392" s="84" t="s">
        <v>19</v>
      </c>
      <c r="W392" s="84"/>
      <c r="X392" s="84"/>
      <c r="Y392" s="84"/>
      <c r="Z392" s="84"/>
      <c r="AC392" s="84" t="s">
        <v>6</v>
      </c>
      <c r="AD392" s="90">
        <f>I425</f>
        <v>0</v>
      </c>
      <c r="AE392" s="97">
        <v>1.5505263157894735</v>
      </c>
      <c r="AF392" s="93">
        <f t="shared" ref="AF392:AF405" si="52">AW35</f>
        <v>0</v>
      </c>
      <c r="AG392" s="93">
        <v>15.569999999999997</v>
      </c>
      <c r="AH392" s="93">
        <f>AH357+Table1525374962738597121109[[#This Row],[Column1]]</f>
        <v>0</v>
      </c>
      <c r="AI392" s="111">
        <f>AI357+Table1525374962738597121109[[#This Row],[Column2]]</f>
        <v>4.8752321981424149</v>
      </c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</row>
    <row r="393" spans="1:75" x14ac:dyDescent="0.2">
      <c r="A393" s="84">
        <v>2022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C393" s="84" t="s">
        <v>180</v>
      </c>
      <c r="AD393" s="90">
        <f>J425</f>
        <v>0</v>
      </c>
      <c r="AE393" s="97">
        <v>1.7908695652173916</v>
      </c>
      <c r="AF393" s="93">
        <f t="shared" si="52"/>
        <v>0</v>
      </c>
      <c r="AG393" s="93">
        <v>15.5</v>
      </c>
      <c r="AH393" s="93">
        <f>AH358+Table1525374962738597121109[[#This Row],[Column1]]</f>
        <v>0</v>
      </c>
      <c r="AI393" s="111">
        <f>AI358+Table1525374962738597121109[[#This Row],[Column2]]</f>
        <v>5.8125578769057036</v>
      </c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</row>
    <row r="394" spans="1:75" x14ac:dyDescent="0.2">
      <c r="A394" s="84">
        <v>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>
        <v>1</v>
      </c>
      <c r="AC394" s="84" t="s">
        <v>96</v>
      </c>
      <c r="AD394" s="90">
        <f>K425</f>
        <v>0</v>
      </c>
      <c r="AE394" s="97"/>
      <c r="AF394" s="93">
        <f t="shared" si="52"/>
        <v>0</v>
      </c>
      <c r="AG394" s="93"/>
      <c r="AH394" s="93">
        <f>AH359+Table1525374962738597121109[[#This Row],[Column1]]</f>
        <v>0</v>
      </c>
      <c r="AI394" s="111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</row>
    <row r="395" spans="1:75" x14ac:dyDescent="0.2">
      <c r="A395" s="84">
        <v>2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>
        <v>2</v>
      </c>
      <c r="AC395" s="84" t="s">
        <v>9</v>
      </c>
      <c r="AD395" s="90">
        <f>L425</f>
        <v>0</v>
      </c>
      <c r="AE395" s="97">
        <v>2.0100000000000002</v>
      </c>
      <c r="AF395" s="93">
        <f t="shared" si="52"/>
        <v>0</v>
      </c>
      <c r="AG395" s="93">
        <v>17.899999999999999</v>
      </c>
      <c r="AH395" s="93">
        <f>AH360+Table1525374962738597121109[[#This Row],[Column1]]</f>
        <v>0</v>
      </c>
      <c r="AI395" s="111">
        <f>AI360+Table1525374962738597121109[[#This Row],[Column2]]</f>
        <v>6.4965424430641825</v>
      </c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</row>
    <row r="396" spans="1:75" x14ac:dyDescent="0.2">
      <c r="A396" s="84">
        <v>3</v>
      </c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>
        <v>3</v>
      </c>
      <c r="AC396" s="34" t="s">
        <v>195</v>
      </c>
      <c r="AD396" s="90">
        <f>M425</f>
        <v>0</v>
      </c>
      <c r="AE396" s="97">
        <v>1.8673913043478259</v>
      </c>
      <c r="AF396" s="93">
        <f t="shared" si="52"/>
        <v>0</v>
      </c>
      <c r="AG396" s="93">
        <v>16.39</v>
      </c>
      <c r="AH396" s="93">
        <f>AH361+Table1525374962738597121109[[#This Row],[Column1]]</f>
        <v>0</v>
      </c>
      <c r="AI396" s="111">
        <f>AI361+Table1525374962738597121109[[#This Row],[Column2]]</f>
        <v>5.858517786561265</v>
      </c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</row>
    <row r="397" spans="1:75" x14ac:dyDescent="0.2">
      <c r="A397" s="84">
        <v>4</v>
      </c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>
        <v>4</v>
      </c>
      <c r="AC397" s="84" t="s">
        <v>11</v>
      </c>
      <c r="AD397" s="90">
        <f>N425</f>
        <v>0</v>
      </c>
      <c r="AE397" s="97">
        <v>1.7295652173913041</v>
      </c>
      <c r="AF397" s="93">
        <f t="shared" si="52"/>
        <v>0</v>
      </c>
      <c r="AG397" s="93">
        <v>17.669999999999998</v>
      </c>
      <c r="AH397" s="93">
        <f>AH362+Table1525374962738597121109[[#This Row],[Column1]]</f>
        <v>0</v>
      </c>
      <c r="AI397" s="111">
        <f>AI362+Table1525374962738597121109[[#This Row],[Column2]]</f>
        <v>6.09203557312253</v>
      </c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</row>
    <row r="398" spans="1:75" x14ac:dyDescent="0.2">
      <c r="A398" s="84">
        <v>5</v>
      </c>
      <c r="M398" s="84"/>
      <c r="N398" s="84"/>
      <c r="O398" s="84"/>
      <c r="P398" s="84"/>
      <c r="Q398" s="84"/>
      <c r="R398" s="84"/>
      <c r="T398" s="84"/>
      <c r="U398" s="84"/>
      <c r="V398" s="84"/>
      <c r="W398" s="84"/>
      <c r="X398" s="84"/>
      <c r="Y398" s="84"/>
      <c r="Z398" s="84"/>
      <c r="AA398" s="84">
        <v>5</v>
      </c>
      <c r="AC398" s="84" t="s">
        <v>185</v>
      </c>
      <c r="AD398" s="90">
        <f>O425</f>
        <v>0</v>
      </c>
      <c r="AE398" s="97">
        <v>1.735217391304348</v>
      </c>
      <c r="AF398" s="93">
        <f t="shared" si="52"/>
        <v>0</v>
      </c>
      <c r="AG398" s="93">
        <v>15.38</v>
      </c>
      <c r="AH398" s="93">
        <f>AH363+Table1525374962738597121109[[#This Row],[Column1]]</f>
        <v>0</v>
      </c>
      <c r="AI398" s="111">
        <f>AI363+Table1525374962738597121109[[#This Row],[Column2]]</f>
        <v>5.4741200828157357</v>
      </c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</row>
    <row r="399" spans="1:75" x14ac:dyDescent="0.2">
      <c r="A399" s="84">
        <v>6</v>
      </c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>
        <v>6</v>
      </c>
      <c r="AC399" s="84" t="s">
        <v>13</v>
      </c>
      <c r="AD399" s="90">
        <f>P425</f>
        <v>0</v>
      </c>
      <c r="AE399" s="97">
        <v>1.6473913043478261</v>
      </c>
      <c r="AF399" s="93">
        <f t="shared" si="52"/>
        <v>0</v>
      </c>
      <c r="AG399" s="93">
        <v>15.180000000000003</v>
      </c>
      <c r="AH399" s="93">
        <f>AH364+Table1525374962738597121109[[#This Row],[Column1]]</f>
        <v>0</v>
      </c>
      <c r="AI399" s="111">
        <f>AI364+Table1525374962738597121109[[#This Row],[Column2]]</f>
        <v>5.1704347826086954</v>
      </c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</row>
    <row r="400" spans="1:75" x14ac:dyDescent="0.2">
      <c r="A400" s="84">
        <v>7</v>
      </c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>
        <v>7</v>
      </c>
      <c r="AC400" s="84" t="s">
        <v>14</v>
      </c>
      <c r="AD400" s="90">
        <f>Q425</f>
        <v>0</v>
      </c>
      <c r="AE400" s="97">
        <v>1.6790476190476189</v>
      </c>
      <c r="AF400" s="93">
        <f t="shared" si="52"/>
        <v>0</v>
      </c>
      <c r="AG400" s="93">
        <v>15.379999999999999</v>
      </c>
      <c r="AH400" s="93">
        <f>AH365+Table1525374962738597121109[[#This Row],[Column1]]</f>
        <v>0</v>
      </c>
      <c r="AI400" s="111">
        <f>AI365+Table1525374962738597121109[[#This Row],[Column2]]</f>
        <v>5.1366600790513832</v>
      </c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</row>
    <row r="401" spans="1:75" x14ac:dyDescent="0.2">
      <c r="A401" s="84">
        <v>8</v>
      </c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>
        <v>8</v>
      </c>
      <c r="AC401" s="84" t="s">
        <v>191</v>
      </c>
      <c r="AD401" s="90">
        <f>R425</f>
        <v>0</v>
      </c>
      <c r="AE401" s="97">
        <v>1.4900000000000002</v>
      </c>
      <c r="AF401" s="93">
        <f t="shared" si="52"/>
        <v>0</v>
      </c>
      <c r="AG401" s="93">
        <v>15.579999999999998</v>
      </c>
      <c r="AH401" s="93">
        <f>AH366+Table1525374962738597121109[[#This Row],[Column1]]</f>
        <v>0</v>
      </c>
      <c r="AI401" s="111">
        <f>AI366+Table1525374962738597121109[[#This Row],[Column2]]</f>
        <v>5.4239869281045756</v>
      </c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</row>
    <row r="402" spans="1:75" x14ac:dyDescent="0.2">
      <c r="A402" s="84">
        <v>9</v>
      </c>
      <c r="M402" s="84"/>
      <c r="N402" s="159"/>
      <c r="O402" s="159"/>
      <c r="Q402" s="84"/>
      <c r="R402" s="84"/>
      <c r="S402" s="84"/>
      <c r="T402" s="84"/>
      <c r="U402" s="84"/>
      <c r="V402" s="34"/>
      <c r="W402" s="34"/>
      <c r="X402" s="34"/>
      <c r="Y402" s="34"/>
      <c r="Z402" s="34"/>
      <c r="AA402" s="84">
        <v>9</v>
      </c>
      <c r="AC402" s="84" t="s">
        <v>16</v>
      </c>
      <c r="AD402" s="90">
        <f>S425</f>
        <v>0</v>
      </c>
      <c r="AE402" s="97">
        <v>2.0334782608695652</v>
      </c>
      <c r="AF402" s="93">
        <f t="shared" si="52"/>
        <v>0</v>
      </c>
      <c r="AG402" s="93">
        <v>14.350000000000001</v>
      </c>
      <c r="AH402" s="93">
        <f>AH367+Table1525374962738597121109[[#This Row],[Column1]]</f>
        <v>0</v>
      </c>
      <c r="AI402" s="111">
        <f>AI367+Table1525374962738597121109[[#This Row],[Column2]]</f>
        <v>6.5866045548654242</v>
      </c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</row>
    <row r="403" spans="1:75" x14ac:dyDescent="0.2">
      <c r="A403" s="84">
        <v>10</v>
      </c>
      <c r="M403" s="84"/>
      <c r="N403" s="84"/>
      <c r="O403" s="84"/>
      <c r="P403" s="84"/>
      <c r="Q403" s="84"/>
      <c r="R403" s="84"/>
      <c r="T403" s="84"/>
      <c r="U403" s="84"/>
      <c r="V403" s="84"/>
      <c r="W403" s="84"/>
      <c r="X403" s="84"/>
      <c r="Y403" s="84"/>
      <c r="Z403" s="84"/>
      <c r="AA403" s="84">
        <v>10</v>
      </c>
      <c r="AC403" s="84" t="s">
        <v>17</v>
      </c>
      <c r="AD403" s="90">
        <f>T425</f>
        <v>0</v>
      </c>
      <c r="AE403" s="97">
        <v>1.5850000000000002</v>
      </c>
      <c r="AF403" s="93">
        <f t="shared" si="52"/>
        <v>0</v>
      </c>
      <c r="AG403" s="93">
        <v>13.16</v>
      </c>
      <c r="AH403" s="93">
        <f>AH368+Table1525374962738597121109[[#This Row],[Column1]]</f>
        <v>0</v>
      </c>
      <c r="AI403" s="111">
        <f>AI368+Table1525374962738597121109[[#This Row],[Column2]]</f>
        <v>5.4666403162055337</v>
      </c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</row>
    <row r="404" spans="1:75" x14ac:dyDescent="0.2">
      <c r="A404" s="84">
        <v>11</v>
      </c>
      <c r="M404" s="84"/>
      <c r="N404" s="84"/>
      <c r="O404" s="84"/>
      <c r="Q404" s="84"/>
      <c r="R404" s="84"/>
      <c r="T404" s="84"/>
      <c r="U404" s="34"/>
      <c r="V404" s="84"/>
      <c r="W404" s="84"/>
      <c r="X404" s="84"/>
      <c r="Y404" s="84"/>
      <c r="Z404" s="84"/>
      <c r="AA404" s="84">
        <v>11</v>
      </c>
      <c r="AC404" s="84" t="s">
        <v>18</v>
      </c>
      <c r="AD404" s="90">
        <f>U425</f>
        <v>0</v>
      </c>
      <c r="AE404" s="97">
        <v>2.3391666666666668</v>
      </c>
      <c r="AF404" s="93">
        <f t="shared" si="52"/>
        <v>0</v>
      </c>
      <c r="AG404" s="93"/>
      <c r="AH404" s="93">
        <f>AH369+Table1525374962738597121109[[#This Row],[Column1]]</f>
        <v>0</v>
      </c>
      <c r="AI404" s="111">
        <f>AI369+Table1525374962738597121109[[#This Row],[Column2]]</f>
        <v>6.246666666666667</v>
      </c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</row>
    <row r="405" spans="1:75" x14ac:dyDescent="0.2">
      <c r="A405" s="84">
        <v>12</v>
      </c>
      <c r="M405" s="84"/>
      <c r="N405" s="84"/>
      <c r="O405" s="84"/>
      <c r="Q405" s="84"/>
      <c r="S405" s="84"/>
      <c r="T405" s="84"/>
      <c r="U405" s="84"/>
      <c r="V405" s="84"/>
      <c r="W405" s="84"/>
      <c r="X405" s="84"/>
      <c r="Y405" s="84"/>
      <c r="Z405" s="84"/>
      <c r="AA405" s="84">
        <v>12</v>
      </c>
      <c r="AC405" s="84" t="s">
        <v>19</v>
      </c>
      <c r="AD405" s="90">
        <f>V425</f>
        <v>0</v>
      </c>
      <c r="AE405" s="97">
        <v>3.2076923076923078</v>
      </c>
      <c r="AF405" s="93">
        <f t="shared" si="52"/>
        <v>0.18</v>
      </c>
      <c r="AG405" s="93"/>
      <c r="AH405" s="93">
        <f>AH370+Table1525374962738597121109[[#This Row],[Column1]]</f>
        <v>0</v>
      </c>
      <c r="AI405" s="111">
        <f>AI370+Table1525374962738597121109[[#This Row],[Column2]]</f>
        <v>9.0100000000000016</v>
      </c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</row>
    <row r="406" spans="1:75" x14ac:dyDescent="0.2">
      <c r="A406" s="84">
        <v>13</v>
      </c>
      <c r="M406" s="84"/>
      <c r="N406" s="84"/>
      <c r="O406" s="84"/>
      <c r="Q406" s="84"/>
      <c r="S406" s="84"/>
      <c r="T406" s="84"/>
      <c r="U406" s="84"/>
      <c r="V406" s="84"/>
      <c r="W406" s="84"/>
      <c r="X406" s="84"/>
      <c r="Y406" s="84"/>
      <c r="Z406" s="84"/>
      <c r="AA406" s="84">
        <v>13</v>
      </c>
      <c r="AC406" s="84"/>
      <c r="AD406" s="90"/>
      <c r="AE406" s="90"/>
      <c r="AF406" s="92"/>
      <c r="AG406" s="92"/>
      <c r="AH406" s="93"/>
      <c r="AI406" s="111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</row>
    <row r="407" spans="1:75" x14ac:dyDescent="0.2">
      <c r="A407" s="84">
        <v>14</v>
      </c>
      <c r="M407" s="84"/>
      <c r="N407" s="84"/>
      <c r="O407" s="34"/>
      <c r="P407" s="84"/>
      <c r="Q407" s="34"/>
      <c r="R407" s="84"/>
      <c r="T407" s="84"/>
      <c r="U407" s="34"/>
      <c r="V407" s="34"/>
      <c r="W407" s="34"/>
      <c r="X407" s="34"/>
      <c r="Y407" s="34"/>
      <c r="Z407" s="34"/>
      <c r="AA407" s="84">
        <v>14</v>
      </c>
      <c r="AC407" s="84" t="s">
        <v>101</v>
      </c>
      <c r="AD407" s="90"/>
      <c r="AE407" s="90"/>
      <c r="AF407" s="92"/>
      <c r="AG407" s="172"/>
      <c r="AH407" s="92" t="s">
        <v>145</v>
      </c>
      <c r="AI407" s="93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</row>
    <row r="408" spans="1:75" x14ac:dyDescent="0.2">
      <c r="A408" s="84">
        <v>15</v>
      </c>
      <c r="M408" s="84"/>
      <c r="N408" s="34"/>
      <c r="O408" s="34"/>
      <c r="P408" s="34"/>
      <c r="Q408" s="34"/>
      <c r="R408" s="34"/>
      <c r="S408" s="84"/>
      <c r="T408" s="34"/>
      <c r="U408" s="34"/>
      <c r="V408" s="34"/>
      <c r="W408" s="34"/>
      <c r="X408" s="34"/>
      <c r="Y408" s="34"/>
      <c r="Z408" s="34"/>
      <c r="AA408" s="84">
        <v>15</v>
      </c>
      <c r="AC408" s="84"/>
      <c r="AD408" s="91" t="s">
        <v>102</v>
      </c>
      <c r="AE408" s="91"/>
      <c r="AF408" s="92"/>
      <c r="AG408" s="92"/>
      <c r="AH408" s="93"/>
      <c r="AI408" s="111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</row>
    <row r="409" spans="1:75" x14ac:dyDescent="0.2">
      <c r="A409" s="84">
        <v>16</v>
      </c>
      <c r="M409" s="34"/>
      <c r="N409" s="34"/>
      <c r="O409" s="34"/>
      <c r="P409" s="34"/>
      <c r="Q409" s="34"/>
      <c r="R409" s="34"/>
      <c r="S409" s="84"/>
      <c r="T409" s="34"/>
      <c r="U409" s="34"/>
      <c r="V409" s="34"/>
      <c r="W409" s="34"/>
      <c r="X409" s="34"/>
      <c r="Y409" s="34"/>
      <c r="Z409" s="34"/>
      <c r="AA409" s="84">
        <v>16</v>
      </c>
      <c r="AC409" s="84"/>
      <c r="AD409" s="90"/>
      <c r="AE409" s="90"/>
      <c r="AF409" s="92"/>
      <c r="AG409" s="92"/>
      <c r="AH409" s="93"/>
      <c r="AI409" s="109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</row>
    <row r="410" spans="1:75" x14ac:dyDescent="0.2">
      <c r="A410" s="84">
        <v>17</v>
      </c>
      <c r="M410" s="34"/>
      <c r="N410" s="84"/>
      <c r="O410" s="34"/>
      <c r="P410" s="84"/>
      <c r="Q410" s="84"/>
      <c r="R410" s="84"/>
      <c r="S410" s="84"/>
      <c r="T410" s="34"/>
      <c r="U410" s="34"/>
      <c r="V410" s="34"/>
      <c r="W410" s="34"/>
      <c r="X410" s="34"/>
      <c r="Y410" s="34"/>
      <c r="Z410" s="34"/>
      <c r="AA410" s="84">
        <v>17</v>
      </c>
      <c r="AC410" s="84"/>
      <c r="AD410" s="90"/>
      <c r="AE410" s="90"/>
      <c r="AF410" s="92"/>
      <c r="AG410" s="92"/>
      <c r="AH410" s="93"/>
      <c r="AI410" s="93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</row>
    <row r="411" spans="1:75" x14ac:dyDescent="0.2">
      <c r="A411" s="84">
        <v>18</v>
      </c>
      <c r="M411" s="84"/>
      <c r="N411" s="34"/>
      <c r="O411" s="34"/>
      <c r="P411" s="34"/>
      <c r="Q411" s="34"/>
      <c r="R411" s="34"/>
      <c r="T411" s="34"/>
      <c r="U411" s="34"/>
      <c r="V411" s="34"/>
      <c r="W411" s="34"/>
      <c r="X411" s="34"/>
      <c r="Y411" s="34"/>
      <c r="Z411" s="34"/>
      <c r="AA411" s="84">
        <v>18</v>
      </c>
      <c r="AC411" s="84"/>
      <c r="AD411" s="90"/>
      <c r="AE411" s="90"/>
      <c r="AF411" s="92"/>
      <c r="AG411" s="92"/>
      <c r="AH411" s="93"/>
      <c r="AI411" s="93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</row>
    <row r="412" spans="1:75" x14ac:dyDescent="0.2">
      <c r="A412" s="84">
        <v>19</v>
      </c>
      <c r="M412" s="34"/>
      <c r="N412" s="34"/>
      <c r="O412" s="34"/>
      <c r="P412" s="34"/>
      <c r="Q412" s="34"/>
      <c r="R412" s="34"/>
      <c r="S412" s="84"/>
      <c r="T412" s="34"/>
      <c r="U412" s="34"/>
      <c r="V412" s="34"/>
      <c r="W412" s="34"/>
      <c r="X412" s="34"/>
      <c r="Y412" s="34"/>
      <c r="Z412" s="34"/>
      <c r="AA412" s="84">
        <v>19</v>
      </c>
      <c r="AC412" s="84"/>
      <c r="AD412" s="90"/>
      <c r="AE412" s="90"/>
      <c r="AF412" s="92"/>
      <c r="AG412" s="92"/>
      <c r="AH412" s="93"/>
      <c r="AI412" s="93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</row>
    <row r="413" spans="1:75" x14ac:dyDescent="0.2">
      <c r="A413" s="84">
        <v>20</v>
      </c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84">
        <v>20</v>
      </c>
      <c r="AC413" s="84"/>
      <c r="AD413" s="90"/>
      <c r="AE413" s="90"/>
      <c r="AF413" s="92"/>
      <c r="AG413" s="92"/>
      <c r="AH413" s="93"/>
      <c r="AI413" s="93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</row>
    <row r="414" spans="1:75" x14ac:dyDescent="0.2">
      <c r="A414" s="84">
        <v>21</v>
      </c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84">
        <v>21</v>
      </c>
      <c r="AC414" s="84"/>
      <c r="AD414" s="90"/>
      <c r="AE414" s="90"/>
      <c r="AF414" s="92"/>
      <c r="AG414" s="92"/>
      <c r="AH414" s="93"/>
      <c r="AI414" s="93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</row>
    <row r="415" spans="1:75" x14ac:dyDescent="0.2">
      <c r="A415" s="84">
        <v>22</v>
      </c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84">
        <v>22</v>
      </c>
      <c r="AC415" s="84"/>
      <c r="AD415" s="90"/>
      <c r="AE415" s="90"/>
      <c r="AF415" s="92"/>
      <c r="AG415" s="92"/>
      <c r="AH415" s="93"/>
      <c r="AI415" s="93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</row>
    <row r="416" spans="1:75" x14ac:dyDescent="0.2">
      <c r="A416" s="84">
        <v>23</v>
      </c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>
        <v>23</v>
      </c>
      <c r="AC416" s="84"/>
      <c r="AD416" s="90"/>
      <c r="AE416" s="90"/>
      <c r="AF416" s="92"/>
      <c r="AG416" s="92"/>
      <c r="AH416" s="93"/>
      <c r="AI416" s="93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</row>
    <row r="417" spans="1:75" x14ac:dyDescent="0.2">
      <c r="A417" s="84">
        <v>24</v>
      </c>
      <c r="M417" s="84"/>
      <c r="N417" s="84"/>
      <c r="O417" s="84"/>
      <c r="P417" s="84"/>
      <c r="Q417" s="84"/>
      <c r="R417" s="84"/>
      <c r="T417" s="84"/>
      <c r="U417" s="84"/>
      <c r="V417" s="84"/>
      <c r="W417" s="84"/>
      <c r="X417" s="84"/>
      <c r="Y417" s="84"/>
      <c r="Z417" s="84"/>
      <c r="AA417" s="84">
        <v>24</v>
      </c>
      <c r="AC417" s="84"/>
      <c r="AD417" s="90"/>
      <c r="AE417" s="90"/>
      <c r="AF417" s="92"/>
      <c r="AG417" s="92"/>
      <c r="AH417" s="93"/>
      <c r="AI417" s="93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</row>
    <row r="418" spans="1:75" x14ac:dyDescent="0.2">
      <c r="A418" s="84">
        <v>25</v>
      </c>
      <c r="M418" s="34"/>
      <c r="N418" s="34"/>
      <c r="O418" s="34"/>
      <c r="P418" s="84"/>
      <c r="Q418" s="34"/>
      <c r="R418" s="34"/>
      <c r="S418" s="84"/>
      <c r="T418" s="84"/>
      <c r="U418" s="34"/>
      <c r="V418" s="34"/>
      <c r="W418" s="34"/>
      <c r="X418" s="34"/>
      <c r="Y418" s="34"/>
      <c r="Z418" s="34"/>
      <c r="AA418" s="84">
        <v>25</v>
      </c>
      <c r="AC418" s="84"/>
      <c r="AD418" s="90"/>
      <c r="AE418" s="90"/>
      <c r="AF418" s="92"/>
      <c r="AG418" s="92"/>
      <c r="AH418" s="93"/>
      <c r="AI418" s="93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</row>
    <row r="419" spans="1:75" x14ac:dyDescent="0.2">
      <c r="A419" s="84">
        <v>26</v>
      </c>
      <c r="M419" s="34"/>
      <c r="N419" s="34"/>
      <c r="O419" s="34"/>
      <c r="P419" s="34"/>
      <c r="Q419" s="84"/>
      <c r="R419" s="34"/>
      <c r="S419" s="84"/>
      <c r="T419" s="34"/>
      <c r="U419" s="34"/>
      <c r="V419" s="34"/>
      <c r="W419" s="34"/>
      <c r="X419" s="34"/>
      <c r="Y419" s="34"/>
      <c r="Z419" s="34"/>
      <c r="AA419" s="84">
        <v>26</v>
      </c>
      <c r="AC419" s="84"/>
      <c r="AD419" s="90"/>
      <c r="AE419" s="90"/>
      <c r="AF419" s="92"/>
      <c r="AG419" s="92"/>
      <c r="AH419" s="93"/>
      <c r="AI419" s="93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</row>
    <row r="420" spans="1:75" x14ac:dyDescent="0.2">
      <c r="A420" s="84">
        <v>27</v>
      </c>
      <c r="M420" s="84"/>
      <c r="N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>
        <v>27</v>
      </c>
      <c r="AC420" s="84"/>
      <c r="AD420" s="90"/>
      <c r="AE420" s="90"/>
      <c r="AF420" s="92"/>
      <c r="AG420" s="92"/>
      <c r="AH420" s="93"/>
      <c r="AI420" s="93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</row>
    <row r="421" spans="1:75" x14ac:dyDescent="0.2">
      <c r="A421" s="84">
        <v>28</v>
      </c>
      <c r="M421" s="84"/>
      <c r="N421" s="84"/>
      <c r="Q421" s="84"/>
      <c r="T421" s="84"/>
      <c r="U421" s="84"/>
      <c r="V421" s="84"/>
      <c r="W421" s="84"/>
      <c r="X421" s="84"/>
      <c r="Y421" s="84"/>
      <c r="Z421" s="84"/>
      <c r="AA421" s="84">
        <v>28</v>
      </c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</row>
    <row r="422" spans="1:75" x14ac:dyDescent="0.2">
      <c r="A422" s="84">
        <v>29</v>
      </c>
      <c r="M422" s="84"/>
      <c r="N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>
        <v>29</v>
      </c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</row>
    <row r="423" spans="1:75" x14ac:dyDescent="0.2">
      <c r="A423" s="84">
        <v>30</v>
      </c>
      <c r="M423" s="34"/>
      <c r="N423" s="34"/>
      <c r="P423" s="84"/>
      <c r="Q423" s="84"/>
      <c r="R423" s="84"/>
      <c r="S423" s="84"/>
      <c r="T423" s="84"/>
      <c r="U423" s="34"/>
      <c r="V423" s="84"/>
      <c r="W423" s="84"/>
      <c r="X423" s="84"/>
      <c r="Y423" s="84"/>
      <c r="Z423" s="84"/>
      <c r="AA423" s="84">
        <v>30</v>
      </c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</row>
    <row r="424" spans="1:75" x14ac:dyDescent="0.2">
      <c r="A424" s="84">
        <v>31</v>
      </c>
      <c r="B424" s="84"/>
      <c r="C424" s="84"/>
      <c r="D424" s="84"/>
      <c r="E424" s="34"/>
      <c r="F424" s="34"/>
      <c r="G424" s="34"/>
      <c r="H424" s="34"/>
      <c r="I424" s="84"/>
      <c r="J424" s="84"/>
      <c r="K424" s="84"/>
      <c r="L424" s="84"/>
      <c r="M424" s="34"/>
      <c r="N424" s="34"/>
      <c r="O424" s="34"/>
      <c r="P424" s="34"/>
      <c r="Q424" s="84"/>
      <c r="R424" s="84"/>
      <c r="S424" s="84"/>
      <c r="T424" s="34"/>
      <c r="U424" s="34"/>
      <c r="V424" s="34"/>
      <c r="W424" s="34"/>
      <c r="X424" s="34"/>
      <c r="Y424" s="34"/>
      <c r="Z424" s="34"/>
      <c r="AA424" s="84">
        <v>31</v>
      </c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</row>
    <row r="425" spans="1:75" x14ac:dyDescent="0.2">
      <c r="A425" s="102" t="s">
        <v>37</v>
      </c>
      <c r="B425" s="102">
        <f t="shared" ref="B425:V425" si="53">SUM(B394:B424)</f>
        <v>0</v>
      </c>
      <c r="C425" s="102">
        <f t="shared" si="53"/>
        <v>0</v>
      </c>
      <c r="D425" s="102">
        <f t="shared" si="53"/>
        <v>0</v>
      </c>
      <c r="E425" s="102">
        <f t="shared" si="53"/>
        <v>0</v>
      </c>
      <c r="F425" s="102">
        <f t="shared" si="53"/>
        <v>0</v>
      </c>
      <c r="G425" s="102">
        <f t="shared" ref="G425:H425" si="54">SUM(G394:G424)</f>
        <v>0</v>
      </c>
      <c r="H425" s="102">
        <f t="shared" si="54"/>
        <v>0</v>
      </c>
      <c r="I425" s="102">
        <f t="shared" si="53"/>
        <v>0</v>
      </c>
      <c r="J425" s="102">
        <f t="shared" si="53"/>
        <v>0</v>
      </c>
      <c r="K425" s="102">
        <f t="shared" si="53"/>
        <v>0</v>
      </c>
      <c r="L425" s="102">
        <f t="shared" si="53"/>
        <v>0</v>
      </c>
      <c r="M425" s="102">
        <f t="shared" si="53"/>
        <v>0</v>
      </c>
      <c r="N425" s="102">
        <f t="shared" si="53"/>
        <v>0</v>
      </c>
      <c r="O425" s="102">
        <f t="shared" si="53"/>
        <v>0</v>
      </c>
      <c r="P425" s="102">
        <f t="shared" si="53"/>
        <v>0</v>
      </c>
      <c r="Q425" s="102">
        <f t="shared" si="53"/>
        <v>0</v>
      </c>
      <c r="R425" s="102">
        <f t="shared" si="53"/>
        <v>0</v>
      </c>
      <c r="S425" s="102">
        <f t="shared" si="53"/>
        <v>0</v>
      </c>
      <c r="T425" s="102">
        <f t="shared" si="53"/>
        <v>0</v>
      </c>
      <c r="U425" s="102">
        <f t="shared" si="53"/>
        <v>0</v>
      </c>
      <c r="V425" s="102">
        <f t="shared" si="53"/>
        <v>0</v>
      </c>
      <c r="W425" s="102"/>
      <c r="X425" s="102"/>
      <c r="Y425" s="102"/>
      <c r="Z425" s="102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</row>
    <row r="426" spans="1:75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</row>
    <row r="427" spans="1:75" x14ac:dyDescent="0.2">
      <c r="A427" s="137" t="s">
        <v>87</v>
      </c>
      <c r="B427" s="137">
        <f>SUM(B34+B69+B104+B139+B174+B210+B245+B281+B317+B353+B389+B425)</f>
        <v>0</v>
      </c>
      <c r="C427" s="137">
        <f>SUM(C34+C69+C104+C139+C174+C210+C245+C281+C317+C353+C389+C425)</f>
        <v>0</v>
      </c>
      <c r="D427" s="137">
        <f>SUM(D34+D69+D104+D139+D174+D210+D245+D281+D317+D353+D389+D425)</f>
        <v>0</v>
      </c>
      <c r="E427" s="137">
        <f>SUM(E34+E69+E104+E139+E174+E210+E245+E281+E317+E353+E389+E425)</f>
        <v>0</v>
      </c>
      <c r="F427" s="137">
        <f>SUM(F34+F69+F104+F139+F174+F210+F245+F281+F317+F353+F389+F425)</f>
        <v>0</v>
      </c>
      <c r="G427" s="137">
        <f t="shared" ref="G427:V427" si="55">SUM(G34+G69+G104+G139+G174+G210+G245+G281+G317+G353+G389+G425)</f>
        <v>0</v>
      </c>
      <c r="H427" s="137">
        <f t="shared" si="55"/>
        <v>0</v>
      </c>
      <c r="I427" s="137">
        <f t="shared" si="55"/>
        <v>0</v>
      </c>
      <c r="J427" s="137">
        <f t="shared" si="55"/>
        <v>0</v>
      </c>
      <c r="K427" s="137">
        <f t="shared" si="55"/>
        <v>0</v>
      </c>
      <c r="L427" s="137">
        <f t="shared" si="55"/>
        <v>0</v>
      </c>
      <c r="M427" s="137">
        <f t="shared" si="55"/>
        <v>0</v>
      </c>
      <c r="N427" s="137">
        <f t="shared" si="55"/>
        <v>0</v>
      </c>
      <c r="O427" s="137">
        <f t="shared" si="55"/>
        <v>0</v>
      </c>
      <c r="P427" s="137">
        <f t="shared" si="55"/>
        <v>0</v>
      </c>
      <c r="Q427" s="137">
        <f t="shared" si="55"/>
        <v>0</v>
      </c>
      <c r="R427" s="137">
        <f t="shared" si="55"/>
        <v>0</v>
      </c>
      <c r="S427" s="137">
        <f t="shared" si="55"/>
        <v>0</v>
      </c>
      <c r="T427" s="137">
        <f t="shared" si="55"/>
        <v>0</v>
      </c>
      <c r="U427" s="138">
        <f t="shared" si="55"/>
        <v>0</v>
      </c>
      <c r="V427" s="138">
        <f t="shared" si="55"/>
        <v>0.18</v>
      </c>
      <c r="W427" s="138"/>
      <c r="X427" s="138"/>
      <c r="Y427" s="138"/>
      <c r="Z427" s="138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</row>
    <row r="428" spans="1:75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</sheetData>
  <pageMargins left="0.7" right="0.7" top="0.75" bottom="0.75" header="0.3" footer="0.3"/>
  <tableParts count="1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X519"/>
  <sheetViews>
    <sheetView zoomScale="73" zoomScaleNormal="73" workbookViewId="0">
      <selection activeCell="T508" sqref="T508"/>
    </sheetView>
  </sheetViews>
  <sheetFormatPr defaultRowHeight="12.75" x14ac:dyDescent="0.2"/>
  <cols>
    <col min="2" max="2" width="14.42578125" customWidth="1"/>
    <col min="4" max="4" width="10.7109375" customWidth="1"/>
    <col min="10" max="10" width="11.85546875" customWidth="1"/>
    <col min="13" max="13" width="10.140625" customWidth="1"/>
    <col min="19" max="19" width="11.42578125" customWidth="1"/>
    <col min="20" max="20" width="11.28515625" customWidth="1"/>
    <col min="21" max="21" width="9.85546875" customWidth="1"/>
  </cols>
  <sheetData>
    <row r="1" spans="1:24" x14ac:dyDescent="0.2">
      <c r="A1" s="2" t="s">
        <v>0</v>
      </c>
      <c r="W1" s="34"/>
    </row>
    <row r="2" spans="1:24" x14ac:dyDescent="0.2">
      <c r="B2">
        <v>1990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S2" t="s">
        <v>16</v>
      </c>
      <c r="T2" t="s">
        <v>70</v>
      </c>
      <c r="U2" t="s">
        <v>66</v>
      </c>
      <c r="X2">
        <v>1990</v>
      </c>
    </row>
    <row r="3" spans="1:24" x14ac:dyDescent="0.2">
      <c r="B3" t="s">
        <v>0</v>
      </c>
      <c r="C3">
        <v>2.2999999999999998</v>
      </c>
      <c r="D3">
        <v>3.08</v>
      </c>
      <c r="E3">
        <v>2.4500000000000002</v>
      </c>
      <c r="F3">
        <v>2.61</v>
      </c>
      <c r="G3">
        <v>2.7</v>
      </c>
      <c r="H3">
        <v>3.07</v>
      </c>
      <c r="I3">
        <v>1.75</v>
      </c>
      <c r="K3">
        <v>3</v>
      </c>
      <c r="L3">
        <v>2.1</v>
      </c>
      <c r="M3">
        <v>1.95</v>
      </c>
      <c r="N3">
        <v>2.25</v>
      </c>
      <c r="O3">
        <v>2.5299999999999998</v>
      </c>
      <c r="Q3">
        <v>2.67</v>
      </c>
      <c r="S3">
        <v>1.7</v>
      </c>
    </row>
    <row r="4" spans="1:24" x14ac:dyDescent="0.2">
      <c r="B4" t="s">
        <v>38</v>
      </c>
      <c r="C4">
        <v>0.71</v>
      </c>
      <c r="D4">
        <v>1.25</v>
      </c>
      <c r="E4">
        <v>0.36</v>
      </c>
      <c r="F4">
        <v>0.8</v>
      </c>
      <c r="G4">
        <v>0.57999999999999996</v>
      </c>
      <c r="H4">
        <v>0.84</v>
      </c>
      <c r="I4">
        <v>0.99</v>
      </c>
      <c r="K4">
        <v>0.96</v>
      </c>
      <c r="L4">
        <v>0.85</v>
      </c>
      <c r="M4">
        <v>0.83</v>
      </c>
      <c r="N4">
        <v>0.85</v>
      </c>
      <c r="O4">
        <v>0.73</v>
      </c>
      <c r="Q4">
        <v>0.63</v>
      </c>
      <c r="S4">
        <v>0.98</v>
      </c>
    </row>
    <row r="5" spans="1:24" x14ac:dyDescent="0.2">
      <c r="B5" t="s">
        <v>40</v>
      </c>
      <c r="C5">
        <v>0.8</v>
      </c>
      <c r="D5">
        <v>0.92</v>
      </c>
      <c r="E5">
        <v>0.78</v>
      </c>
      <c r="F5">
        <v>1.3</v>
      </c>
      <c r="G5">
        <v>0.81</v>
      </c>
      <c r="H5">
        <v>0.97</v>
      </c>
      <c r="I5">
        <v>0.9</v>
      </c>
      <c r="K5">
        <v>0.94</v>
      </c>
      <c r="L5">
        <v>0.77</v>
      </c>
      <c r="M5">
        <v>0.93</v>
      </c>
      <c r="N5">
        <v>0.81</v>
      </c>
      <c r="O5">
        <v>0.65</v>
      </c>
      <c r="P5">
        <v>0.92</v>
      </c>
      <c r="Q5">
        <v>1.04</v>
      </c>
      <c r="S5">
        <v>1.1100000000000001</v>
      </c>
      <c r="T5">
        <v>0.57999999999999996</v>
      </c>
    </row>
    <row r="6" spans="1:24" x14ac:dyDescent="0.2">
      <c r="B6" t="s">
        <v>41</v>
      </c>
      <c r="C6">
        <v>2.8</v>
      </c>
      <c r="D6">
        <v>3.28</v>
      </c>
      <c r="E6">
        <v>3.62</v>
      </c>
      <c r="F6">
        <v>3.26</v>
      </c>
      <c r="G6">
        <v>3.04</v>
      </c>
      <c r="H6">
        <v>2.84</v>
      </c>
      <c r="I6">
        <v>2.71</v>
      </c>
      <c r="K6">
        <v>3.38</v>
      </c>
      <c r="L6">
        <v>2.5299999999999998</v>
      </c>
      <c r="M6">
        <v>3.31</v>
      </c>
      <c r="N6">
        <v>2.98</v>
      </c>
      <c r="O6">
        <v>2.7</v>
      </c>
      <c r="P6">
        <v>2.1</v>
      </c>
      <c r="Q6">
        <v>2.57</v>
      </c>
      <c r="S6">
        <v>3.02</v>
      </c>
      <c r="T6">
        <v>2.66</v>
      </c>
    </row>
    <row r="7" spans="1:24" x14ac:dyDescent="0.2">
      <c r="B7" t="s">
        <v>42</v>
      </c>
      <c r="C7">
        <v>2.39</v>
      </c>
      <c r="D7">
        <v>3.39</v>
      </c>
      <c r="E7">
        <v>2.14</v>
      </c>
      <c r="F7">
        <v>2.48</v>
      </c>
      <c r="G7">
        <v>2.36</v>
      </c>
      <c r="H7">
        <v>2.31</v>
      </c>
      <c r="I7">
        <v>2.04</v>
      </c>
      <c r="K7">
        <v>3.8</v>
      </c>
      <c r="L7">
        <v>1.49</v>
      </c>
      <c r="M7">
        <v>2.96</v>
      </c>
      <c r="N7">
        <v>1.27</v>
      </c>
      <c r="O7">
        <v>1.65</v>
      </c>
      <c r="P7">
        <v>1.87</v>
      </c>
      <c r="Q7">
        <v>2.2599999999999998</v>
      </c>
      <c r="S7">
        <v>2.4900000000000002</v>
      </c>
      <c r="T7">
        <v>1.92</v>
      </c>
    </row>
    <row r="8" spans="1:24" x14ac:dyDescent="0.2">
      <c r="B8" t="s">
        <v>43</v>
      </c>
      <c r="C8">
        <v>0.88</v>
      </c>
      <c r="D8">
        <v>1.53</v>
      </c>
      <c r="E8">
        <v>1.01</v>
      </c>
      <c r="F8">
        <v>1.19</v>
      </c>
      <c r="G8">
        <v>0.39</v>
      </c>
      <c r="H8">
        <v>0.79</v>
      </c>
      <c r="I8">
        <v>0.64</v>
      </c>
      <c r="K8">
        <v>1.1100000000000001</v>
      </c>
      <c r="L8">
        <v>0.82</v>
      </c>
      <c r="M8">
        <v>1.19</v>
      </c>
      <c r="N8">
        <v>0.63</v>
      </c>
      <c r="O8">
        <v>0.86</v>
      </c>
      <c r="Q8">
        <v>0.95</v>
      </c>
      <c r="S8">
        <v>1.28</v>
      </c>
      <c r="T8">
        <v>0.86</v>
      </c>
    </row>
    <row r="9" spans="1:24" x14ac:dyDescent="0.2">
      <c r="B9" t="s">
        <v>45</v>
      </c>
      <c r="C9">
        <v>0.57000000000000006</v>
      </c>
      <c r="D9">
        <v>0.55000000000000004</v>
      </c>
      <c r="E9">
        <v>0.55000000000000004</v>
      </c>
      <c r="F9">
        <v>0.81</v>
      </c>
      <c r="G9">
        <v>0.63</v>
      </c>
      <c r="H9">
        <v>0.74</v>
      </c>
      <c r="K9">
        <v>0.8</v>
      </c>
      <c r="L9">
        <v>0.4</v>
      </c>
      <c r="M9">
        <v>0.38</v>
      </c>
      <c r="N9">
        <v>0.22</v>
      </c>
      <c r="O9">
        <v>0.4900000000000001</v>
      </c>
      <c r="Q9">
        <v>0.7</v>
      </c>
      <c r="S9">
        <v>0.78999999999999992</v>
      </c>
      <c r="T9">
        <v>0.58000000000000007</v>
      </c>
    </row>
    <row r="10" spans="1:24" x14ac:dyDescent="0.2">
      <c r="B10" t="s">
        <v>58</v>
      </c>
      <c r="C10">
        <v>1.1800000000000002</v>
      </c>
      <c r="D10">
        <v>1.1300000000000001</v>
      </c>
      <c r="E10">
        <v>0.90999999999999992</v>
      </c>
      <c r="F10">
        <v>1.39</v>
      </c>
      <c r="G10">
        <v>0.81500000000000006</v>
      </c>
      <c r="H10">
        <v>1</v>
      </c>
      <c r="I10">
        <v>1.24</v>
      </c>
      <c r="K10">
        <v>1.1000000000000001</v>
      </c>
      <c r="L10">
        <v>0.76</v>
      </c>
      <c r="M10">
        <v>0.73</v>
      </c>
      <c r="N10">
        <v>0.93000000000000016</v>
      </c>
      <c r="O10">
        <v>0.78999999999999992</v>
      </c>
      <c r="Q10">
        <v>0.91</v>
      </c>
      <c r="S10">
        <v>1.26</v>
      </c>
      <c r="T10">
        <v>1.4300000000000002</v>
      </c>
    </row>
    <row r="11" spans="1:24" x14ac:dyDescent="0.2">
      <c r="B11" t="s">
        <v>59</v>
      </c>
      <c r="C11">
        <v>0.04</v>
      </c>
      <c r="F11">
        <v>0.09</v>
      </c>
      <c r="I11">
        <v>0.02</v>
      </c>
      <c r="L11">
        <v>0.06</v>
      </c>
      <c r="M11">
        <v>1.42</v>
      </c>
      <c r="O11">
        <v>0.03</v>
      </c>
      <c r="Q11">
        <v>0</v>
      </c>
      <c r="S11">
        <v>0.1</v>
      </c>
      <c r="T11">
        <v>0.05</v>
      </c>
    </row>
    <row r="12" spans="1:24" x14ac:dyDescent="0.2">
      <c r="B12" t="s">
        <v>60</v>
      </c>
      <c r="C12">
        <v>1.9300000000000002</v>
      </c>
      <c r="D12">
        <v>2.1999999999999997</v>
      </c>
      <c r="E12">
        <v>2.06</v>
      </c>
      <c r="F12">
        <v>2.62</v>
      </c>
      <c r="G12">
        <v>2.37</v>
      </c>
      <c r="H12">
        <v>1.98</v>
      </c>
      <c r="I12">
        <v>3.26</v>
      </c>
      <c r="K12">
        <v>2.3199999999999998</v>
      </c>
      <c r="L12">
        <v>2.23</v>
      </c>
      <c r="M12">
        <v>0.60000000000000009</v>
      </c>
      <c r="N12">
        <v>2.3000000000000003</v>
      </c>
      <c r="O12">
        <v>1.6800000000000002</v>
      </c>
      <c r="P12">
        <v>2.2600000000000002</v>
      </c>
      <c r="Q12">
        <v>2.0499999999999998</v>
      </c>
      <c r="S12">
        <v>2.2799999999999998</v>
      </c>
      <c r="T12">
        <v>2.0499999999999998</v>
      </c>
    </row>
    <row r="13" spans="1:24" x14ac:dyDescent="0.2">
      <c r="B13" t="s">
        <v>61</v>
      </c>
      <c r="C13">
        <v>1.6</v>
      </c>
      <c r="D13">
        <v>2.5299999999999998</v>
      </c>
      <c r="E13">
        <v>1.73</v>
      </c>
      <c r="F13">
        <v>3.08</v>
      </c>
      <c r="G13">
        <v>2.1300000000000003</v>
      </c>
      <c r="H13">
        <v>2.3800000000000003</v>
      </c>
      <c r="I13">
        <v>1.55</v>
      </c>
      <c r="K13">
        <v>2.0699999999999998</v>
      </c>
      <c r="L13">
        <v>2.0499999999999998</v>
      </c>
      <c r="M13">
        <v>2.46</v>
      </c>
      <c r="N13">
        <v>1.74</v>
      </c>
      <c r="O13">
        <v>2.09</v>
      </c>
      <c r="P13">
        <v>2.11</v>
      </c>
      <c r="Q13">
        <v>2.2200000000000002</v>
      </c>
      <c r="S13">
        <v>2.8000000000000003</v>
      </c>
      <c r="T13">
        <v>2</v>
      </c>
    </row>
    <row r="14" spans="1:24" x14ac:dyDescent="0.2">
      <c r="B14" t="s">
        <v>62</v>
      </c>
      <c r="C14">
        <v>1.1400000000000001</v>
      </c>
      <c r="D14">
        <v>1.85</v>
      </c>
      <c r="E14">
        <v>1.17</v>
      </c>
      <c r="F14">
        <v>1.52</v>
      </c>
      <c r="G14">
        <v>0.95</v>
      </c>
      <c r="H14">
        <v>1.21</v>
      </c>
      <c r="I14">
        <v>1.5200000000000002</v>
      </c>
      <c r="K14">
        <v>1.8599999999999999</v>
      </c>
      <c r="L14">
        <v>1.5300000000000002</v>
      </c>
      <c r="M14">
        <v>1.79</v>
      </c>
      <c r="N14">
        <v>1.4800000000000002</v>
      </c>
      <c r="O14">
        <v>1.52</v>
      </c>
      <c r="Q14">
        <v>1.36</v>
      </c>
      <c r="S14">
        <v>1.36</v>
      </c>
      <c r="T14">
        <v>0.9</v>
      </c>
    </row>
    <row r="16" spans="1:24" x14ac:dyDescent="0.2">
      <c r="C16">
        <v>16.34</v>
      </c>
      <c r="D16">
        <v>21.710000000000004</v>
      </c>
      <c r="E16">
        <v>16.78</v>
      </c>
      <c r="F16">
        <v>21.150000000000002</v>
      </c>
      <c r="G16">
        <v>16.775000000000002</v>
      </c>
      <c r="H16">
        <v>18.130000000000003</v>
      </c>
      <c r="I16">
        <v>16.62</v>
      </c>
      <c r="K16">
        <v>21.34</v>
      </c>
      <c r="L16">
        <v>15.590000000000003</v>
      </c>
      <c r="M16">
        <v>18.55</v>
      </c>
      <c r="N16">
        <v>15.460000000000003</v>
      </c>
      <c r="O16">
        <v>15.719999999999997</v>
      </c>
      <c r="P16">
        <v>9.26</v>
      </c>
      <c r="Q16">
        <v>17.36</v>
      </c>
      <c r="S16">
        <v>19.169999999999998</v>
      </c>
      <c r="T16">
        <v>13.030000000000003</v>
      </c>
    </row>
    <row r="18" spans="2:24" x14ac:dyDescent="0.2">
      <c r="B18">
        <v>1991</v>
      </c>
      <c r="C18" t="s">
        <v>1</v>
      </c>
      <c r="D18" t="s">
        <v>2</v>
      </c>
      <c r="E18" t="s">
        <v>3</v>
      </c>
      <c r="F18" t="s">
        <v>4</v>
      </c>
      <c r="G18" t="s">
        <v>5</v>
      </c>
      <c r="H18" t="s">
        <v>6</v>
      </c>
      <c r="I18" t="s">
        <v>7</v>
      </c>
      <c r="K18" t="s">
        <v>9</v>
      </c>
      <c r="L18" t="s">
        <v>10</v>
      </c>
      <c r="M18" t="s">
        <v>11</v>
      </c>
      <c r="N18" t="s">
        <v>12</v>
      </c>
      <c r="O18" t="s">
        <v>13</v>
      </c>
      <c r="P18" t="s">
        <v>14</v>
      </c>
      <c r="Q18" t="s">
        <v>15</v>
      </c>
      <c r="S18" t="s">
        <v>16</v>
      </c>
      <c r="T18" t="s">
        <v>70</v>
      </c>
      <c r="U18" t="s">
        <v>66</v>
      </c>
      <c r="X18">
        <v>1991</v>
      </c>
    </row>
    <row r="19" spans="2:24" x14ac:dyDescent="0.2">
      <c r="B19" t="s">
        <v>0</v>
      </c>
      <c r="C19">
        <v>1.29</v>
      </c>
      <c r="D19">
        <v>0.26</v>
      </c>
      <c r="E19">
        <v>0.93</v>
      </c>
      <c r="F19">
        <v>1.56</v>
      </c>
      <c r="G19">
        <v>0.87</v>
      </c>
      <c r="H19">
        <v>1.3800000000000001</v>
      </c>
      <c r="I19">
        <v>0.72000000000000008</v>
      </c>
      <c r="K19">
        <v>1.2099999999999997</v>
      </c>
      <c r="L19">
        <v>1.2100000000000002</v>
      </c>
      <c r="M19">
        <v>0.83</v>
      </c>
      <c r="N19">
        <v>1.01</v>
      </c>
      <c r="O19">
        <v>0.68</v>
      </c>
      <c r="P19">
        <v>1.43</v>
      </c>
      <c r="Q19">
        <v>1.2300000000000002</v>
      </c>
      <c r="S19">
        <v>1.2000000000000002</v>
      </c>
    </row>
    <row r="20" spans="2:24" x14ac:dyDescent="0.2">
      <c r="B20" t="s">
        <v>38</v>
      </c>
      <c r="C20">
        <v>0.70000000000000007</v>
      </c>
      <c r="D20">
        <v>0.91</v>
      </c>
      <c r="E20">
        <v>0.55000000000000004</v>
      </c>
      <c r="F20">
        <v>0.98000000000000009</v>
      </c>
      <c r="G20">
        <v>0.98000000000000009</v>
      </c>
      <c r="H20">
        <v>0.76</v>
      </c>
      <c r="I20">
        <v>0.6</v>
      </c>
      <c r="K20">
        <v>0.83000000000000007</v>
      </c>
      <c r="L20">
        <v>0.94000000000000017</v>
      </c>
      <c r="M20">
        <v>0.77</v>
      </c>
      <c r="N20">
        <v>0.77</v>
      </c>
      <c r="O20">
        <v>0.48</v>
      </c>
      <c r="P20">
        <v>0.48</v>
      </c>
      <c r="Q20">
        <v>1.17</v>
      </c>
      <c r="S20">
        <v>1.1400000000000001</v>
      </c>
    </row>
    <row r="21" spans="2:24" x14ac:dyDescent="0.2">
      <c r="B21" t="s">
        <v>40</v>
      </c>
      <c r="C21">
        <v>1.59</v>
      </c>
      <c r="D21">
        <v>1.9200000000000004</v>
      </c>
      <c r="E21">
        <v>2.06</v>
      </c>
      <c r="F21">
        <v>2.5599999999999996</v>
      </c>
      <c r="G21">
        <v>1.9600000000000002</v>
      </c>
      <c r="H21">
        <v>2.1800000000000002</v>
      </c>
      <c r="I21">
        <v>2.3999999999999995</v>
      </c>
      <c r="K21">
        <v>1.59</v>
      </c>
      <c r="L21">
        <v>2.17</v>
      </c>
      <c r="M21">
        <v>2.5</v>
      </c>
      <c r="N21">
        <v>1.88</v>
      </c>
      <c r="O21">
        <v>1.4700000000000002</v>
      </c>
      <c r="P21">
        <v>2.41</v>
      </c>
      <c r="Q21">
        <v>2.1700000000000004</v>
      </c>
      <c r="S21">
        <v>2.7499999999999996</v>
      </c>
    </row>
    <row r="22" spans="2:24" x14ac:dyDescent="0.2">
      <c r="B22" t="s">
        <v>41</v>
      </c>
      <c r="C22">
        <v>0.83</v>
      </c>
      <c r="D22">
        <v>0.83000000000000007</v>
      </c>
      <c r="E22">
        <v>0.72000000000000008</v>
      </c>
      <c r="F22">
        <v>0.93</v>
      </c>
      <c r="G22">
        <v>0.75000000000000011</v>
      </c>
      <c r="H22">
        <v>0.77</v>
      </c>
      <c r="I22">
        <v>1.39</v>
      </c>
      <c r="K22">
        <v>1.23</v>
      </c>
      <c r="L22">
        <v>1.2</v>
      </c>
      <c r="M22">
        <v>0.94</v>
      </c>
      <c r="N22">
        <v>0.89</v>
      </c>
      <c r="O22">
        <v>0.81</v>
      </c>
      <c r="P22">
        <v>1.1600000000000001</v>
      </c>
      <c r="Q22">
        <v>1.1200000000000001</v>
      </c>
      <c r="S22">
        <v>1.04</v>
      </c>
    </row>
    <row r="23" spans="2:24" x14ac:dyDescent="0.2">
      <c r="B23" t="s">
        <v>42</v>
      </c>
      <c r="C23">
        <v>2.12</v>
      </c>
      <c r="D23">
        <v>3.0100000000000002</v>
      </c>
      <c r="E23">
        <v>2.58</v>
      </c>
      <c r="F23">
        <v>2.34</v>
      </c>
      <c r="G23">
        <v>2.94</v>
      </c>
      <c r="H23">
        <v>2.4</v>
      </c>
      <c r="I23">
        <v>3.15</v>
      </c>
      <c r="K23">
        <v>3.0899999999999994</v>
      </c>
      <c r="L23">
        <v>2.6100000000000003</v>
      </c>
      <c r="M23">
        <v>3.0700000000000003</v>
      </c>
      <c r="N23">
        <v>3.02</v>
      </c>
      <c r="O23">
        <v>2.21</v>
      </c>
      <c r="P23">
        <v>2.46</v>
      </c>
      <c r="Q23">
        <v>2.3099999999999996</v>
      </c>
      <c r="S23">
        <v>3.1300000000000003</v>
      </c>
    </row>
    <row r="24" spans="2:24" x14ac:dyDescent="0.2">
      <c r="B24" t="s">
        <v>43</v>
      </c>
      <c r="C24">
        <v>2.27</v>
      </c>
      <c r="D24">
        <v>2.1100000000000003</v>
      </c>
      <c r="E24">
        <v>1.79</v>
      </c>
      <c r="F24">
        <v>2.1399999999999997</v>
      </c>
      <c r="G24">
        <v>2.5</v>
      </c>
      <c r="H24">
        <v>1.8200000000000003</v>
      </c>
      <c r="I24">
        <v>1.9600000000000002</v>
      </c>
      <c r="K24">
        <v>2.0000000000000004</v>
      </c>
      <c r="L24">
        <v>2.06</v>
      </c>
      <c r="M24">
        <v>2.14</v>
      </c>
      <c r="N24">
        <v>2.8800000000000003</v>
      </c>
      <c r="O24">
        <v>2.7199999999999998</v>
      </c>
      <c r="P24">
        <v>1.37</v>
      </c>
      <c r="Q24">
        <v>1.85</v>
      </c>
      <c r="S24">
        <v>1.78</v>
      </c>
    </row>
    <row r="25" spans="2:24" x14ac:dyDescent="0.2">
      <c r="B25" t="s">
        <v>45</v>
      </c>
      <c r="C25">
        <v>0.21</v>
      </c>
      <c r="D25">
        <v>0.27999999999999997</v>
      </c>
      <c r="E25">
        <v>0.21000000000000002</v>
      </c>
      <c r="F25">
        <v>0.43</v>
      </c>
      <c r="G25">
        <v>0.24</v>
      </c>
      <c r="H25">
        <v>0.34</v>
      </c>
      <c r="I25">
        <v>0.08</v>
      </c>
      <c r="K25">
        <v>0.33</v>
      </c>
      <c r="L25">
        <v>0.16</v>
      </c>
      <c r="M25">
        <v>0.46</v>
      </c>
      <c r="N25">
        <v>0.25</v>
      </c>
      <c r="O25">
        <v>0.21</v>
      </c>
      <c r="P25">
        <v>0.36</v>
      </c>
      <c r="Q25">
        <v>0.35000000000000003</v>
      </c>
      <c r="S25">
        <v>0.52</v>
      </c>
    </row>
    <row r="26" spans="2:24" x14ac:dyDescent="0.2">
      <c r="B26" t="s">
        <v>58</v>
      </c>
      <c r="C26">
        <v>2.1800000000000002</v>
      </c>
      <c r="D26">
        <v>0.48</v>
      </c>
      <c r="E26">
        <v>0.52</v>
      </c>
      <c r="F26">
        <v>0.56000000000000005</v>
      </c>
      <c r="G26">
        <v>0.16999999999999998</v>
      </c>
      <c r="H26">
        <v>0.19</v>
      </c>
      <c r="I26">
        <v>0.55000000000000004</v>
      </c>
      <c r="K26">
        <v>1.05</v>
      </c>
      <c r="L26">
        <v>0.58000000000000007</v>
      </c>
      <c r="M26">
        <v>0.21</v>
      </c>
      <c r="N26">
        <v>0.47000000000000003</v>
      </c>
      <c r="O26">
        <v>0.12</v>
      </c>
      <c r="P26">
        <v>0.9</v>
      </c>
      <c r="Q26">
        <v>0.13999999999999999</v>
      </c>
      <c r="S26">
        <v>0.18</v>
      </c>
      <c r="T26">
        <v>0.5</v>
      </c>
    </row>
    <row r="27" spans="2:24" x14ac:dyDescent="0.2">
      <c r="B27" t="s">
        <v>59</v>
      </c>
      <c r="F27">
        <v>0.15</v>
      </c>
      <c r="O27">
        <v>0.06</v>
      </c>
    </row>
    <row r="28" spans="2:24" x14ac:dyDescent="0.2">
      <c r="B28" t="s">
        <v>60</v>
      </c>
      <c r="C28">
        <v>0.20500000000000002</v>
      </c>
      <c r="D28">
        <v>0.66999999999999993</v>
      </c>
      <c r="E28">
        <v>0.16</v>
      </c>
      <c r="F28">
        <v>1.1299999999999999</v>
      </c>
      <c r="G28">
        <v>0.86</v>
      </c>
      <c r="H28">
        <v>0.76</v>
      </c>
      <c r="I28">
        <v>1.0799999999999998</v>
      </c>
      <c r="K28">
        <v>1.1299999999999999</v>
      </c>
      <c r="L28">
        <v>1.1200000000000001</v>
      </c>
      <c r="M28">
        <v>0.67</v>
      </c>
      <c r="N28">
        <v>0.79</v>
      </c>
      <c r="O28">
        <v>0.66999999999999993</v>
      </c>
      <c r="P28">
        <v>1.18</v>
      </c>
      <c r="Q28">
        <v>0.69000000000000006</v>
      </c>
      <c r="S28">
        <v>1.05</v>
      </c>
      <c r="T28">
        <v>0.2</v>
      </c>
    </row>
    <row r="29" spans="2:24" x14ac:dyDescent="0.2">
      <c r="B29" t="s">
        <v>61</v>
      </c>
      <c r="C29">
        <v>2.25</v>
      </c>
      <c r="D29">
        <v>4.1000000000000005</v>
      </c>
      <c r="E29">
        <v>3.37</v>
      </c>
      <c r="F29">
        <v>4.45</v>
      </c>
      <c r="G29">
        <v>3.9600000000000004</v>
      </c>
      <c r="H29">
        <v>3.41</v>
      </c>
      <c r="I29">
        <v>3.47</v>
      </c>
      <c r="K29">
        <v>3.75</v>
      </c>
      <c r="L29">
        <v>3.5999999999999996</v>
      </c>
      <c r="M29">
        <v>3.58</v>
      </c>
      <c r="N29">
        <v>3.02</v>
      </c>
      <c r="O29">
        <v>3.34</v>
      </c>
      <c r="P29">
        <v>2.44</v>
      </c>
      <c r="Q29">
        <v>3.67</v>
      </c>
      <c r="S29">
        <v>4.3999999999999995</v>
      </c>
      <c r="T29">
        <v>3.09</v>
      </c>
    </row>
    <row r="30" spans="2:24" x14ac:dyDescent="0.2">
      <c r="B30" t="s">
        <v>62</v>
      </c>
      <c r="C30">
        <v>0.64</v>
      </c>
      <c r="D30">
        <v>1.4000000000000001</v>
      </c>
      <c r="E30">
        <v>1.02</v>
      </c>
      <c r="F30">
        <v>1.34</v>
      </c>
      <c r="G30">
        <v>0.94</v>
      </c>
      <c r="H30">
        <v>1.3599999999999999</v>
      </c>
      <c r="I30">
        <v>0.87000000000000011</v>
      </c>
      <c r="K30">
        <v>1.39</v>
      </c>
      <c r="L30">
        <v>1.06</v>
      </c>
      <c r="M30">
        <v>2.17</v>
      </c>
      <c r="N30">
        <v>0.9900000000000001</v>
      </c>
      <c r="O30">
        <v>0.91999999999999993</v>
      </c>
      <c r="P30">
        <v>0.94000000000000006</v>
      </c>
      <c r="Q30">
        <v>1.3099999999999998</v>
      </c>
      <c r="S30">
        <v>0.96</v>
      </c>
      <c r="T30">
        <v>1.8800000000000001</v>
      </c>
    </row>
    <row r="32" spans="2:24" x14ac:dyDescent="0.2">
      <c r="C32">
        <v>14.285000000000002</v>
      </c>
      <c r="D32">
        <v>15.97</v>
      </c>
      <c r="E32">
        <v>13.91</v>
      </c>
      <c r="F32">
        <v>18.569999999999997</v>
      </c>
      <c r="G32">
        <v>16.170000000000002</v>
      </c>
      <c r="H32">
        <v>15.37</v>
      </c>
      <c r="I32">
        <v>16.270000000000003</v>
      </c>
      <c r="K32">
        <v>17.600000000000001</v>
      </c>
      <c r="L32">
        <v>16.71</v>
      </c>
      <c r="M32">
        <v>17.340000000000003</v>
      </c>
      <c r="N32">
        <v>15.97</v>
      </c>
      <c r="O32">
        <v>13.690000000000001</v>
      </c>
      <c r="P32">
        <v>15.129999999999999</v>
      </c>
      <c r="Q32">
        <v>16.009999999999998</v>
      </c>
      <c r="S32">
        <v>18.149999999999999</v>
      </c>
      <c r="T32">
        <v>5.67</v>
      </c>
    </row>
    <row r="34" spans="2:24" x14ac:dyDescent="0.2">
      <c r="B34">
        <v>1992</v>
      </c>
      <c r="C34" t="s">
        <v>1</v>
      </c>
      <c r="D34" t="s">
        <v>2</v>
      </c>
      <c r="E34" t="s">
        <v>3</v>
      </c>
      <c r="F34" t="s">
        <v>4</v>
      </c>
      <c r="G34" t="s">
        <v>5</v>
      </c>
      <c r="H34" t="s">
        <v>6</v>
      </c>
      <c r="I34" t="s">
        <v>7</v>
      </c>
      <c r="K34" t="s">
        <v>9</v>
      </c>
      <c r="L34" t="s">
        <v>10</v>
      </c>
      <c r="M34" t="s">
        <v>11</v>
      </c>
      <c r="N34" t="s">
        <v>12</v>
      </c>
      <c r="O34" t="s">
        <v>13</v>
      </c>
      <c r="P34" t="s">
        <v>14</v>
      </c>
      <c r="Q34" t="s">
        <v>15</v>
      </c>
      <c r="S34" t="s">
        <v>16</v>
      </c>
      <c r="T34" t="s">
        <v>70</v>
      </c>
      <c r="U34" t="s">
        <v>66</v>
      </c>
      <c r="X34">
        <v>1992</v>
      </c>
    </row>
    <row r="35" spans="2:24" x14ac:dyDescent="0.2">
      <c r="B35" t="s">
        <v>0</v>
      </c>
      <c r="C35">
        <v>0.87000000000000011</v>
      </c>
      <c r="D35">
        <v>1.1000000000000001</v>
      </c>
      <c r="E35">
        <v>0.77999999999999992</v>
      </c>
      <c r="F35">
        <v>1.84</v>
      </c>
      <c r="G35">
        <v>1.25</v>
      </c>
      <c r="H35">
        <v>1.1400000000000001</v>
      </c>
      <c r="I35">
        <v>1.01</v>
      </c>
      <c r="K35">
        <v>0.93</v>
      </c>
      <c r="L35">
        <v>1.1400000000000001</v>
      </c>
      <c r="M35">
        <v>0.87</v>
      </c>
      <c r="N35">
        <v>0.70000000000000007</v>
      </c>
      <c r="O35">
        <v>0.93000000000000027</v>
      </c>
      <c r="P35">
        <v>0.69</v>
      </c>
      <c r="Q35">
        <v>1.17</v>
      </c>
      <c r="S35">
        <v>1.8100000000000003</v>
      </c>
      <c r="T35">
        <v>0.81</v>
      </c>
    </row>
    <row r="36" spans="2:24" x14ac:dyDescent="0.2">
      <c r="B36" t="s">
        <v>38</v>
      </c>
      <c r="C36">
        <v>1.1000000000000001</v>
      </c>
      <c r="D36">
        <v>1.4500000000000002</v>
      </c>
      <c r="E36">
        <v>1.3800000000000001</v>
      </c>
      <c r="F36">
        <v>2.1999999999999993</v>
      </c>
      <c r="G36">
        <v>1.6100000000000005</v>
      </c>
      <c r="H36">
        <v>1.66</v>
      </c>
      <c r="I36">
        <v>1.7900000000000003</v>
      </c>
      <c r="K36">
        <v>1.33</v>
      </c>
      <c r="L36">
        <v>1.7899999999999998</v>
      </c>
      <c r="M36">
        <v>1.72</v>
      </c>
      <c r="N36">
        <v>1.5899999999999999</v>
      </c>
      <c r="O36">
        <v>1.03</v>
      </c>
      <c r="P36">
        <v>1.93</v>
      </c>
      <c r="Q36">
        <v>1.95</v>
      </c>
      <c r="S36">
        <v>2.1</v>
      </c>
      <c r="T36">
        <v>0.95000000000000007</v>
      </c>
    </row>
    <row r="37" spans="2:24" x14ac:dyDescent="0.2">
      <c r="B37" t="s">
        <v>40</v>
      </c>
      <c r="C37">
        <v>0.27</v>
      </c>
      <c r="D37">
        <v>0.39</v>
      </c>
      <c r="E37">
        <v>0.12</v>
      </c>
      <c r="F37">
        <v>0.30000000000000004</v>
      </c>
      <c r="G37">
        <v>0.3</v>
      </c>
      <c r="H37">
        <v>0.29000000000000004</v>
      </c>
      <c r="I37">
        <v>0.12000000000000001</v>
      </c>
      <c r="K37">
        <v>0.33</v>
      </c>
      <c r="L37">
        <v>0.42000000000000004</v>
      </c>
      <c r="M37">
        <v>0.17</v>
      </c>
      <c r="N37">
        <v>0.28999999999999998</v>
      </c>
      <c r="O37">
        <v>0.51</v>
      </c>
      <c r="P37">
        <v>0.28000000000000003</v>
      </c>
      <c r="Q37">
        <v>0.17</v>
      </c>
      <c r="S37">
        <v>0.26</v>
      </c>
      <c r="T37">
        <v>0.32000000000000006</v>
      </c>
    </row>
    <row r="38" spans="2:24" x14ac:dyDescent="0.2">
      <c r="B38" t="s">
        <v>41</v>
      </c>
      <c r="C38">
        <v>1.9600000000000002</v>
      </c>
      <c r="D38">
        <v>3.05</v>
      </c>
      <c r="E38">
        <v>2.14</v>
      </c>
      <c r="F38">
        <v>2.16</v>
      </c>
      <c r="G38">
        <v>2.42</v>
      </c>
      <c r="H38">
        <v>2.17</v>
      </c>
      <c r="I38">
        <v>2.0499999999999998</v>
      </c>
      <c r="K38">
        <v>2.65</v>
      </c>
      <c r="L38">
        <v>2.3000000000000003</v>
      </c>
      <c r="M38">
        <v>2.72</v>
      </c>
      <c r="N38">
        <v>2.2800000000000002</v>
      </c>
      <c r="O38">
        <v>2.4300000000000002</v>
      </c>
      <c r="P38">
        <v>2.15</v>
      </c>
      <c r="Q38">
        <v>2.2399999999999998</v>
      </c>
      <c r="S38">
        <v>2.2300000000000004</v>
      </c>
      <c r="T38">
        <v>2.0499999999999998</v>
      </c>
    </row>
    <row r="39" spans="2:24" x14ac:dyDescent="0.2">
      <c r="B39" t="s">
        <v>42</v>
      </c>
      <c r="C39">
        <v>0.45999999999999996</v>
      </c>
      <c r="D39">
        <v>0.36</v>
      </c>
      <c r="E39">
        <v>0.26</v>
      </c>
      <c r="F39">
        <v>0.23</v>
      </c>
      <c r="G39">
        <v>0.37</v>
      </c>
      <c r="H39">
        <v>0.18</v>
      </c>
      <c r="I39">
        <v>0.16</v>
      </c>
      <c r="K39">
        <v>0.39</v>
      </c>
      <c r="L39">
        <v>0.17</v>
      </c>
      <c r="M39">
        <v>0.22</v>
      </c>
      <c r="N39">
        <v>0.23</v>
      </c>
      <c r="O39">
        <v>0.51</v>
      </c>
      <c r="P39">
        <v>0.15</v>
      </c>
      <c r="Q39">
        <v>0.19</v>
      </c>
      <c r="S39">
        <v>0.28000000000000003</v>
      </c>
      <c r="T39">
        <v>0.4</v>
      </c>
    </row>
    <row r="40" spans="2:24" x14ac:dyDescent="0.2">
      <c r="B40" t="s">
        <v>43</v>
      </c>
      <c r="C40">
        <v>0.57999999999999996</v>
      </c>
      <c r="D40">
        <v>1.7999999999999998</v>
      </c>
      <c r="E40">
        <v>0.79</v>
      </c>
      <c r="F40">
        <v>1.02</v>
      </c>
      <c r="G40">
        <v>1.4400000000000004</v>
      </c>
      <c r="H40">
        <v>0.72000000000000008</v>
      </c>
      <c r="I40">
        <v>0.54</v>
      </c>
      <c r="K40">
        <v>0.85999999999999988</v>
      </c>
      <c r="L40">
        <v>0.68</v>
      </c>
      <c r="M40">
        <v>1.02</v>
      </c>
      <c r="N40">
        <v>0.78000000000000014</v>
      </c>
      <c r="O40">
        <v>1.25</v>
      </c>
      <c r="P40">
        <v>0.42000000000000004</v>
      </c>
      <c r="Q40">
        <v>1</v>
      </c>
      <c r="S40">
        <v>1.2</v>
      </c>
      <c r="T40">
        <v>1.69</v>
      </c>
    </row>
    <row r="41" spans="2:24" x14ac:dyDescent="0.2">
      <c r="B41" t="s">
        <v>45</v>
      </c>
      <c r="C41">
        <v>0.81</v>
      </c>
      <c r="D41">
        <v>1.53</v>
      </c>
      <c r="E41">
        <v>0.96000000000000008</v>
      </c>
      <c r="F41">
        <v>1.83</v>
      </c>
      <c r="G41">
        <v>1.08</v>
      </c>
      <c r="H41">
        <v>0.67</v>
      </c>
      <c r="I41">
        <v>1.0900000000000001</v>
      </c>
      <c r="K41">
        <v>1.04</v>
      </c>
      <c r="L41">
        <v>0.96</v>
      </c>
      <c r="M41">
        <v>1.0299999999999998</v>
      </c>
      <c r="N41">
        <v>0.69000000000000006</v>
      </c>
      <c r="O41">
        <v>1.23</v>
      </c>
      <c r="P41">
        <v>1.48</v>
      </c>
      <c r="Q41">
        <v>0.85</v>
      </c>
      <c r="S41">
        <v>1.9800000000000002</v>
      </c>
      <c r="T41">
        <v>1.07</v>
      </c>
    </row>
    <row r="42" spans="2:24" x14ac:dyDescent="0.2">
      <c r="B42" t="s">
        <v>58</v>
      </c>
      <c r="C42">
        <v>1.38</v>
      </c>
      <c r="D42">
        <v>1.1800000000000002</v>
      </c>
      <c r="E42">
        <v>0.99</v>
      </c>
      <c r="F42">
        <v>1.3900000000000001</v>
      </c>
      <c r="G42">
        <v>1.2</v>
      </c>
      <c r="H42">
        <v>1.07</v>
      </c>
      <c r="I42">
        <v>0.52</v>
      </c>
      <c r="K42">
        <v>1.38</v>
      </c>
      <c r="L42">
        <v>0.70000000000000007</v>
      </c>
      <c r="M42">
        <v>1.25</v>
      </c>
      <c r="N42">
        <v>1.0899999999999999</v>
      </c>
      <c r="O42">
        <v>1.21</v>
      </c>
      <c r="P42">
        <v>0.48</v>
      </c>
      <c r="Q42">
        <v>0.94</v>
      </c>
      <c r="S42">
        <v>1.22</v>
      </c>
      <c r="T42">
        <v>1.08</v>
      </c>
    </row>
    <row r="43" spans="2:24" x14ac:dyDescent="0.2">
      <c r="B43" t="s">
        <v>59</v>
      </c>
      <c r="C43">
        <v>0.82</v>
      </c>
      <c r="D43">
        <v>1.67</v>
      </c>
      <c r="E43">
        <v>1.36</v>
      </c>
      <c r="F43">
        <v>1.6099999999999999</v>
      </c>
      <c r="G43">
        <v>1.4700000000000002</v>
      </c>
      <c r="H43">
        <v>1.3800000000000001</v>
      </c>
      <c r="I43">
        <v>1.48</v>
      </c>
      <c r="K43">
        <v>1.49</v>
      </c>
      <c r="L43">
        <v>1.3599999999999999</v>
      </c>
      <c r="M43">
        <v>1.38</v>
      </c>
      <c r="N43">
        <v>1.42</v>
      </c>
      <c r="O43">
        <v>1.06</v>
      </c>
      <c r="P43">
        <v>1.37</v>
      </c>
      <c r="Q43">
        <v>1.44</v>
      </c>
      <c r="S43">
        <v>1.47</v>
      </c>
      <c r="T43">
        <v>0.7</v>
      </c>
    </row>
    <row r="44" spans="2:24" x14ac:dyDescent="0.2">
      <c r="B44" t="s">
        <v>60</v>
      </c>
      <c r="C44">
        <v>0.29000000000000004</v>
      </c>
      <c r="D44">
        <v>0.78999999999999992</v>
      </c>
      <c r="E44">
        <v>0.9</v>
      </c>
      <c r="F44">
        <v>1.4100000000000001</v>
      </c>
      <c r="G44">
        <v>1.26</v>
      </c>
      <c r="H44">
        <v>0.92</v>
      </c>
      <c r="I44">
        <v>0.9</v>
      </c>
      <c r="K44">
        <v>0.98</v>
      </c>
      <c r="L44">
        <v>0.84000000000000008</v>
      </c>
      <c r="M44">
        <v>1.01</v>
      </c>
      <c r="N44">
        <v>0.96000000000000008</v>
      </c>
      <c r="O44">
        <v>0.8</v>
      </c>
      <c r="P44">
        <v>1.1000000000000001</v>
      </c>
      <c r="Q44">
        <v>0.87</v>
      </c>
      <c r="S44">
        <v>1.54</v>
      </c>
      <c r="T44">
        <v>0.55000000000000004</v>
      </c>
    </row>
    <row r="45" spans="2:24" x14ac:dyDescent="0.2">
      <c r="B45" t="s">
        <v>61</v>
      </c>
      <c r="C45">
        <v>1.74</v>
      </c>
      <c r="D45">
        <v>2.21</v>
      </c>
      <c r="E45">
        <v>1.6</v>
      </c>
      <c r="F45">
        <v>3.13</v>
      </c>
      <c r="G45">
        <v>2.2000000000000002</v>
      </c>
      <c r="H45">
        <v>1.7</v>
      </c>
      <c r="I45">
        <v>2.5399999999999996</v>
      </c>
      <c r="K45">
        <v>2.19</v>
      </c>
      <c r="L45">
        <v>2.44</v>
      </c>
      <c r="M45">
        <v>1.62</v>
      </c>
      <c r="N45">
        <v>1.9500000000000002</v>
      </c>
      <c r="O45">
        <v>1.7100000000000002</v>
      </c>
      <c r="P45">
        <v>2.0500000000000003</v>
      </c>
      <c r="Q45">
        <v>2.5799999999999996</v>
      </c>
      <c r="S45">
        <v>2.48</v>
      </c>
      <c r="T45">
        <v>1.2999999999999998</v>
      </c>
    </row>
    <row r="46" spans="2:24" x14ac:dyDescent="0.2">
      <c r="B46" t="s">
        <v>62</v>
      </c>
      <c r="C46">
        <v>0.39000000000000007</v>
      </c>
      <c r="D46">
        <v>1.54</v>
      </c>
      <c r="E46">
        <v>0.88</v>
      </c>
      <c r="F46">
        <v>0.85000000000000009</v>
      </c>
      <c r="G46">
        <v>0.44999999999999996</v>
      </c>
      <c r="H46">
        <v>0.81</v>
      </c>
      <c r="I46">
        <v>0.83000000000000007</v>
      </c>
      <c r="K46">
        <v>1.05</v>
      </c>
      <c r="L46">
        <v>0.87000000000000011</v>
      </c>
      <c r="M46">
        <v>1.38</v>
      </c>
      <c r="N46">
        <v>1.01</v>
      </c>
      <c r="O46">
        <v>0.88000000000000012</v>
      </c>
      <c r="P46">
        <v>0.35</v>
      </c>
      <c r="Q46">
        <v>0.76000000000000023</v>
      </c>
      <c r="S46">
        <v>0.88</v>
      </c>
    </row>
    <row r="48" spans="2:24" x14ac:dyDescent="0.2">
      <c r="C48">
        <v>10.67</v>
      </c>
      <c r="D48">
        <v>17.069999999999997</v>
      </c>
      <c r="E48">
        <v>12.16</v>
      </c>
      <c r="F48">
        <v>17.970000000000002</v>
      </c>
      <c r="G48">
        <v>15.05</v>
      </c>
      <c r="H48">
        <v>12.709999999999999</v>
      </c>
      <c r="I48">
        <v>13.030000000000001</v>
      </c>
      <c r="K48">
        <v>14.620000000000001</v>
      </c>
      <c r="L48">
        <v>13.669999999999998</v>
      </c>
      <c r="M48">
        <v>14.389999999999997</v>
      </c>
      <c r="N48">
        <v>12.99</v>
      </c>
      <c r="O48">
        <v>13.550000000000004</v>
      </c>
      <c r="P48">
        <v>12.450000000000003</v>
      </c>
      <c r="Q48">
        <v>14.159999999999998</v>
      </c>
      <c r="S48">
        <v>17.450000000000003</v>
      </c>
      <c r="T48">
        <v>10.920000000000002</v>
      </c>
    </row>
    <row r="50" spans="2:24" x14ac:dyDescent="0.2">
      <c r="B50">
        <v>1993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S50" t="s">
        <v>16</v>
      </c>
      <c r="T50" t="s">
        <v>70</v>
      </c>
      <c r="U50" t="s">
        <v>66</v>
      </c>
      <c r="X50">
        <v>1993</v>
      </c>
    </row>
    <row r="51" spans="2:24" x14ac:dyDescent="0.2">
      <c r="B51" t="s">
        <v>0</v>
      </c>
      <c r="C51">
        <v>1.4500000000000002</v>
      </c>
      <c r="D51">
        <v>1.31</v>
      </c>
      <c r="E51">
        <v>1.35</v>
      </c>
      <c r="F51">
        <v>2.36</v>
      </c>
      <c r="G51">
        <v>0.75</v>
      </c>
      <c r="H51">
        <v>1.92</v>
      </c>
      <c r="I51">
        <v>1.48</v>
      </c>
      <c r="K51">
        <v>1.7800000000000002</v>
      </c>
      <c r="L51">
        <v>1.5300000000000002</v>
      </c>
      <c r="M51">
        <v>1.04</v>
      </c>
      <c r="N51">
        <v>1.3600000000000003</v>
      </c>
      <c r="O51">
        <v>0.99000000000000021</v>
      </c>
      <c r="P51">
        <v>1.3599999999999999</v>
      </c>
      <c r="Q51">
        <v>1.6</v>
      </c>
      <c r="S51">
        <v>2.4600000000000004</v>
      </c>
      <c r="T51">
        <v>8</v>
      </c>
    </row>
    <row r="52" spans="2:24" x14ac:dyDescent="0.2">
      <c r="B52" t="s">
        <v>38</v>
      </c>
      <c r="C52">
        <v>0.74</v>
      </c>
      <c r="D52">
        <v>1.45</v>
      </c>
      <c r="E52">
        <v>0.3</v>
      </c>
      <c r="F52">
        <v>0.88000000000000012</v>
      </c>
      <c r="G52">
        <v>0.74</v>
      </c>
      <c r="H52">
        <v>0.57999999999999996</v>
      </c>
      <c r="I52">
        <v>0.5</v>
      </c>
      <c r="K52">
        <v>0.84</v>
      </c>
      <c r="L52">
        <v>0.81</v>
      </c>
      <c r="M52">
        <v>0.95</v>
      </c>
      <c r="N52">
        <v>0.83000000000000007</v>
      </c>
      <c r="O52">
        <v>1.0600000000000003</v>
      </c>
      <c r="P52">
        <v>0.25</v>
      </c>
      <c r="Q52">
        <v>0.88000000000000012</v>
      </c>
      <c r="S52">
        <v>0.69</v>
      </c>
      <c r="T52">
        <v>0.21000000000000002</v>
      </c>
    </row>
    <row r="53" spans="2:24" x14ac:dyDescent="0.2">
      <c r="B53" t="s">
        <v>40</v>
      </c>
      <c r="C53">
        <v>1.0799999999999998</v>
      </c>
      <c r="D53">
        <v>1.9100000000000004</v>
      </c>
      <c r="E53">
        <v>1.4</v>
      </c>
      <c r="F53">
        <v>1.97</v>
      </c>
      <c r="G53">
        <v>2.0699999999999998</v>
      </c>
      <c r="H53">
        <v>1.5599999999999998</v>
      </c>
      <c r="I53">
        <v>1.6700000000000002</v>
      </c>
      <c r="K53">
        <v>1.89</v>
      </c>
      <c r="L53">
        <v>1.7</v>
      </c>
      <c r="M53">
        <v>1.52</v>
      </c>
      <c r="N53">
        <v>1.86</v>
      </c>
      <c r="O53">
        <v>1.66</v>
      </c>
      <c r="P53">
        <v>1.4899999999999998</v>
      </c>
      <c r="Q53">
        <v>1.73</v>
      </c>
      <c r="S53">
        <v>2.08</v>
      </c>
      <c r="T53">
        <v>1.4700000000000002</v>
      </c>
    </row>
    <row r="54" spans="2:24" x14ac:dyDescent="0.2">
      <c r="B54" t="s">
        <v>41</v>
      </c>
      <c r="C54">
        <v>3.45</v>
      </c>
      <c r="D54">
        <v>4.16</v>
      </c>
      <c r="E54">
        <v>3.3899999999999997</v>
      </c>
      <c r="F54">
        <v>3.7199999999999998</v>
      </c>
      <c r="G54">
        <v>4.08</v>
      </c>
      <c r="H54">
        <v>3.0699999999999994</v>
      </c>
      <c r="I54">
        <v>2.9</v>
      </c>
      <c r="K54">
        <v>3.45</v>
      </c>
      <c r="L54">
        <v>3.1800000000000006</v>
      </c>
      <c r="M54">
        <v>3.96</v>
      </c>
      <c r="N54">
        <v>3.3500000000000005</v>
      </c>
      <c r="O54">
        <v>3.33</v>
      </c>
      <c r="P54">
        <v>2.6799999999999997</v>
      </c>
      <c r="Q54">
        <v>3.3000000000000003</v>
      </c>
      <c r="S54">
        <v>3.9400000000000004</v>
      </c>
      <c r="T54">
        <v>3.1099999999999994</v>
      </c>
    </row>
    <row r="55" spans="2:24" x14ac:dyDescent="0.2">
      <c r="B55" t="s">
        <v>42</v>
      </c>
      <c r="C55">
        <v>0.71</v>
      </c>
      <c r="D55">
        <v>1.6300000000000003</v>
      </c>
      <c r="E55">
        <v>1.29</v>
      </c>
      <c r="F55">
        <v>1.79</v>
      </c>
      <c r="G55">
        <v>1.72</v>
      </c>
      <c r="H55">
        <v>1.6000000000000003</v>
      </c>
      <c r="I55">
        <v>1.5900000000000003</v>
      </c>
      <c r="K55">
        <v>0.71</v>
      </c>
      <c r="L55">
        <v>1.3200000000000003</v>
      </c>
      <c r="M55">
        <v>2.12</v>
      </c>
      <c r="N55">
        <v>2.2699999999999996</v>
      </c>
      <c r="O55">
        <v>1.2700000000000002</v>
      </c>
      <c r="P55">
        <v>1.4200000000000002</v>
      </c>
      <c r="Q55">
        <v>1.4100000000000001</v>
      </c>
      <c r="S55">
        <v>2.19</v>
      </c>
      <c r="T55">
        <v>1.3299999999999998</v>
      </c>
    </row>
    <row r="56" spans="2:24" x14ac:dyDescent="0.2">
      <c r="B56" t="s">
        <v>43</v>
      </c>
      <c r="C56">
        <v>1.2100000000000002</v>
      </c>
      <c r="D56">
        <v>1.36</v>
      </c>
      <c r="E56">
        <v>0.90000000000000013</v>
      </c>
      <c r="F56">
        <v>1.2500000000000002</v>
      </c>
      <c r="G56">
        <v>1.2700000000000002</v>
      </c>
      <c r="H56">
        <v>1.0900000000000001</v>
      </c>
      <c r="I56">
        <v>1.03</v>
      </c>
      <c r="K56">
        <v>1.1500000000000004</v>
      </c>
      <c r="L56">
        <v>1.23</v>
      </c>
      <c r="M56">
        <v>1.54</v>
      </c>
      <c r="N56">
        <v>1.52</v>
      </c>
      <c r="O56">
        <v>1.1200000000000001</v>
      </c>
      <c r="P56">
        <v>0.89</v>
      </c>
      <c r="Q56">
        <v>0.92</v>
      </c>
      <c r="S56">
        <v>1.4</v>
      </c>
      <c r="T56">
        <v>1.4700000000000002</v>
      </c>
    </row>
    <row r="57" spans="2:24" x14ac:dyDescent="0.2">
      <c r="B57" t="s">
        <v>45</v>
      </c>
      <c r="C57">
        <v>1.24</v>
      </c>
      <c r="D57">
        <v>1.88</v>
      </c>
      <c r="E57">
        <v>1.35</v>
      </c>
      <c r="F57">
        <v>1.86</v>
      </c>
      <c r="G57">
        <v>2.25</v>
      </c>
      <c r="H57">
        <v>1.49</v>
      </c>
      <c r="I57">
        <v>1.1100000000000001</v>
      </c>
      <c r="K57">
        <v>1.24</v>
      </c>
      <c r="L57">
        <v>1.5200000000000002</v>
      </c>
      <c r="M57">
        <v>1.1499999999999999</v>
      </c>
      <c r="N57">
        <v>1.04</v>
      </c>
      <c r="O57">
        <v>2.08</v>
      </c>
      <c r="P57">
        <v>1.5</v>
      </c>
      <c r="Q57">
        <v>2.08</v>
      </c>
      <c r="S57">
        <v>1.83</v>
      </c>
      <c r="T57">
        <v>1.3199999999999998</v>
      </c>
    </row>
    <row r="58" spans="2:24" x14ac:dyDescent="0.2">
      <c r="B58" t="s">
        <v>58</v>
      </c>
      <c r="C58">
        <v>0.69000000000000006</v>
      </c>
      <c r="D58">
        <v>0.86</v>
      </c>
      <c r="E58">
        <v>0.65999999999999992</v>
      </c>
      <c r="F58">
        <v>0.75</v>
      </c>
      <c r="G58">
        <v>0.87</v>
      </c>
      <c r="H58">
        <v>0.72</v>
      </c>
      <c r="I58">
        <v>1.41</v>
      </c>
      <c r="K58">
        <v>0.69000000000000006</v>
      </c>
      <c r="L58">
        <v>1.07</v>
      </c>
      <c r="M58">
        <v>0.96000000000000008</v>
      </c>
      <c r="N58">
        <v>1.27</v>
      </c>
      <c r="O58">
        <v>1.1200000000000001</v>
      </c>
      <c r="P58">
        <v>1.51</v>
      </c>
      <c r="Q58">
        <v>0.87000000000000011</v>
      </c>
      <c r="S58">
        <v>0.77</v>
      </c>
      <c r="T58">
        <v>0.6</v>
      </c>
    </row>
    <row r="59" spans="2:24" x14ac:dyDescent="0.2">
      <c r="B59" t="s">
        <v>59</v>
      </c>
      <c r="C59">
        <v>0.11000000000000001</v>
      </c>
      <c r="D59">
        <v>0.16</v>
      </c>
      <c r="E59">
        <v>0.1</v>
      </c>
      <c r="F59">
        <v>7.0000000000000007E-2</v>
      </c>
      <c r="G59">
        <v>0.13999999999999999</v>
      </c>
      <c r="H59">
        <v>0.19</v>
      </c>
      <c r="I59">
        <v>0.01</v>
      </c>
      <c r="K59">
        <v>0.11000000000000001</v>
      </c>
      <c r="L59">
        <v>0.08</v>
      </c>
      <c r="M59">
        <v>0.18</v>
      </c>
      <c r="N59">
        <v>0.06</v>
      </c>
      <c r="O59">
        <v>0.14000000000000001</v>
      </c>
      <c r="P59">
        <v>0.02</v>
      </c>
      <c r="Q59">
        <v>0.16</v>
      </c>
      <c r="T59">
        <v>0.2</v>
      </c>
    </row>
    <row r="60" spans="2:24" x14ac:dyDescent="0.2">
      <c r="B60" t="s">
        <v>60</v>
      </c>
      <c r="C60">
        <v>0.65</v>
      </c>
      <c r="D60">
        <v>0.65</v>
      </c>
      <c r="E60">
        <v>0.61</v>
      </c>
      <c r="F60">
        <v>0.62000000000000011</v>
      </c>
      <c r="G60">
        <v>1.1000000000000001</v>
      </c>
      <c r="H60">
        <v>0.57000000000000006</v>
      </c>
      <c r="I60">
        <v>0.46</v>
      </c>
      <c r="K60">
        <v>0.65</v>
      </c>
      <c r="L60">
        <v>0.43999999999999995</v>
      </c>
      <c r="M60">
        <v>0.63</v>
      </c>
      <c r="N60">
        <v>0.44999999999999996</v>
      </c>
      <c r="O60">
        <v>0.68</v>
      </c>
      <c r="P60">
        <v>0.5</v>
      </c>
      <c r="Q60">
        <v>0.67999999999999994</v>
      </c>
      <c r="S60">
        <v>0.66</v>
      </c>
      <c r="T60">
        <v>0.9</v>
      </c>
    </row>
    <row r="61" spans="2:24" x14ac:dyDescent="0.2">
      <c r="B61" t="s">
        <v>61</v>
      </c>
      <c r="C61">
        <v>2</v>
      </c>
      <c r="D61">
        <v>1.35</v>
      </c>
      <c r="E61">
        <v>0.91000000000000014</v>
      </c>
      <c r="F61">
        <v>1.61</v>
      </c>
      <c r="G61">
        <v>1.25</v>
      </c>
      <c r="H61">
        <v>1.08</v>
      </c>
      <c r="I61">
        <v>1.98</v>
      </c>
      <c r="K61">
        <v>2</v>
      </c>
      <c r="L61">
        <v>1.2200000000000002</v>
      </c>
      <c r="M61">
        <v>1.4</v>
      </c>
      <c r="N61">
        <v>1.5100000000000002</v>
      </c>
      <c r="O61">
        <v>0.55000000000000004</v>
      </c>
      <c r="P61">
        <v>1.02</v>
      </c>
      <c r="Q61">
        <v>1.58</v>
      </c>
      <c r="S61">
        <v>1.79</v>
      </c>
      <c r="T61">
        <v>0.29000000000000004</v>
      </c>
    </row>
    <row r="62" spans="2:24" x14ac:dyDescent="0.2">
      <c r="B62" t="s">
        <v>62</v>
      </c>
      <c r="C62">
        <v>0.87</v>
      </c>
      <c r="D62">
        <v>0.89</v>
      </c>
      <c r="E62">
        <v>2.38</v>
      </c>
      <c r="F62">
        <v>1.7000000000000002</v>
      </c>
      <c r="G62">
        <v>1.7999999999999998</v>
      </c>
      <c r="H62">
        <v>0.62000000000000011</v>
      </c>
      <c r="I62">
        <v>2.21</v>
      </c>
      <c r="K62">
        <v>0.87</v>
      </c>
      <c r="L62">
        <v>1.8400000000000003</v>
      </c>
      <c r="M62">
        <v>1.05</v>
      </c>
      <c r="N62">
        <v>1.83</v>
      </c>
      <c r="O62">
        <v>1.3900000000000003</v>
      </c>
      <c r="P62">
        <v>1.7099999999999997</v>
      </c>
      <c r="Q62">
        <v>0.92</v>
      </c>
      <c r="S62">
        <v>2.0499999999999998</v>
      </c>
      <c r="T62">
        <v>1</v>
      </c>
    </row>
    <row r="64" spans="2:24" x14ac:dyDescent="0.2">
      <c r="C64">
        <v>14.2</v>
      </c>
      <c r="D64">
        <v>17.61</v>
      </c>
      <c r="E64">
        <v>14.639999999999997</v>
      </c>
      <c r="F64">
        <v>18.579999999999998</v>
      </c>
      <c r="G64">
        <v>18.04</v>
      </c>
      <c r="H64">
        <v>14.489999999999998</v>
      </c>
      <c r="I64">
        <v>16.350000000000001</v>
      </c>
      <c r="K64">
        <v>15.379999999999999</v>
      </c>
      <c r="L64">
        <v>15.940000000000001</v>
      </c>
      <c r="M64">
        <v>16.5</v>
      </c>
      <c r="N64">
        <v>17.350000000000001</v>
      </c>
      <c r="O64">
        <v>15.39</v>
      </c>
      <c r="P64">
        <v>14.349999999999998</v>
      </c>
      <c r="Q64">
        <v>16.130000000000003</v>
      </c>
      <c r="S64">
        <v>19.86</v>
      </c>
      <c r="T64">
        <v>19.899999999999999</v>
      </c>
    </row>
    <row r="66" spans="2:24" x14ac:dyDescent="0.2">
      <c r="B66">
        <v>1994</v>
      </c>
      <c r="C66" t="s">
        <v>1</v>
      </c>
      <c r="D66" t="s">
        <v>2</v>
      </c>
      <c r="E66" t="s">
        <v>3</v>
      </c>
      <c r="F66" t="s">
        <v>4</v>
      </c>
      <c r="G66" t="s">
        <v>5</v>
      </c>
      <c r="H66" t="s">
        <v>6</v>
      </c>
      <c r="I66" t="s">
        <v>7</v>
      </c>
      <c r="K66" t="s">
        <v>9</v>
      </c>
      <c r="L66" t="s">
        <v>10</v>
      </c>
      <c r="M66" t="s">
        <v>11</v>
      </c>
      <c r="N66" t="s">
        <v>12</v>
      </c>
      <c r="O66" t="s">
        <v>13</v>
      </c>
      <c r="P66" t="s">
        <v>14</v>
      </c>
      <c r="Q66" t="s">
        <v>15</v>
      </c>
      <c r="S66" t="s">
        <v>16</v>
      </c>
      <c r="T66" t="s">
        <v>70</v>
      </c>
      <c r="U66" t="s">
        <v>66</v>
      </c>
      <c r="X66">
        <v>1994</v>
      </c>
    </row>
    <row r="67" spans="2:24" x14ac:dyDescent="0.2">
      <c r="B67" t="s">
        <v>0</v>
      </c>
      <c r="C67">
        <v>1.4500000000000004</v>
      </c>
      <c r="D67">
        <v>0.73</v>
      </c>
      <c r="E67">
        <v>1.2500000000000004</v>
      </c>
      <c r="F67">
        <v>2.2400000000000002</v>
      </c>
      <c r="G67">
        <v>0.91</v>
      </c>
      <c r="H67">
        <v>1.5700000000000003</v>
      </c>
      <c r="I67">
        <v>0.78</v>
      </c>
      <c r="K67">
        <v>1.4500000000000004</v>
      </c>
      <c r="L67">
        <v>2.02</v>
      </c>
      <c r="M67">
        <v>1.53</v>
      </c>
      <c r="N67">
        <v>0.78</v>
      </c>
      <c r="O67">
        <v>1.3000000000000003</v>
      </c>
      <c r="P67">
        <v>1.65</v>
      </c>
      <c r="Q67">
        <v>1.1600000000000001</v>
      </c>
      <c r="S67">
        <v>1.3900000000000001</v>
      </c>
      <c r="T67">
        <v>1.1000000000000003</v>
      </c>
    </row>
    <row r="68" spans="2:24" x14ac:dyDescent="0.2">
      <c r="B68" t="s">
        <v>38</v>
      </c>
      <c r="C68">
        <v>1.3800000000000001</v>
      </c>
      <c r="D68">
        <v>1.7599999999999998</v>
      </c>
      <c r="E68">
        <v>1.1000000000000001</v>
      </c>
      <c r="F68">
        <v>0.77</v>
      </c>
      <c r="G68">
        <v>0.66999999999999993</v>
      </c>
      <c r="H68">
        <v>0.47</v>
      </c>
      <c r="I68">
        <v>0.74</v>
      </c>
      <c r="K68">
        <v>1.3800000000000001</v>
      </c>
      <c r="L68">
        <v>0.73000000000000009</v>
      </c>
      <c r="M68">
        <v>1.57</v>
      </c>
      <c r="N68">
        <v>0.87999999999999989</v>
      </c>
      <c r="O68">
        <v>1.9900000000000002</v>
      </c>
      <c r="P68">
        <v>0.49</v>
      </c>
      <c r="Q68">
        <v>0.61999999999999988</v>
      </c>
      <c r="S68">
        <v>0.72000000000000008</v>
      </c>
      <c r="T68">
        <v>0.99999999999999989</v>
      </c>
    </row>
    <row r="69" spans="2:24" x14ac:dyDescent="0.2">
      <c r="B69" t="s">
        <v>40</v>
      </c>
      <c r="C69">
        <v>0.78</v>
      </c>
      <c r="D69">
        <v>0.41</v>
      </c>
      <c r="E69">
        <v>0.47</v>
      </c>
      <c r="F69">
        <v>0.62</v>
      </c>
      <c r="G69">
        <v>0.45999999999999996</v>
      </c>
      <c r="H69">
        <v>0.53</v>
      </c>
      <c r="I69">
        <v>0.37</v>
      </c>
      <c r="K69">
        <v>0.78</v>
      </c>
      <c r="L69">
        <v>0.51999999999999991</v>
      </c>
      <c r="M69">
        <v>0.47</v>
      </c>
      <c r="N69">
        <v>0.42</v>
      </c>
      <c r="O69">
        <v>0.38</v>
      </c>
      <c r="P69">
        <v>0.43000000000000005</v>
      </c>
      <c r="Q69">
        <v>0.35</v>
      </c>
      <c r="S69">
        <v>0.59000000000000008</v>
      </c>
      <c r="T69">
        <v>0.3</v>
      </c>
    </row>
    <row r="70" spans="2:24" x14ac:dyDescent="0.2">
      <c r="B70" t="s">
        <v>41</v>
      </c>
      <c r="C70">
        <v>1.1300000000000001</v>
      </c>
      <c r="D70">
        <v>1.63</v>
      </c>
      <c r="E70">
        <v>1.52</v>
      </c>
      <c r="F70">
        <v>1.4300000000000002</v>
      </c>
      <c r="G70">
        <v>1.4700000000000002</v>
      </c>
      <c r="H70">
        <v>1.31</v>
      </c>
      <c r="I70">
        <v>0.95</v>
      </c>
      <c r="K70">
        <v>1.58</v>
      </c>
      <c r="L70">
        <v>1.41</v>
      </c>
      <c r="M70">
        <v>1.6300000000000001</v>
      </c>
      <c r="N70">
        <v>1.01</v>
      </c>
      <c r="O70">
        <v>1.26</v>
      </c>
      <c r="P70">
        <v>1.06</v>
      </c>
      <c r="Q70">
        <v>1.35</v>
      </c>
      <c r="S70">
        <v>1.6400000000000001</v>
      </c>
      <c r="T70">
        <v>1.5500000000000003</v>
      </c>
    </row>
    <row r="71" spans="2:24" x14ac:dyDescent="0.2">
      <c r="B71" t="s">
        <v>42</v>
      </c>
      <c r="C71">
        <v>0.95000000000000018</v>
      </c>
      <c r="D71">
        <v>1.59</v>
      </c>
      <c r="E71">
        <v>0.36</v>
      </c>
      <c r="F71">
        <v>1.04</v>
      </c>
      <c r="G71">
        <v>1.26</v>
      </c>
      <c r="H71">
        <v>1.19</v>
      </c>
      <c r="I71">
        <v>0.82000000000000006</v>
      </c>
      <c r="K71">
        <v>1.1000000000000001</v>
      </c>
      <c r="L71">
        <v>0.69000000000000006</v>
      </c>
      <c r="M71">
        <v>1.7400000000000002</v>
      </c>
      <c r="N71">
        <v>1.05</v>
      </c>
      <c r="O71">
        <v>1.3900000000000001</v>
      </c>
      <c r="P71">
        <v>0.79</v>
      </c>
      <c r="Q71">
        <v>0.90999999999999992</v>
      </c>
      <c r="S71">
        <v>1.5000000000000002</v>
      </c>
      <c r="T71">
        <v>1.5</v>
      </c>
    </row>
    <row r="72" spans="2:24" x14ac:dyDescent="0.2">
      <c r="B72" t="s">
        <v>43</v>
      </c>
      <c r="C72">
        <v>0.7</v>
      </c>
      <c r="D72">
        <v>1.2899999999999998</v>
      </c>
      <c r="E72">
        <v>0.99</v>
      </c>
      <c r="F72">
        <v>1.34</v>
      </c>
      <c r="G72">
        <v>1.01</v>
      </c>
      <c r="H72">
        <v>0.87</v>
      </c>
      <c r="I72">
        <v>0.33999999999999997</v>
      </c>
      <c r="K72">
        <v>0.90000000000000013</v>
      </c>
      <c r="L72">
        <v>0.75</v>
      </c>
      <c r="M72">
        <v>1.21</v>
      </c>
      <c r="N72">
        <v>0.44000000000000006</v>
      </c>
      <c r="O72">
        <v>0.98000000000000009</v>
      </c>
      <c r="P72">
        <v>0.59</v>
      </c>
      <c r="Q72">
        <v>0.82000000000000006</v>
      </c>
      <c r="S72">
        <v>1.23</v>
      </c>
      <c r="T72">
        <v>1.0999999999999999</v>
      </c>
    </row>
    <row r="73" spans="2:24" x14ac:dyDescent="0.2">
      <c r="B73" t="s">
        <v>45</v>
      </c>
      <c r="C73">
        <v>0.56000000000000005</v>
      </c>
      <c r="D73">
        <v>0.24000000000000002</v>
      </c>
      <c r="E73">
        <v>0.22</v>
      </c>
      <c r="F73">
        <v>0.30000000000000004</v>
      </c>
      <c r="G73">
        <v>0.22</v>
      </c>
      <c r="H73">
        <v>0.39</v>
      </c>
      <c r="I73">
        <v>0.4</v>
      </c>
      <c r="K73">
        <v>0.57000000000000006</v>
      </c>
      <c r="L73">
        <v>0.42999999999999994</v>
      </c>
      <c r="M73">
        <v>0.52</v>
      </c>
      <c r="N73">
        <v>0.44999999999999996</v>
      </c>
      <c r="O73">
        <v>0.21</v>
      </c>
      <c r="P73">
        <v>0.21</v>
      </c>
      <c r="Q73">
        <v>0.27</v>
      </c>
      <c r="S73">
        <v>0.24</v>
      </c>
      <c r="T73">
        <v>0.5</v>
      </c>
    </row>
    <row r="74" spans="2:24" x14ac:dyDescent="0.2">
      <c r="B74" t="s">
        <v>58</v>
      </c>
      <c r="C74">
        <v>0.11000000000000001</v>
      </c>
      <c r="D74">
        <v>0.25</v>
      </c>
      <c r="E74">
        <v>0.38</v>
      </c>
      <c r="F74">
        <v>0.36</v>
      </c>
      <c r="G74">
        <v>0.24000000000000002</v>
      </c>
      <c r="H74">
        <v>0.28999999999999998</v>
      </c>
      <c r="K74">
        <v>0.13</v>
      </c>
      <c r="M74">
        <v>0.21</v>
      </c>
      <c r="N74">
        <v>0.25</v>
      </c>
      <c r="O74">
        <v>0.43000000000000005</v>
      </c>
      <c r="Q74">
        <v>0.25</v>
      </c>
      <c r="S74">
        <v>0.32</v>
      </c>
      <c r="T74">
        <v>0.4</v>
      </c>
    </row>
    <row r="75" spans="2:24" x14ac:dyDescent="0.2">
      <c r="B75" t="s">
        <v>59</v>
      </c>
      <c r="C75">
        <v>0.2</v>
      </c>
      <c r="D75">
        <v>0.32999999999999996</v>
      </c>
      <c r="E75">
        <v>0.24</v>
      </c>
      <c r="F75">
        <v>0.31999999999999995</v>
      </c>
      <c r="G75">
        <v>0.41000000000000003</v>
      </c>
      <c r="H75">
        <v>0.2</v>
      </c>
      <c r="I75">
        <v>0.13</v>
      </c>
      <c r="K75">
        <v>0.25</v>
      </c>
      <c r="L75">
        <v>0.28999999999999998</v>
      </c>
      <c r="M75">
        <v>0.28000000000000003</v>
      </c>
      <c r="N75">
        <v>0.25</v>
      </c>
      <c r="O75">
        <v>0.4</v>
      </c>
      <c r="P75">
        <v>0.2</v>
      </c>
      <c r="Q75">
        <v>0.21999999999999997</v>
      </c>
      <c r="S75">
        <v>0.14000000000000001</v>
      </c>
      <c r="T75">
        <v>0.42000000000000004</v>
      </c>
    </row>
    <row r="76" spans="2:24" x14ac:dyDescent="0.2">
      <c r="B76" t="s">
        <v>60</v>
      </c>
      <c r="C76">
        <v>3.9400000000000004</v>
      </c>
      <c r="D76">
        <v>3.92</v>
      </c>
      <c r="E76">
        <v>4.78</v>
      </c>
      <c r="F76">
        <v>4.59</v>
      </c>
      <c r="G76">
        <v>4.1899999999999995</v>
      </c>
      <c r="H76">
        <v>5.1199999999999992</v>
      </c>
      <c r="I76">
        <v>4.8999999999999995</v>
      </c>
      <c r="K76">
        <v>5.56</v>
      </c>
      <c r="L76">
        <v>4.8599999999999994</v>
      </c>
      <c r="M76">
        <v>2.7300000000000004</v>
      </c>
      <c r="N76">
        <v>5.29</v>
      </c>
      <c r="O76">
        <v>2.39</v>
      </c>
      <c r="P76">
        <v>4.55</v>
      </c>
      <c r="Q76">
        <v>5.09</v>
      </c>
      <c r="S76">
        <v>5.38</v>
      </c>
      <c r="T76">
        <v>4.0199999999999996</v>
      </c>
    </row>
    <row r="77" spans="2:24" x14ac:dyDescent="0.2">
      <c r="B77" t="s">
        <v>61</v>
      </c>
      <c r="C77">
        <v>1.4000000000000004</v>
      </c>
      <c r="D77">
        <v>1.78</v>
      </c>
      <c r="E77">
        <v>2.0600000000000005</v>
      </c>
      <c r="F77">
        <v>3.9200000000000008</v>
      </c>
      <c r="G77">
        <v>2.0300000000000002</v>
      </c>
      <c r="H77">
        <v>2.44</v>
      </c>
      <c r="I77">
        <v>2.63</v>
      </c>
      <c r="K77">
        <v>2.54</v>
      </c>
      <c r="L77">
        <v>2.88</v>
      </c>
      <c r="M77">
        <v>2.08</v>
      </c>
      <c r="N77">
        <v>1.6199999999999999</v>
      </c>
      <c r="O77">
        <v>2.06</v>
      </c>
      <c r="P77">
        <v>3.8400000000000003</v>
      </c>
      <c r="Q77">
        <v>2.2600000000000007</v>
      </c>
      <c r="S77">
        <v>2.4500000000000002</v>
      </c>
      <c r="T77">
        <v>2.66</v>
      </c>
    </row>
    <row r="78" spans="2:24" x14ac:dyDescent="0.2">
      <c r="B78" t="s">
        <v>62</v>
      </c>
      <c r="C78">
        <v>1.31</v>
      </c>
      <c r="D78">
        <v>1.61</v>
      </c>
      <c r="E78">
        <v>2.16</v>
      </c>
      <c r="F78">
        <v>2.67</v>
      </c>
      <c r="G78">
        <v>1.67</v>
      </c>
      <c r="H78">
        <v>1.87</v>
      </c>
      <c r="I78">
        <v>1.87</v>
      </c>
      <c r="K78">
        <v>2.25</v>
      </c>
      <c r="L78">
        <v>1.8000000000000003</v>
      </c>
      <c r="M78">
        <v>1.27</v>
      </c>
      <c r="N78">
        <v>1.6500000000000001</v>
      </c>
      <c r="O78">
        <v>1.7500000000000002</v>
      </c>
      <c r="P78">
        <v>1.6999999999999997</v>
      </c>
      <c r="Q78">
        <v>2.04</v>
      </c>
      <c r="S78">
        <v>1.97</v>
      </c>
      <c r="T78">
        <v>1.04</v>
      </c>
    </row>
    <row r="80" spans="2:24" x14ac:dyDescent="0.2">
      <c r="C80">
        <v>13.910000000000004</v>
      </c>
      <c r="D80">
        <v>15.539999999999997</v>
      </c>
      <c r="E80">
        <v>15.530000000000001</v>
      </c>
      <c r="F80">
        <v>19.600000000000001</v>
      </c>
      <c r="G80">
        <v>14.540000000000001</v>
      </c>
      <c r="H80">
        <v>16.25</v>
      </c>
      <c r="I80">
        <v>13.93</v>
      </c>
      <c r="K80">
        <v>18.489999999999998</v>
      </c>
      <c r="L80">
        <v>16.38</v>
      </c>
      <c r="M80">
        <v>15.24</v>
      </c>
      <c r="N80">
        <v>14.09</v>
      </c>
      <c r="O80">
        <v>14.540000000000001</v>
      </c>
      <c r="P80">
        <v>15.509999999999998</v>
      </c>
      <c r="Q80">
        <v>15.34</v>
      </c>
      <c r="S80">
        <v>17.57</v>
      </c>
      <c r="T80">
        <v>15.59</v>
      </c>
    </row>
    <row r="82" spans="2:24" x14ac:dyDescent="0.2">
      <c r="B82">
        <v>1995</v>
      </c>
      <c r="C82" t="s">
        <v>1</v>
      </c>
      <c r="D82" t="s">
        <v>2</v>
      </c>
      <c r="E82" t="s">
        <v>3</v>
      </c>
      <c r="F82" t="s">
        <v>4</v>
      </c>
      <c r="G82" t="s">
        <v>5</v>
      </c>
      <c r="H82" t="s">
        <v>6</v>
      </c>
      <c r="I82" t="s">
        <v>7</v>
      </c>
      <c r="K82" t="s">
        <v>9</v>
      </c>
      <c r="L82" t="s">
        <v>10</v>
      </c>
      <c r="M82" t="s">
        <v>11</v>
      </c>
      <c r="N82" t="s">
        <v>12</v>
      </c>
      <c r="O82" t="s">
        <v>13</v>
      </c>
      <c r="P82" t="s">
        <v>14</v>
      </c>
      <c r="Q82" t="s">
        <v>15</v>
      </c>
      <c r="S82" t="s">
        <v>16</v>
      </c>
      <c r="T82" t="s">
        <v>70</v>
      </c>
      <c r="U82" t="s">
        <v>66</v>
      </c>
      <c r="X82">
        <v>1995</v>
      </c>
    </row>
    <row r="83" spans="2:24" x14ac:dyDescent="0.2">
      <c r="B83" t="s">
        <v>0</v>
      </c>
      <c r="C83">
        <v>1.3199999999999998</v>
      </c>
      <c r="D83">
        <v>1.49</v>
      </c>
      <c r="E83">
        <v>2.0699999999999998</v>
      </c>
      <c r="F83">
        <v>2.79</v>
      </c>
      <c r="G83">
        <v>1.9300000000000002</v>
      </c>
      <c r="H83">
        <v>1.6900000000000002</v>
      </c>
      <c r="I83">
        <v>1.93</v>
      </c>
      <c r="K83">
        <v>2.2000000000000002</v>
      </c>
      <c r="L83">
        <v>2.1700000000000004</v>
      </c>
      <c r="M83">
        <v>0.97</v>
      </c>
      <c r="N83">
        <v>1.6099999999999999</v>
      </c>
      <c r="O83">
        <v>1.3400000000000003</v>
      </c>
      <c r="P83">
        <v>1.94</v>
      </c>
      <c r="Q83">
        <v>1.8400000000000003</v>
      </c>
      <c r="S83">
        <v>2.27</v>
      </c>
      <c r="T83">
        <v>1.03</v>
      </c>
    </row>
    <row r="84" spans="2:24" x14ac:dyDescent="0.2">
      <c r="B84" t="s">
        <v>38</v>
      </c>
      <c r="C84">
        <v>0.89000000000000012</v>
      </c>
      <c r="D84">
        <v>1.79</v>
      </c>
      <c r="E84">
        <v>1.4800000000000002</v>
      </c>
      <c r="F84">
        <v>2</v>
      </c>
      <c r="G84">
        <v>1.4300000000000002</v>
      </c>
      <c r="H84">
        <v>1.24</v>
      </c>
      <c r="I84">
        <v>0.88</v>
      </c>
      <c r="K84">
        <v>1.44</v>
      </c>
      <c r="L84">
        <v>1.31</v>
      </c>
      <c r="M84">
        <v>1.6800000000000002</v>
      </c>
      <c r="N84">
        <v>0.9</v>
      </c>
      <c r="O84">
        <v>1.3</v>
      </c>
      <c r="P84">
        <v>1.71</v>
      </c>
      <c r="Q84">
        <v>1.25</v>
      </c>
      <c r="S84">
        <v>1.87</v>
      </c>
      <c r="T84">
        <v>1.8800000000000001</v>
      </c>
    </row>
    <row r="85" spans="2:24" x14ac:dyDescent="0.2">
      <c r="B85" t="s">
        <v>40</v>
      </c>
      <c r="C85">
        <v>1.2300000000000002</v>
      </c>
      <c r="D85">
        <v>1.9299999999999997</v>
      </c>
      <c r="E85">
        <v>2.13</v>
      </c>
      <c r="F85">
        <v>2.31</v>
      </c>
      <c r="G85">
        <v>1.9500000000000002</v>
      </c>
      <c r="H85">
        <v>1.9200000000000002</v>
      </c>
      <c r="I85">
        <v>1.8599999999999999</v>
      </c>
      <c r="K85">
        <v>2.1500000000000004</v>
      </c>
      <c r="L85">
        <v>1.85</v>
      </c>
      <c r="M85">
        <v>2</v>
      </c>
      <c r="N85">
        <v>1.88</v>
      </c>
      <c r="O85">
        <v>1.81</v>
      </c>
      <c r="P85">
        <v>1.9800000000000002</v>
      </c>
      <c r="Q85">
        <v>2.0499999999999998</v>
      </c>
      <c r="S85">
        <v>2.29</v>
      </c>
      <c r="T85">
        <v>1.94</v>
      </c>
    </row>
    <row r="86" spans="2:24" x14ac:dyDescent="0.2">
      <c r="B86" t="s">
        <v>41</v>
      </c>
      <c r="C86">
        <v>1.2000000000000002</v>
      </c>
      <c r="D86">
        <v>1.7100000000000002</v>
      </c>
      <c r="E86">
        <v>2.06</v>
      </c>
      <c r="F86">
        <v>2.02</v>
      </c>
      <c r="G86">
        <v>1.7800000000000002</v>
      </c>
      <c r="H86">
        <v>1.5499999999999998</v>
      </c>
      <c r="I86">
        <v>1.3900000000000001</v>
      </c>
      <c r="K86">
        <v>1.9500000000000002</v>
      </c>
      <c r="L86">
        <v>1.55</v>
      </c>
      <c r="M86">
        <v>2.4300000000000002</v>
      </c>
      <c r="N86">
        <v>1.4800000000000004</v>
      </c>
      <c r="O86">
        <v>1.52</v>
      </c>
      <c r="P86">
        <v>1.6400000000000001</v>
      </c>
      <c r="Q86">
        <v>1.47</v>
      </c>
      <c r="S86">
        <v>1.9200000000000002</v>
      </c>
      <c r="T86">
        <v>2.5299999999999998</v>
      </c>
    </row>
    <row r="87" spans="2:24" x14ac:dyDescent="0.2">
      <c r="B87" t="s">
        <v>42</v>
      </c>
      <c r="C87">
        <v>0.72</v>
      </c>
      <c r="D87">
        <v>1.29</v>
      </c>
      <c r="E87">
        <v>1.1100000000000001</v>
      </c>
      <c r="F87">
        <v>1.01</v>
      </c>
      <c r="G87">
        <v>1.46</v>
      </c>
      <c r="H87">
        <v>1.07</v>
      </c>
      <c r="I87">
        <v>0.75</v>
      </c>
      <c r="K87">
        <v>1.24</v>
      </c>
      <c r="L87">
        <v>1.02</v>
      </c>
      <c r="M87">
        <v>2.0100000000000002</v>
      </c>
      <c r="N87">
        <v>0.87</v>
      </c>
      <c r="O87">
        <v>0.90000000000000013</v>
      </c>
      <c r="P87">
        <v>1.0099999999999998</v>
      </c>
      <c r="Q87">
        <v>1.0999999999999999</v>
      </c>
      <c r="S87">
        <v>1.1400000000000001</v>
      </c>
      <c r="T87">
        <v>1.1500000000000001</v>
      </c>
    </row>
    <row r="88" spans="2:24" x14ac:dyDescent="0.2">
      <c r="B88" t="s">
        <v>43</v>
      </c>
      <c r="C88">
        <v>1.4100000000000001</v>
      </c>
      <c r="D88">
        <v>2.1999999999999997</v>
      </c>
      <c r="E88">
        <v>1.78</v>
      </c>
      <c r="F88">
        <v>2.2300000000000004</v>
      </c>
      <c r="G88">
        <v>2.35</v>
      </c>
      <c r="H88">
        <v>1.73</v>
      </c>
      <c r="I88">
        <v>2.2699999999999996</v>
      </c>
      <c r="K88">
        <v>2.48</v>
      </c>
      <c r="L88">
        <v>1.7700000000000002</v>
      </c>
      <c r="M88">
        <v>2.23</v>
      </c>
      <c r="N88">
        <v>2.82</v>
      </c>
      <c r="O88">
        <v>1.7600000000000002</v>
      </c>
      <c r="P88">
        <v>2.04</v>
      </c>
      <c r="Q88">
        <v>1.7</v>
      </c>
      <c r="S88">
        <v>2.3699999999999997</v>
      </c>
      <c r="T88">
        <v>2.13</v>
      </c>
    </row>
    <row r="89" spans="2:24" x14ac:dyDescent="0.2">
      <c r="B89" t="s">
        <v>45</v>
      </c>
      <c r="C89">
        <v>0.97000000000000008</v>
      </c>
      <c r="D89">
        <v>1.2800000000000002</v>
      </c>
      <c r="E89">
        <v>0.58000000000000007</v>
      </c>
      <c r="F89">
        <v>0.97</v>
      </c>
      <c r="G89">
        <v>0.66999999999999993</v>
      </c>
      <c r="H89">
        <v>0.86</v>
      </c>
      <c r="I89">
        <v>0.85</v>
      </c>
      <c r="K89">
        <v>1.22</v>
      </c>
      <c r="L89">
        <v>1.62</v>
      </c>
      <c r="M89">
        <v>1.8399999999999999</v>
      </c>
      <c r="N89">
        <v>1.3</v>
      </c>
      <c r="O89">
        <v>0.83000000000000007</v>
      </c>
      <c r="P89">
        <v>0.89999999999999991</v>
      </c>
      <c r="Q89">
        <v>1</v>
      </c>
      <c r="S89">
        <v>1.1299999999999999</v>
      </c>
      <c r="T89">
        <v>0.93</v>
      </c>
    </row>
    <row r="90" spans="2:24" x14ac:dyDescent="0.2">
      <c r="B90" t="s">
        <v>58</v>
      </c>
      <c r="C90">
        <v>0.55000000000000004</v>
      </c>
      <c r="D90">
        <v>0.55000000000000004</v>
      </c>
      <c r="E90">
        <v>0.71000000000000008</v>
      </c>
      <c r="F90">
        <v>1.0399999999999998</v>
      </c>
      <c r="G90">
        <v>1.3299999999999998</v>
      </c>
      <c r="H90">
        <v>0.28000000000000003</v>
      </c>
      <c r="I90">
        <v>0.49</v>
      </c>
      <c r="K90">
        <v>0.68000000000000016</v>
      </c>
      <c r="L90">
        <v>0.54</v>
      </c>
      <c r="M90">
        <v>0.82000000000000006</v>
      </c>
      <c r="N90">
        <v>0.55000000000000004</v>
      </c>
      <c r="O90">
        <v>0.89000000000000012</v>
      </c>
      <c r="P90">
        <v>0.62000000000000011</v>
      </c>
      <c r="Q90">
        <v>0.65000000000000013</v>
      </c>
      <c r="S90">
        <v>0.8600000000000001</v>
      </c>
      <c r="T90">
        <v>0.82000000000000006</v>
      </c>
    </row>
    <row r="91" spans="2:24" x14ac:dyDescent="0.2">
      <c r="B91" t="s">
        <v>59</v>
      </c>
      <c r="C91">
        <v>0.72</v>
      </c>
      <c r="D91">
        <v>0.9</v>
      </c>
      <c r="E91">
        <v>0.47000000000000003</v>
      </c>
      <c r="F91">
        <v>0.52</v>
      </c>
      <c r="G91">
        <v>0.84</v>
      </c>
      <c r="H91">
        <v>0.55000000000000004</v>
      </c>
      <c r="I91">
        <v>0.81</v>
      </c>
      <c r="K91">
        <v>0.85000000000000009</v>
      </c>
      <c r="L91">
        <v>0.79999999999999993</v>
      </c>
      <c r="M91">
        <v>1</v>
      </c>
      <c r="N91">
        <v>0.95</v>
      </c>
      <c r="O91">
        <v>0.8</v>
      </c>
      <c r="P91">
        <v>0.85000000000000009</v>
      </c>
      <c r="Q91">
        <v>0.76</v>
      </c>
      <c r="S91">
        <v>0.51</v>
      </c>
      <c r="T91">
        <v>0.65</v>
      </c>
    </row>
    <row r="92" spans="2:24" x14ac:dyDescent="0.2">
      <c r="B92" t="s">
        <v>60</v>
      </c>
      <c r="C92">
        <v>1.33</v>
      </c>
      <c r="D92">
        <v>2.12</v>
      </c>
      <c r="E92">
        <v>1.8900000000000001</v>
      </c>
      <c r="F92">
        <v>2.04</v>
      </c>
      <c r="G92">
        <v>2.1</v>
      </c>
      <c r="H92">
        <v>1.79</v>
      </c>
      <c r="I92">
        <v>1.96</v>
      </c>
      <c r="K92">
        <v>2.04</v>
      </c>
      <c r="L92">
        <v>1.84</v>
      </c>
      <c r="M92">
        <v>2.12</v>
      </c>
      <c r="N92">
        <v>1.85</v>
      </c>
      <c r="O92">
        <v>2.15</v>
      </c>
      <c r="P92">
        <v>1.4400000000000002</v>
      </c>
      <c r="Q92">
        <v>1.67</v>
      </c>
      <c r="S92">
        <v>1.87</v>
      </c>
      <c r="T92">
        <v>2.3200000000000003</v>
      </c>
    </row>
    <row r="93" spans="2:24" x14ac:dyDescent="0.2">
      <c r="B93" t="s">
        <v>61</v>
      </c>
      <c r="C93">
        <v>2.3200000000000003</v>
      </c>
      <c r="D93">
        <v>3.3499999999999996</v>
      </c>
      <c r="E93">
        <v>3.45</v>
      </c>
      <c r="F93">
        <v>3.2700000000000005</v>
      </c>
      <c r="G93">
        <v>3.42</v>
      </c>
      <c r="H93">
        <v>2.6500000000000004</v>
      </c>
      <c r="I93">
        <v>3.09</v>
      </c>
      <c r="K93">
        <v>3.51</v>
      </c>
      <c r="L93">
        <v>2.59</v>
      </c>
      <c r="M93">
        <v>4.46</v>
      </c>
      <c r="N93">
        <v>2.8400000000000003</v>
      </c>
      <c r="O93">
        <v>2.8600000000000003</v>
      </c>
      <c r="P93">
        <v>2.2799999999999998</v>
      </c>
      <c r="Q93">
        <v>2.83</v>
      </c>
      <c r="S93">
        <v>3.3200000000000003</v>
      </c>
      <c r="T93">
        <v>4.41</v>
      </c>
    </row>
    <row r="94" spans="2:24" x14ac:dyDescent="0.2">
      <c r="B94" t="s">
        <v>62</v>
      </c>
      <c r="C94">
        <v>1.96</v>
      </c>
      <c r="D94">
        <v>2.23</v>
      </c>
      <c r="E94">
        <v>2.2200000000000002</v>
      </c>
      <c r="F94">
        <v>2.98</v>
      </c>
      <c r="G94">
        <v>2.06</v>
      </c>
      <c r="H94">
        <v>2.7</v>
      </c>
      <c r="I94">
        <v>2.21</v>
      </c>
      <c r="K94">
        <v>2.12</v>
      </c>
      <c r="L94">
        <v>2.41</v>
      </c>
      <c r="M94">
        <v>2.1100000000000003</v>
      </c>
      <c r="N94">
        <v>1.8699999999999999</v>
      </c>
      <c r="O94">
        <v>2.09</v>
      </c>
      <c r="P94">
        <v>2.3800000000000003</v>
      </c>
      <c r="Q94">
        <v>2.17</v>
      </c>
      <c r="S94">
        <v>2.63</v>
      </c>
      <c r="T94">
        <v>1.89</v>
      </c>
    </row>
    <row r="96" spans="2:24" x14ac:dyDescent="0.2">
      <c r="C96">
        <v>14.620000000000001</v>
      </c>
      <c r="D96">
        <v>20.84</v>
      </c>
      <c r="E96">
        <v>19.95</v>
      </c>
      <c r="F96">
        <v>23.18</v>
      </c>
      <c r="G96">
        <v>21.319999999999997</v>
      </c>
      <c r="H96">
        <v>18.03</v>
      </c>
      <c r="I96">
        <v>18.490000000000002</v>
      </c>
      <c r="K96">
        <v>21.88</v>
      </c>
      <c r="L96">
        <v>19.47</v>
      </c>
      <c r="M96">
        <v>23.67</v>
      </c>
      <c r="N96">
        <v>18.920000000000002</v>
      </c>
      <c r="O96">
        <v>18.250000000000004</v>
      </c>
      <c r="P96">
        <v>18.79</v>
      </c>
      <c r="Q96">
        <v>18.490000000000002</v>
      </c>
      <c r="S96">
        <v>22.18</v>
      </c>
      <c r="T96">
        <v>21.68</v>
      </c>
    </row>
    <row r="98" spans="2:24" x14ac:dyDescent="0.2">
      <c r="B98">
        <v>1996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S98" t="s">
        <v>16</v>
      </c>
      <c r="T98" t="s">
        <v>70</v>
      </c>
      <c r="U98" t="s">
        <v>66</v>
      </c>
      <c r="X98">
        <v>1996</v>
      </c>
    </row>
    <row r="99" spans="2:24" x14ac:dyDescent="0.2">
      <c r="B99" t="s">
        <v>0</v>
      </c>
      <c r="C99">
        <v>1.3199999999999998</v>
      </c>
      <c r="D99">
        <v>1.49</v>
      </c>
      <c r="E99">
        <v>2.0699999999999998</v>
      </c>
      <c r="F99">
        <v>2.79</v>
      </c>
      <c r="G99">
        <v>1.9300000000000002</v>
      </c>
      <c r="H99">
        <v>1.6900000000000002</v>
      </c>
      <c r="I99">
        <v>1.93</v>
      </c>
      <c r="K99">
        <v>2.2000000000000002</v>
      </c>
      <c r="L99">
        <v>2.1700000000000004</v>
      </c>
      <c r="M99">
        <v>0.97</v>
      </c>
      <c r="N99">
        <v>1.6099999999999999</v>
      </c>
      <c r="O99">
        <v>1.3400000000000003</v>
      </c>
      <c r="P99">
        <v>1.94</v>
      </c>
      <c r="Q99">
        <v>1.8400000000000003</v>
      </c>
      <c r="S99">
        <v>2.27</v>
      </c>
      <c r="T99">
        <v>1.03</v>
      </c>
    </row>
    <row r="100" spans="2:24" x14ac:dyDescent="0.2">
      <c r="B100" t="s">
        <v>38</v>
      </c>
      <c r="C100">
        <v>0.89000000000000012</v>
      </c>
      <c r="D100">
        <v>1.79</v>
      </c>
      <c r="E100">
        <v>1.4800000000000002</v>
      </c>
      <c r="F100">
        <v>2</v>
      </c>
      <c r="G100">
        <v>1.4300000000000002</v>
      </c>
      <c r="H100">
        <v>1.24</v>
      </c>
      <c r="I100">
        <v>0.88</v>
      </c>
      <c r="K100">
        <v>1.44</v>
      </c>
      <c r="L100">
        <v>1.31</v>
      </c>
      <c r="M100">
        <v>1.6800000000000002</v>
      </c>
      <c r="N100">
        <v>0.9</v>
      </c>
      <c r="O100">
        <v>1.3</v>
      </c>
      <c r="P100">
        <v>1.71</v>
      </c>
      <c r="Q100">
        <v>1.25</v>
      </c>
      <c r="S100">
        <v>1.87</v>
      </c>
      <c r="T100">
        <v>1.8800000000000001</v>
      </c>
    </row>
    <row r="101" spans="2:24" x14ac:dyDescent="0.2">
      <c r="B101" t="s">
        <v>40</v>
      </c>
      <c r="C101">
        <v>1.2300000000000002</v>
      </c>
      <c r="D101">
        <v>1.9299999999999997</v>
      </c>
      <c r="E101">
        <v>2.13</v>
      </c>
      <c r="F101">
        <v>2.31</v>
      </c>
      <c r="G101">
        <v>1.9500000000000002</v>
      </c>
      <c r="H101">
        <v>1.9200000000000002</v>
      </c>
      <c r="I101">
        <v>1.8599999999999999</v>
      </c>
      <c r="K101">
        <v>2.1500000000000004</v>
      </c>
      <c r="L101">
        <v>1.85</v>
      </c>
      <c r="M101">
        <v>2</v>
      </c>
      <c r="N101">
        <v>1.88</v>
      </c>
      <c r="O101">
        <v>1.81</v>
      </c>
      <c r="P101">
        <v>1.9800000000000002</v>
      </c>
      <c r="Q101">
        <v>2.0499999999999998</v>
      </c>
      <c r="S101">
        <v>2.29</v>
      </c>
      <c r="T101">
        <v>1.94</v>
      </c>
    </row>
    <row r="102" spans="2:24" x14ac:dyDescent="0.2">
      <c r="B102" t="s">
        <v>41</v>
      </c>
      <c r="C102">
        <v>1.2000000000000002</v>
      </c>
      <c r="D102">
        <v>1.7100000000000002</v>
      </c>
      <c r="E102">
        <v>2.06</v>
      </c>
      <c r="F102">
        <v>2.02</v>
      </c>
      <c r="G102">
        <v>1.7800000000000002</v>
      </c>
      <c r="H102">
        <v>1.5499999999999998</v>
      </c>
      <c r="I102">
        <v>1.3900000000000001</v>
      </c>
      <c r="K102">
        <v>1.9500000000000002</v>
      </c>
      <c r="L102">
        <v>1.55</v>
      </c>
      <c r="M102">
        <v>2.4300000000000002</v>
      </c>
      <c r="N102">
        <v>1.4800000000000004</v>
      </c>
      <c r="O102">
        <v>1.52</v>
      </c>
      <c r="P102">
        <v>1.6400000000000001</v>
      </c>
      <c r="Q102">
        <v>1.47</v>
      </c>
      <c r="S102">
        <v>1.9200000000000002</v>
      </c>
      <c r="T102">
        <v>2.5299999999999998</v>
      </c>
    </row>
    <row r="103" spans="2:24" x14ac:dyDescent="0.2">
      <c r="B103" t="s">
        <v>42</v>
      </c>
      <c r="C103">
        <v>0.72</v>
      </c>
      <c r="D103">
        <v>1.29</v>
      </c>
      <c r="E103">
        <v>1.1100000000000001</v>
      </c>
      <c r="F103">
        <v>1.01</v>
      </c>
      <c r="G103">
        <v>1.46</v>
      </c>
      <c r="H103">
        <v>1.07</v>
      </c>
      <c r="I103">
        <v>0.75</v>
      </c>
      <c r="K103">
        <v>1.24</v>
      </c>
      <c r="L103">
        <v>1.02</v>
      </c>
      <c r="M103">
        <v>2.0100000000000002</v>
      </c>
      <c r="N103">
        <v>0.87</v>
      </c>
      <c r="O103">
        <v>0.90000000000000013</v>
      </c>
      <c r="P103">
        <v>1.0099999999999998</v>
      </c>
      <c r="Q103">
        <v>1.0999999999999999</v>
      </c>
      <c r="S103">
        <v>1.1400000000000001</v>
      </c>
      <c r="T103">
        <v>1.1500000000000001</v>
      </c>
    </row>
    <row r="104" spans="2:24" x14ac:dyDescent="0.2">
      <c r="B104" t="s">
        <v>43</v>
      </c>
      <c r="C104">
        <v>1.4100000000000001</v>
      </c>
      <c r="D104">
        <v>2.1999999999999997</v>
      </c>
      <c r="E104">
        <v>1.78</v>
      </c>
      <c r="F104">
        <v>2.2300000000000004</v>
      </c>
      <c r="G104">
        <v>2.35</v>
      </c>
      <c r="H104">
        <v>1.73</v>
      </c>
      <c r="I104">
        <v>2.2699999999999996</v>
      </c>
      <c r="K104">
        <v>2.48</v>
      </c>
      <c r="L104">
        <v>1.7700000000000002</v>
      </c>
      <c r="M104">
        <v>2.23</v>
      </c>
      <c r="N104">
        <v>2.82</v>
      </c>
      <c r="O104">
        <v>1.7600000000000002</v>
      </c>
      <c r="P104">
        <v>2.04</v>
      </c>
      <c r="Q104">
        <v>1.7</v>
      </c>
      <c r="S104">
        <v>2.3699999999999997</v>
      </c>
      <c r="T104">
        <v>2.13</v>
      </c>
    </row>
    <row r="105" spans="2:24" x14ac:dyDescent="0.2">
      <c r="B105" t="s">
        <v>45</v>
      </c>
      <c r="C105">
        <v>0.97000000000000008</v>
      </c>
      <c r="D105">
        <v>1.2800000000000002</v>
      </c>
      <c r="E105">
        <v>0.58000000000000007</v>
      </c>
      <c r="F105">
        <v>0.97</v>
      </c>
      <c r="G105">
        <v>0.66999999999999993</v>
      </c>
      <c r="H105">
        <v>0.86</v>
      </c>
      <c r="I105">
        <v>0.85</v>
      </c>
      <c r="K105">
        <v>1.22</v>
      </c>
      <c r="L105">
        <v>1.62</v>
      </c>
      <c r="M105">
        <v>1.8399999999999999</v>
      </c>
      <c r="N105">
        <v>1.3</v>
      </c>
      <c r="O105">
        <v>0.83000000000000007</v>
      </c>
      <c r="P105">
        <v>0.89999999999999991</v>
      </c>
      <c r="Q105">
        <v>1</v>
      </c>
      <c r="S105">
        <v>1.1299999999999999</v>
      </c>
      <c r="T105">
        <v>0.93</v>
      </c>
    </row>
    <row r="106" spans="2:24" x14ac:dyDescent="0.2">
      <c r="B106" t="s">
        <v>58</v>
      </c>
      <c r="C106">
        <v>0.55000000000000004</v>
      </c>
      <c r="D106">
        <v>0.55000000000000004</v>
      </c>
      <c r="E106">
        <v>0.71000000000000008</v>
      </c>
      <c r="F106">
        <v>1.0399999999999998</v>
      </c>
      <c r="G106">
        <v>1.3299999999999998</v>
      </c>
      <c r="H106">
        <v>0.28000000000000003</v>
      </c>
      <c r="I106">
        <v>0.49</v>
      </c>
      <c r="K106">
        <v>0.68000000000000016</v>
      </c>
      <c r="L106">
        <v>0.54</v>
      </c>
      <c r="M106">
        <v>0.82000000000000006</v>
      </c>
      <c r="N106">
        <v>0.55000000000000004</v>
      </c>
      <c r="O106">
        <v>0.89000000000000012</v>
      </c>
      <c r="P106">
        <v>0.62000000000000011</v>
      </c>
      <c r="Q106">
        <v>0.65000000000000013</v>
      </c>
      <c r="S106">
        <v>0.8600000000000001</v>
      </c>
      <c r="T106">
        <v>0.82000000000000006</v>
      </c>
    </row>
    <row r="107" spans="2:24" x14ac:dyDescent="0.2">
      <c r="B107" t="s">
        <v>59</v>
      </c>
      <c r="C107">
        <v>0.72</v>
      </c>
      <c r="D107">
        <v>0.9</v>
      </c>
      <c r="E107">
        <v>0.47000000000000003</v>
      </c>
      <c r="F107">
        <v>0.52</v>
      </c>
      <c r="G107">
        <v>0.84</v>
      </c>
      <c r="H107">
        <v>0.55000000000000004</v>
      </c>
      <c r="I107">
        <v>0.81</v>
      </c>
      <c r="K107">
        <v>0.85000000000000009</v>
      </c>
      <c r="L107">
        <v>0.79999999999999993</v>
      </c>
      <c r="M107">
        <v>1</v>
      </c>
      <c r="N107">
        <v>0.95</v>
      </c>
      <c r="O107">
        <v>0.8</v>
      </c>
      <c r="P107">
        <v>0.85000000000000009</v>
      </c>
      <c r="Q107">
        <v>0.76</v>
      </c>
      <c r="S107">
        <v>0.51</v>
      </c>
      <c r="T107">
        <v>0.65</v>
      </c>
    </row>
    <row r="108" spans="2:24" x14ac:dyDescent="0.2">
      <c r="B108" t="s">
        <v>60</v>
      </c>
      <c r="C108">
        <v>1.33</v>
      </c>
      <c r="D108">
        <v>2.12</v>
      </c>
      <c r="E108">
        <v>1.8900000000000001</v>
      </c>
      <c r="F108">
        <v>2.04</v>
      </c>
      <c r="G108">
        <v>2.1</v>
      </c>
      <c r="H108">
        <v>1.79</v>
      </c>
      <c r="I108">
        <v>1.96</v>
      </c>
      <c r="K108">
        <v>2.04</v>
      </c>
      <c r="L108">
        <v>1.84</v>
      </c>
      <c r="M108">
        <v>2.12</v>
      </c>
      <c r="N108">
        <v>1.85</v>
      </c>
      <c r="O108">
        <v>2.15</v>
      </c>
      <c r="P108">
        <v>1.4400000000000002</v>
      </c>
      <c r="Q108">
        <v>1.67</v>
      </c>
      <c r="S108">
        <v>1.87</v>
      </c>
      <c r="T108">
        <v>2.3200000000000003</v>
      </c>
    </row>
    <row r="109" spans="2:24" x14ac:dyDescent="0.2">
      <c r="B109" t="s">
        <v>61</v>
      </c>
      <c r="C109">
        <v>2.3200000000000003</v>
      </c>
      <c r="D109">
        <v>3.3499999999999996</v>
      </c>
      <c r="E109">
        <v>3.45</v>
      </c>
      <c r="F109">
        <v>3.2700000000000005</v>
      </c>
      <c r="G109">
        <v>3.42</v>
      </c>
      <c r="H109">
        <v>2.6500000000000004</v>
      </c>
      <c r="I109">
        <v>3.09</v>
      </c>
      <c r="K109">
        <v>3.51</v>
      </c>
      <c r="L109">
        <v>2.59</v>
      </c>
      <c r="M109">
        <v>4.46</v>
      </c>
      <c r="N109">
        <v>2.8400000000000003</v>
      </c>
      <c r="O109">
        <v>2.8600000000000003</v>
      </c>
      <c r="P109">
        <v>2.2799999999999998</v>
      </c>
      <c r="Q109">
        <v>2.83</v>
      </c>
      <c r="S109">
        <v>3.3200000000000003</v>
      </c>
      <c r="T109">
        <v>4.41</v>
      </c>
    </row>
    <row r="110" spans="2:24" x14ac:dyDescent="0.2">
      <c r="B110" t="s">
        <v>62</v>
      </c>
      <c r="C110">
        <v>1.96</v>
      </c>
      <c r="D110">
        <v>2.23</v>
      </c>
      <c r="E110">
        <v>2.2200000000000002</v>
      </c>
      <c r="F110">
        <v>2.98</v>
      </c>
      <c r="G110">
        <v>2.06</v>
      </c>
      <c r="H110">
        <v>2.7</v>
      </c>
      <c r="I110">
        <v>2.21</v>
      </c>
      <c r="K110">
        <v>2.12</v>
      </c>
      <c r="L110">
        <v>2.41</v>
      </c>
      <c r="M110">
        <v>2.1100000000000003</v>
      </c>
      <c r="N110">
        <v>1.8699999999999999</v>
      </c>
      <c r="O110">
        <v>2.09</v>
      </c>
      <c r="P110">
        <v>2.3800000000000003</v>
      </c>
      <c r="Q110">
        <v>2.17</v>
      </c>
      <c r="S110">
        <v>2.63</v>
      </c>
      <c r="T110">
        <v>1.89</v>
      </c>
    </row>
    <row r="112" spans="2:24" x14ac:dyDescent="0.2">
      <c r="C112">
        <v>14.620000000000001</v>
      </c>
      <c r="D112">
        <v>20.84</v>
      </c>
      <c r="E112">
        <v>19.95</v>
      </c>
      <c r="F112">
        <v>23.18</v>
      </c>
      <c r="G112">
        <v>21.319999999999997</v>
      </c>
      <c r="H112">
        <v>18.03</v>
      </c>
      <c r="I112">
        <v>18.490000000000002</v>
      </c>
      <c r="K112">
        <v>21.88</v>
      </c>
      <c r="L112">
        <v>19.47</v>
      </c>
      <c r="M112">
        <v>23.67</v>
      </c>
      <c r="N112">
        <v>18.920000000000002</v>
      </c>
      <c r="O112">
        <v>18.250000000000004</v>
      </c>
      <c r="P112">
        <v>18.79</v>
      </c>
      <c r="Q112">
        <v>18.490000000000002</v>
      </c>
      <c r="S112">
        <v>22.18</v>
      </c>
      <c r="T112">
        <v>21.68</v>
      </c>
    </row>
    <row r="114" spans="2:24" x14ac:dyDescent="0.2">
      <c r="B114">
        <v>1997</v>
      </c>
      <c r="C114" t="s">
        <v>1</v>
      </c>
      <c r="D114" t="s">
        <v>2</v>
      </c>
      <c r="E114" t="s">
        <v>3</v>
      </c>
      <c r="F114" t="s">
        <v>4</v>
      </c>
      <c r="G114" t="s">
        <v>5</v>
      </c>
      <c r="H114" t="s">
        <v>6</v>
      </c>
      <c r="I114" t="s">
        <v>7</v>
      </c>
      <c r="K114" t="s">
        <v>9</v>
      </c>
      <c r="L114" t="s">
        <v>10</v>
      </c>
      <c r="M114" t="s">
        <v>11</v>
      </c>
      <c r="N114" t="s">
        <v>12</v>
      </c>
      <c r="O114" t="s">
        <v>13</v>
      </c>
      <c r="P114" t="s">
        <v>14</v>
      </c>
      <c r="Q114" t="s">
        <v>15</v>
      </c>
      <c r="S114" t="s">
        <v>16</v>
      </c>
      <c r="T114" t="s">
        <v>70</v>
      </c>
      <c r="U114" t="s">
        <v>66</v>
      </c>
      <c r="X114">
        <v>1997</v>
      </c>
    </row>
    <row r="115" spans="2:24" x14ac:dyDescent="0.2">
      <c r="B115" t="s">
        <v>0</v>
      </c>
      <c r="C115">
        <v>1.5100000000000002</v>
      </c>
      <c r="D115">
        <v>1.9300000000000002</v>
      </c>
      <c r="E115">
        <v>1.3399999999999999</v>
      </c>
      <c r="F115">
        <v>2.2400000000000002</v>
      </c>
      <c r="G115">
        <v>2.3600000000000003</v>
      </c>
      <c r="H115">
        <v>1.95</v>
      </c>
      <c r="I115">
        <v>1.59</v>
      </c>
      <c r="K115">
        <v>2.1100000000000003</v>
      </c>
      <c r="L115">
        <v>2.2100000000000004</v>
      </c>
      <c r="M115">
        <v>3.0700000000000003</v>
      </c>
      <c r="N115">
        <v>1.9200000000000002</v>
      </c>
      <c r="O115">
        <v>2.48</v>
      </c>
      <c r="P115">
        <v>2.15</v>
      </c>
      <c r="Q115">
        <v>1.79</v>
      </c>
      <c r="S115">
        <v>2.5700000000000003</v>
      </c>
      <c r="T115">
        <v>2.5499999999999998</v>
      </c>
    </row>
    <row r="116" spans="2:24" x14ac:dyDescent="0.2">
      <c r="B116" t="s">
        <v>38</v>
      </c>
      <c r="C116">
        <v>0.71</v>
      </c>
      <c r="D116">
        <v>1.32</v>
      </c>
      <c r="E116">
        <v>1.1199999999999999</v>
      </c>
      <c r="F116">
        <v>1.7899999999999998</v>
      </c>
      <c r="G116">
        <v>1.48</v>
      </c>
      <c r="H116">
        <v>1.4300000000000002</v>
      </c>
      <c r="I116">
        <v>0.45</v>
      </c>
      <c r="K116">
        <v>1</v>
      </c>
      <c r="L116">
        <v>1.0900000000000001</v>
      </c>
      <c r="M116">
        <v>1.45</v>
      </c>
      <c r="N116">
        <v>0.64000000000000012</v>
      </c>
      <c r="O116">
        <v>1.48</v>
      </c>
      <c r="P116">
        <v>1.1600000000000001</v>
      </c>
      <c r="Q116">
        <v>1.07</v>
      </c>
      <c r="S116">
        <v>1.42</v>
      </c>
      <c r="T116">
        <v>0.57999999999999996</v>
      </c>
    </row>
    <row r="117" spans="2:24" x14ac:dyDescent="0.2">
      <c r="B117" t="s">
        <v>40</v>
      </c>
      <c r="C117">
        <v>1.2400000000000002</v>
      </c>
      <c r="D117">
        <v>2.1599999999999997</v>
      </c>
      <c r="E117">
        <v>1.56</v>
      </c>
      <c r="F117">
        <v>1.7700000000000002</v>
      </c>
      <c r="G117">
        <v>1.27</v>
      </c>
      <c r="H117">
        <v>1.63</v>
      </c>
      <c r="I117">
        <v>1.9000000000000004</v>
      </c>
      <c r="K117">
        <v>2.33</v>
      </c>
      <c r="L117">
        <v>1.6600000000000004</v>
      </c>
      <c r="M117">
        <v>1.7300000000000002</v>
      </c>
      <c r="N117">
        <v>1.8500000000000003</v>
      </c>
      <c r="O117">
        <v>2.08</v>
      </c>
      <c r="P117">
        <v>1.64</v>
      </c>
      <c r="Q117">
        <v>1.41</v>
      </c>
      <c r="S117">
        <v>1.4699999999999998</v>
      </c>
      <c r="T117">
        <v>2.9899999999999998</v>
      </c>
    </row>
    <row r="118" spans="2:24" x14ac:dyDescent="0.2">
      <c r="B118" t="s">
        <v>41</v>
      </c>
      <c r="C118">
        <v>2.15</v>
      </c>
      <c r="D118">
        <v>2.4500000000000002</v>
      </c>
      <c r="E118">
        <v>3.0300000000000002</v>
      </c>
      <c r="F118">
        <v>3.42</v>
      </c>
      <c r="G118">
        <v>3.78</v>
      </c>
      <c r="H118">
        <v>2.61</v>
      </c>
      <c r="I118">
        <v>2.5499999999999998</v>
      </c>
      <c r="K118">
        <v>2.67</v>
      </c>
      <c r="L118">
        <v>2.31</v>
      </c>
      <c r="M118">
        <v>3.46</v>
      </c>
      <c r="N118">
        <v>2.84</v>
      </c>
      <c r="O118">
        <v>2.3500000000000005</v>
      </c>
      <c r="P118">
        <v>2.3099999999999996</v>
      </c>
      <c r="Q118">
        <v>3.0000000000000004</v>
      </c>
      <c r="S118">
        <v>2.8899999999999997</v>
      </c>
      <c r="T118">
        <v>2.5200000000000005</v>
      </c>
    </row>
    <row r="119" spans="2:24" x14ac:dyDescent="0.2">
      <c r="B119" t="s">
        <v>42</v>
      </c>
      <c r="C119">
        <v>1.6400000000000003</v>
      </c>
      <c r="D119">
        <v>2.02</v>
      </c>
      <c r="E119">
        <v>2.1799999999999997</v>
      </c>
      <c r="F119">
        <v>2.67</v>
      </c>
      <c r="G119">
        <v>2.19</v>
      </c>
      <c r="H119">
        <v>2.14</v>
      </c>
      <c r="I119">
        <v>2.2800000000000002</v>
      </c>
      <c r="K119">
        <v>2.54</v>
      </c>
      <c r="L119">
        <v>1.1400000000000001</v>
      </c>
      <c r="M119">
        <v>2.52</v>
      </c>
      <c r="N119">
        <v>2.2600000000000002</v>
      </c>
      <c r="O119">
        <v>1.26</v>
      </c>
      <c r="P119">
        <v>1.79</v>
      </c>
      <c r="Q119">
        <v>1.9500000000000002</v>
      </c>
      <c r="S119">
        <v>2.52</v>
      </c>
      <c r="T119">
        <v>1.58</v>
      </c>
    </row>
    <row r="120" spans="2:24" x14ac:dyDescent="0.2">
      <c r="B120" t="s">
        <v>43</v>
      </c>
      <c r="C120">
        <v>0.47000000000000003</v>
      </c>
      <c r="D120">
        <v>0.59</v>
      </c>
      <c r="E120">
        <v>0.5</v>
      </c>
      <c r="F120">
        <v>0.80999999999999994</v>
      </c>
      <c r="G120">
        <v>1.21</v>
      </c>
      <c r="H120">
        <v>0.64</v>
      </c>
      <c r="I120">
        <v>0.49</v>
      </c>
      <c r="K120">
        <v>0.72</v>
      </c>
      <c r="L120">
        <v>0.83000000000000007</v>
      </c>
      <c r="M120">
        <v>0.63000000000000012</v>
      </c>
      <c r="N120">
        <v>0.38999999999999996</v>
      </c>
      <c r="O120">
        <v>0.84000000000000008</v>
      </c>
      <c r="P120">
        <v>0.64</v>
      </c>
      <c r="Q120">
        <v>0.60000000000000009</v>
      </c>
      <c r="S120">
        <v>0.98</v>
      </c>
      <c r="T120">
        <v>1.03</v>
      </c>
    </row>
    <row r="121" spans="2:24" x14ac:dyDescent="0.2">
      <c r="B121" t="s">
        <v>45</v>
      </c>
      <c r="C121">
        <v>0.63</v>
      </c>
      <c r="E121">
        <v>0.7400000000000001</v>
      </c>
      <c r="F121">
        <v>0.73000000000000009</v>
      </c>
      <c r="G121">
        <v>1.1400000000000001</v>
      </c>
      <c r="I121">
        <v>0.69</v>
      </c>
      <c r="K121">
        <v>0.70000000000000007</v>
      </c>
      <c r="L121">
        <v>0.63</v>
      </c>
      <c r="M121">
        <v>0</v>
      </c>
      <c r="N121">
        <v>0.66</v>
      </c>
      <c r="O121">
        <v>0.84</v>
      </c>
      <c r="P121">
        <v>0.51</v>
      </c>
      <c r="Q121">
        <v>0.57999999999999996</v>
      </c>
      <c r="S121">
        <v>0.76</v>
      </c>
      <c r="T121">
        <v>0.7400000000000001</v>
      </c>
    </row>
    <row r="122" spans="2:24" x14ac:dyDescent="0.2">
      <c r="B122" t="s">
        <v>58</v>
      </c>
      <c r="C122">
        <v>0.02</v>
      </c>
      <c r="E122">
        <v>0.15000000000000002</v>
      </c>
      <c r="F122">
        <v>0.01</v>
      </c>
      <c r="G122">
        <v>0.18</v>
      </c>
      <c r="H122">
        <v>0</v>
      </c>
      <c r="I122">
        <v>0.12</v>
      </c>
      <c r="K122">
        <v>0.05</v>
      </c>
      <c r="L122">
        <v>0.02</v>
      </c>
      <c r="M122">
        <v>0</v>
      </c>
      <c r="N122">
        <v>0</v>
      </c>
      <c r="O122">
        <v>0.43</v>
      </c>
      <c r="P122">
        <v>0</v>
      </c>
      <c r="Q122">
        <v>0</v>
      </c>
      <c r="S122">
        <v>0</v>
      </c>
      <c r="T122">
        <v>0.46</v>
      </c>
    </row>
    <row r="123" spans="2:24" x14ac:dyDescent="0.2">
      <c r="B123" t="s">
        <v>59</v>
      </c>
      <c r="C123">
        <v>0.67</v>
      </c>
      <c r="E123">
        <v>0.76</v>
      </c>
      <c r="F123">
        <v>1.0099999999999998</v>
      </c>
      <c r="G123">
        <v>0.94000000000000006</v>
      </c>
      <c r="H123">
        <v>0.41000000000000003</v>
      </c>
      <c r="I123">
        <v>0.21</v>
      </c>
      <c r="K123">
        <v>0.84</v>
      </c>
      <c r="L123">
        <v>0</v>
      </c>
      <c r="M123">
        <v>0</v>
      </c>
      <c r="N123">
        <v>0</v>
      </c>
      <c r="O123">
        <v>0.89</v>
      </c>
      <c r="P123">
        <v>0</v>
      </c>
      <c r="Q123">
        <v>0.88000000000000012</v>
      </c>
      <c r="S123">
        <v>0.81000000000000016</v>
      </c>
      <c r="T123">
        <v>0.8600000000000001</v>
      </c>
    </row>
    <row r="124" spans="2:24" x14ac:dyDescent="0.2">
      <c r="B124" t="s">
        <v>60</v>
      </c>
      <c r="C124">
        <v>2.33</v>
      </c>
      <c r="E124">
        <v>2.37</v>
      </c>
      <c r="F124">
        <v>3.1900000000000004</v>
      </c>
      <c r="G124">
        <v>3.04</v>
      </c>
      <c r="H124">
        <v>2.46</v>
      </c>
      <c r="I124">
        <v>2.65</v>
      </c>
      <c r="K124">
        <v>2.6500000000000004</v>
      </c>
      <c r="L124">
        <v>2.4</v>
      </c>
      <c r="M124">
        <v>3</v>
      </c>
      <c r="N124">
        <v>1.83</v>
      </c>
      <c r="O124">
        <v>2.52</v>
      </c>
      <c r="P124">
        <v>2.08</v>
      </c>
      <c r="Q124">
        <v>2.4900000000000002</v>
      </c>
      <c r="S124">
        <v>3.0199999999999996</v>
      </c>
      <c r="T124">
        <v>2.76</v>
      </c>
    </row>
    <row r="125" spans="2:24" x14ac:dyDescent="0.2">
      <c r="B125" t="s">
        <v>61</v>
      </c>
      <c r="C125">
        <v>0.83000000000000007</v>
      </c>
      <c r="E125">
        <v>1.1000000000000001</v>
      </c>
      <c r="F125">
        <v>1.5999999999999999</v>
      </c>
      <c r="G125">
        <v>1.6000000000000003</v>
      </c>
      <c r="H125">
        <v>1</v>
      </c>
      <c r="I125">
        <v>1.3399999999999999</v>
      </c>
      <c r="K125">
        <v>1.27</v>
      </c>
      <c r="L125">
        <v>1.2500000000000002</v>
      </c>
      <c r="M125">
        <v>1.47</v>
      </c>
      <c r="N125">
        <v>1.1100000000000001</v>
      </c>
      <c r="O125">
        <v>1.1800000000000002</v>
      </c>
      <c r="P125">
        <v>1.61</v>
      </c>
      <c r="Q125">
        <v>1.31</v>
      </c>
      <c r="S125">
        <v>1.73</v>
      </c>
      <c r="T125">
        <v>0.9900000000000001</v>
      </c>
    </row>
    <row r="126" spans="2:24" x14ac:dyDescent="0.2">
      <c r="B126" t="s">
        <v>62</v>
      </c>
      <c r="C126">
        <v>0.87</v>
      </c>
      <c r="F126">
        <v>1.94</v>
      </c>
      <c r="G126">
        <v>1.2200000000000002</v>
      </c>
      <c r="H126">
        <v>1.4800000000000002</v>
      </c>
      <c r="I126">
        <v>1.31</v>
      </c>
      <c r="K126">
        <v>1.3000000000000003</v>
      </c>
      <c r="L126">
        <v>1.44</v>
      </c>
      <c r="M126">
        <v>0.87</v>
      </c>
      <c r="N126">
        <v>0.7599999999999999</v>
      </c>
      <c r="O126">
        <v>0.92000000000000015</v>
      </c>
      <c r="P126">
        <v>1.3499999999999999</v>
      </c>
      <c r="Q126">
        <v>1.1600000000000001</v>
      </c>
      <c r="S126">
        <v>1.3900000000000001</v>
      </c>
      <c r="T126">
        <v>1.1400000000000001</v>
      </c>
    </row>
    <row r="128" spans="2:24" x14ac:dyDescent="0.2">
      <c r="C128">
        <v>13.07</v>
      </c>
      <c r="E128">
        <v>14.85</v>
      </c>
      <c r="F128">
        <v>21.180000000000003</v>
      </c>
      <c r="G128">
        <v>20.41</v>
      </c>
      <c r="H128">
        <v>15.75</v>
      </c>
      <c r="I128">
        <v>15.58</v>
      </c>
      <c r="K128">
        <v>18.18</v>
      </c>
      <c r="L128">
        <v>14.980000000000002</v>
      </c>
      <c r="M128">
        <v>18.200000000000003</v>
      </c>
      <c r="N128">
        <v>14.260000000000002</v>
      </c>
      <c r="O128">
        <v>17.270000000000003</v>
      </c>
      <c r="P128">
        <v>15.24</v>
      </c>
      <c r="Q128">
        <v>16.240000000000002</v>
      </c>
      <c r="S128">
        <v>19.559999999999999</v>
      </c>
      <c r="T128">
        <v>18.2</v>
      </c>
    </row>
    <row r="130" spans="2:24" x14ac:dyDescent="0.2">
      <c r="B130">
        <v>1998</v>
      </c>
      <c r="C130" t="s">
        <v>1</v>
      </c>
      <c r="D130" t="s">
        <v>2</v>
      </c>
      <c r="E130" t="s">
        <v>3</v>
      </c>
      <c r="F130" t="s">
        <v>4</v>
      </c>
      <c r="G130" t="s">
        <v>5</v>
      </c>
      <c r="H130" t="s">
        <v>6</v>
      </c>
      <c r="I130" t="s">
        <v>7</v>
      </c>
      <c r="K130" t="s">
        <v>9</v>
      </c>
      <c r="L130" t="s">
        <v>10</v>
      </c>
      <c r="M130" t="s">
        <v>11</v>
      </c>
      <c r="N130" t="s">
        <v>12</v>
      </c>
      <c r="O130" t="s">
        <v>13</v>
      </c>
      <c r="P130" t="s">
        <v>14</v>
      </c>
      <c r="Q130" t="s">
        <v>15</v>
      </c>
      <c r="S130" t="s">
        <v>16</v>
      </c>
      <c r="T130" t="s">
        <v>17</v>
      </c>
      <c r="U130" t="s">
        <v>66</v>
      </c>
      <c r="X130">
        <v>1998</v>
      </c>
    </row>
    <row r="131" spans="2:24" x14ac:dyDescent="0.2">
      <c r="B131" t="s">
        <v>0</v>
      </c>
      <c r="C131">
        <v>1.45</v>
      </c>
      <c r="E131">
        <v>2.09</v>
      </c>
      <c r="F131">
        <v>2.5699999999999994</v>
      </c>
      <c r="G131">
        <v>1.55</v>
      </c>
      <c r="H131">
        <v>1.6099999999999999</v>
      </c>
      <c r="I131">
        <v>1.69</v>
      </c>
      <c r="K131">
        <v>2.68</v>
      </c>
      <c r="L131">
        <v>1.9200000000000002</v>
      </c>
      <c r="M131">
        <v>2.5499999999999998</v>
      </c>
      <c r="N131">
        <v>1.49</v>
      </c>
      <c r="O131">
        <v>2.06</v>
      </c>
      <c r="P131">
        <v>1.93</v>
      </c>
      <c r="Q131">
        <v>1.3900000000000001</v>
      </c>
      <c r="S131">
        <v>1.81</v>
      </c>
      <c r="T131">
        <v>1.97</v>
      </c>
    </row>
    <row r="132" spans="2:24" x14ac:dyDescent="0.2">
      <c r="B132" t="s">
        <v>38</v>
      </c>
      <c r="C132">
        <v>0.54</v>
      </c>
      <c r="E132">
        <v>1.01</v>
      </c>
      <c r="F132">
        <v>1.37</v>
      </c>
      <c r="G132">
        <v>0.9800000000000002</v>
      </c>
      <c r="H132">
        <v>0.6</v>
      </c>
      <c r="I132">
        <v>0.95</v>
      </c>
      <c r="K132">
        <v>1.35</v>
      </c>
      <c r="L132">
        <v>1.04</v>
      </c>
      <c r="M132">
        <v>1.21</v>
      </c>
      <c r="N132">
        <v>1.05</v>
      </c>
      <c r="O132">
        <v>0.63000000000000012</v>
      </c>
      <c r="P132">
        <v>1.0799999999999998</v>
      </c>
      <c r="Q132">
        <v>0.91</v>
      </c>
      <c r="S132">
        <v>0.89</v>
      </c>
      <c r="T132">
        <v>0.41000000000000003</v>
      </c>
    </row>
    <row r="133" spans="2:24" x14ac:dyDescent="0.2">
      <c r="B133" t="s">
        <v>40</v>
      </c>
      <c r="C133">
        <v>0.79</v>
      </c>
      <c r="E133">
        <v>0.91</v>
      </c>
      <c r="F133">
        <v>1.1300000000000001</v>
      </c>
      <c r="G133">
        <v>0.94000000000000006</v>
      </c>
      <c r="H133">
        <v>0.75</v>
      </c>
      <c r="I133">
        <v>0.42</v>
      </c>
      <c r="K133">
        <v>0.95000000000000007</v>
      </c>
      <c r="L133">
        <v>0.7</v>
      </c>
      <c r="M133">
        <v>0.72</v>
      </c>
      <c r="N133">
        <v>0.6100000000000001</v>
      </c>
      <c r="O133">
        <v>0.84000000000000008</v>
      </c>
      <c r="P133">
        <v>0.87000000000000011</v>
      </c>
      <c r="Q133">
        <v>1.07</v>
      </c>
      <c r="S133">
        <v>0.8600000000000001</v>
      </c>
      <c r="T133">
        <v>0.8600000000000001</v>
      </c>
    </row>
    <row r="134" spans="2:24" x14ac:dyDescent="0.2">
      <c r="B134" t="s">
        <v>41</v>
      </c>
      <c r="C134">
        <v>0.78</v>
      </c>
      <c r="E134">
        <v>0.89000000000000012</v>
      </c>
      <c r="F134">
        <v>1.1400000000000001</v>
      </c>
      <c r="G134">
        <v>0.99</v>
      </c>
      <c r="H134">
        <v>0.8600000000000001</v>
      </c>
      <c r="I134">
        <v>0.62</v>
      </c>
      <c r="K134">
        <v>1.08</v>
      </c>
      <c r="L134">
        <v>0.81</v>
      </c>
      <c r="M134">
        <v>1.67</v>
      </c>
      <c r="N134">
        <v>0.78</v>
      </c>
      <c r="O134">
        <v>1.6400000000000001</v>
      </c>
      <c r="P134">
        <v>1.04</v>
      </c>
      <c r="Q134">
        <v>1.1200000000000001</v>
      </c>
      <c r="S134">
        <v>1.17</v>
      </c>
      <c r="T134">
        <v>1.61</v>
      </c>
    </row>
    <row r="135" spans="2:24" x14ac:dyDescent="0.2">
      <c r="B135" t="s">
        <v>42</v>
      </c>
      <c r="C135">
        <v>2.2400000000000002</v>
      </c>
      <c r="E135">
        <v>3.6099999999999994</v>
      </c>
      <c r="F135">
        <v>3.38</v>
      </c>
      <c r="G135">
        <v>4.37</v>
      </c>
      <c r="H135">
        <v>2.4700000000000002</v>
      </c>
      <c r="I135">
        <v>2.17</v>
      </c>
      <c r="K135">
        <v>2.9100000000000006</v>
      </c>
      <c r="L135">
        <v>2.39</v>
      </c>
      <c r="M135">
        <v>3.9299999999999997</v>
      </c>
      <c r="N135">
        <v>2.7300000000000004</v>
      </c>
      <c r="O135">
        <v>4.38</v>
      </c>
      <c r="P135">
        <v>2.2400000000000002</v>
      </c>
      <c r="Q135">
        <v>2.98</v>
      </c>
      <c r="S135">
        <v>3.5</v>
      </c>
      <c r="T135">
        <v>4.42</v>
      </c>
    </row>
    <row r="136" spans="2:24" x14ac:dyDescent="0.2">
      <c r="B136" t="s">
        <v>43</v>
      </c>
      <c r="C136">
        <v>0.70000000000000018</v>
      </c>
      <c r="E136">
        <v>1.9000000000000001</v>
      </c>
      <c r="F136">
        <v>2.0799999999999996</v>
      </c>
      <c r="G136">
        <v>2.04</v>
      </c>
      <c r="H136">
        <v>1.1900000000000002</v>
      </c>
      <c r="I136">
        <v>0.89</v>
      </c>
      <c r="K136">
        <v>0.91</v>
      </c>
      <c r="L136">
        <v>0.75</v>
      </c>
      <c r="M136">
        <v>1.4100000000000001</v>
      </c>
      <c r="N136">
        <v>0.9</v>
      </c>
      <c r="O136">
        <v>0.76000000000000012</v>
      </c>
      <c r="P136">
        <v>0.77</v>
      </c>
      <c r="Q136">
        <v>1.48</v>
      </c>
      <c r="S136">
        <v>1.04</v>
      </c>
      <c r="T136">
        <v>1.3800000000000001</v>
      </c>
    </row>
    <row r="137" spans="2:24" x14ac:dyDescent="0.2">
      <c r="B137" t="s">
        <v>45</v>
      </c>
      <c r="C137">
        <v>0.9</v>
      </c>
      <c r="E137">
        <v>0.83</v>
      </c>
      <c r="F137">
        <v>1.02</v>
      </c>
      <c r="G137">
        <v>2.48</v>
      </c>
      <c r="H137">
        <v>0.44999999999999996</v>
      </c>
      <c r="I137">
        <v>0.94</v>
      </c>
      <c r="K137">
        <v>0.94000000000000006</v>
      </c>
      <c r="L137">
        <v>0.61</v>
      </c>
      <c r="M137">
        <v>0.85999999999999988</v>
      </c>
      <c r="N137">
        <v>1.18</v>
      </c>
      <c r="O137">
        <v>1.1999999999999997</v>
      </c>
      <c r="P137">
        <v>0.53</v>
      </c>
      <c r="Q137">
        <v>0.57000000000000006</v>
      </c>
      <c r="S137">
        <v>0.86</v>
      </c>
      <c r="T137">
        <v>1.23</v>
      </c>
    </row>
    <row r="138" spans="2:24" x14ac:dyDescent="0.2">
      <c r="B138" t="s">
        <v>58</v>
      </c>
      <c r="C138">
        <v>0.27</v>
      </c>
      <c r="E138">
        <v>0.53</v>
      </c>
      <c r="F138">
        <v>0.55000000000000004</v>
      </c>
      <c r="G138">
        <v>0.9</v>
      </c>
      <c r="H138">
        <v>0.28000000000000003</v>
      </c>
      <c r="I138">
        <v>0.15</v>
      </c>
      <c r="K138">
        <v>0.46</v>
      </c>
      <c r="L138">
        <v>0.21</v>
      </c>
      <c r="M138">
        <v>0.37</v>
      </c>
      <c r="N138">
        <v>0.15</v>
      </c>
      <c r="O138">
        <v>0.2</v>
      </c>
      <c r="P138">
        <v>0.41</v>
      </c>
      <c r="Q138">
        <v>0.33</v>
      </c>
      <c r="S138">
        <v>0.34</v>
      </c>
      <c r="T138">
        <v>0.25</v>
      </c>
    </row>
    <row r="139" spans="2:24" x14ac:dyDescent="0.2">
      <c r="B139" t="s">
        <v>59</v>
      </c>
      <c r="C139">
        <v>0.99</v>
      </c>
      <c r="D139">
        <v>1.1099999999999999</v>
      </c>
      <c r="E139">
        <v>1.1499999999999999</v>
      </c>
      <c r="F139">
        <v>0.92</v>
      </c>
      <c r="G139">
        <v>1.31</v>
      </c>
      <c r="H139">
        <v>0.9</v>
      </c>
      <c r="I139">
        <v>0.68</v>
      </c>
      <c r="K139">
        <v>1.1200000000000001</v>
      </c>
      <c r="L139">
        <v>0.91</v>
      </c>
      <c r="M139">
        <v>0.79999999999999993</v>
      </c>
      <c r="N139">
        <v>0.7400000000000001</v>
      </c>
      <c r="O139">
        <v>1.29</v>
      </c>
      <c r="P139">
        <v>0.6</v>
      </c>
      <c r="Q139">
        <v>0.69</v>
      </c>
      <c r="S139">
        <v>0.76</v>
      </c>
      <c r="T139">
        <v>1.1400000000000001</v>
      </c>
    </row>
    <row r="140" spans="2:24" x14ac:dyDescent="0.2">
      <c r="B140" t="s">
        <v>60</v>
      </c>
      <c r="C140">
        <v>0.46</v>
      </c>
      <c r="D140">
        <v>0.59</v>
      </c>
      <c r="E140">
        <v>0.6100000000000001</v>
      </c>
      <c r="F140">
        <v>0.70000000000000007</v>
      </c>
      <c r="G140">
        <v>0.94000000000000017</v>
      </c>
      <c r="H140">
        <v>0.45000000000000007</v>
      </c>
      <c r="I140">
        <v>0.12</v>
      </c>
      <c r="K140">
        <v>0.44</v>
      </c>
      <c r="L140">
        <v>0.31</v>
      </c>
      <c r="M140">
        <v>0.69000000000000006</v>
      </c>
      <c r="N140">
        <v>0.27999999999999997</v>
      </c>
      <c r="O140">
        <v>0.51</v>
      </c>
      <c r="P140">
        <v>0.41</v>
      </c>
      <c r="Q140">
        <v>0.8</v>
      </c>
      <c r="S140">
        <v>0.54</v>
      </c>
      <c r="T140">
        <v>0.44999999999999996</v>
      </c>
    </row>
    <row r="141" spans="2:24" x14ac:dyDescent="0.2">
      <c r="B141" t="s">
        <v>61</v>
      </c>
      <c r="C141">
        <v>1.88</v>
      </c>
      <c r="D141">
        <v>2.06</v>
      </c>
      <c r="E141">
        <v>2.1900000000000004</v>
      </c>
      <c r="F141">
        <v>2.8599999999999994</v>
      </c>
      <c r="G141">
        <v>2.7399999999999998</v>
      </c>
      <c r="H141">
        <v>1.65</v>
      </c>
      <c r="I141">
        <v>2.41</v>
      </c>
      <c r="K141">
        <v>3.4100000000000006</v>
      </c>
      <c r="L141">
        <v>2.4500000000000002</v>
      </c>
      <c r="M141">
        <v>3.2800000000000002</v>
      </c>
      <c r="N141">
        <v>2.8699999999999997</v>
      </c>
      <c r="O141">
        <v>2.0700000000000003</v>
      </c>
      <c r="P141">
        <v>2.62</v>
      </c>
      <c r="Q141">
        <v>1.81</v>
      </c>
      <c r="S141">
        <v>2.9800000000000004</v>
      </c>
      <c r="T141">
        <v>2.91</v>
      </c>
    </row>
    <row r="142" spans="2:24" x14ac:dyDescent="0.2">
      <c r="B142" t="s">
        <v>62</v>
      </c>
      <c r="C142">
        <v>2.1999999999999997</v>
      </c>
      <c r="E142">
        <v>1.7600000000000002</v>
      </c>
      <c r="F142">
        <v>3.9200000000000004</v>
      </c>
      <c r="G142">
        <v>2.65</v>
      </c>
      <c r="H142">
        <v>3</v>
      </c>
      <c r="I142">
        <v>2.4299999999999997</v>
      </c>
      <c r="K142">
        <v>3.21</v>
      </c>
      <c r="L142">
        <v>2.4899999999999998</v>
      </c>
      <c r="M142">
        <v>3.13</v>
      </c>
      <c r="N142">
        <v>2.5299999999999998</v>
      </c>
      <c r="O142">
        <v>2.6</v>
      </c>
      <c r="P142">
        <v>2.82</v>
      </c>
      <c r="Q142">
        <v>2.31</v>
      </c>
      <c r="S142">
        <v>3.1599999999999997</v>
      </c>
      <c r="T142">
        <v>3.0300000000000002</v>
      </c>
    </row>
    <row r="144" spans="2:24" x14ac:dyDescent="0.2">
      <c r="C144">
        <v>13.200000000000003</v>
      </c>
      <c r="E144">
        <v>17.48</v>
      </c>
      <c r="F144">
        <v>21.64</v>
      </c>
      <c r="G144">
        <v>21.89</v>
      </c>
      <c r="H144">
        <v>14.21</v>
      </c>
      <c r="I144">
        <v>13.469999999999999</v>
      </c>
      <c r="K144">
        <v>19.460000000000004</v>
      </c>
      <c r="L144">
        <v>14.590000000000002</v>
      </c>
      <c r="M144">
        <v>20.619999999999997</v>
      </c>
      <c r="N144">
        <v>15.31</v>
      </c>
      <c r="O144">
        <v>18.18</v>
      </c>
      <c r="P144">
        <v>15.32</v>
      </c>
      <c r="Q144">
        <v>15.460000000000003</v>
      </c>
      <c r="S144">
        <v>17.91</v>
      </c>
      <c r="T144">
        <v>19.660000000000004</v>
      </c>
    </row>
    <row r="146" spans="2:24" x14ac:dyDescent="0.2">
      <c r="B146">
        <v>1999</v>
      </c>
      <c r="C146" t="s">
        <v>1</v>
      </c>
      <c r="D146" t="s">
        <v>51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S146" t="s">
        <v>16</v>
      </c>
      <c r="T146" t="s">
        <v>17</v>
      </c>
      <c r="U146" t="s">
        <v>52</v>
      </c>
      <c r="X146">
        <v>1999</v>
      </c>
    </row>
    <row r="147" spans="2:24" x14ac:dyDescent="0.2">
      <c r="B147" t="s">
        <v>0</v>
      </c>
      <c r="C147">
        <v>0.74</v>
      </c>
      <c r="E147">
        <v>0.90999999999999992</v>
      </c>
      <c r="F147">
        <v>1.6800000000000002</v>
      </c>
      <c r="G147">
        <v>0.88</v>
      </c>
      <c r="H147">
        <v>0.91000000000000014</v>
      </c>
      <c r="I147">
        <v>1.3399999999999999</v>
      </c>
      <c r="K147">
        <v>1.2999999999999998</v>
      </c>
      <c r="L147">
        <v>1.24</v>
      </c>
      <c r="M147">
        <v>1.25</v>
      </c>
      <c r="N147">
        <v>1.1399999999999999</v>
      </c>
      <c r="O147">
        <v>1.03</v>
      </c>
      <c r="P147">
        <v>1.08</v>
      </c>
      <c r="Q147">
        <v>0.7400000000000001</v>
      </c>
      <c r="S147">
        <v>0.82000000000000006</v>
      </c>
      <c r="T147">
        <v>1.2000000000000002</v>
      </c>
    </row>
    <row r="148" spans="2:24" x14ac:dyDescent="0.2">
      <c r="B148" t="s">
        <v>38</v>
      </c>
      <c r="C148">
        <v>3.05</v>
      </c>
      <c r="D148">
        <v>1.17</v>
      </c>
      <c r="E148">
        <v>1.8100000000000003</v>
      </c>
      <c r="F148">
        <v>3.8000000000000003</v>
      </c>
      <c r="G148">
        <v>2.2400000000000002</v>
      </c>
      <c r="H148">
        <v>2.91</v>
      </c>
      <c r="I148">
        <v>2.71</v>
      </c>
      <c r="K148">
        <v>3.3099999999999996</v>
      </c>
      <c r="L148">
        <v>2.8499999999999996</v>
      </c>
      <c r="M148">
        <v>2.93</v>
      </c>
      <c r="N148">
        <v>2.23</v>
      </c>
      <c r="O148">
        <v>1.87</v>
      </c>
      <c r="P148">
        <v>1.6800000000000002</v>
      </c>
      <c r="Q148">
        <v>1.9</v>
      </c>
      <c r="S148">
        <v>2.77</v>
      </c>
      <c r="T148">
        <v>1.8500000000000003</v>
      </c>
    </row>
    <row r="149" spans="2:24" x14ac:dyDescent="0.2">
      <c r="B149" t="s">
        <v>40</v>
      </c>
      <c r="C149">
        <v>0.3</v>
      </c>
      <c r="E149">
        <v>0.57000000000000006</v>
      </c>
      <c r="F149">
        <v>0.85000000000000009</v>
      </c>
      <c r="G149">
        <v>0.44</v>
      </c>
      <c r="H149">
        <v>0.52</v>
      </c>
      <c r="I149">
        <v>0.97</v>
      </c>
      <c r="K149">
        <v>1.0200000000000002</v>
      </c>
      <c r="L149">
        <v>1.04</v>
      </c>
      <c r="M149">
        <v>0.8899999999999999</v>
      </c>
      <c r="N149">
        <v>0.8</v>
      </c>
      <c r="O149">
        <v>0.66000000000000014</v>
      </c>
      <c r="P149">
        <v>1.51</v>
      </c>
      <c r="Q149">
        <v>0.45999999999999996</v>
      </c>
      <c r="S149">
        <v>0.57999999999999996</v>
      </c>
      <c r="T149">
        <v>0.57999999999999996</v>
      </c>
    </row>
    <row r="150" spans="2:24" x14ac:dyDescent="0.2">
      <c r="B150" t="s">
        <v>41</v>
      </c>
      <c r="C150">
        <v>0.39</v>
      </c>
      <c r="E150">
        <v>0.49</v>
      </c>
      <c r="F150">
        <v>0.69000000000000006</v>
      </c>
      <c r="G150">
        <v>0.48000000000000004</v>
      </c>
      <c r="H150">
        <v>0.65</v>
      </c>
      <c r="I150">
        <v>0.27</v>
      </c>
      <c r="K150">
        <v>0.78</v>
      </c>
      <c r="L150">
        <v>0.43999999999999995</v>
      </c>
      <c r="M150">
        <v>0.74</v>
      </c>
      <c r="N150">
        <v>0.25</v>
      </c>
      <c r="O150">
        <v>0.55000000000000004</v>
      </c>
      <c r="P150">
        <v>0.28000000000000003</v>
      </c>
      <c r="Q150">
        <v>0.56999999999999995</v>
      </c>
      <c r="S150">
        <v>0.47</v>
      </c>
      <c r="T150">
        <v>0.78</v>
      </c>
    </row>
    <row r="151" spans="2:24" x14ac:dyDescent="0.2">
      <c r="B151" t="s">
        <v>42</v>
      </c>
      <c r="C151">
        <v>0.75000000000000011</v>
      </c>
      <c r="E151">
        <v>0.95000000000000007</v>
      </c>
      <c r="F151">
        <v>1.1900000000000002</v>
      </c>
      <c r="G151">
        <v>1.1500000000000001</v>
      </c>
      <c r="H151">
        <v>0.72</v>
      </c>
      <c r="I151">
        <v>0.49000000000000005</v>
      </c>
      <c r="K151">
        <v>1.04</v>
      </c>
      <c r="L151">
        <v>0.63</v>
      </c>
      <c r="M151">
        <v>0.86999999999999988</v>
      </c>
      <c r="N151">
        <v>0.56000000000000005</v>
      </c>
      <c r="O151">
        <v>1.1900000000000002</v>
      </c>
      <c r="P151">
        <v>0.80000000000000016</v>
      </c>
      <c r="Q151">
        <v>0.71000000000000008</v>
      </c>
      <c r="S151">
        <v>0.97</v>
      </c>
      <c r="T151">
        <v>1.2100000000000002</v>
      </c>
    </row>
    <row r="152" spans="2:24" x14ac:dyDescent="0.2">
      <c r="B152" t="s">
        <v>43</v>
      </c>
      <c r="C152">
        <v>0.62000000000000011</v>
      </c>
      <c r="E152">
        <v>0.94000000000000006</v>
      </c>
      <c r="F152">
        <v>1.1000000000000001</v>
      </c>
      <c r="G152">
        <v>0.91999999999999993</v>
      </c>
      <c r="H152">
        <v>1.1100000000000003</v>
      </c>
      <c r="I152">
        <v>1.5600000000000003</v>
      </c>
      <c r="K152">
        <v>0.77</v>
      </c>
      <c r="L152">
        <v>0.67</v>
      </c>
      <c r="M152">
        <v>0.63</v>
      </c>
      <c r="N152">
        <v>0.56000000000000005</v>
      </c>
      <c r="O152">
        <v>0.71000000000000008</v>
      </c>
      <c r="P152">
        <v>0.48</v>
      </c>
      <c r="Q152">
        <v>0.85</v>
      </c>
      <c r="S152">
        <v>1.19</v>
      </c>
      <c r="T152">
        <v>1.01</v>
      </c>
    </row>
    <row r="153" spans="2:24" x14ac:dyDescent="0.2">
      <c r="B153" t="s">
        <v>45</v>
      </c>
      <c r="C153">
        <v>0.03</v>
      </c>
      <c r="E153">
        <v>0.14000000000000001</v>
      </c>
      <c r="F153">
        <v>0.06</v>
      </c>
      <c r="G153">
        <v>0.13</v>
      </c>
      <c r="H153">
        <v>0.11</v>
      </c>
      <c r="I153">
        <v>0</v>
      </c>
      <c r="K153">
        <v>9.0000000000000011E-2</v>
      </c>
      <c r="L153">
        <v>0.05</v>
      </c>
      <c r="M153">
        <v>0.21</v>
      </c>
      <c r="N153">
        <v>0</v>
      </c>
      <c r="O153">
        <v>0.32999999999999996</v>
      </c>
      <c r="P153">
        <v>0.04</v>
      </c>
      <c r="Q153">
        <v>0.12</v>
      </c>
      <c r="S153">
        <v>0.09</v>
      </c>
      <c r="T153">
        <v>0.27</v>
      </c>
    </row>
    <row r="154" spans="2:24" x14ac:dyDescent="0.2">
      <c r="B154" t="s">
        <v>58</v>
      </c>
      <c r="C154">
        <v>1.03</v>
      </c>
      <c r="E154">
        <v>1.73</v>
      </c>
      <c r="F154">
        <v>1.4800000000000002</v>
      </c>
      <c r="G154">
        <v>1.4900000000000002</v>
      </c>
      <c r="H154">
        <v>1.25</v>
      </c>
      <c r="I154">
        <v>0.66999999999999993</v>
      </c>
      <c r="K154">
        <v>1.7100000000000002</v>
      </c>
      <c r="L154">
        <v>1.24</v>
      </c>
      <c r="M154">
        <v>2.2199999999999998</v>
      </c>
      <c r="N154">
        <v>1.27</v>
      </c>
      <c r="O154">
        <v>1.52</v>
      </c>
      <c r="P154">
        <v>0.95000000000000007</v>
      </c>
      <c r="Q154">
        <v>1.3900000000000001</v>
      </c>
      <c r="S154">
        <v>1.4600000000000002</v>
      </c>
      <c r="T154">
        <v>2.0500000000000003</v>
      </c>
    </row>
    <row r="155" spans="2:24" x14ac:dyDescent="0.2">
      <c r="B155" t="s">
        <v>59</v>
      </c>
      <c r="C155">
        <v>0.02</v>
      </c>
      <c r="E155">
        <v>0.02</v>
      </c>
      <c r="F155">
        <v>0.04</v>
      </c>
      <c r="G155">
        <v>0.06</v>
      </c>
      <c r="H155">
        <v>0</v>
      </c>
      <c r="I155">
        <v>0.01</v>
      </c>
      <c r="K155">
        <v>0.01</v>
      </c>
      <c r="L155">
        <v>0</v>
      </c>
      <c r="M155">
        <v>0.03</v>
      </c>
      <c r="N155">
        <v>0.03</v>
      </c>
      <c r="O155">
        <v>0</v>
      </c>
      <c r="P155">
        <v>0.09</v>
      </c>
      <c r="Q155">
        <v>0</v>
      </c>
      <c r="S155">
        <v>0.08</v>
      </c>
      <c r="T155">
        <v>0.02</v>
      </c>
    </row>
    <row r="156" spans="2:24" x14ac:dyDescent="0.2">
      <c r="B156" t="s">
        <v>60</v>
      </c>
      <c r="C156">
        <v>1.96</v>
      </c>
      <c r="E156">
        <v>1.46</v>
      </c>
      <c r="F156">
        <v>1.5599999999999998</v>
      </c>
      <c r="G156">
        <v>1.27</v>
      </c>
      <c r="H156">
        <v>1.46</v>
      </c>
      <c r="I156">
        <v>1.6600000000000001</v>
      </c>
      <c r="K156">
        <v>1.77</v>
      </c>
      <c r="L156">
        <v>1.4000000000000001</v>
      </c>
      <c r="M156">
        <v>1.78</v>
      </c>
      <c r="N156">
        <v>1.77</v>
      </c>
      <c r="O156">
        <v>0.9</v>
      </c>
      <c r="P156">
        <v>1.1599999999999999</v>
      </c>
      <c r="Q156">
        <v>1.55</v>
      </c>
      <c r="S156">
        <v>1.7</v>
      </c>
      <c r="T156">
        <v>1.1200000000000001</v>
      </c>
    </row>
    <row r="157" spans="2:24" x14ac:dyDescent="0.2">
      <c r="B157" t="s">
        <v>61</v>
      </c>
      <c r="C157">
        <v>1.59</v>
      </c>
      <c r="E157">
        <v>1.8900000000000001</v>
      </c>
      <c r="F157">
        <v>2.52</v>
      </c>
      <c r="G157">
        <v>1.76</v>
      </c>
      <c r="H157">
        <v>1.4700000000000002</v>
      </c>
      <c r="I157">
        <v>1.32</v>
      </c>
      <c r="K157">
        <v>1.6300000000000001</v>
      </c>
      <c r="L157">
        <v>1.6900000000000002</v>
      </c>
      <c r="M157">
        <v>2.3699999999999997</v>
      </c>
      <c r="N157">
        <v>1.23</v>
      </c>
      <c r="O157">
        <v>1.82</v>
      </c>
      <c r="P157">
        <v>1.76</v>
      </c>
      <c r="Q157">
        <v>1.4400000000000002</v>
      </c>
      <c r="S157">
        <v>2.3199999999999998</v>
      </c>
      <c r="T157">
        <v>2.17</v>
      </c>
    </row>
    <row r="158" spans="2:24" x14ac:dyDescent="0.2">
      <c r="B158" t="s">
        <v>62</v>
      </c>
      <c r="C158">
        <v>1.53</v>
      </c>
      <c r="E158">
        <v>1.5700000000000003</v>
      </c>
      <c r="F158">
        <v>2.87</v>
      </c>
      <c r="G158">
        <v>1.9899999999999998</v>
      </c>
      <c r="H158">
        <v>1.54</v>
      </c>
      <c r="I158">
        <v>1.44</v>
      </c>
      <c r="K158">
        <v>1.44</v>
      </c>
      <c r="L158">
        <v>1.38</v>
      </c>
      <c r="M158">
        <v>1.76</v>
      </c>
      <c r="N158">
        <v>1.0100000000000002</v>
      </c>
      <c r="O158">
        <v>1.9200000000000004</v>
      </c>
      <c r="P158">
        <v>1.97</v>
      </c>
      <c r="Q158">
        <v>1.8</v>
      </c>
      <c r="S158">
        <v>2.4</v>
      </c>
      <c r="T158">
        <v>2.1500000000000004</v>
      </c>
    </row>
    <row r="160" spans="2:24" x14ac:dyDescent="0.2">
      <c r="C160">
        <v>12.01</v>
      </c>
      <c r="E160">
        <v>12.48</v>
      </c>
      <c r="F160">
        <v>17.84</v>
      </c>
      <c r="G160">
        <v>12.81</v>
      </c>
      <c r="H160">
        <v>12.650000000000002</v>
      </c>
      <c r="I160">
        <v>12.44</v>
      </c>
      <c r="K160">
        <v>14.870000000000001</v>
      </c>
      <c r="L160">
        <v>12.629999999999999</v>
      </c>
      <c r="M160">
        <v>15.679999999999996</v>
      </c>
      <c r="N160">
        <v>10.850000000000001</v>
      </c>
      <c r="O160">
        <v>12.500000000000002</v>
      </c>
      <c r="P160">
        <v>11.8</v>
      </c>
      <c r="Q160">
        <v>11.530000000000001</v>
      </c>
      <c r="S160">
        <v>14.85</v>
      </c>
      <c r="T160">
        <v>14.41</v>
      </c>
    </row>
    <row r="162" spans="2:24" x14ac:dyDescent="0.2">
      <c r="B162">
        <v>2000</v>
      </c>
      <c r="C162" t="s">
        <v>1</v>
      </c>
      <c r="D162" t="s">
        <v>51</v>
      </c>
      <c r="E162" t="s">
        <v>3</v>
      </c>
      <c r="F162" t="s">
        <v>4</v>
      </c>
      <c r="G162" t="s">
        <v>5</v>
      </c>
      <c r="H162" t="s">
        <v>6</v>
      </c>
      <c r="I162" t="s">
        <v>7</v>
      </c>
      <c r="K162" t="s">
        <v>9</v>
      </c>
      <c r="L162" t="s">
        <v>10</v>
      </c>
      <c r="M162" t="s">
        <v>11</v>
      </c>
      <c r="N162" t="s">
        <v>12</v>
      </c>
      <c r="O162" t="s">
        <v>13</v>
      </c>
      <c r="P162" t="s">
        <v>14</v>
      </c>
      <c r="Q162" t="s">
        <v>15</v>
      </c>
      <c r="S162" t="s">
        <v>16</v>
      </c>
      <c r="T162" t="s">
        <v>17</v>
      </c>
      <c r="U162" t="s">
        <v>52</v>
      </c>
      <c r="V162" t="s">
        <v>19</v>
      </c>
      <c r="X162">
        <v>2000</v>
      </c>
    </row>
    <row r="163" spans="2:24" x14ac:dyDescent="0.2">
      <c r="B163" t="s">
        <v>0</v>
      </c>
      <c r="C163">
        <v>1.4100000000000001</v>
      </c>
      <c r="E163">
        <v>1.55</v>
      </c>
      <c r="F163">
        <v>2.52</v>
      </c>
      <c r="G163">
        <v>1.53</v>
      </c>
      <c r="H163">
        <v>1.61</v>
      </c>
      <c r="I163">
        <v>1.6600000000000001</v>
      </c>
      <c r="K163">
        <v>2.0699999999999998</v>
      </c>
      <c r="L163">
        <v>1.56</v>
      </c>
      <c r="M163">
        <v>1.84</v>
      </c>
      <c r="N163">
        <v>1.71</v>
      </c>
      <c r="O163">
        <v>1.58</v>
      </c>
      <c r="P163">
        <v>1.5</v>
      </c>
      <c r="Q163">
        <v>1.7200000000000002</v>
      </c>
      <c r="S163">
        <v>2.2799999999999998</v>
      </c>
      <c r="T163">
        <v>1.6400000000000001</v>
      </c>
      <c r="V163">
        <v>1.82</v>
      </c>
    </row>
    <row r="164" spans="2:24" x14ac:dyDescent="0.2">
      <c r="B164" t="s">
        <v>38</v>
      </c>
      <c r="C164">
        <v>2.36</v>
      </c>
      <c r="D164">
        <v>1.69</v>
      </c>
      <c r="E164">
        <v>2.8600000000000003</v>
      </c>
      <c r="F164">
        <v>3.76</v>
      </c>
      <c r="G164">
        <v>1.8200000000000003</v>
      </c>
      <c r="H164">
        <v>2.4700000000000002</v>
      </c>
      <c r="I164">
        <v>2.21</v>
      </c>
      <c r="K164">
        <v>2.7499999999999996</v>
      </c>
      <c r="L164">
        <v>2.0999999999999996</v>
      </c>
      <c r="M164">
        <v>2.72</v>
      </c>
      <c r="N164">
        <v>2.4999999999999996</v>
      </c>
      <c r="O164">
        <v>2.02</v>
      </c>
      <c r="P164">
        <v>2.3199999999999998</v>
      </c>
      <c r="Q164">
        <v>2.02</v>
      </c>
      <c r="S164">
        <v>3.1499999999999995</v>
      </c>
      <c r="T164">
        <v>1.9000000000000001</v>
      </c>
      <c r="V164">
        <v>2.7500000000000004</v>
      </c>
    </row>
    <row r="165" spans="2:24" x14ac:dyDescent="0.2">
      <c r="B165" t="s">
        <v>40</v>
      </c>
      <c r="C165">
        <v>1.84</v>
      </c>
      <c r="D165">
        <v>0.8600000000000001</v>
      </c>
      <c r="E165">
        <v>1.85</v>
      </c>
      <c r="F165">
        <v>2.63</v>
      </c>
      <c r="G165">
        <v>1.6099999999999999</v>
      </c>
      <c r="H165">
        <v>1.8800000000000001</v>
      </c>
      <c r="I165">
        <v>2.13</v>
      </c>
      <c r="K165">
        <v>1.97</v>
      </c>
      <c r="L165">
        <v>2.1400000000000006</v>
      </c>
      <c r="M165">
        <v>1.8</v>
      </c>
      <c r="N165">
        <v>1.9600000000000002</v>
      </c>
      <c r="O165">
        <v>1.0600000000000003</v>
      </c>
      <c r="P165">
        <v>2.6300000000000003</v>
      </c>
      <c r="Q165">
        <v>1.2600000000000002</v>
      </c>
      <c r="S165">
        <v>2.6799999999999997</v>
      </c>
      <c r="T165">
        <v>1.1000000000000001</v>
      </c>
      <c r="V165">
        <v>1.9500000000000002</v>
      </c>
    </row>
    <row r="166" spans="2:24" x14ac:dyDescent="0.2">
      <c r="B166" t="s">
        <v>41</v>
      </c>
      <c r="C166">
        <v>0.56000000000000005</v>
      </c>
      <c r="D166">
        <v>1.69</v>
      </c>
      <c r="E166">
        <v>0</v>
      </c>
      <c r="F166">
        <v>1.2</v>
      </c>
      <c r="G166">
        <v>1.1700000000000002</v>
      </c>
      <c r="H166">
        <v>0.51</v>
      </c>
      <c r="I166">
        <v>0.64</v>
      </c>
      <c r="K166">
        <v>0.86</v>
      </c>
      <c r="L166">
        <v>0</v>
      </c>
      <c r="M166">
        <v>1.1599999999999999</v>
      </c>
      <c r="N166">
        <v>0.47</v>
      </c>
      <c r="O166">
        <v>1.29</v>
      </c>
      <c r="P166">
        <v>0.73</v>
      </c>
      <c r="Q166">
        <v>0.79000000000000015</v>
      </c>
      <c r="S166">
        <v>0.9</v>
      </c>
      <c r="T166">
        <v>1.3200000000000003</v>
      </c>
      <c r="V166">
        <v>1.2949999999999999</v>
      </c>
    </row>
    <row r="167" spans="2:24" x14ac:dyDescent="0.2">
      <c r="B167" t="s">
        <v>42</v>
      </c>
      <c r="C167">
        <v>2.9000000000000004</v>
      </c>
      <c r="D167">
        <v>3.41</v>
      </c>
      <c r="E167">
        <v>3.3899999999999997</v>
      </c>
      <c r="F167">
        <v>3.24</v>
      </c>
      <c r="G167">
        <v>2.79</v>
      </c>
      <c r="H167">
        <v>2.6500000000000004</v>
      </c>
      <c r="I167">
        <v>2.91</v>
      </c>
      <c r="K167">
        <v>4.2700000000000005</v>
      </c>
      <c r="L167">
        <v>3.7700000000000005</v>
      </c>
      <c r="M167">
        <v>4.38</v>
      </c>
      <c r="N167">
        <v>2.81</v>
      </c>
      <c r="O167">
        <v>3.0600000000000005</v>
      </c>
      <c r="P167">
        <v>3.16</v>
      </c>
      <c r="Q167">
        <v>2.81</v>
      </c>
      <c r="S167">
        <v>3.24</v>
      </c>
      <c r="T167">
        <v>2.9099999999999997</v>
      </c>
      <c r="V167">
        <v>3.5999999999999996</v>
      </c>
    </row>
    <row r="168" spans="2:24" x14ac:dyDescent="0.2">
      <c r="B168" t="s">
        <v>43</v>
      </c>
      <c r="C168">
        <v>0.84000000000000008</v>
      </c>
      <c r="D168">
        <v>0.72</v>
      </c>
      <c r="E168">
        <v>0.96</v>
      </c>
      <c r="F168">
        <v>1.2000000000000002</v>
      </c>
      <c r="G168">
        <v>1.01</v>
      </c>
      <c r="H168">
        <v>1.19</v>
      </c>
      <c r="I168">
        <v>0.83000000000000007</v>
      </c>
      <c r="K168">
        <v>0.76</v>
      </c>
      <c r="L168">
        <v>0.90999999999999992</v>
      </c>
      <c r="M168">
        <v>0.74</v>
      </c>
      <c r="N168">
        <v>0.56999999999999995</v>
      </c>
      <c r="O168">
        <v>0.63</v>
      </c>
      <c r="P168">
        <v>0.82000000000000006</v>
      </c>
      <c r="Q168">
        <v>0.8</v>
      </c>
      <c r="S168">
        <v>1.1499999999999999</v>
      </c>
      <c r="T168">
        <v>0.65</v>
      </c>
      <c r="V168">
        <v>0.89999999999999991</v>
      </c>
    </row>
    <row r="169" spans="2:24" x14ac:dyDescent="0.2">
      <c r="B169" t="s">
        <v>45</v>
      </c>
      <c r="C169">
        <v>0.28000000000000003</v>
      </c>
      <c r="D169">
        <v>0.18</v>
      </c>
      <c r="E169">
        <v>0.3</v>
      </c>
      <c r="F169">
        <v>0.13</v>
      </c>
      <c r="G169">
        <v>0.13</v>
      </c>
      <c r="H169">
        <v>0.19</v>
      </c>
      <c r="I169">
        <v>0.2</v>
      </c>
      <c r="K169">
        <v>0.21000000000000002</v>
      </c>
      <c r="L169">
        <v>0.22</v>
      </c>
      <c r="M169">
        <v>0.27</v>
      </c>
      <c r="N169">
        <v>0.23</v>
      </c>
      <c r="O169">
        <v>0.41000000000000003</v>
      </c>
      <c r="P169">
        <v>0.23</v>
      </c>
      <c r="Q169">
        <v>0.19</v>
      </c>
      <c r="S169">
        <v>0.18</v>
      </c>
      <c r="T169">
        <v>0.33999999999999997</v>
      </c>
      <c r="V169">
        <v>0.27500000000000002</v>
      </c>
    </row>
    <row r="170" spans="2:24" x14ac:dyDescent="0.2">
      <c r="B170" t="s">
        <v>58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0.15</v>
      </c>
      <c r="K170">
        <v>0.01</v>
      </c>
      <c r="L170">
        <v>0.01</v>
      </c>
      <c r="M170">
        <v>0</v>
      </c>
      <c r="N170">
        <v>0</v>
      </c>
      <c r="O170">
        <v>0.03</v>
      </c>
      <c r="P170">
        <v>0</v>
      </c>
      <c r="Q170">
        <v>0.03</v>
      </c>
      <c r="S170">
        <v>0</v>
      </c>
      <c r="T170">
        <v>0.05</v>
      </c>
      <c r="V170">
        <v>0</v>
      </c>
    </row>
    <row r="171" spans="2:24" x14ac:dyDescent="0.2">
      <c r="B171" t="s">
        <v>59</v>
      </c>
      <c r="C171">
        <v>2.92</v>
      </c>
      <c r="D171">
        <v>3.0499999999999994</v>
      </c>
      <c r="E171">
        <v>3.3600000000000003</v>
      </c>
      <c r="F171">
        <v>2.31</v>
      </c>
      <c r="G171">
        <v>3.33</v>
      </c>
      <c r="H171">
        <v>2.17</v>
      </c>
      <c r="I171">
        <v>2.42</v>
      </c>
      <c r="K171">
        <v>2.78</v>
      </c>
      <c r="L171">
        <v>1.97</v>
      </c>
      <c r="M171">
        <v>3.2800000000000002</v>
      </c>
      <c r="N171">
        <v>2.63</v>
      </c>
      <c r="O171">
        <v>2.2800000000000002</v>
      </c>
      <c r="P171">
        <v>1.72</v>
      </c>
      <c r="Q171">
        <v>2.83</v>
      </c>
      <c r="S171">
        <v>2.4300000000000002</v>
      </c>
      <c r="T171">
        <v>2.6100000000000003</v>
      </c>
      <c r="V171">
        <v>2.8249999999999997</v>
      </c>
    </row>
    <row r="172" spans="2:24" x14ac:dyDescent="0.2">
      <c r="B172" t="s">
        <v>60</v>
      </c>
      <c r="C172">
        <v>1.23</v>
      </c>
      <c r="D172">
        <v>0.70000000000000007</v>
      </c>
      <c r="E172">
        <v>0.83</v>
      </c>
      <c r="F172">
        <v>2.3699999999999997</v>
      </c>
      <c r="G172">
        <v>0.8</v>
      </c>
      <c r="H172">
        <v>0.62999999999999989</v>
      </c>
      <c r="I172">
        <v>0.71</v>
      </c>
      <c r="K172">
        <v>1.42</v>
      </c>
      <c r="L172">
        <v>1.2100000000000002</v>
      </c>
      <c r="M172">
        <v>1.49</v>
      </c>
      <c r="N172">
        <v>0.74</v>
      </c>
      <c r="O172">
        <v>1.24</v>
      </c>
      <c r="P172">
        <v>1.3</v>
      </c>
      <c r="Q172">
        <v>0.51</v>
      </c>
      <c r="S172">
        <v>2.2799999999999998</v>
      </c>
      <c r="T172">
        <v>1.2600000000000002</v>
      </c>
      <c r="V172">
        <v>1.95</v>
      </c>
    </row>
    <row r="173" spans="2:24" x14ac:dyDescent="0.2">
      <c r="B173" t="s">
        <v>61</v>
      </c>
      <c r="C173">
        <v>0.94000000000000017</v>
      </c>
      <c r="E173">
        <v>1.3600000000000003</v>
      </c>
      <c r="F173">
        <v>1.7400000000000002</v>
      </c>
      <c r="G173">
        <v>1.21</v>
      </c>
      <c r="H173">
        <v>1.28</v>
      </c>
      <c r="I173">
        <v>1.2500000000000002</v>
      </c>
      <c r="K173">
        <v>1.6800000000000004</v>
      </c>
      <c r="L173">
        <v>1.2100000000000002</v>
      </c>
      <c r="M173">
        <v>1.3699999999999999</v>
      </c>
      <c r="N173">
        <v>1.06</v>
      </c>
      <c r="O173">
        <v>1.4600000000000002</v>
      </c>
      <c r="P173">
        <v>1.0899999999999999</v>
      </c>
      <c r="Q173">
        <v>1</v>
      </c>
      <c r="S173">
        <v>1.8</v>
      </c>
      <c r="T173">
        <v>1.4400000000000002</v>
      </c>
      <c r="V173">
        <v>1.675</v>
      </c>
    </row>
    <row r="174" spans="2:24" x14ac:dyDescent="0.2">
      <c r="B174" t="s">
        <v>62</v>
      </c>
      <c r="C174">
        <v>0.96000000000000019</v>
      </c>
      <c r="E174">
        <v>2.02</v>
      </c>
      <c r="F174">
        <v>1.5899999999999999</v>
      </c>
      <c r="G174">
        <v>1.2600000000000002</v>
      </c>
      <c r="H174">
        <v>1.68</v>
      </c>
      <c r="I174">
        <v>1.1200000000000001</v>
      </c>
      <c r="K174">
        <v>1.9400000000000002</v>
      </c>
      <c r="L174">
        <v>1.45</v>
      </c>
      <c r="M174">
        <v>1.27</v>
      </c>
      <c r="N174">
        <v>1.2100000000000002</v>
      </c>
      <c r="O174">
        <v>1.4100000000000001</v>
      </c>
      <c r="P174">
        <v>0</v>
      </c>
      <c r="Q174">
        <v>1.47</v>
      </c>
      <c r="S174">
        <v>1.65</v>
      </c>
      <c r="T174">
        <v>1.05</v>
      </c>
      <c r="V174">
        <v>0</v>
      </c>
    </row>
    <row r="176" spans="2:24" x14ac:dyDescent="0.2">
      <c r="C176">
        <v>16.239999999999998</v>
      </c>
      <c r="E176">
        <v>18.48</v>
      </c>
      <c r="F176">
        <v>22.69</v>
      </c>
      <c r="G176">
        <v>16.660000000000004</v>
      </c>
      <c r="H176">
        <v>16.260000000000002</v>
      </c>
      <c r="I176">
        <v>16.23</v>
      </c>
      <c r="K176">
        <v>20.720000000000002</v>
      </c>
      <c r="L176">
        <v>16.550000000000004</v>
      </c>
      <c r="M176">
        <v>20.32</v>
      </c>
      <c r="N176">
        <v>15.89</v>
      </c>
      <c r="O176">
        <v>16.470000000000006</v>
      </c>
      <c r="P176">
        <v>15.500000000000002</v>
      </c>
      <c r="Q176">
        <v>15.43</v>
      </c>
      <c r="S176">
        <v>21.740000000000002</v>
      </c>
      <c r="T176">
        <v>16.270000000000003</v>
      </c>
      <c r="U176">
        <v>15.809999999999999</v>
      </c>
      <c r="V176">
        <v>19.04</v>
      </c>
    </row>
    <row r="178" spans="2:24" x14ac:dyDescent="0.2">
      <c r="B178">
        <v>2001</v>
      </c>
      <c r="C178" t="s">
        <v>1</v>
      </c>
      <c r="D178" t="s">
        <v>53</v>
      </c>
      <c r="E178" t="s">
        <v>3</v>
      </c>
      <c r="F178" t="s">
        <v>4</v>
      </c>
      <c r="G178" t="s">
        <v>5</v>
      </c>
      <c r="H178" t="s">
        <v>6</v>
      </c>
      <c r="I178" t="s">
        <v>7</v>
      </c>
      <c r="K178" t="s">
        <v>9</v>
      </c>
      <c r="L178" t="s">
        <v>10</v>
      </c>
      <c r="M178" t="s">
        <v>11</v>
      </c>
      <c r="N178" t="s">
        <v>12</v>
      </c>
      <c r="O178" t="s">
        <v>13</v>
      </c>
      <c r="P178" t="s">
        <v>14</v>
      </c>
      <c r="Q178" t="s">
        <v>15</v>
      </c>
      <c r="S178" t="s">
        <v>16</v>
      </c>
      <c r="T178" t="s">
        <v>17</v>
      </c>
      <c r="U178" t="s">
        <v>18</v>
      </c>
      <c r="V178" t="s">
        <v>19</v>
      </c>
      <c r="X178">
        <v>2001</v>
      </c>
    </row>
    <row r="179" spans="2:24" x14ac:dyDescent="0.2">
      <c r="B179" t="s">
        <v>0</v>
      </c>
      <c r="C179">
        <v>1.2200000000000002</v>
      </c>
      <c r="E179">
        <v>1.59</v>
      </c>
      <c r="F179">
        <v>2.3400000000000003</v>
      </c>
      <c r="G179">
        <v>1.17</v>
      </c>
      <c r="H179">
        <v>1.7400000000000002</v>
      </c>
      <c r="I179">
        <v>1.43</v>
      </c>
      <c r="K179">
        <v>1.4500000000000002</v>
      </c>
      <c r="L179">
        <v>1.4600000000000002</v>
      </c>
      <c r="M179">
        <v>1.1500000000000001</v>
      </c>
      <c r="N179">
        <v>0.51</v>
      </c>
      <c r="O179">
        <v>1.1600000000000001</v>
      </c>
      <c r="P179">
        <v>1.08</v>
      </c>
      <c r="Q179">
        <v>1.57</v>
      </c>
      <c r="S179">
        <v>2.3000000000000003</v>
      </c>
      <c r="T179">
        <v>1.1100000000000001</v>
      </c>
      <c r="U179">
        <v>1.66</v>
      </c>
      <c r="V179">
        <v>1.8999999999999997</v>
      </c>
    </row>
    <row r="180" spans="2:24" x14ac:dyDescent="0.2">
      <c r="B180" t="s">
        <v>38</v>
      </c>
      <c r="C180">
        <v>1.02</v>
      </c>
      <c r="E180">
        <v>1.2000000000000002</v>
      </c>
      <c r="F180">
        <v>2.2999999999999998</v>
      </c>
      <c r="G180">
        <v>0.93000000000000016</v>
      </c>
      <c r="H180">
        <v>0.91</v>
      </c>
      <c r="I180">
        <v>1.03</v>
      </c>
      <c r="K180">
        <v>1.1000000000000003</v>
      </c>
      <c r="L180">
        <v>0.89</v>
      </c>
      <c r="M180">
        <v>1.24</v>
      </c>
      <c r="N180">
        <v>1</v>
      </c>
      <c r="O180">
        <v>1.2600000000000002</v>
      </c>
      <c r="P180">
        <v>0.38</v>
      </c>
      <c r="Q180">
        <v>0.85000000000000009</v>
      </c>
      <c r="S180">
        <v>1</v>
      </c>
      <c r="T180">
        <v>1.0900000000000001</v>
      </c>
      <c r="U180">
        <v>0.98</v>
      </c>
      <c r="V180">
        <v>1.65</v>
      </c>
    </row>
    <row r="181" spans="2:24" x14ac:dyDescent="0.2">
      <c r="B181" t="s">
        <v>40</v>
      </c>
      <c r="C181">
        <v>1.2800000000000002</v>
      </c>
      <c r="E181">
        <v>1.6500000000000001</v>
      </c>
      <c r="F181">
        <v>2.0200000000000005</v>
      </c>
      <c r="G181">
        <v>1.3199999999999998</v>
      </c>
      <c r="H181">
        <v>1.1800000000000002</v>
      </c>
      <c r="I181">
        <v>1.1700000000000002</v>
      </c>
      <c r="K181">
        <v>1.72</v>
      </c>
      <c r="L181">
        <v>1.17</v>
      </c>
      <c r="M181">
        <v>1.5000000000000002</v>
      </c>
      <c r="N181">
        <v>1.62</v>
      </c>
      <c r="O181">
        <v>1.38</v>
      </c>
      <c r="P181">
        <v>1.7400000000000002</v>
      </c>
      <c r="Q181">
        <v>0.96</v>
      </c>
      <c r="S181">
        <v>1.62</v>
      </c>
      <c r="T181">
        <v>1.23</v>
      </c>
      <c r="U181">
        <v>1.3800000000000001</v>
      </c>
      <c r="V181">
        <v>1.8499999999999999</v>
      </c>
    </row>
    <row r="182" spans="2:24" x14ac:dyDescent="0.2">
      <c r="B182" t="s">
        <v>41</v>
      </c>
      <c r="C182">
        <v>2.79</v>
      </c>
      <c r="E182">
        <v>2.3200000000000003</v>
      </c>
      <c r="F182">
        <v>3.4699999999999998</v>
      </c>
      <c r="G182">
        <v>3.12</v>
      </c>
      <c r="H182">
        <v>2.46</v>
      </c>
      <c r="I182">
        <v>1.9000000000000001</v>
      </c>
      <c r="K182">
        <v>3.1</v>
      </c>
      <c r="L182">
        <v>2.63</v>
      </c>
      <c r="M182">
        <v>4.2</v>
      </c>
      <c r="N182">
        <v>2.0099999999999998</v>
      </c>
      <c r="O182">
        <v>2.33</v>
      </c>
      <c r="P182">
        <v>2.5300000000000002</v>
      </c>
      <c r="Q182">
        <v>2.7</v>
      </c>
      <c r="S182">
        <v>4.2399999999999993</v>
      </c>
      <c r="T182">
        <v>2.72</v>
      </c>
      <c r="U182">
        <v>3.0300000000000002</v>
      </c>
      <c r="V182">
        <v>3.3</v>
      </c>
    </row>
    <row r="183" spans="2:24" x14ac:dyDescent="0.2">
      <c r="B183" t="s">
        <v>42</v>
      </c>
      <c r="C183">
        <v>0.96</v>
      </c>
      <c r="E183">
        <v>0.9</v>
      </c>
      <c r="F183">
        <v>1.1600000000000001</v>
      </c>
      <c r="G183">
        <v>0.90999999999999992</v>
      </c>
      <c r="H183">
        <v>0.97</v>
      </c>
      <c r="I183">
        <v>0.51</v>
      </c>
      <c r="K183">
        <v>1.03</v>
      </c>
      <c r="L183">
        <v>0.79999999999999993</v>
      </c>
      <c r="M183">
        <v>1.24</v>
      </c>
      <c r="N183">
        <v>0.57999999999999996</v>
      </c>
      <c r="O183">
        <v>0.73000000000000009</v>
      </c>
      <c r="P183">
        <v>0.89999999999999991</v>
      </c>
      <c r="Q183">
        <v>0.95</v>
      </c>
      <c r="S183">
        <v>1.1100000000000001</v>
      </c>
      <c r="T183">
        <v>1.1000000000000001</v>
      </c>
      <c r="U183">
        <v>1.29</v>
      </c>
      <c r="V183">
        <v>2.39</v>
      </c>
    </row>
    <row r="184" spans="2:24" x14ac:dyDescent="0.2">
      <c r="B184" t="s">
        <v>43</v>
      </c>
      <c r="C184">
        <v>0.97000000000000008</v>
      </c>
      <c r="E184">
        <v>1.35</v>
      </c>
      <c r="F184">
        <v>1.4500000000000002</v>
      </c>
      <c r="G184">
        <v>1.2500000000000002</v>
      </c>
      <c r="H184">
        <v>1.47</v>
      </c>
      <c r="I184">
        <v>0.74</v>
      </c>
      <c r="K184">
        <v>1.27</v>
      </c>
      <c r="L184">
        <v>1.27</v>
      </c>
      <c r="M184">
        <v>1.7199999999999998</v>
      </c>
      <c r="N184">
        <v>1.1299999999999999</v>
      </c>
      <c r="O184">
        <v>1.08</v>
      </c>
      <c r="P184">
        <v>0.91999999999999993</v>
      </c>
      <c r="Q184">
        <v>1.48</v>
      </c>
      <c r="S184">
        <v>1.26</v>
      </c>
      <c r="T184">
        <v>1.33</v>
      </c>
      <c r="U184">
        <v>1.02</v>
      </c>
      <c r="V184">
        <v>1.7799999999999998</v>
      </c>
    </row>
    <row r="185" spans="2:24" x14ac:dyDescent="0.2">
      <c r="B185" t="s">
        <v>45</v>
      </c>
      <c r="C185">
        <v>0.77</v>
      </c>
      <c r="E185">
        <v>0.44</v>
      </c>
      <c r="F185">
        <v>0.58000000000000007</v>
      </c>
      <c r="G185">
        <v>0.33999999999999997</v>
      </c>
      <c r="H185">
        <v>0.53</v>
      </c>
      <c r="I185">
        <v>0.22</v>
      </c>
      <c r="K185">
        <v>0.77999999999999992</v>
      </c>
      <c r="L185">
        <v>0.34</v>
      </c>
      <c r="M185">
        <v>0.4</v>
      </c>
      <c r="N185">
        <v>0.32000000000000006</v>
      </c>
      <c r="O185">
        <v>0.52000000000000013</v>
      </c>
      <c r="P185">
        <v>0.24000000000000002</v>
      </c>
      <c r="Q185">
        <v>0.36999999999999994</v>
      </c>
      <c r="S185">
        <v>0.59000000000000008</v>
      </c>
      <c r="T185">
        <v>0.45</v>
      </c>
      <c r="U185">
        <v>0.47000000000000003</v>
      </c>
      <c r="V185">
        <v>0.45</v>
      </c>
    </row>
    <row r="186" spans="2:24" x14ac:dyDescent="0.2">
      <c r="B186" t="s">
        <v>58</v>
      </c>
      <c r="C186">
        <v>0.03</v>
      </c>
      <c r="E186">
        <v>0.03</v>
      </c>
      <c r="F186">
        <v>0.08</v>
      </c>
      <c r="G186">
        <v>0.13</v>
      </c>
      <c r="H186">
        <v>0.1</v>
      </c>
      <c r="I186">
        <v>0</v>
      </c>
      <c r="K186">
        <v>0.06</v>
      </c>
      <c r="L186">
        <v>7.0000000000000007E-2</v>
      </c>
      <c r="M186">
        <v>0.05</v>
      </c>
      <c r="N186">
        <v>0.02</v>
      </c>
      <c r="O186">
        <v>0.28000000000000003</v>
      </c>
      <c r="P186">
        <v>0.02</v>
      </c>
      <c r="Q186">
        <v>0</v>
      </c>
      <c r="S186">
        <v>9.0000000000000011E-2</v>
      </c>
      <c r="T186">
        <v>0.55000000000000004</v>
      </c>
      <c r="U186">
        <v>0.03</v>
      </c>
      <c r="V186">
        <v>0.2</v>
      </c>
    </row>
    <row r="187" spans="2:24" x14ac:dyDescent="0.2">
      <c r="B187" t="s">
        <v>59</v>
      </c>
      <c r="C187">
        <v>0.36</v>
      </c>
      <c r="E187">
        <v>0.32</v>
      </c>
      <c r="F187">
        <v>0.35</v>
      </c>
      <c r="G187">
        <v>0.33999999999999997</v>
      </c>
      <c r="H187">
        <v>0.35</v>
      </c>
      <c r="I187">
        <v>0.21</v>
      </c>
      <c r="K187">
        <v>0.37</v>
      </c>
      <c r="L187">
        <v>0.35000000000000003</v>
      </c>
      <c r="M187">
        <v>0.43999999999999995</v>
      </c>
      <c r="N187">
        <v>0.4</v>
      </c>
      <c r="O187">
        <v>0.37</v>
      </c>
      <c r="P187">
        <v>0.31</v>
      </c>
      <c r="Q187">
        <v>0.3</v>
      </c>
      <c r="S187">
        <v>0.39</v>
      </c>
      <c r="T187">
        <v>0.43</v>
      </c>
      <c r="U187">
        <v>0.42000000000000004</v>
      </c>
      <c r="V187">
        <v>0.43000000000000005</v>
      </c>
    </row>
    <row r="188" spans="2:24" x14ac:dyDescent="0.2">
      <c r="B188" t="s">
        <v>60</v>
      </c>
      <c r="C188">
        <v>1.36</v>
      </c>
      <c r="E188">
        <v>1.9500000000000002</v>
      </c>
      <c r="F188">
        <v>2.31</v>
      </c>
      <c r="G188">
        <v>2.2800000000000002</v>
      </c>
      <c r="H188">
        <v>1.71</v>
      </c>
      <c r="I188">
        <v>1.6799999999999997</v>
      </c>
      <c r="K188">
        <v>2.09</v>
      </c>
      <c r="L188">
        <v>1.6199999999999999</v>
      </c>
      <c r="M188">
        <v>2.3000000000000003</v>
      </c>
      <c r="N188">
        <v>1.56</v>
      </c>
      <c r="O188">
        <v>1.98</v>
      </c>
      <c r="P188">
        <v>1.5999999999999999</v>
      </c>
      <c r="Q188">
        <v>1.61</v>
      </c>
      <c r="S188">
        <v>2.27</v>
      </c>
      <c r="T188">
        <v>2.15</v>
      </c>
      <c r="U188">
        <v>1.99</v>
      </c>
      <c r="V188">
        <v>2.4700000000000002</v>
      </c>
    </row>
    <row r="189" spans="2:24" x14ac:dyDescent="0.2">
      <c r="B189" t="s">
        <v>61</v>
      </c>
      <c r="C189">
        <v>1.1700000000000002</v>
      </c>
      <c r="E189">
        <v>1.5100000000000002</v>
      </c>
      <c r="F189">
        <v>2.9800000000000004</v>
      </c>
      <c r="G189">
        <v>1.6400000000000001</v>
      </c>
      <c r="H189">
        <v>1.31</v>
      </c>
      <c r="I189">
        <v>1.6300000000000001</v>
      </c>
      <c r="K189">
        <v>1.74</v>
      </c>
      <c r="L189">
        <v>1.53</v>
      </c>
      <c r="M189">
        <v>1.32</v>
      </c>
      <c r="N189">
        <v>1.46</v>
      </c>
      <c r="O189">
        <v>1.33</v>
      </c>
      <c r="P189">
        <v>2.33</v>
      </c>
      <c r="Q189">
        <v>1.1800000000000002</v>
      </c>
      <c r="S189">
        <v>2.2800000000000002</v>
      </c>
      <c r="T189">
        <v>1.2300000000000002</v>
      </c>
      <c r="U189">
        <v>1.9500000000000002</v>
      </c>
      <c r="V189">
        <v>2.72</v>
      </c>
    </row>
    <row r="190" spans="2:24" x14ac:dyDescent="0.2">
      <c r="B190" t="s">
        <v>62</v>
      </c>
      <c r="C190">
        <v>0.94000000000000017</v>
      </c>
      <c r="E190">
        <v>1.3</v>
      </c>
      <c r="F190">
        <v>2.4599999999999995</v>
      </c>
      <c r="G190">
        <v>1.38</v>
      </c>
      <c r="H190">
        <v>1.6099999999999999</v>
      </c>
      <c r="I190">
        <v>1.4500000000000002</v>
      </c>
      <c r="K190">
        <v>2.0599999999999996</v>
      </c>
      <c r="L190">
        <v>1.41</v>
      </c>
      <c r="M190">
        <v>1.73</v>
      </c>
      <c r="N190">
        <v>1.4100000000000001</v>
      </c>
      <c r="O190">
        <v>1.5</v>
      </c>
      <c r="P190">
        <v>2.15</v>
      </c>
      <c r="Q190">
        <v>1.4300000000000002</v>
      </c>
      <c r="S190">
        <v>2</v>
      </c>
      <c r="T190">
        <v>1.65</v>
      </c>
      <c r="U190">
        <v>2</v>
      </c>
      <c r="V190">
        <v>2.77</v>
      </c>
    </row>
    <row r="192" spans="2:24" x14ac:dyDescent="0.2">
      <c r="C192">
        <v>12.869999999999997</v>
      </c>
      <c r="E192">
        <v>14.56</v>
      </c>
      <c r="F192">
        <v>21.500000000000004</v>
      </c>
      <c r="G192">
        <v>14.810000000000002</v>
      </c>
      <c r="H192">
        <v>14.339999999999998</v>
      </c>
      <c r="I192">
        <v>11.970000000000002</v>
      </c>
      <c r="K192">
        <v>16.77</v>
      </c>
      <c r="L192">
        <v>13.54</v>
      </c>
      <c r="M192">
        <v>17.290000000000003</v>
      </c>
      <c r="N192">
        <v>12.02</v>
      </c>
      <c r="O192">
        <v>13.92</v>
      </c>
      <c r="P192">
        <v>14.200000000000001</v>
      </c>
      <c r="Q192">
        <v>13.399999999999999</v>
      </c>
      <c r="S192">
        <v>19.149999999999999</v>
      </c>
      <c r="T192">
        <v>15.040000000000001</v>
      </c>
      <c r="U192">
        <v>16.22</v>
      </c>
      <c r="V192">
        <v>21.909999999999997</v>
      </c>
    </row>
    <row r="194" spans="2:24" x14ac:dyDescent="0.2">
      <c r="B194">
        <v>2002</v>
      </c>
      <c r="C194" t="s">
        <v>1</v>
      </c>
      <c r="D194" t="s">
        <v>56</v>
      </c>
      <c r="E194" t="s">
        <v>3</v>
      </c>
      <c r="F194" t="s">
        <v>4</v>
      </c>
      <c r="G194" t="s">
        <v>5</v>
      </c>
      <c r="H194" t="s">
        <v>6</v>
      </c>
      <c r="I194" t="s">
        <v>7</v>
      </c>
      <c r="K194" t="s">
        <v>9</v>
      </c>
      <c r="L194" t="s">
        <v>10</v>
      </c>
      <c r="M194" t="s">
        <v>11</v>
      </c>
      <c r="N194" t="s">
        <v>12</v>
      </c>
      <c r="O194" t="s">
        <v>13</v>
      </c>
      <c r="P194" t="s">
        <v>14</v>
      </c>
      <c r="Q194" t="s">
        <v>15</v>
      </c>
      <c r="S194" t="s">
        <v>16</v>
      </c>
      <c r="T194" t="s">
        <v>17</v>
      </c>
      <c r="U194" t="s">
        <v>18</v>
      </c>
      <c r="V194" t="s">
        <v>19</v>
      </c>
      <c r="W194" t="s">
        <v>8</v>
      </c>
      <c r="X194">
        <v>2002</v>
      </c>
    </row>
    <row r="195" spans="2:24" x14ac:dyDescent="0.2">
      <c r="B195" t="s">
        <v>0</v>
      </c>
      <c r="C195">
        <v>0.79</v>
      </c>
      <c r="E195">
        <v>1.71</v>
      </c>
      <c r="F195">
        <v>2.13</v>
      </c>
      <c r="G195">
        <v>1.33</v>
      </c>
      <c r="H195">
        <v>0.63</v>
      </c>
      <c r="I195">
        <v>1</v>
      </c>
      <c r="K195">
        <v>1.7400000000000002</v>
      </c>
      <c r="L195">
        <v>1.19</v>
      </c>
      <c r="M195">
        <v>1.4000000000000001</v>
      </c>
      <c r="N195">
        <v>1.04</v>
      </c>
      <c r="O195">
        <v>1.1599999999999997</v>
      </c>
      <c r="P195">
        <v>1.26</v>
      </c>
      <c r="Q195">
        <v>1.02</v>
      </c>
      <c r="S195">
        <v>1.3499999999999999</v>
      </c>
      <c r="T195">
        <v>1.29</v>
      </c>
      <c r="U195">
        <v>2.0399999999999996</v>
      </c>
      <c r="V195">
        <v>2.8400000000000003</v>
      </c>
      <c r="W195">
        <v>2.2399999999999998</v>
      </c>
    </row>
    <row r="196" spans="2:24" x14ac:dyDescent="0.2">
      <c r="B196" t="s">
        <v>38</v>
      </c>
      <c r="C196">
        <v>0.77000000000000013</v>
      </c>
      <c r="E196">
        <v>0.94</v>
      </c>
      <c r="F196">
        <v>1.4</v>
      </c>
      <c r="G196">
        <v>0.73</v>
      </c>
      <c r="H196">
        <v>0.71</v>
      </c>
      <c r="I196">
        <v>0.72</v>
      </c>
      <c r="K196">
        <v>1.1100000000000001</v>
      </c>
      <c r="L196">
        <v>1.1600000000000001</v>
      </c>
      <c r="M196">
        <v>0.99</v>
      </c>
      <c r="N196">
        <v>0.90000000000000013</v>
      </c>
      <c r="O196">
        <v>1.1400000000000001</v>
      </c>
      <c r="P196">
        <v>0.81</v>
      </c>
      <c r="Q196">
        <v>0.52</v>
      </c>
      <c r="S196">
        <v>1.19</v>
      </c>
      <c r="T196">
        <v>1.86</v>
      </c>
      <c r="U196">
        <v>1.1000000000000001</v>
      </c>
      <c r="V196">
        <v>1.7900000000000003</v>
      </c>
      <c r="W196">
        <v>1.3199999999999998</v>
      </c>
    </row>
    <row r="197" spans="2:24" x14ac:dyDescent="0.2">
      <c r="B197" t="s">
        <v>40</v>
      </c>
      <c r="C197">
        <v>1.6099999999999999</v>
      </c>
      <c r="E197">
        <v>2.66</v>
      </c>
      <c r="F197">
        <v>3.18</v>
      </c>
      <c r="G197">
        <v>2.36</v>
      </c>
      <c r="H197">
        <v>1.99</v>
      </c>
      <c r="I197">
        <v>1.8900000000000001</v>
      </c>
      <c r="K197">
        <v>2.4300000000000002</v>
      </c>
      <c r="L197">
        <v>2.1800000000000002</v>
      </c>
      <c r="M197">
        <v>2.9499999999999997</v>
      </c>
      <c r="N197">
        <v>2.21</v>
      </c>
      <c r="O197">
        <v>2.5300000000000002</v>
      </c>
      <c r="P197">
        <v>2.06</v>
      </c>
      <c r="Q197">
        <v>1.9500000000000002</v>
      </c>
      <c r="S197">
        <v>2.44</v>
      </c>
      <c r="T197">
        <v>2.1</v>
      </c>
      <c r="U197">
        <v>3.0800000000000005</v>
      </c>
      <c r="V197">
        <v>3.37</v>
      </c>
      <c r="W197">
        <v>1.9000000000000001</v>
      </c>
    </row>
    <row r="198" spans="2:24" x14ac:dyDescent="0.2">
      <c r="B198" t="s">
        <v>41</v>
      </c>
      <c r="C198">
        <v>1.28</v>
      </c>
      <c r="E198">
        <v>1.35</v>
      </c>
      <c r="F198">
        <v>1.6300000000000001</v>
      </c>
      <c r="G198">
        <v>1.06</v>
      </c>
      <c r="H198">
        <v>0.89000000000000012</v>
      </c>
      <c r="I198">
        <v>1.1599999999999999</v>
      </c>
      <c r="K198">
        <v>1.26</v>
      </c>
      <c r="L198">
        <v>1.34</v>
      </c>
      <c r="M198">
        <v>1.33</v>
      </c>
      <c r="N198">
        <v>1.03</v>
      </c>
      <c r="O198">
        <v>0.88</v>
      </c>
      <c r="P198">
        <v>0.77</v>
      </c>
      <c r="Q198">
        <v>0.91</v>
      </c>
      <c r="S198">
        <v>1.73</v>
      </c>
      <c r="T198">
        <v>1.0899999999999999</v>
      </c>
      <c r="U198">
        <v>1.07</v>
      </c>
      <c r="V198">
        <v>1.37</v>
      </c>
      <c r="W198">
        <v>1.32</v>
      </c>
    </row>
    <row r="199" spans="2:24" x14ac:dyDescent="0.2">
      <c r="B199" t="s">
        <v>42</v>
      </c>
      <c r="C199">
        <v>0.76</v>
      </c>
      <c r="E199">
        <v>1.02</v>
      </c>
      <c r="F199">
        <v>1.38</v>
      </c>
      <c r="G199">
        <v>1.1200000000000001</v>
      </c>
      <c r="H199">
        <v>0.86</v>
      </c>
      <c r="I199">
        <v>0.4</v>
      </c>
      <c r="K199">
        <v>1.0699999999999998</v>
      </c>
      <c r="L199">
        <v>0.74</v>
      </c>
      <c r="M199">
        <v>1.1700000000000002</v>
      </c>
      <c r="N199">
        <v>0.69000000000000006</v>
      </c>
      <c r="O199">
        <v>1.2100000000000002</v>
      </c>
      <c r="P199">
        <v>1</v>
      </c>
      <c r="Q199">
        <v>0.84000000000000008</v>
      </c>
      <c r="S199">
        <v>1.36</v>
      </c>
      <c r="T199">
        <v>1.7</v>
      </c>
      <c r="U199">
        <v>0.90999999999999992</v>
      </c>
      <c r="V199">
        <v>1.89</v>
      </c>
      <c r="W199">
        <v>0.96</v>
      </c>
    </row>
    <row r="200" spans="2:24" x14ac:dyDescent="0.2">
      <c r="B200" t="s">
        <v>43</v>
      </c>
      <c r="C200">
        <v>1.38</v>
      </c>
      <c r="E200">
        <v>1.57</v>
      </c>
      <c r="F200">
        <v>1.66</v>
      </c>
      <c r="G200">
        <v>1.9000000000000001</v>
      </c>
      <c r="H200">
        <v>0.89</v>
      </c>
      <c r="I200">
        <v>1.18</v>
      </c>
      <c r="K200">
        <v>1.6</v>
      </c>
      <c r="L200">
        <v>1.36</v>
      </c>
      <c r="M200">
        <v>2.71</v>
      </c>
      <c r="N200">
        <v>1.64</v>
      </c>
      <c r="O200">
        <v>1.54</v>
      </c>
      <c r="P200">
        <v>0.98</v>
      </c>
      <c r="Q200">
        <v>1.35</v>
      </c>
      <c r="S200">
        <v>1.47</v>
      </c>
      <c r="T200">
        <v>2.0499999999999998</v>
      </c>
      <c r="U200">
        <v>2</v>
      </c>
      <c r="V200">
        <v>2.83</v>
      </c>
      <c r="W200">
        <v>1.9300000000000002</v>
      </c>
    </row>
    <row r="201" spans="2:24" x14ac:dyDescent="0.2">
      <c r="B201" t="s">
        <v>45</v>
      </c>
      <c r="C201">
        <v>0.22</v>
      </c>
      <c r="E201">
        <v>0.33</v>
      </c>
      <c r="F201">
        <v>0.18</v>
      </c>
      <c r="G201">
        <v>0.43</v>
      </c>
      <c r="H201">
        <v>0.1</v>
      </c>
      <c r="I201">
        <v>0.18</v>
      </c>
      <c r="K201">
        <v>0.26</v>
      </c>
      <c r="L201">
        <v>0.21999999999999997</v>
      </c>
      <c r="M201">
        <v>0.25</v>
      </c>
      <c r="N201">
        <v>0.32000000000000006</v>
      </c>
      <c r="O201">
        <v>0.35</v>
      </c>
      <c r="P201">
        <v>7.0000000000000007E-2</v>
      </c>
      <c r="Q201">
        <v>0.17</v>
      </c>
      <c r="S201">
        <v>0.22999999999999998</v>
      </c>
      <c r="T201">
        <v>0.82000000000000006</v>
      </c>
      <c r="U201">
        <v>0.26</v>
      </c>
      <c r="V201">
        <v>0.7</v>
      </c>
      <c r="W201">
        <v>0.32</v>
      </c>
    </row>
    <row r="202" spans="2:24" x14ac:dyDescent="0.2">
      <c r="B202" t="s">
        <v>58</v>
      </c>
      <c r="C202">
        <v>0.24</v>
      </c>
      <c r="E202">
        <v>0.47000000000000003</v>
      </c>
      <c r="F202">
        <v>0.54</v>
      </c>
      <c r="G202">
        <v>0.41000000000000003</v>
      </c>
      <c r="H202">
        <v>0.33999999999999997</v>
      </c>
      <c r="I202">
        <v>0.12000000000000001</v>
      </c>
      <c r="K202">
        <v>0.38</v>
      </c>
      <c r="L202">
        <v>0.24</v>
      </c>
      <c r="M202">
        <v>0.42000000000000004</v>
      </c>
      <c r="N202">
        <v>0.05</v>
      </c>
      <c r="O202">
        <v>0.39</v>
      </c>
      <c r="P202">
        <v>0.18</v>
      </c>
      <c r="Q202">
        <v>0.31999999999999995</v>
      </c>
      <c r="S202">
        <v>0.47</v>
      </c>
      <c r="T202">
        <v>0.94000000000000006</v>
      </c>
      <c r="U202">
        <v>0.37</v>
      </c>
      <c r="V202">
        <v>0.63000000000000012</v>
      </c>
      <c r="W202">
        <v>0.35</v>
      </c>
    </row>
    <row r="203" spans="2:24" x14ac:dyDescent="0.2">
      <c r="B203" t="s">
        <v>59</v>
      </c>
      <c r="C203">
        <v>0.32000000000000006</v>
      </c>
      <c r="E203">
        <v>0.41000000000000003</v>
      </c>
      <c r="F203">
        <v>0.72000000000000008</v>
      </c>
      <c r="G203">
        <v>0.5</v>
      </c>
      <c r="H203">
        <v>0.37</v>
      </c>
      <c r="I203">
        <v>0.39</v>
      </c>
      <c r="K203">
        <v>0.49</v>
      </c>
      <c r="L203">
        <v>0.46</v>
      </c>
      <c r="M203">
        <v>0.5</v>
      </c>
      <c r="N203">
        <v>0.30000000000000004</v>
      </c>
      <c r="O203">
        <v>0.35</v>
      </c>
      <c r="P203">
        <v>0.32</v>
      </c>
      <c r="Q203">
        <v>0.51</v>
      </c>
      <c r="S203">
        <v>0.72</v>
      </c>
      <c r="T203">
        <v>0.51000000000000012</v>
      </c>
      <c r="U203">
        <v>0.47000000000000003</v>
      </c>
      <c r="V203">
        <v>0.67</v>
      </c>
      <c r="W203">
        <v>0.65999999999999992</v>
      </c>
    </row>
    <row r="204" spans="2:24" x14ac:dyDescent="0.2">
      <c r="B204" t="s">
        <v>60</v>
      </c>
      <c r="C204">
        <v>0.44</v>
      </c>
      <c r="E204">
        <v>0.66</v>
      </c>
      <c r="F204">
        <v>0.47</v>
      </c>
      <c r="G204">
        <v>0.57000000000000006</v>
      </c>
      <c r="H204">
        <v>1.03</v>
      </c>
      <c r="I204">
        <v>0.41000000000000003</v>
      </c>
      <c r="K204">
        <v>0.74</v>
      </c>
      <c r="L204">
        <v>0.66</v>
      </c>
      <c r="M204">
        <v>0.83000000000000007</v>
      </c>
      <c r="N204">
        <v>0.37</v>
      </c>
      <c r="O204">
        <v>0.57999999999999996</v>
      </c>
      <c r="P204">
        <v>0.58000000000000007</v>
      </c>
      <c r="Q204">
        <v>0.67999999999999994</v>
      </c>
      <c r="S204">
        <v>0.6100000000000001</v>
      </c>
      <c r="T204">
        <v>0.68</v>
      </c>
      <c r="U204">
        <v>0.53</v>
      </c>
      <c r="V204">
        <v>0.89000000000000012</v>
      </c>
      <c r="W204">
        <v>0.81</v>
      </c>
    </row>
    <row r="205" spans="2:24" x14ac:dyDescent="0.2">
      <c r="B205" t="s">
        <v>61</v>
      </c>
      <c r="C205">
        <v>0.84</v>
      </c>
      <c r="E205">
        <v>0.66</v>
      </c>
      <c r="F205">
        <v>1.25</v>
      </c>
      <c r="G205">
        <v>0.86</v>
      </c>
      <c r="H205">
        <v>0.77000000000000013</v>
      </c>
      <c r="I205">
        <v>1.2700000000000002</v>
      </c>
      <c r="K205">
        <v>0.94000000000000017</v>
      </c>
      <c r="L205">
        <v>1.35</v>
      </c>
      <c r="M205">
        <v>0.9</v>
      </c>
      <c r="N205">
        <v>1.3</v>
      </c>
      <c r="O205">
        <v>0.63</v>
      </c>
      <c r="P205">
        <v>1.32</v>
      </c>
      <c r="Q205">
        <v>0.63000000000000012</v>
      </c>
      <c r="S205">
        <v>1.04</v>
      </c>
      <c r="T205">
        <v>0.45999999999999996</v>
      </c>
      <c r="U205">
        <v>1.2000000000000002</v>
      </c>
      <c r="V205">
        <v>0.91999999999999993</v>
      </c>
      <c r="W205">
        <v>1.82</v>
      </c>
    </row>
    <row r="206" spans="2:24" x14ac:dyDescent="0.2">
      <c r="B206" t="s">
        <v>62</v>
      </c>
      <c r="C206">
        <v>1.27</v>
      </c>
      <c r="E206">
        <v>1.7600000000000002</v>
      </c>
      <c r="F206">
        <v>2.39</v>
      </c>
      <c r="G206">
        <v>1.25</v>
      </c>
      <c r="H206">
        <v>2.08</v>
      </c>
      <c r="I206">
        <v>2.1700000000000004</v>
      </c>
      <c r="K206">
        <v>2.0100000000000002</v>
      </c>
      <c r="L206">
        <v>2.12</v>
      </c>
      <c r="M206">
        <v>1.6300000000000003</v>
      </c>
      <c r="N206">
        <v>2.14</v>
      </c>
      <c r="O206">
        <v>1.2700000000000005</v>
      </c>
      <c r="P206">
        <v>1.37</v>
      </c>
      <c r="Q206">
        <v>1.2600000000000002</v>
      </c>
      <c r="S206">
        <v>2.33</v>
      </c>
      <c r="T206">
        <v>1.08</v>
      </c>
      <c r="U206">
        <v>2.4800000000000004</v>
      </c>
      <c r="V206">
        <v>2.0999999999999996</v>
      </c>
      <c r="W206">
        <v>2.9600000000000004</v>
      </c>
    </row>
    <row r="208" spans="2:24" x14ac:dyDescent="0.2">
      <c r="C208">
        <v>9.92</v>
      </c>
      <c r="E208">
        <v>13.540000000000001</v>
      </c>
      <c r="F208">
        <v>16.93</v>
      </c>
      <c r="G208">
        <v>12.52</v>
      </c>
      <c r="H208">
        <v>10.66</v>
      </c>
      <c r="I208">
        <v>10.89</v>
      </c>
      <c r="K208">
        <v>14.030000000000001</v>
      </c>
      <c r="L208">
        <v>13.020000000000003</v>
      </c>
      <c r="M208">
        <v>15.080000000000002</v>
      </c>
      <c r="N208">
        <v>11.990000000000002</v>
      </c>
      <c r="O208">
        <v>12.030000000000001</v>
      </c>
      <c r="P208">
        <v>10.720000000000002</v>
      </c>
      <c r="Q208">
        <v>10.16</v>
      </c>
      <c r="S208">
        <v>14.940000000000003</v>
      </c>
      <c r="T208">
        <v>14.58</v>
      </c>
      <c r="U208">
        <v>15.510000000000002</v>
      </c>
      <c r="V208">
        <v>20.000000000000007</v>
      </c>
      <c r="W208">
        <v>16.59</v>
      </c>
    </row>
    <row r="210" spans="2:24" x14ac:dyDescent="0.2">
      <c r="B210">
        <v>2003</v>
      </c>
      <c r="C210" t="s">
        <v>1</v>
      </c>
      <c r="D210" t="s">
        <v>2</v>
      </c>
      <c r="E210" t="s">
        <v>3</v>
      </c>
      <c r="F210" t="s">
        <v>4</v>
      </c>
      <c r="G210" t="s">
        <v>5</v>
      </c>
      <c r="H210" t="s">
        <v>6</v>
      </c>
      <c r="I210" t="s">
        <v>7</v>
      </c>
      <c r="K210" t="s">
        <v>9</v>
      </c>
      <c r="L210" t="s">
        <v>10</v>
      </c>
      <c r="M210" t="s">
        <v>11</v>
      </c>
      <c r="N210" t="s">
        <v>12</v>
      </c>
      <c r="O210" t="s">
        <v>13</v>
      </c>
      <c r="P210" t="s">
        <v>14</v>
      </c>
      <c r="Q210" t="s">
        <v>15</v>
      </c>
      <c r="S210" t="s">
        <v>16</v>
      </c>
      <c r="T210" t="s">
        <v>17</v>
      </c>
      <c r="U210" t="s">
        <v>18</v>
      </c>
      <c r="V210" t="s">
        <v>19</v>
      </c>
      <c r="W210" t="s">
        <v>8</v>
      </c>
      <c r="X210">
        <v>2003</v>
      </c>
    </row>
    <row r="211" spans="2:24" x14ac:dyDescent="0.2">
      <c r="B211" t="s">
        <v>0</v>
      </c>
      <c r="C211">
        <v>3.8</v>
      </c>
      <c r="E211">
        <v>4.83</v>
      </c>
      <c r="F211">
        <v>5.84</v>
      </c>
      <c r="G211">
        <v>4.0199999999999996</v>
      </c>
      <c r="H211">
        <v>4.33</v>
      </c>
      <c r="I211">
        <v>4.6900000000000004</v>
      </c>
      <c r="K211">
        <v>4.68</v>
      </c>
      <c r="L211">
        <v>4.1099999999999994</v>
      </c>
      <c r="M211">
        <v>4.95</v>
      </c>
      <c r="N211">
        <v>4.05</v>
      </c>
      <c r="O211">
        <v>3.3400000000000003</v>
      </c>
      <c r="P211">
        <v>3.54</v>
      </c>
      <c r="Q211">
        <v>3.79</v>
      </c>
      <c r="S211">
        <v>5.51</v>
      </c>
      <c r="T211">
        <v>3.2800000000000002</v>
      </c>
      <c r="U211">
        <v>4.62</v>
      </c>
      <c r="V211">
        <v>4.6199999999999992</v>
      </c>
      <c r="W211">
        <v>8.379999999999999</v>
      </c>
    </row>
    <row r="212" spans="2:24" x14ac:dyDescent="0.2">
      <c r="B212" t="s">
        <v>38</v>
      </c>
      <c r="C212">
        <v>0.84000000000000008</v>
      </c>
      <c r="D212">
        <v>1.1600000000000001</v>
      </c>
      <c r="E212">
        <v>1.05</v>
      </c>
      <c r="F212">
        <v>2.15</v>
      </c>
      <c r="G212">
        <v>1.0699999999999998</v>
      </c>
      <c r="H212">
        <v>0.72000000000000008</v>
      </c>
      <c r="I212">
        <v>1.1800000000000002</v>
      </c>
      <c r="K212">
        <v>1.0599999999999998</v>
      </c>
      <c r="L212">
        <v>2</v>
      </c>
      <c r="M212">
        <v>1.07</v>
      </c>
      <c r="N212">
        <v>0.88</v>
      </c>
      <c r="O212">
        <v>1.29</v>
      </c>
      <c r="P212">
        <v>1.1200000000000001</v>
      </c>
      <c r="Q212">
        <v>0.90999999999999992</v>
      </c>
      <c r="S212">
        <v>1.81</v>
      </c>
      <c r="T212">
        <v>0.84000000000000008</v>
      </c>
      <c r="U212">
        <v>0.61</v>
      </c>
      <c r="V212">
        <v>2.7499999999999996</v>
      </c>
      <c r="W212">
        <v>2.0099999999999998</v>
      </c>
    </row>
    <row r="213" spans="2:24" x14ac:dyDescent="0.2">
      <c r="B213" t="s">
        <v>40</v>
      </c>
      <c r="C213">
        <v>3.25</v>
      </c>
      <c r="D213">
        <v>2.48</v>
      </c>
      <c r="E213">
        <v>4.1000000000000005</v>
      </c>
      <c r="F213">
        <v>5.13</v>
      </c>
      <c r="G213">
        <v>3.5899999999999994</v>
      </c>
      <c r="H213">
        <v>3.7199999999999998</v>
      </c>
      <c r="I213">
        <v>2.79</v>
      </c>
      <c r="K213">
        <v>3.9899999999999998</v>
      </c>
      <c r="L213">
        <v>3.5500000000000007</v>
      </c>
      <c r="M213">
        <v>3.36</v>
      </c>
      <c r="N213">
        <v>2.68</v>
      </c>
      <c r="O213">
        <v>3.3800000000000003</v>
      </c>
      <c r="P213">
        <v>2.6899999999999995</v>
      </c>
      <c r="Q213">
        <v>3.3799999999999994</v>
      </c>
      <c r="S213">
        <v>4.46</v>
      </c>
      <c r="T213">
        <v>3.2599999999999993</v>
      </c>
      <c r="U213">
        <v>3.4100000000000006</v>
      </c>
      <c r="V213">
        <v>5.24</v>
      </c>
      <c r="W213">
        <v>3.1500000000000004</v>
      </c>
    </row>
    <row r="214" spans="2:24" x14ac:dyDescent="0.2">
      <c r="B214" t="s">
        <v>41</v>
      </c>
      <c r="C214">
        <v>1.2400000000000002</v>
      </c>
      <c r="D214">
        <v>1.6800000000000002</v>
      </c>
      <c r="E214">
        <v>1.36</v>
      </c>
      <c r="F214">
        <v>2.16</v>
      </c>
      <c r="G214">
        <v>1.4400000000000002</v>
      </c>
      <c r="H214">
        <v>1.33</v>
      </c>
      <c r="I214">
        <v>1.6</v>
      </c>
      <c r="K214">
        <v>1.8500000000000005</v>
      </c>
      <c r="L214">
        <v>1.77</v>
      </c>
      <c r="M214">
        <v>1.58</v>
      </c>
      <c r="N214">
        <v>1.9600000000000002</v>
      </c>
      <c r="O214">
        <v>1.3900000000000001</v>
      </c>
      <c r="P214">
        <v>2.0499999999999998</v>
      </c>
      <c r="Q214">
        <v>1.2300000000000002</v>
      </c>
      <c r="S214">
        <v>2.1999999999999997</v>
      </c>
      <c r="T214">
        <v>2.3199999999999998</v>
      </c>
      <c r="U214">
        <v>1.8800000000000003</v>
      </c>
      <c r="V214">
        <v>2.08</v>
      </c>
      <c r="W214">
        <v>1.5699999999999998</v>
      </c>
    </row>
    <row r="215" spans="2:24" x14ac:dyDescent="0.2">
      <c r="B215" t="s">
        <v>42</v>
      </c>
      <c r="C215">
        <v>1.05</v>
      </c>
      <c r="D215">
        <v>1.34</v>
      </c>
      <c r="E215">
        <v>0.83000000000000007</v>
      </c>
      <c r="F215">
        <v>1.01</v>
      </c>
      <c r="G215">
        <v>1.07</v>
      </c>
      <c r="H215">
        <v>0.57000000000000006</v>
      </c>
      <c r="I215">
        <v>0.29000000000000004</v>
      </c>
      <c r="K215">
        <v>1.27</v>
      </c>
      <c r="L215">
        <v>1.84</v>
      </c>
      <c r="M215">
        <v>1.06</v>
      </c>
      <c r="N215">
        <v>0.52</v>
      </c>
      <c r="O215">
        <v>0.67</v>
      </c>
      <c r="P215">
        <v>0.84</v>
      </c>
      <c r="Q215">
        <v>0.74</v>
      </c>
      <c r="S215">
        <v>1.23</v>
      </c>
      <c r="T215">
        <v>1.9700000000000002</v>
      </c>
      <c r="U215">
        <v>1.02</v>
      </c>
      <c r="V215">
        <v>1.37</v>
      </c>
      <c r="W215">
        <v>0.60000000000000009</v>
      </c>
    </row>
    <row r="216" spans="2:24" x14ac:dyDescent="0.2">
      <c r="B216" t="s">
        <v>43</v>
      </c>
      <c r="C216">
        <v>0.03</v>
      </c>
      <c r="D216">
        <v>0.06</v>
      </c>
      <c r="E216">
        <v>0.02</v>
      </c>
      <c r="F216">
        <v>0.02</v>
      </c>
      <c r="G216">
        <v>0</v>
      </c>
      <c r="H216">
        <v>0.02</v>
      </c>
      <c r="I216">
        <v>0</v>
      </c>
      <c r="K216">
        <v>0.13</v>
      </c>
      <c r="L216">
        <v>0.04</v>
      </c>
      <c r="M216">
        <v>0.08</v>
      </c>
      <c r="N216">
        <v>0.18</v>
      </c>
      <c r="O216">
        <v>7.0000000000000007E-2</v>
      </c>
      <c r="P216">
        <v>0</v>
      </c>
      <c r="Q216">
        <v>0.04</v>
      </c>
      <c r="S216">
        <v>0</v>
      </c>
      <c r="T216">
        <v>0.13</v>
      </c>
      <c r="U216">
        <v>0</v>
      </c>
      <c r="V216">
        <v>0.16999999999999998</v>
      </c>
      <c r="W216">
        <v>0</v>
      </c>
    </row>
    <row r="217" spans="2:24" x14ac:dyDescent="0.2">
      <c r="B217" t="s">
        <v>45</v>
      </c>
      <c r="C217">
        <v>0.02</v>
      </c>
      <c r="D217">
        <v>0</v>
      </c>
      <c r="E217">
        <v>0.27</v>
      </c>
      <c r="F217">
        <v>0.05</v>
      </c>
      <c r="G217">
        <v>0.13</v>
      </c>
      <c r="H217">
        <v>0.03</v>
      </c>
      <c r="I217">
        <v>0.02</v>
      </c>
      <c r="K217">
        <v>0.05</v>
      </c>
      <c r="L217">
        <v>0.1</v>
      </c>
      <c r="M217">
        <v>0.15</v>
      </c>
      <c r="N217">
        <v>0.1</v>
      </c>
      <c r="O217">
        <v>0.2</v>
      </c>
      <c r="P217">
        <v>0</v>
      </c>
      <c r="Q217">
        <v>0.05</v>
      </c>
      <c r="S217">
        <v>0.04</v>
      </c>
      <c r="T217">
        <v>0.23</v>
      </c>
      <c r="U217">
        <v>0.08</v>
      </c>
      <c r="V217">
        <v>0</v>
      </c>
      <c r="W217">
        <v>0.1</v>
      </c>
    </row>
    <row r="218" spans="2:24" x14ac:dyDescent="0.2">
      <c r="B218" t="s">
        <v>58</v>
      </c>
      <c r="C218">
        <v>0.67</v>
      </c>
      <c r="D218">
        <v>0.73</v>
      </c>
      <c r="E218">
        <v>0.69</v>
      </c>
      <c r="F218">
        <v>0.79</v>
      </c>
      <c r="G218">
        <v>0.66999999999999993</v>
      </c>
      <c r="H218">
        <v>0.45</v>
      </c>
      <c r="I218">
        <v>0.25</v>
      </c>
      <c r="K218">
        <v>0.6</v>
      </c>
      <c r="L218">
        <v>0.46</v>
      </c>
      <c r="M218">
        <v>0.09</v>
      </c>
      <c r="N218">
        <v>0</v>
      </c>
      <c r="O218">
        <v>0.6100000000000001</v>
      </c>
      <c r="P218">
        <v>0.55000000000000004</v>
      </c>
      <c r="Q218">
        <v>0.59000000000000008</v>
      </c>
      <c r="S218">
        <v>0.66</v>
      </c>
      <c r="T218">
        <v>0.88</v>
      </c>
      <c r="U218">
        <v>0.55999999999999994</v>
      </c>
      <c r="V218">
        <v>0.6</v>
      </c>
      <c r="W218">
        <v>0.59</v>
      </c>
    </row>
    <row r="219" spans="2:24" x14ac:dyDescent="0.2">
      <c r="B219" t="s">
        <v>59</v>
      </c>
      <c r="C219">
        <v>0.56999999999999995</v>
      </c>
      <c r="D219">
        <v>0.60000000000000009</v>
      </c>
      <c r="E219">
        <v>0.54</v>
      </c>
      <c r="F219">
        <v>1.04</v>
      </c>
      <c r="G219">
        <v>0.99</v>
      </c>
      <c r="H219">
        <v>0.63</v>
      </c>
      <c r="I219">
        <v>0.57000000000000006</v>
      </c>
      <c r="K219">
        <v>0.56000000000000005</v>
      </c>
      <c r="L219">
        <v>0.59000000000000008</v>
      </c>
      <c r="M219">
        <v>0.79</v>
      </c>
      <c r="N219">
        <v>0.86</v>
      </c>
      <c r="O219">
        <v>0.51</v>
      </c>
      <c r="P219">
        <v>0.22000000000000003</v>
      </c>
      <c r="Q219">
        <v>0.6399999999999999</v>
      </c>
      <c r="S219">
        <v>0.88000000000000012</v>
      </c>
      <c r="T219">
        <v>0.60000000000000009</v>
      </c>
      <c r="U219">
        <v>0.69000000000000006</v>
      </c>
      <c r="V219">
        <v>1.07</v>
      </c>
      <c r="W219">
        <v>1.28</v>
      </c>
    </row>
    <row r="220" spans="2:24" x14ac:dyDescent="0.2">
      <c r="B220" t="s">
        <v>60</v>
      </c>
      <c r="C220">
        <v>0.53</v>
      </c>
      <c r="D220">
        <v>0.45</v>
      </c>
      <c r="E220">
        <v>0.55000000000000004</v>
      </c>
      <c r="F220">
        <v>0.78</v>
      </c>
      <c r="G220">
        <v>0.67</v>
      </c>
      <c r="H220">
        <v>0.53</v>
      </c>
      <c r="I220">
        <v>0.56000000000000005</v>
      </c>
      <c r="K220">
        <v>0.62000000000000011</v>
      </c>
      <c r="L220">
        <v>0.7</v>
      </c>
      <c r="M220">
        <v>0.65999999999999992</v>
      </c>
      <c r="N220">
        <v>0.45</v>
      </c>
      <c r="O220">
        <v>0.39</v>
      </c>
      <c r="P220">
        <v>0.53</v>
      </c>
      <c r="Q220">
        <v>0.5</v>
      </c>
      <c r="S220">
        <v>0.72</v>
      </c>
      <c r="T220">
        <v>0.72</v>
      </c>
      <c r="U220">
        <v>0.49</v>
      </c>
      <c r="V220">
        <v>1.0900000000000001</v>
      </c>
      <c r="W220">
        <v>0.58000000000000007</v>
      </c>
    </row>
    <row r="221" spans="2:24" x14ac:dyDescent="0.2">
      <c r="B221" t="s">
        <v>61</v>
      </c>
      <c r="C221">
        <v>1.22</v>
      </c>
      <c r="D221">
        <v>1.1400000000000001</v>
      </c>
      <c r="E221">
        <v>1.4299999999999997</v>
      </c>
      <c r="F221">
        <v>1.8800000000000003</v>
      </c>
      <c r="G221">
        <v>1.3800000000000001</v>
      </c>
      <c r="H221">
        <v>0.78000000000000025</v>
      </c>
      <c r="I221">
        <v>1.91</v>
      </c>
      <c r="K221">
        <v>1.7300000000000002</v>
      </c>
      <c r="L221">
        <v>1.65</v>
      </c>
      <c r="M221">
        <v>0.99</v>
      </c>
      <c r="N221">
        <v>1.32</v>
      </c>
      <c r="O221">
        <v>1.05</v>
      </c>
      <c r="P221">
        <v>1.2699999999999998</v>
      </c>
      <c r="Q221">
        <v>1.2900000000000003</v>
      </c>
      <c r="S221">
        <v>1.7000000000000002</v>
      </c>
      <c r="T221">
        <v>1.05</v>
      </c>
      <c r="U221">
        <v>1.56</v>
      </c>
      <c r="V221">
        <v>2.1500000000000004</v>
      </c>
      <c r="W221">
        <v>1.48</v>
      </c>
    </row>
    <row r="222" spans="2:24" x14ac:dyDescent="0.2">
      <c r="B222" t="s">
        <v>62</v>
      </c>
      <c r="C222">
        <v>2.25</v>
      </c>
      <c r="D222">
        <v>2.08</v>
      </c>
      <c r="E222">
        <v>2.2999999999999998</v>
      </c>
      <c r="F222">
        <v>4.07</v>
      </c>
      <c r="G222">
        <v>2.2999999999999998</v>
      </c>
      <c r="H222">
        <v>2.7299999999999991</v>
      </c>
      <c r="I222">
        <v>3.22</v>
      </c>
      <c r="K222">
        <v>3.17</v>
      </c>
      <c r="L222">
        <v>3.6299999999999994</v>
      </c>
      <c r="M222">
        <v>2.5700000000000003</v>
      </c>
      <c r="N222">
        <v>3.07</v>
      </c>
      <c r="O222">
        <v>2.0100000000000002</v>
      </c>
      <c r="P222">
        <v>3.39</v>
      </c>
      <c r="Q222">
        <v>2.78</v>
      </c>
      <c r="S222">
        <v>3.77</v>
      </c>
      <c r="T222">
        <v>1.8200000000000005</v>
      </c>
      <c r="U222">
        <v>2.6700000000000004</v>
      </c>
      <c r="V222">
        <v>3.4099999999999993</v>
      </c>
      <c r="W222">
        <v>3.23</v>
      </c>
    </row>
    <row r="224" spans="2:24" x14ac:dyDescent="0.2">
      <c r="C224">
        <v>15.469999999999999</v>
      </c>
      <c r="E224">
        <v>17.97</v>
      </c>
      <c r="F224">
        <v>24.92</v>
      </c>
      <c r="G224">
        <v>17.330000000000002</v>
      </c>
      <c r="H224">
        <v>15.839999999999998</v>
      </c>
      <c r="I224">
        <v>17.080000000000002</v>
      </c>
      <c r="K224">
        <v>19.71</v>
      </c>
      <c r="L224">
        <v>20.439999999999998</v>
      </c>
      <c r="M224">
        <v>17.350000000000001</v>
      </c>
      <c r="N224">
        <v>16.069999999999997</v>
      </c>
      <c r="O224">
        <v>14.910000000000002</v>
      </c>
      <c r="P224">
        <v>16.2</v>
      </c>
      <c r="Q224">
        <v>15.940000000000001</v>
      </c>
      <c r="S224">
        <v>22.979999999999997</v>
      </c>
      <c r="T224">
        <v>17.100000000000005</v>
      </c>
      <c r="U224">
        <v>17.590000000000003</v>
      </c>
      <c r="V224">
        <v>24.55</v>
      </c>
      <c r="W224">
        <v>22.97</v>
      </c>
    </row>
    <row r="226" spans="2:24" x14ac:dyDescent="0.2">
      <c r="B226">
        <v>2004</v>
      </c>
      <c r="C226" t="s">
        <v>1</v>
      </c>
      <c r="D226" t="s">
        <v>2</v>
      </c>
      <c r="E226" t="s">
        <v>3</v>
      </c>
      <c r="F226" t="s">
        <v>4</v>
      </c>
      <c r="G226" t="s">
        <v>5</v>
      </c>
      <c r="H226" t="s">
        <v>6</v>
      </c>
      <c r="I226" t="s">
        <v>7</v>
      </c>
      <c r="K226" t="s">
        <v>9</v>
      </c>
      <c r="L226" t="s">
        <v>10</v>
      </c>
      <c r="M226" t="s">
        <v>11</v>
      </c>
      <c r="N226" t="s">
        <v>12</v>
      </c>
      <c r="O226" t="s">
        <v>13</v>
      </c>
      <c r="P226" t="s">
        <v>14</v>
      </c>
      <c r="Q226" t="s">
        <v>15</v>
      </c>
      <c r="S226" t="s">
        <v>16</v>
      </c>
      <c r="T226" t="s">
        <v>17</v>
      </c>
      <c r="U226" t="s">
        <v>39</v>
      </c>
      <c r="V226" t="s">
        <v>19</v>
      </c>
      <c r="W226" t="s">
        <v>8</v>
      </c>
      <c r="X226">
        <v>2004</v>
      </c>
    </row>
    <row r="227" spans="2:24" x14ac:dyDescent="0.2">
      <c r="B227" t="s">
        <v>0</v>
      </c>
      <c r="C227">
        <v>2.1599999999999997</v>
      </c>
      <c r="D227">
        <v>3.14</v>
      </c>
      <c r="E227">
        <v>2</v>
      </c>
      <c r="F227">
        <v>3.68</v>
      </c>
      <c r="G227">
        <v>1.7799999999999998</v>
      </c>
      <c r="H227">
        <v>2.48</v>
      </c>
      <c r="I227">
        <v>3.1799999999999997</v>
      </c>
      <c r="K227">
        <v>3.0500000000000003</v>
      </c>
      <c r="L227">
        <v>2.6499999999999995</v>
      </c>
      <c r="M227">
        <v>3.8000000000000003</v>
      </c>
      <c r="N227">
        <v>2.8899999999999997</v>
      </c>
      <c r="O227">
        <v>2.04</v>
      </c>
      <c r="P227">
        <v>2.7500000000000004</v>
      </c>
      <c r="Q227">
        <v>2.2799999999999998</v>
      </c>
      <c r="S227">
        <v>2.81</v>
      </c>
      <c r="T227">
        <v>1.9400000000000002</v>
      </c>
      <c r="U227">
        <v>3.13</v>
      </c>
      <c r="V227">
        <v>3.65</v>
      </c>
      <c r="W227">
        <v>2.2799999999999998</v>
      </c>
    </row>
    <row r="228" spans="2:24" x14ac:dyDescent="0.2">
      <c r="B228" t="s">
        <v>38</v>
      </c>
      <c r="C228">
        <v>1.3900000000000003</v>
      </c>
      <c r="D228">
        <v>1.0600000000000003</v>
      </c>
      <c r="E228">
        <v>1.45</v>
      </c>
      <c r="F228">
        <v>1.66</v>
      </c>
      <c r="G228">
        <v>1.1400000000000001</v>
      </c>
      <c r="H228">
        <v>1.45</v>
      </c>
      <c r="I228">
        <v>1.3599999999999999</v>
      </c>
      <c r="K228">
        <v>1.2400000000000002</v>
      </c>
      <c r="L228">
        <v>1.47</v>
      </c>
      <c r="M228">
        <v>0.99</v>
      </c>
      <c r="N228">
        <v>1.0900000000000001</v>
      </c>
      <c r="O228">
        <v>1.1000000000000001</v>
      </c>
      <c r="P228">
        <v>1.1500000000000001</v>
      </c>
      <c r="Q228">
        <v>1.1199999999999999</v>
      </c>
      <c r="S228">
        <v>1.4200000000000002</v>
      </c>
      <c r="T228">
        <v>0.57000000000000006</v>
      </c>
      <c r="U228">
        <v>0.68</v>
      </c>
      <c r="V228">
        <v>1.3200000000000003</v>
      </c>
      <c r="W228">
        <v>1.26</v>
      </c>
    </row>
    <row r="229" spans="2:24" x14ac:dyDescent="0.2">
      <c r="B229" t="s">
        <v>40</v>
      </c>
      <c r="C229">
        <v>0.87000000000000022</v>
      </c>
      <c r="D229">
        <v>1.2400000000000002</v>
      </c>
      <c r="E229">
        <v>0.60000000000000009</v>
      </c>
      <c r="F229">
        <v>1.28</v>
      </c>
      <c r="G229">
        <v>0.73</v>
      </c>
      <c r="H229">
        <v>0.57000000000000006</v>
      </c>
      <c r="I229">
        <v>0.48000000000000004</v>
      </c>
      <c r="K229">
        <v>0.71000000000000008</v>
      </c>
      <c r="L229">
        <v>0.65999999999999992</v>
      </c>
      <c r="M229">
        <v>0.86</v>
      </c>
      <c r="N229">
        <v>0.38</v>
      </c>
      <c r="O229">
        <v>0.59</v>
      </c>
      <c r="P229">
        <v>0.44</v>
      </c>
      <c r="Q229">
        <v>0.53</v>
      </c>
      <c r="S229">
        <v>0.95999999999999985</v>
      </c>
      <c r="T229">
        <v>0.62000000000000011</v>
      </c>
      <c r="U229">
        <v>1.25</v>
      </c>
      <c r="V229">
        <v>1.3399999999999999</v>
      </c>
      <c r="W229">
        <v>0.72</v>
      </c>
    </row>
    <row r="230" spans="2:24" x14ac:dyDescent="0.2">
      <c r="B230" t="s">
        <v>41</v>
      </c>
      <c r="C230">
        <v>0.71000000000000008</v>
      </c>
      <c r="D230">
        <v>1.92</v>
      </c>
      <c r="E230">
        <v>0.98999999999999988</v>
      </c>
      <c r="F230">
        <v>1.52</v>
      </c>
      <c r="G230">
        <v>1.5500000000000005</v>
      </c>
      <c r="H230">
        <v>0.73</v>
      </c>
      <c r="I230">
        <v>0.88000000000000012</v>
      </c>
      <c r="K230">
        <v>0.96000000000000008</v>
      </c>
      <c r="L230">
        <v>1.1599999999999999</v>
      </c>
      <c r="M230">
        <v>1.26</v>
      </c>
      <c r="N230">
        <v>0.60000000000000009</v>
      </c>
      <c r="O230">
        <v>1.4400000000000002</v>
      </c>
      <c r="P230">
        <v>1.8399999999999999</v>
      </c>
      <c r="Q230">
        <v>0.58000000000000007</v>
      </c>
      <c r="S230">
        <v>1.21</v>
      </c>
      <c r="T230">
        <v>1.51</v>
      </c>
      <c r="U230">
        <v>1.1499999999999999</v>
      </c>
      <c r="V230">
        <v>1.83</v>
      </c>
      <c r="W230">
        <v>0.80999999999999994</v>
      </c>
    </row>
    <row r="231" spans="2:24" x14ac:dyDescent="0.2">
      <c r="B231" t="s">
        <v>42</v>
      </c>
      <c r="C231">
        <v>1.5600000000000003</v>
      </c>
      <c r="D231">
        <v>2.8</v>
      </c>
      <c r="E231">
        <v>1.7300000000000002</v>
      </c>
      <c r="F231">
        <v>2.4800000000000004</v>
      </c>
      <c r="G231">
        <v>2.66</v>
      </c>
      <c r="H231">
        <v>1.2</v>
      </c>
      <c r="I231">
        <v>1.08</v>
      </c>
      <c r="K231">
        <v>1.9000000000000004</v>
      </c>
      <c r="L231">
        <v>1.6</v>
      </c>
      <c r="M231">
        <v>2.8</v>
      </c>
      <c r="N231">
        <v>1.6900000000000004</v>
      </c>
      <c r="O231">
        <v>2.46</v>
      </c>
      <c r="P231">
        <v>1.57</v>
      </c>
      <c r="Q231">
        <v>1.3000000000000003</v>
      </c>
      <c r="S231">
        <v>2.4499999999999997</v>
      </c>
      <c r="T231">
        <v>2.74</v>
      </c>
      <c r="U231">
        <v>2.0200000000000005</v>
      </c>
      <c r="V231">
        <v>3.08</v>
      </c>
      <c r="W231">
        <v>2.21</v>
      </c>
    </row>
    <row r="232" spans="2:24" x14ac:dyDescent="0.2">
      <c r="B232" t="s">
        <v>43</v>
      </c>
      <c r="C232">
        <v>1.02</v>
      </c>
      <c r="D232">
        <v>1.46</v>
      </c>
      <c r="E232">
        <v>0.94</v>
      </c>
      <c r="F232">
        <v>1.3500000000000003</v>
      </c>
      <c r="G232">
        <v>0.96000000000000008</v>
      </c>
      <c r="H232">
        <v>1.2600000000000002</v>
      </c>
      <c r="I232">
        <v>1.5700000000000003</v>
      </c>
      <c r="K232">
        <v>1.2200000000000002</v>
      </c>
      <c r="L232">
        <v>1.1000000000000001</v>
      </c>
      <c r="M232">
        <v>1.4600000000000002</v>
      </c>
      <c r="N232">
        <v>1.97</v>
      </c>
      <c r="O232">
        <v>1.4100000000000001</v>
      </c>
      <c r="P232">
        <v>0.97000000000000008</v>
      </c>
      <c r="Q232">
        <v>1.1400000000000001</v>
      </c>
      <c r="S232">
        <v>1.36</v>
      </c>
      <c r="T232">
        <v>1.4300000000000004</v>
      </c>
      <c r="U232">
        <v>1.46</v>
      </c>
      <c r="V232">
        <v>1.6500000000000001</v>
      </c>
      <c r="W232">
        <v>1.25</v>
      </c>
    </row>
    <row r="233" spans="2:24" x14ac:dyDescent="0.2">
      <c r="B233" t="s">
        <v>45</v>
      </c>
      <c r="C233">
        <v>0.32000000000000006</v>
      </c>
      <c r="D233">
        <v>0.39</v>
      </c>
      <c r="E233">
        <v>0.19</v>
      </c>
      <c r="F233">
        <v>0.18</v>
      </c>
      <c r="G233">
        <v>0.31</v>
      </c>
      <c r="H233">
        <v>0.24000000000000002</v>
      </c>
      <c r="I233">
        <v>0</v>
      </c>
      <c r="K233">
        <v>0.52</v>
      </c>
      <c r="L233">
        <v>0.15</v>
      </c>
      <c r="M233">
        <v>0.53</v>
      </c>
      <c r="N233">
        <v>0.03</v>
      </c>
      <c r="O233">
        <v>0.30000000000000004</v>
      </c>
      <c r="P233">
        <v>0</v>
      </c>
      <c r="Q233">
        <v>0.18</v>
      </c>
      <c r="S233">
        <v>0.14000000000000001</v>
      </c>
      <c r="T233">
        <v>0.32</v>
      </c>
      <c r="U233">
        <v>0.26</v>
      </c>
      <c r="V233">
        <v>0.62</v>
      </c>
      <c r="W233">
        <v>0.11</v>
      </c>
    </row>
    <row r="234" spans="2:24" x14ac:dyDescent="0.2">
      <c r="B234" t="s">
        <v>58</v>
      </c>
      <c r="C234">
        <v>0.66</v>
      </c>
      <c r="D234">
        <v>2.2000000000000002</v>
      </c>
      <c r="E234">
        <v>0.64</v>
      </c>
      <c r="F234">
        <v>1.1399999999999999</v>
      </c>
      <c r="G234">
        <v>0.82000000000000017</v>
      </c>
      <c r="H234">
        <v>0.5</v>
      </c>
      <c r="I234">
        <v>0.67999999999999994</v>
      </c>
      <c r="K234">
        <v>1.1100000000000001</v>
      </c>
      <c r="L234">
        <v>0.64999999999999991</v>
      </c>
      <c r="M234">
        <v>1.17</v>
      </c>
      <c r="N234">
        <v>1.2499999999999998</v>
      </c>
      <c r="O234">
        <v>1.04</v>
      </c>
      <c r="P234">
        <v>0.53</v>
      </c>
      <c r="Q234">
        <v>1.24</v>
      </c>
      <c r="S234">
        <v>0.90000000000000013</v>
      </c>
      <c r="T234">
        <v>1.1200000000000001</v>
      </c>
      <c r="U234">
        <v>1.29</v>
      </c>
      <c r="V234">
        <v>1.61</v>
      </c>
      <c r="W234">
        <v>0.89</v>
      </c>
    </row>
    <row r="235" spans="2:24" x14ac:dyDescent="0.2">
      <c r="B235" t="s">
        <v>59</v>
      </c>
      <c r="C235">
        <v>1.1400000000000001</v>
      </c>
      <c r="D235">
        <v>1.1200000000000001</v>
      </c>
      <c r="E235">
        <v>1.06</v>
      </c>
      <c r="F235">
        <v>1.54</v>
      </c>
      <c r="G235">
        <v>0.97</v>
      </c>
      <c r="H235">
        <v>0.57000000000000006</v>
      </c>
      <c r="I235">
        <v>0.76000000000000023</v>
      </c>
      <c r="K235">
        <v>0.79</v>
      </c>
      <c r="L235">
        <v>1.05</v>
      </c>
      <c r="M235">
        <v>0.92999999999999994</v>
      </c>
      <c r="N235">
        <v>0.47000000000000003</v>
      </c>
      <c r="O235">
        <v>0.76</v>
      </c>
      <c r="P235">
        <v>0.7</v>
      </c>
      <c r="Q235">
        <v>1.1000000000000001</v>
      </c>
      <c r="S235">
        <v>1.4900000000000002</v>
      </c>
      <c r="T235">
        <v>1.06</v>
      </c>
      <c r="U235">
        <v>0.57999999999999996</v>
      </c>
      <c r="V235">
        <v>1.1100000000000001</v>
      </c>
      <c r="W235">
        <v>1.34</v>
      </c>
    </row>
    <row r="236" spans="2:24" x14ac:dyDescent="0.2">
      <c r="B236" t="s">
        <v>60</v>
      </c>
      <c r="C236">
        <v>0.92</v>
      </c>
      <c r="D236">
        <v>1.55</v>
      </c>
      <c r="E236">
        <v>1.46</v>
      </c>
      <c r="F236">
        <v>2</v>
      </c>
      <c r="G236">
        <v>1.91</v>
      </c>
      <c r="H236">
        <v>0.87000000000000011</v>
      </c>
      <c r="I236">
        <v>0.92999999999999994</v>
      </c>
      <c r="K236">
        <v>1.2300000000000002</v>
      </c>
      <c r="L236">
        <v>0.97</v>
      </c>
      <c r="M236">
        <v>1.33</v>
      </c>
      <c r="N236">
        <v>0.86999999999999988</v>
      </c>
      <c r="O236">
        <v>1.46</v>
      </c>
      <c r="P236">
        <v>1</v>
      </c>
      <c r="Q236">
        <v>1.41</v>
      </c>
      <c r="S236">
        <v>2.06</v>
      </c>
      <c r="T236">
        <v>1.0900000000000001</v>
      </c>
      <c r="U236">
        <v>1.1300000000000001</v>
      </c>
      <c r="V236">
        <v>1.77</v>
      </c>
      <c r="W236">
        <v>1.6</v>
      </c>
    </row>
    <row r="237" spans="2:24" x14ac:dyDescent="0.2">
      <c r="B237" t="s">
        <v>61</v>
      </c>
      <c r="C237">
        <v>1.3900000000000003</v>
      </c>
      <c r="D237">
        <v>1.6300000000000003</v>
      </c>
      <c r="E237">
        <v>0</v>
      </c>
      <c r="F237">
        <v>2.06</v>
      </c>
      <c r="G237">
        <v>1.4300000000000002</v>
      </c>
      <c r="H237">
        <v>0.94</v>
      </c>
      <c r="I237">
        <v>1.83</v>
      </c>
      <c r="K237">
        <v>1.8400000000000003</v>
      </c>
      <c r="L237">
        <v>1.8599999999999999</v>
      </c>
      <c r="M237">
        <v>1.06</v>
      </c>
      <c r="N237">
        <v>1.57</v>
      </c>
      <c r="O237">
        <v>1.05</v>
      </c>
      <c r="P237">
        <v>1.45</v>
      </c>
      <c r="Q237">
        <v>1.55</v>
      </c>
      <c r="S237">
        <v>1.89</v>
      </c>
      <c r="T237">
        <v>0.89</v>
      </c>
      <c r="U237">
        <v>1.6399999999999997</v>
      </c>
      <c r="V237">
        <v>1.9500000000000002</v>
      </c>
      <c r="W237">
        <v>2.09</v>
      </c>
    </row>
    <row r="238" spans="2:24" x14ac:dyDescent="0.2">
      <c r="B238" t="s">
        <v>62</v>
      </c>
      <c r="C238">
        <v>0.7200000000000002</v>
      </c>
      <c r="D238">
        <v>0.8500000000000002</v>
      </c>
      <c r="E238">
        <v>1.2699999999999998</v>
      </c>
      <c r="F238">
        <v>1.3800000000000001</v>
      </c>
      <c r="G238">
        <v>0.58000000000000007</v>
      </c>
      <c r="H238">
        <v>0.82000000000000006</v>
      </c>
      <c r="I238">
        <v>1.1599999999999999</v>
      </c>
      <c r="K238">
        <v>1.1700000000000002</v>
      </c>
      <c r="L238">
        <v>1.1900000000000002</v>
      </c>
      <c r="M238">
        <v>0.45000000000000007</v>
      </c>
      <c r="N238">
        <v>1.1199999999999999</v>
      </c>
      <c r="O238">
        <v>0.98</v>
      </c>
      <c r="P238">
        <v>0.87</v>
      </c>
      <c r="Q238">
        <v>1.0900000000000001</v>
      </c>
      <c r="S238">
        <v>1.4200000000000002</v>
      </c>
      <c r="T238">
        <v>0.67999999999999994</v>
      </c>
      <c r="U238">
        <v>0.95000000000000007</v>
      </c>
      <c r="V238">
        <v>1.46</v>
      </c>
      <c r="W238">
        <v>1.1600000000000001</v>
      </c>
    </row>
    <row r="240" spans="2:24" x14ac:dyDescent="0.2">
      <c r="C240">
        <v>12.860000000000003</v>
      </c>
      <c r="D240">
        <v>19.360000000000003</v>
      </c>
      <c r="E240">
        <v>12.330000000000002</v>
      </c>
      <c r="F240">
        <v>20.27</v>
      </c>
      <c r="G240">
        <v>14.840000000000002</v>
      </c>
      <c r="H240">
        <v>11.63</v>
      </c>
      <c r="I240">
        <v>13.91</v>
      </c>
      <c r="K240">
        <v>15.74</v>
      </c>
      <c r="L240">
        <v>14.51</v>
      </c>
      <c r="M240">
        <v>16.64</v>
      </c>
      <c r="N240">
        <v>13.929999999999998</v>
      </c>
      <c r="O240">
        <v>14.629999999999999</v>
      </c>
      <c r="P240">
        <v>13.269999999999998</v>
      </c>
      <c r="Q240">
        <v>13.520000000000001</v>
      </c>
      <c r="S240">
        <v>18.110000000000003</v>
      </c>
      <c r="T240">
        <v>13.97</v>
      </c>
      <c r="U240">
        <v>15.540000000000003</v>
      </c>
      <c r="V240">
        <v>21.39</v>
      </c>
      <c r="W240">
        <v>15.719999999999999</v>
      </c>
    </row>
    <row r="242" spans="2:24" x14ac:dyDescent="0.2">
      <c r="B242">
        <v>2005</v>
      </c>
      <c r="C242" t="s">
        <v>1</v>
      </c>
      <c r="D242" t="s">
        <v>2</v>
      </c>
      <c r="E242" t="s">
        <v>3</v>
      </c>
      <c r="F242" t="s">
        <v>4</v>
      </c>
      <c r="G242" t="s">
        <v>5</v>
      </c>
      <c r="H242" t="s">
        <v>6</v>
      </c>
      <c r="I242" t="s">
        <v>7</v>
      </c>
      <c r="K242" t="s">
        <v>9</v>
      </c>
      <c r="L242" t="s">
        <v>10</v>
      </c>
      <c r="M242" t="s">
        <v>11</v>
      </c>
      <c r="N242" t="s">
        <v>12</v>
      </c>
      <c r="O242" t="s">
        <v>13</v>
      </c>
      <c r="P242" t="s">
        <v>14</v>
      </c>
      <c r="Q242" t="s">
        <v>15</v>
      </c>
      <c r="S242" t="s">
        <v>16</v>
      </c>
      <c r="T242" t="s">
        <v>17</v>
      </c>
      <c r="U242" t="s">
        <v>39</v>
      </c>
      <c r="V242" t="s">
        <v>19</v>
      </c>
      <c r="W242" t="s">
        <v>8</v>
      </c>
      <c r="X242">
        <v>2005</v>
      </c>
    </row>
    <row r="243" spans="2:24" x14ac:dyDescent="0.2">
      <c r="B243" t="s">
        <v>0</v>
      </c>
      <c r="C243">
        <v>0.52</v>
      </c>
      <c r="D243">
        <v>0.70000000000000007</v>
      </c>
      <c r="F243">
        <v>0.84000000000000008</v>
      </c>
      <c r="G243">
        <v>0.4</v>
      </c>
      <c r="H243">
        <v>0.78</v>
      </c>
      <c r="I243">
        <v>0.64</v>
      </c>
      <c r="K243">
        <v>0.63000000000000012</v>
      </c>
      <c r="L243">
        <v>0.72</v>
      </c>
      <c r="M243">
        <v>0.65</v>
      </c>
      <c r="N243">
        <v>0.66999999999999993</v>
      </c>
      <c r="O243">
        <v>0.58000000000000007</v>
      </c>
      <c r="P243">
        <v>0.65999999999999992</v>
      </c>
      <c r="Q243">
        <v>0.04</v>
      </c>
      <c r="S243">
        <v>0.51</v>
      </c>
      <c r="T243">
        <v>0.38999999999999996</v>
      </c>
      <c r="U243">
        <v>0.54</v>
      </c>
      <c r="V243">
        <v>0.69000000000000006</v>
      </c>
      <c r="W243">
        <v>0.56000000000000005</v>
      </c>
    </row>
    <row r="244" spans="2:24" x14ac:dyDescent="0.2">
      <c r="B244" t="s">
        <v>38</v>
      </c>
      <c r="C244">
        <v>0.14000000000000001</v>
      </c>
      <c r="D244">
        <v>0.55000000000000004</v>
      </c>
      <c r="E244">
        <v>0.01</v>
      </c>
      <c r="F244">
        <v>0.26</v>
      </c>
      <c r="G244">
        <v>0.35</v>
      </c>
      <c r="H244">
        <v>0.17</v>
      </c>
      <c r="I244">
        <v>0.1</v>
      </c>
      <c r="K244">
        <v>0.22999999999999998</v>
      </c>
      <c r="L244">
        <v>0.15</v>
      </c>
      <c r="M244">
        <v>0.28000000000000003</v>
      </c>
      <c r="N244">
        <v>0.02</v>
      </c>
      <c r="O244">
        <v>0.43000000000000005</v>
      </c>
      <c r="P244">
        <v>0</v>
      </c>
      <c r="Q244">
        <v>0</v>
      </c>
      <c r="S244">
        <v>0.16</v>
      </c>
      <c r="T244">
        <v>0.21</v>
      </c>
      <c r="U244">
        <v>0.03</v>
      </c>
      <c r="V244">
        <v>0.33</v>
      </c>
      <c r="W244">
        <v>0.34</v>
      </c>
    </row>
    <row r="245" spans="2:24" x14ac:dyDescent="0.2">
      <c r="B245" t="s">
        <v>40</v>
      </c>
      <c r="C245">
        <v>1.19</v>
      </c>
      <c r="D245">
        <v>1.62</v>
      </c>
      <c r="E245">
        <v>1.96</v>
      </c>
      <c r="F245">
        <v>2.7</v>
      </c>
      <c r="G245">
        <v>1.4</v>
      </c>
      <c r="H245">
        <v>1.4300000000000002</v>
      </c>
      <c r="I245">
        <v>1.57</v>
      </c>
      <c r="K245">
        <v>1.3400000000000003</v>
      </c>
      <c r="L245">
        <v>1.6</v>
      </c>
      <c r="M245">
        <v>1.6600000000000001</v>
      </c>
      <c r="N245">
        <v>1.25</v>
      </c>
      <c r="O245">
        <v>1.3300000000000003</v>
      </c>
      <c r="P245">
        <v>2.46</v>
      </c>
      <c r="Q245">
        <v>1.51</v>
      </c>
      <c r="S245">
        <v>2.5300000000000002</v>
      </c>
      <c r="T245">
        <v>1.4500000000000002</v>
      </c>
      <c r="U245">
        <v>2.38</v>
      </c>
      <c r="V245">
        <v>3.1899999999999995</v>
      </c>
      <c r="W245">
        <v>1.85</v>
      </c>
    </row>
    <row r="246" spans="2:24" x14ac:dyDescent="0.2">
      <c r="B246" t="s">
        <v>41</v>
      </c>
      <c r="C246">
        <v>0.68</v>
      </c>
      <c r="D246">
        <v>1.37</v>
      </c>
      <c r="E246">
        <v>1.07</v>
      </c>
      <c r="F246">
        <v>1.1200000000000001</v>
      </c>
      <c r="G246">
        <v>1.2700000000000002</v>
      </c>
      <c r="H246">
        <v>0.87</v>
      </c>
      <c r="I246">
        <v>1.24</v>
      </c>
      <c r="K246">
        <v>0.91000000000000014</v>
      </c>
      <c r="L246">
        <v>0.67999999999999994</v>
      </c>
      <c r="M246">
        <v>1.4000000000000001</v>
      </c>
      <c r="N246">
        <v>1.02</v>
      </c>
      <c r="O246">
        <v>1.2100000000000002</v>
      </c>
      <c r="P246">
        <v>0.60000000000000009</v>
      </c>
      <c r="Q246">
        <v>0.72</v>
      </c>
      <c r="S246">
        <v>0.97</v>
      </c>
      <c r="T246">
        <v>1.22</v>
      </c>
      <c r="U246">
        <v>1.2</v>
      </c>
      <c r="V246">
        <v>2.13</v>
      </c>
      <c r="W246">
        <v>0.93</v>
      </c>
    </row>
    <row r="247" spans="2:24" x14ac:dyDescent="0.2">
      <c r="B247" t="s">
        <v>42</v>
      </c>
      <c r="C247">
        <v>2.08</v>
      </c>
      <c r="D247">
        <v>4.0799999999999992</v>
      </c>
      <c r="E247">
        <v>2.92</v>
      </c>
      <c r="F247">
        <v>2.4099999999999997</v>
      </c>
      <c r="G247">
        <v>2.9699999999999998</v>
      </c>
      <c r="H247">
        <v>1.9500000000000004</v>
      </c>
      <c r="I247">
        <v>2.13</v>
      </c>
      <c r="K247">
        <v>2.4400000000000004</v>
      </c>
      <c r="L247">
        <v>1.8400000000000003</v>
      </c>
      <c r="M247">
        <v>3.27</v>
      </c>
      <c r="N247">
        <v>2.3299999999999996</v>
      </c>
      <c r="O247">
        <v>2.7899999999999996</v>
      </c>
      <c r="P247">
        <v>1.5899999999999999</v>
      </c>
      <c r="Q247">
        <v>2.4200000000000004</v>
      </c>
      <c r="S247">
        <v>2.5700000000000003</v>
      </c>
      <c r="T247">
        <v>3.2799999999999989</v>
      </c>
      <c r="U247">
        <v>3.2199999999999998</v>
      </c>
      <c r="V247">
        <v>5.2800000000000011</v>
      </c>
      <c r="W247">
        <v>2.6100000000000003</v>
      </c>
    </row>
    <row r="248" spans="2:24" x14ac:dyDescent="0.2">
      <c r="B248" t="s">
        <v>43</v>
      </c>
      <c r="C248">
        <v>0.78</v>
      </c>
      <c r="D248">
        <v>1.7300000000000002</v>
      </c>
      <c r="E248">
        <v>1.1299999999999999</v>
      </c>
      <c r="F248">
        <v>1.5</v>
      </c>
      <c r="G248">
        <v>1.3800000000000001</v>
      </c>
      <c r="H248">
        <v>1</v>
      </c>
      <c r="I248">
        <v>0.4</v>
      </c>
      <c r="K248">
        <v>0.98</v>
      </c>
      <c r="L248">
        <v>0.59000000000000008</v>
      </c>
      <c r="M248">
        <v>1.3500000000000003</v>
      </c>
      <c r="N248">
        <v>0.48000000000000009</v>
      </c>
      <c r="O248">
        <v>1.33</v>
      </c>
      <c r="P248">
        <v>0.59</v>
      </c>
      <c r="Q248">
        <v>1.05</v>
      </c>
      <c r="S248">
        <v>1.4800000000000002</v>
      </c>
      <c r="T248">
        <v>2.08</v>
      </c>
      <c r="U248">
        <v>0.73</v>
      </c>
      <c r="V248">
        <v>1.87</v>
      </c>
      <c r="W248">
        <v>1.1099999999999999</v>
      </c>
    </row>
    <row r="249" spans="2:24" x14ac:dyDescent="0.2">
      <c r="B249" t="s">
        <v>45</v>
      </c>
      <c r="C249">
        <v>0.41000000000000003</v>
      </c>
      <c r="D249">
        <v>0.81</v>
      </c>
      <c r="E249">
        <v>0.45</v>
      </c>
      <c r="F249">
        <v>0.51</v>
      </c>
      <c r="G249">
        <v>0.36</v>
      </c>
      <c r="H249">
        <v>0.43</v>
      </c>
      <c r="I249">
        <v>0.4</v>
      </c>
      <c r="K249">
        <v>0.41000000000000003</v>
      </c>
      <c r="L249">
        <v>0.42000000000000004</v>
      </c>
      <c r="M249">
        <v>0.65</v>
      </c>
      <c r="N249">
        <v>0.55000000000000004</v>
      </c>
      <c r="O249">
        <v>0.35</v>
      </c>
      <c r="P249">
        <v>0.55000000000000004</v>
      </c>
      <c r="Q249">
        <v>0.54</v>
      </c>
      <c r="S249">
        <v>0</v>
      </c>
      <c r="T249">
        <v>0.51</v>
      </c>
      <c r="U249">
        <v>0.53</v>
      </c>
      <c r="V249">
        <v>0.75</v>
      </c>
      <c r="W249">
        <v>0.36</v>
      </c>
    </row>
    <row r="250" spans="2:24" x14ac:dyDescent="0.2">
      <c r="B250" t="s">
        <v>58</v>
      </c>
      <c r="C250">
        <v>0.16</v>
      </c>
      <c r="D250">
        <v>0.09</v>
      </c>
      <c r="E250">
        <v>0.13</v>
      </c>
      <c r="F250">
        <v>0.15</v>
      </c>
      <c r="G250">
        <v>7.0000000000000007E-2</v>
      </c>
      <c r="H250">
        <v>0.12</v>
      </c>
      <c r="I250">
        <v>0.09</v>
      </c>
      <c r="K250">
        <v>0.14000000000000001</v>
      </c>
      <c r="L250">
        <v>9.9999999999999992E-2</v>
      </c>
      <c r="M250">
        <v>0.02</v>
      </c>
      <c r="N250">
        <v>0.09</v>
      </c>
      <c r="O250">
        <v>0.12000000000000001</v>
      </c>
      <c r="P250">
        <v>0.1</v>
      </c>
      <c r="Q250">
        <v>0.12</v>
      </c>
      <c r="S250">
        <v>0.2</v>
      </c>
      <c r="T250">
        <v>0.09</v>
      </c>
      <c r="U250">
        <v>0.03</v>
      </c>
      <c r="V250">
        <v>0</v>
      </c>
      <c r="W250">
        <v>7.0000000000000007E-2</v>
      </c>
    </row>
    <row r="251" spans="2:24" x14ac:dyDescent="0.2">
      <c r="B251" t="s">
        <v>59</v>
      </c>
      <c r="C251">
        <v>0.27</v>
      </c>
      <c r="D251">
        <v>1.18</v>
      </c>
      <c r="E251">
        <v>0.41000000000000003</v>
      </c>
      <c r="F251">
        <v>1.23</v>
      </c>
      <c r="G251">
        <v>1.03</v>
      </c>
      <c r="H251">
        <v>0.48</v>
      </c>
      <c r="I251">
        <v>1.01</v>
      </c>
      <c r="K251">
        <v>0.6</v>
      </c>
      <c r="L251">
        <v>0.39999999999999997</v>
      </c>
      <c r="M251">
        <v>0.72</v>
      </c>
      <c r="N251">
        <v>0.7</v>
      </c>
      <c r="O251">
        <v>0.54</v>
      </c>
      <c r="P251">
        <v>0.9</v>
      </c>
      <c r="Q251">
        <v>0.45</v>
      </c>
      <c r="S251">
        <v>1.1600000000000001</v>
      </c>
      <c r="T251">
        <v>0.92999999999999994</v>
      </c>
      <c r="U251">
        <v>0.52</v>
      </c>
      <c r="V251">
        <v>0.38</v>
      </c>
      <c r="W251">
        <v>0.92</v>
      </c>
    </row>
    <row r="252" spans="2:24" x14ac:dyDescent="0.2">
      <c r="B252" t="s">
        <v>60</v>
      </c>
      <c r="C252">
        <v>1.2000000000000002</v>
      </c>
      <c r="D252">
        <v>2.0099999999999998</v>
      </c>
      <c r="E252">
        <v>1.43</v>
      </c>
      <c r="F252">
        <v>1.6</v>
      </c>
      <c r="G252">
        <v>1.88</v>
      </c>
      <c r="H252">
        <v>1.73</v>
      </c>
      <c r="I252">
        <v>1.29</v>
      </c>
      <c r="K252">
        <v>1.56</v>
      </c>
      <c r="L252">
        <v>1.31</v>
      </c>
      <c r="M252">
        <v>1.53</v>
      </c>
      <c r="N252">
        <v>1</v>
      </c>
      <c r="O252">
        <v>1.34</v>
      </c>
      <c r="P252">
        <v>0.86</v>
      </c>
      <c r="Q252">
        <v>1.58</v>
      </c>
      <c r="S252">
        <v>1.44</v>
      </c>
      <c r="T252">
        <v>1.49</v>
      </c>
      <c r="U252">
        <v>1.25</v>
      </c>
      <c r="V252">
        <v>1.5400000000000003</v>
      </c>
      <c r="W252">
        <v>1.67</v>
      </c>
    </row>
    <row r="253" spans="2:24" x14ac:dyDescent="0.2">
      <c r="B253" t="s">
        <v>61</v>
      </c>
      <c r="C253">
        <v>1.02</v>
      </c>
      <c r="D253">
        <v>1.51</v>
      </c>
      <c r="E253">
        <v>1.48</v>
      </c>
      <c r="F253">
        <v>1.87</v>
      </c>
      <c r="G253">
        <v>1.1500000000000001</v>
      </c>
      <c r="H253">
        <v>1.06</v>
      </c>
      <c r="I253">
        <v>1.4100000000000001</v>
      </c>
      <c r="K253">
        <v>1.68</v>
      </c>
      <c r="L253">
        <v>1.9500000000000002</v>
      </c>
      <c r="M253">
        <v>1.6</v>
      </c>
      <c r="N253">
        <v>1.5000000000000002</v>
      </c>
      <c r="O253">
        <v>1.2899999999999998</v>
      </c>
      <c r="P253">
        <v>1.4799999999999998</v>
      </c>
      <c r="Q253">
        <v>1.0699999999999998</v>
      </c>
      <c r="S253">
        <v>1.75</v>
      </c>
      <c r="T253">
        <v>1.1200000000000003</v>
      </c>
      <c r="U253">
        <v>2.19</v>
      </c>
      <c r="V253">
        <v>2.97</v>
      </c>
      <c r="W253">
        <v>1.28</v>
      </c>
    </row>
    <row r="254" spans="2:24" x14ac:dyDescent="0.2">
      <c r="B254" t="s">
        <v>62</v>
      </c>
      <c r="C254">
        <v>1.4000000000000001</v>
      </c>
      <c r="D254">
        <v>2.29</v>
      </c>
      <c r="E254">
        <v>1.77</v>
      </c>
      <c r="F254">
        <v>3.41</v>
      </c>
      <c r="G254">
        <v>2.12</v>
      </c>
      <c r="H254">
        <v>1.6400000000000001</v>
      </c>
      <c r="I254">
        <v>3.05</v>
      </c>
      <c r="K254">
        <v>1.9000000000000004</v>
      </c>
      <c r="L254">
        <v>2</v>
      </c>
      <c r="M254">
        <v>1.88</v>
      </c>
      <c r="N254">
        <v>2.2400000000000002</v>
      </c>
      <c r="O254">
        <v>1.4600000000000002</v>
      </c>
      <c r="P254">
        <v>2.83</v>
      </c>
      <c r="Q254">
        <v>0</v>
      </c>
      <c r="S254">
        <v>3.01</v>
      </c>
      <c r="T254">
        <v>1.45</v>
      </c>
      <c r="U254">
        <v>3.1000000000000005</v>
      </c>
      <c r="V254">
        <v>3.08</v>
      </c>
      <c r="W254">
        <v>1.58</v>
      </c>
    </row>
    <row r="256" spans="2:24" x14ac:dyDescent="0.2">
      <c r="C256">
        <v>9.8500000000000014</v>
      </c>
      <c r="D256">
        <v>17.940000000000001</v>
      </c>
      <c r="E256">
        <v>12.76</v>
      </c>
      <c r="F256">
        <v>17.600000000000001</v>
      </c>
      <c r="G256">
        <v>14.379999999999999</v>
      </c>
      <c r="H256">
        <v>11.660000000000002</v>
      </c>
      <c r="I256">
        <v>13.330000000000002</v>
      </c>
      <c r="K256">
        <v>12.82</v>
      </c>
      <c r="L256">
        <v>11.760000000000002</v>
      </c>
      <c r="M256">
        <v>15.009999999999998</v>
      </c>
      <c r="N256">
        <v>11.85</v>
      </c>
      <c r="O256">
        <v>12.77</v>
      </c>
      <c r="P256">
        <v>12.620000000000001</v>
      </c>
      <c r="Q256">
        <v>9.5</v>
      </c>
      <c r="S256">
        <v>15.78</v>
      </c>
      <c r="T256">
        <v>14.219999999999999</v>
      </c>
      <c r="U256">
        <v>15.719999999999999</v>
      </c>
      <c r="V256">
        <v>22.21</v>
      </c>
      <c r="W256">
        <v>13.280000000000001</v>
      </c>
    </row>
    <row r="258" spans="2:24" x14ac:dyDescent="0.2">
      <c r="B258">
        <v>2006</v>
      </c>
      <c r="C258" t="s">
        <v>1</v>
      </c>
      <c r="D258" t="s">
        <v>2</v>
      </c>
      <c r="E258" t="s">
        <v>3</v>
      </c>
      <c r="F258" t="s">
        <v>4</v>
      </c>
      <c r="G258" t="s">
        <v>5</v>
      </c>
      <c r="H258" t="s">
        <v>6</v>
      </c>
      <c r="I258" t="s">
        <v>7</v>
      </c>
      <c r="K258" t="s">
        <v>9</v>
      </c>
      <c r="L258" t="s">
        <v>10</v>
      </c>
      <c r="M258" t="s">
        <v>11</v>
      </c>
      <c r="N258" t="s">
        <v>12</v>
      </c>
      <c r="O258" t="s">
        <v>13</v>
      </c>
      <c r="P258" t="s">
        <v>14</v>
      </c>
      <c r="Q258" t="s">
        <v>15</v>
      </c>
      <c r="S258" t="s">
        <v>16</v>
      </c>
      <c r="T258" t="s">
        <v>17</v>
      </c>
      <c r="U258" t="s">
        <v>18</v>
      </c>
      <c r="V258" t="s">
        <v>19</v>
      </c>
      <c r="W258" t="s">
        <v>8</v>
      </c>
      <c r="X258">
        <v>2006</v>
      </c>
    </row>
    <row r="259" spans="2:24" x14ac:dyDescent="0.2">
      <c r="B259" t="s">
        <v>0</v>
      </c>
      <c r="C259">
        <v>1.7400000000000002</v>
      </c>
      <c r="D259">
        <v>2.75</v>
      </c>
      <c r="E259">
        <v>3.07</v>
      </c>
      <c r="F259">
        <v>4.0199999999999996</v>
      </c>
      <c r="G259">
        <v>1.4900000000000002</v>
      </c>
      <c r="H259">
        <v>2.2000000000000006</v>
      </c>
      <c r="I259">
        <v>2.4799999999999995</v>
      </c>
      <c r="K259">
        <v>3.2</v>
      </c>
      <c r="L259">
        <v>3.1299999999999994</v>
      </c>
      <c r="M259">
        <v>1.9700000000000004</v>
      </c>
      <c r="N259">
        <v>2.85</v>
      </c>
      <c r="O259">
        <v>1.56</v>
      </c>
      <c r="P259">
        <v>3.3</v>
      </c>
      <c r="S259">
        <v>3.66</v>
      </c>
      <c r="T259">
        <v>1.8499999999999996</v>
      </c>
      <c r="U259">
        <v>2.6599999999999993</v>
      </c>
      <c r="V259">
        <v>4.34</v>
      </c>
      <c r="W259">
        <v>3.3399999999999994</v>
      </c>
    </row>
    <row r="260" spans="2:24" x14ac:dyDescent="0.2">
      <c r="B260" t="s">
        <v>38</v>
      </c>
      <c r="C260">
        <v>0.58000000000000007</v>
      </c>
      <c r="D260">
        <v>0.57999999999999996</v>
      </c>
      <c r="E260">
        <v>0.35</v>
      </c>
      <c r="F260">
        <v>0.88</v>
      </c>
      <c r="G260">
        <v>0.32</v>
      </c>
      <c r="H260">
        <v>0.45000000000000007</v>
      </c>
      <c r="I260">
        <v>1.04</v>
      </c>
      <c r="K260">
        <v>0.68</v>
      </c>
      <c r="L260">
        <v>1.1000000000000001</v>
      </c>
      <c r="M260">
        <v>0.48</v>
      </c>
      <c r="N260">
        <v>1.01</v>
      </c>
      <c r="O260">
        <v>0.67</v>
      </c>
      <c r="P260">
        <v>0.73</v>
      </c>
      <c r="S260">
        <v>0.96999999999999986</v>
      </c>
      <c r="T260">
        <v>0.54</v>
      </c>
      <c r="U260">
        <v>0.85999999999999988</v>
      </c>
      <c r="V260">
        <v>1.5500000000000003</v>
      </c>
      <c r="W260">
        <v>0.87000000000000011</v>
      </c>
    </row>
    <row r="261" spans="2:24" x14ac:dyDescent="0.2">
      <c r="B261" t="s">
        <v>40</v>
      </c>
      <c r="C261">
        <v>1.65</v>
      </c>
      <c r="D261">
        <v>2.3199999999999998</v>
      </c>
      <c r="E261">
        <v>1.7000000000000002</v>
      </c>
      <c r="F261">
        <v>1.79</v>
      </c>
      <c r="G261">
        <v>1.46</v>
      </c>
      <c r="H261">
        <v>1.45</v>
      </c>
      <c r="I261">
        <v>1.4100000000000001</v>
      </c>
      <c r="K261">
        <v>2.25</v>
      </c>
      <c r="L261">
        <v>1.47</v>
      </c>
      <c r="M261">
        <v>2.7100000000000004</v>
      </c>
      <c r="N261">
        <v>1.57</v>
      </c>
      <c r="O261">
        <v>1.3500000000000003</v>
      </c>
      <c r="P261">
        <v>1.83</v>
      </c>
      <c r="S261">
        <v>2.0700000000000003</v>
      </c>
      <c r="T261">
        <v>1.76</v>
      </c>
      <c r="U261">
        <v>1.69</v>
      </c>
      <c r="V261">
        <v>3.5399999999999996</v>
      </c>
      <c r="W261">
        <v>2.2999999999999998</v>
      </c>
    </row>
    <row r="262" spans="2:24" x14ac:dyDescent="0.2">
      <c r="B262" t="s">
        <v>41</v>
      </c>
      <c r="C262">
        <v>1.35</v>
      </c>
      <c r="D262">
        <v>2.3400000000000007</v>
      </c>
      <c r="E262">
        <v>1.9700000000000002</v>
      </c>
      <c r="F262">
        <v>2.1100000000000003</v>
      </c>
      <c r="G262">
        <v>1.7700000000000002</v>
      </c>
      <c r="H262">
        <v>1.4100000000000001</v>
      </c>
      <c r="I262">
        <v>1.52</v>
      </c>
      <c r="K262">
        <v>1.8</v>
      </c>
      <c r="L262">
        <v>1.54</v>
      </c>
      <c r="M262">
        <v>2.12</v>
      </c>
      <c r="N262">
        <v>2.0099999999999998</v>
      </c>
      <c r="O262">
        <v>1.6600000000000001</v>
      </c>
      <c r="P262">
        <v>2.21</v>
      </c>
      <c r="S262">
        <v>2.0099999999999998</v>
      </c>
      <c r="T262">
        <v>1.9100000000000001</v>
      </c>
      <c r="U262">
        <v>2.4500000000000002</v>
      </c>
      <c r="V262">
        <v>2.9399999999999995</v>
      </c>
      <c r="W262">
        <v>2.3800000000000003</v>
      </c>
      <c r="X262" t="s">
        <v>33</v>
      </c>
    </row>
    <row r="263" spans="2:24" x14ac:dyDescent="0.2">
      <c r="B263" t="s">
        <v>42</v>
      </c>
      <c r="C263">
        <v>1.3000000000000003</v>
      </c>
      <c r="D263">
        <v>1.1099999999999999</v>
      </c>
      <c r="E263">
        <v>0.95000000000000007</v>
      </c>
      <c r="F263">
        <v>1.04</v>
      </c>
      <c r="G263">
        <v>1.1600000000000001</v>
      </c>
      <c r="H263">
        <v>1.1000000000000001</v>
      </c>
      <c r="I263">
        <v>0.72000000000000008</v>
      </c>
      <c r="K263">
        <v>1.6200000000000003</v>
      </c>
      <c r="L263">
        <v>0.90999999999999992</v>
      </c>
      <c r="M263">
        <v>1.4500000000000002</v>
      </c>
      <c r="N263">
        <v>1.0300000000000002</v>
      </c>
      <c r="O263">
        <v>1.24</v>
      </c>
      <c r="P263">
        <v>0.76</v>
      </c>
      <c r="S263">
        <v>1.4600000000000002</v>
      </c>
      <c r="T263">
        <v>2</v>
      </c>
      <c r="U263">
        <v>1.2600000000000002</v>
      </c>
      <c r="V263">
        <v>2.2199999999999998</v>
      </c>
      <c r="W263">
        <v>0.9</v>
      </c>
    </row>
    <row r="264" spans="2:24" x14ac:dyDescent="0.2">
      <c r="B264" t="s">
        <v>43</v>
      </c>
      <c r="C264">
        <v>1.17</v>
      </c>
      <c r="D264">
        <v>1.8500000000000003</v>
      </c>
      <c r="F264">
        <v>1.03</v>
      </c>
      <c r="G264">
        <v>1.66</v>
      </c>
      <c r="H264">
        <v>0.96000000000000008</v>
      </c>
      <c r="I264">
        <v>0.62000000000000011</v>
      </c>
      <c r="K264">
        <v>1.6</v>
      </c>
      <c r="L264">
        <v>1.1000000000000001</v>
      </c>
      <c r="M264">
        <v>2.25</v>
      </c>
      <c r="N264">
        <v>1.1300000000000003</v>
      </c>
      <c r="O264">
        <v>1.47</v>
      </c>
      <c r="P264">
        <v>0.98</v>
      </c>
      <c r="Q264">
        <v>0.99</v>
      </c>
      <c r="S264">
        <v>1.0999999999999999</v>
      </c>
      <c r="T264">
        <v>1.47</v>
      </c>
      <c r="U264">
        <v>1.5499999999999998</v>
      </c>
      <c r="V264">
        <v>2.46</v>
      </c>
      <c r="W264">
        <v>1.85</v>
      </c>
    </row>
    <row r="265" spans="2:24" x14ac:dyDescent="0.2">
      <c r="B265" t="s">
        <v>45</v>
      </c>
      <c r="C265">
        <v>0.02</v>
      </c>
      <c r="D265">
        <v>0.19999999999999998</v>
      </c>
      <c r="F265">
        <v>0</v>
      </c>
      <c r="G265">
        <v>0</v>
      </c>
      <c r="H265">
        <v>0.01</v>
      </c>
      <c r="I265">
        <v>0</v>
      </c>
      <c r="K265">
        <v>0.02</v>
      </c>
      <c r="L265">
        <v>0.18</v>
      </c>
      <c r="M265">
        <v>0</v>
      </c>
      <c r="N265">
        <v>0.04</v>
      </c>
      <c r="O265">
        <v>0.32</v>
      </c>
      <c r="P265">
        <v>0.04</v>
      </c>
      <c r="S265">
        <v>0</v>
      </c>
      <c r="T265">
        <v>0.36</v>
      </c>
      <c r="U265">
        <v>0</v>
      </c>
      <c r="V265">
        <v>0.30000000000000004</v>
      </c>
      <c r="W265">
        <v>0</v>
      </c>
    </row>
    <row r="266" spans="2:24" x14ac:dyDescent="0.2">
      <c r="B266" t="s">
        <v>58</v>
      </c>
      <c r="C266">
        <v>0.03</v>
      </c>
      <c r="D266">
        <v>0.27</v>
      </c>
      <c r="F266">
        <v>0.05</v>
      </c>
      <c r="G266">
        <v>0.21</v>
      </c>
      <c r="H266">
        <v>0.05</v>
      </c>
      <c r="I266">
        <v>0</v>
      </c>
      <c r="K266">
        <v>0.09</v>
      </c>
      <c r="L266">
        <v>0</v>
      </c>
      <c r="M266">
        <v>0.08</v>
      </c>
      <c r="N266">
        <v>0</v>
      </c>
      <c r="O266">
        <v>0.13</v>
      </c>
      <c r="P266">
        <v>0</v>
      </c>
      <c r="S266">
        <v>0.12</v>
      </c>
      <c r="T266">
        <v>0.2</v>
      </c>
      <c r="U266">
        <v>0.09</v>
      </c>
      <c r="V266">
        <v>0.4</v>
      </c>
      <c r="W266">
        <v>0.11</v>
      </c>
    </row>
    <row r="267" spans="2:24" x14ac:dyDescent="0.2">
      <c r="B267" t="s">
        <v>59</v>
      </c>
      <c r="C267">
        <v>0.65</v>
      </c>
      <c r="D267">
        <v>1.03</v>
      </c>
      <c r="F267">
        <v>0.77</v>
      </c>
      <c r="G267">
        <v>0.72</v>
      </c>
      <c r="H267">
        <v>0</v>
      </c>
      <c r="I267">
        <v>0.7</v>
      </c>
      <c r="K267">
        <v>0.75</v>
      </c>
      <c r="L267">
        <v>0.47</v>
      </c>
      <c r="M267">
        <v>0.91</v>
      </c>
      <c r="N267">
        <v>0.53</v>
      </c>
      <c r="O267">
        <v>0.62</v>
      </c>
      <c r="P267">
        <v>0.49</v>
      </c>
      <c r="Q267">
        <v>0.58000000000000007</v>
      </c>
      <c r="S267">
        <v>0.82000000000000006</v>
      </c>
      <c r="T267">
        <v>0.92</v>
      </c>
      <c r="U267">
        <v>0.5</v>
      </c>
      <c r="V267">
        <v>1.2100000000000002</v>
      </c>
      <c r="W267">
        <v>1.1900000000000002</v>
      </c>
    </row>
    <row r="268" spans="2:24" x14ac:dyDescent="0.2">
      <c r="B268" t="s">
        <v>60</v>
      </c>
      <c r="C268">
        <v>0.48</v>
      </c>
      <c r="D268">
        <v>0.94000000000000006</v>
      </c>
      <c r="F268">
        <v>0.85000000000000009</v>
      </c>
      <c r="G268">
        <v>0.53</v>
      </c>
      <c r="H268">
        <v>0.5</v>
      </c>
      <c r="I268">
        <v>0.44</v>
      </c>
      <c r="K268">
        <v>0.70000000000000007</v>
      </c>
      <c r="L268">
        <v>0.46000000000000008</v>
      </c>
      <c r="M268">
        <v>0.95</v>
      </c>
      <c r="N268">
        <v>0.41000000000000003</v>
      </c>
      <c r="O268">
        <v>0.59000000000000008</v>
      </c>
      <c r="P268">
        <v>0.61</v>
      </c>
      <c r="Q268">
        <v>0.53</v>
      </c>
      <c r="S268">
        <v>0.43</v>
      </c>
      <c r="T268">
        <v>0.68</v>
      </c>
      <c r="U268">
        <v>0.48</v>
      </c>
      <c r="V268">
        <v>1.3499999999999999</v>
      </c>
      <c r="W268">
        <v>0.51</v>
      </c>
    </row>
    <row r="269" spans="2:24" x14ac:dyDescent="0.2">
      <c r="B269" t="s">
        <v>61</v>
      </c>
      <c r="C269">
        <v>3.4299999999999997</v>
      </c>
      <c r="D269">
        <v>4.8499999999999996</v>
      </c>
      <c r="F269">
        <v>3.7999999999999989</v>
      </c>
      <c r="G269">
        <v>2.9799999999999995</v>
      </c>
      <c r="H269">
        <v>2.5200000000000005</v>
      </c>
      <c r="I269">
        <v>3.6499999999999995</v>
      </c>
      <c r="K269">
        <v>4.370000000000001</v>
      </c>
      <c r="L269">
        <v>3.5500000000000007</v>
      </c>
      <c r="M269">
        <v>3.13</v>
      </c>
      <c r="N269">
        <v>3.19</v>
      </c>
      <c r="O269">
        <v>2.6700000000000004</v>
      </c>
      <c r="P269">
        <v>3.129999999999999</v>
      </c>
      <c r="Q269">
        <v>1.95</v>
      </c>
      <c r="S269">
        <v>3.4900000000000007</v>
      </c>
      <c r="T269">
        <v>3.09</v>
      </c>
      <c r="U269">
        <v>6.16</v>
      </c>
      <c r="V269">
        <v>6.9499999999999993</v>
      </c>
      <c r="W269">
        <v>5.38</v>
      </c>
    </row>
    <row r="270" spans="2:24" x14ac:dyDescent="0.2">
      <c r="B270" t="s">
        <v>62</v>
      </c>
      <c r="C270">
        <v>2.06</v>
      </c>
      <c r="D270">
        <v>2.0099999999999998</v>
      </c>
      <c r="F270">
        <v>2.2299999999999995</v>
      </c>
      <c r="G270">
        <v>1.6400000000000003</v>
      </c>
      <c r="H270">
        <v>1.6099999999999999</v>
      </c>
      <c r="I270">
        <v>2.08</v>
      </c>
      <c r="K270">
        <v>1.9900000000000002</v>
      </c>
      <c r="L270">
        <v>1.9500000000000002</v>
      </c>
      <c r="M270">
        <v>1.05</v>
      </c>
      <c r="N270">
        <v>1.8399999999999999</v>
      </c>
      <c r="O270">
        <v>1.3900000000000001</v>
      </c>
      <c r="P270">
        <v>1.69</v>
      </c>
      <c r="Q270">
        <v>1.3</v>
      </c>
      <c r="S270">
        <v>1.8800000000000001</v>
      </c>
      <c r="T270">
        <v>1.0100000000000002</v>
      </c>
      <c r="U270">
        <v>1.6500000000000001</v>
      </c>
      <c r="V270">
        <v>2.85</v>
      </c>
      <c r="W270">
        <v>3.45</v>
      </c>
    </row>
    <row r="272" spans="2:24" x14ac:dyDescent="0.2">
      <c r="C272">
        <v>14.46</v>
      </c>
      <c r="D272">
        <v>20.25</v>
      </c>
      <c r="F272">
        <v>18.569999999999997</v>
      </c>
      <c r="G272">
        <v>13.940000000000001</v>
      </c>
      <c r="H272">
        <v>12.260000000000002</v>
      </c>
      <c r="I272">
        <v>14.659999999999998</v>
      </c>
      <c r="K272">
        <v>19.07</v>
      </c>
      <c r="L272">
        <v>15.86</v>
      </c>
      <c r="M272">
        <v>17.100000000000001</v>
      </c>
      <c r="N272">
        <v>15.61</v>
      </c>
      <c r="O272">
        <v>13.67</v>
      </c>
      <c r="P272">
        <v>15.769999999999998</v>
      </c>
      <c r="S272">
        <v>18.010000000000002</v>
      </c>
      <c r="T272">
        <v>15.789999999999997</v>
      </c>
      <c r="U272">
        <v>19.349999999999998</v>
      </c>
      <c r="V272">
        <v>30.110000000000003</v>
      </c>
      <c r="W272">
        <v>22.279999999999998</v>
      </c>
    </row>
    <row r="274" spans="2:24" x14ac:dyDescent="0.2">
      <c r="B274">
        <v>2007</v>
      </c>
      <c r="C274" t="s">
        <v>1</v>
      </c>
      <c r="D274" t="s">
        <v>2</v>
      </c>
      <c r="E274" t="s">
        <v>3</v>
      </c>
      <c r="F274" t="s">
        <v>4</v>
      </c>
      <c r="G274" t="s">
        <v>5</v>
      </c>
      <c r="H274" t="s">
        <v>6</v>
      </c>
      <c r="I274" t="s">
        <v>7</v>
      </c>
      <c r="K274" t="s">
        <v>9</v>
      </c>
      <c r="L274" t="s">
        <v>10</v>
      </c>
      <c r="M274" t="s">
        <v>11</v>
      </c>
      <c r="N274" t="s">
        <v>12</v>
      </c>
      <c r="O274" t="s">
        <v>13</v>
      </c>
      <c r="P274" t="s">
        <v>14</v>
      </c>
      <c r="Q274" t="s">
        <v>15</v>
      </c>
      <c r="S274" t="s">
        <v>16</v>
      </c>
      <c r="T274" t="s">
        <v>17</v>
      </c>
      <c r="U274" t="s">
        <v>18</v>
      </c>
      <c r="V274" t="s">
        <v>19</v>
      </c>
      <c r="W274" t="s">
        <v>8</v>
      </c>
      <c r="X274">
        <v>2007</v>
      </c>
    </row>
    <row r="275" spans="2:24" x14ac:dyDescent="0.2">
      <c r="B275" t="s">
        <v>0</v>
      </c>
      <c r="C275">
        <v>1.08</v>
      </c>
      <c r="D275">
        <v>1.7900000000000003</v>
      </c>
      <c r="F275">
        <v>2.57</v>
      </c>
      <c r="G275">
        <v>0.96</v>
      </c>
      <c r="H275">
        <v>1.37</v>
      </c>
      <c r="I275">
        <v>2.0099999999999998</v>
      </c>
      <c r="K275">
        <v>1.9000000000000001</v>
      </c>
      <c r="L275">
        <v>1.7799999999999998</v>
      </c>
      <c r="M275">
        <v>0.97</v>
      </c>
      <c r="N275">
        <v>1.1400000000000001</v>
      </c>
      <c r="O275">
        <v>1.02</v>
      </c>
      <c r="P275">
        <v>1.46</v>
      </c>
      <c r="Q275">
        <v>0</v>
      </c>
      <c r="S275">
        <v>2.06</v>
      </c>
      <c r="T275">
        <v>0.77000000000000013</v>
      </c>
      <c r="U275">
        <v>1.7400000000000002</v>
      </c>
      <c r="V275">
        <v>2.97</v>
      </c>
      <c r="W275">
        <v>1.9799999999999998</v>
      </c>
    </row>
    <row r="276" spans="2:24" x14ac:dyDescent="0.2">
      <c r="B276" t="s">
        <v>38</v>
      </c>
      <c r="C276">
        <v>1.3800000000000001</v>
      </c>
      <c r="D276">
        <v>2.0299999999999998</v>
      </c>
      <c r="F276">
        <v>2</v>
      </c>
      <c r="G276">
        <v>1.49</v>
      </c>
      <c r="H276">
        <v>1.25</v>
      </c>
      <c r="I276">
        <v>1.5500000000000003</v>
      </c>
      <c r="K276">
        <v>2.14</v>
      </c>
      <c r="L276">
        <v>1.4600000000000002</v>
      </c>
      <c r="M276">
        <v>1.1299999999999999</v>
      </c>
      <c r="N276">
        <v>1.2</v>
      </c>
      <c r="O276">
        <v>2.0100000000000002</v>
      </c>
      <c r="P276">
        <v>0.94</v>
      </c>
      <c r="Q276">
        <v>2.97</v>
      </c>
      <c r="S276">
        <v>1.72</v>
      </c>
      <c r="T276">
        <v>2.0700000000000003</v>
      </c>
      <c r="U276">
        <v>1.4300000000000002</v>
      </c>
      <c r="V276">
        <v>3.11</v>
      </c>
      <c r="W276">
        <v>1.6999999999999997</v>
      </c>
    </row>
    <row r="277" spans="2:24" x14ac:dyDescent="0.2">
      <c r="B277" t="s">
        <v>40</v>
      </c>
      <c r="C277">
        <v>2.23</v>
      </c>
      <c r="D277">
        <v>1.37</v>
      </c>
      <c r="F277">
        <v>1.37</v>
      </c>
      <c r="G277">
        <v>1.03</v>
      </c>
      <c r="H277">
        <v>0.9900000000000001</v>
      </c>
      <c r="I277">
        <v>1.6700000000000002</v>
      </c>
      <c r="K277">
        <v>1.62</v>
      </c>
      <c r="L277">
        <v>1.37</v>
      </c>
      <c r="M277">
        <v>1.4000000000000004</v>
      </c>
      <c r="N277">
        <v>1.4400000000000002</v>
      </c>
      <c r="O277">
        <v>0.96000000000000019</v>
      </c>
      <c r="P277">
        <v>1.29</v>
      </c>
      <c r="Q277">
        <v>0.61</v>
      </c>
      <c r="S277">
        <v>1.1600000000000001</v>
      </c>
      <c r="T277">
        <v>1.0900000000000001</v>
      </c>
      <c r="U277">
        <v>1.6100000000000003</v>
      </c>
      <c r="V277">
        <v>2.54</v>
      </c>
      <c r="W277">
        <v>1.71</v>
      </c>
    </row>
    <row r="278" spans="2:24" x14ac:dyDescent="0.2">
      <c r="B278" t="s">
        <v>41</v>
      </c>
      <c r="C278">
        <v>0.68</v>
      </c>
      <c r="D278">
        <v>0.82000000000000006</v>
      </c>
      <c r="F278">
        <v>1.28</v>
      </c>
      <c r="G278">
        <v>0.51</v>
      </c>
      <c r="H278">
        <v>0.70000000000000007</v>
      </c>
      <c r="I278">
        <v>0.76</v>
      </c>
      <c r="K278">
        <v>0.8</v>
      </c>
      <c r="L278">
        <v>0.88000000000000012</v>
      </c>
      <c r="M278">
        <v>1.17</v>
      </c>
      <c r="N278">
        <v>0.71000000000000008</v>
      </c>
      <c r="O278">
        <v>0.71000000000000008</v>
      </c>
      <c r="P278">
        <v>1.0900000000000001</v>
      </c>
      <c r="Q278">
        <v>0.7400000000000001</v>
      </c>
      <c r="S278">
        <v>1.1199999999999999</v>
      </c>
      <c r="T278">
        <v>0.82</v>
      </c>
      <c r="U278">
        <v>0.90999999999999992</v>
      </c>
      <c r="V278">
        <v>1.51</v>
      </c>
      <c r="W278">
        <v>0.41000000000000003</v>
      </c>
    </row>
    <row r="279" spans="2:24" x14ac:dyDescent="0.2">
      <c r="B279" t="s">
        <v>42</v>
      </c>
      <c r="C279">
        <v>0.76</v>
      </c>
      <c r="D279">
        <v>1.18</v>
      </c>
      <c r="F279">
        <v>1.21</v>
      </c>
      <c r="G279">
        <v>1.06</v>
      </c>
      <c r="H279">
        <v>0.74</v>
      </c>
      <c r="I279">
        <v>0.53</v>
      </c>
      <c r="K279">
        <v>0.96</v>
      </c>
      <c r="L279">
        <v>0.78</v>
      </c>
      <c r="M279">
        <v>0.69</v>
      </c>
      <c r="N279">
        <v>0.51</v>
      </c>
      <c r="O279">
        <v>0.66</v>
      </c>
      <c r="P279">
        <v>0.57000000000000006</v>
      </c>
      <c r="Q279">
        <v>2.08</v>
      </c>
      <c r="S279">
        <v>1.1100000000000001</v>
      </c>
      <c r="T279">
        <v>0.92999999999999994</v>
      </c>
      <c r="U279">
        <v>0.83</v>
      </c>
      <c r="V279">
        <v>1.79</v>
      </c>
      <c r="W279">
        <v>1.8399999999999999</v>
      </c>
    </row>
    <row r="280" spans="2:24" x14ac:dyDescent="0.2">
      <c r="B280" t="s">
        <v>43</v>
      </c>
      <c r="C280">
        <v>0.74</v>
      </c>
      <c r="D280">
        <v>1.3199999999999998</v>
      </c>
      <c r="F280">
        <v>0.89000000000000012</v>
      </c>
      <c r="G280">
        <v>0.79</v>
      </c>
      <c r="I280">
        <v>0.69000000000000006</v>
      </c>
      <c r="K280">
        <v>1.02</v>
      </c>
      <c r="L280">
        <v>0.70000000000000007</v>
      </c>
      <c r="M280">
        <v>1</v>
      </c>
      <c r="N280">
        <v>1.2799999999999998</v>
      </c>
      <c r="O280">
        <v>0.85</v>
      </c>
      <c r="P280">
        <v>0.87</v>
      </c>
      <c r="Q280">
        <v>0.82</v>
      </c>
      <c r="S280">
        <v>0.57000000000000006</v>
      </c>
      <c r="T280">
        <v>0.81</v>
      </c>
      <c r="U280">
        <v>0.91999999999999993</v>
      </c>
      <c r="V280">
        <v>1.48</v>
      </c>
      <c r="W280">
        <v>0.13</v>
      </c>
    </row>
    <row r="281" spans="2:24" x14ac:dyDescent="0.2">
      <c r="B281" t="s">
        <v>45</v>
      </c>
      <c r="C281">
        <v>0.26</v>
      </c>
      <c r="D281">
        <v>0.39</v>
      </c>
      <c r="F281">
        <v>0.36</v>
      </c>
      <c r="G281">
        <v>0.2</v>
      </c>
      <c r="I281">
        <v>0.32</v>
      </c>
      <c r="K281">
        <v>0.58000000000000007</v>
      </c>
      <c r="L281">
        <v>0.4</v>
      </c>
      <c r="M281">
        <v>0.48</v>
      </c>
      <c r="N281">
        <v>0.37</v>
      </c>
      <c r="O281">
        <v>0.26</v>
      </c>
      <c r="P281">
        <v>0.39</v>
      </c>
      <c r="Q281">
        <v>0.47</v>
      </c>
      <c r="S281">
        <v>0</v>
      </c>
      <c r="T281">
        <v>0.27</v>
      </c>
      <c r="U281">
        <v>0.54</v>
      </c>
      <c r="V281">
        <v>0.62</v>
      </c>
      <c r="W281">
        <v>0</v>
      </c>
    </row>
    <row r="282" spans="2:24" x14ac:dyDescent="0.2">
      <c r="B282" t="s">
        <v>58</v>
      </c>
      <c r="C282">
        <v>0.37</v>
      </c>
      <c r="D282">
        <v>0.54</v>
      </c>
      <c r="E282">
        <v>0.45</v>
      </c>
      <c r="F282">
        <v>0.58000000000000007</v>
      </c>
      <c r="G282">
        <v>0.66</v>
      </c>
      <c r="I282">
        <v>0.39</v>
      </c>
      <c r="K282">
        <v>0.45999999999999996</v>
      </c>
      <c r="L282">
        <v>0.5</v>
      </c>
      <c r="M282">
        <v>0.6</v>
      </c>
      <c r="N282">
        <v>0.49</v>
      </c>
      <c r="O282">
        <v>0.31</v>
      </c>
      <c r="P282">
        <v>0.53</v>
      </c>
      <c r="Q282">
        <v>0</v>
      </c>
      <c r="S282">
        <v>0.7</v>
      </c>
      <c r="T282">
        <v>0.35</v>
      </c>
      <c r="U282">
        <v>0.33</v>
      </c>
      <c r="V282">
        <v>1</v>
      </c>
      <c r="W282">
        <v>0.51</v>
      </c>
    </row>
    <row r="283" spans="2:24" x14ac:dyDescent="0.2">
      <c r="B283" t="s">
        <v>59</v>
      </c>
      <c r="C283">
        <v>0.02</v>
      </c>
      <c r="D283">
        <v>0.12000000000000001</v>
      </c>
      <c r="E283">
        <v>0.01</v>
      </c>
      <c r="F283">
        <v>0.08</v>
      </c>
      <c r="G283">
        <v>0.23</v>
      </c>
      <c r="I283">
        <v>0.12000000000000001</v>
      </c>
      <c r="K283">
        <v>0.04</v>
      </c>
      <c r="L283">
        <v>0.11000000000000001</v>
      </c>
      <c r="M283">
        <v>0.06</v>
      </c>
      <c r="N283">
        <v>0.08</v>
      </c>
      <c r="O283">
        <v>0.02</v>
      </c>
      <c r="P283">
        <v>0.1</v>
      </c>
      <c r="Q283">
        <v>0.35</v>
      </c>
      <c r="S283">
        <v>0</v>
      </c>
      <c r="T283">
        <v>0.08</v>
      </c>
      <c r="U283">
        <v>0.12</v>
      </c>
      <c r="V283">
        <v>0.1</v>
      </c>
      <c r="W283">
        <v>0.38</v>
      </c>
    </row>
    <row r="284" spans="2:24" x14ac:dyDescent="0.2">
      <c r="B284" t="s">
        <v>60</v>
      </c>
      <c r="C284">
        <v>1.31</v>
      </c>
      <c r="D284">
        <v>1.4</v>
      </c>
      <c r="E284">
        <v>1.1100000000000001</v>
      </c>
      <c r="F284">
        <v>1.62</v>
      </c>
      <c r="G284">
        <v>1.21</v>
      </c>
      <c r="I284">
        <v>1.2</v>
      </c>
      <c r="K284">
        <v>1.46</v>
      </c>
      <c r="L284">
        <v>1.0800000000000003</v>
      </c>
      <c r="M284">
        <v>1.36</v>
      </c>
      <c r="N284">
        <v>0.82</v>
      </c>
      <c r="O284">
        <v>1.6700000000000002</v>
      </c>
      <c r="P284">
        <v>1.01</v>
      </c>
      <c r="Q284">
        <v>1.04</v>
      </c>
      <c r="S284">
        <v>1.4400000000000002</v>
      </c>
      <c r="T284">
        <v>1.2500000000000002</v>
      </c>
      <c r="U284">
        <v>1.4000000000000001</v>
      </c>
      <c r="V284">
        <v>2.11</v>
      </c>
      <c r="W284">
        <v>2.54</v>
      </c>
    </row>
    <row r="285" spans="2:24" x14ac:dyDescent="0.2">
      <c r="B285" t="s">
        <v>61</v>
      </c>
      <c r="C285">
        <v>2.3499999999999996</v>
      </c>
      <c r="D285">
        <v>3.3699999999999992</v>
      </c>
      <c r="E285">
        <v>1.55</v>
      </c>
      <c r="F285">
        <v>3.2599999999999993</v>
      </c>
      <c r="G285">
        <v>2.68</v>
      </c>
      <c r="I285">
        <v>2.78</v>
      </c>
      <c r="K285">
        <v>2.94</v>
      </c>
      <c r="L285">
        <v>2.5599999999999996</v>
      </c>
      <c r="M285">
        <v>3.4000000000000004</v>
      </c>
      <c r="N285">
        <v>2.2000000000000002</v>
      </c>
      <c r="O285">
        <v>2.4600000000000004</v>
      </c>
      <c r="P285">
        <v>2.5099999999999998</v>
      </c>
      <c r="S285">
        <v>3.25</v>
      </c>
      <c r="T285">
        <v>2.0900000000000003</v>
      </c>
      <c r="U285">
        <v>3.43</v>
      </c>
      <c r="V285">
        <v>4.49</v>
      </c>
      <c r="W285">
        <v>3.7800000000000002</v>
      </c>
    </row>
    <row r="286" spans="2:24" x14ac:dyDescent="0.2">
      <c r="B286" t="s">
        <v>62</v>
      </c>
      <c r="C286">
        <v>1.9600000000000004</v>
      </c>
      <c r="D286">
        <v>4.0200000000000014</v>
      </c>
      <c r="E286">
        <v>1.42</v>
      </c>
      <c r="F286">
        <v>3.4400000000000004</v>
      </c>
      <c r="G286">
        <v>1.29</v>
      </c>
      <c r="I286">
        <v>1.84</v>
      </c>
      <c r="K286">
        <v>2.4899999999999998</v>
      </c>
      <c r="L286">
        <v>1.99</v>
      </c>
      <c r="M286">
        <v>1.27</v>
      </c>
      <c r="N286">
        <v>1.78</v>
      </c>
      <c r="O286">
        <v>1.6800000000000002</v>
      </c>
      <c r="P286">
        <v>2.5</v>
      </c>
      <c r="S286">
        <v>2.33</v>
      </c>
      <c r="T286">
        <v>1.83</v>
      </c>
      <c r="U286">
        <v>2.92</v>
      </c>
      <c r="V286">
        <v>5.9499999999999993</v>
      </c>
      <c r="W286">
        <v>2.9399999999999995</v>
      </c>
    </row>
    <row r="288" spans="2:24" x14ac:dyDescent="0.2">
      <c r="C288">
        <v>13.139999999999999</v>
      </c>
      <c r="D288">
        <v>18.350000000000001</v>
      </c>
      <c r="F288">
        <v>18.66</v>
      </c>
      <c r="G288">
        <v>12.11</v>
      </c>
      <c r="I288">
        <v>13.86</v>
      </c>
      <c r="K288">
        <v>16.41</v>
      </c>
      <c r="L288">
        <v>13.610000000000001</v>
      </c>
      <c r="M288">
        <v>13.53</v>
      </c>
      <c r="N288">
        <v>12.019999999999998</v>
      </c>
      <c r="O288">
        <v>12.61</v>
      </c>
      <c r="P288">
        <v>13.26</v>
      </c>
      <c r="S288">
        <v>15.46</v>
      </c>
      <c r="T288">
        <v>12.36</v>
      </c>
      <c r="U288">
        <v>16.18</v>
      </c>
      <c r="V288">
        <v>27.669999999999998</v>
      </c>
      <c r="W288">
        <v>17.920000000000002</v>
      </c>
    </row>
    <row r="290" spans="2:24" x14ac:dyDescent="0.2">
      <c r="B290">
        <v>2008</v>
      </c>
      <c r="C290" t="s">
        <v>1</v>
      </c>
      <c r="D290" t="s">
        <v>2</v>
      </c>
      <c r="E290" t="s">
        <v>3</v>
      </c>
      <c r="F290" t="s">
        <v>4</v>
      </c>
      <c r="G290" t="s">
        <v>5</v>
      </c>
      <c r="H290" t="s">
        <v>6</v>
      </c>
      <c r="I290" t="s">
        <v>7</v>
      </c>
      <c r="K290" t="s">
        <v>9</v>
      </c>
      <c r="L290" t="s">
        <v>10</v>
      </c>
      <c r="M290" t="s">
        <v>11</v>
      </c>
      <c r="N290" t="s">
        <v>12</v>
      </c>
      <c r="O290" t="s">
        <v>13</v>
      </c>
      <c r="P290" t="s">
        <v>14</v>
      </c>
      <c r="Q290" t="s">
        <v>15</v>
      </c>
      <c r="S290" t="s">
        <v>16</v>
      </c>
      <c r="T290" t="s">
        <v>17</v>
      </c>
      <c r="U290" t="s">
        <v>18</v>
      </c>
      <c r="V290" t="s">
        <v>19</v>
      </c>
      <c r="W290" t="s">
        <v>8</v>
      </c>
      <c r="X290">
        <v>2008</v>
      </c>
    </row>
    <row r="291" spans="2:24" x14ac:dyDescent="0.2">
      <c r="B291" t="s">
        <v>0</v>
      </c>
      <c r="C291">
        <v>1.27</v>
      </c>
      <c r="D291">
        <v>4.34</v>
      </c>
      <c r="E291">
        <v>2.87</v>
      </c>
      <c r="F291">
        <v>3.5</v>
      </c>
      <c r="G291">
        <v>0.57000000000000006</v>
      </c>
      <c r="I291">
        <v>2.3400000000000003</v>
      </c>
      <c r="K291">
        <v>2.0700000000000003</v>
      </c>
      <c r="L291">
        <v>2.6500000000000004</v>
      </c>
      <c r="M291">
        <v>3.9699999999999998</v>
      </c>
      <c r="N291">
        <v>2.04</v>
      </c>
      <c r="O291">
        <v>2</v>
      </c>
      <c r="P291">
        <v>2.36</v>
      </c>
      <c r="S291">
        <v>3.18</v>
      </c>
      <c r="T291">
        <v>3.2</v>
      </c>
      <c r="U291">
        <v>2.6799999999999997</v>
      </c>
      <c r="V291">
        <v>7.47</v>
      </c>
      <c r="W291">
        <v>0</v>
      </c>
    </row>
    <row r="292" spans="2:24" x14ac:dyDescent="0.2">
      <c r="B292" t="s">
        <v>38</v>
      </c>
      <c r="C292">
        <v>0.69000000000000006</v>
      </c>
      <c r="D292">
        <v>1.4000000000000001</v>
      </c>
      <c r="E292">
        <v>0.54</v>
      </c>
      <c r="F292">
        <v>1.1599999999999999</v>
      </c>
      <c r="G292">
        <v>0.66000000000000014</v>
      </c>
      <c r="I292">
        <v>0</v>
      </c>
      <c r="K292">
        <v>1.77</v>
      </c>
      <c r="L292">
        <v>0.67</v>
      </c>
      <c r="M292">
        <v>1.32</v>
      </c>
      <c r="N292">
        <v>1</v>
      </c>
      <c r="O292">
        <v>0.82000000000000006</v>
      </c>
      <c r="P292">
        <v>0.4</v>
      </c>
      <c r="S292">
        <v>0.75</v>
      </c>
      <c r="T292">
        <v>0.77</v>
      </c>
      <c r="U292">
        <v>0.49</v>
      </c>
      <c r="V292">
        <v>1.9100000000000001</v>
      </c>
      <c r="W292">
        <v>0</v>
      </c>
    </row>
    <row r="293" spans="2:24" x14ac:dyDescent="0.2">
      <c r="B293" t="s">
        <v>40</v>
      </c>
      <c r="C293">
        <v>1.36</v>
      </c>
      <c r="D293">
        <v>3.01</v>
      </c>
      <c r="E293">
        <v>0.76</v>
      </c>
      <c r="F293">
        <v>1.7700000000000002</v>
      </c>
      <c r="G293">
        <v>0.65999999999999992</v>
      </c>
      <c r="I293">
        <v>1.82</v>
      </c>
      <c r="K293">
        <v>1.68</v>
      </c>
      <c r="L293">
        <v>1.67</v>
      </c>
      <c r="M293">
        <v>0</v>
      </c>
      <c r="N293">
        <v>1.37</v>
      </c>
      <c r="O293">
        <v>1.2000000000000002</v>
      </c>
      <c r="P293">
        <v>1.2800000000000002</v>
      </c>
      <c r="S293">
        <v>1.33</v>
      </c>
      <c r="T293">
        <v>1.4300000000000002</v>
      </c>
      <c r="U293">
        <v>1.1200000000000001</v>
      </c>
      <c r="V293">
        <v>3.9599999999999995</v>
      </c>
      <c r="W293">
        <v>0</v>
      </c>
    </row>
    <row r="294" spans="2:24" x14ac:dyDescent="0.2">
      <c r="B294" t="s">
        <v>41</v>
      </c>
      <c r="C294">
        <v>0.53</v>
      </c>
      <c r="D294">
        <v>0.71</v>
      </c>
      <c r="E294">
        <v>0.36</v>
      </c>
      <c r="F294">
        <v>0.56000000000000005</v>
      </c>
      <c r="G294">
        <v>0.39</v>
      </c>
      <c r="I294">
        <v>0.45</v>
      </c>
      <c r="K294">
        <v>0.53</v>
      </c>
      <c r="L294">
        <v>0.63</v>
      </c>
      <c r="M294">
        <v>0</v>
      </c>
      <c r="N294">
        <v>0.31</v>
      </c>
      <c r="O294">
        <v>0.56000000000000005</v>
      </c>
      <c r="P294">
        <v>0.45</v>
      </c>
      <c r="S294">
        <v>0.73</v>
      </c>
      <c r="T294">
        <v>0.42000000000000004</v>
      </c>
      <c r="U294">
        <v>0.6100000000000001</v>
      </c>
      <c r="V294">
        <v>1</v>
      </c>
      <c r="W294">
        <v>0</v>
      </c>
    </row>
    <row r="295" spans="2:24" x14ac:dyDescent="0.2">
      <c r="B295" t="s">
        <v>42</v>
      </c>
      <c r="C295">
        <v>1.46</v>
      </c>
      <c r="D295">
        <v>2</v>
      </c>
      <c r="E295">
        <v>1.71</v>
      </c>
      <c r="F295">
        <v>1.24</v>
      </c>
      <c r="G295">
        <v>0.95999999999999985</v>
      </c>
      <c r="I295">
        <v>1.1600000000000001</v>
      </c>
      <c r="K295">
        <v>1.21</v>
      </c>
      <c r="L295">
        <v>0</v>
      </c>
      <c r="M295">
        <v>3.2800000000000002</v>
      </c>
      <c r="N295">
        <v>1.1000000000000001</v>
      </c>
      <c r="O295">
        <v>1.73</v>
      </c>
      <c r="P295">
        <v>0.77000000000000013</v>
      </c>
      <c r="S295">
        <v>0.8899999999999999</v>
      </c>
      <c r="T295">
        <v>2.5700000000000003</v>
      </c>
      <c r="U295">
        <v>1.92</v>
      </c>
      <c r="V295">
        <v>3.29</v>
      </c>
      <c r="W295">
        <v>0</v>
      </c>
    </row>
    <row r="296" spans="2:24" x14ac:dyDescent="0.2">
      <c r="B296" t="s">
        <v>43</v>
      </c>
      <c r="C296">
        <v>0.84</v>
      </c>
      <c r="D296">
        <v>1.5899999999999999</v>
      </c>
      <c r="E296">
        <v>0.94</v>
      </c>
      <c r="F296">
        <v>1.4500000000000002</v>
      </c>
      <c r="G296">
        <v>0.98</v>
      </c>
      <c r="I296">
        <v>0.44</v>
      </c>
      <c r="K296">
        <v>1.33</v>
      </c>
      <c r="L296">
        <v>1.0899999999999999</v>
      </c>
      <c r="M296">
        <v>2.8299999999999996</v>
      </c>
      <c r="N296">
        <v>0.85000000000000009</v>
      </c>
      <c r="O296">
        <v>1.3199999999999998</v>
      </c>
      <c r="P296">
        <v>1.0900000000000001</v>
      </c>
      <c r="S296">
        <v>0.93</v>
      </c>
      <c r="T296">
        <v>1.17</v>
      </c>
      <c r="U296">
        <v>1.84</v>
      </c>
      <c r="V296">
        <v>2.14</v>
      </c>
      <c r="W296">
        <v>0</v>
      </c>
    </row>
    <row r="297" spans="2:24" x14ac:dyDescent="0.2">
      <c r="B297" t="s">
        <v>45</v>
      </c>
      <c r="C297">
        <v>0.1</v>
      </c>
      <c r="D297">
        <v>0.22</v>
      </c>
      <c r="E297">
        <v>0.18</v>
      </c>
      <c r="F297">
        <v>0</v>
      </c>
      <c r="G297">
        <v>0.22</v>
      </c>
      <c r="I297">
        <v>0.02</v>
      </c>
      <c r="K297">
        <v>0.15</v>
      </c>
      <c r="L297">
        <v>0.08</v>
      </c>
      <c r="M297">
        <v>0.12</v>
      </c>
      <c r="N297">
        <v>0.08</v>
      </c>
      <c r="O297">
        <v>0.15000000000000002</v>
      </c>
      <c r="P297">
        <v>0.06</v>
      </c>
      <c r="S297">
        <v>0.1</v>
      </c>
      <c r="T297">
        <v>0.22</v>
      </c>
      <c r="U297">
        <v>0.12</v>
      </c>
      <c r="V297">
        <v>0.25</v>
      </c>
      <c r="W297">
        <v>0</v>
      </c>
    </row>
    <row r="298" spans="2:24" x14ac:dyDescent="0.2">
      <c r="B298" t="s">
        <v>58</v>
      </c>
      <c r="C298">
        <v>0.59000000000000008</v>
      </c>
      <c r="D298">
        <v>1.48</v>
      </c>
      <c r="E298">
        <v>1.1599999999999999</v>
      </c>
      <c r="F298">
        <v>1.18</v>
      </c>
      <c r="G298">
        <v>1.55</v>
      </c>
      <c r="I298">
        <v>0.80999999999999994</v>
      </c>
      <c r="K298">
        <v>0.61</v>
      </c>
      <c r="L298">
        <v>0.74</v>
      </c>
      <c r="M298">
        <v>1.17</v>
      </c>
      <c r="N298">
        <v>0.84</v>
      </c>
      <c r="O298">
        <v>1.4499999999999997</v>
      </c>
      <c r="P298">
        <v>0.92</v>
      </c>
      <c r="S298">
        <v>1.19</v>
      </c>
      <c r="T298">
        <v>1.46</v>
      </c>
      <c r="U298">
        <v>0.82000000000000006</v>
      </c>
      <c r="V298">
        <v>2.27</v>
      </c>
      <c r="W298">
        <v>0</v>
      </c>
    </row>
    <row r="299" spans="2:24" x14ac:dyDescent="0.2">
      <c r="B299" t="s">
        <v>59</v>
      </c>
      <c r="C299">
        <v>7.0000000000000007E-2</v>
      </c>
      <c r="D299">
        <v>0.2</v>
      </c>
      <c r="E299">
        <v>0.05</v>
      </c>
      <c r="F299">
        <v>0.11</v>
      </c>
      <c r="G299">
        <v>0.08</v>
      </c>
      <c r="I299">
        <v>0</v>
      </c>
      <c r="K299">
        <v>6.9999999999999993E-2</v>
      </c>
      <c r="L299">
        <v>0.19999999999999998</v>
      </c>
      <c r="M299">
        <v>0.21000000000000002</v>
      </c>
      <c r="N299">
        <v>0.05</v>
      </c>
      <c r="O299">
        <v>0.1</v>
      </c>
      <c r="P299">
        <v>0</v>
      </c>
      <c r="S299">
        <v>0</v>
      </c>
      <c r="T299">
        <v>0.22</v>
      </c>
      <c r="U299">
        <v>0.12</v>
      </c>
      <c r="V299">
        <v>0.35</v>
      </c>
      <c r="W299">
        <v>0</v>
      </c>
    </row>
    <row r="300" spans="2:24" x14ac:dyDescent="0.2">
      <c r="B300" t="s">
        <v>60</v>
      </c>
      <c r="C300">
        <v>0.28000000000000003</v>
      </c>
      <c r="D300">
        <v>0.44000000000000006</v>
      </c>
      <c r="E300">
        <v>0.39999999999999997</v>
      </c>
      <c r="F300">
        <v>0.59</v>
      </c>
      <c r="G300">
        <v>0.65</v>
      </c>
      <c r="I300">
        <v>0.13</v>
      </c>
      <c r="K300">
        <v>0.27</v>
      </c>
      <c r="L300">
        <v>0.33000000000000007</v>
      </c>
      <c r="M300">
        <v>0.22000000000000003</v>
      </c>
      <c r="N300">
        <v>0.34</v>
      </c>
      <c r="O300">
        <v>0.35000000000000003</v>
      </c>
      <c r="P300">
        <v>0</v>
      </c>
      <c r="S300">
        <v>0</v>
      </c>
      <c r="T300">
        <v>0.48000000000000009</v>
      </c>
      <c r="U300">
        <v>0</v>
      </c>
      <c r="V300">
        <v>0.66</v>
      </c>
      <c r="W300">
        <v>0</v>
      </c>
    </row>
    <row r="301" spans="2:24" x14ac:dyDescent="0.2">
      <c r="B301" t="s">
        <v>61</v>
      </c>
      <c r="C301">
        <v>1.1300000000000001</v>
      </c>
      <c r="D301">
        <v>2.1500000000000004</v>
      </c>
      <c r="E301">
        <v>1.48</v>
      </c>
      <c r="F301">
        <v>2.37</v>
      </c>
      <c r="G301">
        <v>2.2100000000000004</v>
      </c>
      <c r="I301">
        <v>1.07</v>
      </c>
      <c r="K301">
        <v>1.52</v>
      </c>
      <c r="L301">
        <v>1.3900000000000003</v>
      </c>
      <c r="M301">
        <v>1.73</v>
      </c>
      <c r="N301">
        <v>1.31</v>
      </c>
      <c r="O301">
        <v>0</v>
      </c>
      <c r="P301">
        <v>1.7399999999999998</v>
      </c>
      <c r="S301">
        <v>2.15</v>
      </c>
      <c r="T301">
        <v>1.8200000000000003</v>
      </c>
      <c r="U301">
        <v>0</v>
      </c>
      <c r="V301">
        <v>3.28</v>
      </c>
      <c r="W301">
        <v>0</v>
      </c>
    </row>
    <row r="302" spans="2:24" x14ac:dyDescent="0.2">
      <c r="B302" t="s">
        <v>62</v>
      </c>
      <c r="C302">
        <v>2.92</v>
      </c>
      <c r="D302">
        <v>6.78</v>
      </c>
      <c r="E302">
        <v>2.76</v>
      </c>
      <c r="F302">
        <v>4.75</v>
      </c>
      <c r="I302">
        <v>1.66</v>
      </c>
      <c r="K302">
        <v>3.32</v>
      </c>
      <c r="L302">
        <v>2.8200000000000003</v>
      </c>
      <c r="M302">
        <v>2.8499999999999996</v>
      </c>
      <c r="N302">
        <v>3.09</v>
      </c>
      <c r="O302">
        <v>3.18</v>
      </c>
      <c r="P302">
        <v>1.9400000000000002</v>
      </c>
      <c r="S302">
        <v>3.39</v>
      </c>
      <c r="T302">
        <v>3.58</v>
      </c>
      <c r="U302">
        <v>3.4299999999999997</v>
      </c>
      <c r="V302">
        <v>6.3999999999999995</v>
      </c>
      <c r="W302">
        <v>0</v>
      </c>
    </row>
    <row r="304" spans="2:24" x14ac:dyDescent="0.2">
      <c r="C304">
        <f t="shared" ref="C304:W304" si="0">SUM(C291:C302)</f>
        <v>11.24</v>
      </c>
      <c r="D304">
        <f t="shared" si="0"/>
        <v>24.32</v>
      </c>
      <c r="E304">
        <f t="shared" si="0"/>
        <v>13.21</v>
      </c>
      <c r="F304">
        <f t="shared" si="0"/>
        <v>18.68</v>
      </c>
      <c r="G304">
        <f t="shared" si="0"/>
        <v>8.9300000000000015</v>
      </c>
      <c r="I304">
        <f t="shared" si="0"/>
        <v>9.9</v>
      </c>
      <c r="K304">
        <f t="shared" si="0"/>
        <v>14.53</v>
      </c>
      <c r="L304">
        <f t="shared" si="0"/>
        <v>12.270000000000001</v>
      </c>
      <c r="M304">
        <f t="shared" si="0"/>
        <v>17.700000000000003</v>
      </c>
      <c r="N304">
        <f t="shared" si="0"/>
        <v>12.379999999999999</v>
      </c>
      <c r="O304">
        <f t="shared" si="0"/>
        <v>12.86</v>
      </c>
      <c r="P304">
        <f t="shared" si="0"/>
        <v>11.01</v>
      </c>
      <c r="S304">
        <f t="shared" si="0"/>
        <v>14.64</v>
      </c>
      <c r="T304">
        <f t="shared" si="0"/>
        <v>17.340000000000003</v>
      </c>
      <c r="U304">
        <f t="shared" si="0"/>
        <v>13.149999999999999</v>
      </c>
      <c r="V304">
        <f t="shared" si="0"/>
        <v>32.980000000000004</v>
      </c>
      <c r="W304">
        <f t="shared" si="0"/>
        <v>0</v>
      </c>
    </row>
    <row r="306" spans="2:24" x14ac:dyDescent="0.2">
      <c r="B306">
        <v>2009</v>
      </c>
      <c r="C306" t="s">
        <v>1</v>
      </c>
      <c r="D306" t="s">
        <v>2</v>
      </c>
      <c r="E306" t="s">
        <v>3</v>
      </c>
      <c r="F306" t="s">
        <v>4</v>
      </c>
      <c r="G306" t="s">
        <v>5</v>
      </c>
      <c r="H306" t="s">
        <v>6</v>
      </c>
      <c r="I306" t="s">
        <v>7</v>
      </c>
      <c r="K306" t="s">
        <v>9</v>
      </c>
      <c r="L306" t="s">
        <v>10</v>
      </c>
      <c r="M306" t="s">
        <v>11</v>
      </c>
      <c r="N306" t="s">
        <v>12</v>
      </c>
      <c r="O306" t="s">
        <v>13</v>
      </c>
      <c r="P306" t="s">
        <v>14</v>
      </c>
      <c r="Q306" t="s">
        <v>15</v>
      </c>
      <c r="S306" t="s">
        <v>16</v>
      </c>
      <c r="T306" t="s">
        <v>17</v>
      </c>
      <c r="U306" t="s">
        <v>39</v>
      </c>
      <c r="V306" t="s">
        <v>19</v>
      </c>
      <c r="W306" t="s">
        <v>8</v>
      </c>
      <c r="X306">
        <v>2009</v>
      </c>
    </row>
    <row r="307" spans="2:24" x14ac:dyDescent="0.2">
      <c r="B307" t="s">
        <v>0</v>
      </c>
      <c r="C307">
        <v>2.9499999999999997</v>
      </c>
      <c r="D307">
        <v>2.93</v>
      </c>
      <c r="E307">
        <v>0.72</v>
      </c>
      <c r="F307">
        <v>4.2399999999999993</v>
      </c>
      <c r="G307">
        <v>2.3200000000000003</v>
      </c>
      <c r="I307">
        <v>1.7100000000000004</v>
      </c>
      <c r="K307">
        <v>2.89</v>
      </c>
      <c r="L307">
        <v>2.8499999999999996</v>
      </c>
      <c r="M307">
        <v>1.3</v>
      </c>
      <c r="N307">
        <v>2.1100000000000003</v>
      </c>
      <c r="O307">
        <v>2.76</v>
      </c>
      <c r="P307">
        <v>1.4200000000000002</v>
      </c>
      <c r="S307">
        <v>3.25</v>
      </c>
      <c r="T307">
        <v>2.4699999999999998</v>
      </c>
      <c r="U307">
        <v>3.4</v>
      </c>
      <c r="V307">
        <v>6.5100000000000007</v>
      </c>
      <c r="W307">
        <v>0</v>
      </c>
    </row>
    <row r="308" spans="2:24" x14ac:dyDescent="0.2">
      <c r="B308" t="s">
        <v>38</v>
      </c>
      <c r="C308">
        <v>1.01</v>
      </c>
      <c r="D308">
        <v>1.4500000000000002</v>
      </c>
      <c r="E308">
        <v>0.74</v>
      </c>
      <c r="F308">
        <v>1.19</v>
      </c>
      <c r="G308">
        <v>0.41</v>
      </c>
      <c r="I308">
        <v>1.33</v>
      </c>
      <c r="K308">
        <v>1.29</v>
      </c>
      <c r="L308">
        <v>1.51</v>
      </c>
      <c r="M308">
        <v>1.35</v>
      </c>
      <c r="N308">
        <v>1.31</v>
      </c>
      <c r="O308">
        <v>0.64</v>
      </c>
      <c r="P308">
        <v>0.97</v>
      </c>
      <c r="S308">
        <v>1.1000000000000001</v>
      </c>
      <c r="T308">
        <v>0.76</v>
      </c>
      <c r="U308">
        <v>0.89</v>
      </c>
      <c r="V308">
        <v>2.02</v>
      </c>
      <c r="W308">
        <v>0</v>
      </c>
    </row>
    <row r="309" spans="2:24" x14ac:dyDescent="0.2">
      <c r="B309" t="s">
        <v>40</v>
      </c>
      <c r="C309">
        <v>3.08</v>
      </c>
      <c r="D309">
        <v>5.9099999999999984</v>
      </c>
      <c r="E309">
        <v>2.48</v>
      </c>
      <c r="F309">
        <v>4.72</v>
      </c>
      <c r="G309">
        <v>2.63</v>
      </c>
      <c r="I309">
        <v>2.64</v>
      </c>
      <c r="K309">
        <v>4.58</v>
      </c>
      <c r="L309">
        <v>3.81</v>
      </c>
      <c r="M309">
        <v>4.18</v>
      </c>
      <c r="N309">
        <v>3.2</v>
      </c>
      <c r="O309">
        <v>4.4099999999999993</v>
      </c>
      <c r="P309">
        <v>1.37</v>
      </c>
      <c r="S309">
        <v>4.72</v>
      </c>
      <c r="T309">
        <v>6.0399999999999991</v>
      </c>
      <c r="U309">
        <v>4.7600000000000007</v>
      </c>
      <c r="V309">
        <v>9.1499999999999968</v>
      </c>
      <c r="W309">
        <v>0</v>
      </c>
    </row>
    <row r="310" spans="2:24" x14ac:dyDescent="0.2">
      <c r="B310" t="s">
        <v>41</v>
      </c>
      <c r="C310">
        <v>2.4500000000000002</v>
      </c>
      <c r="D310">
        <v>2.27</v>
      </c>
      <c r="E310">
        <v>1.6400000000000001</v>
      </c>
      <c r="F310">
        <v>2.33</v>
      </c>
      <c r="G310">
        <v>1.51</v>
      </c>
      <c r="I310">
        <v>1.9700000000000002</v>
      </c>
      <c r="K310">
        <v>2.69</v>
      </c>
      <c r="L310">
        <v>2.3000000000000003</v>
      </c>
      <c r="M310">
        <v>1.29</v>
      </c>
      <c r="N310">
        <v>1.58</v>
      </c>
      <c r="O310">
        <v>1.77</v>
      </c>
      <c r="P310">
        <v>0</v>
      </c>
      <c r="S310">
        <v>2.0300000000000002</v>
      </c>
      <c r="T310">
        <v>1.7700000000000002</v>
      </c>
      <c r="U310">
        <v>1.94</v>
      </c>
      <c r="V310">
        <v>2.96</v>
      </c>
      <c r="W310">
        <v>0</v>
      </c>
    </row>
    <row r="311" spans="2:24" x14ac:dyDescent="0.2">
      <c r="B311" t="s">
        <v>42</v>
      </c>
      <c r="C311">
        <v>1.27</v>
      </c>
      <c r="D311">
        <v>1.58</v>
      </c>
      <c r="E311">
        <v>1.25</v>
      </c>
      <c r="F311">
        <v>1.94</v>
      </c>
      <c r="G311">
        <v>1.5599999999999998</v>
      </c>
      <c r="I311">
        <v>0</v>
      </c>
      <c r="K311">
        <v>1.3199999999999998</v>
      </c>
      <c r="L311">
        <v>1.43</v>
      </c>
      <c r="M311">
        <v>1.52</v>
      </c>
      <c r="N311">
        <v>1.2200000000000002</v>
      </c>
      <c r="O311">
        <v>0</v>
      </c>
      <c r="P311">
        <v>0.35</v>
      </c>
      <c r="S311">
        <v>2.13</v>
      </c>
      <c r="T311">
        <v>1.2</v>
      </c>
      <c r="U311">
        <v>1.5199999999999998</v>
      </c>
      <c r="V311">
        <v>2.4700000000000002</v>
      </c>
      <c r="W311">
        <v>0</v>
      </c>
    </row>
    <row r="312" spans="2:24" x14ac:dyDescent="0.2">
      <c r="B312" t="s">
        <v>43</v>
      </c>
      <c r="C312">
        <v>0.82000000000000006</v>
      </c>
      <c r="D312">
        <v>2.81</v>
      </c>
      <c r="E312">
        <v>0.77</v>
      </c>
      <c r="F312">
        <v>1.21</v>
      </c>
      <c r="G312">
        <v>1.47</v>
      </c>
      <c r="I312">
        <v>0</v>
      </c>
      <c r="K312">
        <v>1.07</v>
      </c>
      <c r="L312">
        <v>0.85</v>
      </c>
      <c r="M312">
        <v>1.94</v>
      </c>
      <c r="N312">
        <v>0.81</v>
      </c>
      <c r="O312">
        <v>1.95</v>
      </c>
      <c r="P312">
        <v>1.63</v>
      </c>
      <c r="S312">
        <v>0</v>
      </c>
      <c r="T312">
        <v>2.0100000000000002</v>
      </c>
      <c r="U312">
        <v>1.3599999999999999</v>
      </c>
      <c r="V312">
        <v>0</v>
      </c>
      <c r="W312">
        <v>0</v>
      </c>
    </row>
    <row r="313" spans="2:24" x14ac:dyDescent="0.2">
      <c r="B313" t="s">
        <v>45</v>
      </c>
      <c r="C313">
        <v>0.48</v>
      </c>
      <c r="D313">
        <v>0.97</v>
      </c>
      <c r="E313">
        <v>0.56999999999999995</v>
      </c>
      <c r="F313">
        <v>1.27</v>
      </c>
      <c r="G313">
        <v>0.72000000000000008</v>
      </c>
      <c r="I313">
        <v>0.1</v>
      </c>
      <c r="K313">
        <v>0.97000000000000008</v>
      </c>
      <c r="L313">
        <v>0.42000000000000004</v>
      </c>
      <c r="M313">
        <v>0.51</v>
      </c>
      <c r="N313">
        <v>0.46</v>
      </c>
      <c r="O313">
        <v>0.31</v>
      </c>
      <c r="P313">
        <v>0.65</v>
      </c>
      <c r="S313">
        <v>0</v>
      </c>
      <c r="T313">
        <v>1.08</v>
      </c>
      <c r="U313">
        <v>0.53</v>
      </c>
      <c r="V313">
        <v>1.28</v>
      </c>
      <c r="W313">
        <v>0</v>
      </c>
    </row>
    <row r="314" spans="2:24" x14ac:dyDescent="0.2">
      <c r="B314" t="s">
        <v>58</v>
      </c>
      <c r="C314">
        <v>0.79</v>
      </c>
      <c r="D314">
        <v>1.6</v>
      </c>
      <c r="F314">
        <v>0.91</v>
      </c>
      <c r="G314">
        <v>1.08</v>
      </c>
      <c r="I314">
        <v>0</v>
      </c>
      <c r="K314">
        <v>0.83</v>
      </c>
      <c r="L314">
        <v>0.64</v>
      </c>
      <c r="M314">
        <v>1.3800000000000001</v>
      </c>
      <c r="N314">
        <v>0.66</v>
      </c>
      <c r="O314">
        <v>1.3500000000000003</v>
      </c>
      <c r="P314">
        <v>0</v>
      </c>
      <c r="S314">
        <v>0</v>
      </c>
      <c r="T314">
        <v>2.12</v>
      </c>
      <c r="U314">
        <v>1.57</v>
      </c>
      <c r="V314">
        <v>1.8600000000000003</v>
      </c>
      <c r="W314">
        <v>0</v>
      </c>
    </row>
    <row r="315" spans="2:24" x14ac:dyDescent="0.2">
      <c r="B315" t="s">
        <v>59</v>
      </c>
      <c r="C315">
        <v>0.05</v>
      </c>
      <c r="D315">
        <v>0.2</v>
      </c>
      <c r="F315">
        <v>0.05</v>
      </c>
      <c r="G315">
        <v>0.04</v>
      </c>
      <c r="I315">
        <v>0</v>
      </c>
      <c r="K315">
        <v>0.04</v>
      </c>
      <c r="L315">
        <v>0.23</v>
      </c>
      <c r="M315">
        <v>7.0000000000000007E-2</v>
      </c>
      <c r="N315">
        <v>0.1</v>
      </c>
      <c r="O315">
        <v>0.16</v>
      </c>
      <c r="P315">
        <v>0.02</v>
      </c>
      <c r="S315">
        <v>0</v>
      </c>
      <c r="T315">
        <v>0.15</v>
      </c>
      <c r="U315">
        <v>0.06</v>
      </c>
      <c r="V315">
        <v>0.24000000000000002</v>
      </c>
      <c r="W315">
        <v>0</v>
      </c>
    </row>
    <row r="316" spans="2:24" x14ac:dyDescent="0.2">
      <c r="B316" t="s">
        <v>60</v>
      </c>
      <c r="C316">
        <v>1.3</v>
      </c>
      <c r="D316">
        <v>1.86</v>
      </c>
      <c r="F316">
        <v>1.92</v>
      </c>
      <c r="G316">
        <v>1.3699999999999999</v>
      </c>
      <c r="I316">
        <v>0</v>
      </c>
      <c r="K316">
        <v>1.53</v>
      </c>
      <c r="L316">
        <v>1.4800000000000002</v>
      </c>
      <c r="M316">
        <v>1.65</v>
      </c>
      <c r="N316">
        <v>1.6600000000000001</v>
      </c>
      <c r="O316">
        <v>1.63</v>
      </c>
      <c r="P316">
        <v>0.69</v>
      </c>
      <c r="S316">
        <v>0</v>
      </c>
      <c r="T316">
        <v>1.5100000000000002</v>
      </c>
      <c r="U316">
        <v>1.9100000000000004</v>
      </c>
      <c r="V316">
        <v>2.83</v>
      </c>
      <c r="W316">
        <v>0</v>
      </c>
    </row>
    <row r="317" spans="2:24" x14ac:dyDescent="0.2">
      <c r="B317" t="s">
        <v>61</v>
      </c>
      <c r="C317">
        <v>1.6300000000000001</v>
      </c>
      <c r="D317">
        <v>1.86</v>
      </c>
      <c r="F317">
        <v>1.79</v>
      </c>
      <c r="G317">
        <v>0.72</v>
      </c>
      <c r="I317">
        <v>0</v>
      </c>
      <c r="K317">
        <v>1.7800000000000002</v>
      </c>
      <c r="L317">
        <v>1.76</v>
      </c>
      <c r="M317">
        <v>1.6</v>
      </c>
      <c r="N317">
        <v>1.52</v>
      </c>
      <c r="O317">
        <v>1.07</v>
      </c>
      <c r="P317">
        <v>2.1800000000000002</v>
      </c>
      <c r="S317">
        <v>0</v>
      </c>
      <c r="T317">
        <v>1.05</v>
      </c>
      <c r="U317">
        <v>2.2200000000000002</v>
      </c>
      <c r="V317">
        <v>2.7500000000000004</v>
      </c>
      <c r="W317">
        <v>0</v>
      </c>
    </row>
    <row r="318" spans="2:24" x14ac:dyDescent="0.2">
      <c r="B318" t="s">
        <v>62</v>
      </c>
      <c r="C318">
        <v>1.4100000000000001</v>
      </c>
      <c r="D318">
        <v>1.6900000000000002</v>
      </c>
      <c r="F318">
        <v>1.84</v>
      </c>
      <c r="G318">
        <v>1.5600000000000003</v>
      </c>
      <c r="I318">
        <v>0</v>
      </c>
      <c r="K318">
        <v>1.3900000000000001</v>
      </c>
      <c r="L318">
        <v>1.4700000000000002</v>
      </c>
      <c r="M318">
        <v>1.17</v>
      </c>
      <c r="N318">
        <v>1.88</v>
      </c>
      <c r="O318">
        <v>1.21</v>
      </c>
      <c r="P318">
        <v>1.62</v>
      </c>
      <c r="S318">
        <v>0</v>
      </c>
      <c r="T318">
        <v>0.83000000000000007</v>
      </c>
      <c r="U318">
        <v>1.33</v>
      </c>
      <c r="V318">
        <v>2.5300000000000002</v>
      </c>
      <c r="W318">
        <v>0</v>
      </c>
    </row>
    <row r="320" spans="2:24" x14ac:dyDescent="0.2">
      <c r="C320">
        <v>17.240000000000002</v>
      </c>
      <c r="D320">
        <v>25.13</v>
      </c>
      <c r="F320">
        <v>23.41</v>
      </c>
      <c r="G320">
        <v>15.39</v>
      </c>
      <c r="I320">
        <v>7.75</v>
      </c>
      <c r="K320">
        <v>20.380000000000003</v>
      </c>
      <c r="L320">
        <v>18.75</v>
      </c>
      <c r="M320">
        <v>17.96</v>
      </c>
      <c r="N320">
        <v>16.510000000000002</v>
      </c>
      <c r="O320">
        <v>17.259999999999998</v>
      </c>
      <c r="P320">
        <v>10.899999999999999</v>
      </c>
      <c r="S320">
        <v>13.23</v>
      </c>
      <c r="T320">
        <v>20.990000000000002</v>
      </c>
      <c r="U320">
        <v>21.489999999999995</v>
      </c>
      <c r="V320">
        <v>34.6</v>
      </c>
      <c r="W320">
        <v>0</v>
      </c>
    </row>
    <row r="322" spans="2:24" x14ac:dyDescent="0.2">
      <c r="B322">
        <v>2010</v>
      </c>
      <c r="C322" t="s">
        <v>1</v>
      </c>
      <c r="D322" t="s">
        <v>2</v>
      </c>
      <c r="E322" t="s">
        <v>3</v>
      </c>
      <c r="F322" t="s">
        <v>4</v>
      </c>
      <c r="G322" t="s">
        <v>5</v>
      </c>
      <c r="H322" t="s">
        <v>6</v>
      </c>
      <c r="I322" t="s">
        <v>7</v>
      </c>
      <c r="K322" t="s">
        <v>9</v>
      </c>
      <c r="L322" t="s">
        <v>10</v>
      </c>
      <c r="M322" t="s">
        <v>11</v>
      </c>
      <c r="N322" t="s">
        <v>12</v>
      </c>
      <c r="O322" t="s">
        <v>13</v>
      </c>
      <c r="P322" t="s">
        <v>14</v>
      </c>
      <c r="Q322" t="s">
        <v>15</v>
      </c>
      <c r="S322" t="s">
        <v>16</v>
      </c>
      <c r="T322" t="s">
        <v>17</v>
      </c>
      <c r="U322" t="s">
        <v>18</v>
      </c>
      <c r="V322" t="s">
        <v>19</v>
      </c>
      <c r="W322" t="s">
        <v>8</v>
      </c>
      <c r="X322">
        <v>2010</v>
      </c>
    </row>
    <row r="323" spans="2:24" x14ac:dyDescent="0.2">
      <c r="B323" t="s">
        <v>0</v>
      </c>
      <c r="C323">
        <v>1.18</v>
      </c>
      <c r="D323">
        <v>2.1100000000000003</v>
      </c>
      <c r="F323">
        <v>2.2700000000000005</v>
      </c>
      <c r="G323">
        <v>1.2700000000000002</v>
      </c>
      <c r="I323">
        <v>1.74</v>
      </c>
      <c r="K323">
        <v>2.6900000000000004</v>
      </c>
      <c r="L323">
        <v>2.2600000000000002</v>
      </c>
      <c r="M323">
        <v>1.52</v>
      </c>
      <c r="N323">
        <v>2.08</v>
      </c>
      <c r="O323">
        <v>1.8100000000000003</v>
      </c>
      <c r="S323">
        <v>2.0100000000000002</v>
      </c>
      <c r="T323">
        <v>1.3700000000000003</v>
      </c>
      <c r="U323">
        <v>1.9000000000000001</v>
      </c>
      <c r="V323">
        <v>4.51</v>
      </c>
      <c r="W323">
        <v>0</v>
      </c>
    </row>
    <row r="324" spans="2:24" x14ac:dyDescent="0.2">
      <c r="B324" t="s">
        <v>38</v>
      </c>
      <c r="C324">
        <v>1.08</v>
      </c>
      <c r="D324">
        <v>0.52</v>
      </c>
      <c r="F324">
        <v>1.03</v>
      </c>
      <c r="G324">
        <v>0.6</v>
      </c>
      <c r="I324">
        <v>0.48000000000000004</v>
      </c>
      <c r="K324">
        <v>0</v>
      </c>
      <c r="L324">
        <v>1.01</v>
      </c>
      <c r="M324">
        <v>0.38999999999999996</v>
      </c>
      <c r="N324">
        <v>0.7300000000000002</v>
      </c>
      <c r="O324">
        <v>0</v>
      </c>
      <c r="S324">
        <v>0.92</v>
      </c>
      <c r="T324">
        <v>0.55000000000000004</v>
      </c>
      <c r="U324">
        <v>0.35</v>
      </c>
      <c r="V324">
        <v>1.04</v>
      </c>
      <c r="W324">
        <v>0</v>
      </c>
    </row>
    <row r="325" spans="2:24" x14ac:dyDescent="0.2">
      <c r="B325" t="s">
        <v>40</v>
      </c>
      <c r="C325">
        <v>1.4400000000000002</v>
      </c>
      <c r="D325">
        <v>1.4</v>
      </c>
      <c r="F325">
        <v>1.1599999999999999</v>
      </c>
      <c r="G325">
        <v>0.8</v>
      </c>
      <c r="I325">
        <v>0.83000000000000007</v>
      </c>
      <c r="K325">
        <v>1.53</v>
      </c>
      <c r="L325">
        <v>1.06</v>
      </c>
      <c r="M325">
        <v>1.2100000000000002</v>
      </c>
      <c r="N325">
        <v>0.88000000000000012</v>
      </c>
      <c r="O325">
        <v>1.21</v>
      </c>
      <c r="S325">
        <v>0.5</v>
      </c>
      <c r="T325">
        <v>1.76</v>
      </c>
      <c r="U325">
        <v>1.38</v>
      </c>
      <c r="V325">
        <v>2.34</v>
      </c>
      <c r="W325">
        <v>0</v>
      </c>
    </row>
    <row r="326" spans="2:24" x14ac:dyDescent="0.2">
      <c r="B326" t="s">
        <v>41</v>
      </c>
      <c r="C326">
        <v>2.4</v>
      </c>
      <c r="D326">
        <v>2.0700000000000003</v>
      </c>
      <c r="F326">
        <v>2.14</v>
      </c>
      <c r="G326">
        <v>1.7</v>
      </c>
      <c r="I326">
        <v>2.15</v>
      </c>
      <c r="K326">
        <v>2.37</v>
      </c>
      <c r="L326">
        <v>2.1</v>
      </c>
      <c r="M326">
        <v>1.9700000000000002</v>
      </c>
      <c r="N326">
        <v>1.34</v>
      </c>
      <c r="O326">
        <v>0</v>
      </c>
      <c r="P326">
        <v>1.4000000000000001</v>
      </c>
      <c r="S326">
        <v>1.57</v>
      </c>
      <c r="T326">
        <v>1.27</v>
      </c>
      <c r="U326">
        <v>2.42</v>
      </c>
      <c r="V326">
        <v>3.6</v>
      </c>
      <c r="W326">
        <v>0</v>
      </c>
    </row>
    <row r="327" spans="2:24" x14ac:dyDescent="0.2">
      <c r="B327" t="s">
        <v>42</v>
      </c>
      <c r="C327">
        <v>2.1900000000000004</v>
      </c>
      <c r="D327">
        <v>1.9300000000000002</v>
      </c>
      <c r="F327">
        <v>1.51</v>
      </c>
      <c r="G327">
        <v>1.6500000000000001</v>
      </c>
      <c r="I327">
        <v>1.39</v>
      </c>
      <c r="K327">
        <v>2.2500000000000004</v>
      </c>
      <c r="L327">
        <v>2.37</v>
      </c>
      <c r="M327">
        <v>2.35</v>
      </c>
      <c r="N327">
        <v>2.59</v>
      </c>
      <c r="O327">
        <v>1.6400000000000001</v>
      </c>
      <c r="P327">
        <v>1.1000000000000001</v>
      </c>
      <c r="S327">
        <v>1.58</v>
      </c>
      <c r="T327">
        <v>1.86</v>
      </c>
      <c r="U327">
        <v>1.8100000000000003</v>
      </c>
      <c r="V327">
        <v>3.5999999999999996</v>
      </c>
      <c r="W327">
        <v>0</v>
      </c>
    </row>
    <row r="328" spans="2:24" x14ac:dyDescent="0.2">
      <c r="B328" t="s">
        <v>43</v>
      </c>
      <c r="C328">
        <v>2.8499999999999992</v>
      </c>
      <c r="D328">
        <v>2.77</v>
      </c>
      <c r="F328">
        <v>3.1999999999999997</v>
      </c>
      <c r="G328">
        <v>2.48</v>
      </c>
      <c r="I328">
        <v>2.44</v>
      </c>
      <c r="K328">
        <v>3.17</v>
      </c>
      <c r="L328">
        <v>2.52</v>
      </c>
      <c r="M328">
        <v>2.73</v>
      </c>
      <c r="N328">
        <v>2.75</v>
      </c>
      <c r="O328">
        <v>2.5100000000000002</v>
      </c>
      <c r="P328">
        <v>2.33</v>
      </c>
      <c r="S328">
        <v>2.6300000000000003</v>
      </c>
      <c r="T328">
        <v>2.16</v>
      </c>
      <c r="U328">
        <v>2.9099999999999997</v>
      </c>
      <c r="V328">
        <v>4.2200000000000006</v>
      </c>
      <c r="W328">
        <v>0</v>
      </c>
    </row>
    <row r="329" spans="2:24" x14ac:dyDescent="0.2">
      <c r="B329" t="s">
        <v>45</v>
      </c>
      <c r="C329">
        <v>0.34</v>
      </c>
      <c r="D329">
        <v>0.54</v>
      </c>
      <c r="F329">
        <v>0.42000000000000004</v>
      </c>
      <c r="G329">
        <v>0.34</v>
      </c>
      <c r="I329">
        <v>0.1</v>
      </c>
      <c r="K329">
        <v>0.4</v>
      </c>
      <c r="L329">
        <v>0</v>
      </c>
      <c r="M329">
        <v>0.33999999999999997</v>
      </c>
      <c r="N329">
        <v>0.22999999999999998</v>
      </c>
      <c r="O329">
        <v>0</v>
      </c>
      <c r="S329">
        <v>0.37</v>
      </c>
      <c r="T329">
        <v>0.24</v>
      </c>
      <c r="U329">
        <v>0.31</v>
      </c>
      <c r="V329">
        <v>1.2000000000000002</v>
      </c>
      <c r="W329">
        <v>0</v>
      </c>
    </row>
    <row r="330" spans="2:24" x14ac:dyDescent="0.2">
      <c r="B330" t="s">
        <v>58</v>
      </c>
      <c r="C330">
        <v>6.9999999999999993E-2</v>
      </c>
      <c r="D330">
        <v>0.48000000000000004</v>
      </c>
      <c r="F330">
        <v>0.48000000000000004</v>
      </c>
      <c r="G330">
        <v>0.57999999999999996</v>
      </c>
      <c r="I330">
        <v>0</v>
      </c>
      <c r="K330">
        <v>0.29000000000000004</v>
      </c>
      <c r="L330">
        <v>0.06</v>
      </c>
      <c r="M330">
        <v>0.22</v>
      </c>
      <c r="N330">
        <v>0.26</v>
      </c>
      <c r="O330">
        <v>0.03</v>
      </c>
      <c r="S330">
        <v>0.44</v>
      </c>
      <c r="T330">
        <v>0.38</v>
      </c>
      <c r="U330">
        <v>0</v>
      </c>
      <c r="V330">
        <v>0.15</v>
      </c>
      <c r="W330">
        <v>0</v>
      </c>
    </row>
    <row r="331" spans="2:24" x14ac:dyDescent="0.2">
      <c r="B331" t="s">
        <v>59</v>
      </c>
      <c r="C331">
        <v>0.53</v>
      </c>
      <c r="D331">
        <v>0.65999999999999992</v>
      </c>
      <c r="F331">
        <v>0.85</v>
      </c>
      <c r="G331">
        <v>1.0299999999999998</v>
      </c>
      <c r="I331">
        <v>0.52</v>
      </c>
      <c r="K331">
        <v>0.56000000000000005</v>
      </c>
      <c r="L331">
        <v>0.7</v>
      </c>
      <c r="M331">
        <v>0.64999999999999991</v>
      </c>
      <c r="N331">
        <v>2.2000000000000002</v>
      </c>
      <c r="O331">
        <v>0.62000000000000011</v>
      </c>
      <c r="P331">
        <v>0.28999999999999998</v>
      </c>
      <c r="S331">
        <v>0.69000000000000006</v>
      </c>
      <c r="T331">
        <v>0.63000000000000012</v>
      </c>
      <c r="U331">
        <v>0.87</v>
      </c>
      <c r="V331">
        <v>1.43</v>
      </c>
      <c r="W331">
        <v>0</v>
      </c>
    </row>
    <row r="332" spans="2:24" x14ac:dyDescent="0.2">
      <c r="B332" t="s">
        <v>60</v>
      </c>
      <c r="C332">
        <v>1.56</v>
      </c>
      <c r="D332">
        <v>1.5600000000000003</v>
      </c>
      <c r="F332">
        <v>2.2000000000000002</v>
      </c>
      <c r="G332">
        <v>1.6600000000000001</v>
      </c>
      <c r="I332">
        <v>1.9600000000000002</v>
      </c>
      <c r="K332">
        <v>1.7400000000000002</v>
      </c>
      <c r="L332">
        <v>1.9700000000000002</v>
      </c>
      <c r="M332">
        <v>1.49</v>
      </c>
      <c r="N332">
        <v>0.69</v>
      </c>
      <c r="O332">
        <v>0.93</v>
      </c>
      <c r="P332">
        <v>1</v>
      </c>
      <c r="S332">
        <v>2.0500000000000003</v>
      </c>
      <c r="T332">
        <v>1.1400000000000001</v>
      </c>
      <c r="U332">
        <v>1.82</v>
      </c>
      <c r="V332">
        <v>2.19</v>
      </c>
      <c r="W332">
        <v>0</v>
      </c>
    </row>
    <row r="333" spans="2:24" x14ac:dyDescent="0.2">
      <c r="B333" t="s">
        <v>61</v>
      </c>
      <c r="C333">
        <v>0.81</v>
      </c>
      <c r="D333">
        <v>2.52</v>
      </c>
      <c r="F333">
        <v>2.7</v>
      </c>
      <c r="G333">
        <v>1.1199999999999999</v>
      </c>
      <c r="I333">
        <v>3.22</v>
      </c>
      <c r="K333">
        <v>2.16</v>
      </c>
      <c r="L333">
        <v>1.9499999999999997</v>
      </c>
      <c r="M333">
        <v>2.2000000000000002</v>
      </c>
      <c r="N333">
        <v>1.55</v>
      </c>
      <c r="O333">
        <v>1.47</v>
      </c>
      <c r="S333">
        <v>2.64</v>
      </c>
      <c r="T333">
        <v>1.4200000000000002</v>
      </c>
      <c r="U333">
        <v>2.12</v>
      </c>
      <c r="V333">
        <v>3.52</v>
      </c>
      <c r="W333">
        <v>0</v>
      </c>
    </row>
    <row r="334" spans="2:24" x14ac:dyDescent="0.2">
      <c r="B334" t="s">
        <v>62</v>
      </c>
      <c r="C334">
        <v>2.83</v>
      </c>
      <c r="D334">
        <v>3.45</v>
      </c>
      <c r="F334">
        <v>3.4800000000000004</v>
      </c>
      <c r="G334">
        <v>1.7200000000000002</v>
      </c>
      <c r="I334">
        <v>2.5999999999999996</v>
      </c>
      <c r="K334">
        <v>3.73</v>
      </c>
      <c r="L334">
        <v>2.4800000000000004</v>
      </c>
      <c r="M334">
        <v>3.0500000000000003</v>
      </c>
      <c r="N334">
        <v>2.7700000000000005</v>
      </c>
      <c r="O334">
        <v>2.75</v>
      </c>
      <c r="S334">
        <v>2.2800000000000002</v>
      </c>
      <c r="T334">
        <v>1.69</v>
      </c>
      <c r="U334">
        <v>2.99</v>
      </c>
      <c r="V334">
        <v>5.28</v>
      </c>
      <c r="W334">
        <v>0</v>
      </c>
    </row>
    <row r="336" spans="2:24" x14ac:dyDescent="0.2">
      <c r="C336">
        <v>17.28</v>
      </c>
      <c r="D336">
        <v>20.010000000000002</v>
      </c>
      <c r="F336">
        <v>21.44</v>
      </c>
      <c r="G336">
        <v>14.95</v>
      </c>
      <c r="I336">
        <v>17.43</v>
      </c>
      <c r="K336">
        <v>20.890000000000004</v>
      </c>
      <c r="L336">
        <v>18.48</v>
      </c>
      <c r="M336">
        <v>18.12</v>
      </c>
      <c r="N336">
        <v>18.070000000000004</v>
      </c>
      <c r="O336">
        <v>12.97</v>
      </c>
      <c r="S336">
        <v>17.68</v>
      </c>
      <c r="T336">
        <v>14.470000000000004</v>
      </c>
      <c r="U336">
        <v>18.880000000000003</v>
      </c>
      <c r="V336">
        <v>33.08</v>
      </c>
      <c r="W336">
        <v>0</v>
      </c>
    </row>
    <row r="338" spans="2:24" x14ac:dyDescent="0.2">
      <c r="B338">
        <v>2011</v>
      </c>
      <c r="C338" t="s">
        <v>1</v>
      </c>
      <c r="D338" t="s">
        <v>2</v>
      </c>
      <c r="E338" t="s">
        <v>3</v>
      </c>
      <c r="F338" t="s">
        <v>4</v>
      </c>
      <c r="G338" t="s">
        <v>5</v>
      </c>
      <c r="H338" t="s">
        <v>6</v>
      </c>
      <c r="I338" t="s">
        <v>7</v>
      </c>
      <c r="K338" t="s">
        <v>9</v>
      </c>
      <c r="L338" t="s">
        <v>10</v>
      </c>
      <c r="M338" t="s">
        <v>11</v>
      </c>
      <c r="N338" t="s">
        <v>12</v>
      </c>
      <c r="O338" t="s">
        <v>13</v>
      </c>
      <c r="P338" t="s">
        <v>14</v>
      </c>
      <c r="Q338" t="s">
        <v>15</v>
      </c>
      <c r="S338" t="s">
        <v>16</v>
      </c>
      <c r="T338" t="s">
        <v>17</v>
      </c>
      <c r="U338" t="s">
        <v>18</v>
      </c>
      <c r="V338" t="s">
        <v>19</v>
      </c>
      <c r="W338" t="s">
        <v>92</v>
      </c>
      <c r="X338">
        <v>2011</v>
      </c>
    </row>
    <row r="339" spans="2:24" x14ac:dyDescent="0.2">
      <c r="B339" t="s">
        <v>0</v>
      </c>
      <c r="C339">
        <v>1.6300000000000001</v>
      </c>
      <c r="D339">
        <v>2.1800000000000006</v>
      </c>
      <c r="F339">
        <v>2.4500000000000002</v>
      </c>
      <c r="G339">
        <v>1.4200000000000002</v>
      </c>
      <c r="H339">
        <v>0</v>
      </c>
      <c r="I339">
        <v>2.06</v>
      </c>
      <c r="K339">
        <v>2.0100000000000002</v>
      </c>
      <c r="L339">
        <v>1.62</v>
      </c>
      <c r="M339">
        <v>1.75</v>
      </c>
      <c r="N339">
        <v>1.69</v>
      </c>
      <c r="O339">
        <v>1.5300000000000002</v>
      </c>
      <c r="P339">
        <v>2.5</v>
      </c>
      <c r="S339">
        <v>1.32</v>
      </c>
      <c r="T339">
        <v>1.4200000000000002</v>
      </c>
      <c r="U339">
        <v>1.75</v>
      </c>
      <c r="V339">
        <v>3.5100000000000002</v>
      </c>
      <c r="W339">
        <v>0</v>
      </c>
    </row>
    <row r="340" spans="2:24" x14ac:dyDescent="0.2">
      <c r="B340" t="s">
        <v>38</v>
      </c>
      <c r="C340">
        <v>1.2100000000000002</v>
      </c>
      <c r="D340">
        <v>4.66</v>
      </c>
      <c r="F340">
        <v>2.46</v>
      </c>
      <c r="G340">
        <v>1.02</v>
      </c>
      <c r="H340">
        <v>0</v>
      </c>
      <c r="I340">
        <v>1.4</v>
      </c>
      <c r="K340">
        <v>1.8800000000000001</v>
      </c>
      <c r="L340">
        <v>1.53</v>
      </c>
      <c r="M340">
        <v>2.99</v>
      </c>
      <c r="N340">
        <v>1.88</v>
      </c>
      <c r="O340">
        <v>2.27</v>
      </c>
      <c r="P340">
        <v>0.7</v>
      </c>
      <c r="S340">
        <v>1.1599999999999999</v>
      </c>
      <c r="T340">
        <v>2.29</v>
      </c>
      <c r="U340">
        <v>0.25</v>
      </c>
      <c r="V340">
        <v>6.26</v>
      </c>
      <c r="W340">
        <v>0</v>
      </c>
    </row>
    <row r="341" spans="2:24" x14ac:dyDescent="0.2">
      <c r="B341" t="s">
        <v>40</v>
      </c>
      <c r="C341">
        <v>2.7500000000000004</v>
      </c>
      <c r="D341">
        <v>2.3999999999999995</v>
      </c>
      <c r="F341">
        <v>3.7300000000000009</v>
      </c>
      <c r="G341">
        <v>1.94</v>
      </c>
      <c r="H341">
        <v>0</v>
      </c>
      <c r="I341">
        <v>3.08</v>
      </c>
      <c r="K341">
        <v>3.46</v>
      </c>
      <c r="L341">
        <v>3.4000000000000004</v>
      </c>
      <c r="M341">
        <v>2.2599999999999998</v>
      </c>
      <c r="N341">
        <v>1.87</v>
      </c>
      <c r="O341">
        <v>2.1</v>
      </c>
      <c r="P341">
        <v>2.1</v>
      </c>
      <c r="S341">
        <v>4.16</v>
      </c>
      <c r="T341">
        <v>1.4399999999999997</v>
      </c>
      <c r="U341">
        <v>3.6700000000000004</v>
      </c>
      <c r="V341">
        <v>5.1400000000000006</v>
      </c>
      <c r="W341">
        <v>0</v>
      </c>
    </row>
    <row r="342" spans="2:24" x14ac:dyDescent="0.2">
      <c r="B342" t="s">
        <v>41</v>
      </c>
      <c r="C342">
        <v>2.3400000000000003</v>
      </c>
      <c r="D342">
        <v>2.7300000000000004</v>
      </c>
      <c r="F342">
        <v>2.41</v>
      </c>
      <c r="G342">
        <v>1.8400000000000003</v>
      </c>
      <c r="H342">
        <v>0</v>
      </c>
      <c r="I342">
        <v>2.0300000000000002</v>
      </c>
      <c r="K342">
        <v>2.9</v>
      </c>
      <c r="L342">
        <v>2.0800000000000005</v>
      </c>
      <c r="M342">
        <v>2.41</v>
      </c>
      <c r="N342">
        <v>2.0200000000000005</v>
      </c>
      <c r="O342">
        <v>2.21</v>
      </c>
      <c r="P342">
        <v>2.27</v>
      </c>
      <c r="S342">
        <v>1.93</v>
      </c>
      <c r="T342">
        <v>1.8399999999999999</v>
      </c>
      <c r="U342">
        <v>3.46</v>
      </c>
      <c r="V342">
        <v>4.6500000000000004</v>
      </c>
      <c r="W342">
        <v>0</v>
      </c>
    </row>
    <row r="343" spans="2:24" x14ac:dyDescent="0.2">
      <c r="B343" t="s">
        <v>42</v>
      </c>
      <c r="C343">
        <v>3.2399999999999998</v>
      </c>
      <c r="D343">
        <v>3.47</v>
      </c>
      <c r="F343">
        <v>2.9799999999999995</v>
      </c>
      <c r="G343">
        <v>3</v>
      </c>
      <c r="H343">
        <v>0</v>
      </c>
      <c r="I343">
        <v>2.56</v>
      </c>
      <c r="K343">
        <v>3.11</v>
      </c>
      <c r="L343">
        <v>2.8200000000000003</v>
      </c>
      <c r="M343">
        <v>3.39</v>
      </c>
      <c r="N343">
        <v>2.8</v>
      </c>
      <c r="O343">
        <v>3.0500000000000003</v>
      </c>
      <c r="P343">
        <v>0</v>
      </c>
      <c r="S343">
        <v>2.77</v>
      </c>
      <c r="T343">
        <v>3.27</v>
      </c>
      <c r="U343">
        <v>2.8</v>
      </c>
      <c r="V343">
        <v>4.6999999999999993</v>
      </c>
      <c r="W343">
        <v>0</v>
      </c>
    </row>
    <row r="344" spans="2:24" x14ac:dyDescent="0.2">
      <c r="B344" t="s">
        <v>43</v>
      </c>
      <c r="C344">
        <v>0.91</v>
      </c>
      <c r="D344">
        <v>1.7499999999999998</v>
      </c>
      <c r="F344">
        <v>1.36</v>
      </c>
      <c r="G344">
        <v>1.65</v>
      </c>
      <c r="H344">
        <v>0</v>
      </c>
      <c r="I344">
        <v>0.38</v>
      </c>
      <c r="K344">
        <v>1.05</v>
      </c>
      <c r="L344">
        <v>0.82000000000000017</v>
      </c>
      <c r="M344">
        <v>1.3500000000000003</v>
      </c>
      <c r="N344">
        <v>0.49</v>
      </c>
      <c r="O344">
        <v>1.87</v>
      </c>
      <c r="P344">
        <v>1.7800000000000002</v>
      </c>
      <c r="S344">
        <v>0.96</v>
      </c>
      <c r="T344">
        <v>1.97</v>
      </c>
      <c r="U344">
        <v>0.55000000000000004</v>
      </c>
      <c r="V344">
        <v>2.4400000000000004</v>
      </c>
      <c r="W344">
        <v>0</v>
      </c>
    </row>
    <row r="345" spans="2:24" x14ac:dyDescent="0.2">
      <c r="B345" t="s">
        <v>45</v>
      </c>
      <c r="C345">
        <v>0.08</v>
      </c>
      <c r="D345">
        <v>0.3</v>
      </c>
      <c r="F345">
        <v>0.27</v>
      </c>
      <c r="G345">
        <v>0.24000000000000002</v>
      </c>
      <c r="H345">
        <v>0</v>
      </c>
      <c r="K345">
        <v>0.15</v>
      </c>
      <c r="L345">
        <v>0.25</v>
      </c>
      <c r="M345">
        <v>0.57000000000000006</v>
      </c>
      <c r="N345">
        <v>0.22</v>
      </c>
      <c r="O345">
        <v>0.25</v>
      </c>
      <c r="P345">
        <v>0.30000000000000004</v>
      </c>
      <c r="S345">
        <v>0.26</v>
      </c>
      <c r="T345">
        <v>0.43</v>
      </c>
      <c r="U345">
        <v>0</v>
      </c>
      <c r="V345">
        <v>0.46</v>
      </c>
      <c r="W345">
        <v>0</v>
      </c>
    </row>
    <row r="346" spans="2:24" x14ac:dyDescent="0.2">
      <c r="B346" t="s">
        <v>58</v>
      </c>
      <c r="C346">
        <v>7.0000000000000007E-2</v>
      </c>
      <c r="D346">
        <v>0.03</v>
      </c>
      <c r="F346">
        <v>0.02</v>
      </c>
      <c r="G346">
        <v>0</v>
      </c>
      <c r="H346">
        <v>0</v>
      </c>
      <c r="K346">
        <v>0.2</v>
      </c>
      <c r="L346">
        <v>0</v>
      </c>
      <c r="M346">
        <v>0.12</v>
      </c>
      <c r="N346">
        <v>0</v>
      </c>
      <c r="O346">
        <v>0.02</v>
      </c>
      <c r="P346">
        <v>0</v>
      </c>
      <c r="S346">
        <v>0</v>
      </c>
      <c r="T346">
        <v>0.04</v>
      </c>
      <c r="U346">
        <v>0.22</v>
      </c>
      <c r="V346">
        <v>0.17</v>
      </c>
      <c r="W346">
        <v>0</v>
      </c>
    </row>
    <row r="347" spans="2:24" x14ac:dyDescent="0.2">
      <c r="B347" t="s">
        <v>59</v>
      </c>
      <c r="C347">
        <v>0.11</v>
      </c>
      <c r="D347">
        <v>0.23</v>
      </c>
      <c r="F347">
        <v>0.25</v>
      </c>
      <c r="G347">
        <v>0.28000000000000003</v>
      </c>
      <c r="H347">
        <v>0</v>
      </c>
      <c r="K347">
        <v>0.14000000000000001</v>
      </c>
      <c r="L347">
        <v>0.08</v>
      </c>
      <c r="M347">
        <v>0.24</v>
      </c>
      <c r="N347">
        <v>0.14000000000000001</v>
      </c>
      <c r="O347">
        <v>0.15</v>
      </c>
      <c r="P347">
        <v>0</v>
      </c>
      <c r="S347">
        <v>0.08</v>
      </c>
      <c r="T347">
        <v>0.1</v>
      </c>
      <c r="U347">
        <v>0</v>
      </c>
      <c r="V347">
        <v>0.4</v>
      </c>
      <c r="W347">
        <v>0</v>
      </c>
    </row>
    <row r="348" spans="2:24" x14ac:dyDescent="0.2">
      <c r="B348" t="s">
        <v>60</v>
      </c>
      <c r="C348">
        <v>1.1200000000000001</v>
      </c>
      <c r="D348">
        <v>1.6</v>
      </c>
      <c r="F348">
        <v>1.83</v>
      </c>
      <c r="G348">
        <v>1.4500000000000002</v>
      </c>
      <c r="H348">
        <v>0</v>
      </c>
      <c r="K348">
        <v>1.28</v>
      </c>
      <c r="L348">
        <v>1.1400000000000001</v>
      </c>
      <c r="M348">
        <v>1.6199999999999999</v>
      </c>
      <c r="N348">
        <v>0.66</v>
      </c>
      <c r="O348">
        <v>1.21</v>
      </c>
      <c r="P348">
        <v>1</v>
      </c>
      <c r="S348">
        <v>1.5799999999999998</v>
      </c>
      <c r="T348">
        <v>1.25</v>
      </c>
      <c r="U348">
        <v>1.2</v>
      </c>
      <c r="V348">
        <v>2.25</v>
      </c>
      <c r="W348">
        <v>0</v>
      </c>
    </row>
    <row r="349" spans="2:24" x14ac:dyDescent="0.2">
      <c r="B349" t="s">
        <v>61</v>
      </c>
      <c r="C349">
        <v>1.5200000000000005</v>
      </c>
      <c r="D349">
        <v>2.2199999999999998</v>
      </c>
      <c r="F349">
        <v>1.7200000000000002</v>
      </c>
      <c r="G349">
        <v>1.3800000000000001</v>
      </c>
      <c r="H349">
        <v>0</v>
      </c>
      <c r="K349">
        <v>1.8700000000000003</v>
      </c>
      <c r="L349">
        <v>1.6300000000000001</v>
      </c>
      <c r="M349">
        <v>2</v>
      </c>
      <c r="N349">
        <v>1.4900000000000002</v>
      </c>
      <c r="O349">
        <v>2.11</v>
      </c>
      <c r="P349">
        <v>0.92</v>
      </c>
      <c r="S349">
        <v>1.2500000000000002</v>
      </c>
      <c r="T349">
        <v>1.5300000000000002</v>
      </c>
      <c r="U349">
        <v>2.3400000000000003</v>
      </c>
      <c r="V349">
        <v>2.99</v>
      </c>
      <c r="W349">
        <v>0</v>
      </c>
    </row>
    <row r="350" spans="2:24" x14ac:dyDescent="0.2">
      <c r="B350" t="s">
        <v>62</v>
      </c>
      <c r="C350">
        <v>0.82000000000000006</v>
      </c>
      <c r="D350">
        <v>1.56</v>
      </c>
      <c r="F350">
        <v>1.69</v>
      </c>
      <c r="G350">
        <v>1.02</v>
      </c>
      <c r="H350">
        <v>0</v>
      </c>
      <c r="I350">
        <v>0.98</v>
      </c>
      <c r="K350">
        <v>0.97</v>
      </c>
      <c r="L350">
        <v>1.26</v>
      </c>
      <c r="M350">
        <v>1.24</v>
      </c>
      <c r="N350">
        <v>0.85000000000000009</v>
      </c>
      <c r="O350">
        <v>1.06</v>
      </c>
      <c r="P350">
        <v>1.3</v>
      </c>
      <c r="S350">
        <v>1.3699999999999999</v>
      </c>
      <c r="T350">
        <v>1.2200000000000002</v>
      </c>
      <c r="U350">
        <v>2.0299999999999998</v>
      </c>
      <c r="V350">
        <v>2.42</v>
      </c>
      <c r="W350">
        <v>0</v>
      </c>
    </row>
    <row r="352" spans="2:24" x14ac:dyDescent="0.2">
      <c r="C352">
        <v>15.8</v>
      </c>
      <c r="D352">
        <v>23.130000000000003</v>
      </c>
      <c r="F352">
        <v>21.169999999999998</v>
      </c>
      <c r="G352">
        <v>15.24</v>
      </c>
      <c r="H352">
        <v>0</v>
      </c>
      <c r="K352">
        <v>19.02</v>
      </c>
      <c r="L352">
        <v>16.630000000000003</v>
      </c>
      <c r="M352">
        <v>19.939999999999998</v>
      </c>
      <c r="N352">
        <v>14.110000000000001</v>
      </c>
      <c r="O352">
        <v>17.829999999999998</v>
      </c>
      <c r="P352">
        <v>12.870000000000003</v>
      </c>
      <c r="S352">
        <v>16.84</v>
      </c>
      <c r="T352">
        <v>16.799999999999997</v>
      </c>
      <c r="U352">
        <v>18.270000000000003</v>
      </c>
      <c r="V352">
        <v>35.390000000000008</v>
      </c>
      <c r="W352">
        <v>0</v>
      </c>
    </row>
    <row r="354" spans="2:24" x14ac:dyDescent="0.2">
      <c r="B354">
        <v>2012</v>
      </c>
      <c r="C354" t="s">
        <v>1</v>
      </c>
      <c r="D354" t="s">
        <v>88</v>
      </c>
      <c r="E354" t="s">
        <v>113</v>
      </c>
      <c r="F354" t="s">
        <v>4</v>
      </c>
      <c r="G354" t="s">
        <v>5</v>
      </c>
      <c r="H354" t="s">
        <v>6</v>
      </c>
      <c r="I354" t="s">
        <v>95</v>
      </c>
      <c r="K354" t="s">
        <v>9</v>
      </c>
      <c r="L354" t="s">
        <v>97</v>
      </c>
      <c r="M354" t="s">
        <v>11</v>
      </c>
      <c r="N354" t="s">
        <v>90</v>
      </c>
      <c r="O354" t="s">
        <v>13</v>
      </c>
      <c r="P354" t="s">
        <v>14</v>
      </c>
      <c r="Q354" t="s">
        <v>15</v>
      </c>
      <c r="S354" t="s">
        <v>16</v>
      </c>
      <c r="T354" t="s">
        <v>17</v>
      </c>
      <c r="U354" t="s">
        <v>18</v>
      </c>
      <c r="V354" t="s">
        <v>19</v>
      </c>
      <c r="W354" t="s">
        <v>96</v>
      </c>
      <c r="X354">
        <v>2012</v>
      </c>
    </row>
    <row r="355" spans="2:24" x14ac:dyDescent="0.2">
      <c r="B355" t="s">
        <v>0</v>
      </c>
      <c r="C355">
        <v>1.8300000000000003</v>
      </c>
      <c r="D355">
        <v>4.12</v>
      </c>
      <c r="F355">
        <v>3.4499999999999997</v>
      </c>
      <c r="G355">
        <v>2.35</v>
      </c>
      <c r="H355">
        <v>0</v>
      </c>
      <c r="I355">
        <v>1.71</v>
      </c>
      <c r="K355">
        <v>3.4599999999999995</v>
      </c>
      <c r="L355">
        <v>1.94</v>
      </c>
      <c r="M355">
        <v>3.6199999999999997</v>
      </c>
      <c r="N355">
        <v>2.02</v>
      </c>
      <c r="O355">
        <v>2.69</v>
      </c>
      <c r="P355">
        <v>0</v>
      </c>
      <c r="S355">
        <v>4.2799999999999994</v>
      </c>
      <c r="T355">
        <v>4.339999999999999</v>
      </c>
      <c r="U355">
        <v>3.2099999999999995</v>
      </c>
      <c r="V355">
        <v>6.4300000000000006</v>
      </c>
      <c r="W355">
        <v>0</v>
      </c>
    </row>
    <row r="356" spans="2:24" x14ac:dyDescent="0.2">
      <c r="B356" t="s">
        <v>38</v>
      </c>
      <c r="C356">
        <v>1.62</v>
      </c>
      <c r="D356">
        <v>2.21</v>
      </c>
      <c r="F356">
        <v>1.9000000000000004</v>
      </c>
      <c r="G356">
        <v>0.85</v>
      </c>
      <c r="H356">
        <v>0</v>
      </c>
      <c r="I356">
        <v>1.7400000000000002</v>
      </c>
      <c r="K356">
        <v>1.6</v>
      </c>
      <c r="L356">
        <v>1.7800000000000002</v>
      </c>
      <c r="M356">
        <v>1.71</v>
      </c>
      <c r="N356">
        <v>1.1300000000000001</v>
      </c>
      <c r="O356">
        <v>1.52</v>
      </c>
      <c r="P356">
        <v>0.36</v>
      </c>
      <c r="S356">
        <v>1.1900000000000002</v>
      </c>
      <c r="T356">
        <v>0.99</v>
      </c>
      <c r="U356">
        <v>1.23</v>
      </c>
      <c r="V356">
        <v>3.4600000000000004</v>
      </c>
      <c r="W356">
        <v>0</v>
      </c>
    </row>
    <row r="357" spans="2:24" x14ac:dyDescent="0.2">
      <c r="B357" t="s">
        <v>40</v>
      </c>
      <c r="C357">
        <v>5.0999999999999988</v>
      </c>
      <c r="D357">
        <v>5.42</v>
      </c>
      <c r="F357">
        <v>5.31</v>
      </c>
      <c r="G357">
        <v>3.31</v>
      </c>
      <c r="H357">
        <v>0</v>
      </c>
      <c r="I357">
        <v>5.6599999999999993</v>
      </c>
      <c r="K357">
        <v>5.52</v>
      </c>
      <c r="L357">
        <v>5.3699999999999992</v>
      </c>
      <c r="M357">
        <v>5.48</v>
      </c>
      <c r="N357">
        <v>4.32</v>
      </c>
      <c r="O357">
        <v>4.6399999999999988</v>
      </c>
      <c r="P357">
        <v>3.83</v>
      </c>
      <c r="S357">
        <v>4.1499999999999995</v>
      </c>
      <c r="T357">
        <v>5</v>
      </c>
      <c r="U357">
        <v>5.65</v>
      </c>
      <c r="V357">
        <v>9.2799999999999994</v>
      </c>
      <c r="W357">
        <v>0</v>
      </c>
    </row>
    <row r="358" spans="2:24" x14ac:dyDescent="0.2">
      <c r="B358" t="s">
        <v>41</v>
      </c>
      <c r="C358">
        <v>1.84</v>
      </c>
      <c r="D358">
        <v>2.37</v>
      </c>
      <c r="F358">
        <v>3.0100000000000002</v>
      </c>
      <c r="G358">
        <v>2.6399999999999997</v>
      </c>
      <c r="H358">
        <v>0</v>
      </c>
      <c r="I358">
        <v>3.09</v>
      </c>
      <c r="K358">
        <v>2.6300000000000003</v>
      </c>
      <c r="L358">
        <v>2.83</v>
      </c>
      <c r="M358">
        <v>2.4800000000000004</v>
      </c>
      <c r="N358">
        <v>2.6</v>
      </c>
      <c r="O358">
        <v>1.85</v>
      </c>
      <c r="P358">
        <v>2.16</v>
      </c>
      <c r="S358">
        <v>2.8400000000000003</v>
      </c>
      <c r="T358">
        <v>1.96</v>
      </c>
      <c r="U358">
        <v>2.5700000000000003</v>
      </c>
      <c r="V358">
        <v>3.31</v>
      </c>
      <c r="W358">
        <v>0</v>
      </c>
    </row>
    <row r="359" spans="2:24" x14ac:dyDescent="0.2">
      <c r="B359" t="s">
        <v>42</v>
      </c>
      <c r="C359">
        <v>0.8600000000000001</v>
      </c>
      <c r="D359">
        <v>1.53</v>
      </c>
      <c r="F359">
        <v>1.24</v>
      </c>
      <c r="G359">
        <v>0.74</v>
      </c>
      <c r="H359">
        <v>0</v>
      </c>
      <c r="I359">
        <v>1.03</v>
      </c>
      <c r="K359">
        <v>1.18</v>
      </c>
      <c r="L359">
        <v>1.0100000000000002</v>
      </c>
      <c r="M359">
        <v>0.74</v>
      </c>
      <c r="N359">
        <v>0.95000000000000007</v>
      </c>
      <c r="O359">
        <v>0.82000000000000006</v>
      </c>
      <c r="P359">
        <v>1.5</v>
      </c>
      <c r="S359">
        <v>1.0900000000000001</v>
      </c>
      <c r="T359">
        <v>1.04</v>
      </c>
      <c r="U359">
        <v>0.80999999999999994</v>
      </c>
      <c r="V359">
        <v>2.0699999999999998</v>
      </c>
      <c r="W359">
        <v>0</v>
      </c>
    </row>
    <row r="360" spans="2:24" x14ac:dyDescent="0.2">
      <c r="B360" t="s">
        <v>43</v>
      </c>
      <c r="C360">
        <v>2.2000000000000002</v>
      </c>
      <c r="D360">
        <v>2.5499999999999998</v>
      </c>
      <c r="F360">
        <v>2.63</v>
      </c>
      <c r="G360">
        <v>2.3200000000000003</v>
      </c>
      <c r="H360">
        <v>0</v>
      </c>
      <c r="I360">
        <v>2.65</v>
      </c>
      <c r="K360">
        <v>2.5</v>
      </c>
      <c r="L360">
        <v>2.1600000000000006</v>
      </c>
      <c r="M360">
        <v>2.56</v>
      </c>
      <c r="N360">
        <v>2.7</v>
      </c>
      <c r="O360">
        <v>2.1199999999999997</v>
      </c>
      <c r="P360">
        <v>2.02</v>
      </c>
      <c r="S360">
        <v>2.5100000000000002</v>
      </c>
      <c r="T360">
        <v>2.38</v>
      </c>
      <c r="U360">
        <v>2.37</v>
      </c>
      <c r="V360">
        <v>3.52</v>
      </c>
      <c r="W360">
        <v>0</v>
      </c>
    </row>
    <row r="361" spans="2:24" x14ac:dyDescent="0.2">
      <c r="B361" t="s">
        <v>45</v>
      </c>
      <c r="C361">
        <v>0.64000000000000012</v>
      </c>
      <c r="D361">
        <v>1.59</v>
      </c>
      <c r="F361">
        <v>1</v>
      </c>
      <c r="G361">
        <v>0.42</v>
      </c>
      <c r="H361">
        <v>0</v>
      </c>
      <c r="I361">
        <v>1.95</v>
      </c>
      <c r="K361">
        <v>0.75000000000000011</v>
      </c>
      <c r="L361">
        <v>1.27</v>
      </c>
      <c r="M361">
        <v>1.27</v>
      </c>
      <c r="N361">
        <v>0.85</v>
      </c>
      <c r="O361">
        <v>0.79</v>
      </c>
      <c r="P361">
        <v>0.85000000000000009</v>
      </c>
      <c r="S361">
        <v>0.58000000000000007</v>
      </c>
      <c r="T361">
        <v>1.23</v>
      </c>
      <c r="U361">
        <v>1.89</v>
      </c>
      <c r="V361">
        <v>1.5899999999999999</v>
      </c>
      <c r="W361">
        <v>0</v>
      </c>
    </row>
    <row r="362" spans="2:24" x14ac:dyDescent="0.2">
      <c r="B362" t="s">
        <v>58</v>
      </c>
      <c r="C362">
        <v>0</v>
      </c>
      <c r="D362">
        <v>0.02</v>
      </c>
      <c r="F362">
        <v>0</v>
      </c>
      <c r="G362">
        <v>0</v>
      </c>
      <c r="H362">
        <v>0</v>
      </c>
      <c r="I362">
        <v>0</v>
      </c>
      <c r="K362">
        <v>0</v>
      </c>
      <c r="L362">
        <v>0</v>
      </c>
      <c r="M362">
        <v>0</v>
      </c>
      <c r="N362">
        <v>0</v>
      </c>
      <c r="O362">
        <v>0.08</v>
      </c>
      <c r="P362">
        <v>0</v>
      </c>
      <c r="S362">
        <v>0</v>
      </c>
      <c r="T362">
        <v>0.06</v>
      </c>
      <c r="U362">
        <v>0</v>
      </c>
      <c r="V362">
        <v>0</v>
      </c>
      <c r="W362">
        <v>0</v>
      </c>
    </row>
    <row r="363" spans="2:24" x14ac:dyDescent="0.2">
      <c r="B363" t="s">
        <v>59</v>
      </c>
      <c r="C363">
        <v>0</v>
      </c>
      <c r="D363">
        <v>0</v>
      </c>
      <c r="F363">
        <v>0</v>
      </c>
      <c r="G363">
        <v>0</v>
      </c>
      <c r="H363">
        <v>0</v>
      </c>
      <c r="I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S363">
        <v>0</v>
      </c>
      <c r="T363">
        <v>0</v>
      </c>
      <c r="U363">
        <v>0</v>
      </c>
      <c r="V363">
        <v>0</v>
      </c>
      <c r="W363">
        <v>0</v>
      </c>
    </row>
    <row r="364" spans="2:24" x14ac:dyDescent="0.2">
      <c r="B364" t="s">
        <v>60</v>
      </c>
      <c r="C364">
        <v>2.04</v>
      </c>
      <c r="D364">
        <v>3.04</v>
      </c>
      <c r="E364">
        <v>2.19</v>
      </c>
      <c r="F364">
        <v>2.8800000000000003</v>
      </c>
      <c r="G364">
        <v>2.88</v>
      </c>
      <c r="H364">
        <v>0</v>
      </c>
      <c r="I364">
        <v>2.41</v>
      </c>
      <c r="K364">
        <v>2.5500000000000003</v>
      </c>
      <c r="L364">
        <v>2.5</v>
      </c>
      <c r="M364">
        <v>3.3299999999999996</v>
      </c>
      <c r="N364">
        <v>2.35</v>
      </c>
      <c r="O364">
        <v>2.59</v>
      </c>
      <c r="P364">
        <v>0</v>
      </c>
      <c r="S364">
        <v>2.46</v>
      </c>
      <c r="T364">
        <v>2.4700000000000002</v>
      </c>
      <c r="U364">
        <v>2.9199999999999995</v>
      </c>
      <c r="V364">
        <v>3.75</v>
      </c>
      <c r="W364">
        <v>2.2000000000000002</v>
      </c>
    </row>
    <row r="365" spans="2:24" x14ac:dyDescent="0.2">
      <c r="B365" t="s">
        <v>61</v>
      </c>
      <c r="C365">
        <v>1.9300000000000002</v>
      </c>
      <c r="D365">
        <v>2.1500000000000004</v>
      </c>
      <c r="E365">
        <v>2</v>
      </c>
      <c r="F365">
        <v>2.21</v>
      </c>
      <c r="G365">
        <v>1.6099999999999999</v>
      </c>
      <c r="H365">
        <v>0</v>
      </c>
      <c r="I365">
        <v>2.9899999999999993</v>
      </c>
      <c r="K365">
        <v>2.37</v>
      </c>
      <c r="L365">
        <v>2.5299999999999994</v>
      </c>
      <c r="M365">
        <v>2.1800000000000002</v>
      </c>
      <c r="N365">
        <v>2.42</v>
      </c>
      <c r="O365">
        <v>1.54</v>
      </c>
      <c r="P365">
        <v>0</v>
      </c>
      <c r="S365">
        <v>2.36</v>
      </c>
      <c r="T365">
        <v>1.48</v>
      </c>
      <c r="U365">
        <v>2.61</v>
      </c>
      <c r="V365">
        <v>4</v>
      </c>
      <c r="W365">
        <v>1.85</v>
      </c>
    </row>
    <row r="366" spans="2:24" x14ac:dyDescent="0.2">
      <c r="B366" t="s">
        <v>62</v>
      </c>
      <c r="C366">
        <v>1.4900000000000004</v>
      </c>
      <c r="D366">
        <v>2.8899999999999997</v>
      </c>
      <c r="E366">
        <v>1.1599999999999999</v>
      </c>
      <c r="F366">
        <v>2.3200000000000003</v>
      </c>
      <c r="G366">
        <v>1.0900000000000001</v>
      </c>
      <c r="H366">
        <v>0</v>
      </c>
      <c r="I366">
        <v>2.96</v>
      </c>
      <c r="K366">
        <v>2.4799999999999995</v>
      </c>
      <c r="L366">
        <v>1.9500000000000004</v>
      </c>
      <c r="M366">
        <v>1.9800000000000002</v>
      </c>
      <c r="N366">
        <v>1.5100000000000002</v>
      </c>
      <c r="O366">
        <v>1.9100000000000001</v>
      </c>
      <c r="P366">
        <v>0</v>
      </c>
      <c r="S366">
        <v>1.9100000000000001</v>
      </c>
      <c r="T366">
        <v>2.06</v>
      </c>
      <c r="U366">
        <v>2.52</v>
      </c>
      <c r="V366">
        <v>3.45</v>
      </c>
      <c r="W366">
        <v>0</v>
      </c>
    </row>
    <row r="368" spans="2:24" x14ac:dyDescent="0.2">
      <c r="C368">
        <v>19.55</v>
      </c>
      <c r="D368">
        <v>27.89</v>
      </c>
      <c r="F368">
        <v>25.95</v>
      </c>
      <c r="G368">
        <v>18.209999999999997</v>
      </c>
      <c r="H368">
        <v>0</v>
      </c>
      <c r="I368">
        <v>26.189999999999998</v>
      </c>
      <c r="K368">
        <v>25.040000000000003</v>
      </c>
      <c r="L368">
        <v>23.34</v>
      </c>
      <c r="M368">
        <v>25.349999999999998</v>
      </c>
      <c r="N368">
        <v>20.849999999999998</v>
      </c>
      <c r="O368">
        <v>20.549999999999994</v>
      </c>
      <c r="P368">
        <v>10.72</v>
      </c>
      <c r="S368">
        <v>23.37</v>
      </c>
      <c r="T368">
        <v>23.009999999999994</v>
      </c>
      <c r="U368">
        <v>25.779999999999998</v>
      </c>
      <c r="V368">
        <v>40.86</v>
      </c>
      <c r="W368">
        <v>4.0500000000000007</v>
      </c>
    </row>
    <row r="370" spans="2:24" x14ac:dyDescent="0.2">
      <c r="B370">
        <v>2014</v>
      </c>
      <c r="C370" t="s">
        <v>1</v>
      </c>
      <c r="D370" t="s">
        <v>88</v>
      </c>
      <c r="E370" t="s">
        <v>113</v>
      </c>
      <c r="F370" t="s">
        <v>114</v>
      </c>
      <c r="G370" t="s">
        <v>5</v>
      </c>
      <c r="H370" t="s">
        <v>110</v>
      </c>
      <c r="I370" t="s">
        <v>95</v>
      </c>
      <c r="J370" t="s">
        <v>96</v>
      </c>
      <c r="K370" t="s">
        <v>9</v>
      </c>
      <c r="L370" t="s">
        <v>10</v>
      </c>
      <c r="M370" t="s">
        <v>11</v>
      </c>
      <c r="N370" t="s">
        <v>90</v>
      </c>
      <c r="O370" t="s">
        <v>13</v>
      </c>
      <c r="P370" t="s">
        <v>111</v>
      </c>
      <c r="Q370" t="s">
        <v>112</v>
      </c>
      <c r="S370" t="s">
        <v>16</v>
      </c>
      <c r="T370" t="s">
        <v>17</v>
      </c>
      <c r="U370" t="s">
        <v>18</v>
      </c>
      <c r="V370" t="s">
        <v>19</v>
      </c>
      <c r="X370">
        <v>2014</v>
      </c>
    </row>
    <row r="371" spans="2:24" x14ac:dyDescent="0.2">
      <c r="B371" t="s">
        <v>0</v>
      </c>
      <c r="C371">
        <f>'2013'!B34</f>
        <v>0.76</v>
      </c>
      <c r="D371">
        <f>'2013'!C34</f>
        <v>1.4100000000000001</v>
      </c>
      <c r="E371">
        <f>'2013'!D34</f>
        <v>0.88000000000000012</v>
      </c>
      <c r="F371">
        <f>'2013'!E34</f>
        <v>1.5899999999999999</v>
      </c>
      <c r="G371">
        <f>'2013'!F34</f>
        <v>0.70000000000000007</v>
      </c>
      <c r="H371">
        <f>'2013'!G34</f>
        <v>0</v>
      </c>
      <c r="I371">
        <f>'2013'!H34</f>
        <v>1.5499999999999998</v>
      </c>
      <c r="J371">
        <f>'2013'!I34</f>
        <v>0.82000000000000006</v>
      </c>
      <c r="K371">
        <f>'2013'!J34</f>
        <v>1.05</v>
      </c>
      <c r="L371">
        <f>'2013'!K34</f>
        <v>1.1200000000000001</v>
      </c>
      <c r="M371">
        <f>'2013'!L34</f>
        <v>1.29</v>
      </c>
      <c r="N371">
        <f>'2013'!M34</f>
        <v>1.05</v>
      </c>
      <c r="O371">
        <f>'2013'!N34</f>
        <v>1.1400000000000001</v>
      </c>
      <c r="P371">
        <f>'2013'!O34</f>
        <v>0</v>
      </c>
      <c r="Q371">
        <f>'2013'!P34</f>
        <v>0</v>
      </c>
      <c r="S371">
        <f>'2013'!Q34</f>
        <v>1.01</v>
      </c>
      <c r="T371">
        <f>'2013'!R34</f>
        <v>1.1500000000000004</v>
      </c>
      <c r="U371">
        <f>'2013'!S34</f>
        <v>1.49</v>
      </c>
      <c r="V371">
        <f>'2013'!T34</f>
        <v>2.9</v>
      </c>
    </row>
    <row r="372" spans="2:24" x14ac:dyDescent="0.2">
      <c r="B372" t="s">
        <v>38</v>
      </c>
      <c r="C372">
        <f>'2013'!B69</f>
        <v>0.55000000000000004</v>
      </c>
      <c r="D372">
        <f>'2013'!C69</f>
        <v>0.97</v>
      </c>
      <c r="E372">
        <f>'2013'!D69</f>
        <v>0.56000000000000005</v>
      </c>
      <c r="F372">
        <f>'2013'!E69</f>
        <v>1.44</v>
      </c>
      <c r="G372">
        <f>'2013'!F69</f>
        <v>0.97000000000000008</v>
      </c>
      <c r="H372">
        <f>'2013'!G69</f>
        <v>0</v>
      </c>
      <c r="I372">
        <f>'2013'!H69</f>
        <v>0.67999999999999994</v>
      </c>
      <c r="J372">
        <f>'2013'!I69</f>
        <v>0.43</v>
      </c>
      <c r="K372">
        <f>'2013'!J69</f>
        <v>0.35</v>
      </c>
      <c r="L372">
        <f>'2013'!K69</f>
        <v>0.79</v>
      </c>
      <c r="M372">
        <f>'2013'!L69</f>
        <v>0.46</v>
      </c>
      <c r="N372">
        <f>'2013'!M69</f>
        <v>0.8</v>
      </c>
      <c r="O372">
        <f>'2013'!N69</f>
        <v>0.76</v>
      </c>
      <c r="P372">
        <f>'2013'!O69</f>
        <v>0.8899999999999999</v>
      </c>
      <c r="Q372">
        <f>'2013'!P69</f>
        <v>0</v>
      </c>
      <c r="S372">
        <f>'2013'!Q69</f>
        <v>1.1399999999999999</v>
      </c>
      <c r="T372">
        <f>'2013'!R69</f>
        <v>0.68</v>
      </c>
      <c r="U372">
        <f>'2013'!S69</f>
        <v>0.65</v>
      </c>
      <c r="V372">
        <f>'2013'!T69</f>
        <v>2.06</v>
      </c>
    </row>
    <row r="373" spans="2:24" x14ac:dyDescent="0.2">
      <c r="B373" t="s">
        <v>40</v>
      </c>
      <c r="C373">
        <f>'2013'!B104</f>
        <v>0.66999999999999993</v>
      </c>
      <c r="D373">
        <f>'2013'!C104</f>
        <v>1.4300000000000002</v>
      </c>
      <c r="E373">
        <f>'2013'!D104</f>
        <v>0.52</v>
      </c>
      <c r="F373">
        <f>'2013'!E104</f>
        <v>0.58000000000000007</v>
      </c>
      <c r="G373">
        <f>'2013'!F104</f>
        <v>0.6399999999999999</v>
      </c>
      <c r="H373">
        <f>'2013'!G104</f>
        <v>0</v>
      </c>
      <c r="I373">
        <f>'2013'!H104</f>
        <v>0.93</v>
      </c>
      <c r="J373">
        <f>'2013'!I104</f>
        <v>0.58000000000000007</v>
      </c>
      <c r="K373">
        <f>'2013'!J104</f>
        <v>1.2400000000000002</v>
      </c>
      <c r="L373">
        <f>'2013'!K104</f>
        <v>0.72</v>
      </c>
      <c r="M373">
        <f>'2013'!L104</f>
        <v>0.84</v>
      </c>
      <c r="N373">
        <f>'2013'!M104</f>
        <v>0.66999999999999993</v>
      </c>
      <c r="O373">
        <f>'2013'!N104</f>
        <v>1.34</v>
      </c>
      <c r="P373">
        <f>'2013'!O104</f>
        <v>0.61</v>
      </c>
      <c r="Q373">
        <f>'2013'!P104</f>
        <v>0</v>
      </c>
      <c r="S373">
        <f>'2013'!Q104</f>
        <v>0.64000000000000012</v>
      </c>
      <c r="T373">
        <f>'2013'!R104</f>
        <v>0.76000000000000023</v>
      </c>
      <c r="U373">
        <f>'2013'!S104</f>
        <v>1.01</v>
      </c>
      <c r="V373">
        <f>'2013'!T104</f>
        <v>2.7799999999999994</v>
      </c>
    </row>
    <row r="374" spans="2:24" x14ac:dyDescent="0.2">
      <c r="B374" t="s">
        <v>41</v>
      </c>
      <c r="C374">
        <f>'2013'!B139</f>
        <v>1.1700000000000002</v>
      </c>
      <c r="D374">
        <f>'2013'!C139</f>
        <v>2.0000000000000004</v>
      </c>
      <c r="E374">
        <f>'2013'!D139</f>
        <v>1.2500000000000002</v>
      </c>
      <c r="F374">
        <f>'2013'!E139</f>
        <v>2.12</v>
      </c>
      <c r="G374">
        <f>'2013'!F139</f>
        <v>1.72</v>
      </c>
      <c r="H374">
        <f>'2013'!G139</f>
        <v>1.2799999999999998</v>
      </c>
      <c r="I374">
        <f>'2013'!H139</f>
        <v>1.3800000000000001</v>
      </c>
      <c r="J374">
        <f>'2013'!I139</f>
        <v>0.99</v>
      </c>
      <c r="K374">
        <f>'2013'!J139</f>
        <v>1.6200000000000003</v>
      </c>
      <c r="L374">
        <f>'2013'!K139</f>
        <v>1.5199999999999998</v>
      </c>
      <c r="M374">
        <f>'2013'!L139</f>
        <v>2.27</v>
      </c>
      <c r="N374">
        <f>'2013'!M139</f>
        <v>1.37</v>
      </c>
      <c r="O374">
        <f>'2013'!N139</f>
        <v>1.3000000000000003</v>
      </c>
      <c r="P374">
        <f>'2013'!O139</f>
        <v>0.82000000000000006</v>
      </c>
      <c r="Q374">
        <f>'2013'!P139</f>
        <v>0</v>
      </c>
      <c r="S374">
        <f>'2013'!Q139</f>
        <v>2.08</v>
      </c>
      <c r="T374">
        <f>'2013'!R139</f>
        <v>1.44</v>
      </c>
      <c r="U374">
        <f>'2013'!S139</f>
        <v>1.83</v>
      </c>
      <c r="V374">
        <f>'2013'!T139</f>
        <v>3.56</v>
      </c>
    </row>
    <row r="375" spans="2:24" x14ac:dyDescent="0.2">
      <c r="B375" t="s">
        <v>42</v>
      </c>
      <c r="C375">
        <f>'2013'!B174</f>
        <v>0.96</v>
      </c>
      <c r="D375">
        <f>'2013'!C174</f>
        <v>1.68</v>
      </c>
      <c r="E375">
        <f>'2013'!D174</f>
        <v>1.25</v>
      </c>
      <c r="F375">
        <f>'2013'!E174</f>
        <v>1.27</v>
      </c>
      <c r="G375">
        <f>'2013'!F174</f>
        <v>0.90000000000000013</v>
      </c>
      <c r="H375">
        <f>'2013'!G174</f>
        <v>0.76</v>
      </c>
      <c r="I375">
        <f>'2013'!H174</f>
        <v>1.05</v>
      </c>
      <c r="J375">
        <f>'2013'!I174</f>
        <v>0.88</v>
      </c>
      <c r="K375">
        <f>'2013'!J174</f>
        <v>1.31</v>
      </c>
      <c r="L375">
        <f>'2013'!K174</f>
        <v>1.25</v>
      </c>
      <c r="M375">
        <f>'2013'!L174</f>
        <v>2.0100000000000002</v>
      </c>
      <c r="N375">
        <f>'2013'!M174</f>
        <v>0.79</v>
      </c>
      <c r="O375">
        <f>'2013'!N174</f>
        <v>1.1000000000000001</v>
      </c>
      <c r="P375">
        <f>'2013'!O174</f>
        <v>1.26</v>
      </c>
      <c r="Q375">
        <f>'2013'!P174</f>
        <v>0</v>
      </c>
      <c r="S375">
        <f>'2013'!Q174</f>
        <v>1.42</v>
      </c>
      <c r="T375">
        <f>'2013'!R174</f>
        <v>1.2600000000000002</v>
      </c>
      <c r="U375">
        <f>'2013'!S174</f>
        <v>1.4</v>
      </c>
      <c r="V375">
        <f>'2013'!T174</f>
        <v>2.4000000000000004</v>
      </c>
    </row>
    <row r="376" spans="2:24" x14ac:dyDescent="0.2">
      <c r="B376" t="s">
        <v>43</v>
      </c>
      <c r="C376">
        <f>'2013'!B209</f>
        <v>1.93</v>
      </c>
      <c r="D376">
        <f>'2013'!C209</f>
        <v>3.4399999999999995</v>
      </c>
      <c r="E376">
        <f>'2013'!D209</f>
        <v>2.02</v>
      </c>
      <c r="F376">
        <f>'2013'!E209</f>
        <v>2.3199999999999998</v>
      </c>
      <c r="G376">
        <f>'2013'!F209</f>
        <v>2.6900000000000004</v>
      </c>
      <c r="H376">
        <f>'2013'!G209</f>
        <v>2.2800000000000002</v>
      </c>
      <c r="I376">
        <f>'2013'!H209</f>
        <v>1.76</v>
      </c>
      <c r="J376">
        <f>'2013'!I209</f>
        <v>2.72</v>
      </c>
      <c r="K376">
        <f>'2013'!J209</f>
        <v>2.5499999999999998</v>
      </c>
      <c r="L376">
        <f>'2013'!K209</f>
        <v>1.4500000000000002</v>
      </c>
      <c r="M376">
        <f>'2013'!L209</f>
        <v>2.5300000000000002</v>
      </c>
      <c r="N376">
        <f>'2013'!M209</f>
        <v>1.91</v>
      </c>
      <c r="O376">
        <f>'2013'!N209</f>
        <v>3.34</v>
      </c>
      <c r="P376">
        <f>'2013'!O209</f>
        <v>1.17</v>
      </c>
      <c r="Q376">
        <f>'2013'!P209</f>
        <v>0</v>
      </c>
      <c r="S376">
        <f>'2013'!Q209</f>
        <v>2.3200000000000003</v>
      </c>
      <c r="T376">
        <f>'2013'!R209</f>
        <v>3.5300000000000002</v>
      </c>
      <c r="U376">
        <f>'2013'!S209</f>
        <v>2.7299999999999995</v>
      </c>
      <c r="V376">
        <f>'2013'!T209</f>
        <v>3.7600000000000007</v>
      </c>
    </row>
    <row r="377" spans="2:24" x14ac:dyDescent="0.2">
      <c r="B377" t="s">
        <v>45</v>
      </c>
      <c r="C377">
        <f>'2013'!B244</f>
        <v>0</v>
      </c>
      <c r="D377">
        <f>'2013'!C244</f>
        <v>0.11</v>
      </c>
      <c r="E377">
        <f>'2013'!D244</f>
        <v>0</v>
      </c>
      <c r="F377">
        <f>'2013'!E244</f>
        <v>0</v>
      </c>
      <c r="G377">
        <f>'2013'!F244</f>
        <v>0.26</v>
      </c>
      <c r="H377">
        <f>'2013'!G244</f>
        <v>0</v>
      </c>
      <c r="I377">
        <f>'2013'!H244</f>
        <v>0.16</v>
      </c>
      <c r="J377">
        <f>'2013'!I244</f>
        <v>0</v>
      </c>
      <c r="K377">
        <f>'2013'!J244</f>
        <v>0.02</v>
      </c>
      <c r="L377">
        <f>'2013'!K244</f>
        <v>0</v>
      </c>
      <c r="M377">
        <f>'2013'!L244</f>
        <v>0.06</v>
      </c>
      <c r="N377">
        <f>'2013'!M244</f>
        <v>0</v>
      </c>
      <c r="O377">
        <f>'2013'!N244</f>
        <v>0.05</v>
      </c>
      <c r="P377">
        <f>'2013'!O244</f>
        <v>0</v>
      </c>
      <c r="Q377">
        <f>'2013'!P244</f>
        <v>0</v>
      </c>
      <c r="S377">
        <f>'2013'!Q244</f>
        <v>0</v>
      </c>
      <c r="T377">
        <f>'2013'!R244</f>
        <v>7.0000000000000007E-2</v>
      </c>
      <c r="U377">
        <f>'2013'!S244</f>
        <v>0</v>
      </c>
      <c r="V377">
        <f>'2013'!T244</f>
        <v>0.15</v>
      </c>
    </row>
    <row r="378" spans="2:24" x14ac:dyDescent="0.2">
      <c r="B378" t="s">
        <v>58</v>
      </c>
      <c r="C378">
        <f>'2013'!B279</f>
        <v>6.0000000000000005E-2</v>
      </c>
      <c r="D378">
        <f>'2013'!C279</f>
        <v>0.58000000000000007</v>
      </c>
      <c r="E378">
        <f>'2013'!D279</f>
        <v>0</v>
      </c>
      <c r="F378">
        <f>'2013'!E279</f>
        <v>0.35000000000000003</v>
      </c>
      <c r="G378">
        <f>'2013'!F279</f>
        <v>0.41000000000000003</v>
      </c>
      <c r="H378">
        <f>'2013'!G279</f>
        <v>0.16</v>
      </c>
      <c r="I378">
        <f>'2013'!H279</f>
        <v>0</v>
      </c>
      <c r="J378">
        <f>'2013'!I279</f>
        <v>0</v>
      </c>
      <c r="K378">
        <f>'2013'!J279</f>
        <v>0.18000000000000002</v>
      </c>
      <c r="L378">
        <f>'2013'!K279</f>
        <v>0.25</v>
      </c>
      <c r="M378">
        <f>'2013'!L279</f>
        <v>0.21000000000000002</v>
      </c>
      <c r="N378">
        <f>'2013'!M279</f>
        <v>0.04</v>
      </c>
      <c r="O378">
        <f>'2013'!N279</f>
        <v>0.79</v>
      </c>
      <c r="P378">
        <f>'2013'!O279</f>
        <v>0.1</v>
      </c>
      <c r="Q378">
        <f>'2013'!P279</f>
        <v>0</v>
      </c>
      <c r="S378">
        <f>'2013'!Q279</f>
        <v>0</v>
      </c>
      <c r="T378">
        <f>'2013'!R279</f>
        <v>0.72</v>
      </c>
      <c r="U378">
        <f>'2013'!S279</f>
        <v>0.16</v>
      </c>
      <c r="V378">
        <f>'2013'!T279</f>
        <v>0.52</v>
      </c>
    </row>
    <row r="379" spans="2:24" x14ac:dyDescent="0.2">
      <c r="B379" t="s">
        <v>59</v>
      </c>
      <c r="C379">
        <f>'2013'!B314</f>
        <v>1.4300000000000002</v>
      </c>
      <c r="D379">
        <f>'2013'!C314</f>
        <v>2.63</v>
      </c>
      <c r="E379">
        <f>'2013'!D314</f>
        <v>1.4600000000000002</v>
      </c>
      <c r="F379">
        <f>'2013'!E314</f>
        <v>2.31</v>
      </c>
      <c r="G379">
        <f>'2013'!F314</f>
        <v>2.14</v>
      </c>
      <c r="H379">
        <f>'2013'!G314</f>
        <v>0</v>
      </c>
      <c r="I379">
        <f>'2013'!H314</f>
        <v>2.0100000000000002</v>
      </c>
      <c r="J379">
        <f>'2013'!I314</f>
        <v>1.64</v>
      </c>
      <c r="K379">
        <f>'2013'!J314</f>
        <v>0</v>
      </c>
      <c r="L379">
        <f>'2013'!K314</f>
        <v>1.9100000000000001</v>
      </c>
      <c r="M379">
        <f>'2013'!L314</f>
        <v>1.89</v>
      </c>
      <c r="N379">
        <f>'2013'!M314</f>
        <v>1.69</v>
      </c>
      <c r="O379">
        <f>'2013'!N314</f>
        <v>1.9700000000000002</v>
      </c>
      <c r="P379">
        <f>'2013'!O314</f>
        <v>1.5399999999999998</v>
      </c>
      <c r="Q379">
        <f>'2013'!P314</f>
        <v>0</v>
      </c>
      <c r="S379">
        <f>'2013'!Q314</f>
        <v>2.08</v>
      </c>
      <c r="T379">
        <f>'2013'!R314</f>
        <v>1.9299999999999997</v>
      </c>
      <c r="U379">
        <f>'2013'!S314</f>
        <v>1.9900000000000002</v>
      </c>
      <c r="V379">
        <f>'2013'!T314</f>
        <v>3.02</v>
      </c>
    </row>
    <row r="380" spans="2:24" x14ac:dyDescent="0.2">
      <c r="B380" t="s">
        <v>60</v>
      </c>
      <c r="C380">
        <f>'2013'!B349</f>
        <v>6.0000000000000005E-2</v>
      </c>
      <c r="D380">
        <f>'2013'!C349</f>
        <v>0.32</v>
      </c>
      <c r="E380">
        <f>'2013'!D349</f>
        <v>0.03</v>
      </c>
      <c r="F380">
        <f>'2013'!E349</f>
        <v>0.1</v>
      </c>
      <c r="G380">
        <f>'2013'!F349</f>
        <v>0.16</v>
      </c>
      <c r="H380">
        <f>'2013'!G349</f>
        <v>0</v>
      </c>
      <c r="I380">
        <f>'2013'!H349</f>
        <v>0.22</v>
      </c>
      <c r="J380">
        <f>'2013'!I349</f>
        <v>0.04</v>
      </c>
      <c r="K380">
        <f>'2013'!J349</f>
        <v>0.16999999999999998</v>
      </c>
      <c r="L380">
        <f>'2013'!K349</f>
        <v>0.18</v>
      </c>
      <c r="M380">
        <f>'2013'!L349</f>
        <v>0.47</v>
      </c>
      <c r="N380">
        <f>'2013'!M349</f>
        <v>0</v>
      </c>
      <c r="O380">
        <f>'2013'!N349</f>
        <v>0.12</v>
      </c>
      <c r="P380">
        <f>'2013'!O349</f>
        <v>0.3</v>
      </c>
      <c r="Q380">
        <f>'2013'!P349</f>
        <v>0</v>
      </c>
      <c r="S380">
        <f>'2013'!Q349</f>
        <v>0.05</v>
      </c>
      <c r="T380">
        <f>'2013'!R349</f>
        <v>0.12000000000000001</v>
      </c>
      <c r="U380">
        <f>'2013'!S349</f>
        <v>0.27</v>
      </c>
      <c r="V380">
        <f>'2013'!T349</f>
        <v>0.44</v>
      </c>
    </row>
    <row r="381" spans="2:24" x14ac:dyDescent="0.2">
      <c r="B381" t="s">
        <v>61</v>
      </c>
      <c r="C381">
        <f>'2013'!B384</f>
        <v>0.97000000000000008</v>
      </c>
      <c r="D381">
        <f>'2013'!C384</f>
        <v>1.5300000000000002</v>
      </c>
      <c r="E381">
        <f>'2013'!D384</f>
        <v>0.97000000000000008</v>
      </c>
      <c r="F381">
        <f>'2013'!E384</f>
        <v>1.5100000000000002</v>
      </c>
      <c r="G381">
        <f>'2013'!F384</f>
        <v>1.39</v>
      </c>
      <c r="H381">
        <f>'2013'!G384</f>
        <v>1.03</v>
      </c>
      <c r="I381">
        <f>'2013'!H384</f>
        <v>1.26</v>
      </c>
      <c r="J381">
        <f>'2013'!I384</f>
        <v>0.78999999999999992</v>
      </c>
      <c r="K381">
        <f>'2013'!J384</f>
        <v>1.3900000000000001</v>
      </c>
      <c r="L381">
        <f>'2013'!K384</f>
        <v>0</v>
      </c>
      <c r="M381">
        <f>'2013'!L384</f>
        <v>1.29</v>
      </c>
      <c r="N381">
        <f>'2013'!M384</f>
        <v>0</v>
      </c>
      <c r="O381">
        <f>'2013'!N384</f>
        <v>0.87</v>
      </c>
      <c r="P381">
        <f>'2013'!O384</f>
        <v>1.53</v>
      </c>
      <c r="Q381">
        <f>'2013'!P384</f>
        <v>0</v>
      </c>
      <c r="S381">
        <f>'2013'!Q384</f>
        <v>1.42</v>
      </c>
      <c r="T381">
        <f>'2013'!R384</f>
        <v>0.63000000000000012</v>
      </c>
      <c r="U381">
        <f>'2013'!S384</f>
        <v>2.19</v>
      </c>
      <c r="V381">
        <f>'2013'!T384</f>
        <v>2.2999999999999998</v>
      </c>
    </row>
    <row r="382" spans="2:24" x14ac:dyDescent="0.2">
      <c r="B382" t="s">
        <v>62</v>
      </c>
      <c r="C382">
        <f>'2013'!B419</f>
        <v>0.82000000000000006</v>
      </c>
      <c r="D382">
        <f>'2013'!C419</f>
        <v>1.99</v>
      </c>
      <c r="E382">
        <f>'2013'!D419</f>
        <v>0.77</v>
      </c>
      <c r="F382">
        <f>'2013'!E419</f>
        <v>1.6199999999999999</v>
      </c>
      <c r="G382">
        <f>'2013'!F419</f>
        <v>0.75</v>
      </c>
      <c r="H382">
        <f>'2013'!G419</f>
        <v>0.60000000000000009</v>
      </c>
      <c r="I382">
        <f>'2013'!H419</f>
        <v>1.41</v>
      </c>
      <c r="J382">
        <f>'2013'!I419</f>
        <v>1.3</v>
      </c>
      <c r="K382">
        <f>'2013'!J419</f>
        <v>1.79</v>
      </c>
      <c r="L382">
        <f>'2013'!K419</f>
        <v>1.01</v>
      </c>
      <c r="M382">
        <f>'2013'!L419</f>
        <v>1.38</v>
      </c>
      <c r="N382">
        <f>'2013'!M419</f>
        <v>0.74</v>
      </c>
      <c r="O382">
        <f>'2013'!N419</f>
        <v>1.6700000000000002</v>
      </c>
      <c r="P382">
        <f>'2013'!O419</f>
        <v>0.94</v>
      </c>
      <c r="Q382">
        <f>'2013'!P419</f>
        <v>0</v>
      </c>
      <c r="S382">
        <f>'2013'!Q419</f>
        <v>1.3</v>
      </c>
      <c r="T382">
        <f>'2013'!R419</f>
        <v>1.2399999999999998</v>
      </c>
      <c r="U382">
        <f>'2013'!S419</f>
        <v>1.1299999999999999</v>
      </c>
      <c r="V382">
        <f>'2013'!T419</f>
        <v>3.7</v>
      </c>
    </row>
    <row r="384" spans="2:24" x14ac:dyDescent="0.2">
      <c r="C384">
        <f>SUM(C371:C382)</f>
        <v>9.379999999999999</v>
      </c>
      <c r="D384">
        <f t="shared" ref="D384:V384" si="1">SUM(D371:D382)</f>
        <v>18.09</v>
      </c>
      <c r="E384">
        <f t="shared" si="1"/>
        <v>9.7100000000000009</v>
      </c>
      <c r="F384">
        <f t="shared" si="1"/>
        <v>15.209999999999999</v>
      </c>
      <c r="G384">
        <f t="shared" si="1"/>
        <v>12.730000000000002</v>
      </c>
      <c r="H384">
        <f t="shared" si="1"/>
        <v>6.1100000000000012</v>
      </c>
      <c r="I384">
        <f t="shared" si="1"/>
        <v>12.41</v>
      </c>
      <c r="J384">
        <f t="shared" si="1"/>
        <v>10.19</v>
      </c>
      <c r="K384">
        <f t="shared" si="1"/>
        <v>11.670000000000002</v>
      </c>
      <c r="L384">
        <f t="shared" si="1"/>
        <v>10.199999999999999</v>
      </c>
      <c r="M384">
        <f t="shared" si="1"/>
        <v>14.7</v>
      </c>
      <c r="N384">
        <f t="shared" si="1"/>
        <v>9.06</v>
      </c>
      <c r="O384">
        <f t="shared" si="1"/>
        <v>14.45</v>
      </c>
      <c r="P384">
        <f t="shared" si="1"/>
        <v>9.1599999999999984</v>
      </c>
      <c r="Q384">
        <f t="shared" si="1"/>
        <v>0</v>
      </c>
      <c r="S384">
        <f t="shared" si="1"/>
        <v>13.46</v>
      </c>
      <c r="T384">
        <f t="shared" si="1"/>
        <v>13.530000000000001</v>
      </c>
      <c r="U384">
        <f t="shared" si="1"/>
        <v>14.849999999999998</v>
      </c>
      <c r="V384">
        <f t="shared" si="1"/>
        <v>27.59</v>
      </c>
    </row>
    <row r="386" spans="2:24" x14ac:dyDescent="0.2">
      <c r="B386">
        <v>2015</v>
      </c>
      <c r="C386" t="s">
        <v>1</v>
      </c>
      <c r="D386" t="s">
        <v>88</v>
      </c>
      <c r="E386" t="s">
        <v>113</v>
      </c>
      <c r="F386" t="s">
        <v>114</v>
      </c>
      <c r="G386" t="s">
        <v>5</v>
      </c>
      <c r="H386" t="s">
        <v>110</v>
      </c>
      <c r="I386" t="s">
        <v>95</v>
      </c>
      <c r="J386" t="s">
        <v>96</v>
      </c>
      <c r="K386" t="s">
        <v>9</v>
      </c>
      <c r="L386" t="s">
        <v>10</v>
      </c>
      <c r="M386" t="s">
        <v>11</v>
      </c>
      <c r="N386" t="s">
        <v>90</v>
      </c>
      <c r="O386" t="s">
        <v>13</v>
      </c>
      <c r="P386" t="s">
        <v>111</v>
      </c>
      <c r="Q386" t="s">
        <v>112</v>
      </c>
      <c r="S386" t="s">
        <v>16</v>
      </c>
      <c r="T386" t="s">
        <v>17</v>
      </c>
      <c r="U386" t="s">
        <v>18</v>
      </c>
      <c r="V386" t="s">
        <v>19</v>
      </c>
      <c r="X386">
        <v>2015</v>
      </c>
    </row>
    <row r="387" spans="2:24" x14ac:dyDescent="0.2">
      <c r="B387" t="s">
        <v>0</v>
      </c>
      <c r="C387">
        <f>'2015'!B34</f>
        <v>1.5299999999999998</v>
      </c>
      <c r="D387">
        <f>'2015'!C34</f>
        <v>1.36</v>
      </c>
      <c r="E387">
        <f>'2015'!D34</f>
        <v>1.1499999999999999</v>
      </c>
      <c r="F387">
        <f>'2015'!E34</f>
        <v>2.2999999999999998</v>
      </c>
      <c r="G387">
        <f>'2015'!F34</f>
        <v>1.6</v>
      </c>
      <c r="H387">
        <f>'2015'!G34</f>
        <v>1.06</v>
      </c>
      <c r="I387">
        <f>'2015'!H34</f>
        <v>1.98</v>
      </c>
      <c r="J387">
        <f>'2015'!I34</f>
        <v>1.3</v>
      </c>
      <c r="K387">
        <f>'2015'!J34</f>
        <v>1.5</v>
      </c>
      <c r="L387">
        <f>'2015'!K34</f>
        <v>0</v>
      </c>
      <c r="M387">
        <f>'2015'!L34</f>
        <v>1.25</v>
      </c>
      <c r="N387">
        <f>'2015'!M34</f>
        <v>0</v>
      </c>
      <c r="O387">
        <f>'2015'!N34</f>
        <v>1.33</v>
      </c>
      <c r="P387">
        <f>'2015'!O34</f>
        <v>1.9500000000000002</v>
      </c>
      <c r="Q387">
        <f>'2015'!P34</f>
        <v>0</v>
      </c>
      <c r="S387">
        <f>'2015'!Q34</f>
        <v>1.75</v>
      </c>
      <c r="T387">
        <f>'2015'!R34</f>
        <v>1.6400000000000001</v>
      </c>
      <c r="U387">
        <f>'2015'!S34</f>
        <v>0</v>
      </c>
      <c r="V387">
        <f>'2015'!T34</f>
        <v>1.44</v>
      </c>
    </row>
    <row r="388" spans="2:24" x14ac:dyDescent="0.2">
      <c r="B388" t="s">
        <v>38</v>
      </c>
      <c r="C388">
        <f>'2015'!B69</f>
        <v>0.98</v>
      </c>
      <c r="D388">
        <f>'2015'!C69</f>
        <v>1.79</v>
      </c>
      <c r="E388">
        <f>'2015'!D69</f>
        <v>1.22</v>
      </c>
      <c r="F388">
        <f>'2015'!E69</f>
        <v>1.62</v>
      </c>
      <c r="G388">
        <f>'2015'!F69</f>
        <v>1.7100000000000002</v>
      </c>
      <c r="H388">
        <f>'2015'!G69</f>
        <v>1.0000000000000002</v>
      </c>
      <c r="I388">
        <f>'2015'!H69</f>
        <v>1.4</v>
      </c>
      <c r="J388">
        <f>'2015'!I69</f>
        <v>1</v>
      </c>
      <c r="K388">
        <f>'2015'!J69</f>
        <v>1.3000000000000003</v>
      </c>
      <c r="L388">
        <f>'2015'!K69</f>
        <v>0</v>
      </c>
      <c r="M388">
        <f>'2015'!L69</f>
        <v>1.19</v>
      </c>
      <c r="N388">
        <f>'2015'!M69</f>
        <v>0</v>
      </c>
      <c r="O388">
        <f>'2015'!N69</f>
        <v>1.04</v>
      </c>
      <c r="P388">
        <f>'2015'!O69</f>
        <v>1.25</v>
      </c>
      <c r="Q388">
        <f>'2015'!P69</f>
        <v>0</v>
      </c>
      <c r="S388">
        <f>'2015'!Q69</f>
        <v>1.1700000000000002</v>
      </c>
      <c r="T388">
        <f>'2015'!R69</f>
        <v>1.67</v>
      </c>
      <c r="U388">
        <f>'2015'!S69</f>
        <v>0</v>
      </c>
      <c r="V388">
        <f>'2015'!T69</f>
        <v>3.24</v>
      </c>
    </row>
    <row r="389" spans="2:24" x14ac:dyDescent="0.2">
      <c r="B389" t="s">
        <v>40</v>
      </c>
      <c r="C389">
        <f>'2015'!B104</f>
        <v>1.3800000000000001</v>
      </c>
      <c r="D389">
        <f>'2015'!C104</f>
        <v>1.63</v>
      </c>
      <c r="E389">
        <f>'2015'!D104</f>
        <v>1.6100000000000003</v>
      </c>
      <c r="F389">
        <f>'2015'!E104</f>
        <v>2.52</v>
      </c>
      <c r="G389">
        <f>'2015'!F104</f>
        <v>1.65</v>
      </c>
      <c r="H389">
        <f>'2015'!G104</f>
        <v>1.5</v>
      </c>
      <c r="I389">
        <f>'2015'!H104</f>
        <v>2.0300000000000002</v>
      </c>
      <c r="J389">
        <f>'2015'!I104</f>
        <v>1.42</v>
      </c>
      <c r="K389">
        <f>'2015'!J104</f>
        <v>1.6</v>
      </c>
      <c r="L389">
        <f>'2015'!K104</f>
        <v>0</v>
      </c>
      <c r="M389">
        <f>'2015'!L104</f>
        <v>1.76</v>
      </c>
      <c r="N389">
        <f>'2015'!M104</f>
        <v>0</v>
      </c>
      <c r="O389">
        <f>'2015'!N104</f>
        <v>1.24</v>
      </c>
      <c r="P389">
        <f>'2015'!O104</f>
        <v>2.15</v>
      </c>
      <c r="Q389">
        <f>'2015'!P104</f>
        <v>0</v>
      </c>
      <c r="S389">
        <f>'2015'!Q104</f>
        <v>0</v>
      </c>
      <c r="T389">
        <f>'2015'!R104</f>
        <v>1.1199999999999999</v>
      </c>
      <c r="U389">
        <f>'2015'!S104</f>
        <v>0</v>
      </c>
      <c r="V389">
        <f>'2015'!T104</f>
        <v>2.0300000000000002</v>
      </c>
    </row>
    <row r="390" spans="2:24" x14ac:dyDescent="0.2">
      <c r="B390" t="s">
        <v>41</v>
      </c>
      <c r="C390">
        <f>'2015'!B139</f>
        <v>0.72</v>
      </c>
      <c r="D390">
        <f>'2015'!C139</f>
        <v>0.84000000000000008</v>
      </c>
      <c r="E390">
        <f>'2015'!D139</f>
        <v>0.78999999999999992</v>
      </c>
      <c r="F390">
        <f>'2015'!E139</f>
        <v>1.1000000000000001</v>
      </c>
      <c r="G390">
        <f>'2015'!F139</f>
        <v>0.42</v>
      </c>
      <c r="H390">
        <f>'2015'!G139</f>
        <v>0.43</v>
      </c>
      <c r="I390">
        <f>'2015'!H139</f>
        <v>0</v>
      </c>
      <c r="J390">
        <f>'2015'!I139</f>
        <v>0.60000000000000009</v>
      </c>
      <c r="K390">
        <f>'2015'!J139</f>
        <v>0.74</v>
      </c>
      <c r="L390">
        <f>'2015'!K139</f>
        <v>0</v>
      </c>
      <c r="M390">
        <f>'2015'!L139</f>
        <v>1.67</v>
      </c>
      <c r="N390">
        <f>'2015'!M139</f>
        <v>0</v>
      </c>
      <c r="O390">
        <f>'2015'!N139</f>
        <v>0.29000000000000004</v>
      </c>
      <c r="P390">
        <f>'2015'!O139</f>
        <v>0.44999999999999996</v>
      </c>
      <c r="Q390">
        <f>'2015'!P139</f>
        <v>0</v>
      </c>
      <c r="S390">
        <f>'2015'!Q139</f>
        <v>0.78</v>
      </c>
      <c r="T390">
        <f>'2015'!R139</f>
        <v>0.42</v>
      </c>
      <c r="U390">
        <f>'2015'!S139</f>
        <v>0</v>
      </c>
      <c r="V390">
        <f>'2015'!T139</f>
        <v>1.6700000000000002</v>
      </c>
    </row>
    <row r="391" spans="2:24" x14ac:dyDescent="0.2">
      <c r="B391" t="s">
        <v>42</v>
      </c>
      <c r="C391">
        <f>'2015'!B174</f>
        <v>0.88000000000000012</v>
      </c>
      <c r="D391">
        <f>'2015'!C174</f>
        <v>2.35</v>
      </c>
      <c r="E391">
        <f>'2015'!D174</f>
        <v>1</v>
      </c>
      <c r="F391">
        <f>'2015'!E174</f>
        <v>1.6300000000000003</v>
      </c>
      <c r="G391">
        <f>'2015'!F174</f>
        <v>1.1700000000000002</v>
      </c>
      <c r="H391">
        <f>'2015'!G174</f>
        <v>1.27</v>
      </c>
      <c r="I391">
        <f>'2015'!H174</f>
        <v>1.3699999999999999</v>
      </c>
      <c r="J391">
        <f>'2015'!I174</f>
        <v>0.83000000000000007</v>
      </c>
      <c r="K391">
        <f>'2015'!J174</f>
        <v>0.81</v>
      </c>
      <c r="L391">
        <f>'2015'!K174</f>
        <v>0</v>
      </c>
      <c r="M391">
        <f>'2015'!L174</f>
        <v>1.56</v>
      </c>
      <c r="N391">
        <f>'2015'!M174</f>
        <v>0</v>
      </c>
      <c r="O391">
        <f>'2015'!N174</f>
        <v>1.3800000000000001</v>
      </c>
      <c r="P391">
        <f>'2015'!O174</f>
        <v>1.28</v>
      </c>
      <c r="Q391">
        <f>'2015'!P174</f>
        <v>0</v>
      </c>
      <c r="S391">
        <f>'2015'!Q174</f>
        <v>1.72</v>
      </c>
      <c r="T391">
        <f>'2015'!R174</f>
        <v>1.1900000000000002</v>
      </c>
      <c r="U391">
        <f>'2015'!S174</f>
        <v>0</v>
      </c>
      <c r="V391">
        <f>'2015'!T174</f>
        <v>2.9199999999999995</v>
      </c>
    </row>
    <row r="392" spans="2:24" x14ac:dyDescent="0.2">
      <c r="B392" t="s">
        <v>43</v>
      </c>
      <c r="C392">
        <f>'2015'!B209</f>
        <v>0</v>
      </c>
      <c r="D392">
        <f>'2015'!C209</f>
        <v>0.45</v>
      </c>
      <c r="E392">
        <f>'2015'!D209</f>
        <v>0</v>
      </c>
      <c r="F392">
        <f>'2015'!E209</f>
        <v>0.37</v>
      </c>
      <c r="G392">
        <f>'2015'!F209</f>
        <v>0.86</v>
      </c>
      <c r="H392">
        <f>'2015'!G209</f>
        <v>0.16</v>
      </c>
      <c r="I392">
        <f>'2015'!H209</f>
        <v>0.04</v>
      </c>
      <c r="J392">
        <f>'2015'!I209</f>
        <v>0</v>
      </c>
      <c r="K392">
        <f>'2015'!J209</f>
        <v>0.45</v>
      </c>
      <c r="L392">
        <f>'2015'!K209</f>
        <v>0</v>
      </c>
      <c r="M392">
        <f>'2015'!L209</f>
        <v>0.55000000000000004</v>
      </c>
      <c r="N392">
        <f>'2015'!M209</f>
        <v>0</v>
      </c>
      <c r="O392">
        <f>'2015'!N209</f>
        <v>1.75</v>
      </c>
      <c r="P392">
        <f>'2015'!O209</f>
        <v>0.1</v>
      </c>
      <c r="Q392">
        <f>'2015'!P209</f>
        <v>0</v>
      </c>
      <c r="S392">
        <f>'2015'!Q209</f>
        <v>0.15</v>
      </c>
      <c r="T392">
        <f>'2015'!R209</f>
        <v>0.56000000000000005</v>
      </c>
      <c r="U392">
        <f>'2015'!S209</f>
        <v>0</v>
      </c>
      <c r="V392">
        <f>'2015'!T209</f>
        <v>0.84</v>
      </c>
    </row>
    <row r="393" spans="2:24" x14ac:dyDescent="0.2">
      <c r="B393" t="s">
        <v>45</v>
      </c>
      <c r="C393">
        <f>'2015'!B244</f>
        <v>0</v>
      </c>
      <c r="D393">
        <f>'2015'!C244</f>
        <v>0.38</v>
      </c>
      <c r="E393">
        <f>'2015'!D244</f>
        <v>0</v>
      </c>
      <c r="F393">
        <f>'2015'!E244</f>
        <v>0.13</v>
      </c>
      <c r="G393">
        <f>'2015'!F244</f>
        <v>0.02</v>
      </c>
      <c r="H393">
        <f>'2015'!G244</f>
        <v>0</v>
      </c>
      <c r="I393">
        <f>'2015'!H244</f>
        <v>0</v>
      </c>
      <c r="J393">
        <f>'2015'!I244</f>
        <v>0</v>
      </c>
      <c r="K393">
        <f>'2015'!J244</f>
        <v>0</v>
      </c>
      <c r="L393">
        <f>'2015'!K244</f>
        <v>0</v>
      </c>
      <c r="M393">
        <f>'2015'!L244</f>
        <v>0.2</v>
      </c>
      <c r="N393">
        <f>'2015'!M244</f>
        <v>0</v>
      </c>
      <c r="O393">
        <f>'2015'!N244</f>
        <v>7.0000000000000007E-2</v>
      </c>
      <c r="P393">
        <f>'2015'!O244</f>
        <v>0</v>
      </c>
      <c r="Q393">
        <f>'2015'!P244</f>
        <v>0</v>
      </c>
      <c r="S393">
        <f>'2015'!Q244</f>
        <v>0.05</v>
      </c>
      <c r="T393">
        <f>'2015'!R244</f>
        <v>6.0000000000000005E-2</v>
      </c>
      <c r="U393">
        <f>'2015'!S244</f>
        <v>0</v>
      </c>
      <c r="V393">
        <f>'2015'!T244</f>
        <v>0.49</v>
      </c>
    </row>
    <row r="394" spans="2:24" x14ac:dyDescent="0.2">
      <c r="B394" t="s">
        <v>58</v>
      </c>
      <c r="C394">
        <f>'2015'!B279</f>
        <v>0.23000000000000004</v>
      </c>
      <c r="D394">
        <f>'2015'!C279</f>
        <v>0.43000000000000005</v>
      </c>
      <c r="E394">
        <f>'2015'!D279</f>
        <v>0</v>
      </c>
      <c r="F394">
        <f>'2015'!E279</f>
        <v>7.0000000000000007E-2</v>
      </c>
      <c r="G394">
        <f>'2015'!F279</f>
        <v>0.02</v>
      </c>
      <c r="H394">
        <f>'2015'!G279</f>
        <v>0.08</v>
      </c>
      <c r="I394">
        <f>'2015'!H279</f>
        <v>0.12</v>
      </c>
      <c r="J394">
        <f>'2015'!I279</f>
        <v>0.36000000000000004</v>
      </c>
      <c r="K394">
        <f>'2015'!J279</f>
        <v>0.12</v>
      </c>
      <c r="L394">
        <f>'2015'!K279</f>
        <v>0</v>
      </c>
      <c r="M394">
        <f>'2015'!L279</f>
        <v>0.2</v>
      </c>
      <c r="N394">
        <f>'2015'!M279</f>
        <v>0</v>
      </c>
      <c r="O394">
        <f>'2015'!N279</f>
        <v>0.05</v>
      </c>
      <c r="P394">
        <f>'2015'!O279</f>
        <v>0</v>
      </c>
      <c r="Q394">
        <f>'2015'!P279</f>
        <v>0</v>
      </c>
      <c r="S394">
        <f>'2015'!Q279</f>
        <v>0.08</v>
      </c>
      <c r="T394">
        <f>'2015'!R279</f>
        <v>0.17</v>
      </c>
      <c r="U394">
        <f>'2015'!S279</f>
        <v>0</v>
      </c>
      <c r="V394">
        <f>'2015'!T279</f>
        <v>0.69</v>
      </c>
    </row>
    <row r="395" spans="2:24" x14ac:dyDescent="0.2">
      <c r="B395" t="s">
        <v>59</v>
      </c>
      <c r="C395">
        <f>'2015'!B314</f>
        <v>0.39999999999999997</v>
      </c>
      <c r="D395">
        <f>'2015'!C314</f>
        <v>0.66</v>
      </c>
      <c r="E395">
        <f>'2015'!D314</f>
        <v>0</v>
      </c>
      <c r="F395">
        <f>'2015'!E314</f>
        <v>1.53</v>
      </c>
      <c r="G395">
        <f>'2015'!F314</f>
        <v>1.07</v>
      </c>
      <c r="H395">
        <f>'2015'!G314</f>
        <v>0.63</v>
      </c>
      <c r="I395">
        <f>'2015'!H314</f>
        <v>0.62</v>
      </c>
      <c r="J395">
        <f>'2015'!I314</f>
        <v>0</v>
      </c>
      <c r="K395">
        <f>'2015'!J314</f>
        <v>0.44</v>
      </c>
      <c r="L395">
        <f>'2015'!K314</f>
        <v>0</v>
      </c>
      <c r="M395">
        <f>'2015'!L314</f>
        <v>0.44000000000000006</v>
      </c>
      <c r="N395">
        <f>'2015'!M314</f>
        <v>0</v>
      </c>
      <c r="O395">
        <f>'2015'!N314</f>
        <v>0.67</v>
      </c>
      <c r="P395">
        <f>'2015'!O314</f>
        <v>1.17</v>
      </c>
      <c r="Q395">
        <f>'2015'!P314</f>
        <v>0</v>
      </c>
      <c r="S395">
        <f>'2015'!Q314</f>
        <v>1.37</v>
      </c>
      <c r="T395">
        <f>'2015'!R314</f>
        <v>0.41000000000000003</v>
      </c>
      <c r="U395">
        <f>'2015'!S314</f>
        <v>0</v>
      </c>
      <c r="V395">
        <f>'2015'!T314</f>
        <v>0.24000000000000002</v>
      </c>
    </row>
    <row r="396" spans="2:24" x14ac:dyDescent="0.2">
      <c r="B396" t="s">
        <v>60</v>
      </c>
      <c r="C396">
        <f>'2015'!B349</f>
        <v>0.86</v>
      </c>
      <c r="D396">
        <f>'2015'!C349</f>
        <v>2.1900000000000004</v>
      </c>
      <c r="E396">
        <f>'2015'!D349</f>
        <v>1.44</v>
      </c>
      <c r="F396">
        <f>'2015'!E349</f>
        <v>1.38</v>
      </c>
      <c r="G396">
        <f>'2015'!F349</f>
        <v>0</v>
      </c>
      <c r="H396">
        <f>'2015'!G349</f>
        <v>1.1499999999999999</v>
      </c>
      <c r="I396">
        <f>'2015'!H349</f>
        <v>0.52</v>
      </c>
      <c r="J396">
        <f>'2015'!I349</f>
        <v>1.22</v>
      </c>
      <c r="K396">
        <f>'2015'!J349</f>
        <v>1.5</v>
      </c>
      <c r="L396">
        <f>'2015'!K349</f>
        <v>1.37</v>
      </c>
      <c r="M396">
        <f>'2015'!L349</f>
        <v>2.1900000000000004</v>
      </c>
      <c r="N396">
        <f>'2015'!M349</f>
        <v>0</v>
      </c>
      <c r="O396">
        <f>'2015'!N349</f>
        <v>1.26</v>
      </c>
      <c r="P396">
        <f>'2015'!O349</f>
        <v>0.87</v>
      </c>
      <c r="Q396">
        <f>'2015'!P349</f>
        <v>0</v>
      </c>
      <c r="S396">
        <f>'2015'!Q349</f>
        <v>1.22</v>
      </c>
      <c r="T396">
        <f>'2015'!R349</f>
        <v>0</v>
      </c>
      <c r="U396">
        <f>'2015'!S349</f>
        <v>0</v>
      </c>
      <c r="V396">
        <f>'2015'!T349</f>
        <v>1.87</v>
      </c>
    </row>
    <row r="397" spans="2:24" x14ac:dyDescent="0.2">
      <c r="B397" t="s">
        <v>61</v>
      </c>
      <c r="C397">
        <f>'2015'!B384</f>
        <v>0.89</v>
      </c>
      <c r="D397">
        <f>'2015'!C384</f>
        <v>1.4800000000000002</v>
      </c>
      <c r="E397">
        <f>'2015'!D384</f>
        <v>1.1800000000000002</v>
      </c>
      <c r="F397">
        <f>'2015'!E384</f>
        <v>1.7900000000000003</v>
      </c>
      <c r="G397">
        <f>'2015'!F384</f>
        <v>1.2000000000000002</v>
      </c>
      <c r="H397">
        <f>'2015'!G384</f>
        <v>1.03</v>
      </c>
      <c r="I397">
        <f>'2015'!H384</f>
        <v>1.6</v>
      </c>
      <c r="J397">
        <f>'2015'!I384</f>
        <v>0.87</v>
      </c>
      <c r="K397">
        <f>'2015'!J384</f>
        <v>0.96</v>
      </c>
      <c r="L397">
        <f>'2015'!K384</f>
        <v>0</v>
      </c>
      <c r="M397">
        <f>'2015'!L384</f>
        <v>1.3299999999999998</v>
      </c>
      <c r="N397">
        <f>'2015'!M384</f>
        <v>0</v>
      </c>
      <c r="O397">
        <f>'2015'!N384</f>
        <v>2.0300000000000002</v>
      </c>
      <c r="P397">
        <f>'2015'!O384</f>
        <v>1.22</v>
      </c>
      <c r="Q397">
        <f>'2015'!P384</f>
        <v>0</v>
      </c>
      <c r="S397">
        <f>'2015'!Q384</f>
        <v>1.57</v>
      </c>
      <c r="T397">
        <f>'2015'!R384</f>
        <v>1.1500000000000001</v>
      </c>
      <c r="U397">
        <f>'2015'!S384</f>
        <v>0</v>
      </c>
      <c r="V397">
        <f>'2015'!T384</f>
        <v>2.84</v>
      </c>
    </row>
    <row r="398" spans="2:24" x14ac:dyDescent="0.2">
      <c r="B398" t="s">
        <v>62</v>
      </c>
      <c r="C398">
        <f>'2015'!B419</f>
        <v>1.9600000000000002</v>
      </c>
      <c r="D398">
        <f>'2015'!C419</f>
        <v>3.5399999999999996</v>
      </c>
      <c r="E398">
        <f>'2015'!D419</f>
        <v>2.5799999999999987</v>
      </c>
      <c r="F398">
        <f>'2015'!E419</f>
        <v>4.5699999999999994</v>
      </c>
      <c r="G398">
        <f>'2015'!F419</f>
        <v>2.4099999999999997</v>
      </c>
      <c r="H398">
        <f>'2015'!G419</f>
        <v>2.34</v>
      </c>
      <c r="I398">
        <f>'2015'!H419</f>
        <v>4.09</v>
      </c>
      <c r="J398">
        <f>'2015'!I419</f>
        <v>2.3299999999999996</v>
      </c>
      <c r="K398">
        <f>'2015'!J419</f>
        <v>2.9099999999999993</v>
      </c>
      <c r="L398">
        <f>'2015'!K419</f>
        <v>0</v>
      </c>
      <c r="M398">
        <f>'2015'!L419</f>
        <v>2.8100000000000005</v>
      </c>
      <c r="N398">
        <f>'2015'!M419</f>
        <v>0</v>
      </c>
      <c r="O398">
        <f>'2015'!N419</f>
        <v>2.6</v>
      </c>
      <c r="P398">
        <f>'2015'!O419</f>
        <v>4.21</v>
      </c>
      <c r="Q398">
        <f>'2015'!P419</f>
        <v>0</v>
      </c>
      <c r="S398">
        <f>'2015'!Q419</f>
        <v>3.88</v>
      </c>
      <c r="T398">
        <f>'2015'!R419</f>
        <v>2.2599999999999998</v>
      </c>
      <c r="U398">
        <f>'2015'!S419</f>
        <v>0</v>
      </c>
      <c r="V398">
        <f>'2015'!T419</f>
        <v>4.21</v>
      </c>
    </row>
    <row r="400" spans="2:24" x14ac:dyDescent="0.2">
      <c r="C400">
        <f>SUM(C387:C398)</f>
        <v>9.83</v>
      </c>
      <c r="D400">
        <f t="shared" ref="D400:V400" si="2">SUM(D387:D398)</f>
        <v>17.100000000000001</v>
      </c>
      <c r="E400">
        <f t="shared" si="2"/>
        <v>10.969999999999999</v>
      </c>
      <c r="F400">
        <f t="shared" si="2"/>
        <v>19.009999999999998</v>
      </c>
      <c r="G400">
        <f t="shared" si="2"/>
        <v>12.129999999999999</v>
      </c>
      <c r="H400">
        <f t="shared" si="2"/>
        <v>10.65</v>
      </c>
      <c r="I400">
        <f t="shared" si="2"/>
        <v>13.77</v>
      </c>
      <c r="J400">
        <f t="shared" si="2"/>
        <v>9.93</v>
      </c>
      <c r="K400">
        <f t="shared" si="2"/>
        <v>12.330000000000002</v>
      </c>
      <c r="L400">
        <f t="shared" si="2"/>
        <v>1.37</v>
      </c>
      <c r="M400">
        <f t="shared" si="2"/>
        <v>15.149999999999999</v>
      </c>
      <c r="N400">
        <f t="shared" si="2"/>
        <v>0</v>
      </c>
      <c r="O400">
        <f t="shared" si="2"/>
        <v>13.709999999999999</v>
      </c>
      <c r="P400">
        <f t="shared" si="2"/>
        <v>14.649999999999999</v>
      </c>
      <c r="Q400">
        <f t="shared" si="2"/>
        <v>0</v>
      </c>
      <c r="S400">
        <f t="shared" si="2"/>
        <v>13.740000000000002</v>
      </c>
      <c r="T400">
        <f t="shared" si="2"/>
        <v>10.649999999999999</v>
      </c>
      <c r="U400">
        <f t="shared" si="2"/>
        <v>0</v>
      </c>
      <c r="V400">
        <f t="shared" si="2"/>
        <v>22.48</v>
      </c>
    </row>
    <row r="402" spans="2:24" x14ac:dyDescent="0.2">
      <c r="B402">
        <v>2016</v>
      </c>
      <c r="C402" t="s">
        <v>1</v>
      </c>
      <c r="D402" t="s">
        <v>88</v>
      </c>
      <c r="E402" t="s">
        <v>113</v>
      </c>
      <c r="F402" t="s">
        <v>114</v>
      </c>
      <c r="G402" t="s">
        <v>5</v>
      </c>
      <c r="H402" t="s">
        <v>110</v>
      </c>
      <c r="I402" t="s">
        <v>95</v>
      </c>
      <c r="J402" t="s">
        <v>96</v>
      </c>
      <c r="K402" t="s">
        <v>9</v>
      </c>
      <c r="L402" t="s">
        <v>10</v>
      </c>
      <c r="M402" t="s">
        <v>11</v>
      </c>
      <c r="N402" t="s">
        <v>90</v>
      </c>
      <c r="O402" t="s">
        <v>13</v>
      </c>
      <c r="P402" t="s">
        <v>111</v>
      </c>
      <c r="Q402" t="s">
        <v>112</v>
      </c>
      <c r="S402" t="s">
        <v>16</v>
      </c>
      <c r="T402" t="s">
        <v>17</v>
      </c>
      <c r="U402" t="s">
        <v>18</v>
      </c>
      <c r="V402" t="s">
        <v>19</v>
      </c>
      <c r="X402">
        <v>2016</v>
      </c>
    </row>
    <row r="403" spans="2:24" x14ac:dyDescent="0.2">
      <c r="B403" t="s">
        <v>0</v>
      </c>
      <c r="C403">
        <f>'2016'!B34</f>
        <v>1.2300000000000002</v>
      </c>
      <c r="D403">
        <f>'2016'!C34</f>
        <v>1.28</v>
      </c>
      <c r="E403">
        <f>'2016'!D34</f>
        <v>1.2200000000000002</v>
      </c>
      <c r="F403">
        <f>'2016'!E34</f>
        <v>2.17</v>
      </c>
      <c r="G403">
        <f>'2016'!F34</f>
        <v>1.27</v>
      </c>
      <c r="H403">
        <f>'2016'!G34</f>
        <v>1.4</v>
      </c>
      <c r="I403">
        <f>'2016'!H34</f>
        <v>1.9500000000000002</v>
      </c>
      <c r="J403">
        <f>'2016'!I34</f>
        <v>1.35</v>
      </c>
      <c r="K403">
        <f>'2016'!J34</f>
        <v>1.7</v>
      </c>
      <c r="L403">
        <f>'2016'!K34</f>
        <v>0</v>
      </c>
      <c r="M403">
        <f>'2016'!L34</f>
        <v>0.92999999999999994</v>
      </c>
      <c r="N403">
        <f>'2016'!M34</f>
        <v>0</v>
      </c>
      <c r="O403">
        <f>'2016'!N34</f>
        <v>1.24</v>
      </c>
      <c r="P403">
        <f>'2016'!O34</f>
        <v>1.75</v>
      </c>
      <c r="Q403">
        <f>'2016'!P34</f>
        <v>0</v>
      </c>
      <c r="S403">
        <f>'2016'!Q34</f>
        <v>2.0900000000000003</v>
      </c>
      <c r="T403">
        <f>'2016'!R34</f>
        <v>1.48</v>
      </c>
      <c r="U403">
        <f>'2016'!S34</f>
        <v>0</v>
      </c>
      <c r="V403">
        <f>'2016'!T34</f>
        <v>4.42</v>
      </c>
    </row>
    <row r="404" spans="2:24" x14ac:dyDescent="0.2">
      <c r="B404" t="s">
        <v>38</v>
      </c>
      <c r="C404">
        <f>'2016'!B69</f>
        <v>1.07</v>
      </c>
      <c r="D404">
        <f>'2016'!C69</f>
        <v>1.3800000000000001</v>
      </c>
      <c r="E404">
        <f>'2016'!D69</f>
        <v>1.1800000000000002</v>
      </c>
      <c r="F404">
        <f>'2016'!E69</f>
        <v>1.5400000000000003</v>
      </c>
      <c r="G404">
        <f>'2016'!F69</f>
        <v>0.53</v>
      </c>
      <c r="H404">
        <f>'2016'!G69</f>
        <v>0.92</v>
      </c>
      <c r="I404">
        <f>'2016'!H69</f>
        <v>1.18</v>
      </c>
      <c r="J404">
        <f>'2016'!I69</f>
        <v>1.1300000000000001</v>
      </c>
      <c r="K404">
        <f>'2016'!J69</f>
        <v>1.32</v>
      </c>
      <c r="L404">
        <f>'2016'!K69</f>
        <v>0</v>
      </c>
      <c r="M404">
        <f>'2016'!L69</f>
        <v>1.5299999999999998</v>
      </c>
      <c r="N404">
        <f>'2016'!M69</f>
        <v>0</v>
      </c>
      <c r="O404">
        <f>'2016'!N69</f>
        <v>0.97000000000000008</v>
      </c>
      <c r="P404">
        <f>'2016'!O69</f>
        <v>1.06</v>
      </c>
      <c r="Q404">
        <f>'2016'!P69</f>
        <v>0</v>
      </c>
      <c r="S404">
        <f>'2016'!Q69</f>
        <v>1.2699999999999998</v>
      </c>
      <c r="T404">
        <f>'2016'!R69</f>
        <v>1.02</v>
      </c>
      <c r="U404">
        <f>'2016'!S69</f>
        <v>0</v>
      </c>
      <c r="V404">
        <f>'2016'!T69</f>
        <v>2.35</v>
      </c>
    </row>
    <row r="405" spans="2:24" x14ac:dyDescent="0.2">
      <c r="B405" t="s">
        <v>40</v>
      </c>
      <c r="C405">
        <f>'2016'!B104</f>
        <v>2.36</v>
      </c>
      <c r="D405">
        <f>'2016'!C104</f>
        <v>2.61</v>
      </c>
      <c r="E405">
        <f>'2016'!D104</f>
        <v>2.9599999999999995</v>
      </c>
      <c r="F405">
        <f>'2016'!E104</f>
        <v>4.0799999999999992</v>
      </c>
      <c r="G405">
        <f>'2016'!F104</f>
        <v>2.4199999999999995</v>
      </c>
      <c r="H405">
        <f>'2016'!G104</f>
        <v>2.4300000000000006</v>
      </c>
      <c r="I405">
        <f>'2016'!H104</f>
        <v>4.04</v>
      </c>
      <c r="J405">
        <f>'2016'!I104</f>
        <v>3.6900000000000004</v>
      </c>
      <c r="K405">
        <f>'2016'!J104</f>
        <v>3.7199999999999993</v>
      </c>
      <c r="L405">
        <f>'2016'!K104</f>
        <v>0</v>
      </c>
      <c r="M405">
        <f>'2016'!L104</f>
        <v>3.1600000000000006</v>
      </c>
      <c r="N405">
        <f>'2016'!M104</f>
        <v>0</v>
      </c>
      <c r="O405">
        <f>'2016'!N104</f>
        <v>2.4000000000000004</v>
      </c>
      <c r="P405">
        <f>'2016'!O104</f>
        <v>3.11</v>
      </c>
      <c r="Q405">
        <f>'2016'!P104</f>
        <v>0</v>
      </c>
      <c r="S405">
        <f>'2016'!Q104</f>
        <v>3.6099999999999994</v>
      </c>
      <c r="T405">
        <f>'2016'!R104</f>
        <v>1.79</v>
      </c>
      <c r="U405">
        <f>'2016'!S104</f>
        <v>0</v>
      </c>
      <c r="V405">
        <f>'2016'!T104</f>
        <v>5.18</v>
      </c>
    </row>
    <row r="406" spans="2:24" x14ac:dyDescent="0.2">
      <c r="B406" t="s">
        <v>41</v>
      </c>
      <c r="C406">
        <f>'2016'!B139</f>
        <v>0.76</v>
      </c>
      <c r="D406">
        <f>'2016'!C139</f>
        <v>1.36</v>
      </c>
      <c r="E406">
        <f>'2016'!D139</f>
        <v>0.74</v>
      </c>
      <c r="F406">
        <f>'2016'!E139</f>
        <v>1.73</v>
      </c>
      <c r="G406">
        <f>'2016'!F139</f>
        <v>1.7600000000000002</v>
      </c>
      <c r="H406">
        <f>'2016'!G139</f>
        <v>1.1100000000000001</v>
      </c>
      <c r="I406">
        <f>'2016'!H139</f>
        <v>0.61</v>
      </c>
      <c r="J406">
        <f>'2016'!I139</f>
        <v>0.79</v>
      </c>
      <c r="K406">
        <f>'2016'!J139</f>
        <v>0.82000000000000006</v>
      </c>
      <c r="L406">
        <f>'2016'!K139</f>
        <v>0</v>
      </c>
      <c r="M406">
        <f>'2016'!L139</f>
        <v>1.2400000000000002</v>
      </c>
      <c r="N406">
        <f>'2016'!M139</f>
        <v>0</v>
      </c>
      <c r="O406">
        <f>'2016'!N139</f>
        <v>2.0299999999999998</v>
      </c>
      <c r="P406">
        <f>'2016'!O139</f>
        <v>0.75</v>
      </c>
      <c r="Q406">
        <f>'2016'!P139</f>
        <v>0</v>
      </c>
      <c r="S406">
        <f>'2016'!Q139</f>
        <v>1.6199999999999999</v>
      </c>
      <c r="T406">
        <f>'2016'!R139</f>
        <v>1.5699999999999998</v>
      </c>
      <c r="U406">
        <f>'2016'!S139</f>
        <v>0</v>
      </c>
      <c r="V406">
        <f>'2016'!T139</f>
        <v>1.7200000000000002</v>
      </c>
    </row>
    <row r="407" spans="2:24" x14ac:dyDescent="0.2">
      <c r="B407" t="s">
        <v>42</v>
      </c>
      <c r="C407">
        <f>'2016'!B174</f>
        <v>0.67</v>
      </c>
      <c r="D407">
        <f>'2016'!C174</f>
        <v>1.4800000000000002</v>
      </c>
      <c r="E407">
        <f>'2016'!D174</f>
        <v>0.57000000000000006</v>
      </c>
      <c r="F407">
        <f>'2016'!E174</f>
        <v>1.57</v>
      </c>
      <c r="G407">
        <f>'2016'!F174</f>
        <v>1.06</v>
      </c>
      <c r="H407">
        <f>'2016'!G174</f>
        <v>0.91</v>
      </c>
      <c r="I407">
        <f>'2016'!H174</f>
        <v>0</v>
      </c>
      <c r="J407">
        <f>'2016'!I174</f>
        <v>0.6100000000000001</v>
      </c>
      <c r="K407">
        <f>'2016'!J174</f>
        <v>0.98</v>
      </c>
      <c r="L407">
        <f>'2016'!K174</f>
        <v>0</v>
      </c>
      <c r="M407">
        <f>'2016'!L174</f>
        <v>1.57</v>
      </c>
      <c r="N407">
        <f>'2016'!M174</f>
        <v>0</v>
      </c>
      <c r="O407">
        <f>'2016'!N174</f>
        <v>1.1000000000000001</v>
      </c>
      <c r="P407">
        <f>'2016'!O174</f>
        <v>1.01</v>
      </c>
      <c r="Q407">
        <f>'2016'!P174</f>
        <v>0</v>
      </c>
      <c r="S407">
        <f>'2016'!Q174</f>
        <v>1.41</v>
      </c>
      <c r="T407">
        <f>'2016'!R174</f>
        <v>1.7399999999999998</v>
      </c>
      <c r="U407">
        <f>'2016'!S174</f>
        <v>0</v>
      </c>
      <c r="V407">
        <f>'2016'!T174</f>
        <v>2.0599999999999996</v>
      </c>
    </row>
    <row r="408" spans="2:24" x14ac:dyDescent="0.2">
      <c r="B408" t="s">
        <v>43</v>
      </c>
      <c r="C408">
        <f>'2016'!B209</f>
        <v>0.45000000000000007</v>
      </c>
      <c r="D408">
        <f>'2016'!C209</f>
        <v>1.25</v>
      </c>
      <c r="E408">
        <f>'2016'!D209</f>
        <v>0.59000000000000008</v>
      </c>
      <c r="F408">
        <f>'2016'!E209</f>
        <v>0.78</v>
      </c>
      <c r="G408">
        <f>'2016'!F209</f>
        <v>0.78</v>
      </c>
      <c r="H408">
        <f>'2016'!G209</f>
        <v>0.66999999999999993</v>
      </c>
      <c r="I408">
        <f>'2016'!H209</f>
        <v>0.45999999999999996</v>
      </c>
      <c r="J408">
        <f>'2016'!I209</f>
        <v>0.5</v>
      </c>
      <c r="K408">
        <f>'2016'!J209</f>
        <v>0.55999999999999994</v>
      </c>
      <c r="L408">
        <f>'2016'!K209</f>
        <v>0</v>
      </c>
      <c r="M408">
        <f>'2016'!L209</f>
        <v>1.66</v>
      </c>
      <c r="N408">
        <f>'2016'!M209</f>
        <v>0</v>
      </c>
      <c r="O408">
        <f>'2016'!N209</f>
        <v>0.82000000000000006</v>
      </c>
      <c r="P408">
        <f>'2016'!O209</f>
        <v>0.27</v>
      </c>
      <c r="Q408">
        <f>'2016'!P209</f>
        <v>0</v>
      </c>
      <c r="S408">
        <f>'2016'!Q209</f>
        <v>0.70000000000000007</v>
      </c>
      <c r="T408">
        <f>'2016'!R209</f>
        <v>1.2</v>
      </c>
      <c r="U408">
        <f>'2016'!S209</f>
        <v>0</v>
      </c>
      <c r="V408">
        <f>'2016'!T209</f>
        <v>1.46</v>
      </c>
    </row>
    <row r="409" spans="2:24" x14ac:dyDescent="0.2">
      <c r="B409" t="s">
        <v>45</v>
      </c>
      <c r="C409">
        <f>'2016'!B244</f>
        <v>0.62</v>
      </c>
      <c r="D409">
        <f>'2016'!C244</f>
        <v>1.32</v>
      </c>
      <c r="E409">
        <f>'2016'!D244</f>
        <v>0.8600000000000001</v>
      </c>
      <c r="F409">
        <f>'2016'!E244</f>
        <v>0.7300000000000002</v>
      </c>
      <c r="G409">
        <f>'2016'!F244</f>
        <v>0.43</v>
      </c>
      <c r="H409">
        <f>'2016'!G244</f>
        <v>0.56000000000000005</v>
      </c>
      <c r="I409">
        <f>'2016'!H244</f>
        <v>1.2400000000000002</v>
      </c>
      <c r="J409">
        <f>'2016'!I244</f>
        <v>1.1800000000000002</v>
      </c>
      <c r="K409">
        <f>'2016'!J244</f>
        <v>1.02</v>
      </c>
      <c r="L409">
        <f>'2016'!K244</f>
        <v>0</v>
      </c>
      <c r="M409">
        <f>'2016'!L244</f>
        <v>1.34</v>
      </c>
      <c r="N409">
        <f>'2016'!M244</f>
        <v>0</v>
      </c>
      <c r="O409">
        <f>'2016'!N244</f>
        <v>0.70000000000000007</v>
      </c>
      <c r="P409">
        <f>'2016'!O244</f>
        <v>0</v>
      </c>
      <c r="Q409">
        <f>'2016'!P244</f>
        <v>0</v>
      </c>
      <c r="S409">
        <f>'2016'!Q244</f>
        <v>0.7400000000000001</v>
      </c>
      <c r="T409">
        <f>'2016'!R244</f>
        <v>1.07</v>
      </c>
      <c r="U409">
        <f>'2016'!S244</f>
        <v>0</v>
      </c>
      <c r="V409">
        <f>'2016'!T244</f>
        <v>2.0699999999999998</v>
      </c>
    </row>
    <row r="410" spans="2:24" x14ac:dyDescent="0.2">
      <c r="B410" t="s">
        <v>58</v>
      </c>
      <c r="C410">
        <f>'2016'!B279</f>
        <v>0.1</v>
      </c>
      <c r="D410">
        <f>'2016'!C279</f>
        <v>1.05</v>
      </c>
      <c r="E410">
        <f>'2016'!D279</f>
        <v>0.11</v>
      </c>
      <c r="F410">
        <f>'2016'!E279</f>
        <v>0.58000000000000007</v>
      </c>
      <c r="G410">
        <f>'2016'!F279</f>
        <v>0.56000000000000005</v>
      </c>
      <c r="H410">
        <f>'2016'!G279</f>
        <v>0.28000000000000003</v>
      </c>
      <c r="I410">
        <f>'2016'!H279</f>
        <v>0.69</v>
      </c>
      <c r="J410">
        <f>'2016'!I279</f>
        <v>0.08</v>
      </c>
      <c r="K410">
        <f>'2016'!J279</f>
        <v>0.15</v>
      </c>
      <c r="L410">
        <f>'2016'!K279</f>
        <v>0</v>
      </c>
      <c r="M410">
        <f>'2016'!L279</f>
        <v>0</v>
      </c>
      <c r="N410">
        <f>'2016'!M279</f>
        <v>0</v>
      </c>
      <c r="O410">
        <f>'2016'!N279</f>
        <v>0.62</v>
      </c>
      <c r="P410">
        <f>'2016'!O279</f>
        <v>0.06</v>
      </c>
      <c r="Q410">
        <f>'2016'!P279</f>
        <v>0</v>
      </c>
      <c r="S410">
        <f>'2016'!Q279</f>
        <v>0.64</v>
      </c>
      <c r="T410">
        <f>'2016'!R279</f>
        <v>0.74</v>
      </c>
      <c r="U410">
        <f>'2016'!S279</f>
        <v>0</v>
      </c>
      <c r="V410">
        <f>'2016'!T279</f>
        <v>0.7</v>
      </c>
    </row>
    <row r="411" spans="2:24" x14ac:dyDescent="0.2">
      <c r="B411" t="s">
        <v>59</v>
      </c>
      <c r="C411">
        <f>'2016'!B314</f>
        <v>0.36000000000000004</v>
      </c>
      <c r="D411">
        <f>'2016'!C314</f>
        <v>0.64000000000000012</v>
      </c>
      <c r="E411">
        <f>'2016'!D314</f>
        <v>0.35000000000000003</v>
      </c>
      <c r="F411">
        <f>'2016'!E314</f>
        <v>0.35</v>
      </c>
      <c r="G411">
        <f>'2016'!F314</f>
        <v>0.45999999999999996</v>
      </c>
      <c r="H411">
        <f>'2016'!G314</f>
        <v>0.2</v>
      </c>
      <c r="I411">
        <f>'2016'!H314</f>
        <v>0.31</v>
      </c>
      <c r="J411">
        <f>'2016'!I314</f>
        <v>0.44000000000000006</v>
      </c>
      <c r="K411">
        <f>'2016'!J314</f>
        <v>0.44999999999999996</v>
      </c>
      <c r="L411">
        <f>'2016'!K314</f>
        <v>0</v>
      </c>
      <c r="M411">
        <f>'2016'!L314</f>
        <v>0.82000000000000006</v>
      </c>
      <c r="N411">
        <f>'2016'!M314</f>
        <v>0</v>
      </c>
      <c r="O411">
        <f>'2016'!N314</f>
        <v>0.39</v>
      </c>
      <c r="P411">
        <f>'2016'!O314</f>
        <v>0.15</v>
      </c>
      <c r="Q411">
        <f>'2016'!P314</f>
        <v>0</v>
      </c>
      <c r="S411">
        <f>'2016'!Q314</f>
        <v>0.38999999999999996</v>
      </c>
      <c r="T411">
        <f>'2016'!R314</f>
        <v>0.63000000000000012</v>
      </c>
      <c r="U411">
        <f>'2016'!S314</f>
        <v>0</v>
      </c>
      <c r="V411">
        <f>'2016'!T314</f>
        <v>0.88000000000000012</v>
      </c>
    </row>
    <row r="412" spans="2:24" x14ac:dyDescent="0.2">
      <c r="B412" t="s">
        <v>60</v>
      </c>
      <c r="C412">
        <f>'2016'!B349</f>
        <v>2.8899999999999997</v>
      </c>
      <c r="D412">
        <f>'2016'!C349</f>
        <v>3.0799999999999996</v>
      </c>
      <c r="E412">
        <f>'2016'!D349</f>
        <v>3.3499999999999996</v>
      </c>
      <c r="F412">
        <f>'2016'!E349</f>
        <v>4.95</v>
      </c>
      <c r="G412">
        <f>'2016'!F349</f>
        <v>3.29</v>
      </c>
      <c r="H412">
        <f>'2016'!G349</f>
        <v>2.7700000000000005</v>
      </c>
      <c r="I412">
        <f>'2016'!H349</f>
        <v>4.4499999999999993</v>
      </c>
      <c r="J412">
        <f>'2016'!I349</f>
        <v>3.0200000000000005</v>
      </c>
      <c r="K412">
        <f>'2016'!J349</f>
        <v>3.4799999999999995</v>
      </c>
      <c r="L412">
        <f>'2016'!K349</f>
        <v>0</v>
      </c>
      <c r="M412">
        <f>'2016'!L349</f>
        <v>3.7299999999999995</v>
      </c>
      <c r="N412">
        <f>'2016'!M349</f>
        <v>0</v>
      </c>
      <c r="O412">
        <f>'2016'!N349</f>
        <v>2.2900000000000005</v>
      </c>
      <c r="P412">
        <f>'2016'!O349</f>
        <v>2.99</v>
      </c>
      <c r="Q412">
        <f>'2016'!P349</f>
        <v>0</v>
      </c>
      <c r="S412">
        <f>'2016'!Q349</f>
        <v>4.919999999999999</v>
      </c>
      <c r="T412">
        <f>'2016'!R349</f>
        <v>2.82</v>
      </c>
      <c r="U412">
        <f>'2016'!S349</f>
        <v>0</v>
      </c>
      <c r="V412">
        <f>'2016'!T349</f>
        <v>5.12</v>
      </c>
    </row>
    <row r="413" spans="2:24" x14ac:dyDescent="0.2">
      <c r="B413" t="s">
        <v>61</v>
      </c>
      <c r="C413">
        <f>'2016'!B384</f>
        <v>0.81000000000000016</v>
      </c>
      <c r="D413">
        <f>'2016'!C384</f>
        <v>0.83000000000000007</v>
      </c>
      <c r="E413">
        <f>'2016'!D384</f>
        <v>1.1300000000000001</v>
      </c>
      <c r="F413">
        <f>'2016'!E384</f>
        <v>2.12</v>
      </c>
      <c r="G413">
        <f>'2016'!F384</f>
        <v>1.37</v>
      </c>
      <c r="H413">
        <f>'2016'!G384</f>
        <v>0.56000000000000005</v>
      </c>
      <c r="I413">
        <f>'2016'!H384</f>
        <v>1.71</v>
      </c>
      <c r="J413">
        <f>'2016'!I384</f>
        <v>0.99</v>
      </c>
      <c r="K413">
        <f>'2016'!J384</f>
        <v>0.88000000000000012</v>
      </c>
      <c r="L413">
        <f>'2016'!K384</f>
        <v>0</v>
      </c>
      <c r="M413">
        <f>'2016'!L384</f>
        <v>0</v>
      </c>
      <c r="N413">
        <f>'2016'!M384</f>
        <v>0</v>
      </c>
      <c r="O413">
        <f>'2016'!N384</f>
        <v>0.85</v>
      </c>
      <c r="P413">
        <f>'2016'!O384</f>
        <v>1.2300000000000002</v>
      </c>
      <c r="Q413">
        <f>'2016'!P384</f>
        <v>0</v>
      </c>
      <c r="S413">
        <f>'2016'!Q384</f>
        <v>2.11</v>
      </c>
      <c r="T413">
        <f>'2016'!R384</f>
        <v>0.62</v>
      </c>
      <c r="U413">
        <f>'2016'!S384</f>
        <v>0</v>
      </c>
      <c r="V413">
        <f>'2016'!T384</f>
        <v>2.2199999999999998</v>
      </c>
    </row>
    <row r="414" spans="2:24" x14ac:dyDescent="0.2">
      <c r="B414" t="s">
        <v>62</v>
      </c>
      <c r="C414">
        <f>'2016'!B419</f>
        <v>0.92000000000000015</v>
      </c>
      <c r="D414">
        <f>'2016'!C419</f>
        <v>3.61</v>
      </c>
      <c r="E414">
        <f>'2016'!D419</f>
        <v>0.55999999999999994</v>
      </c>
      <c r="F414">
        <f>'2016'!E419</f>
        <v>2.71</v>
      </c>
      <c r="G414">
        <f>'2016'!F419</f>
        <v>2.35</v>
      </c>
      <c r="H414">
        <f>'2016'!G419</f>
        <v>0.32</v>
      </c>
      <c r="I414">
        <f>'2016'!H419</f>
        <v>0.46</v>
      </c>
      <c r="J414">
        <f>'2016'!I419</f>
        <v>1.06</v>
      </c>
      <c r="K414">
        <f>'2016'!J419</f>
        <v>2.3000000000000003</v>
      </c>
      <c r="L414">
        <f>'2016'!K419</f>
        <v>0</v>
      </c>
      <c r="M414">
        <f>'2016'!L419</f>
        <v>0</v>
      </c>
      <c r="N414">
        <f>'2016'!M419</f>
        <v>0</v>
      </c>
      <c r="O414">
        <f>'2016'!N419</f>
        <v>2.5299999999999998</v>
      </c>
      <c r="P414">
        <f>'2016'!O419</f>
        <v>1.5499999999999998</v>
      </c>
      <c r="Q414">
        <f>'2016'!P419</f>
        <v>0</v>
      </c>
      <c r="S414">
        <f>'2016'!Q419</f>
        <v>1.83</v>
      </c>
      <c r="T414">
        <f>'2016'!R419</f>
        <v>6.75</v>
      </c>
      <c r="U414">
        <f>'2016'!S419</f>
        <v>0</v>
      </c>
      <c r="V414">
        <f>'2016'!T419</f>
        <v>2.6799999999999997</v>
      </c>
    </row>
    <row r="416" spans="2:24" x14ac:dyDescent="0.2">
      <c r="C416">
        <f>SUM(C403:C414)</f>
        <v>12.24</v>
      </c>
      <c r="D416">
        <f t="shared" ref="D416:V416" si="3">SUM(D403:D414)</f>
        <v>19.89</v>
      </c>
      <c r="E416">
        <f t="shared" si="3"/>
        <v>13.62</v>
      </c>
      <c r="F416">
        <f t="shared" si="3"/>
        <v>23.310000000000002</v>
      </c>
      <c r="G416">
        <f t="shared" si="3"/>
        <v>16.280000000000005</v>
      </c>
      <c r="H416">
        <f t="shared" si="3"/>
        <v>12.13</v>
      </c>
      <c r="I416">
        <f t="shared" si="3"/>
        <v>17.100000000000001</v>
      </c>
      <c r="J416">
        <f t="shared" si="3"/>
        <v>14.84</v>
      </c>
      <c r="K416">
        <f t="shared" si="3"/>
        <v>17.38</v>
      </c>
      <c r="L416">
        <f t="shared" si="3"/>
        <v>0</v>
      </c>
      <c r="M416">
        <f t="shared" si="3"/>
        <v>15.98</v>
      </c>
      <c r="N416">
        <f t="shared" si="3"/>
        <v>0</v>
      </c>
      <c r="O416">
        <f t="shared" si="3"/>
        <v>15.94</v>
      </c>
      <c r="P416">
        <f t="shared" si="3"/>
        <v>13.93</v>
      </c>
      <c r="Q416">
        <f t="shared" si="3"/>
        <v>0</v>
      </c>
      <c r="S416">
        <f t="shared" si="3"/>
        <v>21.33</v>
      </c>
      <c r="T416">
        <f t="shared" si="3"/>
        <v>21.43</v>
      </c>
      <c r="U416">
        <f t="shared" si="3"/>
        <v>0</v>
      </c>
      <c r="V416">
        <f t="shared" si="3"/>
        <v>30.86</v>
      </c>
    </row>
    <row r="418" spans="2:24" x14ac:dyDescent="0.2">
      <c r="B418">
        <v>2017</v>
      </c>
      <c r="C418" t="s">
        <v>1</v>
      </c>
      <c r="D418" t="s">
        <v>88</v>
      </c>
      <c r="E418" t="s">
        <v>113</v>
      </c>
      <c r="F418" t="s">
        <v>114</v>
      </c>
      <c r="G418" t="s">
        <v>5</v>
      </c>
      <c r="H418" t="s">
        <v>110</v>
      </c>
      <c r="I418" t="s">
        <v>95</v>
      </c>
      <c r="J418" t="s">
        <v>96</v>
      </c>
      <c r="K418" t="s">
        <v>9</v>
      </c>
      <c r="L418" t="s">
        <v>10</v>
      </c>
      <c r="M418" t="s">
        <v>11</v>
      </c>
      <c r="N418" t="s">
        <v>90</v>
      </c>
      <c r="O418" t="s">
        <v>13</v>
      </c>
      <c r="P418" t="s">
        <v>111</v>
      </c>
      <c r="Q418" t="s">
        <v>112</v>
      </c>
      <c r="R418" s="34" t="s">
        <v>189</v>
      </c>
      <c r="S418" t="s">
        <v>16</v>
      </c>
      <c r="T418" t="s">
        <v>17</v>
      </c>
      <c r="U418" t="s">
        <v>18</v>
      </c>
      <c r="V418" t="s">
        <v>19</v>
      </c>
      <c r="X418">
        <v>2017</v>
      </c>
    </row>
    <row r="419" spans="2:24" x14ac:dyDescent="0.2">
      <c r="B419" t="s">
        <v>0</v>
      </c>
      <c r="C419">
        <f>'2017'!B34</f>
        <v>0.68</v>
      </c>
      <c r="D419">
        <f>'2017'!C34</f>
        <v>1.5300000000000002</v>
      </c>
      <c r="E419">
        <f>'2017'!D34</f>
        <v>0.35000000000000003</v>
      </c>
      <c r="F419">
        <f>'2017'!E34</f>
        <v>2.0500000000000003</v>
      </c>
      <c r="G419">
        <f>'2017'!F34</f>
        <v>1.4</v>
      </c>
      <c r="H419">
        <f>'2017'!G34</f>
        <v>0.6</v>
      </c>
      <c r="I419">
        <f>'2017'!H34</f>
        <v>0.05</v>
      </c>
      <c r="J419">
        <f>'2017'!I34</f>
        <v>1.1000000000000001</v>
      </c>
      <c r="K419">
        <f>'2017'!J34</f>
        <v>1.5399999999999998</v>
      </c>
      <c r="L419">
        <f>'2017'!K34</f>
        <v>0</v>
      </c>
      <c r="M419">
        <f>'2017'!L34</f>
        <v>0</v>
      </c>
      <c r="N419">
        <f>'2017'!M34</f>
        <v>0.9</v>
      </c>
      <c r="O419">
        <f>'2017'!N34</f>
        <v>0.99</v>
      </c>
      <c r="P419">
        <f>'2017'!O34</f>
        <v>1.65</v>
      </c>
      <c r="R419">
        <f>'2017'!P34</f>
        <v>0</v>
      </c>
      <c r="S419">
        <f>'2017'!Q34</f>
        <v>1.7100000000000002</v>
      </c>
      <c r="T419">
        <f>'2017'!R34</f>
        <v>1.5</v>
      </c>
      <c r="U419">
        <f>'2017'!S34</f>
        <v>0</v>
      </c>
      <c r="V419">
        <f>'2017'!T34</f>
        <v>1.69</v>
      </c>
    </row>
    <row r="420" spans="2:24" x14ac:dyDescent="0.2">
      <c r="B420" t="s">
        <v>38</v>
      </c>
      <c r="C420">
        <f>'2017'!B69</f>
        <v>2.3399999999999994</v>
      </c>
      <c r="D420">
        <f>'2017'!C69</f>
        <v>3.4099999999999997</v>
      </c>
      <c r="E420">
        <f>'2017'!D69</f>
        <v>2.1200000000000006</v>
      </c>
      <c r="F420">
        <f>'2017'!E69</f>
        <v>3.3000000000000003</v>
      </c>
      <c r="G420">
        <f>'2017'!F69</f>
        <v>2.7</v>
      </c>
      <c r="H420">
        <f>'2017'!G69</f>
        <v>2.08</v>
      </c>
      <c r="I420">
        <f>'2017'!H69</f>
        <v>3.6899999999999995</v>
      </c>
      <c r="J420">
        <f>'2017'!I69</f>
        <v>2.99</v>
      </c>
      <c r="K420">
        <f>'2017'!J69</f>
        <v>2.93</v>
      </c>
      <c r="L420">
        <f>'2017'!K69</f>
        <v>0</v>
      </c>
      <c r="M420">
        <f>'2017'!L69</f>
        <v>1.45</v>
      </c>
      <c r="N420">
        <f>'2017'!M69</f>
        <v>2.7600000000000002</v>
      </c>
      <c r="O420">
        <f>'2017'!N69</f>
        <v>2.0700000000000003</v>
      </c>
      <c r="P420">
        <f>'2017'!O69</f>
        <v>3.3499999999999996</v>
      </c>
      <c r="R420">
        <f>'2017'!P69</f>
        <v>3.17</v>
      </c>
      <c r="S420">
        <f>'2017'!Q69</f>
        <v>2.4600000000000004</v>
      </c>
      <c r="T420">
        <f>'2017'!R69</f>
        <v>2.8499999999999996</v>
      </c>
      <c r="U420">
        <f>'2017'!S69</f>
        <v>0</v>
      </c>
      <c r="V420">
        <f>'2017'!T69</f>
        <v>6.41</v>
      </c>
    </row>
    <row r="421" spans="2:24" x14ac:dyDescent="0.2">
      <c r="B421" t="s">
        <v>40</v>
      </c>
      <c r="C421">
        <f>'2017'!B104</f>
        <v>3.5999999999999996</v>
      </c>
      <c r="D421">
        <f>'2017'!C104</f>
        <v>4.5299999999999994</v>
      </c>
      <c r="E421">
        <f>'2017'!D104</f>
        <v>4.5099999999999989</v>
      </c>
      <c r="F421">
        <f>'2017'!E104</f>
        <v>5.379999999999999</v>
      </c>
      <c r="G421">
        <f>'2017'!F104</f>
        <v>4.1899999999999995</v>
      </c>
      <c r="H421">
        <f>'2017'!G104</f>
        <v>3.3200000000000007</v>
      </c>
      <c r="I421">
        <f>'2017'!H104</f>
        <v>0</v>
      </c>
      <c r="J421">
        <f>'2017'!I104</f>
        <v>4.9200000000000017</v>
      </c>
      <c r="K421">
        <f>'2017'!J104</f>
        <v>4.63</v>
      </c>
      <c r="L421">
        <f>'2017'!K104</f>
        <v>0</v>
      </c>
      <c r="M421">
        <f>'2017'!L104</f>
        <v>0</v>
      </c>
      <c r="N421">
        <f>'2017'!M104</f>
        <v>5.03</v>
      </c>
      <c r="O421">
        <f>'2017'!N104</f>
        <v>4.3599999999999994</v>
      </c>
      <c r="P421">
        <f>'2017'!O104</f>
        <v>0</v>
      </c>
      <c r="R421">
        <f>'2017'!P104</f>
        <v>3.2500000000000004</v>
      </c>
      <c r="S421">
        <f>'2017'!Q104</f>
        <v>4.2</v>
      </c>
      <c r="T421">
        <f>'2017'!R104</f>
        <v>4.75</v>
      </c>
      <c r="U421">
        <f>'2017'!S104</f>
        <v>0</v>
      </c>
      <c r="V421">
        <f>'2017'!T104</f>
        <v>5.0200000000000005</v>
      </c>
    </row>
    <row r="422" spans="2:24" x14ac:dyDescent="0.2">
      <c r="B422" t="s">
        <v>41</v>
      </c>
      <c r="C422">
        <f>'2017'!B140</f>
        <v>1.3100000000000003</v>
      </c>
      <c r="D422">
        <f>'2017'!C140</f>
        <v>1.54</v>
      </c>
      <c r="E422">
        <f>'2017'!D140</f>
        <v>1.5000000000000004</v>
      </c>
      <c r="F422">
        <f>'2017'!E140</f>
        <v>1.9300000000000004</v>
      </c>
      <c r="G422">
        <f>'2017'!F140</f>
        <v>0.95</v>
      </c>
      <c r="H422">
        <f>'2017'!G140</f>
        <v>1.2</v>
      </c>
      <c r="I422">
        <f>'2017'!H140</f>
        <v>0</v>
      </c>
      <c r="J422">
        <f>'2017'!I140</f>
        <v>1.4200000000000004</v>
      </c>
      <c r="K422">
        <f>'2017'!J140</f>
        <v>1.4000000000000001</v>
      </c>
      <c r="L422">
        <f>'2017'!K140</f>
        <v>0</v>
      </c>
      <c r="M422">
        <f>'2017'!L140</f>
        <v>0.56000000000000005</v>
      </c>
      <c r="N422">
        <f>'2017'!M140</f>
        <v>1.02</v>
      </c>
      <c r="O422">
        <f>'2017'!N140</f>
        <v>1.56</v>
      </c>
      <c r="P422">
        <f>'2017'!O140</f>
        <v>0</v>
      </c>
      <c r="R422">
        <f>'2017'!P140</f>
        <v>0</v>
      </c>
      <c r="S422">
        <f>'2017'!Q140</f>
        <v>1.4900000000000002</v>
      </c>
      <c r="T422">
        <f>'2017'!R140</f>
        <v>1.5199999999999998</v>
      </c>
      <c r="U422">
        <f>'2017'!S140</f>
        <v>0</v>
      </c>
      <c r="V422">
        <f>'2017'!T140</f>
        <v>2.5900000000000003</v>
      </c>
    </row>
    <row r="423" spans="2:24" x14ac:dyDescent="0.2">
      <c r="B423" t="s">
        <v>42</v>
      </c>
      <c r="C423">
        <f>'2017'!B175</f>
        <v>1.06</v>
      </c>
      <c r="D423">
        <f>'2017'!C175</f>
        <v>2.8299999999999996</v>
      </c>
      <c r="E423">
        <f>'2017'!D175</f>
        <v>1.1400000000000001</v>
      </c>
      <c r="F423">
        <f>'2017'!E175</f>
        <v>1.95</v>
      </c>
      <c r="G423">
        <f>'2017'!F175</f>
        <v>2.15</v>
      </c>
      <c r="H423">
        <f>'2017'!G175</f>
        <v>1</v>
      </c>
      <c r="I423">
        <f>'2017'!H175</f>
        <v>0</v>
      </c>
      <c r="J423">
        <f>'2017'!I175</f>
        <v>1.17</v>
      </c>
      <c r="K423">
        <f>'2017'!J175</f>
        <v>0.72</v>
      </c>
      <c r="L423">
        <f>'2017'!K175</f>
        <v>0</v>
      </c>
      <c r="M423">
        <f>'2017'!L175</f>
        <v>2.6</v>
      </c>
      <c r="N423">
        <f>'2017'!M175</f>
        <v>1.28</v>
      </c>
      <c r="O423">
        <f>'2017'!N175</f>
        <v>2.08</v>
      </c>
      <c r="P423">
        <f>'2017'!O175</f>
        <v>0</v>
      </c>
      <c r="R423">
        <f>'2017'!P175</f>
        <v>0</v>
      </c>
      <c r="S423">
        <f>'2017'!Q175</f>
        <v>1.3699999999999999</v>
      </c>
      <c r="T423">
        <f>'2017'!R175</f>
        <v>2.1100000000000003</v>
      </c>
      <c r="U423">
        <f>'2017'!S175</f>
        <v>0</v>
      </c>
      <c r="V423">
        <f>'2017'!T175</f>
        <v>3.7499999999999991</v>
      </c>
    </row>
    <row r="424" spans="2:24" x14ac:dyDescent="0.2">
      <c r="B424" t="s">
        <v>43</v>
      </c>
      <c r="C424">
        <f>'2017'!B211</f>
        <v>0.60000000000000009</v>
      </c>
      <c r="D424">
        <f>'2017'!C211</f>
        <v>1.3599999999999999</v>
      </c>
      <c r="E424">
        <f>'2017'!D211</f>
        <v>1</v>
      </c>
      <c r="F424">
        <f>'2017'!E211</f>
        <v>1.02</v>
      </c>
      <c r="G424">
        <f>'2017'!F211</f>
        <v>0.57999999999999996</v>
      </c>
      <c r="H424">
        <f>'2017'!G211</f>
        <v>0.92999999999999994</v>
      </c>
      <c r="I424">
        <f>'2017'!H211</f>
        <v>0</v>
      </c>
      <c r="J424">
        <f>'2017'!I211</f>
        <v>1.2</v>
      </c>
      <c r="K424">
        <f>'2017'!J211</f>
        <v>1.02</v>
      </c>
      <c r="L424">
        <f>'2017'!K211</f>
        <v>0</v>
      </c>
      <c r="M424">
        <f>'2017'!L211</f>
        <v>1.2</v>
      </c>
      <c r="N424">
        <f>'2017'!M211</f>
        <v>1.24</v>
      </c>
      <c r="O424">
        <f>'2017'!N211</f>
        <v>1.19</v>
      </c>
      <c r="P424">
        <f>'2017'!O211</f>
        <v>0</v>
      </c>
      <c r="R424">
        <f>'2017'!P211</f>
        <v>0</v>
      </c>
      <c r="S424">
        <f>'2017'!Q211</f>
        <v>1.04</v>
      </c>
      <c r="T424">
        <f>'2017'!R211</f>
        <v>0.93</v>
      </c>
      <c r="U424">
        <f>'2017'!S211</f>
        <v>0</v>
      </c>
      <c r="V424">
        <f>'2017'!T211</f>
        <v>1.69</v>
      </c>
    </row>
    <row r="425" spans="2:24" x14ac:dyDescent="0.2">
      <c r="B425" t="s">
        <v>45</v>
      </c>
      <c r="C425">
        <f>'2017'!B246</f>
        <v>0.01</v>
      </c>
      <c r="D425">
        <f>'2017'!C246</f>
        <v>0.09</v>
      </c>
      <c r="E425">
        <f>'2017'!D246</f>
        <v>0.02</v>
      </c>
      <c r="F425">
        <f>'2017'!E246</f>
        <v>0.03</v>
      </c>
      <c r="G425">
        <f>'2017'!F246</f>
        <v>0</v>
      </c>
      <c r="H425">
        <f>'2017'!G246</f>
        <v>0.05</v>
      </c>
      <c r="I425">
        <f>'2017'!H246</f>
        <v>0</v>
      </c>
      <c r="J425">
        <f>'2017'!I246</f>
        <v>0</v>
      </c>
      <c r="K425">
        <f>'2017'!J246</f>
        <v>0.28000000000000003</v>
      </c>
      <c r="L425">
        <f>'2017'!K246</f>
        <v>0</v>
      </c>
      <c r="M425">
        <f>'2017'!L246</f>
        <v>0.12</v>
      </c>
      <c r="N425">
        <f>'2017'!M246</f>
        <v>0.03</v>
      </c>
      <c r="O425">
        <f>'2017'!N246</f>
        <v>0</v>
      </c>
      <c r="P425">
        <f>'2017'!O246</f>
        <v>0</v>
      </c>
      <c r="R425">
        <f>'2017'!P246</f>
        <v>0</v>
      </c>
      <c r="S425">
        <f>'2017'!Q246</f>
        <v>0.04</v>
      </c>
      <c r="T425">
        <f>'2017'!R246</f>
        <v>0</v>
      </c>
      <c r="U425">
        <f>'2017'!S246</f>
        <v>0</v>
      </c>
      <c r="V425">
        <f>'2017'!T246</f>
        <v>0.16</v>
      </c>
    </row>
    <row r="426" spans="2:24" x14ac:dyDescent="0.2">
      <c r="B426" t="s">
        <v>58</v>
      </c>
      <c r="C426">
        <f>'2017'!B282</f>
        <v>0.13</v>
      </c>
      <c r="D426">
        <f>'2017'!C282</f>
        <v>0.15</v>
      </c>
      <c r="E426">
        <f>'2017'!D282</f>
        <v>0.03</v>
      </c>
      <c r="F426">
        <f>'2017'!E282</f>
        <v>0.2</v>
      </c>
      <c r="G426">
        <f>'2017'!F282</f>
        <v>0.02</v>
      </c>
      <c r="H426">
        <f>'2017'!G282</f>
        <v>0.02</v>
      </c>
      <c r="I426">
        <f>'2017'!H282</f>
        <v>0</v>
      </c>
      <c r="J426">
        <f>'2017'!I282</f>
        <v>0.13</v>
      </c>
      <c r="K426">
        <f>'2017'!J282</f>
        <v>0.06</v>
      </c>
      <c r="L426">
        <f>'2017'!K282</f>
        <v>0</v>
      </c>
      <c r="M426">
        <f>'2017'!L282</f>
        <v>0</v>
      </c>
      <c r="N426">
        <f>'2017'!M282</f>
        <v>9.9999999999999992E-2</v>
      </c>
      <c r="O426">
        <f>'2017'!N282</f>
        <v>0.16</v>
      </c>
      <c r="P426">
        <f>'2017'!O282</f>
        <v>0</v>
      </c>
      <c r="R426">
        <f>'2017'!P282</f>
        <v>7.9999999999999988E-2</v>
      </c>
      <c r="S426">
        <f>'2017'!Q282</f>
        <v>0.18</v>
      </c>
      <c r="T426">
        <f>'2017'!R282</f>
        <v>0.27</v>
      </c>
      <c r="U426">
        <f>'2017'!S282</f>
        <v>0</v>
      </c>
      <c r="V426">
        <f>'2017'!T282</f>
        <v>0.24</v>
      </c>
    </row>
    <row r="427" spans="2:24" x14ac:dyDescent="0.2">
      <c r="B427" t="s">
        <v>59</v>
      </c>
      <c r="C427">
        <f>'2017'!B318</f>
        <v>0.44</v>
      </c>
      <c r="D427">
        <f>'2017'!C318</f>
        <v>0.49</v>
      </c>
      <c r="E427">
        <f>'2017'!D318</f>
        <v>0.48</v>
      </c>
      <c r="F427">
        <f>'2017'!E318</f>
        <v>0.45000000000000007</v>
      </c>
      <c r="G427">
        <f>'2017'!F318</f>
        <v>0.64</v>
      </c>
      <c r="H427">
        <f>'2017'!G318</f>
        <v>0.62</v>
      </c>
      <c r="I427">
        <f>'2017'!H318</f>
        <v>0.59000000000000008</v>
      </c>
      <c r="J427">
        <f>'2017'!I318</f>
        <v>0.51</v>
      </c>
      <c r="K427">
        <f>'2017'!J318</f>
        <v>0.55000000000000004</v>
      </c>
      <c r="L427">
        <f>'2017'!K318</f>
        <v>0</v>
      </c>
      <c r="M427">
        <f>'2017'!L318</f>
        <v>0.65000000000000013</v>
      </c>
      <c r="N427">
        <f>'2017'!M318</f>
        <v>0.58000000000000007</v>
      </c>
      <c r="O427">
        <f>'2017'!N318</f>
        <v>0.41</v>
      </c>
      <c r="P427">
        <f>'2017'!O318</f>
        <v>0</v>
      </c>
      <c r="R427">
        <f>'2017'!P318</f>
        <v>0.47</v>
      </c>
      <c r="S427">
        <f>'2017'!Q318</f>
        <v>0.36</v>
      </c>
      <c r="T427">
        <f>'2017'!R318</f>
        <v>0.49</v>
      </c>
      <c r="U427">
        <f>'2017'!S318</f>
        <v>0</v>
      </c>
      <c r="V427">
        <f>'2017'!T318</f>
        <v>1.03</v>
      </c>
    </row>
    <row r="428" spans="2:24" x14ac:dyDescent="0.2">
      <c r="B428" t="s">
        <v>60</v>
      </c>
      <c r="C428">
        <f>'2017'!B354</f>
        <v>1.22</v>
      </c>
      <c r="D428">
        <f>'2017'!C354</f>
        <v>1.42</v>
      </c>
      <c r="E428">
        <f>'2017'!D354</f>
        <v>1.56</v>
      </c>
      <c r="F428">
        <f>'2017'!E354</f>
        <v>1.9500000000000002</v>
      </c>
      <c r="G428">
        <f>'2017'!F354</f>
        <v>1.4000000000000001</v>
      </c>
      <c r="H428">
        <f>'2017'!G354</f>
        <v>1.79</v>
      </c>
      <c r="I428">
        <f>'2017'!H354</f>
        <v>1.77</v>
      </c>
      <c r="J428">
        <f>'2017'!I354</f>
        <v>1.63</v>
      </c>
      <c r="K428">
        <f>'2017'!J354</f>
        <v>0</v>
      </c>
      <c r="L428">
        <f>'2017'!K354</f>
        <v>0</v>
      </c>
      <c r="M428">
        <f>'2017'!L354</f>
        <v>1.58</v>
      </c>
      <c r="N428">
        <f>'2017'!M354</f>
        <v>2.0699999999999998</v>
      </c>
      <c r="O428">
        <f>'2017'!N354</f>
        <v>1.0900000000000001</v>
      </c>
      <c r="P428">
        <f>'2017'!O354</f>
        <v>0</v>
      </c>
      <c r="R428">
        <f>'2017'!P354</f>
        <v>1.6500000000000004</v>
      </c>
      <c r="S428">
        <f>'2017'!Q354</f>
        <v>2.6199999999999997</v>
      </c>
      <c r="T428">
        <f>'2017'!R354</f>
        <v>1.2600000000000002</v>
      </c>
      <c r="U428">
        <f>'2017'!S354</f>
        <v>0</v>
      </c>
      <c r="V428">
        <f>'2017'!T354</f>
        <v>2.0499999999999998</v>
      </c>
    </row>
    <row r="429" spans="2:24" x14ac:dyDescent="0.2">
      <c r="B429" t="s">
        <v>61</v>
      </c>
      <c r="C429">
        <f>'2017'!B390</f>
        <v>2.2000000000000002</v>
      </c>
      <c r="D429">
        <f>'2017'!C390</f>
        <v>3.5700000000000003</v>
      </c>
      <c r="E429">
        <f>'2017'!D390</f>
        <v>3.02</v>
      </c>
      <c r="F429">
        <f>'2017'!E390</f>
        <v>3.4</v>
      </c>
      <c r="G429">
        <f>'2017'!F390</f>
        <v>2.84</v>
      </c>
      <c r="H429">
        <f>'2017'!G390</f>
        <v>2.7299999999999995</v>
      </c>
      <c r="I429">
        <f>'2017'!H390</f>
        <v>3.7499999999999996</v>
      </c>
      <c r="J429">
        <f>'2017'!I390</f>
        <v>3.1900000000000004</v>
      </c>
      <c r="K429">
        <f>'2017'!J390</f>
        <v>2.8600000000000003</v>
      </c>
      <c r="L429">
        <f>'2017'!K390</f>
        <v>0</v>
      </c>
      <c r="M429">
        <f>'2017'!L390</f>
        <v>3.74</v>
      </c>
      <c r="N429">
        <f>'2017'!M390</f>
        <v>3.1500000000000004</v>
      </c>
      <c r="O429">
        <f>'2017'!N390</f>
        <v>2.2799999999999994</v>
      </c>
      <c r="P429">
        <f>'2017'!O390</f>
        <v>0</v>
      </c>
      <c r="R429">
        <f>'2017'!P390</f>
        <v>2.74</v>
      </c>
      <c r="S429">
        <f>'2017'!Q390</f>
        <v>4.76</v>
      </c>
      <c r="T429">
        <f>'2017'!R390</f>
        <v>2.6799999999999997</v>
      </c>
      <c r="U429">
        <f>'2017'!S390</f>
        <v>0</v>
      </c>
      <c r="V429">
        <f>'2017'!T390</f>
        <v>4.9700000000000006</v>
      </c>
    </row>
    <row r="430" spans="2:24" x14ac:dyDescent="0.2">
      <c r="B430" t="s">
        <v>62</v>
      </c>
      <c r="C430">
        <f>'2017'!B426</f>
        <v>1.5899999999999999</v>
      </c>
      <c r="D430">
        <f>'2017'!C426</f>
        <v>4.3</v>
      </c>
      <c r="E430">
        <f>'2017'!D426</f>
        <v>0</v>
      </c>
      <c r="F430">
        <f>'2017'!E426</f>
        <v>4.66</v>
      </c>
      <c r="G430">
        <f>'2017'!F426</f>
        <v>3.7800000000000002</v>
      </c>
      <c r="H430">
        <f>'2017'!G426</f>
        <v>3.4299999999999997</v>
      </c>
      <c r="I430">
        <f>'2017'!H426</f>
        <v>4.58</v>
      </c>
      <c r="J430">
        <f>'2017'!I426</f>
        <v>0</v>
      </c>
      <c r="K430">
        <f>'2017'!J426</f>
        <v>3.9899999999999998</v>
      </c>
      <c r="L430">
        <f>'2017'!K426</f>
        <v>0</v>
      </c>
      <c r="M430">
        <f>'2017'!L426</f>
        <v>4.22</v>
      </c>
      <c r="N430">
        <f>'2017'!M426</f>
        <v>0</v>
      </c>
      <c r="O430">
        <f>'2017'!N426</f>
        <v>3.64</v>
      </c>
      <c r="P430">
        <f>'2017'!O426</f>
        <v>0</v>
      </c>
      <c r="R430">
        <f>'2017'!P426</f>
        <v>0</v>
      </c>
      <c r="S430">
        <f>'2017'!Q426</f>
        <v>5.1599999999999993</v>
      </c>
      <c r="T430">
        <f>'2017'!R426</f>
        <v>3.2</v>
      </c>
      <c r="U430">
        <f>'2017'!S426</f>
        <v>0</v>
      </c>
      <c r="V430">
        <f>'2017'!T426</f>
        <v>5.07</v>
      </c>
    </row>
    <row r="432" spans="2:24" x14ac:dyDescent="0.2">
      <c r="C432">
        <f>SUM(C419:C430)</f>
        <v>15.18</v>
      </c>
      <c r="D432">
        <f t="shared" ref="D432:V432" si="4">SUM(D419:D430)</f>
        <v>25.22</v>
      </c>
      <c r="E432">
        <f t="shared" si="4"/>
        <v>15.73</v>
      </c>
      <c r="F432">
        <f t="shared" si="4"/>
        <v>26.319999999999997</v>
      </c>
      <c r="G432">
        <f t="shared" si="4"/>
        <v>20.65</v>
      </c>
      <c r="H432">
        <f t="shared" si="4"/>
        <v>17.77</v>
      </c>
      <c r="I432">
        <f t="shared" si="4"/>
        <v>14.43</v>
      </c>
      <c r="J432">
        <f t="shared" si="4"/>
        <v>18.260000000000002</v>
      </c>
      <c r="K432">
        <f t="shared" si="4"/>
        <v>19.98</v>
      </c>
      <c r="L432">
        <f t="shared" si="4"/>
        <v>0</v>
      </c>
      <c r="M432">
        <f t="shared" si="4"/>
        <v>16.12</v>
      </c>
      <c r="N432">
        <f t="shared" si="4"/>
        <v>18.16</v>
      </c>
      <c r="O432">
        <f t="shared" si="4"/>
        <v>19.829999999999998</v>
      </c>
      <c r="P432">
        <f t="shared" si="4"/>
        <v>5</v>
      </c>
      <c r="R432">
        <f>SUM(R419:R430)</f>
        <v>11.360000000000001</v>
      </c>
      <c r="S432">
        <f t="shared" si="4"/>
        <v>25.389999999999997</v>
      </c>
      <c r="T432">
        <f t="shared" si="4"/>
        <v>21.56</v>
      </c>
      <c r="U432">
        <f t="shared" si="4"/>
        <v>0</v>
      </c>
      <c r="V432">
        <f t="shared" si="4"/>
        <v>34.67</v>
      </c>
    </row>
    <row r="434" spans="2:24" x14ac:dyDescent="0.2">
      <c r="B434">
        <v>2018</v>
      </c>
      <c r="C434" t="s">
        <v>1</v>
      </c>
      <c r="D434" t="s">
        <v>88</v>
      </c>
      <c r="E434" t="s">
        <v>113</v>
      </c>
      <c r="F434" t="s">
        <v>114</v>
      </c>
      <c r="G434" t="s">
        <v>5</v>
      </c>
      <c r="H434" t="s">
        <v>110</v>
      </c>
      <c r="I434" t="s">
        <v>95</v>
      </c>
      <c r="J434" t="s">
        <v>96</v>
      </c>
      <c r="K434" t="s">
        <v>9</v>
      </c>
      <c r="L434" s="34" t="s">
        <v>195</v>
      </c>
      <c r="M434" t="s">
        <v>11</v>
      </c>
      <c r="N434" t="s">
        <v>90</v>
      </c>
      <c r="O434" t="s">
        <v>13</v>
      </c>
      <c r="P434" t="s">
        <v>111</v>
      </c>
      <c r="Q434" t="s">
        <v>112</v>
      </c>
      <c r="R434" t="s">
        <v>189</v>
      </c>
      <c r="S434" t="s">
        <v>16</v>
      </c>
      <c r="T434" t="s">
        <v>17</v>
      </c>
      <c r="U434" t="s">
        <v>18</v>
      </c>
      <c r="V434" t="s">
        <v>19</v>
      </c>
      <c r="X434">
        <v>2018</v>
      </c>
    </row>
    <row r="435" spans="2:24" x14ac:dyDescent="0.2">
      <c r="B435" t="s">
        <v>0</v>
      </c>
      <c r="C435">
        <f>'2018'!B34</f>
        <v>1.2400000000000002</v>
      </c>
      <c r="D435">
        <f>'2018'!C34</f>
        <v>1.75</v>
      </c>
      <c r="E435">
        <f>'2018'!D34</f>
        <v>1.6600000000000004</v>
      </c>
      <c r="F435">
        <f>'2018'!E34</f>
        <v>2.89</v>
      </c>
      <c r="G435">
        <f>'2018'!F34</f>
        <v>1.7300000000000002</v>
      </c>
      <c r="H435">
        <f>'2018'!G34</f>
        <v>2.48</v>
      </c>
      <c r="I435">
        <f>'2018'!H34</f>
        <v>2.8500000000000005</v>
      </c>
      <c r="J435">
        <f>'2018'!I34</f>
        <v>1.8400000000000005</v>
      </c>
      <c r="K435">
        <f>'2018'!J34</f>
        <v>2.3199999999999994</v>
      </c>
      <c r="L435">
        <f>'2018'!K34</f>
        <v>0</v>
      </c>
      <c r="M435">
        <f>'2018'!L34</f>
        <v>1.9600000000000002</v>
      </c>
      <c r="N435">
        <f>'2018'!M34</f>
        <v>1.8500000000000005</v>
      </c>
      <c r="O435">
        <f>'2018'!N34</f>
        <v>0.84000000000000008</v>
      </c>
      <c r="P435">
        <f>'2018'!O34</f>
        <v>0</v>
      </c>
      <c r="R435" s="3">
        <f>'2018'!P34</f>
        <v>2</v>
      </c>
      <c r="S435">
        <f>'2018'!Q34</f>
        <v>2.6299999999999994</v>
      </c>
      <c r="T435">
        <f>'2018'!R34</f>
        <v>1.56</v>
      </c>
      <c r="U435">
        <f>'2018'!S34</f>
        <v>0</v>
      </c>
      <c r="V435">
        <f>'2018'!T34</f>
        <v>0</v>
      </c>
    </row>
    <row r="436" spans="2:24" x14ac:dyDescent="0.2">
      <c r="B436" t="s">
        <v>38</v>
      </c>
      <c r="C436">
        <f>'2018'!B69</f>
        <v>0.92000000000000015</v>
      </c>
      <c r="D436">
        <f>'2018'!C69</f>
        <v>2.8600000000000003</v>
      </c>
      <c r="E436">
        <f>'2018'!D69</f>
        <v>0</v>
      </c>
      <c r="F436">
        <f>'2018'!E69</f>
        <v>2.6300000000000003</v>
      </c>
      <c r="G436">
        <f>'2018'!F69</f>
        <v>1.57</v>
      </c>
      <c r="H436">
        <f>'2018'!G69</f>
        <v>1.2600000000000002</v>
      </c>
      <c r="I436">
        <f>'2018'!H69</f>
        <v>1.33</v>
      </c>
      <c r="J436">
        <f>'2018'!I69</f>
        <v>1.1400000000000001</v>
      </c>
      <c r="K436">
        <f>'2018'!J69</f>
        <v>1.2700000000000002</v>
      </c>
      <c r="L436">
        <f>'2018'!K69</f>
        <v>0</v>
      </c>
      <c r="M436">
        <f>'2018'!L69</f>
        <v>0.82000000000000006</v>
      </c>
      <c r="N436">
        <f>'2018'!M69</f>
        <v>2.23</v>
      </c>
      <c r="O436">
        <f>'2018'!N69</f>
        <v>1.3900000000000001</v>
      </c>
      <c r="P436">
        <f>'2018'!O69</f>
        <v>0</v>
      </c>
      <c r="R436" s="3">
        <f>'2018'!P69</f>
        <v>1.1700000000000002</v>
      </c>
      <c r="S436">
        <f>'2018'!Q69</f>
        <v>1.7500000000000007</v>
      </c>
      <c r="T436">
        <f>'2018'!R69</f>
        <v>1.1000000000000001</v>
      </c>
      <c r="U436">
        <f>'2018'!S69</f>
        <v>0</v>
      </c>
      <c r="V436">
        <f>'2018'!T69</f>
        <v>1.68</v>
      </c>
    </row>
    <row r="437" spans="2:24" x14ac:dyDescent="0.2">
      <c r="B437" t="s">
        <v>40</v>
      </c>
      <c r="C437">
        <f>'2018'!B104</f>
        <v>1.0900000000000001</v>
      </c>
      <c r="D437">
        <f>'2018'!C104</f>
        <v>1.59</v>
      </c>
      <c r="E437">
        <f>'2018'!D104</f>
        <v>1.4000000000000001</v>
      </c>
      <c r="F437">
        <f>'2018'!E104</f>
        <v>2.29</v>
      </c>
      <c r="G437">
        <f>'2018'!F104</f>
        <v>1.08</v>
      </c>
      <c r="H437">
        <f>'2018'!G104</f>
        <v>1.57</v>
      </c>
      <c r="I437">
        <f>'2018'!H104</f>
        <v>1.42</v>
      </c>
      <c r="J437">
        <f>'2018'!I104</f>
        <v>1.4300000000000004</v>
      </c>
      <c r="K437">
        <f>'2018'!J104</f>
        <v>1.3499999999999999</v>
      </c>
      <c r="L437">
        <f>'2018'!K104</f>
        <v>0</v>
      </c>
      <c r="M437">
        <f>'2018'!L104</f>
        <v>0</v>
      </c>
      <c r="N437">
        <f>'2018'!M104</f>
        <v>1.58</v>
      </c>
      <c r="O437">
        <f>'2018'!N104</f>
        <v>1.2</v>
      </c>
      <c r="P437">
        <f>'2018'!O104</f>
        <v>0</v>
      </c>
      <c r="R437" s="3">
        <f>'2018'!P104</f>
        <v>1.7400000000000002</v>
      </c>
      <c r="S437">
        <f>'2018'!Q104</f>
        <v>2.04</v>
      </c>
      <c r="T437">
        <f>'2018'!R104</f>
        <v>1.4500000000000002</v>
      </c>
      <c r="U437">
        <f>'2018'!S104</f>
        <v>0</v>
      </c>
      <c r="V437">
        <f>'2018'!T104</f>
        <v>1.29</v>
      </c>
    </row>
    <row r="438" spans="2:24" x14ac:dyDescent="0.2">
      <c r="B438" t="s">
        <v>41</v>
      </c>
      <c r="C438">
        <f>'2018'!B140</f>
        <v>1.5200000000000002</v>
      </c>
      <c r="D438">
        <f>'2018'!C140</f>
        <v>3.2599999999999993</v>
      </c>
      <c r="E438">
        <f>'2018'!D140</f>
        <v>1.7500000000000004</v>
      </c>
      <c r="F438">
        <f>'2018'!E140</f>
        <v>2.7799999999999994</v>
      </c>
      <c r="G438">
        <f>'2018'!F140</f>
        <v>2.3800000000000003</v>
      </c>
      <c r="H438">
        <f>'2018'!G140</f>
        <v>2.3300000000000005</v>
      </c>
      <c r="I438">
        <f>'2018'!H140</f>
        <v>2.5799999999999996</v>
      </c>
      <c r="J438">
        <f>'2018'!I140</f>
        <v>2.04</v>
      </c>
      <c r="K438">
        <f>'2018'!J140</f>
        <v>2.0399999999999996</v>
      </c>
      <c r="L438">
        <f>'2018'!K140</f>
        <v>0</v>
      </c>
      <c r="M438">
        <f>'2018'!L140</f>
        <v>2.6599999999999988</v>
      </c>
      <c r="N438">
        <f>'2018'!M140</f>
        <v>2.2999999999999998</v>
      </c>
      <c r="O438">
        <f>'2018'!N140</f>
        <v>2.7899999999999991</v>
      </c>
      <c r="P438">
        <f>'2018'!O140</f>
        <v>0</v>
      </c>
      <c r="R438" s="3">
        <f>'2018'!P140</f>
        <v>1.7700000000000002</v>
      </c>
      <c r="S438">
        <f>'2018'!Q140</f>
        <v>2.0700000000000003</v>
      </c>
      <c r="T438">
        <f>'2018'!R140</f>
        <v>1.8599999999999999</v>
      </c>
      <c r="U438">
        <f>'2018'!S140</f>
        <v>0</v>
      </c>
      <c r="V438">
        <f>'2018'!T140</f>
        <v>3.6999999999999997</v>
      </c>
    </row>
    <row r="439" spans="2:24" x14ac:dyDescent="0.2">
      <c r="B439" t="s">
        <v>42</v>
      </c>
      <c r="C439">
        <f>'2018'!B175</f>
        <v>1.03</v>
      </c>
      <c r="D439">
        <f>'2018'!C175</f>
        <v>2.11</v>
      </c>
      <c r="E439">
        <f>'2018'!D175</f>
        <v>1.3100000000000003</v>
      </c>
      <c r="F439">
        <f>'2018'!E175</f>
        <v>1.98</v>
      </c>
      <c r="G439">
        <f>'2018'!F175</f>
        <v>1.7999999999999998</v>
      </c>
      <c r="H439">
        <f>'2018'!G175</f>
        <v>1.6199999999999999</v>
      </c>
      <c r="I439">
        <f>'2018'!H175</f>
        <v>0.65</v>
      </c>
      <c r="J439">
        <f>'2018'!I175</f>
        <v>1.2700000000000002</v>
      </c>
      <c r="K439">
        <f>'2018'!J175</f>
        <v>1.3900000000000001</v>
      </c>
      <c r="L439">
        <f>'2018'!K175</f>
        <v>0</v>
      </c>
      <c r="M439">
        <f>'2018'!L175</f>
        <v>1.9999999999999998</v>
      </c>
      <c r="N439">
        <f>'2018'!M175</f>
        <v>1.57</v>
      </c>
      <c r="O439">
        <f>'2018'!N175</f>
        <v>1.06</v>
      </c>
      <c r="P439">
        <f>'2018'!O175</f>
        <v>0</v>
      </c>
      <c r="R439" s="3">
        <f>'2018'!P175</f>
        <v>1.1300000000000001</v>
      </c>
      <c r="S439">
        <f>'2018'!Q175</f>
        <v>1.24</v>
      </c>
      <c r="T439">
        <f>'2018'!R175</f>
        <v>1.88</v>
      </c>
      <c r="U439">
        <f>'2018'!S175</f>
        <v>0</v>
      </c>
      <c r="V439">
        <f>'2018'!T175</f>
        <v>2.8</v>
      </c>
    </row>
    <row r="440" spans="2:24" x14ac:dyDescent="0.2">
      <c r="B440" t="s">
        <v>43</v>
      </c>
      <c r="C440">
        <f>'2018'!B211</f>
        <v>1.31</v>
      </c>
      <c r="D440">
        <f>'2018'!C211</f>
        <v>2.15</v>
      </c>
      <c r="E440">
        <f>'2018'!D211</f>
        <v>1.77</v>
      </c>
      <c r="F440">
        <f>'2018'!E211</f>
        <v>1.1000000000000001</v>
      </c>
      <c r="G440">
        <f>'2018'!F211</f>
        <v>1.5800000000000003</v>
      </c>
      <c r="H440">
        <f>'2018'!G211</f>
        <v>1.3</v>
      </c>
      <c r="I440">
        <f>'2018'!H211</f>
        <v>1.31</v>
      </c>
      <c r="J440">
        <f>'2018'!I211</f>
        <v>1.5099999999999998</v>
      </c>
      <c r="K440">
        <f>'2018'!J211</f>
        <v>1.4700000000000002</v>
      </c>
      <c r="L440">
        <f>'2018'!K211</f>
        <v>0</v>
      </c>
      <c r="M440">
        <f>'2018'!L211</f>
        <v>2.2400000000000002</v>
      </c>
      <c r="N440">
        <f>'2018'!M211</f>
        <v>1.69</v>
      </c>
      <c r="O440">
        <f>'2018'!N211</f>
        <v>1.2600000000000002</v>
      </c>
      <c r="P440">
        <f>'2018'!O211</f>
        <v>0</v>
      </c>
      <c r="R440" s="3">
        <f>'2018'!P211</f>
        <v>1.5600000000000003</v>
      </c>
      <c r="S440">
        <f>'2018'!Q211</f>
        <v>1.53</v>
      </c>
      <c r="T440">
        <f>'2018'!R211</f>
        <v>1.74</v>
      </c>
      <c r="U440">
        <f>'2018'!S211</f>
        <v>0</v>
      </c>
      <c r="V440">
        <f>'2018'!T211</f>
        <v>2.2599999999999998</v>
      </c>
    </row>
    <row r="441" spans="2:24" x14ac:dyDescent="0.2">
      <c r="B441" t="s">
        <v>45</v>
      </c>
      <c r="C441">
        <f>'2018'!B246</f>
        <v>0.01</v>
      </c>
      <c r="D441">
        <f>'2018'!C246</f>
        <v>0</v>
      </c>
      <c r="E441">
        <f>'2018'!D246</f>
        <v>0</v>
      </c>
      <c r="F441">
        <f>'2018'!E246</f>
        <v>0.04</v>
      </c>
      <c r="G441">
        <f>'2018'!F246</f>
        <v>0</v>
      </c>
      <c r="H441">
        <f>'2018'!G246</f>
        <v>0</v>
      </c>
      <c r="I441">
        <f>'2018'!H246</f>
        <v>0</v>
      </c>
      <c r="J441">
        <f>'2018'!I246</f>
        <v>0.01</v>
      </c>
      <c r="K441">
        <f>'2018'!J246</f>
        <v>0</v>
      </c>
      <c r="L441">
        <f>'2018'!K246</f>
        <v>0</v>
      </c>
      <c r="M441">
        <f>'2018'!L246</f>
        <v>0.05</v>
      </c>
      <c r="N441">
        <f>'2018'!M246</f>
        <v>0.03</v>
      </c>
      <c r="O441">
        <f>'2018'!N246</f>
        <v>0</v>
      </c>
      <c r="P441">
        <f>'2018'!O246</f>
        <v>0</v>
      </c>
      <c r="R441" s="3">
        <f>'2018'!P246</f>
        <v>0</v>
      </c>
      <c r="S441">
        <f>'2018'!Q246</f>
        <v>0</v>
      </c>
      <c r="T441">
        <f>'2018'!R246</f>
        <v>0</v>
      </c>
      <c r="U441">
        <f>'2018'!S246</f>
        <v>0</v>
      </c>
      <c r="V441">
        <f>'2018'!T246</f>
        <v>0.02</v>
      </c>
    </row>
    <row r="442" spans="2:24" x14ac:dyDescent="0.2">
      <c r="B442" t="s">
        <v>58</v>
      </c>
      <c r="C442">
        <f>'2018'!B282</f>
        <v>0.26</v>
      </c>
      <c r="D442">
        <f>'2018'!C282</f>
        <v>0.36</v>
      </c>
      <c r="E442">
        <f>'2018'!D282</f>
        <v>0.2</v>
      </c>
      <c r="F442">
        <f>'2018'!E282</f>
        <v>0.42000000000000004</v>
      </c>
      <c r="G442">
        <f>'2018'!F282</f>
        <v>0.33</v>
      </c>
      <c r="H442">
        <f>'2018'!G282</f>
        <v>0</v>
      </c>
      <c r="I442">
        <f>'2018'!H282</f>
        <v>0.11</v>
      </c>
      <c r="J442">
        <f>'2018'!I282</f>
        <v>0.29000000000000004</v>
      </c>
      <c r="K442">
        <f>'2018'!J282</f>
        <v>0.3</v>
      </c>
      <c r="L442">
        <f>'2018'!K282</f>
        <v>0</v>
      </c>
      <c r="M442">
        <f>'2018'!L282</f>
        <v>0.47</v>
      </c>
      <c r="N442">
        <f>'2018'!M282</f>
        <v>0.37</v>
      </c>
      <c r="O442">
        <f>'2018'!N282</f>
        <v>0.26</v>
      </c>
      <c r="P442">
        <f>'2018'!O282</f>
        <v>0</v>
      </c>
      <c r="R442" s="3">
        <f>'2018'!P282</f>
        <v>0.24</v>
      </c>
      <c r="S442">
        <f>'2018'!Q282</f>
        <v>0.28000000000000003</v>
      </c>
      <c r="T442">
        <f>'2018'!R282</f>
        <v>0.38</v>
      </c>
      <c r="U442">
        <f>'2018'!S282</f>
        <v>0</v>
      </c>
      <c r="V442">
        <f>'2018'!T282</f>
        <v>0.7</v>
      </c>
    </row>
    <row r="443" spans="2:24" x14ac:dyDescent="0.2">
      <c r="B443" t="s">
        <v>59</v>
      </c>
      <c r="C443">
        <f>'2018'!B318</f>
        <v>0</v>
      </c>
      <c r="D443">
        <f>'2018'!C318</f>
        <v>0</v>
      </c>
      <c r="E443">
        <f>'2018'!D318</f>
        <v>0</v>
      </c>
      <c r="F443">
        <f>'2018'!E318</f>
        <v>0.08</v>
      </c>
      <c r="G443">
        <f>'2018'!F318</f>
        <v>0.04</v>
      </c>
      <c r="H443">
        <f>'2018'!G318</f>
        <v>0</v>
      </c>
      <c r="I443">
        <f>'2018'!H318</f>
        <v>0</v>
      </c>
      <c r="J443">
        <f>'2018'!I318</f>
        <v>0</v>
      </c>
      <c r="K443">
        <f>'2018'!J318</f>
        <v>0</v>
      </c>
      <c r="L443">
        <f>'2018'!K318</f>
        <v>0</v>
      </c>
      <c r="M443">
        <f>'2018'!L318</f>
        <v>0</v>
      </c>
      <c r="N443">
        <f>'2018'!M318</f>
        <v>0</v>
      </c>
      <c r="O443">
        <f>'2018'!N318</f>
        <v>0</v>
      </c>
      <c r="P443">
        <f>'2018'!O318</f>
        <v>0</v>
      </c>
      <c r="R443" s="3">
        <f>'2018'!P318</f>
        <v>0.05</v>
      </c>
      <c r="S443">
        <f>'2018'!Q318</f>
        <v>0.05</v>
      </c>
      <c r="T443">
        <f>'2018'!R318</f>
        <v>0</v>
      </c>
      <c r="U443">
        <f>'2018'!S318</f>
        <v>0</v>
      </c>
      <c r="V443">
        <f>'2018'!T318</f>
        <v>0</v>
      </c>
    </row>
    <row r="444" spans="2:24" x14ac:dyDescent="0.2">
      <c r="B444" t="s">
        <v>60</v>
      </c>
      <c r="C444">
        <f>'2018'!B354</f>
        <v>0.42000000000000004</v>
      </c>
      <c r="D444">
        <f>'2018'!C354</f>
        <v>1</v>
      </c>
      <c r="E444">
        <f>'2018'!D354</f>
        <v>0.5</v>
      </c>
      <c r="F444">
        <f>'2018'!E354</f>
        <v>0.69</v>
      </c>
      <c r="G444">
        <f>'2018'!F354</f>
        <v>0.55000000000000004</v>
      </c>
      <c r="H444">
        <f>'2018'!G354</f>
        <v>0.57999999999999996</v>
      </c>
      <c r="I444">
        <f>'2018'!H354</f>
        <v>1.0499999999999998</v>
      </c>
      <c r="J444">
        <f>'2018'!I354</f>
        <v>0.70000000000000007</v>
      </c>
      <c r="K444">
        <f>'2018'!J354</f>
        <v>0.59000000000000008</v>
      </c>
      <c r="L444">
        <f>'2018'!K354</f>
        <v>0.42999999999999994</v>
      </c>
      <c r="M444">
        <f>'2018'!L354</f>
        <v>1.32</v>
      </c>
      <c r="N444">
        <f>'2018'!M354</f>
        <v>0.73000000000000009</v>
      </c>
      <c r="O444">
        <f>'2018'!N354</f>
        <v>0.89</v>
      </c>
      <c r="P444">
        <f>'2018'!O354</f>
        <v>0</v>
      </c>
      <c r="R444" s="3">
        <f>'2018'!P354</f>
        <v>0.37</v>
      </c>
      <c r="S444">
        <f>'2018'!Q354</f>
        <v>0.63</v>
      </c>
      <c r="T444">
        <f>'2018'!R354</f>
        <v>0.95000000000000007</v>
      </c>
      <c r="U444">
        <f>'2018'!S354</f>
        <v>0</v>
      </c>
      <c r="V444">
        <f>'2018'!T354</f>
        <v>1.69</v>
      </c>
    </row>
    <row r="445" spans="2:24" x14ac:dyDescent="0.2">
      <c r="B445" t="s">
        <v>61</v>
      </c>
      <c r="C445">
        <f>'2018'!B390</f>
        <v>1.24</v>
      </c>
      <c r="D445">
        <f>'2018'!C390</f>
        <v>1.96</v>
      </c>
      <c r="E445">
        <f>'2018'!D390</f>
        <v>1.51</v>
      </c>
      <c r="F445">
        <f>'2018'!E390</f>
        <v>2.14</v>
      </c>
      <c r="G445">
        <f>'2018'!F390</f>
        <v>0.96000000000000019</v>
      </c>
      <c r="H445">
        <f>'2018'!G390</f>
        <v>1.52</v>
      </c>
      <c r="I445">
        <f>'2018'!H390</f>
        <v>0.51</v>
      </c>
      <c r="J445">
        <f>'2018'!I390</f>
        <v>1.6600000000000001</v>
      </c>
      <c r="K445">
        <f>'2018'!J390</f>
        <v>1.9100000000000001</v>
      </c>
      <c r="L445">
        <f>'2018'!K390</f>
        <v>1.9600000000000002</v>
      </c>
      <c r="M445">
        <f>'2018'!L390</f>
        <v>1.25</v>
      </c>
      <c r="N445">
        <f>'2018'!M390</f>
        <v>1.85</v>
      </c>
      <c r="O445">
        <f>'2018'!N390</f>
        <v>1.54</v>
      </c>
      <c r="P445">
        <f>'2018'!O390</f>
        <v>0</v>
      </c>
      <c r="R445" s="3">
        <f>'2018'!P390</f>
        <v>1.3599999999999999</v>
      </c>
      <c r="S445">
        <f>'2018'!Q390</f>
        <v>2.09</v>
      </c>
      <c r="T445">
        <f>'2018'!R390</f>
        <v>1.9100000000000001</v>
      </c>
      <c r="U445">
        <f>'2018'!S390</f>
        <v>0</v>
      </c>
      <c r="V445">
        <f>'2018'!T390</f>
        <v>1.28</v>
      </c>
    </row>
    <row r="446" spans="2:24" x14ac:dyDescent="0.2">
      <c r="B446" t="s">
        <v>62</v>
      </c>
      <c r="C446">
        <f>'2018'!B426</f>
        <v>2.13</v>
      </c>
      <c r="D446">
        <f>'2018'!C426</f>
        <v>2.6800000000000006</v>
      </c>
      <c r="E446">
        <f>'2018'!D426</f>
        <v>2.1000000000000005</v>
      </c>
      <c r="F446">
        <f>'2018'!E426</f>
        <v>3.4600000000000004</v>
      </c>
      <c r="G446">
        <f>'2018'!F426</f>
        <v>2.6300000000000003</v>
      </c>
      <c r="H446">
        <f>'2018'!G426</f>
        <v>1.37</v>
      </c>
      <c r="I446">
        <f>'2018'!H426</f>
        <v>0</v>
      </c>
      <c r="J446">
        <f>'2018'!I426</f>
        <v>2.5100000000000002</v>
      </c>
      <c r="K446">
        <f>'2018'!J426</f>
        <v>2.6500000000000004</v>
      </c>
      <c r="L446">
        <f>'2018'!K426</f>
        <v>4.18</v>
      </c>
      <c r="M446">
        <f>'2018'!L426</f>
        <v>2.8</v>
      </c>
      <c r="N446">
        <f>'2018'!M426</f>
        <v>2.2999999999999998</v>
      </c>
      <c r="O446">
        <f>'2018'!N426</f>
        <v>2.4200000000000004</v>
      </c>
      <c r="P446">
        <f>'2018'!O426</f>
        <v>0</v>
      </c>
      <c r="R446" s="3">
        <f>'2018'!P426</f>
        <v>2.63</v>
      </c>
      <c r="S446">
        <f>'2018'!Q426</f>
        <v>3.2199999999999998</v>
      </c>
      <c r="T446">
        <f>'2018'!R426</f>
        <v>2.2999999999999998</v>
      </c>
      <c r="U446">
        <f>'2018'!S426</f>
        <v>0</v>
      </c>
      <c r="V446">
        <f>'2018'!T426</f>
        <v>2.11</v>
      </c>
    </row>
    <row r="447" spans="2:24" x14ac:dyDescent="0.2">
      <c r="R447" s="3"/>
    </row>
    <row r="448" spans="2:24" x14ac:dyDescent="0.2">
      <c r="C448">
        <f>SUM(C435:C446)</f>
        <v>11.170000000000002</v>
      </c>
      <c r="D448">
        <f t="shared" ref="D448:V448" si="5">SUM(D435:D446)</f>
        <v>19.72</v>
      </c>
      <c r="E448">
        <f t="shared" si="5"/>
        <v>12.2</v>
      </c>
      <c r="F448">
        <f t="shared" si="5"/>
        <v>20.5</v>
      </c>
      <c r="G448">
        <f t="shared" si="5"/>
        <v>14.650000000000004</v>
      </c>
      <c r="H448">
        <f t="shared" si="5"/>
        <v>14.030000000000001</v>
      </c>
      <c r="I448">
        <f t="shared" si="5"/>
        <v>11.81</v>
      </c>
      <c r="J448">
        <f t="shared" si="5"/>
        <v>14.4</v>
      </c>
      <c r="K448">
        <f t="shared" si="5"/>
        <v>15.290000000000001</v>
      </c>
      <c r="L448">
        <f t="shared" si="5"/>
        <v>6.57</v>
      </c>
      <c r="M448">
        <f t="shared" si="5"/>
        <v>15.57</v>
      </c>
      <c r="N448">
        <f t="shared" si="5"/>
        <v>16.499999999999996</v>
      </c>
      <c r="O448">
        <f t="shared" si="5"/>
        <v>13.65</v>
      </c>
      <c r="P448">
        <f t="shared" si="5"/>
        <v>0</v>
      </c>
      <c r="R448" s="3">
        <f>SUM(R435:R446)</f>
        <v>14.02</v>
      </c>
      <c r="S448">
        <f t="shared" si="5"/>
        <v>17.53</v>
      </c>
      <c r="T448">
        <f t="shared" si="5"/>
        <v>15.129999999999999</v>
      </c>
      <c r="U448">
        <f t="shared" si="5"/>
        <v>0</v>
      </c>
      <c r="V448">
        <f t="shared" si="5"/>
        <v>17.529999999999998</v>
      </c>
    </row>
    <row r="452" spans="2:23" x14ac:dyDescent="0.2">
      <c r="J452" s="155" t="s">
        <v>147</v>
      </c>
      <c r="K452" s="155" t="s">
        <v>206</v>
      </c>
      <c r="L452" s="154"/>
      <c r="M452" s="155" t="s">
        <v>205</v>
      </c>
    </row>
    <row r="453" spans="2:23" x14ac:dyDescent="0.2">
      <c r="J453" s="152" t="s">
        <v>147</v>
      </c>
      <c r="K453" s="152" t="s">
        <v>203</v>
      </c>
      <c r="L453" s="153"/>
      <c r="M453" s="152" t="s">
        <v>204</v>
      </c>
    </row>
    <row r="454" spans="2:23" x14ac:dyDescent="0.2">
      <c r="J454" s="149" t="s">
        <v>147</v>
      </c>
      <c r="K454" s="149" t="s">
        <v>200</v>
      </c>
      <c r="L454" s="150"/>
      <c r="M454" s="149" t="s">
        <v>201</v>
      </c>
    </row>
    <row r="455" spans="2:23" x14ac:dyDescent="0.2">
      <c r="J455" s="146" t="s">
        <v>147</v>
      </c>
      <c r="K455" s="146" t="s">
        <v>198</v>
      </c>
      <c r="L455" s="147"/>
      <c r="M455" s="146" t="s">
        <v>199</v>
      </c>
      <c r="S455" s="34" t="s">
        <v>207</v>
      </c>
    </row>
    <row r="456" spans="2:23" x14ac:dyDescent="0.2">
      <c r="O456" s="34" t="s">
        <v>202</v>
      </c>
      <c r="R456" s="34"/>
    </row>
    <row r="457" spans="2:23" x14ac:dyDescent="0.2">
      <c r="C457" t="s">
        <v>1</v>
      </c>
      <c r="D457" t="s">
        <v>88</v>
      </c>
      <c r="E457" t="s">
        <v>113</v>
      </c>
      <c r="F457" t="s">
        <v>4</v>
      </c>
      <c r="G457" t="s">
        <v>5</v>
      </c>
      <c r="H457" t="s">
        <v>6</v>
      </c>
      <c r="I457" t="s">
        <v>95</v>
      </c>
      <c r="J457" s="34" t="s">
        <v>96</v>
      </c>
      <c r="K457" t="s">
        <v>9</v>
      </c>
      <c r="L457" t="s">
        <v>97</v>
      </c>
      <c r="M457" s="34" t="s">
        <v>195</v>
      </c>
      <c r="N457" t="s">
        <v>11</v>
      </c>
      <c r="O457" t="s">
        <v>90</v>
      </c>
      <c r="P457" t="s">
        <v>13</v>
      </c>
      <c r="Q457" t="s">
        <v>14</v>
      </c>
      <c r="R457" s="34" t="s">
        <v>15</v>
      </c>
      <c r="S457" s="34" t="s">
        <v>189</v>
      </c>
      <c r="T457" t="s">
        <v>16</v>
      </c>
      <c r="U457" t="s">
        <v>17</v>
      </c>
      <c r="V457" t="s">
        <v>18</v>
      </c>
      <c r="W457" t="s">
        <v>19</v>
      </c>
    </row>
    <row r="458" spans="2:23" x14ac:dyDescent="0.2">
      <c r="B458" t="s">
        <v>0</v>
      </c>
      <c r="C458" s="145">
        <f>AVERAGE(C3,C19,C35,C51,C67,C83,C99,C115,C131,C147,C163,C179,C195,C211,C227,C243,C259,C275,C291,C307,C323,C339,C355,C371,C387,C403,C419,C435)</f>
        <v>1.454285714285714</v>
      </c>
      <c r="D458" s="145">
        <f>AVERAGE(D3,D19,D35,D51,D67,D83,D99,D115,D131,D147,D163,D179,D195,D211,D227,D243,D259,D275,D291,D307,D323,D339,D355,D371,D403,D419,D435)</f>
        <v>1.9723809523809526</v>
      </c>
      <c r="E458" s="3">
        <f t="shared" ref="E458:E469" si="6">AVERAGE(E3,E19,E35,E51,E67,E83,E99,E115,E131,E147,E163,E179,E195,E211,E227,E243,E259,E275,E291,E307,E323,E339,E355)</f>
        <v>1.8655555555555554</v>
      </c>
      <c r="F458" s="145">
        <f>AVERAGE(F3,F19,F35,F51,F67,F83,F99,F115,F131,F147,F163,F179,F195,F211,F227,F243,F259,F275,F291,F307,F323,F339,F355,F371,F387,F403,F419,F435)</f>
        <v>2.6260714285714286</v>
      </c>
      <c r="G458" s="145">
        <f>AVERAGE(G3,G19,G35,G51,G67,G83,G99,G115,G131,G147,G163,G179,G195,G211,G227,G243,G259,G275,G291,G307,G323,G339,G355,G371,G387,G403,G419,G435)</f>
        <v>1.5157142857142856</v>
      </c>
      <c r="H458" s="3">
        <f t="shared" ref="H458:H469" si="7">AVERAGE(H3,H19,H35,H51,H67,H83,H99,H115,H131,H147,H163,H179,H195,H211,H227,H243,H259,H275,H291,H307,H323,H339,H355)</f>
        <v>1.6034999999999999</v>
      </c>
      <c r="I458" s="145">
        <f>AVERAGE(I3,I19,I35,I51,I67,I83,I99,I115,I131,I147,I163,I179,I195,I211,I227,I243,I259,I275,I291,I307,I323,I339,I355,I371,I387,I403,I419,I435)</f>
        <v>1.7589285714285716</v>
      </c>
      <c r="J458" s="3">
        <f>AVERAGE(J371,J387,J403,J419,J435)</f>
        <v>1.2820000000000003</v>
      </c>
      <c r="K458" s="145">
        <f>AVERAGE(K3,K19,K35,K51,K67,K83,K99,K115,K131,K147,K163,K179,K195,K211,K227,K243,K259,K275,K291,K307,K323,K339,K355,K371,K387,K403,K419,K435)</f>
        <v>2.1003571428571428</v>
      </c>
      <c r="L458" s="148">
        <f>AVERAGE(L3,L19,L35,L51,L67,L83,L99,L115,L131,L147,L163,L179,L195,L211,L227,L243,L259,L275,L291,L307,L323,L339,L355,L371)</f>
        <v>1.9479166666666663</v>
      </c>
      <c r="M458" s="3"/>
      <c r="N458" s="145">
        <f>AVERAGE(M3,M19,M35,M51,M67,M83,M99,M115,M131,M147,M163,M179,M195,M211,M227,M243,M259,M275,M291,M307,M323,M339,M355,M371,M387,M403,M419,M435)</f>
        <v>1.7624999999999997</v>
      </c>
      <c r="O458" s="145">
        <f>AVERAGE(N3,N19,N35,N51,N67,N83,N99,N115,N131,N147,N163,N179,N195,N211,N227,N243,N259,N275,N291,N307,N323,N339,N355,N371)</f>
        <v>1.655</v>
      </c>
      <c r="P458" s="145">
        <f>AVERAGE(O3,O19,O35,O51,O67,O83,O99,O115,O131,O147,O163,O179,O195,O211,O227,O243,O259,O275,O291,O307,O323,O339,O355,O371,O387,O403,O419,O435)</f>
        <v>1.5517857142857143</v>
      </c>
      <c r="Q458" s="145">
        <f>AVERAGE(P3,P19,P35,P51,P67,P83,P99,P115,P131,P147,P163,P179,P195,P211,P227,P243,P259,P275,P291,P307,P323,P339,P355,P371,P387,P403,P419,P435)</f>
        <v>1.5903846153846157</v>
      </c>
      <c r="R458" s="151">
        <f>AVERAGE(Q3,Q19,Q35,Q51,Q67,Q83,Q99,Q115,Q131,Q147,Q163,Q179,Q195,Q211,Q227,Q243,Q259,Q275)</f>
        <v>1.5205882352941178</v>
      </c>
      <c r="S458" s="3">
        <f>R435</f>
        <v>2</v>
      </c>
      <c r="T458" s="145">
        <f t="shared" ref="T458:T469" si="8">AVERAGE(S3,S19,S35,S51,S67,S83,S99,S115,S131,S147,S163,S179,S195,S211,S227,S243,S259,S275,S291,S307,S323,S339,S355,S371,S387,S403,R419,R435)</f>
        <v>2.1310714285714285</v>
      </c>
      <c r="U458" s="145">
        <f>AVERAGE(T3,T19,T35,T51,T67,T83,T99,T115,T131,T147,T163,T179,T195,T211,T227,T243,T259,T275,T291,T307,T323,T339,T355,T371,T387,T403,T419,T435)</f>
        <v>1.9265384615384611</v>
      </c>
      <c r="V458" s="156">
        <f>AVERAGE(U179,U195,U211,U227,U243,U259,U275,U291,U307,U323,U339,U355,U371)</f>
        <v>2.3707692307692305</v>
      </c>
      <c r="W458" s="3">
        <f>AVERAGE(V163,V179,V195,V211,V227,V243,V259,V275,V291,V307,V323,V339,V355,V371,V387,V403,V419,V435)</f>
        <v>3.4283333333333328</v>
      </c>
    </row>
    <row r="459" spans="2:23" x14ac:dyDescent="0.2">
      <c r="B459" t="s">
        <v>38</v>
      </c>
      <c r="C459" s="145">
        <f>AVERAGE(C4,C20,C36,C52,C68,C84,C100,C116,C132,C148,C164,C180,C196,C212,C228,C244,C260,C276,C292,C308,C324,C340,C356,C372,C388,C404,C420,C436)</f>
        <v>1.0950000000000004</v>
      </c>
      <c r="D459" s="145">
        <f t="shared" ref="D459:D469" si="9">AVERAGE(D4,D20,D36,D52,D68,D84,D100,D116,D132,D148,D164,D180,D196,D212,D228,D244,D260,D276,D292,D308,D324,D340,D356,D372,D404,D420,D436)</f>
        <v>1.6174999999999997</v>
      </c>
      <c r="E459" s="3">
        <f t="shared" si="6"/>
        <v>1.0384210526315789</v>
      </c>
      <c r="F459" s="145">
        <f t="shared" ref="F459:G469" si="10">AVERAGE(F4,F20,F36,F52,F68,F84,F100,F116,F132,F148,F164,F180,F196,F212,F228,F244,F260,F276,F292,F308,F324,F340,F356,F372,F388,F404,F420,F436)</f>
        <v>1.7596428571428568</v>
      </c>
      <c r="G459" s="145">
        <f t="shared" si="10"/>
        <v>1.1075000000000002</v>
      </c>
      <c r="H459" s="3">
        <f t="shared" si="7"/>
        <v>0.99299999999999999</v>
      </c>
      <c r="I459" s="145">
        <f t="shared" ref="I459:I469" si="11">AVERAGE(I4,I20,I36,I52,I68,I84,I100,I116,I132,I148,I164,I180,I196,I212,I228,I244,I260,I276,I292,I308,I324,I340,I356,I372,I388,I404,I420,I436)</f>
        <v>1.1753571428571425</v>
      </c>
      <c r="J459" s="3">
        <f t="shared" ref="J459:J469" si="12">AVERAGE(J372,J388,J404,J420,J436)</f>
        <v>1.3380000000000003</v>
      </c>
      <c r="K459" s="145">
        <f t="shared" ref="K459:K469" si="13">AVERAGE(K4,K20,K36,K52,K68,K84,K100,K116,K132,K148,K164,K180,K196,K212,K228,K244,K260,K276,K292,K308,K324,K340,K356,K372,K388,K404,K420,K436)</f>
        <v>1.3535714285714289</v>
      </c>
      <c r="L459" s="148">
        <f t="shared" ref="L459:L469" si="14">AVERAGE(L4,L20,L36,L52,L68,L84,L100,L116,L132,L148,L164,L180,L196,L212,L228,L244,L260,L276,L292,L308,L324,L340,L356,L372)</f>
        <v>1.2641666666666669</v>
      </c>
      <c r="M459" s="3"/>
      <c r="N459" s="145">
        <f t="shared" ref="N459:N469" si="15">AVERAGE(M4,M20,M36,M52,M68,M84,M100,M116,M132,M148,M164,M180,M196,M212,M228,M244,M260,M276,M292,M308,M324,M340,M356,M372,M388,M404,M420,M436)</f>
        <v>1.3178571428571428</v>
      </c>
      <c r="O459" s="145">
        <f t="shared" ref="O459:O469" si="16">AVERAGE(N4,N20,N36,N52,N68,N84,N100,N116,N132,N148,N164,N180,N196,N212,N228,N244,N260,N276,N292,N308,N324,N340,N356,N372)</f>
        <v>1.0870833333333334</v>
      </c>
      <c r="P459" s="145">
        <f t="shared" ref="P459:Q469" si="17">AVERAGE(O4,O20,O36,O52,O68,O84,O100,O116,O132,O148,O164,O180,O196,O212,O228,O244,O260,O276,O292,O308,O324,O340,O356,O372,O388,O404,O420,O436)</f>
        <v>1.1882142857142859</v>
      </c>
      <c r="Q459" s="145">
        <f t="shared" si="17"/>
        <v>1.0353846153846151</v>
      </c>
      <c r="R459" s="151">
        <f t="shared" ref="R459:R469" si="18">AVERAGE(Q4,Q20,Q36,Q52,Q68,Q84,Q100,Q116,Q132,Q148,Q164,Q180,Q196,Q212,Q228,Q244,Q260,Q276)</f>
        <v>1.1776470588235295</v>
      </c>
      <c r="S459" s="3">
        <f>(R420+R436)/2</f>
        <v>2.17</v>
      </c>
      <c r="T459" s="145">
        <f t="shared" si="8"/>
        <v>1.3896428571428576</v>
      </c>
      <c r="U459" s="145">
        <f t="shared" ref="U459:U469" si="19">AVERAGE(T4,T20,T36,T52,T68,T84,T100,T116,T132,T148,T164,T180,T196,T212,T228,T244,T260,T276,T292,T308,T324,T340,T356,T372,T388,T404,T420,T436)</f>
        <v>1.1738461538461538</v>
      </c>
      <c r="V459" s="156">
        <f t="shared" ref="V459:V469" si="20">AVERAGE(U180,U196,U212,U228,U244,U260,U276,U292,U308,U324,U340,U356,U372)</f>
        <v>0.73461538461538456</v>
      </c>
      <c r="W459" s="3">
        <f t="shared" ref="W459:W469" si="21">AVERAGE(V164,V180,V196,V212,V228,V244,V260,V276,V292,V308,V324,V340,V356,V372,V388,V404,V420,V436)</f>
        <v>2.5377777777777779</v>
      </c>
    </row>
    <row r="460" spans="2:23" x14ac:dyDescent="0.2">
      <c r="B460" t="s">
        <v>40</v>
      </c>
      <c r="C460" s="145">
        <f t="shared" ref="C460:C469" si="22">AVERAGE(C5,C21,C37,C53,C69,C85,C101,C117,C133,C149,C165,C181,C197,C213,C229,C245,C261,C277,C293,C309,C325,C341,C357,C373,C389,C405,C421,C437)</f>
        <v>1.6450000000000002</v>
      </c>
      <c r="D460" s="145">
        <f t="shared" si="9"/>
        <v>2.1634782608695651</v>
      </c>
      <c r="E460" s="3">
        <f t="shared" si="6"/>
        <v>1.5731578947368423</v>
      </c>
      <c r="F460" s="145">
        <f t="shared" si="10"/>
        <v>2.3842857142857143</v>
      </c>
      <c r="G460" s="145">
        <f t="shared" si="10"/>
        <v>1.6060714285714286</v>
      </c>
      <c r="H460" s="3">
        <f t="shared" si="7"/>
        <v>1.2739999999999998</v>
      </c>
      <c r="I460" s="145">
        <f t="shared" si="11"/>
        <v>1.7153571428571428</v>
      </c>
      <c r="J460" s="3">
        <f t="shared" si="12"/>
        <v>2.4080000000000004</v>
      </c>
      <c r="K460" s="145">
        <f t="shared" si="13"/>
        <v>2.1239285714285718</v>
      </c>
      <c r="L460" s="148">
        <f t="shared" si="14"/>
        <v>1.7854166666666667</v>
      </c>
      <c r="M460" s="3"/>
      <c r="N460" s="145">
        <f t="shared" si="15"/>
        <v>1.7164285714285714</v>
      </c>
      <c r="O460" s="145">
        <f t="shared" si="16"/>
        <v>1.5708333333333335</v>
      </c>
      <c r="P460" s="145">
        <f t="shared" si="17"/>
        <v>1.7339285714285719</v>
      </c>
      <c r="Q460" s="145">
        <f t="shared" si="17"/>
        <v>1.5962962962962963</v>
      </c>
      <c r="R460" s="151">
        <f t="shared" si="18"/>
        <v>1.3352941176470587</v>
      </c>
      <c r="S460" s="3">
        <f>(R421+R437)/2</f>
        <v>2.4950000000000001</v>
      </c>
      <c r="T460" s="145">
        <f t="shared" si="8"/>
        <v>2.0107142857142857</v>
      </c>
      <c r="U460" s="145">
        <f t="shared" si="19"/>
        <v>1.8196296296296295</v>
      </c>
      <c r="V460" s="156">
        <f t="shared" si="20"/>
        <v>2.4915384615384615</v>
      </c>
      <c r="W460" s="3">
        <f t="shared" si="21"/>
        <v>3.8438888888888894</v>
      </c>
    </row>
    <row r="461" spans="2:23" x14ac:dyDescent="0.2">
      <c r="B461" t="s">
        <v>41</v>
      </c>
      <c r="C461" s="145">
        <f t="shared" si="22"/>
        <v>1.4364285714285716</v>
      </c>
      <c r="D461" s="145">
        <f t="shared" si="9"/>
        <v>2.0413043478260868</v>
      </c>
      <c r="E461" s="3">
        <f t="shared" si="6"/>
        <v>1.6305263157894736</v>
      </c>
      <c r="F461" s="145">
        <f t="shared" si="10"/>
        <v>1.9782142857142855</v>
      </c>
      <c r="G461" s="145">
        <f t="shared" si="10"/>
        <v>1.7060714285714289</v>
      </c>
      <c r="H461" s="3">
        <f t="shared" si="7"/>
        <v>1.3140000000000001</v>
      </c>
      <c r="I461" s="145">
        <f t="shared" si="11"/>
        <v>1.4350000000000001</v>
      </c>
      <c r="J461" s="3">
        <f t="shared" si="12"/>
        <v>1.1679999999999999</v>
      </c>
      <c r="K461" s="145">
        <f t="shared" si="13"/>
        <v>1.7857142857142858</v>
      </c>
      <c r="L461" s="148">
        <f t="shared" si="14"/>
        <v>1.6141666666666665</v>
      </c>
      <c r="M461" s="3"/>
      <c r="N461" s="145">
        <f t="shared" si="15"/>
        <v>1.9307142857142858</v>
      </c>
      <c r="O461" s="145">
        <f t="shared" si="16"/>
        <v>1.5154166666666669</v>
      </c>
      <c r="P461" s="145">
        <f t="shared" si="17"/>
        <v>1.5492857142857142</v>
      </c>
      <c r="Q461" s="145">
        <f t="shared" si="17"/>
        <v>1.2921428571428577</v>
      </c>
      <c r="R461" s="151">
        <f t="shared" si="18"/>
        <v>1.5223529411764705</v>
      </c>
      <c r="S461" s="3">
        <f>R438</f>
        <v>1.7700000000000002</v>
      </c>
      <c r="T461" s="145">
        <f t="shared" si="8"/>
        <v>1.7846428571428572</v>
      </c>
      <c r="U461" s="145">
        <f t="shared" si="19"/>
        <v>1.7155555555555562</v>
      </c>
      <c r="V461" s="156">
        <f t="shared" si="20"/>
        <v>1.8861538461538463</v>
      </c>
      <c r="W461" s="3">
        <f t="shared" si="21"/>
        <v>2.5119444444444445</v>
      </c>
    </row>
    <row r="462" spans="2:23" x14ac:dyDescent="0.2">
      <c r="B462" t="s">
        <v>42</v>
      </c>
      <c r="C462" s="145">
        <f t="shared" si="22"/>
        <v>1.3460714285714293</v>
      </c>
      <c r="D462" s="145">
        <f t="shared" si="9"/>
        <v>2.0482608695652171</v>
      </c>
      <c r="E462" s="3">
        <f t="shared" si="6"/>
        <v>1.5942105263157893</v>
      </c>
      <c r="F462" s="145">
        <f t="shared" si="10"/>
        <v>1.727857142857143</v>
      </c>
      <c r="G462" s="145">
        <f t="shared" si="10"/>
        <v>1.7146428571428571</v>
      </c>
      <c r="H462" s="3">
        <f t="shared" si="7"/>
        <v>1.2595000000000001</v>
      </c>
      <c r="I462" s="145">
        <f t="shared" si="11"/>
        <v>1.1421428571428571</v>
      </c>
      <c r="J462" s="3">
        <f t="shared" si="12"/>
        <v>0.95200000000000018</v>
      </c>
      <c r="K462" s="145">
        <f t="shared" si="13"/>
        <v>1.6750000000000003</v>
      </c>
      <c r="L462" s="148">
        <f t="shared" si="14"/>
        <v>1.4016666666666671</v>
      </c>
      <c r="M462" s="3"/>
      <c r="N462" s="145">
        <f t="shared" si="15"/>
        <v>2.0903571428571435</v>
      </c>
      <c r="O462" s="145">
        <f t="shared" si="16"/>
        <v>1.4475</v>
      </c>
      <c r="P462" s="145">
        <f t="shared" si="17"/>
        <v>1.5157142857142862</v>
      </c>
      <c r="Q462" s="145">
        <f t="shared" si="17"/>
        <v>1.1142857142857145</v>
      </c>
      <c r="R462" s="151">
        <f t="shared" si="18"/>
        <v>1.5329411764705885</v>
      </c>
      <c r="S462" s="3">
        <f>R439</f>
        <v>1.1300000000000001</v>
      </c>
      <c r="T462" s="145">
        <f t="shared" si="8"/>
        <v>1.6975000000000002</v>
      </c>
      <c r="U462" s="145">
        <f t="shared" si="19"/>
        <v>1.83</v>
      </c>
      <c r="V462" s="156">
        <f t="shared" si="20"/>
        <v>1.6007692307692307</v>
      </c>
      <c r="W462" s="3">
        <f t="shared" si="21"/>
        <v>2.8711111111111105</v>
      </c>
    </row>
    <row r="463" spans="2:23" x14ac:dyDescent="0.2">
      <c r="B463" t="s">
        <v>43</v>
      </c>
      <c r="C463" s="145">
        <f t="shared" si="22"/>
        <v>1.0389285714285714</v>
      </c>
      <c r="D463" s="145">
        <f t="shared" si="9"/>
        <v>1.7343478260869565</v>
      </c>
      <c r="E463" s="3">
        <f t="shared" si="6"/>
        <v>1.1144444444444443</v>
      </c>
      <c r="F463" s="145">
        <f t="shared" si="10"/>
        <v>1.4260714285714289</v>
      </c>
      <c r="G463" s="145">
        <f t="shared" si="10"/>
        <v>1.4221428571428569</v>
      </c>
      <c r="H463" s="3">
        <f t="shared" si="7"/>
        <v>0.97263157894736862</v>
      </c>
      <c r="I463" s="145">
        <f t="shared" si="11"/>
        <v>0.98214285714285732</v>
      </c>
      <c r="J463" s="3">
        <f t="shared" si="12"/>
        <v>1.1859999999999999</v>
      </c>
      <c r="K463" s="145">
        <f t="shared" si="13"/>
        <v>1.326071428571429</v>
      </c>
      <c r="L463" s="148">
        <f t="shared" si="14"/>
        <v>1.1370833333333332</v>
      </c>
      <c r="M463" s="3"/>
      <c r="N463" s="145">
        <f t="shared" si="15"/>
        <v>1.6117857142857144</v>
      </c>
      <c r="O463" s="145">
        <f t="shared" si="16"/>
        <v>1.3179166666666666</v>
      </c>
      <c r="P463" s="145">
        <f t="shared" si="17"/>
        <v>1.4024999999999999</v>
      </c>
      <c r="Q463" s="145">
        <f t="shared" si="17"/>
        <v>0.95407407407407419</v>
      </c>
      <c r="R463" s="151">
        <f t="shared" si="18"/>
        <v>1.0855555555555556</v>
      </c>
      <c r="S463" s="3">
        <f>R440</f>
        <v>1.5600000000000003</v>
      </c>
      <c r="T463" s="145">
        <f t="shared" si="8"/>
        <v>1.2496428571428573</v>
      </c>
      <c r="U463" s="145">
        <f t="shared" si="19"/>
        <v>1.4962962962962965</v>
      </c>
      <c r="V463" s="156">
        <f t="shared" si="20"/>
        <v>1.4953846153846155</v>
      </c>
      <c r="W463" s="3">
        <f t="shared" si="21"/>
        <v>1.9705555555555554</v>
      </c>
    </row>
    <row r="464" spans="2:23" x14ac:dyDescent="0.2">
      <c r="B464" t="s">
        <v>45</v>
      </c>
      <c r="C464" s="145">
        <f t="shared" si="22"/>
        <v>0.40964285714285714</v>
      </c>
      <c r="D464" s="145">
        <f t="shared" si="9"/>
        <v>0.6431818181818183</v>
      </c>
      <c r="E464" s="3">
        <f t="shared" si="6"/>
        <v>0.49388888888888904</v>
      </c>
      <c r="F464" s="145">
        <f t="shared" si="10"/>
        <v>0.53071428571428569</v>
      </c>
      <c r="G464" s="145">
        <f t="shared" si="10"/>
        <v>0.50214285714285722</v>
      </c>
      <c r="H464" s="3">
        <f t="shared" si="7"/>
        <v>0.41333333333333339</v>
      </c>
      <c r="I464" s="145">
        <f t="shared" si="11"/>
        <v>0.41999999999999993</v>
      </c>
      <c r="J464" s="3">
        <f t="shared" si="12"/>
        <v>0.23800000000000004</v>
      </c>
      <c r="K464" s="145">
        <f t="shared" si="13"/>
        <v>0.52571428571428569</v>
      </c>
      <c r="L464" s="148">
        <f t="shared" si="14"/>
        <v>0.50208333333333333</v>
      </c>
      <c r="M464" s="3"/>
      <c r="N464" s="145">
        <f t="shared" si="15"/>
        <v>0.55714285714285705</v>
      </c>
      <c r="O464" s="145">
        <f t="shared" si="16"/>
        <v>0.45375000000000004</v>
      </c>
      <c r="P464" s="145">
        <f t="shared" si="17"/>
        <v>0.47428571428571431</v>
      </c>
      <c r="Q464" s="145">
        <f t="shared" si="17"/>
        <v>0.37730769230769234</v>
      </c>
      <c r="R464" s="151">
        <f t="shared" si="18"/>
        <v>0.55823529411764705</v>
      </c>
      <c r="S464" s="3">
        <f>R441</f>
        <v>0</v>
      </c>
      <c r="T464" s="145">
        <f t="shared" si="8"/>
        <v>0.45035714285714284</v>
      </c>
      <c r="U464" s="145">
        <f t="shared" si="19"/>
        <v>0.56555555555555559</v>
      </c>
      <c r="V464" s="156">
        <f t="shared" si="20"/>
        <v>0.38384615384615384</v>
      </c>
      <c r="W464" s="3">
        <f t="shared" si="21"/>
        <v>0.63250000000000006</v>
      </c>
    </row>
    <row r="465" spans="2:23" x14ac:dyDescent="0.2">
      <c r="B465" t="s">
        <v>58</v>
      </c>
      <c r="C465" s="145">
        <f t="shared" si="22"/>
        <v>0.44357142857142862</v>
      </c>
      <c r="D465" s="145">
        <f t="shared" si="9"/>
        <v>0.66272727272727283</v>
      </c>
      <c r="E465" s="3">
        <f t="shared" si="6"/>
        <v>0.60333333333333339</v>
      </c>
      <c r="F465" s="145">
        <f t="shared" si="10"/>
        <v>0.57535714285714301</v>
      </c>
      <c r="G465" s="145">
        <f t="shared" si="10"/>
        <v>0.57303571428571431</v>
      </c>
      <c r="H465" s="3">
        <f t="shared" si="7"/>
        <v>0.36421052631578948</v>
      </c>
      <c r="I465" s="145">
        <f t="shared" si="11"/>
        <v>0.34807692307692306</v>
      </c>
      <c r="J465" s="3">
        <f t="shared" si="12"/>
        <v>0.17200000000000001</v>
      </c>
      <c r="K465" s="145">
        <f t="shared" si="13"/>
        <v>0.48285714285714293</v>
      </c>
      <c r="L465" s="148">
        <f t="shared" si="14"/>
        <v>0.40782608695652178</v>
      </c>
      <c r="M465" s="3"/>
      <c r="N465" s="145">
        <f t="shared" si="15"/>
        <v>0.49250000000000005</v>
      </c>
      <c r="O465" s="145">
        <f t="shared" si="16"/>
        <v>0.42624999999999985</v>
      </c>
      <c r="P465" s="145">
        <f t="shared" si="17"/>
        <v>0.54714285714285715</v>
      </c>
      <c r="Q465" s="145">
        <f t="shared" si="17"/>
        <v>0.3392</v>
      </c>
      <c r="R465" s="151">
        <f t="shared" si="18"/>
        <v>0.49588235294117644</v>
      </c>
      <c r="S465" s="3">
        <f>(R426+R442)/2</f>
        <v>0.15999999999999998</v>
      </c>
      <c r="T465" s="145">
        <f t="shared" si="8"/>
        <v>0.46714285714285708</v>
      </c>
      <c r="U465" s="145">
        <f t="shared" si="19"/>
        <v>0.67607142857142843</v>
      </c>
      <c r="V465" s="156">
        <f t="shared" si="20"/>
        <v>0.42076923076923073</v>
      </c>
      <c r="W465" s="3">
        <f t="shared" si="21"/>
        <v>0.65222222222222215</v>
      </c>
    </row>
    <row r="466" spans="2:23" x14ac:dyDescent="0.2">
      <c r="B466" t="s">
        <v>59</v>
      </c>
      <c r="C466" s="145">
        <f t="shared" si="22"/>
        <v>0.5159259259259259</v>
      </c>
      <c r="D466" s="145">
        <f t="shared" si="9"/>
        <v>0.81999999999999973</v>
      </c>
      <c r="E466" s="3">
        <f t="shared" si="6"/>
        <v>0.67062500000000003</v>
      </c>
      <c r="F466" s="145">
        <f t="shared" si="10"/>
        <v>0.68821428571428556</v>
      </c>
      <c r="G466" s="145">
        <f t="shared" si="10"/>
        <v>0.76538461538461533</v>
      </c>
      <c r="H466" s="3">
        <f t="shared" si="7"/>
        <v>0.51470588235294112</v>
      </c>
      <c r="I466" s="145">
        <f t="shared" si="11"/>
        <v>0.55346153846153834</v>
      </c>
      <c r="J466" s="3">
        <f t="shared" si="12"/>
        <v>0.51800000000000002</v>
      </c>
      <c r="K466" s="145">
        <f t="shared" si="13"/>
        <v>0.5442307692307693</v>
      </c>
      <c r="L466" s="148">
        <f t="shared" si="14"/>
        <v>0.55739130434782602</v>
      </c>
      <c r="M466" s="3"/>
      <c r="N466" s="145">
        <f t="shared" si="15"/>
        <v>0.69222222222222241</v>
      </c>
      <c r="O466" s="145">
        <f t="shared" si="16"/>
        <v>0.66136363636363626</v>
      </c>
      <c r="P466" s="145">
        <f t="shared" si="17"/>
        <v>0.5496428571428571</v>
      </c>
      <c r="Q466" s="145">
        <f t="shared" si="17"/>
        <v>0.45807692307692299</v>
      </c>
      <c r="R466" s="151">
        <f t="shared" si="18"/>
        <v>0.68647058823529417</v>
      </c>
      <c r="S466" s="3">
        <f>(R427+R443)/2</f>
        <v>0.26</v>
      </c>
      <c r="T466" s="145">
        <f t="shared" si="8"/>
        <v>0.6692307692307693</v>
      </c>
      <c r="U466" s="145">
        <f t="shared" si="19"/>
        <v>0.60703703703703704</v>
      </c>
      <c r="V466" s="156">
        <f t="shared" si="20"/>
        <v>0.48769230769230776</v>
      </c>
      <c r="W466" s="3">
        <f t="shared" si="21"/>
        <v>0.85472222222222216</v>
      </c>
    </row>
    <row r="467" spans="2:23" x14ac:dyDescent="0.2">
      <c r="B467" t="s">
        <v>60</v>
      </c>
      <c r="C467" s="145">
        <f t="shared" si="22"/>
        <v>1.2016071428571429</v>
      </c>
      <c r="D467" s="145">
        <f t="shared" si="9"/>
        <v>1.4969565217391307</v>
      </c>
      <c r="E467" s="3">
        <f t="shared" si="6"/>
        <v>1.4373684210526314</v>
      </c>
      <c r="F467" s="145">
        <f t="shared" si="10"/>
        <v>1.7996428571428578</v>
      </c>
      <c r="G467" s="145">
        <f t="shared" si="10"/>
        <v>1.5175000000000001</v>
      </c>
      <c r="H467" s="3">
        <f t="shared" si="7"/>
        <v>1.2789473684210528</v>
      </c>
      <c r="I467" s="145">
        <f t="shared" si="11"/>
        <v>1.4325925925925926</v>
      </c>
      <c r="J467" s="3">
        <f t="shared" si="12"/>
        <v>1.3220000000000001</v>
      </c>
      <c r="K467" s="145">
        <f t="shared" si="13"/>
        <v>1.5182142857142857</v>
      </c>
      <c r="L467" s="148">
        <f t="shared" si="14"/>
        <v>1.3704166666666671</v>
      </c>
      <c r="M467" s="3">
        <f>L444</f>
        <v>0.42999999999999994</v>
      </c>
      <c r="N467" s="145">
        <f t="shared" si="15"/>
        <v>1.5499999999999996</v>
      </c>
      <c r="O467" s="145">
        <f t="shared" si="16"/>
        <v>1.2204166666666667</v>
      </c>
      <c r="P467" s="145">
        <f t="shared" si="17"/>
        <v>1.2878571428571433</v>
      </c>
      <c r="Q467" s="145">
        <f t="shared" si="17"/>
        <v>1.0878571428571431</v>
      </c>
      <c r="R467" s="151">
        <f t="shared" si="18"/>
        <v>1.4122222222222223</v>
      </c>
      <c r="S467" s="3">
        <f>(R428+R444)/2</f>
        <v>1.0100000000000002</v>
      </c>
      <c r="T467" s="145">
        <f t="shared" si="8"/>
        <v>1.6235714285714284</v>
      </c>
      <c r="U467" s="145">
        <f t="shared" si="19"/>
        <v>1.3574999999999999</v>
      </c>
      <c r="V467" s="156">
        <f t="shared" si="20"/>
        <v>1.1838461538461538</v>
      </c>
      <c r="W467" s="3">
        <f t="shared" si="21"/>
        <v>2.0011111111111108</v>
      </c>
    </row>
    <row r="468" spans="2:23" x14ac:dyDescent="0.2">
      <c r="B468" t="s">
        <v>61</v>
      </c>
      <c r="C468" s="145">
        <f t="shared" si="22"/>
        <v>1.5507142857142859</v>
      </c>
      <c r="D468" s="145">
        <f t="shared" si="9"/>
        <v>2.3645454545454543</v>
      </c>
      <c r="E468" s="3">
        <f t="shared" si="6"/>
        <v>1.7484210526315793</v>
      </c>
      <c r="F468" s="145">
        <f t="shared" si="10"/>
        <v>2.5107142857142861</v>
      </c>
      <c r="G468" s="145">
        <f t="shared" si="10"/>
        <v>1.8799999999999997</v>
      </c>
      <c r="H468" s="3">
        <f t="shared" si="7"/>
        <v>1.5310526315789474</v>
      </c>
      <c r="I468" s="145">
        <f t="shared" si="11"/>
        <v>2.0466666666666664</v>
      </c>
      <c r="J468" s="3">
        <f t="shared" si="12"/>
        <v>1.5</v>
      </c>
      <c r="K468" s="145">
        <f t="shared" si="13"/>
        <v>2.1607142857142856</v>
      </c>
      <c r="L468" s="148">
        <f t="shared" si="14"/>
        <v>1.986666666666667</v>
      </c>
      <c r="M468" s="3">
        <f>L445</f>
        <v>1.9600000000000002</v>
      </c>
      <c r="N468" s="145">
        <f t="shared" si="15"/>
        <v>2.0810714285714287</v>
      </c>
      <c r="O468" s="145">
        <f t="shared" si="16"/>
        <v>1.7758333333333338</v>
      </c>
      <c r="P468" s="145">
        <f t="shared" si="17"/>
        <v>1.6514285714285712</v>
      </c>
      <c r="Q468" s="145">
        <f t="shared" si="17"/>
        <v>1.6818518518518517</v>
      </c>
      <c r="R468" s="151">
        <f t="shared" si="18"/>
        <v>1.8352941176470587</v>
      </c>
      <c r="S468" s="3">
        <f>(R429+R445)/2</f>
        <v>2.0499999999999998</v>
      </c>
      <c r="T468" s="145">
        <f t="shared" si="8"/>
        <v>2.2282142857142859</v>
      </c>
      <c r="U468" s="145">
        <f t="shared" si="19"/>
        <v>1.7817857142857143</v>
      </c>
      <c r="V468" s="156">
        <f t="shared" si="20"/>
        <v>2.2776923076923081</v>
      </c>
      <c r="W468" s="3">
        <f t="shared" si="21"/>
        <v>2.9986111111111118</v>
      </c>
    </row>
    <row r="469" spans="2:23" x14ac:dyDescent="0.2">
      <c r="B469" t="s">
        <v>62</v>
      </c>
      <c r="C469" s="145">
        <f t="shared" si="22"/>
        <v>1.4757142857142858</v>
      </c>
      <c r="D469" s="145">
        <f t="shared" si="9"/>
        <v>2.4738095238095239</v>
      </c>
      <c r="E469" s="3">
        <f t="shared" si="6"/>
        <v>1.7300000000000002</v>
      </c>
      <c r="F469" s="145">
        <f t="shared" si="10"/>
        <v>2.6728571428571422</v>
      </c>
      <c r="G469" s="145">
        <f t="shared" si="10"/>
        <v>1.6637037037037037</v>
      </c>
      <c r="H469" s="3">
        <f t="shared" si="7"/>
        <v>1.5505263157894735</v>
      </c>
      <c r="I469" s="145">
        <f t="shared" si="11"/>
        <v>1.8474999999999999</v>
      </c>
      <c r="J469" s="3">
        <f t="shared" si="12"/>
        <v>1.44</v>
      </c>
      <c r="K469" s="145">
        <f t="shared" si="13"/>
        <v>2.1382142857142856</v>
      </c>
      <c r="L469" s="148">
        <f t="shared" si="14"/>
        <v>1.8316666666666663</v>
      </c>
      <c r="M469" s="3">
        <f>L446</f>
        <v>4.18</v>
      </c>
      <c r="N469" s="145">
        <f t="shared" si="15"/>
        <v>1.8210714285714285</v>
      </c>
      <c r="O469" s="145">
        <f t="shared" si="16"/>
        <v>1.6937500000000003</v>
      </c>
      <c r="P469" s="145">
        <f t="shared" si="17"/>
        <v>1.8125000000000002</v>
      </c>
      <c r="Q469" s="145">
        <f t="shared" si="17"/>
        <v>1.6138461538461537</v>
      </c>
      <c r="R469" s="151">
        <f t="shared" si="18"/>
        <v>1.4900000000000002</v>
      </c>
      <c r="S469" s="3">
        <f>R446</f>
        <v>2.63</v>
      </c>
      <c r="T469" s="145">
        <f t="shared" si="8"/>
        <v>2.014642857142857</v>
      </c>
      <c r="U469" s="145">
        <f t="shared" si="19"/>
        <v>1.8748148148148149</v>
      </c>
      <c r="V469" s="156">
        <f t="shared" si="20"/>
        <v>2.2461538461538462</v>
      </c>
      <c r="W469" s="3">
        <f t="shared" si="21"/>
        <v>3.3038888888888893</v>
      </c>
    </row>
    <row r="470" spans="2:23" x14ac:dyDescent="0.2">
      <c r="C470" s="145"/>
      <c r="D470" s="145"/>
      <c r="E470" s="3"/>
      <c r="F470" s="145"/>
      <c r="G470" s="145"/>
      <c r="H470" s="3"/>
      <c r="I470" s="145"/>
      <c r="J470" s="3"/>
      <c r="K470" s="145"/>
      <c r="L470" s="148"/>
      <c r="M470" s="3"/>
      <c r="N470" s="145"/>
      <c r="O470" s="145"/>
      <c r="P470" s="145"/>
      <c r="Q470" s="145"/>
      <c r="R470" s="151"/>
      <c r="S470" s="3"/>
      <c r="T470" s="145"/>
      <c r="U470" s="145"/>
      <c r="V470" s="156"/>
      <c r="W470" s="3"/>
    </row>
    <row r="471" spans="2:23" x14ac:dyDescent="0.2">
      <c r="C471" s="145">
        <f>SUM(C458:C470)</f>
        <v>13.612890211640213</v>
      </c>
      <c r="D471" s="145">
        <f t="shared" ref="D471:W471" si="23">SUM(D458:D470)</f>
        <v>20.038492847731977</v>
      </c>
      <c r="E471" s="3">
        <f t="shared" si="23"/>
        <v>15.499952485380119</v>
      </c>
      <c r="F471" s="145">
        <f t="shared" si="23"/>
        <v>20.679642857142863</v>
      </c>
      <c r="G471" s="145">
        <f>AVERAGE(G16,G32,G48,G64,G80,G96,G112,G128,G144,G160,G176,G192,G208,G224,G240,G256,G272,G288,G304,G320,G336,G352,G368,G384,G400,G416,G432,G448)</f>
        <v>15.859821428571427</v>
      </c>
      <c r="H471" s="3">
        <f t="shared" si="23"/>
        <v>13.069407636738909</v>
      </c>
      <c r="I471" s="145">
        <f t="shared" si="23"/>
        <v>14.857226292226292</v>
      </c>
      <c r="J471" s="3">
        <f t="shared" si="23"/>
        <v>13.523999999999999</v>
      </c>
      <c r="K471" s="145">
        <f t="shared" si="23"/>
        <v>17.73458791208791</v>
      </c>
      <c r="L471" s="148">
        <f t="shared" si="23"/>
        <v>15.806467391304349</v>
      </c>
      <c r="M471" s="3">
        <f t="shared" si="23"/>
        <v>6.57</v>
      </c>
      <c r="N471" s="145">
        <f t="shared" si="23"/>
        <v>17.623650793650793</v>
      </c>
      <c r="O471" s="145">
        <f t="shared" si="23"/>
        <v>14.825113636363637</v>
      </c>
      <c r="P471" s="145">
        <f t="shared" si="23"/>
        <v>15.264285714285716</v>
      </c>
      <c r="Q471" s="145">
        <f t="shared" si="23"/>
        <v>13.140707936507937</v>
      </c>
      <c r="R471" s="151">
        <f t="shared" si="23"/>
        <v>14.652483660130722</v>
      </c>
      <c r="S471" s="151">
        <f t="shared" si="23"/>
        <v>17.234999999999999</v>
      </c>
      <c r="T471" s="145">
        <f t="shared" si="23"/>
        <v>17.716373626373628</v>
      </c>
      <c r="U471" s="145">
        <f t="shared" si="23"/>
        <v>16.824630647130647</v>
      </c>
      <c r="V471" s="156">
        <f t="shared" si="23"/>
        <v>17.579230769230769</v>
      </c>
      <c r="W471" s="3">
        <f t="shared" si="23"/>
        <v>27.606666666666666</v>
      </c>
    </row>
    <row r="474" spans="2:23" x14ac:dyDescent="0.2">
      <c r="C474" s="34" t="str">
        <f>B458</f>
        <v>January</v>
      </c>
      <c r="D474" s="34" t="str">
        <f>B459</f>
        <v>February</v>
      </c>
      <c r="E474" s="34" t="str">
        <f>B460</f>
        <v>March</v>
      </c>
      <c r="F474" s="34" t="str">
        <f>B461</f>
        <v>April</v>
      </c>
      <c r="G474" s="34" t="str">
        <f>B462</f>
        <v>May</v>
      </c>
      <c r="H474" s="34" t="str">
        <f>B463</f>
        <v>June</v>
      </c>
      <c r="I474" s="34" t="str">
        <f>B464</f>
        <v>July</v>
      </c>
      <c r="J474" s="34" t="str">
        <f>B465</f>
        <v>Aug</v>
      </c>
      <c r="K474" s="34" t="str">
        <f>B466</f>
        <v>Sept</v>
      </c>
      <c r="L474" s="34" t="str">
        <f>B467</f>
        <v>Oct</v>
      </c>
      <c r="M474" s="34" t="str">
        <f>B468</f>
        <v>Nov.</v>
      </c>
      <c r="N474" s="34" t="str">
        <f>B469</f>
        <v>Dec.</v>
      </c>
      <c r="O474" s="34" t="s">
        <v>142</v>
      </c>
      <c r="Q474" t="s">
        <v>177</v>
      </c>
    </row>
    <row r="475" spans="2:23" x14ac:dyDescent="0.2">
      <c r="B475" t="str">
        <f>C457</f>
        <v>Pomeroy</v>
      </c>
      <c r="C475" s="3">
        <f>C458</f>
        <v>1.454285714285714</v>
      </c>
      <c r="D475" s="3">
        <f>C459</f>
        <v>1.0950000000000004</v>
      </c>
      <c r="E475" s="46">
        <f>C460</f>
        <v>1.6450000000000002</v>
      </c>
      <c r="F475" s="46">
        <f>C461</f>
        <v>1.4364285714285716</v>
      </c>
      <c r="G475" s="3">
        <f>C462</f>
        <v>1.3460714285714293</v>
      </c>
      <c r="H475" s="3">
        <f>C463</f>
        <v>1.0389285714285714</v>
      </c>
      <c r="I475" s="3">
        <f>C464</f>
        <v>0.40964285714285714</v>
      </c>
      <c r="J475" s="3">
        <f>C465</f>
        <v>0.44357142857142862</v>
      </c>
      <c r="K475" s="3">
        <f>C466</f>
        <v>0.5159259259259259</v>
      </c>
      <c r="L475" s="3">
        <f>C467</f>
        <v>1.2016071428571429</v>
      </c>
      <c r="M475" s="3">
        <f>C468</f>
        <v>1.5507142857142859</v>
      </c>
      <c r="N475" s="3">
        <f>C469</f>
        <v>1.4757142857142858</v>
      </c>
      <c r="O475" s="3">
        <f>SUM(C475:N475)</f>
        <v>13.612890211640213</v>
      </c>
      <c r="Q475" s="3">
        <f>K475+L475+M475+N475</f>
        <v>4.7439616402116407</v>
      </c>
    </row>
    <row r="476" spans="2:23" x14ac:dyDescent="0.2">
      <c r="B476" t="str">
        <f>D457</f>
        <v>Huntington</v>
      </c>
      <c r="C476" s="3">
        <f>D458</f>
        <v>1.9723809523809526</v>
      </c>
      <c r="D476" s="3">
        <f>D459</f>
        <v>1.6174999999999997</v>
      </c>
      <c r="E476" s="46">
        <f>D460</f>
        <v>2.1634782608695651</v>
      </c>
      <c r="F476" s="3">
        <f>D461</f>
        <v>2.0413043478260868</v>
      </c>
      <c r="G476" s="3">
        <f>D462</f>
        <v>2.0482608695652171</v>
      </c>
      <c r="H476" s="3">
        <f>D463</f>
        <v>1.7343478260869565</v>
      </c>
      <c r="I476" s="3">
        <f>D464</f>
        <v>0.6431818181818183</v>
      </c>
      <c r="J476" s="3">
        <f>D465</f>
        <v>0.66272727272727283</v>
      </c>
      <c r="K476" s="3">
        <f>D466</f>
        <v>0.81999999999999973</v>
      </c>
      <c r="L476" s="3">
        <f>D467</f>
        <v>1.4969565217391307</v>
      </c>
      <c r="M476" s="3">
        <f>D468</f>
        <v>2.3645454545454543</v>
      </c>
      <c r="N476" s="3">
        <f>D469</f>
        <v>2.4738095238095239</v>
      </c>
      <c r="O476" s="3">
        <f t="shared" ref="O476:O495" si="24">SUM(C476:N476)</f>
        <v>20.038492847731977</v>
      </c>
      <c r="Q476" s="3">
        <f t="shared" ref="Q476:Q495" si="25">K476+L476+M476+N476</f>
        <v>7.1553115000941085</v>
      </c>
    </row>
    <row r="477" spans="2:23" x14ac:dyDescent="0.2">
      <c r="B477" t="str">
        <f>E457</f>
        <v>Tom Keatts</v>
      </c>
      <c r="C477" s="3">
        <f>E458</f>
        <v>1.8655555555555554</v>
      </c>
      <c r="D477" s="3">
        <f>F458</f>
        <v>2.6260714285714286</v>
      </c>
      <c r="E477" s="3">
        <f>G458</f>
        <v>1.5157142857142856</v>
      </c>
      <c r="F477" s="3">
        <f>H458</f>
        <v>1.6034999999999999</v>
      </c>
      <c r="G477" s="3">
        <f>I458</f>
        <v>1.7589285714285716</v>
      </c>
      <c r="H477" s="3">
        <f>K458</f>
        <v>2.1003571428571428</v>
      </c>
      <c r="I477" s="3">
        <f>L458</f>
        <v>1.9479166666666663</v>
      </c>
      <c r="J477" s="3">
        <f>N458</f>
        <v>1.7624999999999997</v>
      </c>
      <c r="K477" s="3">
        <f>O458</f>
        <v>1.655</v>
      </c>
      <c r="L477" s="3">
        <f>P458</f>
        <v>1.5517857142857143</v>
      </c>
      <c r="M477" s="3">
        <f>Q458</f>
        <v>1.5903846153846157</v>
      </c>
      <c r="N477" s="3">
        <f>R458</f>
        <v>1.5205882352941178</v>
      </c>
      <c r="O477" s="3">
        <f>T458</f>
        <v>2.1310714285714285</v>
      </c>
      <c r="Q477" s="3">
        <f t="shared" si="25"/>
        <v>6.3177585649644472</v>
      </c>
    </row>
    <row r="478" spans="2:23" x14ac:dyDescent="0.2">
      <c r="B478" t="str">
        <f>F457</f>
        <v>Victor</v>
      </c>
      <c r="C478" s="3">
        <f>F458</f>
        <v>2.6260714285714286</v>
      </c>
      <c r="D478" s="3">
        <f>F459</f>
        <v>1.7596428571428568</v>
      </c>
      <c r="E478" s="46">
        <f>F460</f>
        <v>2.3842857142857143</v>
      </c>
      <c r="F478" s="3">
        <f>F461</f>
        <v>1.9782142857142855</v>
      </c>
      <c r="G478" s="3">
        <f>F462</f>
        <v>1.727857142857143</v>
      </c>
      <c r="H478" s="3">
        <f>F463</f>
        <v>1.4260714285714289</v>
      </c>
      <c r="I478" s="3">
        <f>F464</f>
        <v>0.53071428571428569</v>
      </c>
      <c r="J478" s="3">
        <f>F465</f>
        <v>0.57535714285714301</v>
      </c>
      <c r="K478" s="3">
        <f>F466</f>
        <v>0.68821428571428556</v>
      </c>
      <c r="L478" s="3">
        <f>F467</f>
        <v>1.7996428571428578</v>
      </c>
      <c r="M478" s="3">
        <f>F468</f>
        <v>2.5107142857142861</v>
      </c>
      <c r="N478" s="3">
        <f>F469</f>
        <v>2.6728571428571422</v>
      </c>
      <c r="O478" s="3">
        <f t="shared" si="24"/>
        <v>20.679642857142863</v>
      </c>
      <c r="Q478" s="3">
        <f t="shared" si="25"/>
        <v>7.6714285714285708</v>
      </c>
    </row>
    <row r="479" spans="2:23" x14ac:dyDescent="0.2">
      <c r="B479" t="str">
        <f>G457</f>
        <v>Ruark</v>
      </c>
      <c r="C479" s="3">
        <f>G458</f>
        <v>1.5157142857142856</v>
      </c>
      <c r="D479" s="3">
        <f>G459</f>
        <v>1.1075000000000002</v>
      </c>
      <c r="E479" s="46">
        <f>G460</f>
        <v>1.6060714285714286</v>
      </c>
      <c r="F479" s="3">
        <f>G461</f>
        <v>1.7060714285714289</v>
      </c>
      <c r="G479" s="3">
        <f>G462</f>
        <v>1.7146428571428571</v>
      </c>
      <c r="H479" s="3">
        <f>G463</f>
        <v>1.4221428571428569</v>
      </c>
      <c r="I479" s="3">
        <f>G464</f>
        <v>0.50214285714285722</v>
      </c>
      <c r="J479" s="3">
        <f>G465</f>
        <v>0.57303571428571431</v>
      </c>
      <c r="K479" s="3">
        <f>G466</f>
        <v>0.76538461538461533</v>
      </c>
      <c r="L479" s="3">
        <f>G467</f>
        <v>1.5175000000000001</v>
      </c>
      <c r="M479" s="3">
        <f>G468</f>
        <v>1.8799999999999997</v>
      </c>
      <c r="N479" s="3">
        <f>G469</f>
        <v>1.6637037037037037</v>
      </c>
      <c r="O479" s="3">
        <f t="shared" si="24"/>
        <v>15.973909747659746</v>
      </c>
      <c r="Q479" s="3">
        <f t="shared" si="25"/>
        <v>5.8265883190883194</v>
      </c>
    </row>
    <row r="480" spans="2:23" x14ac:dyDescent="0.2">
      <c r="B480" t="str">
        <f>H457</f>
        <v>Cardwell</v>
      </c>
      <c r="C480" s="3">
        <f>H458</f>
        <v>1.6034999999999999</v>
      </c>
      <c r="D480" s="3">
        <f>H459</f>
        <v>0.99299999999999999</v>
      </c>
      <c r="E480" s="46">
        <f>H460</f>
        <v>1.2739999999999998</v>
      </c>
      <c r="F480" s="3">
        <f>H461</f>
        <v>1.3140000000000001</v>
      </c>
      <c r="G480" s="3">
        <f>H462</f>
        <v>1.2595000000000001</v>
      </c>
      <c r="H480" s="3">
        <f>H463</f>
        <v>0.97263157894736862</v>
      </c>
      <c r="I480" s="3">
        <f>H464</f>
        <v>0.41333333333333339</v>
      </c>
      <c r="J480" s="3">
        <f>H465</f>
        <v>0.36421052631578948</v>
      </c>
      <c r="K480" s="3">
        <f>H466</f>
        <v>0.51470588235294112</v>
      </c>
      <c r="L480" s="3">
        <f>H467</f>
        <v>1.2789473684210528</v>
      </c>
      <c r="M480" s="3">
        <f>H468</f>
        <v>1.5310526315789474</v>
      </c>
      <c r="N480" s="3">
        <f>H469</f>
        <v>1.5505263157894735</v>
      </c>
      <c r="O480" s="3">
        <f t="shared" si="24"/>
        <v>13.069407636738909</v>
      </c>
      <c r="Q480" s="3">
        <f t="shared" si="25"/>
        <v>4.8752321981424149</v>
      </c>
    </row>
    <row r="481" spans="2:17" x14ac:dyDescent="0.2">
      <c r="B481" t="str">
        <f>I457</f>
        <v>M Hastings</v>
      </c>
      <c r="C481" s="3">
        <f>I458</f>
        <v>1.7589285714285716</v>
      </c>
      <c r="D481" s="3">
        <f>I459</f>
        <v>1.1753571428571425</v>
      </c>
      <c r="E481" s="46">
        <f>I460</f>
        <v>1.7153571428571428</v>
      </c>
      <c r="F481" s="3">
        <f>I461</f>
        <v>1.4350000000000001</v>
      </c>
      <c r="G481" s="3">
        <f>I462</f>
        <v>1.1421428571428571</v>
      </c>
      <c r="H481" s="3">
        <f>I463</f>
        <v>0.98214285714285732</v>
      </c>
      <c r="I481" s="3">
        <f>I464</f>
        <v>0.41999999999999993</v>
      </c>
      <c r="J481" s="3">
        <f>I465</f>
        <v>0.34807692307692306</v>
      </c>
      <c r="K481" s="3">
        <f>I466</f>
        <v>0.55346153846153834</v>
      </c>
      <c r="L481" s="3">
        <f>I467</f>
        <v>1.4325925925925926</v>
      </c>
      <c r="M481" s="3">
        <f>I468</f>
        <v>2.0466666666666664</v>
      </c>
      <c r="N481" s="3">
        <f>I469</f>
        <v>1.8474999999999999</v>
      </c>
      <c r="O481" s="3">
        <f t="shared" si="24"/>
        <v>14.857226292226292</v>
      </c>
      <c r="Q481" s="3">
        <f t="shared" si="25"/>
        <v>5.8802207977207974</v>
      </c>
    </row>
    <row r="482" spans="2:17" x14ac:dyDescent="0.2">
      <c r="B482" s="34" t="s">
        <v>146</v>
      </c>
      <c r="C482" s="3">
        <f>J458</f>
        <v>1.2820000000000003</v>
      </c>
      <c r="D482" s="46">
        <f>J459</f>
        <v>1.3380000000000003</v>
      </c>
      <c r="E482" s="46">
        <f>J460</f>
        <v>2.4080000000000004</v>
      </c>
      <c r="F482" s="3">
        <f>J461</f>
        <v>1.1679999999999999</v>
      </c>
      <c r="G482" s="3">
        <f>J462</f>
        <v>0.95200000000000018</v>
      </c>
      <c r="H482" s="3">
        <f>J463</f>
        <v>1.1859999999999999</v>
      </c>
      <c r="I482" s="3">
        <f>J464</f>
        <v>0.23800000000000004</v>
      </c>
      <c r="J482" s="3">
        <f>J465</f>
        <v>0.17200000000000001</v>
      </c>
      <c r="K482" s="3">
        <f>J466</f>
        <v>0.51800000000000002</v>
      </c>
      <c r="L482" s="3">
        <f>J467</f>
        <v>1.3220000000000001</v>
      </c>
      <c r="M482" s="3">
        <f>J468</f>
        <v>1.5</v>
      </c>
      <c r="N482" s="3">
        <f>J469</f>
        <v>1.44</v>
      </c>
      <c r="O482" s="3">
        <f>SUM(C482:N482)</f>
        <v>13.523999999999999</v>
      </c>
      <c r="Q482" s="3">
        <f t="shared" si="25"/>
        <v>4.7799999999999994</v>
      </c>
    </row>
    <row r="483" spans="2:17" x14ac:dyDescent="0.2">
      <c r="B483" t="str">
        <f>K457</f>
        <v>Williams</v>
      </c>
      <c r="C483" s="3">
        <f>K458</f>
        <v>2.1003571428571428</v>
      </c>
      <c r="D483" s="3">
        <f>K459</f>
        <v>1.3535714285714289</v>
      </c>
      <c r="E483" s="46">
        <f>K460</f>
        <v>2.1239285714285718</v>
      </c>
      <c r="F483" s="3">
        <f>K461</f>
        <v>1.7857142857142858</v>
      </c>
      <c r="G483" s="3">
        <f>K462</f>
        <v>1.6750000000000003</v>
      </c>
      <c r="H483" s="3">
        <f>K463</f>
        <v>1.326071428571429</v>
      </c>
      <c r="I483" s="3">
        <f>K464</f>
        <v>0.52571428571428569</v>
      </c>
      <c r="J483" s="3">
        <f>K465</f>
        <v>0.48285714285714293</v>
      </c>
      <c r="K483" s="3">
        <f>K466</f>
        <v>0.5442307692307693</v>
      </c>
      <c r="L483" s="3">
        <f>K467</f>
        <v>1.5182142857142857</v>
      </c>
      <c r="M483" s="3">
        <f>K468</f>
        <v>2.1607142857142856</v>
      </c>
      <c r="N483" s="3">
        <f>K469</f>
        <v>2.1382142857142856</v>
      </c>
      <c r="O483" s="3">
        <f t="shared" si="24"/>
        <v>17.73458791208791</v>
      </c>
      <c r="Q483" s="3">
        <f t="shared" si="25"/>
        <v>6.3613736263736262</v>
      </c>
    </row>
    <row r="484" spans="2:17" x14ac:dyDescent="0.2">
      <c r="B484" t="str">
        <f>L457</f>
        <v>M Fitzsimmons</v>
      </c>
      <c r="C484" s="3">
        <f>L458</f>
        <v>1.9479166666666663</v>
      </c>
      <c r="D484" s="3">
        <f>L459</f>
        <v>1.2641666666666669</v>
      </c>
      <c r="E484" s="46">
        <f>L460</f>
        <v>1.7854166666666667</v>
      </c>
      <c r="F484" s="3">
        <f>L461</f>
        <v>1.6141666666666665</v>
      </c>
      <c r="G484" s="3">
        <f>L462</f>
        <v>1.4016666666666671</v>
      </c>
      <c r="H484" s="3">
        <f>L463</f>
        <v>1.1370833333333332</v>
      </c>
      <c r="I484" s="3">
        <f>L464</f>
        <v>0.50208333333333333</v>
      </c>
      <c r="J484" s="3">
        <f>L465</f>
        <v>0.40782608695652178</v>
      </c>
      <c r="K484" s="3">
        <f>L466</f>
        <v>0.55739130434782602</v>
      </c>
      <c r="L484" s="3">
        <f>L467</f>
        <v>1.3704166666666671</v>
      </c>
      <c r="M484" s="3">
        <f>L468</f>
        <v>1.986666666666667</v>
      </c>
      <c r="N484" s="3">
        <f>L469</f>
        <v>1.8316666666666663</v>
      </c>
      <c r="O484" s="3">
        <f t="shared" si="24"/>
        <v>15.806467391304349</v>
      </c>
      <c r="Q484" s="3">
        <f t="shared" si="25"/>
        <v>5.7461413043478267</v>
      </c>
    </row>
    <row r="485" spans="2:17" x14ac:dyDescent="0.2">
      <c r="B485" s="34" t="s">
        <v>195</v>
      </c>
      <c r="C485" s="3"/>
      <c r="D485" s="3"/>
      <c r="E485" s="46"/>
      <c r="F485" s="3"/>
      <c r="G485" s="3"/>
      <c r="H485" s="3"/>
      <c r="I485" s="3"/>
      <c r="J485" s="3"/>
      <c r="K485" s="3"/>
      <c r="L485" s="3">
        <f>M467</f>
        <v>0.42999999999999994</v>
      </c>
      <c r="M485" s="3">
        <f>M468</f>
        <v>1.9600000000000002</v>
      </c>
      <c r="N485" s="3">
        <f>M469</f>
        <v>4.18</v>
      </c>
      <c r="O485" s="3">
        <f t="shared" si="24"/>
        <v>6.57</v>
      </c>
      <c r="Q485" s="3">
        <f t="shared" si="25"/>
        <v>6.57</v>
      </c>
    </row>
    <row r="486" spans="2:17" x14ac:dyDescent="0.2">
      <c r="B486" t="str">
        <f>N457</f>
        <v>Houser</v>
      </c>
      <c r="C486" s="3">
        <f>N458</f>
        <v>1.7624999999999997</v>
      </c>
      <c r="D486" s="3">
        <f>N459</f>
        <v>1.3178571428571428</v>
      </c>
      <c r="E486" s="46">
        <f>N460</f>
        <v>1.7164285714285714</v>
      </c>
      <c r="F486" s="3">
        <f>N461</f>
        <v>1.9307142857142858</v>
      </c>
      <c r="G486" s="3">
        <f>N462</f>
        <v>2.0903571428571435</v>
      </c>
      <c r="H486" s="3">
        <f>N463</f>
        <v>1.6117857142857144</v>
      </c>
      <c r="I486" s="3">
        <f>N464</f>
        <v>0.55714285714285705</v>
      </c>
      <c r="J486" s="3">
        <f>N465</f>
        <v>0.49250000000000005</v>
      </c>
      <c r="K486" s="3">
        <f>N466</f>
        <v>0.69222222222222241</v>
      </c>
      <c r="L486" s="3">
        <f>N467</f>
        <v>1.5499999999999996</v>
      </c>
      <c r="M486" s="3">
        <f>N468</f>
        <v>2.0810714285714287</v>
      </c>
      <c r="N486" s="3">
        <f>N469</f>
        <v>1.8210714285714285</v>
      </c>
      <c r="O486" s="3">
        <f t="shared" si="24"/>
        <v>17.623650793650793</v>
      </c>
      <c r="Q486" s="3">
        <f t="shared" si="25"/>
        <v>6.1443650793650786</v>
      </c>
    </row>
    <row r="487" spans="2:17" x14ac:dyDescent="0.2">
      <c r="B487" t="str">
        <f>O457</f>
        <v>J Baker</v>
      </c>
      <c r="C487" s="3">
        <f>O458</f>
        <v>1.655</v>
      </c>
      <c r="D487" s="3">
        <f>O459</f>
        <v>1.0870833333333334</v>
      </c>
      <c r="E487" s="46">
        <f>O460</f>
        <v>1.5708333333333335</v>
      </c>
      <c r="F487" s="3">
        <f>O461</f>
        <v>1.5154166666666669</v>
      </c>
      <c r="G487" s="3">
        <f>O462</f>
        <v>1.4475</v>
      </c>
      <c r="H487" s="3">
        <f>O463</f>
        <v>1.3179166666666666</v>
      </c>
      <c r="I487" s="3">
        <f>O464</f>
        <v>0.45375000000000004</v>
      </c>
      <c r="J487" s="3">
        <f>O465</f>
        <v>0.42624999999999985</v>
      </c>
      <c r="K487" s="3">
        <f>O466</f>
        <v>0.66136363636363626</v>
      </c>
      <c r="L487" s="3">
        <f>O467</f>
        <v>1.2204166666666667</v>
      </c>
      <c r="M487" s="3">
        <f>O468</f>
        <v>1.7758333333333338</v>
      </c>
      <c r="N487" s="3">
        <f>O469</f>
        <v>1.6937500000000003</v>
      </c>
      <c r="O487" s="3">
        <f t="shared" si="24"/>
        <v>14.825113636363637</v>
      </c>
      <c r="Q487" s="3">
        <f t="shared" si="25"/>
        <v>5.3513636363636374</v>
      </c>
    </row>
    <row r="488" spans="2:17" x14ac:dyDescent="0.2">
      <c r="B488" t="str">
        <f>P457</f>
        <v>Landkammer</v>
      </c>
      <c r="C488" s="3">
        <f>P458</f>
        <v>1.5517857142857143</v>
      </c>
      <c r="D488" s="3">
        <f>P459</f>
        <v>1.1882142857142859</v>
      </c>
      <c r="E488" s="46">
        <f>P460</f>
        <v>1.7339285714285719</v>
      </c>
      <c r="F488" s="3">
        <f>P461</f>
        <v>1.5492857142857142</v>
      </c>
      <c r="G488" s="3">
        <f>P462</f>
        <v>1.5157142857142862</v>
      </c>
      <c r="H488" s="3">
        <f>P463</f>
        <v>1.4024999999999999</v>
      </c>
      <c r="I488" s="3">
        <f>P464</f>
        <v>0.47428571428571431</v>
      </c>
      <c r="J488" s="3">
        <f>P465</f>
        <v>0.54714285714285715</v>
      </c>
      <c r="K488" s="3">
        <f>P466</f>
        <v>0.5496428571428571</v>
      </c>
      <c r="L488" s="3">
        <f>P467</f>
        <v>1.2878571428571433</v>
      </c>
      <c r="M488" s="3">
        <f>P468</f>
        <v>1.6514285714285712</v>
      </c>
      <c r="N488" s="3">
        <f>P469</f>
        <v>1.8125000000000002</v>
      </c>
      <c r="O488" s="3">
        <f t="shared" si="24"/>
        <v>15.264285714285716</v>
      </c>
      <c r="Q488" s="3">
        <f t="shared" si="25"/>
        <v>5.3014285714285716</v>
      </c>
    </row>
    <row r="489" spans="2:17" x14ac:dyDescent="0.2">
      <c r="B489" t="str">
        <f>Q457</f>
        <v>Travis</v>
      </c>
      <c r="C489" s="3">
        <f>Q458</f>
        <v>1.5903846153846157</v>
      </c>
      <c r="D489" s="3">
        <f>Q459</f>
        <v>1.0353846153846151</v>
      </c>
      <c r="E489" s="46">
        <f>Q460</f>
        <v>1.5962962962962963</v>
      </c>
      <c r="F489" s="3">
        <f>Q461</f>
        <v>1.2921428571428577</v>
      </c>
      <c r="G489" s="3">
        <f>Q462</f>
        <v>1.1142857142857145</v>
      </c>
      <c r="H489" s="3">
        <f>Q463</f>
        <v>0.95407407407407419</v>
      </c>
      <c r="I489" s="3">
        <f>Q464</f>
        <v>0.37730769230769234</v>
      </c>
      <c r="J489" s="3">
        <f>Q465</f>
        <v>0.3392</v>
      </c>
      <c r="K489" s="3">
        <f>Q466</f>
        <v>0.45807692307692299</v>
      </c>
      <c r="L489" s="3">
        <f>Q467</f>
        <v>1.0878571428571431</v>
      </c>
      <c r="M489" s="3">
        <f>Q468</f>
        <v>1.6818518518518517</v>
      </c>
      <c r="N489" s="3">
        <f>Q469</f>
        <v>1.6138461538461537</v>
      </c>
      <c r="O489" s="3">
        <f t="shared" si="24"/>
        <v>13.140707936507937</v>
      </c>
      <c r="Q489" s="3">
        <f t="shared" si="25"/>
        <v>4.8416320716320715</v>
      </c>
    </row>
    <row r="490" spans="2:17" x14ac:dyDescent="0.2">
      <c r="B490" t="str">
        <f>R457</f>
        <v>Robinson</v>
      </c>
      <c r="C490" s="3">
        <f>R458</f>
        <v>1.5205882352941178</v>
      </c>
      <c r="D490" s="3">
        <f>R459</f>
        <v>1.1776470588235295</v>
      </c>
      <c r="E490" s="46">
        <f>R460</f>
        <v>1.3352941176470587</v>
      </c>
      <c r="F490" s="3">
        <f>R461</f>
        <v>1.5223529411764705</v>
      </c>
      <c r="G490" s="3">
        <f>R462</f>
        <v>1.5329411764705885</v>
      </c>
      <c r="H490" s="3">
        <f>R463</f>
        <v>1.0855555555555556</v>
      </c>
      <c r="I490" s="3">
        <f>R464</f>
        <v>0.55823529411764705</v>
      </c>
      <c r="J490" s="3">
        <f>R465</f>
        <v>0.49588235294117644</v>
      </c>
      <c r="K490" s="3">
        <f>R466</f>
        <v>0.68647058823529417</v>
      </c>
      <c r="L490" s="3">
        <f>R467</f>
        <v>1.4122222222222223</v>
      </c>
      <c r="M490" s="3">
        <f>R468</f>
        <v>1.8352941176470587</v>
      </c>
      <c r="N490" s="3">
        <f>R469</f>
        <v>1.4900000000000002</v>
      </c>
      <c r="O490" s="3">
        <f t="shared" si="24"/>
        <v>14.652483660130722</v>
      </c>
      <c r="Q490" s="3">
        <f t="shared" si="25"/>
        <v>5.4239869281045756</v>
      </c>
    </row>
    <row r="491" spans="2:17" x14ac:dyDescent="0.2">
      <c r="B491" s="34" t="s">
        <v>189</v>
      </c>
      <c r="C491" s="3">
        <f>S458</f>
        <v>2</v>
      </c>
      <c r="D491" s="3">
        <f>S459</f>
        <v>2.17</v>
      </c>
      <c r="E491" s="46">
        <f>S460</f>
        <v>2.4950000000000001</v>
      </c>
      <c r="F491" s="3">
        <f>S461</f>
        <v>1.7700000000000002</v>
      </c>
      <c r="G491" s="3">
        <f>S462</f>
        <v>1.1300000000000001</v>
      </c>
      <c r="H491" s="3">
        <f>S463</f>
        <v>1.5600000000000003</v>
      </c>
      <c r="I491" s="3">
        <f>S464</f>
        <v>0</v>
      </c>
      <c r="J491" s="3">
        <f>S465</f>
        <v>0.15999999999999998</v>
      </c>
      <c r="K491" s="3">
        <f>S466</f>
        <v>0.26</v>
      </c>
      <c r="L491" s="3">
        <f>S467</f>
        <v>1.0100000000000002</v>
      </c>
      <c r="M491" s="3">
        <f>S468</f>
        <v>2.0499999999999998</v>
      </c>
      <c r="N491" s="3">
        <f>S469</f>
        <v>2.63</v>
      </c>
      <c r="O491" s="3">
        <f t="shared" si="24"/>
        <v>17.234999999999999</v>
      </c>
      <c r="Q491" s="3">
        <f t="shared" si="25"/>
        <v>5.95</v>
      </c>
    </row>
    <row r="492" spans="2:17" x14ac:dyDescent="0.2">
      <c r="B492" t="str">
        <f>T457</f>
        <v>Blachly</v>
      </c>
      <c r="C492" s="3">
        <f>T458</f>
        <v>2.1310714285714285</v>
      </c>
      <c r="D492" s="3">
        <f>T459</f>
        <v>1.3896428571428576</v>
      </c>
      <c r="E492" s="46">
        <f>T460</f>
        <v>2.0107142857142857</v>
      </c>
      <c r="F492" s="3">
        <f>T461</f>
        <v>1.7846428571428572</v>
      </c>
      <c r="G492" s="3">
        <f>T462</f>
        <v>1.6975000000000002</v>
      </c>
      <c r="H492" s="3">
        <f>T463</f>
        <v>1.2496428571428573</v>
      </c>
      <c r="I492" s="3">
        <f>T464</f>
        <v>0.45035714285714284</v>
      </c>
      <c r="J492" s="3">
        <f>T465</f>
        <v>0.46714285714285708</v>
      </c>
      <c r="K492" s="3">
        <f>T466</f>
        <v>0.6692307692307693</v>
      </c>
      <c r="L492" s="3">
        <f>T467</f>
        <v>1.6235714285714284</v>
      </c>
      <c r="M492" s="3">
        <f>T468</f>
        <v>2.2282142857142859</v>
      </c>
      <c r="N492" s="3">
        <f>T469</f>
        <v>2.014642857142857</v>
      </c>
      <c r="O492" s="3">
        <f t="shared" si="24"/>
        <v>17.716373626373628</v>
      </c>
      <c r="Q492" s="3">
        <f t="shared" si="25"/>
        <v>6.5356593406593397</v>
      </c>
    </row>
    <row r="493" spans="2:17" x14ac:dyDescent="0.2">
      <c r="B493" t="str">
        <f>U457</f>
        <v>S. Flerchinger</v>
      </c>
      <c r="C493" s="3">
        <f>U458</f>
        <v>1.9265384615384611</v>
      </c>
      <c r="D493" s="3">
        <f>U459</f>
        <v>1.1738461538461538</v>
      </c>
      <c r="E493" s="46">
        <f>U460</f>
        <v>1.8196296296296295</v>
      </c>
      <c r="F493" s="3">
        <f>U461</f>
        <v>1.7155555555555562</v>
      </c>
      <c r="G493" s="3">
        <f>U462</f>
        <v>1.83</v>
      </c>
      <c r="H493" s="3">
        <f>U463</f>
        <v>1.4962962962962965</v>
      </c>
      <c r="I493" s="3">
        <f>U464</f>
        <v>0.56555555555555559</v>
      </c>
      <c r="J493" s="3">
        <f>U465</f>
        <v>0.67607142857142843</v>
      </c>
      <c r="K493" s="3">
        <f>U466</f>
        <v>0.60703703703703704</v>
      </c>
      <c r="L493" s="3">
        <f>U467</f>
        <v>1.3574999999999999</v>
      </c>
      <c r="M493" s="3">
        <f>U468</f>
        <v>1.7817857142857143</v>
      </c>
      <c r="N493" s="3">
        <f>U469</f>
        <v>1.8748148148148149</v>
      </c>
      <c r="O493" s="3">
        <f t="shared" si="24"/>
        <v>16.824630647130647</v>
      </c>
      <c r="Q493" s="3">
        <f t="shared" si="25"/>
        <v>5.6211375661375662</v>
      </c>
    </row>
    <row r="494" spans="2:17" x14ac:dyDescent="0.2">
      <c r="B494" t="str">
        <f>V457</f>
        <v>B. Slaybaugh</v>
      </c>
      <c r="C494" s="3">
        <f>V458</f>
        <v>2.3707692307692305</v>
      </c>
      <c r="D494" s="3">
        <f>V459</f>
        <v>0.73461538461538456</v>
      </c>
      <c r="E494" s="46">
        <f>V460</f>
        <v>2.4915384615384615</v>
      </c>
      <c r="F494" s="3">
        <f>V461</f>
        <v>1.8861538461538463</v>
      </c>
      <c r="G494" s="3">
        <f>V462</f>
        <v>1.6007692307692307</v>
      </c>
      <c r="H494" s="3">
        <f>V463</f>
        <v>1.4953846153846155</v>
      </c>
      <c r="I494" s="3">
        <f>V464</f>
        <v>0.38384615384615384</v>
      </c>
      <c r="J494" s="3">
        <f>V465</f>
        <v>0.42076923076923073</v>
      </c>
      <c r="K494" s="3">
        <f>V466</f>
        <v>0.48769230769230776</v>
      </c>
      <c r="L494" s="3">
        <f>V467</f>
        <v>1.1838461538461538</v>
      </c>
      <c r="M494" s="3">
        <f>V468</f>
        <v>2.2776923076923081</v>
      </c>
      <c r="N494" s="3">
        <f>V469</f>
        <v>2.2461538461538462</v>
      </c>
      <c r="O494" s="3">
        <f t="shared" si="24"/>
        <v>17.579230769230769</v>
      </c>
      <c r="Q494" s="3">
        <f t="shared" si="25"/>
        <v>6.1953846153846159</v>
      </c>
    </row>
    <row r="495" spans="2:17" x14ac:dyDescent="0.2">
      <c r="B495" t="str">
        <f>W457</f>
        <v>Demand</v>
      </c>
      <c r="C495" s="3">
        <f>W458</f>
        <v>3.4283333333333328</v>
      </c>
      <c r="D495" s="3">
        <f>W459</f>
        <v>2.5377777777777779</v>
      </c>
      <c r="E495" s="46">
        <f>W460</f>
        <v>3.8438888888888894</v>
      </c>
      <c r="F495" s="3">
        <f>W461</f>
        <v>2.5119444444444445</v>
      </c>
      <c r="G495" s="3">
        <f>W462</f>
        <v>2.8711111111111105</v>
      </c>
      <c r="H495" s="3">
        <f>W463</f>
        <v>1.9705555555555554</v>
      </c>
      <c r="I495" s="3">
        <f>W464</f>
        <v>0.63250000000000006</v>
      </c>
      <c r="J495" s="3">
        <f>W465</f>
        <v>0.65222222222222215</v>
      </c>
      <c r="K495" s="3">
        <f>W466</f>
        <v>0.85472222222222216</v>
      </c>
      <c r="L495" s="3">
        <f>W467</f>
        <v>2.0011111111111108</v>
      </c>
      <c r="M495" s="3">
        <f>W468</f>
        <v>2.9986111111111118</v>
      </c>
      <c r="N495" s="3">
        <f>W469</f>
        <v>3.3038888888888893</v>
      </c>
      <c r="O495" s="3">
        <f t="shared" si="24"/>
        <v>27.606666666666666</v>
      </c>
      <c r="Q495" s="3">
        <f t="shared" si="25"/>
        <v>9.158333333333335</v>
      </c>
    </row>
    <row r="497" spans="2:15" x14ac:dyDescent="0.2">
      <c r="F497" t="s">
        <v>243</v>
      </c>
      <c r="G497" s="34" t="s">
        <v>148</v>
      </c>
    </row>
    <row r="498" spans="2:15" x14ac:dyDescent="0.2">
      <c r="C498" t="s">
        <v>0</v>
      </c>
      <c r="D498" t="s">
        <v>38</v>
      </c>
      <c r="E498" t="s">
        <v>40</v>
      </c>
      <c r="F498" t="s">
        <v>41</v>
      </c>
      <c r="G498" t="s">
        <v>42</v>
      </c>
      <c r="H498" t="s">
        <v>43</v>
      </c>
      <c r="I498" t="s">
        <v>45</v>
      </c>
      <c r="J498" t="s">
        <v>58</v>
      </c>
      <c r="K498" t="s">
        <v>59</v>
      </c>
      <c r="L498" t="s">
        <v>60</v>
      </c>
      <c r="M498" t="s">
        <v>61</v>
      </c>
      <c r="N498" t="s">
        <v>62</v>
      </c>
      <c r="O498" t="s">
        <v>142</v>
      </c>
    </row>
    <row r="499" spans="2:15" x14ac:dyDescent="0.2">
      <c r="B499" t="s">
        <v>1</v>
      </c>
      <c r="C499" s="3">
        <f t="shared" ref="C499:C508" si="26">C475</f>
        <v>1.454285714285714</v>
      </c>
      <c r="D499" s="3">
        <f t="shared" ref="D499:N499" si="27">C499+D475</f>
        <v>2.5492857142857144</v>
      </c>
      <c r="E499" s="3">
        <f t="shared" si="27"/>
        <v>4.1942857142857148</v>
      </c>
      <c r="F499" s="3">
        <f t="shared" si="27"/>
        <v>5.6307142857142862</v>
      </c>
      <c r="G499" s="3">
        <f t="shared" si="27"/>
        <v>6.9767857142857155</v>
      </c>
      <c r="H499" s="3">
        <f t="shared" si="27"/>
        <v>8.0157142857142869</v>
      </c>
      <c r="I499" s="3">
        <f t="shared" si="27"/>
        <v>8.4253571428571448</v>
      </c>
      <c r="J499" s="3">
        <f t="shared" si="27"/>
        <v>8.8689285714285742</v>
      </c>
      <c r="K499" s="3">
        <f t="shared" si="27"/>
        <v>9.3848544973544996</v>
      </c>
      <c r="L499" s="3">
        <f t="shared" si="27"/>
        <v>10.586461640211642</v>
      </c>
      <c r="M499" s="3">
        <f t="shared" si="27"/>
        <v>12.137175925925927</v>
      </c>
      <c r="N499" s="3">
        <f t="shared" si="27"/>
        <v>13.612890211640213</v>
      </c>
      <c r="O499" s="3">
        <f>N499</f>
        <v>13.612890211640213</v>
      </c>
    </row>
    <row r="500" spans="2:15" x14ac:dyDescent="0.2">
      <c r="B500" t="s">
        <v>88</v>
      </c>
      <c r="C500" s="3">
        <f t="shared" si="26"/>
        <v>1.9723809523809526</v>
      </c>
      <c r="D500" s="3">
        <f t="shared" ref="D500:N500" si="28">C500+D476</f>
        <v>3.5898809523809523</v>
      </c>
      <c r="E500" s="3">
        <f t="shared" si="28"/>
        <v>5.7533592132505174</v>
      </c>
      <c r="F500" s="3">
        <f t="shared" si="28"/>
        <v>7.7946635610766037</v>
      </c>
      <c r="G500" s="3">
        <f t="shared" si="28"/>
        <v>9.8429244306418209</v>
      </c>
      <c r="H500" s="3">
        <f t="shared" si="28"/>
        <v>11.577272256728778</v>
      </c>
      <c r="I500" s="3">
        <f t="shared" si="28"/>
        <v>12.220454074910595</v>
      </c>
      <c r="J500" s="3">
        <f t="shared" si="28"/>
        <v>12.883181347637867</v>
      </c>
      <c r="K500" s="3">
        <f t="shared" si="28"/>
        <v>13.703181347637868</v>
      </c>
      <c r="L500" s="3">
        <f t="shared" si="28"/>
        <v>15.200137869376999</v>
      </c>
      <c r="M500" s="3">
        <f t="shared" si="28"/>
        <v>17.564683323922452</v>
      </c>
      <c r="N500" s="3">
        <f t="shared" si="28"/>
        <v>20.038492847731977</v>
      </c>
      <c r="O500" s="3">
        <f t="shared" ref="O500:O517" si="29">N500</f>
        <v>20.038492847731977</v>
      </c>
    </row>
    <row r="501" spans="2:15" x14ac:dyDescent="0.2">
      <c r="B501" t="s">
        <v>113</v>
      </c>
      <c r="C501" s="3">
        <f t="shared" si="26"/>
        <v>1.8655555555555554</v>
      </c>
      <c r="D501" s="3">
        <f t="shared" ref="D501:N501" si="30">C501+D477</f>
        <v>4.4916269841269845</v>
      </c>
      <c r="E501" s="3">
        <f t="shared" si="30"/>
        <v>6.0073412698412696</v>
      </c>
      <c r="F501" s="3">
        <f t="shared" si="30"/>
        <v>7.61084126984127</v>
      </c>
      <c r="G501" s="3">
        <f t="shared" si="30"/>
        <v>9.3697698412698411</v>
      </c>
      <c r="H501" s="3">
        <f t="shared" si="30"/>
        <v>11.470126984126985</v>
      </c>
      <c r="I501" s="3">
        <f t="shared" si="30"/>
        <v>13.418043650793651</v>
      </c>
      <c r="J501" s="3">
        <f t="shared" si="30"/>
        <v>15.18054365079365</v>
      </c>
      <c r="K501" s="3">
        <f t="shared" si="30"/>
        <v>16.83554365079365</v>
      </c>
      <c r="L501" s="3">
        <f t="shared" si="30"/>
        <v>18.387329365079363</v>
      </c>
      <c r="M501" s="3">
        <f t="shared" si="30"/>
        <v>19.977713980463978</v>
      </c>
      <c r="N501" s="3">
        <f t="shared" si="30"/>
        <v>21.498302215758095</v>
      </c>
      <c r="O501" s="3">
        <f t="shared" si="29"/>
        <v>21.498302215758095</v>
      </c>
    </row>
    <row r="502" spans="2:15" x14ac:dyDescent="0.2">
      <c r="B502" t="s">
        <v>4</v>
      </c>
      <c r="C502" s="3">
        <f t="shared" si="26"/>
        <v>2.6260714285714286</v>
      </c>
      <c r="D502" s="3">
        <f t="shared" ref="D502:N502" si="31">C502+D478</f>
        <v>4.3857142857142852</v>
      </c>
      <c r="E502" s="3">
        <f t="shared" si="31"/>
        <v>6.77</v>
      </c>
      <c r="F502" s="3">
        <f t="shared" si="31"/>
        <v>8.7482142857142851</v>
      </c>
      <c r="G502" s="3">
        <f t="shared" si="31"/>
        <v>10.476071428571428</v>
      </c>
      <c r="H502" s="3">
        <f t="shared" si="31"/>
        <v>11.902142857142858</v>
      </c>
      <c r="I502" s="3">
        <f t="shared" si="31"/>
        <v>12.432857142857143</v>
      </c>
      <c r="J502" s="3">
        <f t="shared" si="31"/>
        <v>13.008214285714287</v>
      </c>
      <c r="K502" s="3">
        <f t="shared" si="31"/>
        <v>13.696428571428573</v>
      </c>
      <c r="L502" s="3">
        <f t="shared" si="31"/>
        <v>15.496071428571431</v>
      </c>
      <c r="M502" s="3">
        <f t="shared" si="31"/>
        <v>18.006785714285719</v>
      </c>
      <c r="N502" s="3">
        <f t="shared" si="31"/>
        <v>20.679642857142863</v>
      </c>
      <c r="O502" s="3">
        <f t="shared" si="29"/>
        <v>20.679642857142863</v>
      </c>
    </row>
    <row r="503" spans="2:15" x14ac:dyDescent="0.2">
      <c r="B503" t="s">
        <v>5</v>
      </c>
      <c r="C503" s="3">
        <f t="shared" si="26"/>
        <v>1.5157142857142856</v>
      </c>
      <c r="D503" s="3">
        <f t="shared" ref="D503:N503" si="32">C503+D479</f>
        <v>2.6232142857142859</v>
      </c>
      <c r="E503" s="3">
        <f t="shared" si="32"/>
        <v>4.2292857142857141</v>
      </c>
      <c r="F503" s="3">
        <f t="shared" si="32"/>
        <v>5.9353571428571428</v>
      </c>
      <c r="G503" s="3">
        <f t="shared" si="32"/>
        <v>7.65</v>
      </c>
      <c r="H503" s="3">
        <f t="shared" si="32"/>
        <v>9.0721428571428575</v>
      </c>
      <c r="I503" s="3">
        <f t="shared" si="32"/>
        <v>9.5742857142857147</v>
      </c>
      <c r="J503" s="3">
        <f t="shared" si="32"/>
        <v>10.147321428571429</v>
      </c>
      <c r="K503" s="3">
        <f t="shared" si="32"/>
        <v>10.912706043956044</v>
      </c>
      <c r="L503" s="3">
        <f t="shared" si="32"/>
        <v>12.430206043956044</v>
      </c>
      <c r="M503" s="3">
        <f t="shared" si="32"/>
        <v>14.310206043956043</v>
      </c>
      <c r="N503" s="3">
        <f t="shared" si="32"/>
        <v>15.973909747659746</v>
      </c>
      <c r="O503" s="3">
        <f t="shared" si="29"/>
        <v>15.973909747659746</v>
      </c>
    </row>
    <row r="504" spans="2:15" x14ac:dyDescent="0.2">
      <c r="B504" t="s">
        <v>6</v>
      </c>
      <c r="C504" s="3">
        <f t="shared" si="26"/>
        <v>1.6034999999999999</v>
      </c>
      <c r="D504" s="3">
        <f t="shared" ref="D504:N504" si="33">C504+D480</f>
        <v>2.5964999999999998</v>
      </c>
      <c r="E504" s="3">
        <f t="shared" si="33"/>
        <v>3.8704999999999998</v>
      </c>
      <c r="F504" s="3">
        <f t="shared" si="33"/>
        <v>5.1844999999999999</v>
      </c>
      <c r="G504" s="3">
        <f t="shared" si="33"/>
        <v>6.444</v>
      </c>
      <c r="H504" s="3">
        <f t="shared" si="33"/>
        <v>7.4166315789473689</v>
      </c>
      <c r="I504" s="3">
        <f t="shared" si="33"/>
        <v>7.829964912280702</v>
      </c>
      <c r="J504" s="3">
        <f t="shared" si="33"/>
        <v>8.194175438596492</v>
      </c>
      <c r="K504" s="3">
        <f t="shared" si="33"/>
        <v>8.708881320949434</v>
      </c>
      <c r="L504" s="3">
        <f t="shared" si="33"/>
        <v>9.9878286893704864</v>
      </c>
      <c r="M504" s="3">
        <f t="shared" si="33"/>
        <v>11.518881320949435</v>
      </c>
      <c r="N504" s="3">
        <f t="shared" si="33"/>
        <v>13.069407636738909</v>
      </c>
      <c r="O504" s="3">
        <f t="shared" si="29"/>
        <v>13.069407636738909</v>
      </c>
    </row>
    <row r="505" spans="2:15" x14ac:dyDescent="0.2">
      <c r="B505" t="s">
        <v>95</v>
      </c>
      <c r="C505" s="3">
        <f t="shared" si="26"/>
        <v>1.7589285714285716</v>
      </c>
      <c r="D505" s="3">
        <f t="shared" ref="D505:N505" si="34">C505+D481</f>
        <v>2.9342857142857142</v>
      </c>
      <c r="E505" s="3">
        <f t="shared" si="34"/>
        <v>4.6496428571428572</v>
      </c>
      <c r="F505" s="3">
        <f t="shared" si="34"/>
        <v>6.0846428571428568</v>
      </c>
      <c r="G505" s="3">
        <f t="shared" si="34"/>
        <v>7.2267857142857137</v>
      </c>
      <c r="H505" s="3">
        <f t="shared" si="34"/>
        <v>8.2089285714285705</v>
      </c>
      <c r="I505" s="3">
        <f t="shared" si="34"/>
        <v>8.6289285714285704</v>
      </c>
      <c r="J505" s="3">
        <f t="shared" si="34"/>
        <v>8.9770054945054927</v>
      </c>
      <c r="K505" s="3">
        <f t="shared" si="34"/>
        <v>9.5304670329670316</v>
      </c>
      <c r="L505" s="3">
        <f t="shared" si="34"/>
        <v>10.963059625559625</v>
      </c>
      <c r="M505" s="3">
        <f t="shared" si="34"/>
        <v>13.009726292226292</v>
      </c>
      <c r="N505" s="3">
        <f t="shared" si="34"/>
        <v>14.857226292226292</v>
      </c>
      <c r="O505" s="3">
        <f t="shared" si="29"/>
        <v>14.857226292226292</v>
      </c>
    </row>
    <row r="506" spans="2:15" x14ac:dyDescent="0.2">
      <c r="B506" s="34" t="s">
        <v>146</v>
      </c>
      <c r="C506" s="3">
        <f t="shared" si="26"/>
        <v>1.2820000000000003</v>
      </c>
      <c r="D506" s="3">
        <f t="shared" ref="D506:N506" si="35">C506+D482</f>
        <v>2.6200000000000006</v>
      </c>
      <c r="E506" s="3">
        <f t="shared" si="35"/>
        <v>5.0280000000000005</v>
      </c>
      <c r="F506" s="3">
        <f t="shared" si="35"/>
        <v>6.1960000000000006</v>
      </c>
      <c r="G506" s="3">
        <f t="shared" si="35"/>
        <v>7.1480000000000006</v>
      </c>
      <c r="H506" s="3">
        <f t="shared" si="35"/>
        <v>8.3339999999999996</v>
      </c>
      <c r="I506" s="171">
        <f t="shared" si="35"/>
        <v>8.5719999999999992</v>
      </c>
      <c r="J506" s="3">
        <f t="shared" si="35"/>
        <v>8.7439999999999998</v>
      </c>
      <c r="K506" s="3">
        <f t="shared" si="35"/>
        <v>9.2620000000000005</v>
      </c>
      <c r="L506" s="3">
        <f t="shared" si="35"/>
        <v>10.584</v>
      </c>
      <c r="M506" s="3">
        <f t="shared" si="35"/>
        <v>12.084</v>
      </c>
      <c r="N506" s="3">
        <f t="shared" si="35"/>
        <v>13.523999999999999</v>
      </c>
      <c r="O506" s="3">
        <f t="shared" si="29"/>
        <v>13.523999999999999</v>
      </c>
    </row>
    <row r="507" spans="2:15" x14ac:dyDescent="0.2">
      <c r="B507" t="s">
        <v>9</v>
      </c>
      <c r="C507" s="3">
        <f t="shared" si="26"/>
        <v>2.1003571428571428</v>
      </c>
      <c r="D507" s="3">
        <f t="shared" ref="D507:N507" si="36">C507+D483</f>
        <v>3.4539285714285715</v>
      </c>
      <c r="E507" s="3">
        <f t="shared" si="36"/>
        <v>5.5778571428571428</v>
      </c>
      <c r="F507" s="3">
        <f t="shared" si="36"/>
        <v>7.3635714285714284</v>
      </c>
      <c r="G507" s="3">
        <f t="shared" si="36"/>
        <v>9.0385714285714283</v>
      </c>
      <c r="H507" s="3">
        <f t="shared" si="36"/>
        <v>10.364642857142858</v>
      </c>
      <c r="I507" s="3">
        <f t="shared" si="36"/>
        <v>10.890357142857143</v>
      </c>
      <c r="J507" s="3">
        <f t="shared" si="36"/>
        <v>11.373214285714285</v>
      </c>
      <c r="K507" s="3">
        <f t="shared" si="36"/>
        <v>11.917445054945054</v>
      </c>
      <c r="L507" s="3">
        <f t="shared" si="36"/>
        <v>13.43565934065934</v>
      </c>
      <c r="M507" s="3">
        <f t="shared" si="36"/>
        <v>15.596373626373627</v>
      </c>
      <c r="N507" s="3">
        <f t="shared" si="36"/>
        <v>17.73458791208791</v>
      </c>
      <c r="O507" s="3">
        <f t="shared" si="29"/>
        <v>17.73458791208791</v>
      </c>
    </row>
    <row r="508" spans="2:15" x14ac:dyDescent="0.2">
      <c r="B508" t="s">
        <v>97</v>
      </c>
      <c r="C508" s="3">
        <f t="shared" si="26"/>
        <v>1.9479166666666663</v>
      </c>
      <c r="D508" s="3">
        <f t="shared" ref="D508:N508" si="37">C508+D484</f>
        <v>3.2120833333333332</v>
      </c>
      <c r="E508" s="3">
        <f t="shared" si="37"/>
        <v>4.9974999999999996</v>
      </c>
      <c r="F508" s="3">
        <f t="shared" si="37"/>
        <v>6.6116666666666664</v>
      </c>
      <c r="G508" s="3">
        <f t="shared" si="37"/>
        <v>8.0133333333333336</v>
      </c>
      <c r="H508" s="3">
        <f t="shared" si="37"/>
        <v>9.1504166666666666</v>
      </c>
      <c r="I508" s="3">
        <f t="shared" si="37"/>
        <v>9.6524999999999999</v>
      </c>
      <c r="J508" s="3">
        <f t="shared" si="37"/>
        <v>10.060326086956522</v>
      </c>
      <c r="K508" s="3">
        <f t="shared" si="37"/>
        <v>10.617717391304348</v>
      </c>
      <c r="L508" s="3">
        <f t="shared" si="37"/>
        <v>11.988134057971015</v>
      </c>
      <c r="M508" s="3">
        <f t="shared" si="37"/>
        <v>13.974800724637682</v>
      </c>
      <c r="N508" s="3">
        <f t="shared" si="37"/>
        <v>15.806467391304349</v>
      </c>
      <c r="O508" s="3">
        <f t="shared" si="29"/>
        <v>15.806467391304349</v>
      </c>
    </row>
    <row r="509" spans="2:15" x14ac:dyDescent="0.2">
      <c r="B509" t="s">
        <v>11</v>
      </c>
      <c r="C509" s="3">
        <f>C486</f>
        <v>1.7624999999999997</v>
      </c>
      <c r="D509" s="3">
        <f t="shared" ref="D509:E513" si="38">C509+D486</f>
        <v>3.0803571428571423</v>
      </c>
      <c r="E509" s="3">
        <f t="shared" si="38"/>
        <v>4.796785714285714</v>
      </c>
      <c r="F509" s="3">
        <f t="shared" ref="F509:N509" si="39">E509+F486</f>
        <v>6.7275</v>
      </c>
      <c r="G509" s="3">
        <f t="shared" si="39"/>
        <v>8.8178571428571431</v>
      </c>
      <c r="H509" s="3">
        <f t="shared" si="39"/>
        <v>10.429642857142857</v>
      </c>
      <c r="I509" s="3">
        <f t="shared" si="39"/>
        <v>10.986785714285714</v>
      </c>
      <c r="J509" s="3">
        <f t="shared" si="39"/>
        <v>11.479285714285714</v>
      </c>
      <c r="K509" s="3">
        <f t="shared" si="39"/>
        <v>12.171507936507936</v>
      </c>
      <c r="L509" s="3">
        <f t="shared" si="39"/>
        <v>13.721507936507935</v>
      </c>
      <c r="M509" s="3">
        <f t="shared" si="39"/>
        <v>15.802579365079364</v>
      </c>
      <c r="N509" s="3">
        <f t="shared" si="39"/>
        <v>17.623650793650793</v>
      </c>
      <c r="O509" s="3">
        <f t="shared" si="29"/>
        <v>17.623650793650793</v>
      </c>
    </row>
    <row r="510" spans="2:15" x14ac:dyDescent="0.2">
      <c r="B510" t="s">
        <v>90</v>
      </c>
      <c r="C510" s="3">
        <f>C487</f>
        <v>1.655</v>
      </c>
      <c r="D510" s="3">
        <f t="shared" si="38"/>
        <v>2.7420833333333334</v>
      </c>
      <c r="E510" s="3">
        <f t="shared" si="38"/>
        <v>4.3129166666666672</v>
      </c>
      <c r="F510" s="3">
        <f t="shared" ref="F510:N510" si="40">E510+F487</f>
        <v>5.828333333333334</v>
      </c>
      <c r="G510" s="3">
        <f t="shared" si="40"/>
        <v>7.2758333333333338</v>
      </c>
      <c r="H510" s="3">
        <f t="shared" si="40"/>
        <v>8.59375</v>
      </c>
      <c r="I510" s="3">
        <f t="shared" si="40"/>
        <v>9.0474999999999994</v>
      </c>
      <c r="J510" s="3">
        <f t="shared" si="40"/>
        <v>9.473749999999999</v>
      </c>
      <c r="K510" s="3">
        <f t="shared" si="40"/>
        <v>10.135113636363636</v>
      </c>
      <c r="L510" s="3">
        <f t="shared" si="40"/>
        <v>11.355530303030303</v>
      </c>
      <c r="M510" s="3">
        <f t="shared" si="40"/>
        <v>13.131363636363638</v>
      </c>
      <c r="N510" s="3">
        <f t="shared" si="40"/>
        <v>14.825113636363637</v>
      </c>
      <c r="O510" s="3">
        <f t="shared" si="29"/>
        <v>14.825113636363637</v>
      </c>
    </row>
    <row r="511" spans="2:15" x14ac:dyDescent="0.2">
      <c r="B511" s="71" t="s">
        <v>13</v>
      </c>
      <c r="C511" s="80">
        <f>C488</f>
        <v>1.5517857142857143</v>
      </c>
      <c r="D511" s="80">
        <f t="shared" si="38"/>
        <v>2.74</v>
      </c>
      <c r="E511" s="80">
        <f t="shared" si="38"/>
        <v>4.4739285714285719</v>
      </c>
      <c r="F511" s="80">
        <f t="shared" ref="F511:N511" si="41">E511+F488</f>
        <v>6.0232142857142863</v>
      </c>
      <c r="G511" s="80">
        <f t="shared" si="41"/>
        <v>7.5389285714285723</v>
      </c>
      <c r="H511" s="80">
        <f t="shared" si="41"/>
        <v>8.9414285714285722</v>
      </c>
      <c r="I511" s="80">
        <f t="shared" si="41"/>
        <v>9.4157142857142873</v>
      </c>
      <c r="J511" s="80">
        <f t="shared" si="41"/>
        <v>9.9628571428571444</v>
      </c>
      <c r="K511" s="80">
        <f t="shared" si="41"/>
        <v>10.512500000000001</v>
      </c>
      <c r="L511" s="80">
        <f t="shared" si="41"/>
        <v>11.800357142857145</v>
      </c>
      <c r="M511" s="80">
        <f t="shared" si="41"/>
        <v>13.451785714285716</v>
      </c>
      <c r="N511" s="80">
        <f t="shared" si="41"/>
        <v>15.264285714285716</v>
      </c>
      <c r="O511" s="80">
        <f t="shared" si="29"/>
        <v>15.264285714285716</v>
      </c>
    </row>
    <row r="512" spans="2:15" x14ac:dyDescent="0.2">
      <c r="B512" t="s">
        <v>14</v>
      </c>
      <c r="C512" s="3">
        <f>C489</f>
        <v>1.5903846153846157</v>
      </c>
      <c r="D512" s="3">
        <f t="shared" si="38"/>
        <v>2.6257692307692309</v>
      </c>
      <c r="E512" s="3">
        <f t="shared" si="38"/>
        <v>4.222065527065527</v>
      </c>
      <c r="F512" s="3">
        <f t="shared" ref="F512:N512" si="42">E512+F489</f>
        <v>5.5142083842083842</v>
      </c>
      <c r="G512" s="3">
        <f t="shared" si="42"/>
        <v>6.628494098494099</v>
      </c>
      <c r="H512" s="3">
        <f t="shared" si="42"/>
        <v>7.5825681725681733</v>
      </c>
      <c r="I512" s="3">
        <f t="shared" si="42"/>
        <v>7.9598758648758654</v>
      </c>
      <c r="J512" s="3">
        <f t="shared" si="42"/>
        <v>8.2990758648758653</v>
      </c>
      <c r="K512" s="3">
        <f t="shared" si="42"/>
        <v>8.7571527879527888</v>
      </c>
      <c r="L512" s="3">
        <f t="shared" si="42"/>
        <v>9.8450099308099315</v>
      </c>
      <c r="M512" s="3">
        <f t="shared" si="42"/>
        <v>11.526861782661783</v>
      </c>
      <c r="N512" s="3">
        <f t="shared" si="42"/>
        <v>13.140707936507937</v>
      </c>
      <c r="O512" s="3">
        <f t="shared" si="29"/>
        <v>13.140707936507937</v>
      </c>
    </row>
    <row r="513" spans="2:15" x14ac:dyDescent="0.2">
      <c r="B513" t="s">
        <v>15</v>
      </c>
      <c r="C513" s="3">
        <f>C490</f>
        <v>1.5205882352941178</v>
      </c>
      <c r="D513" s="3">
        <f t="shared" si="38"/>
        <v>2.6982352941176471</v>
      </c>
      <c r="E513" s="3">
        <f t="shared" si="38"/>
        <v>4.0335294117647056</v>
      </c>
      <c r="F513" s="3">
        <f t="shared" ref="F513:N513" si="43">E513+F490</f>
        <v>5.5558823529411763</v>
      </c>
      <c r="G513" s="3">
        <f t="shared" si="43"/>
        <v>7.0888235294117647</v>
      </c>
      <c r="H513" s="3">
        <f t="shared" si="43"/>
        <v>8.1743790849673204</v>
      </c>
      <c r="I513" s="3">
        <f t="shared" si="43"/>
        <v>8.7326143790849677</v>
      </c>
      <c r="J513" s="3">
        <f t="shared" si="43"/>
        <v>9.2284967320261444</v>
      </c>
      <c r="K513" s="3">
        <f t="shared" si="43"/>
        <v>9.9149673202614395</v>
      </c>
      <c r="L513" s="3">
        <f t="shared" si="43"/>
        <v>11.327189542483662</v>
      </c>
      <c r="M513" s="3">
        <f t="shared" si="43"/>
        <v>13.162483660130722</v>
      </c>
      <c r="N513" s="3">
        <f t="shared" si="43"/>
        <v>14.652483660130722</v>
      </c>
      <c r="O513" s="3">
        <f t="shared" si="29"/>
        <v>14.652483660130722</v>
      </c>
    </row>
    <row r="514" spans="2:15" x14ac:dyDescent="0.2">
      <c r="B514" t="s">
        <v>16</v>
      </c>
      <c r="C514" s="3">
        <f>C492</f>
        <v>2.1310714285714285</v>
      </c>
      <c r="D514" s="3">
        <f t="shared" ref="D514:E517" si="44">C514+D492</f>
        <v>3.5207142857142859</v>
      </c>
      <c r="E514" s="3">
        <f t="shared" si="44"/>
        <v>5.531428571428572</v>
      </c>
      <c r="F514" s="3">
        <f t="shared" ref="F514:N514" si="45">E514+F492</f>
        <v>7.316071428571429</v>
      </c>
      <c r="G514" s="3">
        <f t="shared" si="45"/>
        <v>9.0135714285714297</v>
      </c>
      <c r="H514" s="3">
        <f t="shared" si="45"/>
        <v>10.263214285714287</v>
      </c>
      <c r="I514" s="3">
        <f t="shared" si="45"/>
        <v>10.713571428571431</v>
      </c>
      <c r="J514" s="3">
        <f t="shared" si="45"/>
        <v>11.180714285714288</v>
      </c>
      <c r="K514" s="3">
        <f t="shared" si="45"/>
        <v>11.849945054945056</v>
      </c>
      <c r="L514" s="3">
        <f t="shared" si="45"/>
        <v>13.473516483516486</v>
      </c>
      <c r="M514" s="3">
        <f t="shared" si="45"/>
        <v>15.701730769230771</v>
      </c>
      <c r="N514" s="3">
        <f t="shared" si="45"/>
        <v>17.716373626373628</v>
      </c>
      <c r="O514" s="3">
        <f t="shared" si="29"/>
        <v>17.716373626373628</v>
      </c>
    </row>
    <row r="515" spans="2:15" x14ac:dyDescent="0.2">
      <c r="B515" t="s">
        <v>17</v>
      </c>
      <c r="C515" s="3">
        <f>C493</f>
        <v>1.9265384615384611</v>
      </c>
      <c r="D515" s="3">
        <f t="shared" si="44"/>
        <v>3.1003846153846149</v>
      </c>
      <c r="E515" s="3">
        <f t="shared" si="44"/>
        <v>4.9200142450142446</v>
      </c>
      <c r="F515" s="3">
        <f t="shared" ref="F515:N515" si="46">E515+F493</f>
        <v>6.6355698005698009</v>
      </c>
      <c r="G515" s="3">
        <f t="shared" si="46"/>
        <v>8.465569800569801</v>
      </c>
      <c r="H515" s="3">
        <f t="shared" si="46"/>
        <v>9.9618660968660979</v>
      </c>
      <c r="I515" s="3">
        <f t="shared" si="46"/>
        <v>10.527421652421653</v>
      </c>
      <c r="J515" s="3">
        <f t="shared" si="46"/>
        <v>11.203493080993081</v>
      </c>
      <c r="K515" s="3">
        <f t="shared" si="46"/>
        <v>11.810530118030117</v>
      </c>
      <c r="L515" s="3">
        <f t="shared" si="46"/>
        <v>13.168030118030117</v>
      </c>
      <c r="M515" s="3">
        <f t="shared" si="46"/>
        <v>14.949815832315831</v>
      </c>
      <c r="N515" s="3">
        <f t="shared" si="46"/>
        <v>16.824630647130647</v>
      </c>
      <c r="O515" s="3">
        <f t="shared" si="29"/>
        <v>16.824630647130647</v>
      </c>
    </row>
    <row r="516" spans="2:15" x14ac:dyDescent="0.2">
      <c r="B516" t="s">
        <v>18</v>
      </c>
      <c r="C516" s="3">
        <f>C494</f>
        <v>2.3707692307692305</v>
      </c>
      <c r="D516" s="3">
        <f t="shared" si="44"/>
        <v>3.1053846153846152</v>
      </c>
      <c r="E516" s="3">
        <f t="shared" si="44"/>
        <v>5.5969230769230762</v>
      </c>
      <c r="F516" s="3">
        <f t="shared" ref="F516:N516" si="47">E516+F494</f>
        <v>7.4830769230769221</v>
      </c>
      <c r="G516" s="3">
        <f t="shared" si="47"/>
        <v>9.083846153846153</v>
      </c>
      <c r="H516" s="3">
        <f t="shared" si="47"/>
        <v>10.579230769230769</v>
      </c>
      <c r="I516" s="3">
        <f t="shared" si="47"/>
        <v>10.963076923076922</v>
      </c>
      <c r="J516" s="3">
        <f t="shared" si="47"/>
        <v>11.383846153846154</v>
      </c>
      <c r="K516" s="3">
        <f t="shared" si="47"/>
        <v>11.871538461538462</v>
      </c>
      <c r="L516" s="3">
        <f t="shared" si="47"/>
        <v>13.055384615384616</v>
      </c>
      <c r="M516" s="3">
        <f t="shared" si="47"/>
        <v>15.333076923076923</v>
      </c>
      <c r="N516" s="3">
        <f t="shared" si="47"/>
        <v>17.579230769230769</v>
      </c>
      <c r="O516" s="3">
        <f t="shared" si="29"/>
        <v>17.579230769230769</v>
      </c>
    </row>
    <row r="517" spans="2:15" x14ac:dyDescent="0.2">
      <c r="B517" t="s">
        <v>19</v>
      </c>
      <c r="C517" s="3">
        <f>C495</f>
        <v>3.4283333333333328</v>
      </c>
      <c r="D517" s="3">
        <f t="shared" si="44"/>
        <v>5.9661111111111111</v>
      </c>
      <c r="E517" s="3">
        <f t="shared" si="44"/>
        <v>9.81</v>
      </c>
      <c r="F517" s="3">
        <f t="shared" ref="F517:N517" si="48">E517+F495</f>
        <v>12.321944444444444</v>
      </c>
      <c r="G517" s="3">
        <f t="shared" si="48"/>
        <v>15.193055555555555</v>
      </c>
      <c r="H517" s="3">
        <f t="shared" si="48"/>
        <v>17.163611111111109</v>
      </c>
      <c r="I517" s="3">
        <f t="shared" si="48"/>
        <v>17.796111111111109</v>
      </c>
      <c r="J517" s="3">
        <f t="shared" si="48"/>
        <v>18.448333333333331</v>
      </c>
      <c r="K517" s="3">
        <f t="shared" si="48"/>
        <v>19.303055555555552</v>
      </c>
      <c r="L517" s="3">
        <f t="shared" si="48"/>
        <v>21.304166666666664</v>
      </c>
      <c r="M517" s="3">
        <f t="shared" si="48"/>
        <v>24.302777777777777</v>
      </c>
      <c r="N517" s="3">
        <f t="shared" si="48"/>
        <v>27.606666666666666</v>
      </c>
      <c r="O517" s="3">
        <f t="shared" si="29"/>
        <v>27.606666666666666</v>
      </c>
    </row>
    <row r="518" spans="2:15" x14ac:dyDescent="0.2">
      <c r="D518" s="3"/>
    </row>
    <row r="519" spans="2:15" x14ac:dyDescent="0.2">
      <c r="D519" s="3"/>
    </row>
  </sheetData>
  <pageMargins left="0.7" right="0.7" top="0.75" bottom="0.75" header="0.3" footer="0.3"/>
  <pageSetup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455"/>
  <sheetViews>
    <sheetView topLeftCell="A428" workbookViewId="0">
      <selection activeCell="B442" sqref="B442"/>
    </sheetView>
  </sheetViews>
  <sheetFormatPr defaultColWidth="10.28515625" defaultRowHeight="12.75" x14ac:dyDescent="0.2"/>
  <cols>
    <col min="1" max="1" width="11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S1" t="s">
        <v>80</v>
      </c>
      <c r="Z1">
        <v>1993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1993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1993</v>
      </c>
    </row>
    <row r="3" spans="1:66" x14ac:dyDescent="0.2">
      <c r="A3">
        <v>1</v>
      </c>
      <c r="D3">
        <v>0.2</v>
      </c>
      <c r="L3">
        <v>0.06</v>
      </c>
      <c r="M3">
        <v>7.0000000000000007E-2</v>
      </c>
      <c r="O3">
        <v>0.15</v>
      </c>
      <c r="Q3">
        <v>2</v>
      </c>
      <c r="T3">
        <v>1</v>
      </c>
      <c r="V3" s="3">
        <f t="shared" ref="V3:V34" si="0">AVERAGE(B3:R3)</f>
        <v>0.496</v>
      </c>
      <c r="Z3" s="6" t="s">
        <v>21</v>
      </c>
      <c r="AB3">
        <f t="shared" ref="AB3:AR3" si="1">B34</f>
        <v>1.4500000000000002</v>
      </c>
      <c r="AC3">
        <f t="shared" si="1"/>
        <v>1.31</v>
      </c>
      <c r="AD3">
        <f t="shared" si="1"/>
        <v>1.35</v>
      </c>
      <c r="AE3">
        <f t="shared" si="1"/>
        <v>2.36</v>
      </c>
      <c r="AF3">
        <f t="shared" si="1"/>
        <v>0.75</v>
      </c>
      <c r="AG3">
        <f t="shared" si="1"/>
        <v>1.92</v>
      </c>
      <c r="AH3">
        <f t="shared" si="1"/>
        <v>1.48</v>
      </c>
      <c r="AI3">
        <f t="shared" si="1"/>
        <v>1.7800000000000002</v>
      </c>
      <c r="AJ3">
        <f t="shared" si="1"/>
        <v>1.5300000000000002</v>
      </c>
      <c r="AK3">
        <f t="shared" si="1"/>
        <v>1.04</v>
      </c>
      <c r="AL3">
        <f t="shared" si="1"/>
        <v>1.3600000000000003</v>
      </c>
      <c r="AM3">
        <f t="shared" si="1"/>
        <v>0.99000000000000021</v>
      </c>
      <c r="AN3">
        <f t="shared" si="1"/>
        <v>1.3599999999999999</v>
      </c>
      <c r="AO3">
        <f t="shared" si="1"/>
        <v>1.6</v>
      </c>
      <c r="AP3">
        <f t="shared" si="1"/>
        <v>2.4600000000000004</v>
      </c>
      <c r="AQ3">
        <f t="shared" si="1"/>
        <v>8</v>
      </c>
      <c r="AR3">
        <f t="shared" si="1"/>
        <v>1.1099999999999999</v>
      </c>
      <c r="AV3" s="6" t="s">
        <v>29</v>
      </c>
      <c r="AX3">
        <v>0.82</v>
      </c>
      <c r="AY3">
        <v>1.67</v>
      </c>
      <c r="AZ3">
        <v>1.36</v>
      </c>
      <c r="BA3">
        <v>1.61</v>
      </c>
      <c r="BB3">
        <v>1.47</v>
      </c>
      <c r="BC3">
        <v>1.38</v>
      </c>
      <c r="BD3">
        <v>1.48</v>
      </c>
      <c r="BE3">
        <v>1.49</v>
      </c>
      <c r="BF3">
        <v>1.36</v>
      </c>
      <c r="BG3">
        <v>1.38</v>
      </c>
      <c r="BH3">
        <v>1.42</v>
      </c>
      <c r="BI3">
        <v>1.06</v>
      </c>
      <c r="BJ3">
        <v>1.37</v>
      </c>
      <c r="BK3">
        <v>1.44</v>
      </c>
      <c r="BL3">
        <v>1.47</v>
      </c>
      <c r="BM3">
        <v>0.7</v>
      </c>
      <c r="BN3">
        <v>1.45</v>
      </c>
    </row>
    <row r="4" spans="1:66" x14ac:dyDescent="0.2">
      <c r="A4">
        <v>2</v>
      </c>
      <c r="D4">
        <v>0.1</v>
      </c>
      <c r="F4">
        <v>0.16</v>
      </c>
      <c r="I4">
        <v>0.2</v>
      </c>
      <c r="J4">
        <v>0.14000000000000001</v>
      </c>
      <c r="M4">
        <v>0.05</v>
      </c>
      <c r="Q4" t="s">
        <v>33</v>
      </c>
      <c r="T4">
        <v>2</v>
      </c>
      <c r="V4" s="3">
        <f t="shared" si="0"/>
        <v>0.13000000000000003</v>
      </c>
      <c r="Z4" s="6" t="s">
        <v>22</v>
      </c>
      <c r="AB4">
        <f t="shared" ref="AB4:AR4" si="2">B69</f>
        <v>0.74</v>
      </c>
      <c r="AC4">
        <f t="shared" si="2"/>
        <v>1.45</v>
      </c>
      <c r="AD4">
        <f t="shared" si="2"/>
        <v>0.3</v>
      </c>
      <c r="AE4">
        <f t="shared" si="2"/>
        <v>0.88000000000000012</v>
      </c>
      <c r="AF4">
        <f t="shared" si="2"/>
        <v>0.74</v>
      </c>
      <c r="AG4">
        <f t="shared" si="2"/>
        <v>0.57999999999999996</v>
      </c>
      <c r="AH4">
        <f t="shared" si="2"/>
        <v>0.5</v>
      </c>
      <c r="AI4">
        <f t="shared" si="2"/>
        <v>0.84</v>
      </c>
      <c r="AJ4">
        <f t="shared" si="2"/>
        <v>0.81</v>
      </c>
      <c r="AK4">
        <f t="shared" si="2"/>
        <v>0.95</v>
      </c>
      <c r="AL4">
        <f t="shared" si="2"/>
        <v>0.83000000000000007</v>
      </c>
      <c r="AM4">
        <f t="shared" si="2"/>
        <v>1.0600000000000003</v>
      </c>
      <c r="AN4">
        <f t="shared" si="2"/>
        <v>0.25</v>
      </c>
      <c r="AO4">
        <f t="shared" si="2"/>
        <v>0.88000000000000012</v>
      </c>
      <c r="AP4">
        <f t="shared" si="2"/>
        <v>0.69</v>
      </c>
      <c r="AQ4">
        <f t="shared" si="2"/>
        <v>0.21000000000000002</v>
      </c>
      <c r="AR4">
        <f t="shared" si="2"/>
        <v>0.36</v>
      </c>
      <c r="AV4" s="6" t="s">
        <v>30</v>
      </c>
      <c r="AX4">
        <v>0.28999999999999998</v>
      </c>
      <c r="AY4">
        <v>0.79</v>
      </c>
      <c r="AZ4">
        <v>0.9</v>
      </c>
      <c r="BA4">
        <v>1.41</v>
      </c>
      <c r="BB4">
        <v>1.26</v>
      </c>
      <c r="BC4">
        <v>0.92</v>
      </c>
      <c r="BD4">
        <v>0.9</v>
      </c>
      <c r="BE4">
        <v>0.98</v>
      </c>
      <c r="BF4">
        <v>0.84</v>
      </c>
      <c r="BG4">
        <v>1.01</v>
      </c>
      <c r="BH4">
        <v>0.96</v>
      </c>
      <c r="BI4">
        <v>0.8</v>
      </c>
      <c r="BJ4">
        <v>1.1000000000000001</v>
      </c>
      <c r="BK4">
        <v>0.87</v>
      </c>
      <c r="BL4">
        <v>1.54</v>
      </c>
      <c r="BM4">
        <v>0.55000000000000004</v>
      </c>
      <c r="BN4">
        <v>1.08</v>
      </c>
    </row>
    <row r="5" spans="1:66" x14ac:dyDescent="0.2">
      <c r="A5">
        <v>3</v>
      </c>
      <c r="H5">
        <v>0.22</v>
      </c>
      <c r="I5">
        <v>7.0000000000000007E-2</v>
      </c>
      <c r="J5">
        <v>0.05</v>
      </c>
      <c r="L5">
        <v>0.06</v>
      </c>
      <c r="M5">
        <v>7.0000000000000007E-2</v>
      </c>
      <c r="O5">
        <v>0.16</v>
      </c>
      <c r="Q5" t="s">
        <v>33</v>
      </c>
      <c r="T5">
        <v>3</v>
      </c>
      <c r="V5" s="3">
        <f t="shared" si="0"/>
        <v>0.105</v>
      </c>
      <c r="Z5" s="6" t="s">
        <v>23</v>
      </c>
      <c r="AB5">
        <f t="shared" ref="AB5:AR5" si="3">B104</f>
        <v>1.0799999999999998</v>
      </c>
      <c r="AC5">
        <f t="shared" si="3"/>
        <v>1.9100000000000004</v>
      </c>
      <c r="AD5">
        <f t="shared" si="3"/>
        <v>1.4</v>
      </c>
      <c r="AE5">
        <f t="shared" si="3"/>
        <v>1.97</v>
      </c>
      <c r="AF5">
        <f t="shared" si="3"/>
        <v>2.0699999999999998</v>
      </c>
      <c r="AG5">
        <f t="shared" si="3"/>
        <v>1.5599999999999998</v>
      </c>
      <c r="AH5">
        <f t="shared" si="3"/>
        <v>1.6700000000000002</v>
      </c>
      <c r="AI5">
        <f t="shared" si="3"/>
        <v>1.89</v>
      </c>
      <c r="AJ5">
        <f t="shared" si="3"/>
        <v>1.7</v>
      </c>
      <c r="AK5">
        <f t="shared" si="3"/>
        <v>1.52</v>
      </c>
      <c r="AL5">
        <f t="shared" si="3"/>
        <v>1.86</v>
      </c>
      <c r="AM5">
        <f t="shared" si="3"/>
        <v>1.66</v>
      </c>
      <c r="AN5">
        <f t="shared" si="3"/>
        <v>1.4899999999999998</v>
      </c>
      <c r="AO5">
        <f t="shared" si="3"/>
        <v>1.73</v>
      </c>
      <c r="AP5">
        <f t="shared" si="3"/>
        <v>2.08</v>
      </c>
      <c r="AQ5">
        <f t="shared" si="3"/>
        <v>1.4700000000000002</v>
      </c>
      <c r="AR5">
        <f t="shared" si="3"/>
        <v>1.64</v>
      </c>
      <c r="AV5" s="6" t="s">
        <v>31</v>
      </c>
      <c r="AX5">
        <v>1.74</v>
      </c>
      <c r="AY5">
        <v>2.21</v>
      </c>
      <c r="AZ5">
        <v>1.6</v>
      </c>
      <c r="BA5">
        <v>3.13</v>
      </c>
      <c r="BB5">
        <v>2.2000000000000002</v>
      </c>
      <c r="BC5">
        <v>1.7</v>
      </c>
      <c r="BD5">
        <v>2.54</v>
      </c>
      <c r="BE5">
        <v>2.19</v>
      </c>
      <c r="BF5">
        <v>2.44</v>
      </c>
      <c r="BG5">
        <v>1.62</v>
      </c>
      <c r="BH5">
        <v>1.95</v>
      </c>
      <c r="BI5">
        <v>1.71</v>
      </c>
      <c r="BJ5">
        <v>2.0499999999999998</v>
      </c>
      <c r="BK5">
        <v>2.58</v>
      </c>
      <c r="BL5">
        <v>2.48</v>
      </c>
      <c r="BM5">
        <v>1.3</v>
      </c>
      <c r="BN5">
        <v>1.77</v>
      </c>
    </row>
    <row r="6" spans="1:66" x14ac:dyDescent="0.2">
      <c r="A6">
        <v>4</v>
      </c>
      <c r="B6">
        <v>0.09</v>
      </c>
      <c r="C6">
        <v>0.2</v>
      </c>
      <c r="D6">
        <v>0.05</v>
      </c>
      <c r="H6">
        <v>0.1</v>
      </c>
      <c r="J6">
        <v>0.03</v>
      </c>
      <c r="L6">
        <v>0.04</v>
      </c>
      <c r="M6">
        <v>0.01</v>
      </c>
      <c r="O6">
        <v>0.05</v>
      </c>
      <c r="Q6">
        <v>2</v>
      </c>
      <c r="T6">
        <v>4</v>
      </c>
      <c r="V6" s="3">
        <f t="shared" si="0"/>
        <v>0.28555555555555556</v>
      </c>
      <c r="Z6" s="6" t="s">
        <v>24</v>
      </c>
      <c r="AB6">
        <f t="shared" ref="AB6:AR6" si="4">B139</f>
        <v>3.45</v>
      </c>
      <c r="AC6">
        <f t="shared" si="4"/>
        <v>4.16</v>
      </c>
      <c r="AD6">
        <f t="shared" si="4"/>
        <v>3.3899999999999997</v>
      </c>
      <c r="AE6">
        <f t="shared" si="4"/>
        <v>3.7199999999999998</v>
      </c>
      <c r="AF6">
        <f t="shared" si="4"/>
        <v>4.08</v>
      </c>
      <c r="AG6">
        <f t="shared" si="4"/>
        <v>3.0699999999999994</v>
      </c>
      <c r="AH6">
        <f t="shared" si="4"/>
        <v>2.9</v>
      </c>
      <c r="AI6">
        <f t="shared" si="4"/>
        <v>3.45</v>
      </c>
      <c r="AJ6">
        <f t="shared" si="4"/>
        <v>3.1800000000000006</v>
      </c>
      <c r="AK6">
        <f t="shared" si="4"/>
        <v>3.96</v>
      </c>
      <c r="AL6">
        <f t="shared" si="4"/>
        <v>3.3500000000000005</v>
      </c>
      <c r="AM6">
        <f t="shared" si="4"/>
        <v>3.33</v>
      </c>
      <c r="AN6">
        <f t="shared" si="4"/>
        <v>2.6799999999999997</v>
      </c>
      <c r="AO6">
        <f t="shared" si="4"/>
        <v>3.3000000000000003</v>
      </c>
      <c r="AP6">
        <f t="shared" si="4"/>
        <v>3.9400000000000004</v>
      </c>
      <c r="AQ6">
        <f t="shared" si="4"/>
        <v>3.1099999999999994</v>
      </c>
      <c r="AR6">
        <f t="shared" si="4"/>
        <v>3.91</v>
      </c>
      <c r="AV6" s="6" t="s">
        <v>32</v>
      </c>
      <c r="AX6">
        <v>0.39</v>
      </c>
      <c r="AY6">
        <v>1.54</v>
      </c>
      <c r="AZ6">
        <v>0.88</v>
      </c>
      <c r="BA6">
        <v>0.85</v>
      </c>
      <c r="BB6">
        <v>0.45</v>
      </c>
      <c r="BC6">
        <v>0.81</v>
      </c>
      <c r="BD6">
        <v>0.83</v>
      </c>
      <c r="BE6">
        <v>1.05</v>
      </c>
      <c r="BF6">
        <v>0.87</v>
      </c>
      <c r="BG6">
        <v>1.38</v>
      </c>
      <c r="BH6">
        <v>1.01</v>
      </c>
      <c r="BI6">
        <v>0.88</v>
      </c>
      <c r="BJ6">
        <v>0.35</v>
      </c>
      <c r="BK6">
        <v>0.76</v>
      </c>
      <c r="BL6">
        <v>0.88</v>
      </c>
      <c r="BM6">
        <v>0</v>
      </c>
      <c r="BN6">
        <v>0.91</v>
      </c>
    </row>
    <row r="7" spans="1:66" x14ac:dyDescent="0.2">
      <c r="A7">
        <v>5</v>
      </c>
      <c r="B7">
        <v>0.6</v>
      </c>
      <c r="E7">
        <v>0.43</v>
      </c>
      <c r="J7">
        <v>7.0000000000000007E-2</v>
      </c>
      <c r="M7">
        <v>0.01</v>
      </c>
      <c r="P7">
        <v>0.36</v>
      </c>
      <c r="Q7" t="s">
        <v>33</v>
      </c>
      <c r="T7">
        <v>5</v>
      </c>
      <c r="V7" s="3">
        <f t="shared" si="0"/>
        <v>0.29400000000000004</v>
      </c>
      <c r="Z7" s="6" t="s">
        <v>25</v>
      </c>
      <c r="AB7">
        <f t="shared" ref="AB7:AR7" si="5">B174</f>
        <v>0.71</v>
      </c>
      <c r="AC7">
        <f t="shared" si="5"/>
        <v>1.6300000000000003</v>
      </c>
      <c r="AD7">
        <f t="shared" si="5"/>
        <v>1.29</v>
      </c>
      <c r="AE7">
        <f t="shared" si="5"/>
        <v>1.79</v>
      </c>
      <c r="AF7">
        <f t="shared" si="5"/>
        <v>1.72</v>
      </c>
      <c r="AG7">
        <f t="shared" si="5"/>
        <v>1.6000000000000003</v>
      </c>
      <c r="AH7">
        <f t="shared" si="5"/>
        <v>1.5900000000000003</v>
      </c>
      <c r="AI7">
        <f t="shared" si="5"/>
        <v>0.71</v>
      </c>
      <c r="AJ7">
        <f t="shared" si="5"/>
        <v>1.3200000000000003</v>
      </c>
      <c r="AK7">
        <f t="shared" si="5"/>
        <v>2.12</v>
      </c>
      <c r="AL7">
        <f t="shared" si="5"/>
        <v>2.2699999999999996</v>
      </c>
      <c r="AM7">
        <f t="shared" si="5"/>
        <v>1.2700000000000002</v>
      </c>
      <c r="AN7">
        <f t="shared" si="5"/>
        <v>1.4200000000000002</v>
      </c>
      <c r="AO7">
        <f t="shared" si="5"/>
        <v>1.4100000000000001</v>
      </c>
      <c r="AP7">
        <f t="shared" si="5"/>
        <v>2.19</v>
      </c>
      <c r="AQ7">
        <f t="shared" si="5"/>
        <v>1.3299999999999998</v>
      </c>
      <c r="AR7">
        <f t="shared" si="5"/>
        <v>1.9700000000000004</v>
      </c>
      <c r="AV7" s="6" t="s">
        <v>21</v>
      </c>
      <c r="AX7">
        <f t="shared" ref="AX7:BN14" si="6">AB3</f>
        <v>1.4500000000000002</v>
      </c>
      <c r="AY7">
        <f t="shared" si="6"/>
        <v>1.31</v>
      </c>
      <c r="AZ7">
        <f t="shared" si="6"/>
        <v>1.35</v>
      </c>
      <c r="BA7">
        <f t="shared" si="6"/>
        <v>2.36</v>
      </c>
      <c r="BB7">
        <f t="shared" si="6"/>
        <v>0.75</v>
      </c>
      <c r="BC7">
        <f t="shared" si="6"/>
        <v>1.92</v>
      </c>
      <c r="BD7">
        <f t="shared" si="6"/>
        <v>1.48</v>
      </c>
      <c r="BE7">
        <f t="shared" si="6"/>
        <v>1.7800000000000002</v>
      </c>
      <c r="BF7">
        <f t="shared" si="6"/>
        <v>1.5300000000000002</v>
      </c>
      <c r="BG7">
        <f t="shared" si="6"/>
        <v>1.04</v>
      </c>
      <c r="BH7">
        <f t="shared" si="6"/>
        <v>1.3600000000000003</v>
      </c>
      <c r="BI7">
        <f t="shared" si="6"/>
        <v>0.99000000000000021</v>
      </c>
      <c r="BJ7">
        <f t="shared" si="6"/>
        <v>1.3599999999999999</v>
      </c>
      <c r="BK7">
        <f t="shared" si="6"/>
        <v>1.6</v>
      </c>
      <c r="BL7">
        <f t="shared" si="6"/>
        <v>2.4600000000000004</v>
      </c>
      <c r="BM7">
        <f t="shared" si="6"/>
        <v>8</v>
      </c>
      <c r="BN7">
        <f t="shared" si="6"/>
        <v>1.1099999999999999</v>
      </c>
    </row>
    <row r="8" spans="1:66" x14ac:dyDescent="0.2">
      <c r="A8">
        <v>6</v>
      </c>
      <c r="J8">
        <v>0.01</v>
      </c>
      <c r="Q8" t="s">
        <v>33</v>
      </c>
      <c r="T8">
        <v>6</v>
      </c>
      <c r="V8" s="3">
        <f t="shared" si="0"/>
        <v>0.01</v>
      </c>
      <c r="Z8" s="6" t="s">
        <v>26</v>
      </c>
      <c r="AB8">
        <f t="shared" ref="AB8:AR8" si="7">B209</f>
        <v>1.2100000000000002</v>
      </c>
      <c r="AC8">
        <f t="shared" si="7"/>
        <v>1.36</v>
      </c>
      <c r="AD8">
        <f t="shared" si="7"/>
        <v>0.90000000000000013</v>
      </c>
      <c r="AE8">
        <f t="shared" si="7"/>
        <v>1.2500000000000002</v>
      </c>
      <c r="AF8">
        <f t="shared" si="7"/>
        <v>1.2700000000000002</v>
      </c>
      <c r="AG8">
        <f t="shared" si="7"/>
        <v>1.0900000000000001</v>
      </c>
      <c r="AH8">
        <f t="shared" si="7"/>
        <v>1.03</v>
      </c>
      <c r="AI8">
        <f t="shared" si="7"/>
        <v>1.1500000000000004</v>
      </c>
      <c r="AJ8">
        <f t="shared" si="7"/>
        <v>1.23</v>
      </c>
      <c r="AK8">
        <f t="shared" si="7"/>
        <v>1.54</v>
      </c>
      <c r="AL8">
        <f t="shared" si="7"/>
        <v>1.52</v>
      </c>
      <c r="AM8">
        <f t="shared" si="7"/>
        <v>1.1200000000000001</v>
      </c>
      <c r="AN8">
        <f t="shared" si="7"/>
        <v>0.89</v>
      </c>
      <c r="AO8">
        <f t="shared" si="7"/>
        <v>0.92</v>
      </c>
      <c r="AP8">
        <f t="shared" si="7"/>
        <v>1.4</v>
      </c>
      <c r="AQ8">
        <f t="shared" si="7"/>
        <v>1.4700000000000002</v>
      </c>
      <c r="AR8">
        <f t="shared" si="7"/>
        <v>1.3900000000000001</v>
      </c>
      <c r="AV8" s="6" t="s">
        <v>22</v>
      </c>
      <c r="AX8">
        <f t="shared" si="6"/>
        <v>0.74</v>
      </c>
      <c r="AY8">
        <f t="shared" si="6"/>
        <v>1.45</v>
      </c>
      <c r="AZ8">
        <f t="shared" si="6"/>
        <v>0.3</v>
      </c>
      <c r="BA8">
        <f t="shared" si="6"/>
        <v>0.88000000000000012</v>
      </c>
      <c r="BB8">
        <f t="shared" si="6"/>
        <v>0.74</v>
      </c>
      <c r="BC8">
        <f t="shared" si="6"/>
        <v>0.57999999999999996</v>
      </c>
      <c r="BD8">
        <f t="shared" si="6"/>
        <v>0.5</v>
      </c>
      <c r="BE8">
        <f t="shared" si="6"/>
        <v>0.84</v>
      </c>
      <c r="BF8">
        <f t="shared" si="6"/>
        <v>0.81</v>
      </c>
      <c r="BG8">
        <f t="shared" si="6"/>
        <v>0.95</v>
      </c>
      <c r="BH8">
        <f t="shared" si="6"/>
        <v>0.83000000000000007</v>
      </c>
      <c r="BI8">
        <f t="shared" si="6"/>
        <v>1.0600000000000003</v>
      </c>
      <c r="BJ8">
        <f t="shared" si="6"/>
        <v>0.25</v>
      </c>
      <c r="BK8">
        <f t="shared" si="6"/>
        <v>0.88000000000000012</v>
      </c>
      <c r="BL8">
        <f t="shared" si="6"/>
        <v>0.69</v>
      </c>
      <c r="BM8">
        <f t="shared" si="6"/>
        <v>0.21000000000000002</v>
      </c>
      <c r="BN8">
        <f t="shared" si="6"/>
        <v>0.36</v>
      </c>
    </row>
    <row r="9" spans="1:66" x14ac:dyDescent="0.2">
      <c r="A9">
        <v>7</v>
      </c>
      <c r="D9">
        <v>0.1</v>
      </c>
      <c r="H9">
        <v>0.1</v>
      </c>
      <c r="L9">
        <v>0.06</v>
      </c>
      <c r="O9">
        <v>0.13</v>
      </c>
      <c r="Q9" t="s">
        <v>33</v>
      </c>
      <c r="R9">
        <v>0.1</v>
      </c>
      <c r="T9">
        <v>7</v>
      </c>
      <c r="V9" s="3">
        <f t="shared" si="0"/>
        <v>9.8000000000000004E-2</v>
      </c>
      <c r="Z9" s="6" t="s">
        <v>27</v>
      </c>
      <c r="AB9">
        <f t="shared" ref="AB9:AR9" si="8">B244</f>
        <v>1.24</v>
      </c>
      <c r="AC9">
        <f t="shared" si="8"/>
        <v>1.88</v>
      </c>
      <c r="AD9">
        <f t="shared" si="8"/>
        <v>1.35</v>
      </c>
      <c r="AE9">
        <f t="shared" si="8"/>
        <v>1.86</v>
      </c>
      <c r="AF9">
        <f t="shared" si="8"/>
        <v>2.25</v>
      </c>
      <c r="AG9">
        <f t="shared" si="8"/>
        <v>1.49</v>
      </c>
      <c r="AH9">
        <f t="shared" si="8"/>
        <v>1.1100000000000001</v>
      </c>
      <c r="AI9">
        <f t="shared" si="8"/>
        <v>1.24</v>
      </c>
      <c r="AJ9">
        <f t="shared" si="8"/>
        <v>1.5200000000000002</v>
      </c>
      <c r="AK9">
        <f t="shared" si="8"/>
        <v>1.1499999999999999</v>
      </c>
      <c r="AL9">
        <f t="shared" si="8"/>
        <v>1.04</v>
      </c>
      <c r="AM9">
        <f t="shared" si="8"/>
        <v>2.08</v>
      </c>
      <c r="AN9">
        <f t="shared" si="8"/>
        <v>1.5</v>
      </c>
      <c r="AO9">
        <f t="shared" si="8"/>
        <v>2.08</v>
      </c>
      <c r="AP9">
        <f t="shared" si="8"/>
        <v>1.83</v>
      </c>
      <c r="AQ9">
        <f t="shared" si="8"/>
        <v>1.3199999999999998</v>
      </c>
      <c r="AR9">
        <f t="shared" si="8"/>
        <v>1.1000000000000001</v>
      </c>
      <c r="AV9" s="6" t="s">
        <v>23</v>
      </c>
      <c r="AX9">
        <f t="shared" si="6"/>
        <v>1.0799999999999998</v>
      </c>
      <c r="AY9">
        <f t="shared" si="6"/>
        <v>1.9100000000000004</v>
      </c>
      <c r="AZ9">
        <f t="shared" si="6"/>
        <v>1.4</v>
      </c>
      <c r="BA9">
        <f t="shared" si="6"/>
        <v>1.97</v>
      </c>
      <c r="BB9">
        <f t="shared" si="6"/>
        <v>2.0699999999999998</v>
      </c>
      <c r="BC9">
        <f t="shared" si="6"/>
        <v>1.5599999999999998</v>
      </c>
      <c r="BD9">
        <f t="shared" si="6"/>
        <v>1.6700000000000002</v>
      </c>
      <c r="BE9">
        <f t="shared" si="6"/>
        <v>1.89</v>
      </c>
      <c r="BF9">
        <f t="shared" si="6"/>
        <v>1.7</v>
      </c>
      <c r="BG9">
        <f t="shared" si="6"/>
        <v>1.52</v>
      </c>
      <c r="BH9">
        <f t="shared" si="6"/>
        <v>1.86</v>
      </c>
      <c r="BI9">
        <f t="shared" si="6"/>
        <v>1.66</v>
      </c>
      <c r="BJ9">
        <f t="shared" si="6"/>
        <v>1.4899999999999998</v>
      </c>
      <c r="BK9">
        <f t="shared" si="6"/>
        <v>1.73</v>
      </c>
      <c r="BL9">
        <f t="shared" si="6"/>
        <v>2.08</v>
      </c>
      <c r="BM9">
        <f t="shared" si="6"/>
        <v>1.4700000000000002</v>
      </c>
      <c r="BN9">
        <f t="shared" si="6"/>
        <v>1.64</v>
      </c>
    </row>
    <row r="10" spans="1:66" x14ac:dyDescent="0.2">
      <c r="A10">
        <v>8</v>
      </c>
      <c r="B10">
        <v>0.12</v>
      </c>
      <c r="D10">
        <v>0.15</v>
      </c>
      <c r="H10">
        <v>0.11</v>
      </c>
      <c r="I10">
        <v>0.22</v>
      </c>
      <c r="L10">
        <v>0.09</v>
      </c>
      <c r="M10">
        <v>0.12</v>
      </c>
      <c r="Q10">
        <v>2</v>
      </c>
      <c r="T10">
        <v>8</v>
      </c>
      <c r="V10" s="3">
        <f t="shared" si="0"/>
        <v>0.40142857142857141</v>
      </c>
      <c r="Z10" s="6" t="s">
        <v>28</v>
      </c>
      <c r="AB10">
        <f t="shared" ref="AB10:AR10" si="9">B279</f>
        <v>0.69000000000000006</v>
      </c>
      <c r="AC10">
        <f t="shared" si="9"/>
        <v>0.86</v>
      </c>
      <c r="AD10">
        <f t="shared" si="9"/>
        <v>0.65999999999999992</v>
      </c>
      <c r="AE10">
        <f t="shared" si="9"/>
        <v>0.75</v>
      </c>
      <c r="AF10">
        <f t="shared" si="9"/>
        <v>0.87</v>
      </c>
      <c r="AG10">
        <f t="shared" si="9"/>
        <v>0.72</v>
      </c>
      <c r="AH10">
        <f t="shared" si="9"/>
        <v>1.41</v>
      </c>
      <c r="AI10">
        <f t="shared" si="9"/>
        <v>0.69000000000000006</v>
      </c>
      <c r="AJ10">
        <f t="shared" si="9"/>
        <v>1.07</v>
      </c>
      <c r="AK10">
        <f t="shared" si="9"/>
        <v>0.96000000000000008</v>
      </c>
      <c r="AL10">
        <f t="shared" si="9"/>
        <v>1.27</v>
      </c>
      <c r="AM10">
        <f t="shared" si="9"/>
        <v>1.1200000000000001</v>
      </c>
      <c r="AN10">
        <f t="shared" si="9"/>
        <v>1.51</v>
      </c>
      <c r="AO10">
        <f t="shared" si="9"/>
        <v>0.87000000000000011</v>
      </c>
      <c r="AP10">
        <f t="shared" si="9"/>
        <v>0.77</v>
      </c>
      <c r="AQ10">
        <f t="shared" si="9"/>
        <v>0.6</v>
      </c>
      <c r="AR10">
        <f t="shared" si="9"/>
        <v>0.96000000000000008</v>
      </c>
      <c r="AV10" s="6" t="s">
        <v>24</v>
      </c>
      <c r="AX10">
        <f t="shared" si="6"/>
        <v>3.45</v>
      </c>
      <c r="AY10">
        <f t="shared" si="6"/>
        <v>4.16</v>
      </c>
      <c r="AZ10">
        <f t="shared" si="6"/>
        <v>3.3899999999999997</v>
      </c>
      <c r="BA10">
        <f t="shared" si="6"/>
        <v>3.7199999999999998</v>
      </c>
      <c r="BB10">
        <f t="shared" si="6"/>
        <v>4.08</v>
      </c>
      <c r="BC10">
        <f t="shared" si="6"/>
        <v>3.0699999999999994</v>
      </c>
      <c r="BD10">
        <f t="shared" si="6"/>
        <v>2.9</v>
      </c>
      <c r="BE10">
        <f t="shared" si="6"/>
        <v>3.45</v>
      </c>
      <c r="BF10">
        <f t="shared" si="6"/>
        <v>3.1800000000000006</v>
      </c>
      <c r="BG10">
        <f t="shared" si="6"/>
        <v>3.96</v>
      </c>
      <c r="BH10">
        <f t="shared" si="6"/>
        <v>3.3500000000000005</v>
      </c>
      <c r="BI10">
        <f t="shared" si="6"/>
        <v>3.33</v>
      </c>
      <c r="BJ10">
        <f t="shared" si="6"/>
        <v>2.6799999999999997</v>
      </c>
      <c r="BK10">
        <f t="shared" si="6"/>
        <v>3.3000000000000003</v>
      </c>
      <c r="BL10">
        <f t="shared" si="6"/>
        <v>3.9400000000000004</v>
      </c>
      <c r="BM10">
        <f t="shared" si="6"/>
        <v>3.1099999999999994</v>
      </c>
      <c r="BN10">
        <f t="shared" si="6"/>
        <v>3.91</v>
      </c>
    </row>
    <row r="11" spans="1:66" x14ac:dyDescent="0.2">
      <c r="A11">
        <v>9</v>
      </c>
      <c r="E11">
        <v>0.24</v>
      </c>
      <c r="J11">
        <v>0.15</v>
      </c>
      <c r="M11">
        <v>0.02</v>
      </c>
      <c r="O11">
        <v>0.04</v>
      </c>
      <c r="Q11" t="s">
        <v>33</v>
      </c>
      <c r="R11">
        <v>0.09</v>
      </c>
      <c r="T11">
        <v>9</v>
      </c>
      <c r="V11" s="3">
        <f t="shared" si="0"/>
        <v>0.10800000000000001</v>
      </c>
      <c r="Z11" s="6" t="s">
        <v>29</v>
      </c>
      <c r="AB11">
        <f t="shared" ref="AB11:AR11" si="10">B314</f>
        <v>0.11000000000000001</v>
      </c>
      <c r="AC11">
        <f t="shared" si="10"/>
        <v>0.16</v>
      </c>
      <c r="AD11">
        <f t="shared" si="10"/>
        <v>0.1</v>
      </c>
      <c r="AE11">
        <f t="shared" si="10"/>
        <v>7.0000000000000007E-2</v>
      </c>
      <c r="AF11">
        <f t="shared" si="10"/>
        <v>0.13999999999999999</v>
      </c>
      <c r="AG11">
        <f t="shared" si="10"/>
        <v>0.19</v>
      </c>
      <c r="AH11">
        <f t="shared" si="10"/>
        <v>0.01</v>
      </c>
      <c r="AI11">
        <f t="shared" si="10"/>
        <v>0.11000000000000001</v>
      </c>
      <c r="AJ11">
        <f t="shared" si="10"/>
        <v>0.08</v>
      </c>
      <c r="AK11">
        <f t="shared" si="10"/>
        <v>0.18</v>
      </c>
      <c r="AL11">
        <f t="shared" si="10"/>
        <v>0.06</v>
      </c>
      <c r="AM11">
        <f t="shared" si="10"/>
        <v>0.14000000000000001</v>
      </c>
      <c r="AN11">
        <f t="shared" si="10"/>
        <v>0.02</v>
      </c>
      <c r="AO11">
        <f t="shared" si="10"/>
        <v>0.16</v>
      </c>
      <c r="AP11">
        <f t="shared" si="10"/>
        <v>0</v>
      </c>
      <c r="AQ11">
        <f t="shared" si="10"/>
        <v>0.2</v>
      </c>
      <c r="AR11">
        <f t="shared" si="10"/>
        <v>0.15000000000000002</v>
      </c>
      <c r="AV11" s="6" t="s">
        <v>25</v>
      </c>
      <c r="AX11">
        <f t="shared" si="6"/>
        <v>0.71</v>
      </c>
      <c r="AY11">
        <f t="shared" si="6"/>
        <v>1.6300000000000003</v>
      </c>
      <c r="AZ11">
        <f t="shared" si="6"/>
        <v>1.29</v>
      </c>
      <c r="BA11">
        <f t="shared" si="6"/>
        <v>1.79</v>
      </c>
      <c r="BB11">
        <f t="shared" si="6"/>
        <v>1.72</v>
      </c>
      <c r="BC11">
        <f t="shared" si="6"/>
        <v>1.6000000000000003</v>
      </c>
      <c r="BD11">
        <f t="shared" si="6"/>
        <v>1.5900000000000003</v>
      </c>
      <c r="BE11">
        <f t="shared" si="6"/>
        <v>0.71</v>
      </c>
      <c r="BF11">
        <f t="shared" si="6"/>
        <v>1.3200000000000003</v>
      </c>
      <c r="BG11">
        <f t="shared" si="6"/>
        <v>2.12</v>
      </c>
      <c r="BH11">
        <f t="shared" si="6"/>
        <v>2.2699999999999996</v>
      </c>
      <c r="BI11">
        <f t="shared" si="6"/>
        <v>1.2700000000000002</v>
      </c>
      <c r="BJ11">
        <f t="shared" si="6"/>
        <v>1.4200000000000002</v>
      </c>
      <c r="BK11">
        <f t="shared" si="6"/>
        <v>1.4100000000000001</v>
      </c>
      <c r="BL11">
        <f t="shared" si="6"/>
        <v>2.19</v>
      </c>
      <c r="BM11">
        <f t="shared" si="6"/>
        <v>1.3299999999999998</v>
      </c>
      <c r="BN11">
        <f t="shared" si="6"/>
        <v>1.9700000000000004</v>
      </c>
    </row>
    <row r="12" spans="1:66" x14ac:dyDescent="0.2">
      <c r="A12">
        <v>10</v>
      </c>
      <c r="L12">
        <v>7.0000000000000007E-2</v>
      </c>
      <c r="Q12">
        <v>1</v>
      </c>
      <c r="T12">
        <v>10</v>
      </c>
      <c r="V12" s="3">
        <f t="shared" si="0"/>
        <v>0.53500000000000003</v>
      </c>
      <c r="Z12" s="6" t="s">
        <v>30</v>
      </c>
      <c r="AB12">
        <f t="shared" ref="AB12:AR12" si="11">B349</f>
        <v>0.65</v>
      </c>
      <c r="AC12">
        <f t="shared" si="11"/>
        <v>0.65</v>
      </c>
      <c r="AD12">
        <f t="shared" si="11"/>
        <v>0.61</v>
      </c>
      <c r="AE12">
        <f t="shared" si="11"/>
        <v>0.62000000000000011</v>
      </c>
      <c r="AF12">
        <f t="shared" si="11"/>
        <v>1.1000000000000001</v>
      </c>
      <c r="AG12">
        <f t="shared" si="11"/>
        <v>0.57000000000000006</v>
      </c>
      <c r="AH12">
        <f t="shared" si="11"/>
        <v>0.46</v>
      </c>
      <c r="AI12">
        <f t="shared" si="11"/>
        <v>0.65</v>
      </c>
      <c r="AJ12">
        <f t="shared" si="11"/>
        <v>0.43999999999999995</v>
      </c>
      <c r="AK12">
        <f t="shared" si="11"/>
        <v>0.63</v>
      </c>
      <c r="AL12">
        <f t="shared" si="11"/>
        <v>0.44999999999999996</v>
      </c>
      <c r="AM12">
        <f t="shared" si="11"/>
        <v>0.68</v>
      </c>
      <c r="AN12">
        <f t="shared" si="11"/>
        <v>0.5</v>
      </c>
      <c r="AO12">
        <f t="shared" si="11"/>
        <v>0.67999999999999994</v>
      </c>
      <c r="AP12">
        <f t="shared" si="11"/>
        <v>0.66</v>
      </c>
      <c r="AQ12">
        <f t="shared" si="11"/>
        <v>0.9</v>
      </c>
      <c r="AR12">
        <f t="shared" si="11"/>
        <v>0.51</v>
      </c>
      <c r="AV12" s="6" t="s">
        <v>26</v>
      </c>
      <c r="AX12">
        <f t="shared" si="6"/>
        <v>1.2100000000000002</v>
      </c>
      <c r="AY12">
        <f t="shared" si="6"/>
        <v>1.36</v>
      </c>
      <c r="AZ12">
        <f t="shared" si="6"/>
        <v>0.90000000000000013</v>
      </c>
      <c r="BA12">
        <f t="shared" si="6"/>
        <v>1.2500000000000002</v>
      </c>
      <c r="BB12">
        <f t="shared" si="6"/>
        <v>1.2700000000000002</v>
      </c>
      <c r="BC12">
        <f t="shared" si="6"/>
        <v>1.0900000000000001</v>
      </c>
      <c r="BD12">
        <f t="shared" si="6"/>
        <v>1.03</v>
      </c>
      <c r="BE12">
        <f t="shared" si="6"/>
        <v>1.1500000000000004</v>
      </c>
      <c r="BF12">
        <f t="shared" si="6"/>
        <v>1.23</v>
      </c>
      <c r="BG12">
        <f t="shared" si="6"/>
        <v>1.54</v>
      </c>
      <c r="BH12">
        <f t="shared" si="6"/>
        <v>1.52</v>
      </c>
      <c r="BI12">
        <f t="shared" si="6"/>
        <v>1.1200000000000001</v>
      </c>
      <c r="BJ12">
        <f t="shared" si="6"/>
        <v>0.89</v>
      </c>
      <c r="BK12">
        <f t="shared" si="6"/>
        <v>0.92</v>
      </c>
      <c r="BL12">
        <f t="shared" si="6"/>
        <v>1.4</v>
      </c>
      <c r="BM12">
        <f t="shared" si="6"/>
        <v>1.4700000000000002</v>
      </c>
      <c r="BN12">
        <f t="shared" si="6"/>
        <v>1.3900000000000001</v>
      </c>
    </row>
    <row r="13" spans="1:66" x14ac:dyDescent="0.2">
      <c r="A13">
        <v>11</v>
      </c>
      <c r="J13">
        <v>0.02</v>
      </c>
      <c r="M13">
        <v>0.1</v>
      </c>
      <c r="Q13" t="s">
        <v>33</v>
      </c>
      <c r="T13">
        <v>11</v>
      </c>
      <c r="V13" s="3">
        <f t="shared" si="0"/>
        <v>6.0000000000000005E-2</v>
      </c>
      <c r="Z13" s="6" t="s">
        <v>31</v>
      </c>
      <c r="AB13">
        <f t="shared" ref="AB13:AR13" si="12">B384</f>
        <v>2</v>
      </c>
      <c r="AC13">
        <f t="shared" si="12"/>
        <v>1.35</v>
      </c>
      <c r="AD13">
        <f t="shared" si="12"/>
        <v>0.91000000000000014</v>
      </c>
      <c r="AE13">
        <f t="shared" si="12"/>
        <v>1.61</v>
      </c>
      <c r="AF13">
        <f t="shared" si="12"/>
        <v>1.25</v>
      </c>
      <c r="AG13">
        <f t="shared" si="12"/>
        <v>1.08</v>
      </c>
      <c r="AH13">
        <f t="shared" si="12"/>
        <v>1.98</v>
      </c>
      <c r="AI13">
        <f t="shared" si="12"/>
        <v>2</v>
      </c>
      <c r="AJ13">
        <f t="shared" si="12"/>
        <v>1.2200000000000002</v>
      </c>
      <c r="AK13">
        <f t="shared" si="12"/>
        <v>1.4</v>
      </c>
      <c r="AL13">
        <f t="shared" si="12"/>
        <v>1.5100000000000002</v>
      </c>
      <c r="AM13">
        <f t="shared" si="12"/>
        <v>0.55000000000000004</v>
      </c>
      <c r="AN13">
        <f t="shared" si="12"/>
        <v>1.02</v>
      </c>
      <c r="AO13">
        <f t="shared" si="12"/>
        <v>1.58</v>
      </c>
      <c r="AP13">
        <f t="shared" si="12"/>
        <v>1.79</v>
      </c>
      <c r="AQ13">
        <f t="shared" si="12"/>
        <v>0.29000000000000004</v>
      </c>
      <c r="AR13">
        <f t="shared" si="12"/>
        <v>1.1600000000000001</v>
      </c>
      <c r="AV13" s="6" t="s">
        <v>27</v>
      </c>
      <c r="AX13">
        <f t="shared" si="6"/>
        <v>1.24</v>
      </c>
      <c r="AY13">
        <f t="shared" si="6"/>
        <v>1.88</v>
      </c>
      <c r="AZ13">
        <f t="shared" si="6"/>
        <v>1.35</v>
      </c>
      <c r="BA13">
        <f t="shared" si="6"/>
        <v>1.86</v>
      </c>
      <c r="BB13">
        <f t="shared" si="6"/>
        <v>2.25</v>
      </c>
      <c r="BC13">
        <f t="shared" si="6"/>
        <v>1.49</v>
      </c>
      <c r="BD13">
        <f t="shared" si="6"/>
        <v>1.1100000000000001</v>
      </c>
      <c r="BE13">
        <f t="shared" si="6"/>
        <v>1.24</v>
      </c>
      <c r="BF13">
        <f t="shared" si="6"/>
        <v>1.5200000000000002</v>
      </c>
      <c r="BG13">
        <f t="shared" si="6"/>
        <v>1.1499999999999999</v>
      </c>
      <c r="BH13">
        <f t="shared" si="6"/>
        <v>1.04</v>
      </c>
      <c r="BI13">
        <f t="shared" si="6"/>
        <v>2.08</v>
      </c>
      <c r="BJ13">
        <f t="shared" si="6"/>
        <v>1.5</v>
      </c>
      <c r="BK13">
        <f t="shared" si="6"/>
        <v>2.08</v>
      </c>
      <c r="BL13">
        <f t="shared" si="6"/>
        <v>1.83</v>
      </c>
      <c r="BM13">
        <f t="shared" si="6"/>
        <v>1.3199999999999998</v>
      </c>
      <c r="BN13">
        <f t="shared" si="6"/>
        <v>1.1000000000000001</v>
      </c>
    </row>
    <row r="14" spans="1:66" x14ac:dyDescent="0.2">
      <c r="A14">
        <v>12</v>
      </c>
      <c r="Q14">
        <v>1</v>
      </c>
      <c r="T14">
        <v>12</v>
      </c>
      <c r="V14" s="3">
        <f t="shared" si="0"/>
        <v>1</v>
      </c>
      <c r="Z14" s="6" t="s">
        <v>32</v>
      </c>
      <c r="AB14">
        <f t="shared" ref="AB14:AR14" si="13">B419</f>
        <v>0.87</v>
      </c>
      <c r="AC14">
        <f t="shared" si="13"/>
        <v>0.89</v>
      </c>
      <c r="AD14">
        <f t="shared" si="13"/>
        <v>2.38</v>
      </c>
      <c r="AE14">
        <f t="shared" si="13"/>
        <v>1.7000000000000002</v>
      </c>
      <c r="AF14">
        <f t="shared" si="13"/>
        <v>1.7999999999999998</v>
      </c>
      <c r="AG14">
        <f t="shared" si="13"/>
        <v>0.62000000000000011</v>
      </c>
      <c r="AH14">
        <f t="shared" si="13"/>
        <v>2.21</v>
      </c>
      <c r="AI14">
        <f t="shared" si="13"/>
        <v>0.87</v>
      </c>
      <c r="AJ14">
        <f t="shared" si="13"/>
        <v>1.8400000000000003</v>
      </c>
      <c r="AK14">
        <f t="shared" si="13"/>
        <v>1.05</v>
      </c>
      <c r="AL14">
        <f t="shared" si="13"/>
        <v>1.83</v>
      </c>
      <c r="AM14">
        <f t="shared" si="13"/>
        <v>1.3900000000000003</v>
      </c>
      <c r="AN14">
        <f t="shared" si="13"/>
        <v>1.7099999999999997</v>
      </c>
      <c r="AO14">
        <f t="shared" si="13"/>
        <v>0.92</v>
      </c>
      <c r="AP14">
        <f t="shared" si="13"/>
        <v>2.0499999999999998</v>
      </c>
      <c r="AQ14">
        <f t="shared" si="13"/>
        <v>1</v>
      </c>
      <c r="AR14">
        <f t="shared" si="13"/>
        <v>2.0099999999999998</v>
      </c>
      <c r="AV14" s="6" t="s">
        <v>28</v>
      </c>
      <c r="AX14">
        <f t="shared" si="6"/>
        <v>0.69000000000000006</v>
      </c>
      <c r="AY14">
        <f t="shared" si="6"/>
        <v>0.86</v>
      </c>
      <c r="AZ14">
        <f t="shared" si="6"/>
        <v>0.65999999999999992</v>
      </c>
      <c r="BA14">
        <f t="shared" si="6"/>
        <v>0.75</v>
      </c>
      <c r="BB14">
        <f t="shared" si="6"/>
        <v>0.87</v>
      </c>
      <c r="BC14">
        <f t="shared" si="6"/>
        <v>0.72</v>
      </c>
      <c r="BD14">
        <f t="shared" si="6"/>
        <v>1.41</v>
      </c>
      <c r="BE14">
        <f t="shared" si="6"/>
        <v>0.69000000000000006</v>
      </c>
      <c r="BF14">
        <f t="shared" si="6"/>
        <v>1.07</v>
      </c>
      <c r="BG14">
        <f t="shared" si="6"/>
        <v>0.96000000000000008</v>
      </c>
      <c r="BH14">
        <f t="shared" si="6"/>
        <v>1.27</v>
      </c>
      <c r="BI14">
        <f t="shared" si="6"/>
        <v>1.1200000000000001</v>
      </c>
      <c r="BJ14">
        <f t="shared" si="6"/>
        <v>1.51</v>
      </c>
      <c r="BK14">
        <f t="shared" si="6"/>
        <v>0.87000000000000011</v>
      </c>
      <c r="BL14">
        <f t="shared" si="6"/>
        <v>0.77</v>
      </c>
      <c r="BM14">
        <f t="shared" si="6"/>
        <v>0.6</v>
      </c>
      <c r="BN14">
        <f t="shared" si="6"/>
        <v>0.96000000000000008</v>
      </c>
    </row>
    <row r="15" spans="1:66" x14ac:dyDescent="0.2">
      <c r="A15">
        <v>13</v>
      </c>
      <c r="M15">
        <v>0.01</v>
      </c>
      <c r="Q15" t="s">
        <v>33</v>
      </c>
      <c r="T15">
        <v>13</v>
      </c>
      <c r="V15" s="3">
        <f t="shared" si="0"/>
        <v>0.01</v>
      </c>
      <c r="Z15" s="6"/>
      <c r="AX15" s="1">
        <f t="shared" ref="AX15:BN15" si="14">SUM(AX3:AX14)</f>
        <v>13.810000000000002</v>
      </c>
      <c r="AY15" s="1">
        <f t="shared" si="14"/>
        <v>20.769999999999996</v>
      </c>
      <c r="AZ15" s="1">
        <f t="shared" si="14"/>
        <v>15.379999999999999</v>
      </c>
      <c r="BA15" s="1">
        <f t="shared" si="14"/>
        <v>21.58</v>
      </c>
      <c r="BB15" s="1">
        <f t="shared" si="14"/>
        <v>19.130000000000003</v>
      </c>
      <c r="BC15" s="1">
        <f t="shared" si="14"/>
        <v>16.84</v>
      </c>
      <c r="BD15" s="1">
        <f t="shared" si="14"/>
        <v>17.440000000000001</v>
      </c>
      <c r="BE15" s="1">
        <f t="shared" si="14"/>
        <v>17.460000000000004</v>
      </c>
      <c r="BF15" s="1">
        <f t="shared" si="14"/>
        <v>17.87</v>
      </c>
      <c r="BG15" s="1">
        <f t="shared" si="14"/>
        <v>18.63</v>
      </c>
      <c r="BH15" s="1">
        <f t="shared" si="14"/>
        <v>18.84</v>
      </c>
      <c r="BI15" s="1">
        <f t="shared" si="14"/>
        <v>17.079999999999998</v>
      </c>
      <c r="BJ15" s="1">
        <f t="shared" si="14"/>
        <v>15.969999999999999</v>
      </c>
      <c r="BK15" s="1">
        <f t="shared" si="14"/>
        <v>18.440000000000001</v>
      </c>
      <c r="BL15" s="1">
        <f t="shared" si="14"/>
        <v>21.73</v>
      </c>
      <c r="BM15" s="1">
        <f t="shared" si="14"/>
        <v>20.060000000000002</v>
      </c>
      <c r="BN15" s="1">
        <f t="shared" si="14"/>
        <v>17.650000000000002</v>
      </c>
    </row>
    <row r="16" spans="1:66" x14ac:dyDescent="0.2">
      <c r="A16">
        <v>14</v>
      </c>
      <c r="B16">
        <v>0.14000000000000001</v>
      </c>
      <c r="I16">
        <v>0.17</v>
      </c>
      <c r="J16">
        <v>0.11</v>
      </c>
      <c r="L16">
        <v>0.15</v>
      </c>
      <c r="M16">
        <v>0.06</v>
      </c>
      <c r="O16">
        <v>0.17</v>
      </c>
      <c r="Q16" t="s">
        <v>33</v>
      </c>
      <c r="T16">
        <v>14</v>
      </c>
      <c r="V16" s="3">
        <f t="shared" si="0"/>
        <v>0.13333333333333336</v>
      </c>
      <c r="Z16" s="6" t="s">
        <v>34</v>
      </c>
      <c r="AB16" s="4">
        <f t="shared" ref="AB16:AR16" si="15">SUM(AB3:AB14)</f>
        <v>14.2</v>
      </c>
      <c r="AC16" s="4">
        <f t="shared" si="15"/>
        <v>17.61</v>
      </c>
      <c r="AD16" s="4">
        <f t="shared" si="15"/>
        <v>14.639999999999997</v>
      </c>
      <c r="AE16" s="4">
        <f t="shared" si="15"/>
        <v>18.579999999999998</v>
      </c>
      <c r="AF16" s="4">
        <f t="shared" si="15"/>
        <v>18.04</v>
      </c>
      <c r="AG16" s="4">
        <f t="shared" si="15"/>
        <v>14.489999999999998</v>
      </c>
      <c r="AH16" s="4">
        <f t="shared" si="15"/>
        <v>16.350000000000001</v>
      </c>
      <c r="AI16" s="4">
        <f t="shared" si="15"/>
        <v>15.379999999999999</v>
      </c>
      <c r="AJ16" s="4">
        <f t="shared" si="15"/>
        <v>15.940000000000001</v>
      </c>
      <c r="AK16" s="4">
        <f t="shared" si="15"/>
        <v>16.5</v>
      </c>
      <c r="AL16" s="4">
        <f t="shared" si="15"/>
        <v>17.350000000000001</v>
      </c>
      <c r="AM16" s="4">
        <f t="shared" si="15"/>
        <v>15.39</v>
      </c>
      <c r="AN16" s="4">
        <f t="shared" si="15"/>
        <v>14.349999999999998</v>
      </c>
      <c r="AO16" s="4">
        <f t="shared" si="15"/>
        <v>16.130000000000003</v>
      </c>
      <c r="AP16" s="4">
        <f t="shared" si="15"/>
        <v>19.86</v>
      </c>
      <c r="AQ16" s="4">
        <f t="shared" si="15"/>
        <v>19.899999999999999</v>
      </c>
      <c r="AR16" s="4">
        <f t="shared" si="15"/>
        <v>16.270000000000003</v>
      </c>
    </row>
    <row r="17" spans="1:56" x14ac:dyDescent="0.2">
      <c r="A17">
        <v>15</v>
      </c>
      <c r="B17">
        <v>0.21</v>
      </c>
      <c r="D17">
        <v>0.1</v>
      </c>
      <c r="E17">
        <v>0.13</v>
      </c>
      <c r="F17">
        <v>0.26</v>
      </c>
      <c r="K17">
        <v>0.49</v>
      </c>
      <c r="Q17" t="s">
        <v>33</v>
      </c>
      <c r="T17">
        <v>15</v>
      </c>
      <c r="V17" s="3">
        <f t="shared" si="0"/>
        <v>0.23799999999999999</v>
      </c>
    </row>
    <row r="18" spans="1:56" x14ac:dyDescent="0.2">
      <c r="A18">
        <v>16</v>
      </c>
      <c r="D18">
        <v>0.1</v>
      </c>
      <c r="I18">
        <v>0.09</v>
      </c>
      <c r="L18">
        <v>7.0000000000000007E-2</v>
      </c>
      <c r="M18">
        <v>7.0000000000000007E-2</v>
      </c>
      <c r="O18">
        <v>0.11</v>
      </c>
      <c r="Q18" t="s">
        <v>33</v>
      </c>
      <c r="T18">
        <v>16</v>
      </c>
      <c r="V18" s="3">
        <f t="shared" si="0"/>
        <v>8.7999999999999995E-2</v>
      </c>
      <c r="BA18" s="6" t="s">
        <v>54</v>
      </c>
      <c r="BB18" s="6"/>
      <c r="BC18" s="6" t="s">
        <v>81</v>
      </c>
      <c r="BD18" s="6"/>
    </row>
    <row r="19" spans="1:56" x14ac:dyDescent="0.2">
      <c r="A19">
        <v>17</v>
      </c>
      <c r="H19">
        <v>0.1</v>
      </c>
      <c r="Q19" t="s">
        <v>33</v>
      </c>
      <c r="T19">
        <v>17</v>
      </c>
      <c r="V19" s="3">
        <f t="shared" si="0"/>
        <v>0.1</v>
      </c>
      <c r="AI19" s="6" t="s">
        <v>73</v>
      </c>
      <c r="AZ19" t="s">
        <v>20</v>
      </c>
      <c r="BA19" s="3">
        <f>AVERAGE(AX15:BN15)</f>
        <v>18.157647058823528</v>
      </c>
    </row>
    <row r="20" spans="1:56" x14ac:dyDescent="0.2">
      <c r="A20">
        <v>18</v>
      </c>
      <c r="N20">
        <v>0.7</v>
      </c>
      <c r="T20">
        <v>18</v>
      </c>
      <c r="V20" s="3">
        <f t="shared" si="0"/>
        <v>0.7</v>
      </c>
    </row>
    <row r="21" spans="1:56" x14ac:dyDescent="0.2">
      <c r="A21">
        <v>19</v>
      </c>
      <c r="B21">
        <v>0.1</v>
      </c>
      <c r="D21">
        <v>0.15</v>
      </c>
      <c r="F21">
        <v>0.14000000000000001</v>
      </c>
      <c r="H21">
        <v>0.19</v>
      </c>
      <c r="L21">
        <v>0.14000000000000001</v>
      </c>
      <c r="P21">
        <v>0.91</v>
      </c>
      <c r="S21">
        <v>0.16</v>
      </c>
      <c r="T21">
        <v>19</v>
      </c>
      <c r="V21" s="3">
        <f t="shared" si="0"/>
        <v>0.27166666666666667</v>
      </c>
    </row>
    <row r="22" spans="1:56" x14ac:dyDescent="0.2">
      <c r="A22">
        <v>20</v>
      </c>
      <c r="B22">
        <v>0.08</v>
      </c>
      <c r="E22">
        <v>0.4</v>
      </c>
      <c r="I22">
        <v>0.15</v>
      </c>
      <c r="J22">
        <v>0.34</v>
      </c>
      <c r="L22">
        <v>0.05</v>
      </c>
      <c r="R22">
        <v>0.05</v>
      </c>
      <c r="T22">
        <v>20</v>
      </c>
      <c r="V22" s="3">
        <f t="shared" si="0"/>
        <v>0.17833333333333334</v>
      </c>
    </row>
    <row r="23" spans="1:56" x14ac:dyDescent="0.2">
      <c r="A23">
        <v>21</v>
      </c>
      <c r="H23">
        <v>0.41</v>
      </c>
      <c r="L23">
        <v>0.43</v>
      </c>
      <c r="N23">
        <v>0.28000000000000003</v>
      </c>
      <c r="O23">
        <v>0.44</v>
      </c>
      <c r="T23">
        <v>21</v>
      </c>
      <c r="V23" s="3">
        <f t="shared" si="0"/>
        <v>0.39</v>
      </c>
    </row>
    <row r="24" spans="1:56" x14ac:dyDescent="0.2">
      <c r="A24">
        <v>22</v>
      </c>
      <c r="D24">
        <v>0.15</v>
      </c>
      <c r="E24">
        <v>0.74</v>
      </c>
      <c r="F24">
        <v>0.19</v>
      </c>
      <c r="I24">
        <v>0.66</v>
      </c>
      <c r="J24">
        <v>0.51</v>
      </c>
      <c r="M24">
        <v>0.3</v>
      </c>
      <c r="P24">
        <v>0.64</v>
      </c>
      <c r="Q24" t="s">
        <v>33</v>
      </c>
      <c r="R24">
        <v>0.43</v>
      </c>
      <c r="S24">
        <v>0.4</v>
      </c>
      <c r="T24">
        <v>22</v>
      </c>
      <c r="V24" s="3">
        <f t="shared" si="0"/>
        <v>0.45250000000000001</v>
      </c>
    </row>
    <row r="25" spans="1:56" x14ac:dyDescent="0.2">
      <c r="A25">
        <v>23</v>
      </c>
      <c r="O25">
        <v>0.06</v>
      </c>
      <c r="R25">
        <v>0.06</v>
      </c>
      <c r="T25">
        <v>23</v>
      </c>
      <c r="V25" s="3">
        <f t="shared" si="0"/>
        <v>0.06</v>
      </c>
    </row>
    <row r="26" spans="1:56" x14ac:dyDescent="0.2">
      <c r="A26">
        <v>24</v>
      </c>
      <c r="C26">
        <v>0.4</v>
      </c>
      <c r="D26">
        <v>0.2</v>
      </c>
      <c r="H26">
        <v>0.22</v>
      </c>
      <c r="I26">
        <v>0.12</v>
      </c>
      <c r="L26">
        <v>7.0000000000000007E-2</v>
      </c>
      <c r="M26">
        <v>0.05</v>
      </c>
      <c r="O26">
        <v>0.16</v>
      </c>
      <c r="P26">
        <v>0.37</v>
      </c>
      <c r="Q26" t="s">
        <v>33</v>
      </c>
      <c r="R26">
        <v>0.38</v>
      </c>
      <c r="S26">
        <v>0.06</v>
      </c>
      <c r="T26">
        <v>24</v>
      </c>
      <c r="V26" s="3">
        <f t="shared" si="0"/>
        <v>0.21888888888888886</v>
      </c>
    </row>
    <row r="27" spans="1:56" x14ac:dyDescent="0.2">
      <c r="A27">
        <v>25</v>
      </c>
      <c r="B27">
        <v>0.09</v>
      </c>
      <c r="E27">
        <v>0.37</v>
      </c>
      <c r="H27">
        <v>0.03</v>
      </c>
      <c r="I27">
        <v>0.1</v>
      </c>
      <c r="J27">
        <v>0.09</v>
      </c>
      <c r="L27">
        <v>7.0000000000000007E-2</v>
      </c>
      <c r="M27">
        <v>0.04</v>
      </c>
      <c r="O27">
        <v>0.1</v>
      </c>
      <c r="P27">
        <v>0.18</v>
      </c>
      <c r="Q27" t="s">
        <v>33</v>
      </c>
      <c r="S27">
        <v>0.06</v>
      </c>
      <c r="T27">
        <v>25</v>
      </c>
      <c r="V27" s="3">
        <f t="shared" si="0"/>
        <v>0.11888888888888889</v>
      </c>
    </row>
    <row r="28" spans="1:56" x14ac:dyDescent="0.2">
      <c r="A28">
        <v>26</v>
      </c>
      <c r="Q28" t="s">
        <v>33</v>
      </c>
      <c r="T28">
        <v>26</v>
      </c>
      <c r="V28" s="3" t="e">
        <f t="shared" si="0"/>
        <v>#DIV/0!</v>
      </c>
    </row>
    <row r="29" spans="1:56" x14ac:dyDescent="0.2">
      <c r="A29">
        <v>27</v>
      </c>
      <c r="G29">
        <v>1.92</v>
      </c>
      <c r="T29">
        <v>27</v>
      </c>
      <c r="V29" s="3">
        <f t="shared" si="0"/>
        <v>1.92</v>
      </c>
    </row>
    <row r="30" spans="1:56" x14ac:dyDescent="0.2">
      <c r="A30">
        <v>28</v>
      </c>
      <c r="C30">
        <v>0.71</v>
      </c>
      <c r="D30">
        <v>0.05</v>
      </c>
      <c r="K30">
        <v>0.55000000000000004</v>
      </c>
      <c r="O30">
        <v>0.03</v>
      </c>
      <c r="T30">
        <v>28</v>
      </c>
      <c r="V30" s="3">
        <f t="shared" si="0"/>
        <v>0.33500000000000002</v>
      </c>
    </row>
    <row r="31" spans="1:56" x14ac:dyDescent="0.2">
      <c r="A31">
        <v>29</v>
      </c>
      <c r="B31">
        <v>0.02</v>
      </c>
      <c r="E31">
        <v>0.05</v>
      </c>
      <c r="M31">
        <v>0.01</v>
      </c>
      <c r="N31">
        <v>0.38</v>
      </c>
      <c r="Q31" t="s">
        <v>33</v>
      </c>
      <c r="T31">
        <v>29</v>
      </c>
      <c r="V31" s="3">
        <f t="shared" si="0"/>
        <v>0.115</v>
      </c>
    </row>
    <row r="32" spans="1:56" x14ac:dyDescent="0.2">
      <c r="A32">
        <v>30</v>
      </c>
      <c r="J32">
        <v>0.01</v>
      </c>
      <c r="T32">
        <v>30</v>
      </c>
      <c r="V32" s="3">
        <f t="shared" si="0"/>
        <v>0.01</v>
      </c>
    </row>
    <row r="33" spans="1:22" x14ac:dyDescent="0.2">
      <c r="A33">
        <v>31</v>
      </c>
      <c r="T33">
        <v>31</v>
      </c>
      <c r="V33" s="3" t="e">
        <f t="shared" si="0"/>
        <v>#DIV/0!</v>
      </c>
    </row>
    <row r="34" spans="1:22" x14ac:dyDescent="0.2">
      <c r="A34" s="1" t="s">
        <v>37</v>
      </c>
      <c r="B34" s="1">
        <f t="shared" ref="B34:S34" si="16">SUM(B3:B33)</f>
        <v>1.4500000000000002</v>
      </c>
      <c r="C34" s="1">
        <f t="shared" si="16"/>
        <v>1.31</v>
      </c>
      <c r="D34" s="1">
        <f t="shared" si="16"/>
        <v>1.35</v>
      </c>
      <c r="E34" s="1">
        <f t="shared" si="16"/>
        <v>2.36</v>
      </c>
      <c r="F34" s="1">
        <f t="shared" si="16"/>
        <v>0.75</v>
      </c>
      <c r="G34" s="1">
        <f t="shared" si="16"/>
        <v>1.92</v>
      </c>
      <c r="H34" s="1">
        <f t="shared" si="16"/>
        <v>1.48</v>
      </c>
      <c r="I34" s="1">
        <f t="shared" si="16"/>
        <v>1.7800000000000002</v>
      </c>
      <c r="J34" s="1">
        <f t="shared" si="16"/>
        <v>1.5300000000000002</v>
      </c>
      <c r="K34" s="1">
        <f t="shared" si="16"/>
        <v>1.04</v>
      </c>
      <c r="L34" s="1">
        <f t="shared" si="16"/>
        <v>1.3600000000000003</v>
      </c>
      <c r="M34" s="1">
        <f t="shared" si="16"/>
        <v>0.99000000000000021</v>
      </c>
      <c r="N34" s="1">
        <f t="shared" si="16"/>
        <v>1.3599999999999999</v>
      </c>
      <c r="O34" s="1">
        <f t="shared" si="16"/>
        <v>1.6</v>
      </c>
      <c r="P34" s="1">
        <f t="shared" si="16"/>
        <v>2.4600000000000004</v>
      </c>
      <c r="Q34" s="4">
        <f t="shared" si="16"/>
        <v>8</v>
      </c>
      <c r="R34" s="1">
        <f t="shared" si="16"/>
        <v>1.1099999999999999</v>
      </c>
      <c r="S34" s="1">
        <f t="shared" si="16"/>
        <v>0.68000000000000016</v>
      </c>
      <c r="T34" s="1"/>
      <c r="V34" s="3">
        <f t="shared" si="0"/>
        <v>1.8735294117647059</v>
      </c>
    </row>
    <row r="36" spans="1:22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  <c r="S36" t="s">
        <v>80</v>
      </c>
    </row>
    <row r="38" spans="1:22" x14ac:dyDescent="0.2">
      <c r="A38">
        <v>1</v>
      </c>
      <c r="T38">
        <v>1</v>
      </c>
    </row>
    <row r="39" spans="1:22" x14ac:dyDescent="0.2">
      <c r="A39">
        <v>2</v>
      </c>
      <c r="T39">
        <v>2</v>
      </c>
    </row>
    <row r="40" spans="1:22" x14ac:dyDescent="0.2">
      <c r="A40">
        <v>3</v>
      </c>
      <c r="T40">
        <v>3</v>
      </c>
    </row>
    <row r="41" spans="1:22" x14ac:dyDescent="0.2">
      <c r="A41">
        <v>4</v>
      </c>
      <c r="T41">
        <v>4</v>
      </c>
    </row>
    <row r="42" spans="1:22" x14ac:dyDescent="0.2">
      <c r="A42">
        <v>5</v>
      </c>
      <c r="T42">
        <v>5</v>
      </c>
    </row>
    <row r="43" spans="1:22" x14ac:dyDescent="0.2">
      <c r="A43">
        <v>6</v>
      </c>
      <c r="T43">
        <v>6</v>
      </c>
    </row>
    <row r="44" spans="1:22" x14ac:dyDescent="0.2">
      <c r="A44">
        <v>7</v>
      </c>
      <c r="T44">
        <v>7</v>
      </c>
    </row>
    <row r="45" spans="1:22" x14ac:dyDescent="0.2">
      <c r="A45">
        <v>8</v>
      </c>
      <c r="O45">
        <v>0.03</v>
      </c>
      <c r="R45">
        <v>0.08</v>
      </c>
      <c r="S45">
        <v>0.04</v>
      </c>
      <c r="T45">
        <v>8</v>
      </c>
    </row>
    <row r="46" spans="1:22" x14ac:dyDescent="0.2">
      <c r="A46">
        <v>9</v>
      </c>
      <c r="B46">
        <v>0.04</v>
      </c>
      <c r="D46">
        <v>0.01</v>
      </c>
      <c r="F46">
        <v>0.14000000000000001</v>
      </c>
      <c r="H46">
        <v>0.02</v>
      </c>
      <c r="I46">
        <v>0.15</v>
      </c>
      <c r="L46">
        <v>0.14000000000000001</v>
      </c>
      <c r="M46">
        <v>0.06</v>
      </c>
      <c r="O46">
        <v>0.15</v>
      </c>
      <c r="Q46">
        <v>0.01</v>
      </c>
      <c r="R46">
        <v>0.04</v>
      </c>
      <c r="T46">
        <v>9</v>
      </c>
    </row>
    <row r="47" spans="1:22" x14ac:dyDescent="0.2">
      <c r="A47">
        <v>10</v>
      </c>
      <c r="B47">
        <v>0.06</v>
      </c>
      <c r="D47">
        <v>0.11</v>
      </c>
      <c r="E47">
        <v>0.14000000000000001</v>
      </c>
      <c r="J47">
        <v>0.12</v>
      </c>
      <c r="K47">
        <v>0.3</v>
      </c>
      <c r="M47">
        <v>0.05</v>
      </c>
      <c r="O47">
        <v>0.03</v>
      </c>
      <c r="P47">
        <v>0.16</v>
      </c>
      <c r="Q47">
        <v>0.2</v>
      </c>
      <c r="R47">
        <v>0.06</v>
      </c>
      <c r="S47">
        <v>0.01</v>
      </c>
      <c r="T47">
        <v>10</v>
      </c>
    </row>
    <row r="48" spans="1:22" x14ac:dyDescent="0.2">
      <c r="A48">
        <v>11</v>
      </c>
      <c r="B48">
        <v>0.06</v>
      </c>
      <c r="C48">
        <v>0.52</v>
      </c>
      <c r="E48">
        <v>0.06</v>
      </c>
      <c r="H48">
        <v>0.1</v>
      </c>
      <c r="I48">
        <v>0.12</v>
      </c>
      <c r="M48">
        <v>0.17</v>
      </c>
      <c r="O48">
        <v>7.0000000000000007E-2</v>
      </c>
      <c r="R48">
        <v>7.0000000000000007E-2</v>
      </c>
      <c r="T48">
        <v>11</v>
      </c>
    </row>
    <row r="49" spans="1:20" x14ac:dyDescent="0.2">
      <c r="A49">
        <v>12</v>
      </c>
      <c r="B49">
        <v>0.08</v>
      </c>
      <c r="F49">
        <v>0.14000000000000001</v>
      </c>
      <c r="G49">
        <v>0.21</v>
      </c>
      <c r="H49">
        <v>0.05</v>
      </c>
      <c r="J49">
        <v>0.13</v>
      </c>
      <c r="L49">
        <v>0.21</v>
      </c>
      <c r="M49">
        <v>0.17</v>
      </c>
      <c r="R49">
        <v>0.11</v>
      </c>
      <c r="T49">
        <v>12</v>
      </c>
    </row>
    <row r="50" spans="1:20" x14ac:dyDescent="0.2">
      <c r="A50">
        <v>13</v>
      </c>
      <c r="C50">
        <v>0.27</v>
      </c>
      <c r="I50">
        <v>0.02</v>
      </c>
      <c r="M50">
        <v>0.03</v>
      </c>
      <c r="T50">
        <v>13</v>
      </c>
    </row>
    <row r="51" spans="1:20" x14ac:dyDescent="0.2">
      <c r="A51">
        <v>14</v>
      </c>
      <c r="T51">
        <v>14</v>
      </c>
    </row>
    <row r="52" spans="1:20" x14ac:dyDescent="0.2">
      <c r="A52">
        <v>15</v>
      </c>
      <c r="T52">
        <v>15</v>
      </c>
    </row>
    <row r="53" spans="1:20" x14ac:dyDescent="0.2">
      <c r="A53">
        <v>16</v>
      </c>
      <c r="T53">
        <v>16</v>
      </c>
    </row>
    <row r="54" spans="1:20" x14ac:dyDescent="0.2">
      <c r="A54">
        <v>17</v>
      </c>
      <c r="L54">
        <v>0.2</v>
      </c>
      <c r="O54">
        <v>0.15</v>
      </c>
      <c r="T54">
        <v>17</v>
      </c>
    </row>
    <row r="55" spans="1:20" x14ac:dyDescent="0.2">
      <c r="A55">
        <v>18</v>
      </c>
      <c r="B55">
        <v>0.12</v>
      </c>
      <c r="D55">
        <v>0.14000000000000001</v>
      </c>
      <c r="H55">
        <v>0.33</v>
      </c>
      <c r="I55">
        <v>0.42</v>
      </c>
      <c r="L55">
        <v>0.28000000000000003</v>
      </c>
      <c r="M55">
        <v>0.42</v>
      </c>
      <c r="N55">
        <v>0.25</v>
      </c>
      <c r="O55">
        <v>0.4</v>
      </c>
      <c r="T55">
        <v>18</v>
      </c>
    </row>
    <row r="56" spans="1:20" x14ac:dyDescent="0.2">
      <c r="A56">
        <v>19</v>
      </c>
      <c r="B56">
        <v>0.06</v>
      </c>
      <c r="D56">
        <v>0.04</v>
      </c>
      <c r="F56">
        <v>0.46</v>
      </c>
      <c r="J56">
        <v>0.54</v>
      </c>
      <c r="P56">
        <v>0.47</v>
      </c>
      <c r="S56">
        <v>0.03</v>
      </c>
      <c r="T56">
        <v>19</v>
      </c>
    </row>
    <row r="57" spans="1:20" x14ac:dyDescent="0.2">
      <c r="A57">
        <v>20</v>
      </c>
      <c r="C57">
        <v>0.61</v>
      </c>
      <c r="I57">
        <v>0.13</v>
      </c>
      <c r="J57">
        <v>0.02</v>
      </c>
      <c r="M57">
        <v>0.05</v>
      </c>
      <c r="P57">
        <v>0.06</v>
      </c>
      <c r="T57">
        <v>20</v>
      </c>
    </row>
    <row r="58" spans="1:20" x14ac:dyDescent="0.2">
      <c r="A58">
        <v>21</v>
      </c>
      <c r="E58">
        <v>0.68</v>
      </c>
      <c r="M58">
        <v>0.1</v>
      </c>
      <c r="O58">
        <v>0.05</v>
      </c>
      <c r="T58">
        <v>21</v>
      </c>
    </row>
    <row r="59" spans="1:20" x14ac:dyDescent="0.2">
      <c r="A59">
        <v>22</v>
      </c>
      <c r="B59">
        <v>0.32</v>
      </c>
      <c r="M59">
        <v>0.01</v>
      </c>
      <c r="T59">
        <v>22</v>
      </c>
    </row>
    <row r="60" spans="1:20" x14ac:dyDescent="0.2">
      <c r="A60">
        <v>23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T62">
        <v>25</v>
      </c>
    </row>
    <row r="63" spans="1:20" x14ac:dyDescent="0.2">
      <c r="A63">
        <v>26</v>
      </c>
      <c r="T63">
        <v>26</v>
      </c>
    </row>
    <row r="64" spans="1:20" x14ac:dyDescent="0.2">
      <c r="A64">
        <v>27</v>
      </c>
      <c r="T64">
        <v>27</v>
      </c>
    </row>
    <row r="65" spans="1:20" x14ac:dyDescent="0.2">
      <c r="A65">
        <v>28</v>
      </c>
      <c r="C65">
        <v>0.05</v>
      </c>
      <c r="G65">
        <v>0.37</v>
      </c>
      <c r="T65">
        <v>28</v>
      </c>
    </row>
    <row r="66" spans="1:20" x14ac:dyDescent="0.2">
      <c r="A66">
        <v>29</v>
      </c>
      <c r="T66">
        <v>29</v>
      </c>
    </row>
    <row r="67" spans="1:20" x14ac:dyDescent="0.2">
      <c r="A67">
        <v>30</v>
      </c>
      <c r="K67">
        <v>0.65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s="1" t="s">
        <v>37</v>
      </c>
      <c r="B69" s="1">
        <f t="shared" ref="B69:S69" si="17">SUM(B38:B68)</f>
        <v>0.74</v>
      </c>
      <c r="C69" s="1">
        <f t="shared" si="17"/>
        <v>1.45</v>
      </c>
      <c r="D69" s="1">
        <f t="shared" si="17"/>
        <v>0.3</v>
      </c>
      <c r="E69" s="1">
        <f t="shared" si="17"/>
        <v>0.88000000000000012</v>
      </c>
      <c r="F69" s="1">
        <f t="shared" si="17"/>
        <v>0.74</v>
      </c>
      <c r="G69" s="1">
        <f t="shared" si="17"/>
        <v>0.57999999999999996</v>
      </c>
      <c r="H69" s="1">
        <f t="shared" si="17"/>
        <v>0.5</v>
      </c>
      <c r="I69" s="1">
        <f t="shared" si="17"/>
        <v>0.84</v>
      </c>
      <c r="J69" s="1">
        <f t="shared" si="17"/>
        <v>0.81</v>
      </c>
      <c r="K69" s="1">
        <f t="shared" si="17"/>
        <v>0.95</v>
      </c>
      <c r="L69" s="1">
        <f t="shared" si="17"/>
        <v>0.83000000000000007</v>
      </c>
      <c r="M69" s="1">
        <f t="shared" si="17"/>
        <v>1.0600000000000003</v>
      </c>
      <c r="N69" s="1">
        <f t="shared" si="17"/>
        <v>0.25</v>
      </c>
      <c r="O69" s="1">
        <f t="shared" si="17"/>
        <v>0.88000000000000012</v>
      </c>
      <c r="P69" s="1">
        <f t="shared" si="17"/>
        <v>0.69</v>
      </c>
      <c r="Q69" s="1">
        <f t="shared" si="17"/>
        <v>0.21000000000000002</v>
      </c>
      <c r="R69" s="1">
        <f t="shared" si="17"/>
        <v>0.36</v>
      </c>
      <c r="S69" s="1">
        <f t="shared" si="17"/>
        <v>0.08</v>
      </c>
      <c r="T69" s="1"/>
    </row>
    <row r="71" spans="1:20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  <c r="S71" t="s">
        <v>82</v>
      </c>
    </row>
    <row r="73" spans="1:20" x14ac:dyDescent="0.2">
      <c r="A73">
        <v>1</v>
      </c>
      <c r="I73">
        <v>0.09</v>
      </c>
      <c r="L73">
        <v>0.08</v>
      </c>
      <c r="O73">
        <v>0.09</v>
      </c>
      <c r="T73">
        <v>1</v>
      </c>
    </row>
    <row r="74" spans="1:20" x14ac:dyDescent="0.2">
      <c r="A74">
        <v>2</v>
      </c>
      <c r="B74">
        <v>7.0000000000000007E-2</v>
      </c>
      <c r="D74">
        <v>0.05</v>
      </c>
      <c r="E74">
        <v>0.12</v>
      </c>
      <c r="F74">
        <v>0.16</v>
      </c>
      <c r="J74">
        <v>7.0000000000000007E-2</v>
      </c>
      <c r="K74">
        <v>0.12</v>
      </c>
      <c r="M74">
        <v>0.06</v>
      </c>
      <c r="P74">
        <v>0.15</v>
      </c>
      <c r="T74">
        <v>2</v>
      </c>
    </row>
    <row r="75" spans="1:20" x14ac:dyDescent="0.2">
      <c r="A75">
        <v>3</v>
      </c>
      <c r="D75">
        <v>0.05</v>
      </c>
      <c r="I75">
        <v>0.22</v>
      </c>
      <c r="L75">
        <v>0.04</v>
      </c>
      <c r="N75">
        <v>0.31</v>
      </c>
      <c r="R75">
        <v>0.15</v>
      </c>
      <c r="T75">
        <v>3</v>
      </c>
    </row>
    <row r="76" spans="1:20" x14ac:dyDescent="0.2">
      <c r="A76">
        <v>4</v>
      </c>
      <c r="C76">
        <v>0.22</v>
      </c>
      <c r="D76">
        <v>0.25</v>
      </c>
      <c r="E76">
        <v>0.16</v>
      </c>
      <c r="F76">
        <v>0.21</v>
      </c>
      <c r="G76">
        <v>0.17</v>
      </c>
      <c r="J76">
        <v>0.18</v>
      </c>
      <c r="L76">
        <v>0.25</v>
      </c>
      <c r="M76">
        <v>0.2</v>
      </c>
      <c r="O76">
        <v>0.17</v>
      </c>
      <c r="P76">
        <v>0.17</v>
      </c>
      <c r="R76">
        <v>0.15</v>
      </c>
      <c r="S76">
        <v>0.13</v>
      </c>
      <c r="T76">
        <v>4</v>
      </c>
    </row>
    <row r="77" spans="1:20" x14ac:dyDescent="0.2">
      <c r="A77">
        <v>5</v>
      </c>
      <c r="H77">
        <v>0.21</v>
      </c>
      <c r="J77">
        <v>0.02</v>
      </c>
      <c r="L77">
        <v>0.02</v>
      </c>
      <c r="M77">
        <v>0.02</v>
      </c>
      <c r="T77">
        <v>5</v>
      </c>
    </row>
    <row r="78" spans="1:20" x14ac:dyDescent="0.2">
      <c r="A78">
        <v>6</v>
      </c>
      <c r="T78">
        <v>6</v>
      </c>
    </row>
    <row r="79" spans="1:20" x14ac:dyDescent="0.2">
      <c r="A79">
        <v>7</v>
      </c>
      <c r="T79">
        <v>7</v>
      </c>
    </row>
    <row r="80" spans="1:20" x14ac:dyDescent="0.2">
      <c r="A80">
        <v>8</v>
      </c>
      <c r="H80">
        <v>0.02</v>
      </c>
      <c r="J80">
        <v>0.01</v>
      </c>
      <c r="T80">
        <v>8</v>
      </c>
    </row>
    <row r="81" spans="1:20" x14ac:dyDescent="0.2">
      <c r="A81">
        <v>9</v>
      </c>
      <c r="T81">
        <v>9</v>
      </c>
    </row>
    <row r="82" spans="1:20" x14ac:dyDescent="0.2">
      <c r="A82">
        <v>10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T84">
        <v>12</v>
      </c>
    </row>
    <row r="85" spans="1:20" x14ac:dyDescent="0.2">
      <c r="A85">
        <v>13</v>
      </c>
      <c r="H85">
        <v>0.02</v>
      </c>
      <c r="L85">
        <v>0.03</v>
      </c>
      <c r="R85">
        <v>0.16</v>
      </c>
      <c r="T85">
        <v>13</v>
      </c>
    </row>
    <row r="86" spans="1:20" x14ac:dyDescent="0.2">
      <c r="A86">
        <v>14</v>
      </c>
      <c r="C86">
        <v>0.17</v>
      </c>
      <c r="E86">
        <v>0.2</v>
      </c>
      <c r="F86">
        <v>0.16</v>
      </c>
      <c r="G86">
        <v>0.14000000000000001</v>
      </c>
      <c r="H86">
        <v>0.16</v>
      </c>
      <c r="I86">
        <v>0.14000000000000001</v>
      </c>
      <c r="L86">
        <v>0.13</v>
      </c>
      <c r="M86">
        <v>0.15</v>
      </c>
      <c r="O86">
        <v>0.2</v>
      </c>
      <c r="P86">
        <v>0.19</v>
      </c>
      <c r="Q86">
        <v>0.02</v>
      </c>
      <c r="S86">
        <v>0.11</v>
      </c>
      <c r="T86">
        <v>14</v>
      </c>
    </row>
    <row r="87" spans="1:20" x14ac:dyDescent="0.2">
      <c r="A87">
        <v>15</v>
      </c>
      <c r="B87">
        <v>0.28000000000000003</v>
      </c>
      <c r="D87">
        <v>0.35</v>
      </c>
      <c r="E87">
        <v>0.09</v>
      </c>
      <c r="F87">
        <v>0.22</v>
      </c>
      <c r="G87">
        <v>0.2</v>
      </c>
      <c r="I87">
        <v>0.28000000000000003</v>
      </c>
      <c r="J87">
        <v>0.28999999999999998</v>
      </c>
      <c r="L87">
        <v>0.14000000000000001</v>
      </c>
      <c r="M87">
        <v>0.3</v>
      </c>
      <c r="O87">
        <v>0.13</v>
      </c>
      <c r="P87">
        <v>0.12</v>
      </c>
      <c r="Q87">
        <v>0.6</v>
      </c>
      <c r="R87">
        <v>0.26</v>
      </c>
      <c r="T87">
        <v>15</v>
      </c>
    </row>
    <row r="88" spans="1:20" x14ac:dyDescent="0.2">
      <c r="A88">
        <v>16</v>
      </c>
      <c r="C88">
        <v>0.44</v>
      </c>
      <c r="F88">
        <v>0.12</v>
      </c>
      <c r="G88">
        <v>0.1</v>
      </c>
      <c r="H88">
        <v>0.2</v>
      </c>
      <c r="I88">
        <v>0.1</v>
      </c>
      <c r="L88">
        <v>0.08</v>
      </c>
      <c r="N88">
        <v>0.02</v>
      </c>
      <c r="O88">
        <v>0.11</v>
      </c>
      <c r="P88">
        <v>0.17</v>
      </c>
      <c r="Q88">
        <v>0.05</v>
      </c>
      <c r="S88">
        <v>0.09</v>
      </c>
      <c r="T88">
        <v>16</v>
      </c>
    </row>
    <row r="89" spans="1:20" x14ac:dyDescent="0.2">
      <c r="A89">
        <v>17</v>
      </c>
      <c r="B89">
        <v>0.15</v>
      </c>
      <c r="D89">
        <v>0.35</v>
      </c>
      <c r="E89">
        <v>0.11</v>
      </c>
      <c r="F89">
        <v>0.34</v>
      </c>
      <c r="G89">
        <v>0.28999999999999998</v>
      </c>
      <c r="H89">
        <v>0.25</v>
      </c>
      <c r="I89">
        <v>0.37</v>
      </c>
      <c r="J89">
        <v>0.06</v>
      </c>
      <c r="L89">
        <v>0.27</v>
      </c>
      <c r="M89">
        <v>0.2</v>
      </c>
      <c r="N89">
        <v>0.15</v>
      </c>
      <c r="O89">
        <v>0.31</v>
      </c>
      <c r="R89">
        <v>0.22</v>
      </c>
      <c r="S89">
        <v>0.15</v>
      </c>
      <c r="T89">
        <v>17</v>
      </c>
    </row>
    <row r="90" spans="1:20" x14ac:dyDescent="0.2">
      <c r="A90">
        <v>18</v>
      </c>
      <c r="B90">
        <v>0.23</v>
      </c>
      <c r="C90">
        <v>0.37</v>
      </c>
      <c r="E90">
        <v>0.23</v>
      </c>
      <c r="G90">
        <v>0.01</v>
      </c>
      <c r="J90">
        <v>0.28000000000000003</v>
      </c>
      <c r="K90">
        <v>1.05</v>
      </c>
      <c r="M90">
        <v>0.12</v>
      </c>
      <c r="N90">
        <v>0.16</v>
      </c>
      <c r="P90">
        <v>0.26</v>
      </c>
      <c r="Q90">
        <v>0.2</v>
      </c>
      <c r="S90">
        <v>0.01</v>
      </c>
      <c r="T90">
        <v>18</v>
      </c>
    </row>
    <row r="91" spans="1:20" x14ac:dyDescent="0.2">
      <c r="A91">
        <v>19</v>
      </c>
      <c r="C91">
        <v>0.25</v>
      </c>
      <c r="F91">
        <v>0.28999999999999998</v>
      </c>
      <c r="H91">
        <v>0.3</v>
      </c>
      <c r="L91">
        <v>0.31</v>
      </c>
      <c r="M91">
        <v>0.01</v>
      </c>
      <c r="O91">
        <v>0.3</v>
      </c>
      <c r="S91">
        <v>0.31</v>
      </c>
      <c r="T91">
        <v>19</v>
      </c>
    </row>
    <row r="92" spans="1:20" x14ac:dyDescent="0.2">
      <c r="A92">
        <v>20</v>
      </c>
      <c r="D92">
        <v>0.1</v>
      </c>
      <c r="E92">
        <v>0.4</v>
      </c>
      <c r="G92">
        <v>0.27</v>
      </c>
      <c r="I92">
        <v>0.27</v>
      </c>
      <c r="J92">
        <v>0.36</v>
      </c>
      <c r="M92">
        <v>0.22</v>
      </c>
      <c r="P92">
        <v>0.36</v>
      </c>
      <c r="Q92">
        <v>0.2</v>
      </c>
      <c r="R92">
        <v>0.3</v>
      </c>
      <c r="T92">
        <v>20</v>
      </c>
    </row>
    <row r="93" spans="1:20" x14ac:dyDescent="0.2">
      <c r="A93">
        <v>21</v>
      </c>
      <c r="M93">
        <v>0.01</v>
      </c>
      <c r="T93">
        <v>21</v>
      </c>
    </row>
    <row r="94" spans="1:20" x14ac:dyDescent="0.2">
      <c r="A94">
        <v>22</v>
      </c>
      <c r="F94">
        <v>0.09</v>
      </c>
      <c r="H94">
        <v>0.09</v>
      </c>
      <c r="O94">
        <v>0.12</v>
      </c>
      <c r="S94">
        <v>0.09</v>
      </c>
      <c r="T94">
        <v>22</v>
      </c>
    </row>
    <row r="95" spans="1:20" x14ac:dyDescent="0.2">
      <c r="A95">
        <v>23</v>
      </c>
      <c r="B95">
        <v>0.09</v>
      </c>
      <c r="D95">
        <v>0.1</v>
      </c>
      <c r="E95">
        <v>0.47</v>
      </c>
      <c r="F95">
        <v>0.32</v>
      </c>
      <c r="G95">
        <v>0.22</v>
      </c>
      <c r="H95">
        <v>0.12</v>
      </c>
      <c r="J95">
        <v>0.15</v>
      </c>
      <c r="L95">
        <v>0.21</v>
      </c>
      <c r="M95">
        <v>0.18</v>
      </c>
      <c r="N95">
        <v>0.7</v>
      </c>
      <c r="O95">
        <v>0.13</v>
      </c>
      <c r="P95">
        <v>0.44</v>
      </c>
      <c r="R95">
        <v>0.25</v>
      </c>
      <c r="T95">
        <v>23</v>
      </c>
    </row>
    <row r="96" spans="1:20" x14ac:dyDescent="0.2">
      <c r="A96">
        <v>24</v>
      </c>
      <c r="B96">
        <v>0.25</v>
      </c>
      <c r="C96">
        <v>0.37</v>
      </c>
      <c r="D96">
        <v>0.15</v>
      </c>
      <c r="E96">
        <v>0.15</v>
      </c>
      <c r="F96">
        <v>0.11</v>
      </c>
      <c r="G96">
        <v>0.16</v>
      </c>
      <c r="I96">
        <v>0.41</v>
      </c>
      <c r="L96">
        <v>0.28000000000000003</v>
      </c>
      <c r="M96">
        <v>0.14000000000000001</v>
      </c>
      <c r="O96">
        <v>0.17</v>
      </c>
      <c r="P96">
        <v>0.22</v>
      </c>
      <c r="R96">
        <v>0.15</v>
      </c>
      <c r="S96">
        <v>0.19</v>
      </c>
      <c r="T96">
        <v>24</v>
      </c>
    </row>
    <row r="97" spans="1:20" x14ac:dyDescent="0.2">
      <c r="A97">
        <v>25</v>
      </c>
      <c r="E97">
        <v>0.02</v>
      </c>
      <c r="H97">
        <v>0.27</v>
      </c>
      <c r="J97">
        <v>0.28000000000000003</v>
      </c>
      <c r="N97">
        <v>0.15</v>
      </c>
      <c r="Q97">
        <v>0.3</v>
      </c>
      <c r="S97">
        <v>0.05</v>
      </c>
      <c r="T97">
        <v>25</v>
      </c>
    </row>
    <row r="98" spans="1:20" x14ac:dyDescent="0.2">
      <c r="A98">
        <v>26</v>
      </c>
      <c r="K98">
        <v>0.35</v>
      </c>
      <c r="T98">
        <v>26</v>
      </c>
    </row>
    <row r="99" spans="1:20" x14ac:dyDescent="0.2">
      <c r="A99">
        <v>27</v>
      </c>
      <c r="T99">
        <v>27</v>
      </c>
    </row>
    <row r="100" spans="1:20" x14ac:dyDescent="0.2">
      <c r="A100">
        <v>28</v>
      </c>
      <c r="T100">
        <v>28</v>
      </c>
    </row>
    <row r="101" spans="1:20" x14ac:dyDescent="0.2">
      <c r="A101">
        <v>29</v>
      </c>
      <c r="C101">
        <v>0.09</v>
      </c>
      <c r="E101">
        <v>0.02</v>
      </c>
      <c r="F101">
        <v>0.05</v>
      </c>
      <c r="H101">
        <v>0.03</v>
      </c>
      <c r="L101">
        <v>0.02</v>
      </c>
      <c r="M101">
        <v>0.04</v>
      </c>
      <c r="Q101">
        <v>0.1</v>
      </c>
      <c r="T101">
        <v>29</v>
      </c>
    </row>
    <row r="102" spans="1:20" x14ac:dyDescent="0.2">
      <c r="A102">
        <v>30</v>
      </c>
      <c r="B102">
        <v>0.01</v>
      </c>
      <c r="I102">
        <v>0.01</v>
      </c>
      <c r="M102">
        <v>0.01</v>
      </c>
      <c r="T102">
        <v>30</v>
      </c>
    </row>
    <row r="103" spans="1:20" x14ac:dyDescent="0.2">
      <c r="A103">
        <v>31</v>
      </c>
      <c r="T103">
        <v>31</v>
      </c>
    </row>
    <row r="104" spans="1:20" x14ac:dyDescent="0.2">
      <c r="A104" s="1" t="s">
        <v>37</v>
      </c>
      <c r="B104" s="1">
        <f t="shared" ref="B104:S104" si="18">SUM(B73:B103)</f>
        <v>1.0799999999999998</v>
      </c>
      <c r="C104" s="1">
        <f t="shared" si="18"/>
        <v>1.9100000000000004</v>
      </c>
      <c r="D104" s="1">
        <f t="shared" si="18"/>
        <v>1.4</v>
      </c>
      <c r="E104" s="1">
        <f t="shared" si="18"/>
        <v>1.97</v>
      </c>
      <c r="F104" s="1">
        <f t="shared" si="18"/>
        <v>2.0699999999999998</v>
      </c>
      <c r="G104" s="1">
        <f t="shared" si="18"/>
        <v>1.5599999999999998</v>
      </c>
      <c r="H104" s="1">
        <f t="shared" si="18"/>
        <v>1.6700000000000002</v>
      </c>
      <c r="I104" s="1">
        <f t="shared" si="18"/>
        <v>1.89</v>
      </c>
      <c r="J104" s="1">
        <f t="shared" si="18"/>
        <v>1.7</v>
      </c>
      <c r="K104" s="1">
        <f t="shared" si="18"/>
        <v>1.52</v>
      </c>
      <c r="L104" s="1">
        <f t="shared" si="18"/>
        <v>1.86</v>
      </c>
      <c r="M104" s="1">
        <f t="shared" si="18"/>
        <v>1.66</v>
      </c>
      <c r="N104" s="1">
        <f t="shared" si="18"/>
        <v>1.4899999999999998</v>
      </c>
      <c r="O104" s="1">
        <f t="shared" si="18"/>
        <v>1.73</v>
      </c>
      <c r="P104" s="1">
        <f t="shared" si="18"/>
        <v>2.08</v>
      </c>
      <c r="Q104" s="1">
        <f t="shared" si="18"/>
        <v>1.4700000000000002</v>
      </c>
      <c r="R104" s="1">
        <f t="shared" si="18"/>
        <v>1.64</v>
      </c>
      <c r="S104" s="1">
        <f t="shared" si="18"/>
        <v>1.1300000000000001</v>
      </c>
      <c r="T104" s="1"/>
    </row>
    <row r="106" spans="1:20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  <c r="S106" t="s">
        <v>80</v>
      </c>
    </row>
    <row r="108" spans="1:20" x14ac:dyDescent="0.2">
      <c r="A108">
        <v>1</v>
      </c>
      <c r="B108">
        <v>0.15</v>
      </c>
      <c r="D108">
        <v>0.14000000000000001</v>
      </c>
      <c r="E108">
        <v>0.11</v>
      </c>
      <c r="F108">
        <v>0.11</v>
      </c>
      <c r="H108">
        <v>0.11</v>
      </c>
      <c r="I108">
        <v>0.15</v>
      </c>
      <c r="J108">
        <v>0.12</v>
      </c>
      <c r="L108">
        <v>0.14000000000000001</v>
      </c>
      <c r="M108">
        <v>0.12</v>
      </c>
      <c r="N108">
        <v>0.08</v>
      </c>
      <c r="O108">
        <v>0.18</v>
      </c>
      <c r="P108">
        <v>0.14000000000000001</v>
      </c>
      <c r="Q108">
        <v>0.15</v>
      </c>
      <c r="R108">
        <v>0.15</v>
      </c>
      <c r="S108">
        <v>0.12</v>
      </c>
      <c r="T108">
        <v>1</v>
      </c>
    </row>
    <row r="109" spans="1:20" x14ac:dyDescent="0.2">
      <c r="A109">
        <v>2</v>
      </c>
      <c r="B109">
        <v>0.25</v>
      </c>
      <c r="D109">
        <v>0.26</v>
      </c>
      <c r="F109">
        <v>0.25</v>
      </c>
      <c r="G109">
        <v>0.45</v>
      </c>
      <c r="H109">
        <v>0.02</v>
      </c>
      <c r="I109">
        <v>0.25</v>
      </c>
      <c r="K109">
        <v>0.15</v>
      </c>
      <c r="L109">
        <v>0.26</v>
      </c>
      <c r="M109">
        <v>0.04</v>
      </c>
      <c r="O109">
        <v>0.3</v>
      </c>
      <c r="P109">
        <v>0.28999999999999998</v>
      </c>
      <c r="S109">
        <v>0.22</v>
      </c>
      <c r="T109">
        <v>2</v>
      </c>
    </row>
    <row r="110" spans="1:20" x14ac:dyDescent="0.2">
      <c r="A110">
        <v>3</v>
      </c>
      <c r="B110">
        <v>0.15</v>
      </c>
      <c r="C110">
        <v>0.53</v>
      </c>
      <c r="D110">
        <v>0.08</v>
      </c>
      <c r="E110">
        <v>0.51</v>
      </c>
      <c r="G110">
        <v>0.13</v>
      </c>
      <c r="H110">
        <v>0.2</v>
      </c>
      <c r="I110">
        <v>0.15</v>
      </c>
      <c r="J110">
        <v>0.43</v>
      </c>
      <c r="K110">
        <v>0.35</v>
      </c>
      <c r="L110">
        <v>0.31</v>
      </c>
      <c r="M110">
        <v>0.34</v>
      </c>
      <c r="O110">
        <v>0.18</v>
      </c>
      <c r="P110">
        <v>0.2</v>
      </c>
      <c r="R110">
        <v>0.63</v>
      </c>
      <c r="S110">
        <v>0.32</v>
      </c>
      <c r="T110">
        <v>3</v>
      </c>
    </row>
    <row r="111" spans="1:20" x14ac:dyDescent="0.2">
      <c r="A111">
        <v>4</v>
      </c>
      <c r="B111">
        <v>0.2</v>
      </c>
      <c r="C111">
        <v>0.24</v>
      </c>
      <c r="D111">
        <v>0.24</v>
      </c>
      <c r="E111">
        <v>0.23</v>
      </c>
      <c r="F111">
        <v>0.31</v>
      </c>
      <c r="G111">
        <v>0.18</v>
      </c>
      <c r="H111">
        <v>0.3</v>
      </c>
      <c r="I111">
        <v>0.2</v>
      </c>
      <c r="J111">
        <v>0.17</v>
      </c>
      <c r="K111">
        <v>0.15</v>
      </c>
      <c r="L111">
        <v>0.15</v>
      </c>
      <c r="M111">
        <v>0.2</v>
      </c>
      <c r="O111">
        <v>0.16</v>
      </c>
      <c r="P111">
        <v>0.25</v>
      </c>
      <c r="Q111">
        <v>0.3</v>
      </c>
      <c r="S111">
        <v>0.09</v>
      </c>
      <c r="T111">
        <v>4</v>
      </c>
    </row>
    <row r="112" spans="1:20" x14ac:dyDescent="0.2">
      <c r="A112">
        <v>5</v>
      </c>
      <c r="N112">
        <v>0.57999999999999996</v>
      </c>
      <c r="R112">
        <v>0.28000000000000003</v>
      </c>
      <c r="T112">
        <v>5</v>
      </c>
    </row>
    <row r="113" spans="1:20" x14ac:dyDescent="0.2">
      <c r="A113">
        <v>6</v>
      </c>
      <c r="D113">
        <v>0.15</v>
      </c>
      <c r="F113">
        <v>0.22</v>
      </c>
      <c r="G113">
        <v>0.06</v>
      </c>
      <c r="H113">
        <v>0.14000000000000001</v>
      </c>
      <c r="L113">
        <v>0.13</v>
      </c>
      <c r="M113">
        <v>0.02</v>
      </c>
      <c r="O113">
        <v>0.06</v>
      </c>
      <c r="P113">
        <v>0.14000000000000001</v>
      </c>
      <c r="Q113">
        <v>0.15</v>
      </c>
      <c r="S113">
        <v>0.04</v>
      </c>
      <c r="T113">
        <v>6</v>
      </c>
    </row>
    <row r="114" spans="1:20" x14ac:dyDescent="0.2">
      <c r="A114">
        <v>7</v>
      </c>
      <c r="C114">
        <v>0.23</v>
      </c>
      <c r="E114">
        <v>0.1</v>
      </c>
      <c r="J114">
        <v>0.08</v>
      </c>
      <c r="K114">
        <v>0.45</v>
      </c>
      <c r="M114">
        <v>0.14000000000000001</v>
      </c>
      <c r="N114">
        <v>0.06</v>
      </c>
      <c r="R114">
        <v>0.08</v>
      </c>
      <c r="T114">
        <v>7</v>
      </c>
    </row>
    <row r="115" spans="1:20" x14ac:dyDescent="0.2">
      <c r="A115">
        <v>8</v>
      </c>
      <c r="B115">
        <v>7.0000000000000007E-2</v>
      </c>
      <c r="D115">
        <v>0.15</v>
      </c>
      <c r="E115">
        <v>7.0000000000000007E-2</v>
      </c>
      <c r="F115">
        <v>0.09</v>
      </c>
      <c r="G115">
        <v>0.1</v>
      </c>
      <c r="H115">
        <v>0.17</v>
      </c>
      <c r="I115">
        <v>7.0000000000000007E-2</v>
      </c>
      <c r="J115">
        <v>0.12</v>
      </c>
      <c r="L115">
        <v>0.13</v>
      </c>
      <c r="M115">
        <v>0.05</v>
      </c>
      <c r="N115">
        <v>0.08</v>
      </c>
      <c r="O115">
        <v>0.13</v>
      </c>
      <c r="P115">
        <v>0.09</v>
      </c>
      <c r="S115">
        <v>0.08</v>
      </c>
      <c r="T115">
        <v>8</v>
      </c>
    </row>
    <row r="116" spans="1:20" x14ac:dyDescent="0.2">
      <c r="A116">
        <v>9</v>
      </c>
      <c r="C116">
        <v>0.14000000000000001</v>
      </c>
      <c r="F116">
        <v>0.22</v>
      </c>
      <c r="H116">
        <v>0.08</v>
      </c>
      <c r="L116">
        <v>0.17</v>
      </c>
      <c r="O116">
        <v>0.06</v>
      </c>
      <c r="R116">
        <v>0.2</v>
      </c>
      <c r="S116">
        <v>0.05</v>
      </c>
      <c r="T116">
        <v>9</v>
      </c>
    </row>
    <row r="117" spans="1:20" x14ac:dyDescent="0.2">
      <c r="A117">
        <v>10</v>
      </c>
      <c r="B117">
        <v>0.34</v>
      </c>
      <c r="C117">
        <v>0.26</v>
      </c>
      <c r="D117">
        <v>0.25</v>
      </c>
      <c r="E117">
        <v>0.38</v>
      </c>
      <c r="F117">
        <v>0.04</v>
      </c>
      <c r="G117">
        <v>0.28999999999999998</v>
      </c>
      <c r="H117">
        <v>0.21</v>
      </c>
      <c r="I117">
        <v>0.34</v>
      </c>
      <c r="J117">
        <v>0.26</v>
      </c>
      <c r="L117">
        <v>7.0000000000000007E-2</v>
      </c>
      <c r="M117">
        <v>0.2</v>
      </c>
      <c r="N117">
        <v>0.31</v>
      </c>
      <c r="O117">
        <v>0.28999999999999998</v>
      </c>
      <c r="P117">
        <v>0.51</v>
      </c>
      <c r="Q117">
        <v>0.2</v>
      </c>
      <c r="S117">
        <v>0.18</v>
      </c>
      <c r="T117">
        <v>10</v>
      </c>
    </row>
    <row r="118" spans="1:20" x14ac:dyDescent="0.2">
      <c r="A118">
        <v>11</v>
      </c>
      <c r="E118">
        <v>0.02</v>
      </c>
      <c r="F118">
        <v>0.02</v>
      </c>
      <c r="M118">
        <v>0.01</v>
      </c>
      <c r="S118">
        <v>0.02</v>
      </c>
      <c r="T118">
        <v>11</v>
      </c>
    </row>
    <row r="119" spans="1:20" x14ac:dyDescent="0.2">
      <c r="A119">
        <v>12</v>
      </c>
      <c r="L119">
        <v>0.08</v>
      </c>
      <c r="N119">
        <v>0.02</v>
      </c>
      <c r="O119">
        <v>0.11</v>
      </c>
      <c r="R119">
        <v>0.22</v>
      </c>
      <c r="T119">
        <v>12</v>
      </c>
    </row>
    <row r="120" spans="1:20" x14ac:dyDescent="0.2">
      <c r="A120">
        <v>13</v>
      </c>
      <c r="B120">
        <v>0.1</v>
      </c>
      <c r="D120">
        <v>0.13</v>
      </c>
      <c r="E120">
        <v>0.13</v>
      </c>
      <c r="F120">
        <v>0.22</v>
      </c>
      <c r="H120">
        <v>0.05</v>
      </c>
      <c r="I120">
        <v>0.1</v>
      </c>
      <c r="M120">
        <v>0.1</v>
      </c>
      <c r="P120">
        <v>0.12</v>
      </c>
      <c r="S120">
        <v>0.04</v>
      </c>
      <c r="T120">
        <v>13</v>
      </c>
    </row>
    <row r="121" spans="1:20" x14ac:dyDescent="0.2">
      <c r="A121">
        <v>14</v>
      </c>
      <c r="C121">
        <v>0.15</v>
      </c>
      <c r="E121">
        <v>0.06</v>
      </c>
      <c r="F121">
        <v>0.22</v>
      </c>
      <c r="G121">
        <v>0.15</v>
      </c>
      <c r="J121">
        <v>0.05</v>
      </c>
      <c r="M121">
        <v>0.05</v>
      </c>
      <c r="Q121">
        <v>0.15</v>
      </c>
      <c r="T121">
        <v>14</v>
      </c>
    </row>
    <row r="122" spans="1:20" x14ac:dyDescent="0.2">
      <c r="A122">
        <v>15</v>
      </c>
      <c r="B122">
        <v>0.02</v>
      </c>
      <c r="C122">
        <v>0.05</v>
      </c>
      <c r="D122">
        <v>0.04</v>
      </c>
      <c r="F122">
        <v>0.02</v>
      </c>
      <c r="I122">
        <v>0.02</v>
      </c>
      <c r="J122">
        <v>0.02</v>
      </c>
      <c r="M122">
        <v>0.05</v>
      </c>
      <c r="S122">
        <v>0.02</v>
      </c>
      <c r="T122">
        <v>15</v>
      </c>
    </row>
    <row r="123" spans="1:20" x14ac:dyDescent="0.2">
      <c r="A123">
        <v>16</v>
      </c>
      <c r="D123">
        <v>0.03</v>
      </c>
      <c r="F123">
        <v>0.04</v>
      </c>
      <c r="G123">
        <v>0.06</v>
      </c>
      <c r="K123">
        <v>0.28000000000000003</v>
      </c>
      <c r="L123">
        <v>0.02</v>
      </c>
      <c r="M123">
        <v>0.02</v>
      </c>
      <c r="Q123">
        <v>0.06</v>
      </c>
      <c r="T123">
        <v>16</v>
      </c>
    </row>
    <row r="124" spans="1:20" x14ac:dyDescent="0.2">
      <c r="A124">
        <v>17</v>
      </c>
      <c r="B124">
        <v>0.1</v>
      </c>
      <c r="D124">
        <v>0.14000000000000001</v>
      </c>
      <c r="E124">
        <v>0.03</v>
      </c>
      <c r="F124">
        <v>0.19</v>
      </c>
      <c r="G124">
        <v>0.13</v>
      </c>
      <c r="H124">
        <v>0.15</v>
      </c>
      <c r="I124">
        <v>0.1</v>
      </c>
      <c r="L124">
        <v>0.16</v>
      </c>
      <c r="M124">
        <v>0.03</v>
      </c>
      <c r="N124">
        <v>0.19</v>
      </c>
      <c r="O124">
        <v>0.2</v>
      </c>
      <c r="P124">
        <v>0.23</v>
      </c>
      <c r="R124">
        <v>0.18</v>
      </c>
      <c r="S124">
        <v>0.1</v>
      </c>
      <c r="T124">
        <v>17</v>
      </c>
    </row>
    <row r="125" spans="1:20" x14ac:dyDescent="0.2">
      <c r="A125">
        <v>18</v>
      </c>
      <c r="B125">
        <v>0.01</v>
      </c>
      <c r="C125">
        <v>0.18</v>
      </c>
      <c r="D125">
        <v>0.01</v>
      </c>
      <c r="E125">
        <v>0.28000000000000003</v>
      </c>
      <c r="F125">
        <v>0.02</v>
      </c>
      <c r="I125">
        <v>0.01</v>
      </c>
      <c r="J125">
        <v>0.15</v>
      </c>
      <c r="L125">
        <v>0.01</v>
      </c>
      <c r="M125">
        <v>0.1</v>
      </c>
      <c r="P125">
        <v>0.03</v>
      </c>
      <c r="R125">
        <v>0.03</v>
      </c>
      <c r="S125">
        <v>0.01</v>
      </c>
      <c r="T125">
        <v>18</v>
      </c>
    </row>
    <row r="126" spans="1:20" x14ac:dyDescent="0.2">
      <c r="A126">
        <v>19</v>
      </c>
      <c r="T126">
        <v>19</v>
      </c>
    </row>
    <row r="127" spans="1:20" x14ac:dyDescent="0.2">
      <c r="A127">
        <v>20</v>
      </c>
      <c r="F127">
        <v>0.02</v>
      </c>
      <c r="R127">
        <v>0.02</v>
      </c>
      <c r="T127">
        <v>20</v>
      </c>
    </row>
    <row r="128" spans="1:20" x14ac:dyDescent="0.2">
      <c r="A128">
        <v>21</v>
      </c>
      <c r="C128">
        <v>0.19</v>
      </c>
      <c r="E128">
        <v>0.04</v>
      </c>
      <c r="L128">
        <v>7.0000000000000007E-2</v>
      </c>
      <c r="M128">
        <v>0.14000000000000001</v>
      </c>
      <c r="R128">
        <v>7.0000000000000007E-2</v>
      </c>
      <c r="T128">
        <v>21</v>
      </c>
    </row>
    <row r="129" spans="1:20" x14ac:dyDescent="0.2">
      <c r="A129">
        <v>22</v>
      </c>
      <c r="B129">
        <v>0.05</v>
      </c>
      <c r="C129">
        <v>0.18</v>
      </c>
      <c r="D129">
        <v>0.04</v>
      </c>
      <c r="E129">
        <v>0.1</v>
      </c>
      <c r="F129">
        <v>0.44</v>
      </c>
      <c r="G129">
        <v>0.06</v>
      </c>
      <c r="H129">
        <v>0.08</v>
      </c>
      <c r="I129">
        <v>0.05</v>
      </c>
      <c r="J129">
        <v>7.0000000000000007E-2</v>
      </c>
      <c r="M129">
        <v>0.24</v>
      </c>
      <c r="N129">
        <v>0.19</v>
      </c>
      <c r="O129">
        <v>0.06</v>
      </c>
      <c r="Q129">
        <v>0.2</v>
      </c>
      <c r="S129">
        <v>0.13</v>
      </c>
      <c r="T129">
        <v>22</v>
      </c>
    </row>
    <row r="130" spans="1:20" x14ac:dyDescent="0.2">
      <c r="A130">
        <v>23</v>
      </c>
      <c r="B130">
        <v>0.28000000000000003</v>
      </c>
      <c r="D130">
        <v>0.16</v>
      </c>
      <c r="F130">
        <v>0.16</v>
      </c>
      <c r="H130">
        <v>0.2</v>
      </c>
      <c r="I130">
        <v>0.28000000000000003</v>
      </c>
      <c r="L130">
        <v>0.21</v>
      </c>
      <c r="O130">
        <v>0.18</v>
      </c>
      <c r="Q130">
        <v>0.3</v>
      </c>
      <c r="R130">
        <v>0.15</v>
      </c>
      <c r="S130">
        <v>0.17</v>
      </c>
      <c r="T130">
        <v>23</v>
      </c>
    </row>
    <row r="131" spans="1:20" x14ac:dyDescent="0.2">
      <c r="A131">
        <v>24</v>
      </c>
      <c r="C131">
        <v>0.2</v>
      </c>
      <c r="D131">
        <v>0.03</v>
      </c>
      <c r="E131">
        <v>0.28000000000000003</v>
      </c>
      <c r="F131">
        <v>0.02</v>
      </c>
      <c r="G131">
        <v>0.2</v>
      </c>
      <c r="J131">
        <v>0.27</v>
      </c>
      <c r="M131">
        <v>0.13</v>
      </c>
      <c r="N131">
        <v>0.19</v>
      </c>
      <c r="P131">
        <v>0.42</v>
      </c>
      <c r="Q131">
        <v>0.2</v>
      </c>
      <c r="S131">
        <v>0.04</v>
      </c>
      <c r="T131">
        <v>24</v>
      </c>
    </row>
    <row r="132" spans="1:20" x14ac:dyDescent="0.2">
      <c r="A132">
        <v>25</v>
      </c>
      <c r="B132">
        <v>0.82</v>
      </c>
      <c r="D132">
        <v>0.5</v>
      </c>
      <c r="E132">
        <v>0.44</v>
      </c>
      <c r="F132">
        <v>0.42</v>
      </c>
      <c r="G132">
        <v>0.5</v>
      </c>
      <c r="H132">
        <v>0.67</v>
      </c>
      <c r="I132">
        <v>0.82</v>
      </c>
      <c r="K132">
        <v>0.28999999999999998</v>
      </c>
      <c r="L132">
        <v>0.7</v>
      </c>
      <c r="M132">
        <v>0.3</v>
      </c>
      <c r="O132">
        <v>0.42</v>
      </c>
      <c r="P132">
        <v>0.57999999999999996</v>
      </c>
      <c r="Q132">
        <v>0.4</v>
      </c>
      <c r="R132">
        <v>0.84</v>
      </c>
      <c r="T132">
        <v>25</v>
      </c>
    </row>
    <row r="133" spans="1:20" x14ac:dyDescent="0.2">
      <c r="A133">
        <v>26</v>
      </c>
      <c r="C133">
        <v>0.46</v>
      </c>
      <c r="J133">
        <v>0.66</v>
      </c>
      <c r="K133">
        <v>0.95</v>
      </c>
      <c r="M133">
        <v>0.06</v>
      </c>
      <c r="N133">
        <v>0.57999999999999996</v>
      </c>
      <c r="S133">
        <v>0.42</v>
      </c>
      <c r="T133">
        <v>26</v>
      </c>
    </row>
    <row r="134" spans="1:20" x14ac:dyDescent="0.2">
      <c r="A134">
        <v>27</v>
      </c>
      <c r="T134">
        <v>27</v>
      </c>
    </row>
    <row r="135" spans="1:20" x14ac:dyDescent="0.2">
      <c r="A135">
        <v>28</v>
      </c>
      <c r="C135">
        <v>0.9</v>
      </c>
      <c r="D135">
        <v>0.32</v>
      </c>
      <c r="F135">
        <v>0.32</v>
      </c>
      <c r="G135">
        <v>0.17</v>
      </c>
      <c r="H135">
        <v>7.0000000000000007E-2</v>
      </c>
      <c r="L135">
        <v>0.1</v>
      </c>
      <c r="O135">
        <v>0.22</v>
      </c>
      <c r="P135">
        <v>0.18</v>
      </c>
      <c r="R135">
        <v>0.1</v>
      </c>
      <c r="T135">
        <v>28</v>
      </c>
    </row>
    <row r="136" spans="1:20" x14ac:dyDescent="0.2">
      <c r="A136">
        <v>29</v>
      </c>
      <c r="B136">
        <v>0.86</v>
      </c>
      <c r="C136">
        <v>0.45</v>
      </c>
      <c r="D136">
        <v>0.72</v>
      </c>
      <c r="E136">
        <v>0.94</v>
      </c>
      <c r="F136">
        <v>0.7</v>
      </c>
      <c r="G136">
        <v>0.59</v>
      </c>
      <c r="H136">
        <v>0.45</v>
      </c>
      <c r="I136">
        <v>0.86</v>
      </c>
      <c r="J136">
        <v>0.6</v>
      </c>
      <c r="K136">
        <v>0.32</v>
      </c>
      <c r="L136">
        <v>0.64</v>
      </c>
      <c r="M136">
        <v>0.98</v>
      </c>
      <c r="O136">
        <v>0.72</v>
      </c>
      <c r="P136">
        <v>0.76</v>
      </c>
      <c r="Q136">
        <v>0.7</v>
      </c>
      <c r="R136">
        <v>0.94</v>
      </c>
      <c r="S136">
        <v>0.09</v>
      </c>
      <c r="T136">
        <v>29</v>
      </c>
    </row>
    <row r="137" spans="1:20" x14ac:dyDescent="0.2">
      <c r="A137">
        <v>30</v>
      </c>
      <c r="B137">
        <v>0.05</v>
      </c>
      <c r="F137">
        <v>0.03</v>
      </c>
      <c r="I137">
        <v>0.05</v>
      </c>
      <c r="J137">
        <v>0.18</v>
      </c>
      <c r="K137">
        <v>1.02</v>
      </c>
      <c r="M137">
        <v>0.01</v>
      </c>
      <c r="N137">
        <v>0.4</v>
      </c>
      <c r="O137">
        <v>0.03</v>
      </c>
      <c r="Q137">
        <v>0.3</v>
      </c>
      <c r="R137">
        <v>0.02</v>
      </c>
      <c r="S137">
        <v>0.38</v>
      </c>
      <c r="T137">
        <v>30</v>
      </c>
    </row>
    <row r="138" spans="1:20" x14ac:dyDescent="0.2">
      <c r="A138">
        <v>31</v>
      </c>
      <c r="T138">
        <v>31</v>
      </c>
    </row>
    <row r="139" spans="1:20" x14ac:dyDescent="0.2">
      <c r="A139" s="1" t="s">
        <v>37</v>
      </c>
      <c r="B139" s="1">
        <f t="shared" ref="B139:S139" si="19">SUM(B108:B138)</f>
        <v>3.45</v>
      </c>
      <c r="C139" s="1">
        <f t="shared" si="19"/>
        <v>4.16</v>
      </c>
      <c r="D139" s="1">
        <f t="shared" si="19"/>
        <v>3.3899999999999997</v>
      </c>
      <c r="E139" s="1">
        <f t="shared" si="19"/>
        <v>3.7199999999999998</v>
      </c>
      <c r="F139" s="1">
        <f t="shared" si="19"/>
        <v>4.08</v>
      </c>
      <c r="G139" s="1">
        <f t="shared" si="19"/>
        <v>3.0699999999999994</v>
      </c>
      <c r="H139" s="1">
        <f t="shared" si="19"/>
        <v>2.9</v>
      </c>
      <c r="I139" s="1">
        <f t="shared" si="19"/>
        <v>3.45</v>
      </c>
      <c r="J139" s="1">
        <f t="shared" si="19"/>
        <v>3.1800000000000006</v>
      </c>
      <c r="K139" s="1">
        <f t="shared" si="19"/>
        <v>3.96</v>
      </c>
      <c r="L139" s="1">
        <f t="shared" si="19"/>
        <v>3.3500000000000005</v>
      </c>
      <c r="M139" s="1">
        <f t="shared" si="19"/>
        <v>3.33</v>
      </c>
      <c r="N139" s="1">
        <f t="shared" si="19"/>
        <v>2.6799999999999997</v>
      </c>
      <c r="O139" s="1">
        <f t="shared" si="19"/>
        <v>3.3000000000000003</v>
      </c>
      <c r="P139" s="1">
        <f t="shared" si="19"/>
        <v>3.9400000000000004</v>
      </c>
      <c r="Q139" s="1">
        <f t="shared" si="19"/>
        <v>3.1099999999999994</v>
      </c>
      <c r="R139" s="4">
        <f t="shared" si="19"/>
        <v>3.91</v>
      </c>
      <c r="S139" s="4">
        <f t="shared" si="19"/>
        <v>2.5199999999999996</v>
      </c>
      <c r="T139" s="1"/>
    </row>
    <row r="141" spans="1:20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  <c r="S141" t="s">
        <v>83</v>
      </c>
    </row>
    <row r="143" spans="1:20" x14ac:dyDescent="0.2">
      <c r="A143">
        <v>1</v>
      </c>
      <c r="B143">
        <v>0.12</v>
      </c>
      <c r="D143">
        <v>0.08</v>
      </c>
      <c r="E143">
        <v>0.08</v>
      </c>
      <c r="F143">
        <v>0.1</v>
      </c>
      <c r="G143">
        <v>0.05</v>
      </c>
      <c r="H143">
        <v>0.1</v>
      </c>
      <c r="I143">
        <v>0.12</v>
      </c>
      <c r="J143">
        <v>0.05</v>
      </c>
      <c r="M143">
        <v>0.1</v>
      </c>
      <c r="P143">
        <v>0.09</v>
      </c>
      <c r="Q143">
        <v>0.06</v>
      </c>
      <c r="R143">
        <v>0.08</v>
      </c>
      <c r="S143">
        <v>0.05</v>
      </c>
      <c r="T143">
        <v>1</v>
      </c>
    </row>
    <row r="144" spans="1:20" x14ac:dyDescent="0.2">
      <c r="A144">
        <v>2</v>
      </c>
      <c r="C144">
        <v>0.15</v>
      </c>
      <c r="K144">
        <v>0.12</v>
      </c>
      <c r="L144">
        <v>0.15</v>
      </c>
      <c r="M144">
        <v>0.01</v>
      </c>
      <c r="N144">
        <v>0.05</v>
      </c>
      <c r="S144">
        <v>0.09</v>
      </c>
      <c r="T144">
        <v>2</v>
      </c>
    </row>
    <row r="145" spans="1:20" x14ac:dyDescent="0.2">
      <c r="A145">
        <v>3</v>
      </c>
      <c r="D145">
        <v>0.71</v>
      </c>
      <c r="F145">
        <v>0.8</v>
      </c>
      <c r="G145">
        <v>0.75</v>
      </c>
      <c r="H145">
        <v>0.79</v>
      </c>
      <c r="M145">
        <v>0.32</v>
      </c>
      <c r="O145">
        <v>0.72</v>
      </c>
      <c r="P145">
        <v>0.89</v>
      </c>
      <c r="Q145">
        <v>0.3</v>
      </c>
      <c r="R145">
        <v>0.7</v>
      </c>
      <c r="S145">
        <v>0.55000000000000004</v>
      </c>
      <c r="T145">
        <v>3</v>
      </c>
    </row>
    <row r="146" spans="1:20" x14ac:dyDescent="0.2">
      <c r="A146">
        <v>4</v>
      </c>
      <c r="D146">
        <v>0.04</v>
      </c>
      <c r="E146">
        <v>0.91</v>
      </c>
      <c r="F146">
        <v>0.03</v>
      </c>
      <c r="G146">
        <v>0.03</v>
      </c>
      <c r="H146">
        <v>0.11</v>
      </c>
      <c r="J146">
        <v>0.79</v>
      </c>
      <c r="K146">
        <v>1.28</v>
      </c>
      <c r="L146">
        <v>0.95</v>
      </c>
      <c r="M146">
        <v>0.26</v>
      </c>
      <c r="O146">
        <v>0.04</v>
      </c>
      <c r="P146">
        <v>0.22</v>
      </c>
      <c r="Q146">
        <v>0.3</v>
      </c>
      <c r="R146">
        <v>0.24</v>
      </c>
      <c r="S146">
        <v>0.05</v>
      </c>
      <c r="T146">
        <v>4</v>
      </c>
    </row>
    <row r="147" spans="1:20" x14ac:dyDescent="0.2">
      <c r="A147">
        <v>5</v>
      </c>
      <c r="C147">
        <v>0.7</v>
      </c>
      <c r="L147">
        <v>0.21</v>
      </c>
      <c r="T147">
        <v>5</v>
      </c>
    </row>
    <row r="148" spans="1:20" x14ac:dyDescent="0.2">
      <c r="A148">
        <v>6</v>
      </c>
      <c r="D148">
        <v>0.1</v>
      </c>
      <c r="E148">
        <v>0.14000000000000001</v>
      </c>
      <c r="F148">
        <v>0.09</v>
      </c>
      <c r="G148">
        <v>7.0000000000000007E-2</v>
      </c>
      <c r="J148">
        <v>0.06</v>
      </c>
      <c r="K148">
        <v>0.08</v>
      </c>
      <c r="L148">
        <v>0.09</v>
      </c>
      <c r="M148">
        <v>0.08</v>
      </c>
      <c r="O148">
        <v>0.1</v>
      </c>
      <c r="P148">
        <v>0.18</v>
      </c>
      <c r="Q148">
        <v>0.1</v>
      </c>
      <c r="R148">
        <v>0.1</v>
      </c>
      <c r="S148">
        <v>0.02</v>
      </c>
      <c r="T148">
        <v>6</v>
      </c>
    </row>
    <row r="149" spans="1:20" x14ac:dyDescent="0.2">
      <c r="A149">
        <v>7</v>
      </c>
      <c r="C149">
        <v>7.0000000000000007E-2</v>
      </c>
      <c r="E149">
        <v>0.05</v>
      </c>
      <c r="F149">
        <v>0.02</v>
      </c>
      <c r="G149">
        <v>0.02</v>
      </c>
      <c r="K149">
        <v>0.2</v>
      </c>
      <c r="L149">
        <v>0.02</v>
      </c>
      <c r="M149">
        <v>0.05</v>
      </c>
      <c r="N149">
        <v>0.91</v>
      </c>
      <c r="Q149">
        <v>0.01</v>
      </c>
      <c r="R149">
        <v>0.04</v>
      </c>
      <c r="T149">
        <v>7</v>
      </c>
    </row>
    <row r="150" spans="1:20" x14ac:dyDescent="0.2">
      <c r="A150">
        <v>8</v>
      </c>
      <c r="C150">
        <v>0.1</v>
      </c>
      <c r="E150">
        <v>0.04</v>
      </c>
      <c r="H150">
        <v>0.05</v>
      </c>
      <c r="P150">
        <v>0.04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T153">
        <v>11</v>
      </c>
    </row>
    <row r="154" spans="1:20" x14ac:dyDescent="0.2">
      <c r="A154">
        <v>12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T158">
        <v>16</v>
      </c>
    </row>
    <row r="159" spans="1:20" x14ac:dyDescent="0.2">
      <c r="A159">
        <v>17</v>
      </c>
      <c r="T159">
        <v>17</v>
      </c>
    </row>
    <row r="160" spans="1:20" x14ac:dyDescent="0.2">
      <c r="A160">
        <v>18</v>
      </c>
      <c r="T160">
        <v>18</v>
      </c>
    </row>
    <row r="161" spans="1:20" x14ac:dyDescent="0.2">
      <c r="A161">
        <v>19</v>
      </c>
      <c r="T161">
        <v>19</v>
      </c>
    </row>
    <row r="162" spans="1:20" x14ac:dyDescent="0.2">
      <c r="A162">
        <v>20</v>
      </c>
      <c r="B162">
        <v>0.35</v>
      </c>
      <c r="D162">
        <v>0.14000000000000001</v>
      </c>
      <c r="E162">
        <v>0.25</v>
      </c>
      <c r="F162">
        <v>0.21</v>
      </c>
      <c r="I162">
        <v>0.35</v>
      </c>
      <c r="L162">
        <v>0.3</v>
      </c>
      <c r="M162">
        <v>0.14000000000000001</v>
      </c>
      <c r="O162">
        <v>0.28000000000000003</v>
      </c>
      <c r="Q162">
        <v>0.15</v>
      </c>
      <c r="T162">
        <v>20</v>
      </c>
    </row>
    <row r="163" spans="1:20" x14ac:dyDescent="0.2">
      <c r="A163">
        <v>21</v>
      </c>
      <c r="C163">
        <v>0.31</v>
      </c>
      <c r="G163">
        <v>0.35</v>
      </c>
      <c r="H163">
        <v>0.3</v>
      </c>
      <c r="J163">
        <v>0.26</v>
      </c>
      <c r="K163">
        <v>0.17</v>
      </c>
      <c r="N163">
        <v>0.27</v>
      </c>
      <c r="P163">
        <v>0.37</v>
      </c>
      <c r="R163">
        <v>0.28000000000000003</v>
      </c>
      <c r="S163">
        <v>0.11</v>
      </c>
      <c r="T163">
        <v>21</v>
      </c>
    </row>
    <row r="164" spans="1:20" x14ac:dyDescent="0.2">
      <c r="A164">
        <v>22</v>
      </c>
      <c r="K164">
        <v>0.04</v>
      </c>
      <c r="S164">
        <v>0.01</v>
      </c>
      <c r="T164">
        <v>22</v>
      </c>
    </row>
    <row r="165" spans="1:20" x14ac:dyDescent="0.2">
      <c r="A165">
        <v>23</v>
      </c>
      <c r="T165">
        <v>23</v>
      </c>
    </row>
    <row r="166" spans="1:20" x14ac:dyDescent="0.2">
      <c r="A166">
        <v>24</v>
      </c>
      <c r="T166">
        <v>24</v>
      </c>
    </row>
    <row r="167" spans="1:20" x14ac:dyDescent="0.2">
      <c r="A167">
        <v>25</v>
      </c>
      <c r="B167">
        <v>0.03</v>
      </c>
      <c r="C167">
        <v>0.1</v>
      </c>
      <c r="D167">
        <v>0.05</v>
      </c>
      <c r="E167">
        <v>0.12</v>
      </c>
      <c r="F167">
        <v>0.13</v>
      </c>
      <c r="H167">
        <v>7.0000000000000007E-2</v>
      </c>
      <c r="I167">
        <v>0.03</v>
      </c>
      <c r="K167">
        <v>0.03</v>
      </c>
      <c r="L167">
        <v>0.15</v>
      </c>
      <c r="M167">
        <v>0.02</v>
      </c>
      <c r="N167">
        <v>0.03</v>
      </c>
      <c r="R167">
        <v>0.06</v>
      </c>
      <c r="S167">
        <v>0.02</v>
      </c>
      <c r="T167">
        <v>25</v>
      </c>
    </row>
    <row r="168" spans="1:20" x14ac:dyDescent="0.2">
      <c r="A168">
        <v>26</v>
      </c>
      <c r="G168">
        <v>0.1</v>
      </c>
      <c r="M168">
        <v>0.05</v>
      </c>
      <c r="P168">
        <v>0.12</v>
      </c>
      <c r="T168">
        <v>26</v>
      </c>
    </row>
    <row r="169" spans="1:20" x14ac:dyDescent="0.2">
      <c r="A169">
        <v>27</v>
      </c>
      <c r="D169">
        <v>0.02</v>
      </c>
      <c r="K169">
        <v>0.14000000000000001</v>
      </c>
      <c r="M169">
        <v>0.03</v>
      </c>
      <c r="R169">
        <v>0.3</v>
      </c>
      <c r="T169">
        <v>27</v>
      </c>
    </row>
    <row r="170" spans="1:20" x14ac:dyDescent="0.2">
      <c r="A170">
        <v>28</v>
      </c>
      <c r="B170">
        <v>0.09</v>
      </c>
      <c r="C170">
        <v>7.0000000000000007E-2</v>
      </c>
      <c r="D170">
        <v>7.0000000000000007E-2</v>
      </c>
      <c r="E170">
        <v>0.12</v>
      </c>
      <c r="F170">
        <v>0.1</v>
      </c>
      <c r="G170">
        <v>0.12</v>
      </c>
      <c r="H170">
        <v>0.11</v>
      </c>
      <c r="I170">
        <v>0.09</v>
      </c>
      <c r="J170">
        <v>0.12</v>
      </c>
      <c r="L170">
        <v>0.27</v>
      </c>
      <c r="M170">
        <v>0.11</v>
      </c>
      <c r="N170">
        <v>0.08</v>
      </c>
      <c r="O170">
        <v>0.12</v>
      </c>
      <c r="P170">
        <v>0.15</v>
      </c>
      <c r="Q170">
        <v>0.2</v>
      </c>
      <c r="R170">
        <v>0.1</v>
      </c>
      <c r="S170">
        <v>0.06</v>
      </c>
      <c r="T170">
        <v>28</v>
      </c>
    </row>
    <row r="171" spans="1:20" x14ac:dyDescent="0.2">
      <c r="A171">
        <v>29</v>
      </c>
      <c r="G171">
        <v>0.11</v>
      </c>
      <c r="M171">
        <v>0.01</v>
      </c>
      <c r="Q171">
        <v>0.06</v>
      </c>
      <c r="T171">
        <v>29</v>
      </c>
    </row>
    <row r="172" spans="1:20" x14ac:dyDescent="0.2">
      <c r="A172">
        <v>30</v>
      </c>
      <c r="R172">
        <v>0.02</v>
      </c>
      <c r="T172">
        <v>30</v>
      </c>
    </row>
    <row r="173" spans="1:20" x14ac:dyDescent="0.2">
      <c r="A173">
        <v>31</v>
      </c>
      <c r="B173">
        <v>0.12</v>
      </c>
      <c r="C173">
        <v>0.13</v>
      </c>
      <c r="D173">
        <v>0.08</v>
      </c>
      <c r="E173">
        <v>0.08</v>
      </c>
      <c r="F173">
        <v>0.24</v>
      </c>
      <c r="H173">
        <v>0.06</v>
      </c>
      <c r="I173">
        <v>0.12</v>
      </c>
      <c r="J173">
        <v>0.04</v>
      </c>
      <c r="K173">
        <v>0.06</v>
      </c>
      <c r="L173">
        <v>0.13</v>
      </c>
      <c r="M173">
        <v>0.09</v>
      </c>
      <c r="N173">
        <v>0.08</v>
      </c>
      <c r="O173">
        <v>0.15</v>
      </c>
      <c r="P173">
        <v>0.13</v>
      </c>
      <c r="Q173">
        <v>0.15</v>
      </c>
      <c r="R173">
        <v>0.05</v>
      </c>
      <c r="S173">
        <v>0.06</v>
      </c>
      <c r="T173">
        <v>31</v>
      </c>
    </row>
    <row r="174" spans="1:20" x14ac:dyDescent="0.2">
      <c r="A174" s="1" t="s">
        <v>37</v>
      </c>
      <c r="B174" s="1">
        <f t="shared" ref="B174:S174" si="20">SUM(B143:B173)</f>
        <v>0.71</v>
      </c>
      <c r="C174" s="1">
        <f t="shared" si="20"/>
        <v>1.6300000000000003</v>
      </c>
      <c r="D174" s="1">
        <f t="shared" si="20"/>
        <v>1.29</v>
      </c>
      <c r="E174" s="1">
        <f t="shared" si="20"/>
        <v>1.79</v>
      </c>
      <c r="F174" s="1">
        <f t="shared" si="20"/>
        <v>1.72</v>
      </c>
      <c r="G174" s="1">
        <f t="shared" si="20"/>
        <v>1.6000000000000003</v>
      </c>
      <c r="H174" s="1">
        <f t="shared" si="20"/>
        <v>1.5900000000000003</v>
      </c>
      <c r="I174" s="1">
        <f t="shared" si="20"/>
        <v>0.71</v>
      </c>
      <c r="J174" s="1">
        <f t="shared" si="20"/>
        <v>1.3200000000000003</v>
      </c>
      <c r="K174" s="1">
        <f t="shared" si="20"/>
        <v>2.12</v>
      </c>
      <c r="L174" s="1">
        <f t="shared" si="20"/>
        <v>2.2699999999999996</v>
      </c>
      <c r="M174" s="1">
        <f t="shared" si="20"/>
        <v>1.2700000000000002</v>
      </c>
      <c r="N174" s="1">
        <f t="shared" si="20"/>
        <v>1.4200000000000002</v>
      </c>
      <c r="O174" s="1">
        <f t="shared" si="20"/>
        <v>1.4100000000000001</v>
      </c>
      <c r="P174" s="1">
        <f t="shared" si="20"/>
        <v>2.19</v>
      </c>
      <c r="Q174" s="1">
        <f t="shared" si="20"/>
        <v>1.3299999999999998</v>
      </c>
      <c r="R174" s="1">
        <f t="shared" si="20"/>
        <v>1.9700000000000004</v>
      </c>
      <c r="S174" s="1">
        <f t="shared" si="20"/>
        <v>1.0200000000000002</v>
      </c>
      <c r="T174" s="1"/>
    </row>
    <row r="176" spans="1:20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  <c r="S176" t="s">
        <v>80</v>
      </c>
    </row>
    <row r="178" spans="1:20" x14ac:dyDescent="0.2">
      <c r="A178">
        <v>1</v>
      </c>
      <c r="B178">
        <v>0.2</v>
      </c>
      <c r="C178">
        <v>0.3</v>
      </c>
      <c r="D178">
        <v>0.2</v>
      </c>
      <c r="E178">
        <v>0.08</v>
      </c>
      <c r="F178">
        <v>0.16</v>
      </c>
      <c r="G178">
        <v>0.08</v>
      </c>
      <c r="H178">
        <v>0.19</v>
      </c>
      <c r="I178">
        <v>0.2</v>
      </c>
      <c r="K178">
        <v>0.21</v>
      </c>
      <c r="L178">
        <v>0.44</v>
      </c>
      <c r="M178">
        <v>0.28000000000000003</v>
      </c>
      <c r="N178">
        <v>0.19</v>
      </c>
      <c r="O178">
        <v>0.2</v>
      </c>
      <c r="P178">
        <v>0.17</v>
      </c>
      <c r="Q178">
        <v>0.2</v>
      </c>
      <c r="R178">
        <v>0.21</v>
      </c>
      <c r="S178">
        <v>0.06</v>
      </c>
      <c r="T178">
        <v>1</v>
      </c>
    </row>
    <row r="179" spans="1:20" x14ac:dyDescent="0.2">
      <c r="A179">
        <v>2</v>
      </c>
      <c r="B179">
        <v>0.23</v>
      </c>
      <c r="D179">
        <v>0.14000000000000001</v>
      </c>
      <c r="E179">
        <v>0.14000000000000001</v>
      </c>
      <c r="F179">
        <v>0.14000000000000001</v>
      </c>
      <c r="G179">
        <v>0.16</v>
      </c>
      <c r="H179">
        <v>0.27</v>
      </c>
      <c r="I179">
        <v>0.23</v>
      </c>
      <c r="J179">
        <v>0.15</v>
      </c>
      <c r="K179">
        <v>0.3</v>
      </c>
      <c r="L179">
        <v>0.3</v>
      </c>
      <c r="M179">
        <v>0.02</v>
      </c>
      <c r="N179">
        <v>0.06</v>
      </c>
      <c r="O179">
        <v>0.15</v>
      </c>
      <c r="Q179">
        <v>0.2</v>
      </c>
      <c r="R179">
        <v>0.28000000000000003</v>
      </c>
      <c r="S179">
        <v>0.12</v>
      </c>
      <c r="T179">
        <v>2</v>
      </c>
    </row>
    <row r="180" spans="1:20" x14ac:dyDescent="0.2">
      <c r="A180">
        <v>3</v>
      </c>
      <c r="B180">
        <v>0.02</v>
      </c>
      <c r="C180">
        <v>0.2</v>
      </c>
      <c r="E180">
        <v>0.01</v>
      </c>
      <c r="G180">
        <v>0.12</v>
      </c>
      <c r="I180">
        <v>0.02</v>
      </c>
      <c r="J180">
        <v>0.18</v>
      </c>
      <c r="M180">
        <v>0.08</v>
      </c>
      <c r="N180">
        <v>0.01</v>
      </c>
      <c r="P180">
        <v>0.13</v>
      </c>
      <c r="Q180">
        <v>0.15</v>
      </c>
      <c r="R180">
        <v>0.03</v>
      </c>
      <c r="S180">
        <v>0.01</v>
      </c>
      <c r="T180">
        <v>3</v>
      </c>
    </row>
    <row r="181" spans="1:20" x14ac:dyDescent="0.2">
      <c r="A181">
        <v>4</v>
      </c>
      <c r="B181">
        <v>0.05</v>
      </c>
      <c r="C181">
        <v>7.0000000000000007E-2</v>
      </c>
      <c r="F181">
        <v>0.06</v>
      </c>
      <c r="H181">
        <v>0.05</v>
      </c>
      <c r="I181">
        <v>0.05</v>
      </c>
      <c r="L181">
        <v>0.09</v>
      </c>
      <c r="M181">
        <v>0.09</v>
      </c>
      <c r="Q181">
        <v>0.17</v>
      </c>
      <c r="R181">
        <v>0.17</v>
      </c>
      <c r="T181">
        <v>4</v>
      </c>
    </row>
    <row r="182" spans="1:20" x14ac:dyDescent="0.2">
      <c r="A182">
        <v>5</v>
      </c>
      <c r="B182">
        <v>0.04</v>
      </c>
      <c r="C182">
        <v>0.17</v>
      </c>
      <c r="D182">
        <v>0.09</v>
      </c>
      <c r="E182">
        <v>0.09</v>
      </c>
      <c r="F182">
        <v>0.04</v>
      </c>
      <c r="I182">
        <v>0.04</v>
      </c>
      <c r="K182">
        <v>0.23</v>
      </c>
      <c r="L182">
        <v>0.03</v>
      </c>
      <c r="M182">
        <v>0.03</v>
      </c>
      <c r="P182">
        <v>0.04</v>
      </c>
      <c r="R182">
        <v>0.05</v>
      </c>
      <c r="S182">
        <v>0.02</v>
      </c>
      <c r="T182">
        <v>5</v>
      </c>
    </row>
    <row r="183" spans="1:20" x14ac:dyDescent="0.2">
      <c r="A183">
        <v>6</v>
      </c>
      <c r="B183">
        <v>0.05</v>
      </c>
      <c r="D183">
        <v>0.03</v>
      </c>
      <c r="E183">
        <v>0.03</v>
      </c>
      <c r="I183">
        <v>0.05</v>
      </c>
      <c r="K183">
        <v>0.03</v>
      </c>
      <c r="O183">
        <v>7.0000000000000007E-2</v>
      </c>
      <c r="P183">
        <v>0.06</v>
      </c>
      <c r="R183">
        <v>0.02</v>
      </c>
      <c r="T183">
        <v>6</v>
      </c>
    </row>
    <row r="184" spans="1:20" x14ac:dyDescent="0.2">
      <c r="A184">
        <v>7</v>
      </c>
      <c r="G184">
        <v>0.06</v>
      </c>
      <c r="K184">
        <v>0.02</v>
      </c>
      <c r="M184">
        <v>0.02</v>
      </c>
      <c r="T184">
        <v>7</v>
      </c>
    </row>
    <row r="185" spans="1:20" x14ac:dyDescent="0.2">
      <c r="A185">
        <v>8</v>
      </c>
      <c r="N185">
        <v>0.05</v>
      </c>
      <c r="S185">
        <v>0.05</v>
      </c>
      <c r="T185">
        <v>8</v>
      </c>
    </row>
    <row r="186" spans="1:20" x14ac:dyDescent="0.2">
      <c r="A186">
        <v>9</v>
      </c>
      <c r="B186">
        <v>0.05</v>
      </c>
      <c r="E186">
        <v>0.05</v>
      </c>
      <c r="H186">
        <v>0.05</v>
      </c>
      <c r="I186">
        <v>0.05</v>
      </c>
      <c r="L186">
        <v>0.05</v>
      </c>
      <c r="Q186">
        <v>0.05</v>
      </c>
      <c r="R186">
        <v>0.05</v>
      </c>
      <c r="T186">
        <v>9</v>
      </c>
    </row>
    <row r="187" spans="1:20" x14ac:dyDescent="0.2">
      <c r="A187">
        <v>10</v>
      </c>
      <c r="G187">
        <v>0.06</v>
      </c>
      <c r="J187">
        <v>0.04</v>
      </c>
      <c r="K187">
        <v>0.03</v>
      </c>
      <c r="O187">
        <v>0.04</v>
      </c>
      <c r="T187">
        <v>10</v>
      </c>
    </row>
    <row r="188" spans="1:20" x14ac:dyDescent="0.2">
      <c r="A188">
        <v>11</v>
      </c>
      <c r="B188">
        <v>0.15</v>
      </c>
      <c r="C188">
        <v>0.2</v>
      </c>
      <c r="F188">
        <v>0.16</v>
      </c>
      <c r="H188">
        <v>0.12</v>
      </c>
      <c r="I188">
        <v>0.15</v>
      </c>
      <c r="K188">
        <v>0.21</v>
      </c>
      <c r="L188">
        <v>0.14000000000000001</v>
      </c>
      <c r="N188">
        <v>0.17</v>
      </c>
      <c r="R188">
        <v>0.15</v>
      </c>
      <c r="S188">
        <v>0.08</v>
      </c>
      <c r="T188">
        <v>11</v>
      </c>
    </row>
    <row r="189" spans="1:20" x14ac:dyDescent="0.2">
      <c r="A189">
        <v>12</v>
      </c>
      <c r="B189">
        <v>7.0000000000000007E-2</v>
      </c>
      <c r="D189">
        <v>0.1</v>
      </c>
      <c r="E189">
        <v>0.19</v>
      </c>
      <c r="F189">
        <v>0.04</v>
      </c>
      <c r="G189">
        <v>0.17</v>
      </c>
      <c r="I189">
        <v>0.01</v>
      </c>
      <c r="J189">
        <v>0.2</v>
      </c>
      <c r="M189">
        <v>0.06</v>
      </c>
      <c r="P189">
        <v>0.22</v>
      </c>
      <c r="S189">
        <v>0.03</v>
      </c>
      <c r="T189">
        <v>12</v>
      </c>
    </row>
    <row r="190" spans="1:20" x14ac:dyDescent="0.2">
      <c r="A190">
        <v>13</v>
      </c>
      <c r="T190">
        <v>13</v>
      </c>
    </row>
    <row r="191" spans="1:20" x14ac:dyDescent="0.2">
      <c r="A191">
        <v>14</v>
      </c>
      <c r="F191">
        <v>0.03</v>
      </c>
      <c r="S191">
        <v>0.01</v>
      </c>
      <c r="T191">
        <v>14</v>
      </c>
    </row>
    <row r="192" spans="1:20" x14ac:dyDescent="0.2">
      <c r="A192">
        <v>15</v>
      </c>
      <c r="E192">
        <v>0.1</v>
      </c>
      <c r="F192">
        <v>0.04</v>
      </c>
      <c r="G192">
        <v>0.08</v>
      </c>
      <c r="J192">
        <v>0.08</v>
      </c>
      <c r="K192">
        <v>0.02</v>
      </c>
      <c r="L192">
        <v>0.04</v>
      </c>
      <c r="M192">
        <v>0.02</v>
      </c>
      <c r="N192">
        <v>0.1</v>
      </c>
      <c r="O192">
        <v>0.14000000000000001</v>
      </c>
      <c r="Q192">
        <v>0.1</v>
      </c>
      <c r="R192">
        <v>0.04</v>
      </c>
      <c r="S192">
        <v>0.1</v>
      </c>
      <c r="T192">
        <v>15</v>
      </c>
    </row>
    <row r="193" spans="1:20" x14ac:dyDescent="0.2">
      <c r="A193">
        <v>16</v>
      </c>
      <c r="K193">
        <v>0.06</v>
      </c>
      <c r="N193">
        <v>0.03</v>
      </c>
      <c r="T193">
        <v>16</v>
      </c>
    </row>
    <row r="194" spans="1:20" x14ac:dyDescent="0.2">
      <c r="A194">
        <v>17</v>
      </c>
      <c r="C194">
        <v>0.1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B197">
        <v>0.17</v>
      </c>
      <c r="C197">
        <v>0.14000000000000001</v>
      </c>
      <c r="D197">
        <v>0.17</v>
      </c>
      <c r="H197">
        <v>0.21</v>
      </c>
      <c r="I197">
        <v>0.17</v>
      </c>
      <c r="L197">
        <v>0.2</v>
      </c>
      <c r="N197">
        <v>0.11</v>
      </c>
      <c r="P197">
        <v>0.23</v>
      </c>
      <c r="R197">
        <v>0.2</v>
      </c>
      <c r="S197">
        <v>0.12</v>
      </c>
      <c r="T197">
        <v>20</v>
      </c>
    </row>
    <row r="198" spans="1:20" x14ac:dyDescent="0.2">
      <c r="A198">
        <v>21</v>
      </c>
      <c r="B198">
        <v>0.18</v>
      </c>
      <c r="C198">
        <v>0.15</v>
      </c>
      <c r="D198">
        <v>0.15</v>
      </c>
      <c r="E198">
        <v>0.35</v>
      </c>
      <c r="F198">
        <v>0.52</v>
      </c>
      <c r="G198">
        <v>0.16</v>
      </c>
      <c r="H198">
        <v>0.12</v>
      </c>
      <c r="I198">
        <v>0.18</v>
      </c>
      <c r="J198">
        <v>0.26</v>
      </c>
      <c r="L198">
        <v>0.16</v>
      </c>
      <c r="M198">
        <v>0.25</v>
      </c>
      <c r="O198">
        <v>0.17</v>
      </c>
      <c r="P198">
        <v>0.19</v>
      </c>
      <c r="Q198">
        <v>0.2</v>
      </c>
      <c r="R198">
        <v>0.17</v>
      </c>
      <c r="S198">
        <v>0.1</v>
      </c>
      <c r="T198">
        <v>21</v>
      </c>
    </row>
    <row r="199" spans="1:20" x14ac:dyDescent="0.2">
      <c r="A199">
        <v>22</v>
      </c>
      <c r="C199">
        <v>0.03</v>
      </c>
      <c r="G199">
        <v>0.18</v>
      </c>
      <c r="J199">
        <v>0.2</v>
      </c>
      <c r="K199">
        <v>0.39</v>
      </c>
      <c r="O199">
        <v>0.15</v>
      </c>
      <c r="Q199">
        <v>0.1</v>
      </c>
      <c r="R199">
        <v>0.02</v>
      </c>
      <c r="T199">
        <v>22</v>
      </c>
    </row>
    <row r="200" spans="1:20" x14ac:dyDescent="0.2">
      <c r="A200">
        <v>23</v>
      </c>
      <c r="N200">
        <v>0.15</v>
      </c>
      <c r="T200">
        <v>23</v>
      </c>
    </row>
    <row r="201" spans="1:20" x14ac:dyDescent="0.2">
      <c r="A201">
        <v>24</v>
      </c>
      <c r="T201">
        <v>24</v>
      </c>
    </row>
    <row r="202" spans="1:20" x14ac:dyDescent="0.2">
      <c r="A202">
        <v>25</v>
      </c>
      <c r="T202">
        <v>25</v>
      </c>
    </row>
    <row r="203" spans="1:20" x14ac:dyDescent="0.2">
      <c r="A203">
        <v>26</v>
      </c>
      <c r="D203">
        <v>0.02</v>
      </c>
      <c r="E203">
        <v>0.14000000000000001</v>
      </c>
      <c r="F203">
        <v>0.06</v>
      </c>
      <c r="H203">
        <v>0.02</v>
      </c>
      <c r="K203">
        <v>0.04</v>
      </c>
      <c r="L203">
        <v>7.0000000000000007E-2</v>
      </c>
      <c r="M203">
        <v>0.26</v>
      </c>
      <c r="P203">
        <v>0.13</v>
      </c>
      <c r="Q203">
        <v>0.3</v>
      </c>
      <c r="S203">
        <v>0.01</v>
      </c>
      <c r="T203">
        <v>26</v>
      </c>
    </row>
    <row r="204" spans="1:20" x14ac:dyDescent="0.2">
      <c r="A204">
        <v>27</v>
      </c>
      <c r="G204">
        <v>0.02</v>
      </c>
      <c r="J204">
        <v>0.1</v>
      </c>
      <c r="M204">
        <v>0.01</v>
      </c>
      <c r="T204">
        <v>27</v>
      </c>
    </row>
    <row r="205" spans="1:20" x14ac:dyDescent="0.2">
      <c r="A205">
        <v>28</v>
      </c>
      <c r="F205">
        <v>0.02</v>
      </c>
      <c r="J205">
        <v>0.02</v>
      </c>
      <c r="P205">
        <v>0.23</v>
      </c>
      <c r="S205">
        <v>0.13</v>
      </c>
      <c r="T205">
        <v>28</v>
      </c>
    </row>
    <row r="206" spans="1:20" x14ac:dyDescent="0.2">
      <c r="A206">
        <v>29</v>
      </c>
      <c r="E206">
        <v>7.0000000000000007E-2</v>
      </c>
      <c r="T206">
        <v>29</v>
      </c>
    </row>
    <row r="207" spans="1:20" x14ac:dyDescent="0.2">
      <c r="A207">
        <v>30</v>
      </c>
      <c r="N207">
        <v>0.02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s="1" t="s">
        <v>37</v>
      </c>
      <c r="B209" s="1">
        <f t="shared" ref="B209:S209" si="21">SUM(B178:B208)</f>
        <v>1.2100000000000002</v>
      </c>
      <c r="C209" s="1">
        <f t="shared" si="21"/>
        <v>1.36</v>
      </c>
      <c r="D209" s="1">
        <f t="shared" si="21"/>
        <v>0.90000000000000013</v>
      </c>
      <c r="E209" s="1">
        <f t="shared" si="21"/>
        <v>1.2500000000000002</v>
      </c>
      <c r="F209" s="1">
        <f t="shared" si="21"/>
        <v>1.2700000000000002</v>
      </c>
      <c r="G209" s="1">
        <f t="shared" si="21"/>
        <v>1.0900000000000001</v>
      </c>
      <c r="H209" s="1">
        <f t="shared" si="21"/>
        <v>1.03</v>
      </c>
      <c r="I209" s="1">
        <f t="shared" si="21"/>
        <v>1.1500000000000004</v>
      </c>
      <c r="J209" s="1">
        <f t="shared" si="21"/>
        <v>1.23</v>
      </c>
      <c r="K209" s="1">
        <f t="shared" si="21"/>
        <v>1.54</v>
      </c>
      <c r="L209" s="1">
        <f t="shared" si="21"/>
        <v>1.52</v>
      </c>
      <c r="M209" s="1">
        <f t="shared" si="21"/>
        <v>1.1200000000000001</v>
      </c>
      <c r="N209" s="1">
        <f t="shared" si="21"/>
        <v>0.89</v>
      </c>
      <c r="O209" s="1">
        <f t="shared" si="21"/>
        <v>0.92</v>
      </c>
      <c r="P209" s="1">
        <f t="shared" si="21"/>
        <v>1.4</v>
      </c>
      <c r="Q209" s="1">
        <f t="shared" si="21"/>
        <v>1.4700000000000002</v>
      </c>
      <c r="R209" s="1">
        <f t="shared" si="21"/>
        <v>1.3900000000000001</v>
      </c>
      <c r="S209" s="1">
        <f t="shared" si="21"/>
        <v>0.84</v>
      </c>
      <c r="T209" s="1"/>
    </row>
    <row r="211" spans="1:20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  <c r="S211" t="s">
        <v>82</v>
      </c>
    </row>
    <row r="213" spans="1:20" x14ac:dyDescent="0.2">
      <c r="A213">
        <v>1</v>
      </c>
      <c r="F213">
        <v>0.15</v>
      </c>
      <c r="T213">
        <v>1</v>
      </c>
    </row>
    <row r="214" spans="1:20" x14ac:dyDescent="0.2">
      <c r="A214">
        <v>2</v>
      </c>
      <c r="C214">
        <v>0.23</v>
      </c>
      <c r="D214">
        <v>0.66</v>
      </c>
      <c r="E214">
        <v>0.37</v>
      </c>
      <c r="F214">
        <v>0.33</v>
      </c>
      <c r="G214">
        <v>0.43</v>
      </c>
      <c r="H214">
        <v>0.12</v>
      </c>
      <c r="J214">
        <v>0.17</v>
      </c>
      <c r="L214">
        <v>0.26</v>
      </c>
      <c r="M214">
        <v>0.42</v>
      </c>
      <c r="N214">
        <v>0.3</v>
      </c>
      <c r="O214">
        <v>0.52</v>
      </c>
      <c r="P214">
        <v>0.73</v>
      </c>
      <c r="Q214">
        <v>0.02</v>
      </c>
      <c r="R214">
        <v>0.2</v>
      </c>
      <c r="S214">
        <v>0.02</v>
      </c>
      <c r="T214">
        <v>2</v>
      </c>
    </row>
    <row r="215" spans="1:20" x14ac:dyDescent="0.2">
      <c r="A215">
        <v>3</v>
      </c>
      <c r="B215">
        <v>0.22</v>
      </c>
      <c r="I215">
        <v>0.22</v>
      </c>
      <c r="J215">
        <v>0.08</v>
      </c>
      <c r="K215">
        <v>0.13</v>
      </c>
      <c r="M215">
        <v>0.01</v>
      </c>
      <c r="P215">
        <v>0.04</v>
      </c>
      <c r="S215">
        <v>0.2</v>
      </c>
      <c r="T215">
        <v>3</v>
      </c>
    </row>
    <row r="216" spans="1:20" x14ac:dyDescent="0.2">
      <c r="A216">
        <v>4</v>
      </c>
      <c r="E216">
        <v>0.02</v>
      </c>
      <c r="N216">
        <v>0.11</v>
      </c>
      <c r="O216">
        <v>0.02</v>
      </c>
      <c r="S216">
        <v>0.2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M218">
        <v>0.02</v>
      </c>
      <c r="T218">
        <v>6</v>
      </c>
    </row>
    <row r="219" spans="1:20" x14ac:dyDescent="0.2">
      <c r="A219">
        <v>7</v>
      </c>
      <c r="T219">
        <v>7</v>
      </c>
    </row>
    <row r="220" spans="1:20" x14ac:dyDescent="0.2">
      <c r="A220">
        <v>8</v>
      </c>
      <c r="T220">
        <v>8</v>
      </c>
    </row>
    <row r="221" spans="1:20" x14ac:dyDescent="0.2">
      <c r="A221">
        <v>9</v>
      </c>
      <c r="T221">
        <v>9</v>
      </c>
    </row>
    <row r="222" spans="1:20" x14ac:dyDescent="0.2">
      <c r="A222">
        <v>10</v>
      </c>
      <c r="T222">
        <v>10</v>
      </c>
    </row>
    <row r="223" spans="1:20" x14ac:dyDescent="0.2">
      <c r="A223">
        <v>11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B225">
        <v>0.24</v>
      </c>
      <c r="F225">
        <v>0.05</v>
      </c>
      <c r="I225">
        <v>0.24</v>
      </c>
      <c r="L225">
        <v>0.1</v>
      </c>
      <c r="O225">
        <v>0.03</v>
      </c>
      <c r="P225">
        <v>0.18</v>
      </c>
      <c r="R225">
        <v>0.04</v>
      </c>
      <c r="S225">
        <v>0.01</v>
      </c>
      <c r="T225">
        <v>13</v>
      </c>
    </row>
    <row r="226" spans="1:20" x14ac:dyDescent="0.2">
      <c r="A226">
        <v>14</v>
      </c>
      <c r="B226">
        <v>0.17</v>
      </c>
      <c r="C226">
        <v>0.3</v>
      </c>
      <c r="D226">
        <v>0.21</v>
      </c>
      <c r="E226">
        <v>0.18</v>
      </c>
      <c r="F226">
        <v>0.23</v>
      </c>
      <c r="G226">
        <v>0.2</v>
      </c>
      <c r="H226">
        <v>0.19</v>
      </c>
      <c r="I226">
        <v>0.17</v>
      </c>
      <c r="J226">
        <v>0.06</v>
      </c>
      <c r="K226">
        <v>0.26</v>
      </c>
      <c r="L226">
        <v>0.04</v>
      </c>
      <c r="M226">
        <v>0.14000000000000001</v>
      </c>
      <c r="O226">
        <v>0.45</v>
      </c>
      <c r="Q226">
        <v>0.3</v>
      </c>
      <c r="R226">
        <v>0.14000000000000001</v>
      </c>
      <c r="S226">
        <v>0.06</v>
      </c>
      <c r="T226">
        <v>14</v>
      </c>
    </row>
    <row r="227" spans="1:20" x14ac:dyDescent="0.2">
      <c r="A227">
        <v>15</v>
      </c>
      <c r="H227">
        <v>0.37</v>
      </c>
      <c r="J227">
        <v>0.27</v>
      </c>
      <c r="M227">
        <v>0.09</v>
      </c>
      <c r="N227">
        <v>0.05</v>
      </c>
      <c r="O227">
        <v>0.02</v>
      </c>
      <c r="P227">
        <v>0.2</v>
      </c>
      <c r="R227">
        <v>0.2</v>
      </c>
      <c r="S227">
        <v>0.05</v>
      </c>
      <c r="T227">
        <v>15</v>
      </c>
    </row>
    <row r="228" spans="1:20" x14ac:dyDescent="0.2">
      <c r="A228">
        <v>16</v>
      </c>
      <c r="B228">
        <v>0.21</v>
      </c>
      <c r="C228">
        <v>0.56000000000000005</v>
      </c>
      <c r="D228">
        <v>0.15</v>
      </c>
      <c r="E228">
        <v>0.51</v>
      </c>
      <c r="G228">
        <v>0.41</v>
      </c>
      <c r="I228">
        <v>0.21</v>
      </c>
      <c r="J228">
        <v>0.38</v>
      </c>
      <c r="K228">
        <v>0.06</v>
      </c>
      <c r="L228">
        <v>0.12</v>
      </c>
      <c r="M228">
        <v>0.22</v>
      </c>
      <c r="O228">
        <v>0.54</v>
      </c>
      <c r="R228">
        <v>0.17</v>
      </c>
      <c r="S228">
        <v>0.14000000000000001</v>
      </c>
      <c r="T228">
        <v>16</v>
      </c>
    </row>
    <row r="229" spans="1:20" x14ac:dyDescent="0.2">
      <c r="A229">
        <v>17</v>
      </c>
      <c r="B229">
        <v>0.02</v>
      </c>
      <c r="C229">
        <v>0.16</v>
      </c>
      <c r="E229">
        <v>0.32</v>
      </c>
      <c r="G229">
        <v>7.0000000000000007E-2</v>
      </c>
      <c r="H229">
        <v>0.15</v>
      </c>
      <c r="I229">
        <v>0.02</v>
      </c>
      <c r="J229">
        <v>0.22</v>
      </c>
      <c r="K229">
        <v>0.24</v>
      </c>
      <c r="M229">
        <v>0.4</v>
      </c>
      <c r="N229">
        <v>0.55000000000000004</v>
      </c>
      <c r="P229">
        <v>0.08</v>
      </c>
      <c r="Q229">
        <v>0.4</v>
      </c>
      <c r="T229">
        <v>17</v>
      </c>
    </row>
    <row r="230" spans="1:20" x14ac:dyDescent="0.2">
      <c r="A230">
        <v>18</v>
      </c>
      <c r="D230">
        <v>0.06</v>
      </c>
      <c r="F230">
        <v>0.77</v>
      </c>
      <c r="K230">
        <v>0.06</v>
      </c>
      <c r="Q230">
        <v>0.2</v>
      </c>
      <c r="T230">
        <v>18</v>
      </c>
    </row>
    <row r="231" spans="1:20" x14ac:dyDescent="0.2">
      <c r="A231">
        <v>19</v>
      </c>
      <c r="B231">
        <v>0.11</v>
      </c>
      <c r="D231">
        <v>0.12</v>
      </c>
      <c r="E231">
        <v>0.03</v>
      </c>
      <c r="F231">
        <v>0.59</v>
      </c>
      <c r="G231">
        <v>0.16</v>
      </c>
      <c r="H231">
        <v>0.16</v>
      </c>
      <c r="I231">
        <v>0.11</v>
      </c>
      <c r="J231">
        <v>0.02</v>
      </c>
      <c r="K231">
        <v>0.09</v>
      </c>
      <c r="L231">
        <v>0.28000000000000003</v>
      </c>
      <c r="M231">
        <v>0.02</v>
      </c>
      <c r="N231">
        <v>0.03</v>
      </c>
      <c r="O231">
        <v>0.28000000000000003</v>
      </c>
      <c r="R231">
        <v>0.15</v>
      </c>
      <c r="S231">
        <v>0.15</v>
      </c>
      <c r="T231">
        <v>19</v>
      </c>
    </row>
    <row r="232" spans="1:20" x14ac:dyDescent="0.2">
      <c r="A232">
        <v>20</v>
      </c>
      <c r="C232">
        <v>0.24</v>
      </c>
      <c r="E232">
        <v>0.19</v>
      </c>
      <c r="J232">
        <v>0.14000000000000001</v>
      </c>
      <c r="M232">
        <v>0.48</v>
      </c>
      <c r="P232">
        <v>0.32</v>
      </c>
      <c r="S232">
        <v>0.02</v>
      </c>
      <c r="T232">
        <v>20</v>
      </c>
    </row>
    <row r="233" spans="1:20" x14ac:dyDescent="0.2">
      <c r="A233">
        <v>21</v>
      </c>
      <c r="F233">
        <v>0.08</v>
      </c>
      <c r="H233">
        <v>0.02</v>
      </c>
      <c r="L233">
        <v>7.0000000000000007E-2</v>
      </c>
      <c r="M233">
        <v>0.01</v>
      </c>
      <c r="O233">
        <v>0.09</v>
      </c>
      <c r="Q233">
        <v>0.4</v>
      </c>
      <c r="S233">
        <v>0.02</v>
      </c>
      <c r="T233">
        <v>21</v>
      </c>
    </row>
    <row r="234" spans="1:20" x14ac:dyDescent="0.2">
      <c r="A234">
        <v>22</v>
      </c>
      <c r="B234">
        <v>0.27</v>
      </c>
      <c r="D234">
        <v>0.15</v>
      </c>
      <c r="E234">
        <v>0.18</v>
      </c>
      <c r="F234">
        <v>0.03</v>
      </c>
      <c r="G234">
        <v>0.22</v>
      </c>
      <c r="H234">
        <v>0.1</v>
      </c>
      <c r="I234">
        <v>0.27</v>
      </c>
      <c r="L234">
        <v>0.17</v>
      </c>
      <c r="M234">
        <v>7.0000000000000007E-2</v>
      </c>
      <c r="O234">
        <v>0.13</v>
      </c>
      <c r="P234">
        <v>0.23</v>
      </c>
      <c r="R234">
        <v>0.2</v>
      </c>
      <c r="S234">
        <v>0.12</v>
      </c>
      <c r="T234">
        <v>22</v>
      </c>
    </row>
    <row r="235" spans="1:20" x14ac:dyDescent="0.2">
      <c r="A235">
        <v>23</v>
      </c>
      <c r="C235">
        <v>0.39</v>
      </c>
      <c r="E235">
        <v>0.01</v>
      </c>
      <c r="J235">
        <v>0.18</v>
      </c>
      <c r="K235">
        <v>0.31</v>
      </c>
      <c r="M235">
        <v>0.2</v>
      </c>
      <c r="N235">
        <v>0.46</v>
      </c>
      <c r="S235">
        <v>0.01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E237">
        <v>0.05</v>
      </c>
      <c r="P237">
        <v>0.05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F241">
        <v>0.02</v>
      </c>
      <c r="T241">
        <v>29</v>
      </c>
    </row>
    <row r="242" spans="1:20" x14ac:dyDescent="0.2">
      <c r="A242">
        <v>30</v>
      </c>
      <c r="T242">
        <v>30</v>
      </c>
    </row>
    <row r="243" spans="1:20" x14ac:dyDescent="0.2">
      <c r="A243">
        <v>31</v>
      </c>
      <c r="T243">
        <v>31</v>
      </c>
    </row>
    <row r="244" spans="1:20" x14ac:dyDescent="0.2">
      <c r="A244" s="1" t="s">
        <v>37</v>
      </c>
      <c r="B244" s="1">
        <f t="shared" ref="B244:S244" si="22">SUM(B213:B243)</f>
        <v>1.24</v>
      </c>
      <c r="C244" s="1">
        <f t="shared" si="22"/>
        <v>1.88</v>
      </c>
      <c r="D244" s="1">
        <f t="shared" si="22"/>
        <v>1.35</v>
      </c>
      <c r="E244" s="1">
        <f t="shared" si="22"/>
        <v>1.86</v>
      </c>
      <c r="F244" s="1">
        <f t="shared" si="22"/>
        <v>2.25</v>
      </c>
      <c r="G244" s="1">
        <f t="shared" si="22"/>
        <v>1.49</v>
      </c>
      <c r="H244" s="1">
        <f t="shared" si="22"/>
        <v>1.1100000000000001</v>
      </c>
      <c r="I244" s="1">
        <f t="shared" si="22"/>
        <v>1.24</v>
      </c>
      <c r="J244" s="1">
        <f t="shared" si="22"/>
        <v>1.5200000000000002</v>
      </c>
      <c r="K244" s="1">
        <f t="shared" si="22"/>
        <v>1.1499999999999999</v>
      </c>
      <c r="L244" s="1">
        <f t="shared" si="22"/>
        <v>1.04</v>
      </c>
      <c r="M244" s="1">
        <f t="shared" si="22"/>
        <v>2.08</v>
      </c>
      <c r="N244" s="1">
        <f t="shared" si="22"/>
        <v>1.5</v>
      </c>
      <c r="O244" s="1">
        <f t="shared" si="22"/>
        <v>2.08</v>
      </c>
      <c r="P244" s="1">
        <f t="shared" si="22"/>
        <v>1.83</v>
      </c>
      <c r="Q244" s="1">
        <f t="shared" si="22"/>
        <v>1.3199999999999998</v>
      </c>
      <c r="R244" s="1">
        <f t="shared" si="22"/>
        <v>1.1000000000000001</v>
      </c>
      <c r="S244" s="1">
        <f t="shared" si="22"/>
        <v>1</v>
      </c>
      <c r="T244" s="1"/>
    </row>
    <row r="246" spans="1:20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  <c r="S246" t="s">
        <v>80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T251">
        <v>4</v>
      </c>
    </row>
    <row r="252" spans="1:20" x14ac:dyDescent="0.2">
      <c r="A252">
        <v>5</v>
      </c>
      <c r="T252">
        <v>5</v>
      </c>
    </row>
    <row r="253" spans="1:20" x14ac:dyDescent="0.2">
      <c r="A253">
        <v>6</v>
      </c>
      <c r="T253">
        <v>6</v>
      </c>
    </row>
    <row r="254" spans="1:20" x14ac:dyDescent="0.2">
      <c r="A254">
        <v>7</v>
      </c>
      <c r="T254">
        <v>7</v>
      </c>
    </row>
    <row r="255" spans="1:20" x14ac:dyDescent="0.2">
      <c r="A255">
        <v>8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F257">
        <v>0.02</v>
      </c>
      <c r="S257">
        <v>0.03</v>
      </c>
      <c r="T257">
        <v>10</v>
      </c>
    </row>
    <row r="258" spans="1:20" x14ac:dyDescent="0.2">
      <c r="A258">
        <v>11</v>
      </c>
      <c r="B258">
        <v>0.02</v>
      </c>
      <c r="E258">
        <v>0.04</v>
      </c>
      <c r="H258">
        <v>0.01</v>
      </c>
      <c r="I258">
        <v>0.02</v>
      </c>
      <c r="P258">
        <v>7.0000000000000007E-2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F261">
        <v>0.13</v>
      </c>
      <c r="H261">
        <v>0.39</v>
      </c>
      <c r="L261">
        <v>0.32</v>
      </c>
      <c r="O261">
        <v>0.5</v>
      </c>
      <c r="Q261">
        <v>0.22</v>
      </c>
      <c r="S261">
        <v>0.04</v>
      </c>
      <c r="T261">
        <v>14</v>
      </c>
    </row>
    <row r="262" spans="1:20" x14ac:dyDescent="0.2">
      <c r="A262">
        <v>15</v>
      </c>
      <c r="B262">
        <v>0.41</v>
      </c>
      <c r="C262">
        <v>0.47</v>
      </c>
      <c r="D262">
        <v>0.36</v>
      </c>
      <c r="E262">
        <v>0.43</v>
      </c>
      <c r="F262">
        <v>0.56999999999999995</v>
      </c>
      <c r="G262">
        <v>0.41</v>
      </c>
      <c r="H262">
        <v>0.64</v>
      </c>
      <c r="I262">
        <v>0.41</v>
      </c>
      <c r="J262">
        <v>0.62</v>
      </c>
      <c r="K262">
        <v>0.51</v>
      </c>
      <c r="L262">
        <v>0.63</v>
      </c>
      <c r="M262">
        <v>0.12</v>
      </c>
      <c r="O262">
        <v>0.06</v>
      </c>
      <c r="P262">
        <v>0.7</v>
      </c>
      <c r="R262">
        <v>0.56000000000000005</v>
      </c>
      <c r="S262">
        <v>1.56</v>
      </c>
      <c r="T262">
        <v>15</v>
      </c>
    </row>
    <row r="263" spans="1:20" x14ac:dyDescent="0.2">
      <c r="A263">
        <v>16</v>
      </c>
      <c r="B263">
        <v>0.14000000000000001</v>
      </c>
      <c r="C263">
        <v>0.39</v>
      </c>
      <c r="D263">
        <v>0.22</v>
      </c>
      <c r="E263">
        <v>0.23</v>
      </c>
      <c r="F263">
        <v>0.12</v>
      </c>
      <c r="G263">
        <v>0.22</v>
      </c>
      <c r="H263">
        <v>0.19</v>
      </c>
      <c r="I263">
        <v>0.14000000000000001</v>
      </c>
      <c r="J263">
        <v>0.15</v>
      </c>
      <c r="K263">
        <v>0.3</v>
      </c>
      <c r="L263">
        <v>0.18</v>
      </c>
      <c r="M263">
        <v>0.84</v>
      </c>
      <c r="O263">
        <v>0.26</v>
      </c>
      <c r="R263">
        <v>0.22</v>
      </c>
      <c r="T263">
        <v>16</v>
      </c>
    </row>
    <row r="264" spans="1:20" x14ac:dyDescent="0.2">
      <c r="A264">
        <v>17</v>
      </c>
      <c r="D264">
        <v>0.08</v>
      </c>
      <c r="J264">
        <v>0.01</v>
      </c>
      <c r="M264">
        <v>0.11</v>
      </c>
      <c r="Q264">
        <v>0.3</v>
      </c>
      <c r="R264">
        <v>0.05</v>
      </c>
      <c r="S264">
        <v>0.08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N266">
        <v>1.51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L268">
        <v>0.06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L274">
        <v>0.08</v>
      </c>
      <c r="T274">
        <v>27</v>
      </c>
    </row>
    <row r="275" spans="1:20" x14ac:dyDescent="0.2">
      <c r="A275">
        <v>28</v>
      </c>
      <c r="B275">
        <v>0.12</v>
      </c>
      <c r="F275">
        <v>0.03</v>
      </c>
      <c r="I275">
        <v>0.12</v>
      </c>
      <c r="J275">
        <v>0.28999999999999998</v>
      </c>
      <c r="M275">
        <v>0.05</v>
      </c>
      <c r="O275">
        <v>0.05</v>
      </c>
      <c r="Q275">
        <v>0.08</v>
      </c>
      <c r="R275">
        <v>0.13</v>
      </c>
      <c r="S275">
        <v>0.02</v>
      </c>
      <c r="T275">
        <v>28</v>
      </c>
    </row>
    <row r="276" spans="1:20" x14ac:dyDescent="0.2">
      <c r="A276">
        <v>29</v>
      </c>
      <c r="E276">
        <v>0.05</v>
      </c>
      <c r="G276">
        <v>0.09</v>
      </c>
      <c r="H276">
        <v>0.18</v>
      </c>
      <c r="K276">
        <v>0.15</v>
      </c>
      <c r="S276">
        <v>0.02</v>
      </c>
      <c r="T276">
        <v>29</v>
      </c>
    </row>
    <row r="277" spans="1:20" x14ac:dyDescent="0.2">
      <c r="A277">
        <v>30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s="1" t="s">
        <v>37</v>
      </c>
      <c r="B279" s="1">
        <f t="shared" ref="B279:S279" si="23">SUM(B248:B278)</f>
        <v>0.69000000000000006</v>
      </c>
      <c r="C279" s="1">
        <f t="shared" si="23"/>
        <v>0.86</v>
      </c>
      <c r="D279" s="1">
        <f t="shared" si="23"/>
        <v>0.65999999999999992</v>
      </c>
      <c r="E279" s="1">
        <f t="shared" si="23"/>
        <v>0.75</v>
      </c>
      <c r="F279" s="1">
        <f t="shared" si="23"/>
        <v>0.87</v>
      </c>
      <c r="G279" s="1">
        <f t="shared" si="23"/>
        <v>0.72</v>
      </c>
      <c r="H279" s="1">
        <f t="shared" si="23"/>
        <v>1.41</v>
      </c>
      <c r="I279" s="1">
        <f t="shared" si="23"/>
        <v>0.69000000000000006</v>
      </c>
      <c r="J279" s="1">
        <f t="shared" si="23"/>
        <v>1.07</v>
      </c>
      <c r="K279" s="1">
        <f t="shared" si="23"/>
        <v>0.96000000000000008</v>
      </c>
      <c r="L279" s="1">
        <f t="shared" si="23"/>
        <v>1.27</v>
      </c>
      <c r="M279" s="1">
        <f t="shared" si="23"/>
        <v>1.1200000000000001</v>
      </c>
      <c r="N279" s="1">
        <f t="shared" si="23"/>
        <v>1.51</v>
      </c>
      <c r="O279" s="1">
        <f t="shared" si="23"/>
        <v>0.87000000000000011</v>
      </c>
      <c r="P279" s="1">
        <f t="shared" si="23"/>
        <v>0.77</v>
      </c>
      <c r="Q279" s="1">
        <f t="shared" si="23"/>
        <v>0.6</v>
      </c>
      <c r="R279" s="1">
        <f t="shared" si="23"/>
        <v>0.96000000000000008</v>
      </c>
      <c r="S279" s="1">
        <f t="shared" si="23"/>
        <v>1.7500000000000002</v>
      </c>
      <c r="T279" s="1"/>
    </row>
    <row r="281" spans="1:20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  <c r="S281" t="s">
        <v>80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T285">
        <v>3</v>
      </c>
    </row>
    <row r="286" spans="1:20" x14ac:dyDescent="0.2">
      <c r="A286">
        <v>4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D293">
        <v>0.04</v>
      </c>
      <c r="K293">
        <v>0.13</v>
      </c>
      <c r="M293">
        <v>0.1</v>
      </c>
      <c r="O293">
        <v>0.1</v>
      </c>
      <c r="Q293">
        <v>0.1</v>
      </c>
      <c r="T293">
        <v>11</v>
      </c>
    </row>
    <row r="294" spans="1:20" x14ac:dyDescent="0.2">
      <c r="A294">
        <v>12</v>
      </c>
      <c r="B294">
        <v>7.0000000000000007E-2</v>
      </c>
      <c r="E294">
        <v>7.0000000000000007E-2</v>
      </c>
      <c r="F294">
        <v>0.12</v>
      </c>
      <c r="G294">
        <v>0.13</v>
      </c>
      <c r="I294">
        <v>7.0000000000000007E-2</v>
      </c>
      <c r="J294">
        <v>0.08</v>
      </c>
      <c r="M294">
        <v>0.03</v>
      </c>
      <c r="Q294">
        <v>0.1</v>
      </c>
      <c r="R294">
        <v>0.1</v>
      </c>
      <c r="T294">
        <v>12</v>
      </c>
    </row>
    <row r="295" spans="1:20" x14ac:dyDescent="0.2">
      <c r="A295">
        <v>13</v>
      </c>
      <c r="C295">
        <v>0.16</v>
      </c>
      <c r="H295">
        <v>0.01</v>
      </c>
      <c r="O295">
        <v>0.03</v>
      </c>
      <c r="S295">
        <v>0.05</v>
      </c>
      <c r="T295">
        <v>13</v>
      </c>
    </row>
    <row r="296" spans="1:20" x14ac:dyDescent="0.2">
      <c r="A296">
        <v>14</v>
      </c>
      <c r="B296">
        <v>0.04</v>
      </c>
      <c r="D296">
        <v>0.02</v>
      </c>
      <c r="F296">
        <v>0.02</v>
      </c>
      <c r="I296">
        <v>0.04</v>
      </c>
      <c r="K296">
        <v>0.05</v>
      </c>
      <c r="R296">
        <v>0.05</v>
      </c>
      <c r="S296">
        <v>0.02</v>
      </c>
      <c r="T296">
        <v>14</v>
      </c>
    </row>
    <row r="297" spans="1:20" x14ac:dyDescent="0.2">
      <c r="A297">
        <v>15</v>
      </c>
      <c r="G297">
        <v>0.03</v>
      </c>
      <c r="M297">
        <v>0.01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N299">
        <v>0.02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D302">
        <v>0.04</v>
      </c>
      <c r="O302">
        <v>0.03</v>
      </c>
      <c r="T302">
        <v>20</v>
      </c>
    </row>
    <row r="303" spans="1:20" x14ac:dyDescent="0.2">
      <c r="A303">
        <v>21</v>
      </c>
      <c r="G303">
        <v>0.03</v>
      </c>
      <c r="L303">
        <v>0.06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T306">
        <v>24</v>
      </c>
    </row>
    <row r="307" spans="1:20" x14ac:dyDescent="0.2">
      <c r="A307">
        <v>25</v>
      </c>
      <c r="T307">
        <v>25</v>
      </c>
    </row>
    <row r="308" spans="1:20" x14ac:dyDescent="0.2">
      <c r="A308">
        <v>26</v>
      </c>
      <c r="T308">
        <v>26</v>
      </c>
    </row>
    <row r="309" spans="1:20" x14ac:dyDescent="0.2">
      <c r="A309">
        <v>27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s="1" t="s">
        <v>37</v>
      </c>
      <c r="B314" s="1">
        <f t="shared" ref="B314:S314" si="24">SUM(B283:B313)</f>
        <v>0.11000000000000001</v>
      </c>
      <c r="C314" s="1">
        <f t="shared" si="24"/>
        <v>0.16</v>
      </c>
      <c r="D314" s="1">
        <f t="shared" si="24"/>
        <v>0.1</v>
      </c>
      <c r="E314" s="1">
        <f t="shared" si="24"/>
        <v>7.0000000000000007E-2</v>
      </c>
      <c r="F314" s="1">
        <f t="shared" si="24"/>
        <v>0.13999999999999999</v>
      </c>
      <c r="G314" s="1">
        <f t="shared" si="24"/>
        <v>0.19</v>
      </c>
      <c r="H314" s="1">
        <f t="shared" si="24"/>
        <v>0.01</v>
      </c>
      <c r="I314" s="1">
        <f t="shared" si="24"/>
        <v>0.11000000000000001</v>
      </c>
      <c r="J314" s="1">
        <f t="shared" si="24"/>
        <v>0.08</v>
      </c>
      <c r="K314" s="1">
        <f t="shared" si="24"/>
        <v>0.18</v>
      </c>
      <c r="L314" s="1">
        <f t="shared" si="24"/>
        <v>0.06</v>
      </c>
      <c r="M314" s="1">
        <f t="shared" si="24"/>
        <v>0.14000000000000001</v>
      </c>
      <c r="N314" s="1">
        <f t="shared" si="24"/>
        <v>0.02</v>
      </c>
      <c r="O314" s="1">
        <f t="shared" si="24"/>
        <v>0.16</v>
      </c>
      <c r="P314" s="1">
        <f t="shared" si="24"/>
        <v>0</v>
      </c>
      <c r="Q314" s="1">
        <f t="shared" si="24"/>
        <v>0.2</v>
      </c>
      <c r="R314" s="1">
        <f t="shared" si="24"/>
        <v>0.15000000000000002</v>
      </c>
      <c r="S314" s="1">
        <f t="shared" si="24"/>
        <v>7.0000000000000007E-2</v>
      </c>
      <c r="T314" s="1"/>
    </row>
    <row r="316" spans="1:20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  <c r="S316" t="s">
        <v>80</v>
      </c>
    </row>
    <row r="318" spans="1:20" x14ac:dyDescent="0.2">
      <c r="A318">
        <v>1</v>
      </c>
      <c r="T318">
        <v>1</v>
      </c>
    </row>
    <row r="319" spans="1:20" x14ac:dyDescent="0.2">
      <c r="A319">
        <v>2</v>
      </c>
      <c r="T319">
        <v>2</v>
      </c>
    </row>
    <row r="320" spans="1:20" x14ac:dyDescent="0.2">
      <c r="A320">
        <v>3</v>
      </c>
      <c r="T320">
        <v>3</v>
      </c>
    </row>
    <row r="321" spans="1:20" x14ac:dyDescent="0.2">
      <c r="A321">
        <v>4</v>
      </c>
      <c r="T321">
        <v>4</v>
      </c>
    </row>
    <row r="322" spans="1:20" x14ac:dyDescent="0.2">
      <c r="A322">
        <v>5</v>
      </c>
      <c r="O322">
        <v>0.03</v>
      </c>
      <c r="T322">
        <v>5</v>
      </c>
    </row>
    <row r="323" spans="1:20" x14ac:dyDescent="0.2">
      <c r="A323">
        <v>6</v>
      </c>
      <c r="B323">
        <v>0.05</v>
      </c>
      <c r="D323">
        <v>0.02</v>
      </c>
      <c r="F323">
        <v>0.01</v>
      </c>
      <c r="I323">
        <v>0.05</v>
      </c>
      <c r="T323">
        <v>6</v>
      </c>
    </row>
    <row r="324" spans="1:20" x14ac:dyDescent="0.2">
      <c r="A324">
        <v>7</v>
      </c>
      <c r="B324">
        <v>0.02</v>
      </c>
      <c r="G324">
        <v>0.03</v>
      </c>
      <c r="I324">
        <v>0.02</v>
      </c>
      <c r="K324">
        <v>0.05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T326">
        <v>9</v>
      </c>
    </row>
    <row r="327" spans="1:20" x14ac:dyDescent="0.2">
      <c r="A327">
        <v>10</v>
      </c>
      <c r="T327">
        <v>10</v>
      </c>
    </row>
    <row r="328" spans="1:20" x14ac:dyDescent="0.2">
      <c r="A328">
        <v>11</v>
      </c>
      <c r="T328">
        <v>11</v>
      </c>
    </row>
    <row r="329" spans="1:20" x14ac:dyDescent="0.2">
      <c r="A329">
        <v>12</v>
      </c>
      <c r="B329">
        <v>0.06</v>
      </c>
      <c r="D329">
        <v>0.04</v>
      </c>
      <c r="F329">
        <v>0.1</v>
      </c>
      <c r="I329">
        <v>0.06</v>
      </c>
      <c r="L329">
        <v>0.01</v>
      </c>
      <c r="M329">
        <v>0.02</v>
      </c>
      <c r="O329">
        <v>0.09</v>
      </c>
      <c r="R329">
        <v>0.03</v>
      </c>
      <c r="S329">
        <v>0.09</v>
      </c>
      <c r="T329">
        <v>12</v>
      </c>
    </row>
    <row r="330" spans="1:20" x14ac:dyDescent="0.2">
      <c r="A330">
        <v>13</v>
      </c>
      <c r="B330">
        <v>0.05</v>
      </c>
      <c r="C330">
        <v>0.2</v>
      </c>
      <c r="D330">
        <v>0.15</v>
      </c>
      <c r="E330">
        <v>0.09</v>
      </c>
      <c r="F330">
        <v>0.31</v>
      </c>
      <c r="G330">
        <v>0.09</v>
      </c>
      <c r="I330">
        <v>0.05</v>
      </c>
      <c r="K330">
        <v>0.11</v>
      </c>
      <c r="M330">
        <v>0.2</v>
      </c>
      <c r="N330">
        <v>7.0000000000000007E-2</v>
      </c>
      <c r="O330">
        <v>0.05</v>
      </c>
      <c r="P330">
        <v>0.13</v>
      </c>
      <c r="Q330">
        <v>0.3</v>
      </c>
      <c r="R330">
        <v>0.1</v>
      </c>
      <c r="T330">
        <v>13</v>
      </c>
    </row>
    <row r="331" spans="1:20" x14ac:dyDescent="0.2">
      <c r="A331">
        <v>14</v>
      </c>
      <c r="E331">
        <v>0.06</v>
      </c>
      <c r="G331">
        <v>0.03</v>
      </c>
      <c r="M331">
        <v>0.02</v>
      </c>
      <c r="S331">
        <v>0.02</v>
      </c>
      <c r="T331">
        <v>14</v>
      </c>
    </row>
    <row r="332" spans="1:20" x14ac:dyDescent="0.2">
      <c r="A332">
        <v>15</v>
      </c>
      <c r="E332">
        <v>0.08</v>
      </c>
      <c r="F332">
        <v>0.43</v>
      </c>
      <c r="L332">
        <v>0.18</v>
      </c>
      <c r="M332">
        <v>0.03</v>
      </c>
      <c r="N332">
        <v>0.02</v>
      </c>
      <c r="P332">
        <v>0.05</v>
      </c>
      <c r="R332">
        <v>7.0000000000000007E-2</v>
      </c>
      <c r="S332">
        <v>0.1</v>
      </c>
      <c r="T332">
        <v>15</v>
      </c>
    </row>
    <row r="333" spans="1:20" x14ac:dyDescent="0.2">
      <c r="A333">
        <v>16</v>
      </c>
      <c r="B333">
        <v>0.21</v>
      </c>
      <c r="C333">
        <v>0.3</v>
      </c>
      <c r="D333">
        <v>0.24</v>
      </c>
      <c r="E333">
        <v>0.25</v>
      </c>
      <c r="F333">
        <v>0.09</v>
      </c>
      <c r="G333">
        <v>0.25</v>
      </c>
      <c r="H333">
        <v>0.19</v>
      </c>
      <c r="I333">
        <v>0.21</v>
      </c>
      <c r="J333">
        <v>0.23</v>
      </c>
      <c r="L333">
        <v>0.04</v>
      </c>
      <c r="M333">
        <v>0.3</v>
      </c>
      <c r="N333">
        <v>0.23</v>
      </c>
      <c r="P333">
        <v>0.35</v>
      </c>
      <c r="Q333">
        <v>0.4</v>
      </c>
      <c r="R333">
        <v>0.13</v>
      </c>
      <c r="S333">
        <v>0.08</v>
      </c>
      <c r="T333">
        <v>16</v>
      </c>
    </row>
    <row r="334" spans="1:20" x14ac:dyDescent="0.2">
      <c r="A334">
        <v>17</v>
      </c>
      <c r="H334">
        <v>0.09</v>
      </c>
      <c r="K334">
        <v>0.31</v>
      </c>
      <c r="M334">
        <v>0.01</v>
      </c>
      <c r="S334">
        <v>0.02</v>
      </c>
      <c r="T334">
        <v>17</v>
      </c>
    </row>
    <row r="335" spans="1:20" x14ac:dyDescent="0.2">
      <c r="A335">
        <v>18</v>
      </c>
      <c r="O335">
        <v>0.28000000000000003</v>
      </c>
      <c r="T335">
        <v>18</v>
      </c>
    </row>
    <row r="336" spans="1:20" x14ac:dyDescent="0.2">
      <c r="A336">
        <v>19</v>
      </c>
      <c r="O336">
        <v>0.03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T338">
        <v>21</v>
      </c>
    </row>
    <row r="339" spans="1:20" x14ac:dyDescent="0.2">
      <c r="A339">
        <v>22</v>
      </c>
      <c r="T339">
        <v>22</v>
      </c>
    </row>
    <row r="340" spans="1:20" x14ac:dyDescent="0.2">
      <c r="A340">
        <v>23</v>
      </c>
      <c r="T340">
        <v>23</v>
      </c>
    </row>
    <row r="341" spans="1:20" x14ac:dyDescent="0.2">
      <c r="A341">
        <v>24</v>
      </c>
      <c r="T341">
        <v>24</v>
      </c>
    </row>
    <row r="342" spans="1:20" x14ac:dyDescent="0.2">
      <c r="A342">
        <v>25</v>
      </c>
      <c r="T342">
        <v>25</v>
      </c>
    </row>
    <row r="343" spans="1:20" x14ac:dyDescent="0.2">
      <c r="A343">
        <v>26</v>
      </c>
      <c r="T343">
        <v>26</v>
      </c>
    </row>
    <row r="344" spans="1:20" x14ac:dyDescent="0.2">
      <c r="A344">
        <v>27</v>
      </c>
      <c r="B344">
        <v>0.18</v>
      </c>
      <c r="F344">
        <v>0.12</v>
      </c>
      <c r="I344">
        <v>0.18</v>
      </c>
      <c r="S344">
        <v>0.02</v>
      </c>
      <c r="T344">
        <v>27</v>
      </c>
    </row>
    <row r="345" spans="1:20" x14ac:dyDescent="0.2">
      <c r="A345">
        <v>28</v>
      </c>
      <c r="C345">
        <v>0.15</v>
      </c>
      <c r="D345">
        <v>0.15</v>
      </c>
      <c r="E345">
        <v>7.0000000000000007E-2</v>
      </c>
      <c r="F345">
        <v>0.01</v>
      </c>
      <c r="G345">
        <v>0.08</v>
      </c>
      <c r="H345">
        <v>0.1</v>
      </c>
      <c r="J345">
        <v>0.12</v>
      </c>
      <c r="K345">
        <v>0.16</v>
      </c>
      <c r="L345">
        <v>0.12</v>
      </c>
      <c r="M345">
        <v>0.1</v>
      </c>
      <c r="N345">
        <v>0.08</v>
      </c>
      <c r="O345">
        <v>0.13</v>
      </c>
      <c r="P345">
        <v>0.13</v>
      </c>
      <c r="Q345">
        <v>0.15</v>
      </c>
      <c r="R345">
        <v>0.14000000000000001</v>
      </c>
      <c r="S345">
        <v>0.08</v>
      </c>
      <c r="T345">
        <v>28</v>
      </c>
    </row>
    <row r="346" spans="1:20" x14ac:dyDescent="0.2">
      <c r="A346">
        <v>29</v>
      </c>
      <c r="T346">
        <v>29</v>
      </c>
    </row>
    <row r="347" spans="1:20" x14ac:dyDescent="0.2">
      <c r="A347">
        <v>30</v>
      </c>
      <c r="F347">
        <v>0.03</v>
      </c>
      <c r="L347">
        <v>0.1</v>
      </c>
      <c r="S347">
        <v>0.15</v>
      </c>
      <c r="T347">
        <v>30</v>
      </c>
    </row>
    <row r="348" spans="1:20" x14ac:dyDescent="0.2">
      <c r="A348">
        <v>31</v>
      </c>
      <c r="B348">
        <v>0.08</v>
      </c>
      <c r="D348">
        <v>0.01</v>
      </c>
      <c r="E348">
        <v>7.0000000000000007E-2</v>
      </c>
      <c r="G348">
        <v>0.09</v>
      </c>
      <c r="H348">
        <v>0.08</v>
      </c>
      <c r="I348">
        <v>0.08</v>
      </c>
      <c r="J348">
        <v>0.09</v>
      </c>
      <c r="N348">
        <v>0.1</v>
      </c>
      <c r="O348">
        <v>7.0000000000000007E-2</v>
      </c>
      <c r="Q348">
        <v>0.05</v>
      </c>
      <c r="R348">
        <v>0.04</v>
      </c>
      <c r="S348">
        <v>0.04</v>
      </c>
      <c r="T348">
        <v>31</v>
      </c>
    </row>
    <row r="349" spans="1:20" x14ac:dyDescent="0.2">
      <c r="A349" s="1" t="s">
        <v>37</v>
      </c>
      <c r="B349" s="1">
        <f t="shared" ref="B349:S349" si="25">SUM(B318:B348)</f>
        <v>0.65</v>
      </c>
      <c r="C349" s="1">
        <f t="shared" si="25"/>
        <v>0.65</v>
      </c>
      <c r="D349" s="1">
        <f t="shared" si="25"/>
        <v>0.61</v>
      </c>
      <c r="E349" s="1">
        <f t="shared" si="25"/>
        <v>0.62000000000000011</v>
      </c>
      <c r="F349" s="1">
        <f t="shared" si="25"/>
        <v>1.1000000000000001</v>
      </c>
      <c r="G349" s="1">
        <f t="shared" si="25"/>
        <v>0.57000000000000006</v>
      </c>
      <c r="H349" s="1">
        <f t="shared" si="25"/>
        <v>0.46</v>
      </c>
      <c r="I349" s="1">
        <f t="shared" si="25"/>
        <v>0.65</v>
      </c>
      <c r="J349" s="1">
        <f t="shared" si="25"/>
        <v>0.43999999999999995</v>
      </c>
      <c r="K349" s="1">
        <f t="shared" si="25"/>
        <v>0.63</v>
      </c>
      <c r="L349" s="1">
        <f t="shared" si="25"/>
        <v>0.44999999999999996</v>
      </c>
      <c r="M349" s="1">
        <f t="shared" si="25"/>
        <v>0.68</v>
      </c>
      <c r="N349" s="1">
        <f t="shared" si="25"/>
        <v>0.5</v>
      </c>
      <c r="O349" s="1">
        <f t="shared" si="25"/>
        <v>0.67999999999999994</v>
      </c>
      <c r="P349" s="1">
        <f t="shared" si="25"/>
        <v>0.66</v>
      </c>
      <c r="Q349" s="1">
        <f t="shared" si="25"/>
        <v>0.9</v>
      </c>
      <c r="R349" s="1">
        <f t="shared" si="25"/>
        <v>0.51</v>
      </c>
      <c r="S349" s="1">
        <f t="shared" si="25"/>
        <v>0.60000000000000009</v>
      </c>
      <c r="T349" s="1"/>
    </row>
    <row r="351" spans="1:20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  <c r="S351" t="s">
        <v>80</v>
      </c>
    </row>
    <row r="353" spans="1:20" x14ac:dyDescent="0.2">
      <c r="A353">
        <v>1</v>
      </c>
      <c r="T353">
        <v>1</v>
      </c>
    </row>
    <row r="354" spans="1:20" x14ac:dyDescent="0.2">
      <c r="A354">
        <v>2</v>
      </c>
      <c r="J354">
        <v>0.01</v>
      </c>
      <c r="S354">
        <v>0.02</v>
      </c>
      <c r="T354">
        <v>2</v>
      </c>
    </row>
    <row r="355" spans="1:20" x14ac:dyDescent="0.2">
      <c r="A355">
        <v>3</v>
      </c>
      <c r="B355">
        <v>0.03</v>
      </c>
      <c r="I355">
        <v>0.03</v>
      </c>
      <c r="T355">
        <v>3</v>
      </c>
    </row>
    <row r="356" spans="1:20" x14ac:dyDescent="0.2">
      <c r="A356">
        <v>4</v>
      </c>
      <c r="T356">
        <v>4</v>
      </c>
    </row>
    <row r="357" spans="1:20" x14ac:dyDescent="0.2">
      <c r="A357">
        <v>5</v>
      </c>
      <c r="T357">
        <v>5</v>
      </c>
    </row>
    <row r="358" spans="1:20" x14ac:dyDescent="0.2">
      <c r="A358">
        <v>6</v>
      </c>
      <c r="T358">
        <v>6</v>
      </c>
    </row>
    <row r="359" spans="1:20" x14ac:dyDescent="0.2">
      <c r="A359">
        <v>7</v>
      </c>
      <c r="T359">
        <v>7</v>
      </c>
    </row>
    <row r="360" spans="1:20" x14ac:dyDescent="0.2">
      <c r="A360">
        <v>8</v>
      </c>
      <c r="T360">
        <v>8</v>
      </c>
    </row>
    <row r="361" spans="1:20" x14ac:dyDescent="0.2">
      <c r="A361">
        <v>9</v>
      </c>
      <c r="T361">
        <v>9</v>
      </c>
    </row>
    <row r="362" spans="1:20" x14ac:dyDescent="0.2">
      <c r="A362">
        <v>10</v>
      </c>
      <c r="T362">
        <v>10</v>
      </c>
    </row>
    <row r="363" spans="1:20" x14ac:dyDescent="0.2">
      <c r="A363">
        <v>11</v>
      </c>
      <c r="T363">
        <v>11</v>
      </c>
    </row>
    <row r="364" spans="1:20" x14ac:dyDescent="0.2">
      <c r="A364">
        <v>12</v>
      </c>
      <c r="T364">
        <v>12</v>
      </c>
    </row>
    <row r="365" spans="1:20" x14ac:dyDescent="0.2">
      <c r="A365">
        <v>13</v>
      </c>
      <c r="B365">
        <v>0.17</v>
      </c>
      <c r="C365">
        <v>0.2</v>
      </c>
      <c r="D365">
        <v>0.14000000000000001</v>
      </c>
      <c r="E365">
        <v>0.16</v>
      </c>
      <c r="F365">
        <v>0.18</v>
      </c>
      <c r="H365">
        <v>0.12</v>
      </c>
      <c r="I365">
        <v>0.17</v>
      </c>
      <c r="J365">
        <v>0.13</v>
      </c>
      <c r="K365">
        <v>0.11</v>
      </c>
      <c r="L365">
        <v>0.16</v>
      </c>
      <c r="M365">
        <v>0.06</v>
      </c>
      <c r="O365">
        <v>0.15</v>
      </c>
      <c r="P365">
        <v>7.0000000000000007E-2</v>
      </c>
      <c r="R365">
        <v>0.08</v>
      </c>
      <c r="S365">
        <v>0.09</v>
      </c>
      <c r="T365">
        <v>13</v>
      </c>
    </row>
    <row r="366" spans="1:20" x14ac:dyDescent="0.2">
      <c r="A366">
        <v>14</v>
      </c>
      <c r="D366">
        <v>0.15</v>
      </c>
      <c r="T366">
        <v>14</v>
      </c>
    </row>
    <row r="367" spans="1:20" x14ac:dyDescent="0.2">
      <c r="A367">
        <v>15</v>
      </c>
      <c r="M367">
        <v>0.02</v>
      </c>
      <c r="N367">
        <v>0.14000000000000001</v>
      </c>
      <c r="Q367">
        <v>0.04</v>
      </c>
      <c r="S367">
        <v>0.02</v>
      </c>
      <c r="T367">
        <v>15</v>
      </c>
    </row>
    <row r="368" spans="1:20" x14ac:dyDescent="0.2">
      <c r="A368">
        <v>16</v>
      </c>
      <c r="D368">
        <v>0.15</v>
      </c>
      <c r="L368">
        <v>0.1</v>
      </c>
      <c r="O368">
        <v>0.25</v>
      </c>
      <c r="R368">
        <v>0.05</v>
      </c>
      <c r="S368">
        <v>0.09</v>
      </c>
      <c r="T368">
        <v>16</v>
      </c>
    </row>
    <row r="369" spans="1:20" x14ac:dyDescent="0.2">
      <c r="A369">
        <v>17</v>
      </c>
      <c r="B369">
        <v>0.42</v>
      </c>
      <c r="D369">
        <v>0.05</v>
      </c>
      <c r="E369">
        <v>0.47</v>
      </c>
      <c r="F369">
        <v>0.28000000000000003</v>
      </c>
      <c r="G369">
        <v>0.33</v>
      </c>
      <c r="H369">
        <v>0.45</v>
      </c>
      <c r="I369">
        <v>0.42</v>
      </c>
      <c r="L369">
        <v>0.3</v>
      </c>
      <c r="M369">
        <v>0.14000000000000001</v>
      </c>
      <c r="N369">
        <v>0.41</v>
      </c>
      <c r="O369">
        <v>0.3</v>
      </c>
      <c r="P369">
        <v>0.55000000000000004</v>
      </c>
      <c r="R369">
        <v>0.38</v>
      </c>
      <c r="S369">
        <v>0.28999999999999998</v>
      </c>
      <c r="T369">
        <v>17</v>
      </c>
    </row>
    <row r="370" spans="1:20" x14ac:dyDescent="0.2">
      <c r="A370">
        <v>18</v>
      </c>
      <c r="G370">
        <v>0.21</v>
      </c>
      <c r="J370">
        <v>0.46</v>
      </c>
      <c r="K370">
        <v>0.32</v>
      </c>
      <c r="T370">
        <v>18</v>
      </c>
    </row>
    <row r="371" spans="1:20" x14ac:dyDescent="0.2">
      <c r="A371">
        <v>19</v>
      </c>
      <c r="T371">
        <v>19</v>
      </c>
    </row>
    <row r="372" spans="1:20" x14ac:dyDescent="0.2">
      <c r="A372">
        <v>20</v>
      </c>
      <c r="D372">
        <v>0.32</v>
      </c>
      <c r="S372">
        <v>0.03</v>
      </c>
      <c r="T372">
        <v>20</v>
      </c>
    </row>
    <row r="373" spans="1:20" x14ac:dyDescent="0.2">
      <c r="A373">
        <v>21</v>
      </c>
      <c r="B373">
        <v>0.45</v>
      </c>
      <c r="C373">
        <v>0.35</v>
      </c>
      <c r="H373">
        <v>0.6</v>
      </c>
      <c r="I373">
        <v>0.45</v>
      </c>
      <c r="L373">
        <v>0.44</v>
      </c>
      <c r="M373">
        <v>0.11</v>
      </c>
      <c r="Q373">
        <v>0.05</v>
      </c>
      <c r="R373">
        <v>0.43</v>
      </c>
      <c r="S373">
        <v>0.22</v>
      </c>
      <c r="T373">
        <v>21</v>
      </c>
    </row>
    <row r="374" spans="1:20" x14ac:dyDescent="0.2">
      <c r="A374">
        <v>22</v>
      </c>
      <c r="B374">
        <v>0.12</v>
      </c>
      <c r="E374">
        <v>0.49</v>
      </c>
      <c r="G374">
        <v>0.45</v>
      </c>
      <c r="I374">
        <v>0.12</v>
      </c>
      <c r="J374">
        <v>0.48</v>
      </c>
      <c r="K374">
        <v>0.18</v>
      </c>
      <c r="M374">
        <v>7.0000000000000007E-2</v>
      </c>
      <c r="P374">
        <v>0.36</v>
      </c>
      <c r="R374">
        <v>0.05</v>
      </c>
      <c r="S374">
        <v>0.04</v>
      </c>
      <c r="T374">
        <v>22</v>
      </c>
    </row>
    <row r="375" spans="1:20" x14ac:dyDescent="0.2">
      <c r="A375">
        <v>23</v>
      </c>
      <c r="J375">
        <v>0.02</v>
      </c>
      <c r="K375">
        <v>0.1</v>
      </c>
      <c r="M375">
        <v>0.02</v>
      </c>
      <c r="N375">
        <v>0.4</v>
      </c>
      <c r="T375">
        <v>23</v>
      </c>
    </row>
    <row r="376" spans="1:20" x14ac:dyDescent="0.2">
      <c r="A376">
        <v>24</v>
      </c>
      <c r="K376">
        <v>0.11</v>
      </c>
      <c r="T376">
        <v>24</v>
      </c>
    </row>
    <row r="377" spans="1:20" x14ac:dyDescent="0.2">
      <c r="A377">
        <v>25</v>
      </c>
      <c r="T377">
        <v>25</v>
      </c>
    </row>
    <row r="378" spans="1:20" x14ac:dyDescent="0.2">
      <c r="A378">
        <v>26</v>
      </c>
      <c r="T378">
        <v>26</v>
      </c>
    </row>
    <row r="379" spans="1:20" x14ac:dyDescent="0.2">
      <c r="A379">
        <v>27</v>
      </c>
      <c r="F379">
        <v>0.2</v>
      </c>
      <c r="T379">
        <v>27</v>
      </c>
    </row>
    <row r="380" spans="1:20" x14ac:dyDescent="0.2">
      <c r="A380">
        <v>28</v>
      </c>
      <c r="L380">
        <v>0.05</v>
      </c>
      <c r="M380">
        <v>0.04</v>
      </c>
      <c r="O380">
        <v>0.13</v>
      </c>
      <c r="T380">
        <v>28</v>
      </c>
    </row>
    <row r="381" spans="1:20" x14ac:dyDescent="0.2">
      <c r="A381">
        <v>29</v>
      </c>
      <c r="B381">
        <v>0.19</v>
      </c>
      <c r="D381">
        <v>0.05</v>
      </c>
      <c r="E381">
        <v>0.18</v>
      </c>
      <c r="F381">
        <v>0.12</v>
      </c>
      <c r="G381" t="s">
        <v>33</v>
      </c>
      <c r="H381">
        <v>0.11</v>
      </c>
      <c r="I381">
        <v>0.19</v>
      </c>
      <c r="J381">
        <v>0.05</v>
      </c>
      <c r="K381">
        <v>0.14000000000000001</v>
      </c>
      <c r="L381">
        <v>0.1</v>
      </c>
      <c r="M381">
        <v>0.04</v>
      </c>
      <c r="O381">
        <v>0.15</v>
      </c>
      <c r="P381">
        <v>0.23</v>
      </c>
      <c r="Q381">
        <v>0.2</v>
      </c>
      <c r="R381">
        <v>0.11</v>
      </c>
      <c r="S381">
        <v>0.15</v>
      </c>
      <c r="T381">
        <v>29</v>
      </c>
    </row>
    <row r="382" spans="1:20" x14ac:dyDescent="0.2">
      <c r="A382">
        <v>30</v>
      </c>
      <c r="B382">
        <v>0.62</v>
      </c>
      <c r="C382">
        <v>0.8</v>
      </c>
      <c r="D382">
        <v>0.05</v>
      </c>
      <c r="E382">
        <v>0.31</v>
      </c>
      <c r="F382">
        <v>0.47</v>
      </c>
      <c r="G382">
        <v>0.09</v>
      </c>
      <c r="H382">
        <v>0.7</v>
      </c>
      <c r="I382">
        <v>0.62</v>
      </c>
      <c r="J382">
        <v>7.0000000000000007E-2</v>
      </c>
      <c r="K382">
        <v>0.44</v>
      </c>
      <c r="L382">
        <v>0.36</v>
      </c>
      <c r="M382">
        <v>0.05</v>
      </c>
      <c r="N382">
        <v>7.0000000000000007E-2</v>
      </c>
      <c r="O382">
        <v>0.6</v>
      </c>
      <c r="P382">
        <v>0.57999999999999996</v>
      </c>
      <c r="R382">
        <v>0.06</v>
      </c>
      <c r="S382">
        <v>0.5</v>
      </c>
      <c r="T382">
        <v>0.5</v>
      </c>
    </row>
    <row r="383" spans="1:20" x14ac:dyDescent="0.2">
      <c r="A383">
        <v>31</v>
      </c>
      <c r="T383">
        <v>31</v>
      </c>
    </row>
    <row r="384" spans="1:20" x14ac:dyDescent="0.2">
      <c r="A384" s="1" t="s">
        <v>37</v>
      </c>
      <c r="B384" s="1">
        <f t="shared" ref="B384:S384" si="26">SUM(B353:B383)</f>
        <v>2</v>
      </c>
      <c r="C384" s="1">
        <f t="shared" si="26"/>
        <v>1.35</v>
      </c>
      <c r="D384" s="1">
        <f t="shared" si="26"/>
        <v>0.91000000000000014</v>
      </c>
      <c r="E384" s="1">
        <f t="shared" si="26"/>
        <v>1.61</v>
      </c>
      <c r="F384" s="1">
        <f t="shared" si="26"/>
        <v>1.25</v>
      </c>
      <c r="G384" s="1">
        <f t="shared" si="26"/>
        <v>1.08</v>
      </c>
      <c r="H384" s="1">
        <f t="shared" si="26"/>
        <v>1.98</v>
      </c>
      <c r="I384" s="1">
        <f t="shared" si="26"/>
        <v>2</v>
      </c>
      <c r="J384" s="1">
        <f t="shared" si="26"/>
        <v>1.2200000000000002</v>
      </c>
      <c r="K384" s="1">
        <f t="shared" si="26"/>
        <v>1.4</v>
      </c>
      <c r="L384" s="1">
        <f t="shared" si="26"/>
        <v>1.5100000000000002</v>
      </c>
      <c r="M384" s="1">
        <f t="shared" si="26"/>
        <v>0.55000000000000004</v>
      </c>
      <c r="N384" s="1">
        <f t="shared" si="26"/>
        <v>1.02</v>
      </c>
      <c r="O384" s="1">
        <f t="shared" si="26"/>
        <v>1.58</v>
      </c>
      <c r="P384" s="1">
        <f t="shared" si="26"/>
        <v>1.79</v>
      </c>
      <c r="Q384" s="1">
        <f t="shared" si="26"/>
        <v>0.29000000000000004</v>
      </c>
      <c r="R384" s="1">
        <f t="shared" si="26"/>
        <v>1.1600000000000001</v>
      </c>
      <c r="S384" s="1">
        <f t="shared" si="26"/>
        <v>1.4500000000000002</v>
      </c>
      <c r="T384" s="1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  <c r="S386" t="s">
        <v>82</v>
      </c>
    </row>
    <row r="388" spans="1:20" x14ac:dyDescent="0.2">
      <c r="A388">
        <v>1</v>
      </c>
      <c r="B388">
        <v>0.04</v>
      </c>
      <c r="D388">
        <v>0.57999999999999996</v>
      </c>
      <c r="E388">
        <v>0.63</v>
      </c>
      <c r="F388">
        <v>0.19</v>
      </c>
      <c r="H388">
        <v>0.26</v>
      </c>
      <c r="I388">
        <v>0.04</v>
      </c>
      <c r="J388">
        <v>0.56000000000000005</v>
      </c>
      <c r="L388">
        <v>0.15</v>
      </c>
      <c r="M388">
        <v>0.54</v>
      </c>
      <c r="O388">
        <v>0.08</v>
      </c>
      <c r="P388">
        <v>0.32</v>
      </c>
      <c r="R388">
        <v>0.48</v>
      </c>
      <c r="S388">
        <v>0.21</v>
      </c>
      <c r="T388">
        <v>1</v>
      </c>
    </row>
    <row r="389" spans="1:20" x14ac:dyDescent="0.2">
      <c r="A389">
        <v>2</v>
      </c>
      <c r="D389">
        <v>0.1</v>
      </c>
      <c r="G389">
        <v>0.01</v>
      </c>
      <c r="H389">
        <v>0.1</v>
      </c>
      <c r="J389">
        <v>0.1</v>
      </c>
      <c r="L389">
        <v>7.0000000000000007E-2</v>
      </c>
      <c r="M389">
        <v>0.06</v>
      </c>
      <c r="O389">
        <v>0.15</v>
      </c>
      <c r="Q389">
        <v>0.5</v>
      </c>
      <c r="R389">
        <v>0.08</v>
      </c>
      <c r="S389">
        <v>0.09</v>
      </c>
      <c r="T389">
        <v>2</v>
      </c>
    </row>
    <row r="390" spans="1:20" x14ac:dyDescent="0.2">
      <c r="A390">
        <v>3</v>
      </c>
      <c r="F390">
        <v>7.0000000000000007E-2</v>
      </c>
      <c r="G390">
        <v>0.05</v>
      </c>
      <c r="J390">
        <v>7.0000000000000007E-2</v>
      </c>
      <c r="K390">
        <v>0.17</v>
      </c>
      <c r="L390">
        <v>0.06</v>
      </c>
      <c r="M390">
        <v>0.02</v>
      </c>
      <c r="N390">
        <v>0.78</v>
      </c>
      <c r="R390">
        <v>7.0000000000000007E-2</v>
      </c>
      <c r="S390">
        <v>0.03</v>
      </c>
      <c r="T390">
        <v>3</v>
      </c>
    </row>
    <row r="391" spans="1:20" x14ac:dyDescent="0.2">
      <c r="A391">
        <v>4</v>
      </c>
      <c r="B391">
        <v>0.1</v>
      </c>
      <c r="E391">
        <v>0.06</v>
      </c>
      <c r="H391">
        <v>0.04</v>
      </c>
      <c r="I391">
        <v>0.1</v>
      </c>
      <c r="J391">
        <v>0.05</v>
      </c>
      <c r="M391">
        <v>0.04</v>
      </c>
      <c r="P391">
        <v>0.09</v>
      </c>
      <c r="T391">
        <v>4</v>
      </c>
    </row>
    <row r="392" spans="1:20" x14ac:dyDescent="0.2">
      <c r="A392">
        <v>5</v>
      </c>
      <c r="M392">
        <v>0.01</v>
      </c>
      <c r="T392">
        <v>5</v>
      </c>
    </row>
    <row r="393" spans="1:20" x14ac:dyDescent="0.2">
      <c r="A393">
        <v>6</v>
      </c>
      <c r="T393">
        <v>6</v>
      </c>
    </row>
    <row r="394" spans="1:20" x14ac:dyDescent="0.2">
      <c r="A394">
        <v>7</v>
      </c>
      <c r="B394">
        <v>0.1</v>
      </c>
      <c r="D394">
        <v>0.1</v>
      </c>
      <c r="F394">
        <v>0.11</v>
      </c>
      <c r="H394">
        <v>0.12</v>
      </c>
      <c r="I394">
        <v>0.1</v>
      </c>
      <c r="K394">
        <v>0.15</v>
      </c>
      <c r="L394">
        <v>0.24</v>
      </c>
      <c r="P394">
        <v>0.36</v>
      </c>
      <c r="R394">
        <v>0.28999999999999998</v>
      </c>
      <c r="S394">
        <v>0.28999999999999998</v>
      </c>
      <c r="T394">
        <v>7</v>
      </c>
    </row>
    <row r="395" spans="1:20" x14ac:dyDescent="0.2">
      <c r="A395">
        <v>8</v>
      </c>
      <c r="B395">
        <v>0.38</v>
      </c>
      <c r="D395">
        <v>0.25</v>
      </c>
      <c r="E395">
        <v>0.51</v>
      </c>
      <c r="F395">
        <v>0.3</v>
      </c>
      <c r="G395">
        <v>0.14000000000000001</v>
      </c>
      <c r="H395">
        <v>0.16</v>
      </c>
      <c r="I395">
        <v>0.38</v>
      </c>
      <c r="J395">
        <v>0.17</v>
      </c>
      <c r="K395">
        <v>0.34</v>
      </c>
      <c r="M395">
        <v>0.3</v>
      </c>
      <c r="N395">
        <v>0.57999999999999996</v>
      </c>
      <c r="O395">
        <v>0.15</v>
      </c>
      <c r="P395">
        <v>0.2</v>
      </c>
      <c r="Q395">
        <v>0.3</v>
      </c>
      <c r="R395">
        <v>0.49</v>
      </c>
      <c r="S395">
        <v>0.23</v>
      </c>
      <c r="T395">
        <v>8</v>
      </c>
    </row>
    <row r="396" spans="1:20" x14ac:dyDescent="0.2">
      <c r="A396">
        <v>9</v>
      </c>
      <c r="C396">
        <v>0.46</v>
      </c>
      <c r="D396">
        <v>0.25</v>
      </c>
      <c r="E396">
        <v>0.11</v>
      </c>
      <c r="G396">
        <v>0.22</v>
      </c>
      <c r="H396">
        <v>0.2</v>
      </c>
      <c r="J396">
        <v>0.22</v>
      </c>
      <c r="L396">
        <v>0.33</v>
      </c>
      <c r="M396">
        <v>7.0000000000000007E-2</v>
      </c>
      <c r="O396">
        <v>0.15</v>
      </c>
      <c r="P396">
        <v>0.16</v>
      </c>
      <c r="R396">
        <v>0.23</v>
      </c>
      <c r="S396">
        <v>0.17</v>
      </c>
      <c r="T396">
        <v>9</v>
      </c>
    </row>
    <row r="397" spans="1:20" x14ac:dyDescent="0.2">
      <c r="A397">
        <v>10</v>
      </c>
      <c r="G397">
        <v>0.2</v>
      </c>
      <c r="J397">
        <v>0.22</v>
      </c>
      <c r="M397">
        <v>0.01</v>
      </c>
      <c r="N397">
        <v>0.2</v>
      </c>
      <c r="S397">
        <v>0.03</v>
      </c>
      <c r="T397">
        <v>10</v>
      </c>
    </row>
    <row r="398" spans="1:20" x14ac:dyDescent="0.2">
      <c r="A398">
        <v>11</v>
      </c>
      <c r="T398">
        <v>11</v>
      </c>
    </row>
    <row r="399" spans="1:20" x14ac:dyDescent="0.2">
      <c r="A399">
        <v>12</v>
      </c>
      <c r="H399">
        <v>0.02</v>
      </c>
      <c r="T399">
        <v>12</v>
      </c>
    </row>
    <row r="400" spans="1:20" x14ac:dyDescent="0.2">
      <c r="A400">
        <v>13</v>
      </c>
      <c r="F400">
        <v>0.17</v>
      </c>
      <c r="J400">
        <v>0.05</v>
      </c>
      <c r="L400">
        <v>0.09</v>
      </c>
      <c r="R400">
        <v>0.05</v>
      </c>
      <c r="S400">
        <v>0.04</v>
      </c>
      <c r="T400">
        <v>13</v>
      </c>
    </row>
    <row r="401" spans="1:20" x14ac:dyDescent="0.2">
      <c r="A401">
        <v>14</v>
      </c>
      <c r="D401">
        <v>0.04</v>
      </c>
      <c r="E401">
        <v>0.04</v>
      </c>
      <c r="J401">
        <v>0.05</v>
      </c>
      <c r="L401">
        <v>0.08</v>
      </c>
      <c r="O401">
        <v>0.01</v>
      </c>
      <c r="T401">
        <v>14</v>
      </c>
    </row>
    <row r="402" spans="1:20" x14ac:dyDescent="0.2">
      <c r="A402">
        <v>15</v>
      </c>
      <c r="T402">
        <v>15</v>
      </c>
    </row>
    <row r="403" spans="1:20" x14ac:dyDescent="0.2">
      <c r="A403">
        <v>16</v>
      </c>
      <c r="T403">
        <v>16</v>
      </c>
    </row>
    <row r="404" spans="1:20" x14ac:dyDescent="0.2">
      <c r="A404">
        <v>17</v>
      </c>
      <c r="T404">
        <v>17</v>
      </c>
    </row>
    <row r="405" spans="1:20" x14ac:dyDescent="0.2">
      <c r="A405">
        <v>18</v>
      </c>
      <c r="J405">
        <v>0.01</v>
      </c>
      <c r="T405">
        <v>18</v>
      </c>
    </row>
    <row r="406" spans="1:20" x14ac:dyDescent="0.2">
      <c r="A406">
        <v>19</v>
      </c>
      <c r="M406">
        <v>0.02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T408">
        <v>21</v>
      </c>
    </row>
    <row r="409" spans="1:20" x14ac:dyDescent="0.2">
      <c r="A409">
        <v>22</v>
      </c>
      <c r="T409">
        <v>22</v>
      </c>
    </row>
    <row r="410" spans="1:20" x14ac:dyDescent="0.2">
      <c r="A410">
        <v>23</v>
      </c>
      <c r="T410">
        <v>23</v>
      </c>
    </row>
    <row r="411" spans="1:20" x14ac:dyDescent="0.2">
      <c r="A411">
        <v>24</v>
      </c>
      <c r="T411">
        <v>24</v>
      </c>
    </row>
    <row r="412" spans="1:20" x14ac:dyDescent="0.2">
      <c r="A412">
        <v>25</v>
      </c>
      <c r="T412">
        <v>25</v>
      </c>
    </row>
    <row r="413" spans="1:20" x14ac:dyDescent="0.2">
      <c r="A413">
        <v>26</v>
      </c>
      <c r="T413">
        <v>26</v>
      </c>
    </row>
    <row r="414" spans="1:20" x14ac:dyDescent="0.2">
      <c r="A414">
        <v>27</v>
      </c>
      <c r="T414">
        <v>27</v>
      </c>
    </row>
    <row r="415" spans="1:20" x14ac:dyDescent="0.2">
      <c r="A415">
        <v>28</v>
      </c>
      <c r="T415">
        <v>28</v>
      </c>
    </row>
    <row r="416" spans="1:20" x14ac:dyDescent="0.2">
      <c r="A416">
        <v>29</v>
      </c>
      <c r="T416">
        <v>29</v>
      </c>
    </row>
    <row r="417" spans="1:20" x14ac:dyDescent="0.2">
      <c r="A417">
        <v>30</v>
      </c>
      <c r="D417">
        <v>0.38</v>
      </c>
      <c r="E417">
        <v>0.35</v>
      </c>
      <c r="F417">
        <v>0.32</v>
      </c>
      <c r="H417">
        <v>0.39</v>
      </c>
      <c r="L417">
        <v>0.35</v>
      </c>
      <c r="M417">
        <v>0.24</v>
      </c>
      <c r="O417">
        <v>0.38</v>
      </c>
      <c r="P417">
        <v>0.21</v>
      </c>
      <c r="Q417">
        <v>0.2</v>
      </c>
      <c r="T417">
        <v>30</v>
      </c>
    </row>
    <row r="418" spans="1:20" x14ac:dyDescent="0.2">
      <c r="A418">
        <v>31</v>
      </c>
      <c r="B418">
        <v>0.25</v>
      </c>
      <c r="C418">
        <v>0.43</v>
      </c>
      <c r="D418">
        <v>0.68</v>
      </c>
      <c r="F418">
        <v>0.64</v>
      </c>
      <c r="H418">
        <v>0.92</v>
      </c>
      <c r="I418">
        <v>0.25</v>
      </c>
      <c r="J418">
        <v>0.34</v>
      </c>
      <c r="K418">
        <v>0.39</v>
      </c>
      <c r="L418">
        <v>0.46</v>
      </c>
      <c r="M418">
        <v>0.08</v>
      </c>
      <c r="N418">
        <v>0.15</v>
      </c>
      <c r="P418">
        <v>0.71</v>
      </c>
      <c r="R418">
        <v>0.32</v>
      </c>
      <c r="S418">
        <v>0.77</v>
      </c>
      <c r="T418">
        <v>31</v>
      </c>
    </row>
    <row r="419" spans="1:20" x14ac:dyDescent="0.2">
      <c r="A419" s="1" t="s">
        <v>37</v>
      </c>
      <c r="B419" s="1">
        <f t="shared" ref="B419:S419" si="27">SUM(B388:B418)</f>
        <v>0.87</v>
      </c>
      <c r="C419" s="1">
        <f t="shared" si="27"/>
        <v>0.89</v>
      </c>
      <c r="D419" s="1">
        <f t="shared" si="27"/>
        <v>2.38</v>
      </c>
      <c r="E419" s="1">
        <f t="shared" si="27"/>
        <v>1.7000000000000002</v>
      </c>
      <c r="F419" s="1">
        <f t="shared" si="27"/>
        <v>1.7999999999999998</v>
      </c>
      <c r="G419" s="1">
        <f t="shared" si="27"/>
        <v>0.62000000000000011</v>
      </c>
      <c r="H419" s="1">
        <f t="shared" si="27"/>
        <v>2.21</v>
      </c>
      <c r="I419" s="1">
        <f t="shared" si="27"/>
        <v>0.87</v>
      </c>
      <c r="J419" s="1">
        <f t="shared" si="27"/>
        <v>1.8400000000000003</v>
      </c>
      <c r="K419" s="1">
        <f t="shared" si="27"/>
        <v>1.05</v>
      </c>
      <c r="L419" s="1">
        <f t="shared" si="27"/>
        <v>1.83</v>
      </c>
      <c r="M419" s="1">
        <f t="shared" si="27"/>
        <v>1.3900000000000003</v>
      </c>
      <c r="N419" s="1">
        <f t="shared" si="27"/>
        <v>1.7099999999999997</v>
      </c>
      <c r="O419" s="1">
        <f t="shared" si="27"/>
        <v>0.92</v>
      </c>
      <c r="P419" s="1">
        <f t="shared" si="27"/>
        <v>2.0499999999999998</v>
      </c>
      <c r="Q419" s="1">
        <f t="shared" si="27"/>
        <v>1</v>
      </c>
      <c r="R419" s="1">
        <f t="shared" si="27"/>
        <v>2.0099999999999998</v>
      </c>
      <c r="S419" s="1">
        <f t="shared" si="27"/>
        <v>1.8599999999999999</v>
      </c>
      <c r="T419" s="1"/>
    </row>
    <row r="424" spans="1:20" x14ac:dyDescent="0.2">
      <c r="A424">
        <v>1993</v>
      </c>
    </row>
    <row r="425" spans="1:20" x14ac:dyDescent="0.2">
      <c r="A425" t="s">
        <v>0</v>
      </c>
      <c r="B425">
        <f t="shared" ref="B425:S425" si="28">B34</f>
        <v>1.4500000000000002</v>
      </c>
      <c r="C425">
        <f t="shared" si="28"/>
        <v>1.31</v>
      </c>
      <c r="D425">
        <f t="shared" si="28"/>
        <v>1.35</v>
      </c>
      <c r="E425">
        <f t="shared" si="28"/>
        <v>2.36</v>
      </c>
      <c r="F425">
        <f t="shared" si="28"/>
        <v>0.75</v>
      </c>
      <c r="G425">
        <f t="shared" si="28"/>
        <v>1.92</v>
      </c>
      <c r="H425">
        <f t="shared" si="28"/>
        <v>1.48</v>
      </c>
      <c r="I425">
        <f t="shared" si="28"/>
        <v>1.7800000000000002</v>
      </c>
      <c r="J425">
        <f t="shared" si="28"/>
        <v>1.5300000000000002</v>
      </c>
      <c r="K425">
        <f t="shared" si="28"/>
        <v>1.04</v>
      </c>
      <c r="L425">
        <f t="shared" si="28"/>
        <v>1.3600000000000003</v>
      </c>
      <c r="M425">
        <f t="shared" si="28"/>
        <v>0.99000000000000021</v>
      </c>
      <c r="N425">
        <f t="shared" si="28"/>
        <v>1.3599999999999999</v>
      </c>
      <c r="O425">
        <f t="shared" si="28"/>
        <v>1.6</v>
      </c>
      <c r="P425">
        <f t="shared" si="28"/>
        <v>2.4600000000000004</v>
      </c>
      <c r="Q425">
        <f t="shared" si="28"/>
        <v>8</v>
      </c>
      <c r="R425">
        <f t="shared" si="28"/>
        <v>1.1099999999999999</v>
      </c>
      <c r="S425">
        <f t="shared" si="28"/>
        <v>0.68000000000000016</v>
      </c>
    </row>
    <row r="426" spans="1:20" x14ac:dyDescent="0.2">
      <c r="A426" t="s">
        <v>38</v>
      </c>
      <c r="B426">
        <f t="shared" ref="B426:S426" si="29">B69</f>
        <v>0.74</v>
      </c>
      <c r="C426">
        <f t="shared" si="29"/>
        <v>1.45</v>
      </c>
      <c r="D426">
        <f t="shared" si="29"/>
        <v>0.3</v>
      </c>
      <c r="E426">
        <f t="shared" si="29"/>
        <v>0.88000000000000012</v>
      </c>
      <c r="F426">
        <f t="shared" si="29"/>
        <v>0.74</v>
      </c>
      <c r="G426">
        <f t="shared" si="29"/>
        <v>0.57999999999999996</v>
      </c>
      <c r="H426">
        <f t="shared" si="29"/>
        <v>0.5</v>
      </c>
      <c r="I426">
        <f t="shared" si="29"/>
        <v>0.84</v>
      </c>
      <c r="J426">
        <f t="shared" si="29"/>
        <v>0.81</v>
      </c>
      <c r="K426">
        <f t="shared" si="29"/>
        <v>0.95</v>
      </c>
      <c r="L426">
        <f t="shared" si="29"/>
        <v>0.83000000000000007</v>
      </c>
      <c r="M426">
        <f t="shared" si="29"/>
        <v>1.0600000000000003</v>
      </c>
      <c r="N426">
        <f t="shared" si="29"/>
        <v>0.25</v>
      </c>
      <c r="O426">
        <f t="shared" si="29"/>
        <v>0.88000000000000012</v>
      </c>
      <c r="P426">
        <f t="shared" si="29"/>
        <v>0.69</v>
      </c>
      <c r="Q426">
        <f t="shared" si="29"/>
        <v>0.21000000000000002</v>
      </c>
      <c r="R426">
        <f t="shared" si="29"/>
        <v>0.36</v>
      </c>
      <c r="S426">
        <f t="shared" si="29"/>
        <v>0.08</v>
      </c>
    </row>
    <row r="427" spans="1:20" x14ac:dyDescent="0.2">
      <c r="A427" t="s">
        <v>40</v>
      </c>
      <c r="B427">
        <f t="shared" ref="B427:S427" si="30">B104</f>
        <v>1.0799999999999998</v>
      </c>
      <c r="C427">
        <f t="shared" si="30"/>
        <v>1.9100000000000004</v>
      </c>
      <c r="D427">
        <f t="shared" si="30"/>
        <v>1.4</v>
      </c>
      <c r="E427">
        <f t="shared" si="30"/>
        <v>1.97</v>
      </c>
      <c r="F427">
        <f t="shared" si="30"/>
        <v>2.0699999999999998</v>
      </c>
      <c r="G427">
        <f t="shared" si="30"/>
        <v>1.5599999999999998</v>
      </c>
      <c r="H427">
        <f t="shared" si="30"/>
        <v>1.6700000000000002</v>
      </c>
      <c r="I427">
        <f t="shared" si="30"/>
        <v>1.89</v>
      </c>
      <c r="J427">
        <f t="shared" si="30"/>
        <v>1.7</v>
      </c>
      <c r="K427">
        <f t="shared" si="30"/>
        <v>1.52</v>
      </c>
      <c r="L427">
        <f t="shared" si="30"/>
        <v>1.86</v>
      </c>
      <c r="M427">
        <f t="shared" si="30"/>
        <v>1.66</v>
      </c>
      <c r="N427">
        <f t="shared" si="30"/>
        <v>1.4899999999999998</v>
      </c>
      <c r="O427">
        <f t="shared" si="30"/>
        <v>1.73</v>
      </c>
      <c r="P427">
        <f t="shared" si="30"/>
        <v>2.08</v>
      </c>
      <c r="Q427">
        <f t="shared" si="30"/>
        <v>1.4700000000000002</v>
      </c>
      <c r="R427">
        <f t="shared" si="30"/>
        <v>1.64</v>
      </c>
      <c r="S427">
        <f t="shared" si="30"/>
        <v>1.1300000000000001</v>
      </c>
    </row>
    <row r="428" spans="1:20" x14ac:dyDescent="0.2">
      <c r="A428" t="s">
        <v>41</v>
      </c>
      <c r="B428">
        <f t="shared" ref="B428:S428" si="31">B139</f>
        <v>3.45</v>
      </c>
      <c r="C428">
        <f t="shared" si="31"/>
        <v>4.16</v>
      </c>
      <c r="D428">
        <f t="shared" si="31"/>
        <v>3.3899999999999997</v>
      </c>
      <c r="E428">
        <f t="shared" si="31"/>
        <v>3.7199999999999998</v>
      </c>
      <c r="F428">
        <f t="shared" si="31"/>
        <v>4.08</v>
      </c>
      <c r="G428">
        <f t="shared" si="31"/>
        <v>3.0699999999999994</v>
      </c>
      <c r="H428">
        <f t="shared" si="31"/>
        <v>2.9</v>
      </c>
      <c r="I428">
        <f t="shared" si="31"/>
        <v>3.45</v>
      </c>
      <c r="J428">
        <f t="shared" si="31"/>
        <v>3.1800000000000006</v>
      </c>
      <c r="K428">
        <f t="shared" si="31"/>
        <v>3.96</v>
      </c>
      <c r="L428">
        <f t="shared" si="31"/>
        <v>3.3500000000000005</v>
      </c>
      <c r="M428">
        <f t="shared" si="31"/>
        <v>3.33</v>
      </c>
      <c r="N428">
        <f t="shared" si="31"/>
        <v>2.6799999999999997</v>
      </c>
      <c r="O428">
        <f t="shared" si="31"/>
        <v>3.3000000000000003</v>
      </c>
      <c r="P428">
        <f t="shared" si="31"/>
        <v>3.9400000000000004</v>
      </c>
      <c r="Q428">
        <f t="shared" si="31"/>
        <v>3.1099999999999994</v>
      </c>
      <c r="R428">
        <f t="shared" si="31"/>
        <v>3.91</v>
      </c>
      <c r="S428">
        <f t="shared" si="31"/>
        <v>2.5199999999999996</v>
      </c>
    </row>
    <row r="429" spans="1:20" x14ac:dyDescent="0.2">
      <c r="A429" t="s">
        <v>42</v>
      </c>
      <c r="B429">
        <f t="shared" ref="B429:S429" si="32">B174</f>
        <v>0.71</v>
      </c>
      <c r="C429">
        <f t="shared" si="32"/>
        <v>1.6300000000000003</v>
      </c>
      <c r="D429">
        <f t="shared" si="32"/>
        <v>1.29</v>
      </c>
      <c r="E429">
        <f t="shared" si="32"/>
        <v>1.79</v>
      </c>
      <c r="F429">
        <f t="shared" si="32"/>
        <v>1.72</v>
      </c>
      <c r="G429">
        <f t="shared" si="32"/>
        <v>1.6000000000000003</v>
      </c>
      <c r="H429">
        <f t="shared" si="32"/>
        <v>1.5900000000000003</v>
      </c>
      <c r="I429">
        <f t="shared" si="32"/>
        <v>0.71</v>
      </c>
      <c r="J429">
        <f t="shared" si="32"/>
        <v>1.3200000000000003</v>
      </c>
      <c r="K429">
        <f t="shared" si="32"/>
        <v>2.12</v>
      </c>
      <c r="L429">
        <f t="shared" si="32"/>
        <v>2.2699999999999996</v>
      </c>
      <c r="M429">
        <f t="shared" si="32"/>
        <v>1.2700000000000002</v>
      </c>
      <c r="N429">
        <f t="shared" si="32"/>
        <v>1.4200000000000002</v>
      </c>
      <c r="O429">
        <f t="shared" si="32"/>
        <v>1.4100000000000001</v>
      </c>
      <c r="P429">
        <f t="shared" si="32"/>
        <v>2.19</v>
      </c>
      <c r="Q429">
        <f t="shared" si="32"/>
        <v>1.3299999999999998</v>
      </c>
      <c r="R429">
        <f t="shared" si="32"/>
        <v>1.9700000000000004</v>
      </c>
      <c r="S429">
        <f t="shared" si="32"/>
        <v>1.0200000000000002</v>
      </c>
    </row>
    <row r="430" spans="1:20" x14ac:dyDescent="0.2">
      <c r="A430" t="s">
        <v>43</v>
      </c>
      <c r="B430">
        <f t="shared" ref="B430:S430" si="33">B209</f>
        <v>1.2100000000000002</v>
      </c>
      <c r="C430">
        <f t="shared" si="33"/>
        <v>1.36</v>
      </c>
      <c r="D430">
        <f t="shared" si="33"/>
        <v>0.90000000000000013</v>
      </c>
      <c r="E430">
        <f t="shared" si="33"/>
        <v>1.2500000000000002</v>
      </c>
      <c r="F430">
        <f t="shared" si="33"/>
        <v>1.2700000000000002</v>
      </c>
      <c r="G430">
        <f t="shared" si="33"/>
        <v>1.0900000000000001</v>
      </c>
      <c r="H430">
        <f t="shared" si="33"/>
        <v>1.03</v>
      </c>
      <c r="I430">
        <f t="shared" si="33"/>
        <v>1.1500000000000004</v>
      </c>
      <c r="J430">
        <f t="shared" si="33"/>
        <v>1.23</v>
      </c>
      <c r="K430">
        <f t="shared" si="33"/>
        <v>1.54</v>
      </c>
      <c r="L430">
        <f t="shared" si="33"/>
        <v>1.52</v>
      </c>
      <c r="M430">
        <f t="shared" si="33"/>
        <v>1.1200000000000001</v>
      </c>
      <c r="N430">
        <f t="shared" si="33"/>
        <v>0.89</v>
      </c>
      <c r="O430">
        <f t="shared" si="33"/>
        <v>0.92</v>
      </c>
      <c r="P430">
        <f t="shared" si="33"/>
        <v>1.4</v>
      </c>
      <c r="Q430">
        <f t="shared" si="33"/>
        <v>1.4700000000000002</v>
      </c>
      <c r="R430">
        <f t="shared" si="33"/>
        <v>1.3900000000000001</v>
      </c>
      <c r="S430">
        <f t="shared" si="33"/>
        <v>0.84</v>
      </c>
    </row>
    <row r="431" spans="1:20" x14ac:dyDescent="0.2">
      <c r="A431" t="s">
        <v>45</v>
      </c>
      <c r="B431">
        <f t="shared" ref="B431:S431" si="34">B244</f>
        <v>1.24</v>
      </c>
      <c r="C431">
        <f t="shared" si="34"/>
        <v>1.88</v>
      </c>
      <c r="D431">
        <f t="shared" si="34"/>
        <v>1.35</v>
      </c>
      <c r="E431">
        <f t="shared" si="34"/>
        <v>1.86</v>
      </c>
      <c r="F431">
        <f t="shared" si="34"/>
        <v>2.25</v>
      </c>
      <c r="G431">
        <f t="shared" si="34"/>
        <v>1.49</v>
      </c>
      <c r="H431">
        <f t="shared" si="34"/>
        <v>1.1100000000000001</v>
      </c>
      <c r="I431">
        <f t="shared" si="34"/>
        <v>1.24</v>
      </c>
      <c r="J431">
        <f t="shared" si="34"/>
        <v>1.5200000000000002</v>
      </c>
      <c r="K431">
        <f t="shared" si="34"/>
        <v>1.1499999999999999</v>
      </c>
      <c r="L431">
        <f t="shared" si="34"/>
        <v>1.04</v>
      </c>
      <c r="M431">
        <f t="shared" si="34"/>
        <v>2.08</v>
      </c>
      <c r="N431">
        <f t="shared" si="34"/>
        <v>1.5</v>
      </c>
      <c r="O431">
        <f t="shared" si="34"/>
        <v>2.08</v>
      </c>
      <c r="P431">
        <f t="shared" si="34"/>
        <v>1.83</v>
      </c>
      <c r="Q431">
        <f t="shared" si="34"/>
        <v>1.3199999999999998</v>
      </c>
      <c r="R431">
        <f t="shared" si="34"/>
        <v>1.1000000000000001</v>
      </c>
      <c r="S431">
        <f t="shared" si="34"/>
        <v>1</v>
      </c>
    </row>
    <row r="432" spans="1:20" x14ac:dyDescent="0.2">
      <c r="A432" t="s">
        <v>58</v>
      </c>
      <c r="B432">
        <f t="shared" ref="B432:S432" si="35">B279</f>
        <v>0.69000000000000006</v>
      </c>
      <c r="C432">
        <f t="shared" si="35"/>
        <v>0.86</v>
      </c>
      <c r="D432">
        <f t="shared" si="35"/>
        <v>0.65999999999999992</v>
      </c>
      <c r="E432">
        <f t="shared" si="35"/>
        <v>0.75</v>
      </c>
      <c r="F432">
        <f t="shared" si="35"/>
        <v>0.87</v>
      </c>
      <c r="G432">
        <f t="shared" si="35"/>
        <v>0.72</v>
      </c>
      <c r="H432">
        <f t="shared" si="35"/>
        <v>1.41</v>
      </c>
      <c r="I432">
        <f t="shared" si="35"/>
        <v>0.69000000000000006</v>
      </c>
      <c r="J432">
        <f t="shared" si="35"/>
        <v>1.07</v>
      </c>
      <c r="K432">
        <f t="shared" si="35"/>
        <v>0.96000000000000008</v>
      </c>
      <c r="L432">
        <f t="shared" si="35"/>
        <v>1.27</v>
      </c>
      <c r="M432">
        <f t="shared" si="35"/>
        <v>1.1200000000000001</v>
      </c>
      <c r="N432">
        <f t="shared" si="35"/>
        <v>1.51</v>
      </c>
      <c r="O432">
        <f t="shared" si="35"/>
        <v>0.87000000000000011</v>
      </c>
      <c r="P432">
        <f t="shared" si="35"/>
        <v>0.77</v>
      </c>
      <c r="Q432">
        <f t="shared" si="35"/>
        <v>0.6</v>
      </c>
      <c r="R432">
        <f t="shared" si="35"/>
        <v>0.96000000000000008</v>
      </c>
      <c r="S432">
        <f t="shared" si="35"/>
        <v>1.7500000000000002</v>
      </c>
    </row>
    <row r="433" spans="1:26" x14ac:dyDescent="0.2">
      <c r="A433" t="s">
        <v>59</v>
      </c>
      <c r="B433">
        <f t="shared" ref="B433:S433" si="36">B314</f>
        <v>0.11000000000000001</v>
      </c>
      <c r="C433">
        <f t="shared" si="36"/>
        <v>0.16</v>
      </c>
      <c r="D433">
        <f t="shared" si="36"/>
        <v>0.1</v>
      </c>
      <c r="E433">
        <f t="shared" si="36"/>
        <v>7.0000000000000007E-2</v>
      </c>
      <c r="F433">
        <f t="shared" si="36"/>
        <v>0.13999999999999999</v>
      </c>
      <c r="G433">
        <f t="shared" si="36"/>
        <v>0.19</v>
      </c>
      <c r="H433">
        <f t="shared" si="36"/>
        <v>0.01</v>
      </c>
      <c r="I433">
        <f t="shared" si="36"/>
        <v>0.11000000000000001</v>
      </c>
      <c r="J433">
        <f t="shared" si="36"/>
        <v>0.08</v>
      </c>
      <c r="K433">
        <f t="shared" si="36"/>
        <v>0.18</v>
      </c>
      <c r="L433">
        <f t="shared" si="36"/>
        <v>0.06</v>
      </c>
      <c r="M433">
        <f t="shared" si="36"/>
        <v>0.14000000000000001</v>
      </c>
      <c r="N433">
        <f t="shared" si="36"/>
        <v>0.02</v>
      </c>
      <c r="O433">
        <f t="shared" si="36"/>
        <v>0.16</v>
      </c>
      <c r="P433">
        <f t="shared" si="36"/>
        <v>0</v>
      </c>
      <c r="Q433">
        <f t="shared" si="36"/>
        <v>0.2</v>
      </c>
      <c r="R433">
        <f t="shared" si="36"/>
        <v>0.15000000000000002</v>
      </c>
      <c r="S433">
        <f t="shared" si="36"/>
        <v>7.0000000000000007E-2</v>
      </c>
    </row>
    <row r="434" spans="1:26" x14ac:dyDescent="0.2">
      <c r="A434" t="s">
        <v>60</v>
      </c>
      <c r="B434">
        <f t="shared" ref="B434:S434" si="37">B349</f>
        <v>0.65</v>
      </c>
      <c r="C434">
        <f t="shared" si="37"/>
        <v>0.65</v>
      </c>
      <c r="D434">
        <f t="shared" si="37"/>
        <v>0.61</v>
      </c>
      <c r="E434">
        <f t="shared" si="37"/>
        <v>0.62000000000000011</v>
      </c>
      <c r="F434">
        <f t="shared" si="37"/>
        <v>1.1000000000000001</v>
      </c>
      <c r="G434">
        <f t="shared" si="37"/>
        <v>0.57000000000000006</v>
      </c>
      <c r="H434">
        <f t="shared" si="37"/>
        <v>0.46</v>
      </c>
      <c r="I434">
        <f t="shared" si="37"/>
        <v>0.65</v>
      </c>
      <c r="J434">
        <f t="shared" si="37"/>
        <v>0.43999999999999995</v>
      </c>
      <c r="K434">
        <f t="shared" si="37"/>
        <v>0.63</v>
      </c>
      <c r="L434">
        <f t="shared" si="37"/>
        <v>0.44999999999999996</v>
      </c>
      <c r="M434">
        <f t="shared" si="37"/>
        <v>0.68</v>
      </c>
      <c r="N434">
        <f t="shared" si="37"/>
        <v>0.5</v>
      </c>
      <c r="O434">
        <f t="shared" si="37"/>
        <v>0.67999999999999994</v>
      </c>
      <c r="P434">
        <f t="shared" si="37"/>
        <v>0.66</v>
      </c>
      <c r="Q434">
        <f t="shared" si="37"/>
        <v>0.9</v>
      </c>
      <c r="R434">
        <f t="shared" si="37"/>
        <v>0.51</v>
      </c>
      <c r="S434">
        <f t="shared" si="37"/>
        <v>0.60000000000000009</v>
      </c>
    </row>
    <row r="435" spans="1:26" x14ac:dyDescent="0.2">
      <c r="A435" t="s">
        <v>61</v>
      </c>
      <c r="B435">
        <f t="shared" ref="B435:S435" si="38">B384</f>
        <v>2</v>
      </c>
      <c r="C435">
        <f t="shared" si="38"/>
        <v>1.35</v>
      </c>
      <c r="D435">
        <f t="shared" si="38"/>
        <v>0.91000000000000014</v>
      </c>
      <c r="E435">
        <f t="shared" si="38"/>
        <v>1.61</v>
      </c>
      <c r="F435">
        <f t="shared" si="38"/>
        <v>1.25</v>
      </c>
      <c r="G435">
        <f t="shared" si="38"/>
        <v>1.08</v>
      </c>
      <c r="H435">
        <f t="shared" si="38"/>
        <v>1.98</v>
      </c>
      <c r="I435">
        <f t="shared" si="38"/>
        <v>2</v>
      </c>
      <c r="J435">
        <f t="shared" si="38"/>
        <v>1.2200000000000002</v>
      </c>
      <c r="K435">
        <f t="shared" si="38"/>
        <v>1.4</v>
      </c>
      <c r="L435">
        <f t="shared" si="38"/>
        <v>1.5100000000000002</v>
      </c>
      <c r="M435">
        <f t="shared" si="38"/>
        <v>0.55000000000000004</v>
      </c>
      <c r="N435">
        <f t="shared" si="38"/>
        <v>1.02</v>
      </c>
      <c r="O435">
        <f t="shared" si="38"/>
        <v>1.58</v>
      </c>
      <c r="P435">
        <f t="shared" si="38"/>
        <v>1.79</v>
      </c>
      <c r="Q435">
        <f t="shared" si="38"/>
        <v>0.29000000000000004</v>
      </c>
      <c r="R435">
        <f t="shared" si="38"/>
        <v>1.1600000000000001</v>
      </c>
      <c r="S435">
        <f t="shared" si="38"/>
        <v>1.4500000000000002</v>
      </c>
    </row>
    <row r="436" spans="1:26" x14ac:dyDescent="0.2">
      <c r="A436" t="s">
        <v>62</v>
      </c>
      <c r="B436">
        <f t="shared" ref="B436:S436" si="39">B419</f>
        <v>0.87</v>
      </c>
      <c r="C436">
        <f t="shared" si="39"/>
        <v>0.89</v>
      </c>
      <c r="D436">
        <f t="shared" si="39"/>
        <v>2.38</v>
      </c>
      <c r="E436">
        <f t="shared" si="39"/>
        <v>1.7000000000000002</v>
      </c>
      <c r="F436">
        <f t="shared" si="39"/>
        <v>1.7999999999999998</v>
      </c>
      <c r="G436">
        <f t="shared" si="39"/>
        <v>0.62000000000000011</v>
      </c>
      <c r="H436">
        <f t="shared" si="39"/>
        <v>2.21</v>
      </c>
      <c r="I436">
        <f t="shared" si="39"/>
        <v>0.87</v>
      </c>
      <c r="J436">
        <f t="shared" si="39"/>
        <v>1.8400000000000003</v>
      </c>
      <c r="K436">
        <f t="shared" si="39"/>
        <v>1.05</v>
      </c>
      <c r="L436">
        <f t="shared" si="39"/>
        <v>1.83</v>
      </c>
      <c r="M436">
        <f t="shared" si="39"/>
        <v>1.3900000000000003</v>
      </c>
      <c r="N436">
        <f t="shared" si="39"/>
        <v>1.7099999999999997</v>
      </c>
      <c r="O436">
        <f t="shared" si="39"/>
        <v>0.92</v>
      </c>
      <c r="P436">
        <f t="shared" si="39"/>
        <v>2.0499999999999998</v>
      </c>
      <c r="Q436">
        <f t="shared" si="39"/>
        <v>1</v>
      </c>
      <c r="R436">
        <f t="shared" si="39"/>
        <v>2.0099999999999998</v>
      </c>
      <c r="S436">
        <f t="shared" si="39"/>
        <v>1.8599999999999999</v>
      </c>
    </row>
    <row r="438" spans="1:26" x14ac:dyDescent="0.2">
      <c r="B438">
        <f t="shared" ref="B438:S438" si="40">SUM(B425:B436)</f>
        <v>14.2</v>
      </c>
      <c r="C438">
        <f t="shared" si="40"/>
        <v>17.61</v>
      </c>
      <c r="D438">
        <f t="shared" si="40"/>
        <v>14.639999999999997</v>
      </c>
      <c r="E438">
        <f t="shared" si="40"/>
        <v>18.579999999999998</v>
      </c>
      <c r="F438">
        <f t="shared" si="40"/>
        <v>18.04</v>
      </c>
      <c r="G438">
        <f t="shared" si="40"/>
        <v>14.489999999999998</v>
      </c>
      <c r="H438">
        <f t="shared" si="40"/>
        <v>16.350000000000001</v>
      </c>
      <c r="I438">
        <f t="shared" si="40"/>
        <v>15.379999999999999</v>
      </c>
      <c r="J438">
        <f t="shared" si="40"/>
        <v>15.940000000000001</v>
      </c>
      <c r="K438">
        <f t="shared" si="40"/>
        <v>16.5</v>
      </c>
      <c r="L438">
        <f t="shared" si="40"/>
        <v>17.350000000000001</v>
      </c>
      <c r="M438">
        <f t="shared" si="40"/>
        <v>15.39</v>
      </c>
      <c r="N438">
        <f t="shared" si="40"/>
        <v>14.349999999999998</v>
      </c>
      <c r="O438">
        <f t="shared" si="40"/>
        <v>16.130000000000003</v>
      </c>
      <c r="P438">
        <f t="shared" si="40"/>
        <v>19.86</v>
      </c>
      <c r="Q438">
        <f t="shared" si="40"/>
        <v>19.899999999999999</v>
      </c>
      <c r="R438">
        <f t="shared" si="40"/>
        <v>16.270000000000003</v>
      </c>
      <c r="S438">
        <f t="shared" si="40"/>
        <v>13</v>
      </c>
    </row>
    <row r="440" spans="1:26" x14ac:dyDescent="0.2">
      <c r="A440" t="s">
        <v>156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'1992'!B433</f>
        <v>0.82</v>
      </c>
      <c r="C442">
        <f>'1992'!C433</f>
        <v>1.67</v>
      </c>
      <c r="D442">
        <f>'1992'!D433</f>
        <v>1.36</v>
      </c>
      <c r="E442">
        <f>'1992'!E433</f>
        <v>1.6099999999999999</v>
      </c>
      <c r="F442">
        <f>'1992'!F433</f>
        <v>1.4700000000000002</v>
      </c>
      <c r="G442">
        <f>'1992'!G433</f>
        <v>1.3800000000000001</v>
      </c>
      <c r="H442">
        <f>'1992'!H433</f>
        <v>1.48</v>
      </c>
      <c r="I442">
        <f>'1992'!I433</f>
        <v>1.49</v>
      </c>
      <c r="J442">
        <f>'1992'!J433</f>
        <v>1.3599999999999999</v>
      </c>
      <c r="K442">
        <f>'1992'!K433</f>
        <v>1.38</v>
      </c>
      <c r="L442">
        <f>'1992'!L433</f>
        <v>1.42</v>
      </c>
      <c r="M442">
        <f>'1992'!M433</f>
        <v>1.06</v>
      </c>
      <c r="N442">
        <f>'1992'!N433</f>
        <v>1.37</v>
      </c>
      <c r="O442">
        <f>'1992'!O433</f>
        <v>1.44</v>
      </c>
      <c r="P442">
        <f>'1992'!P433</f>
        <v>1.47</v>
      </c>
      <c r="Q442">
        <f>'1992'!Q433</f>
        <v>0.7</v>
      </c>
      <c r="R442">
        <f>'1992'!R433</f>
        <v>1.4500000000000002</v>
      </c>
      <c r="S442">
        <f>'1992'!S433</f>
        <v>0</v>
      </c>
      <c r="T442">
        <f>'1992'!T433</f>
        <v>0</v>
      </c>
      <c r="U442">
        <f>'1992'!U433</f>
        <v>0</v>
      </c>
      <c r="V442">
        <f>'1992'!V433</f>
        <v>0</v>
      </c>
      <c r="W442">
        <f>'1992'!W433</f>
        <v>0</v>
      </c>
      <c r="X442">
        <f>'1992'!X433</f>
        <v>0</v>
      </c>
      <c r="Y442">
        <f>'1992'!Y433</f>
        <v>0</v>
      </c>
      <c r="Z442">
        <f>'1992'!Z433</f>
        <v>0</v>
      </c>
    </row>
    <row r="443" spans="1:26" x14ac:dyDescent="0.2">
      <c r="A443" t="s">
        <v>104</v>
      </c>
      <c r="B443">
        <f>'1992'!B434</f>
        <v>0.29000000000000004</v>
      </c>
      <c r="C443">
        <f>'1992'!C434</f>
        <v>0.78999999999999992</v>
      </c>
      <c r="D443">
        <f>'1992'!D434</f>
        <v>0.9</v>
      </c>
      <c r="E443">
        <f>'1992'!E434</f>
        <v>1.4100000000000001</v>
      </c>
      <c r="F443">
        <f>'1992'!F434</f>
        <v>1.26</v>
      </c>
      <c r="G443">
        <f>'1992'!G434</f>
        <v>0.92</v>
      </c>
      <c r="H443">
        <f>'1992'!H434</f>
        <v>0.9</v>
      </c>
      <c r="I443">
        <f>'1992'!I434</f>
        <v>0.98</v>
      </c>
      <c r="J443">
        <f>'1992'!J434</f>
        <v>0.84000000000000008</v>
      </c>
      <c r="K443">
        <f>'1992'!K434</f>
        <v>1.01</v>
      </c>
      <c r="L443">
        <f>'1992'!L434</f>
        <v>0.96000000000000008</v>
      </c>
      <c r="M443">
        <f>'1992'!M434</f>
        <v>0.8</v>
      </c>
      <c r="N443">
        <f>'1992'!N434</f>
        <v>1.1000000000000001</v>
      </c>
      <c r="O443">
        <f>'1992'!O434</f>
        <v>0.87</v>
      </c>
      <c r="P443">
        <f>'1992'!P434</f>
        <v>1.54</v>
      </c>
      <c r="Q443">
        <f>'1992'!Q434</f>
        <v>0.55000000000000004</v>
      </c>
      <c r="R443">
        <f>'1992'!R434</f>
        <v>1.08</v>
      </c>
      <c r="S443">
        <f>'1992'!S434</f>
        <v>0</v>
      </c>
      <c r="T443">
        <f>'1992'!T434</f>
        <v>0</v>
      </c>
      <c r="U443">
        <f>'1992'!U434</f>
        <v>0</v>
      </c>
      <c r="V443">
        <f>'1992'!V434</f>
        <v>0</v>
      </c>
      <c r="W443">
        <f>'1992'!W434</f>
        <v>0</v>
      </c>
      <c r="X443">
        <f>'1992'!X434</f>
        <v>0</v>
      </c>
      <c r="Y443">
        <f>'1992'!Y434</f>
        <v>0</v>
      </c>
      <c r="Z443">
        <f>'1992'!Z434</f>
        <v>0</v>
      </c>
    </row>
    <row r="444" spans="1:26" x14ac:dyDescent="0.2">
      <c r="A444" t="s">
        <v>61</v>
      </c>
      <c r="B444">
        <f>'1992'!B435</f>
        <v>1.74</v>
      </c>
      <c r="C444">
        <f>'1992'!C435</f>
        <v>2.21</v>
      </c>
      <c r="D444">
        <f>'1992'!D435</f>
        <v>1.6</v>
      </c>
      <c r="E444">
        <f>'1992'!E435</f>
        <v>3.13</v>
      </c>
      <c r="F444">
        <f>'1992'!F435</f>
        <v>2.2000000000000002</v>
      </c>
      <c r="G444">
        <f>'1992'!G435</f>
        <v>1.7</v>
      </c>
      <c r="H444">
        <f>'1992'!H435</f>
        <v>2.5399999999999996</v>
      </c>
      <c r="I444">
        <f>'1992'!I435</f>
        <v>2.19</v>
      </c>
      <c r="J444">
        <f>'1992'!J435</f>
        <v>2.44</v>
      </c>
      <c r="K444">
        <f>'1992'!K435</f>
        <v>1.62</v>
      </c>
      <c r="L444">
        <f>'1992'!L435</f>
        <v>1.9500000000000002</v>
      </c>
      <c r="M444">
        <f>'1992'!M435</f>
        <v>1.7100000000000002</v>
      </c>
      <c r="N444">
        <f>'1992'!N435</f>
        <v>2.0500000000000003</v>
      </c>
      <c r="O444">
        <f>'1992'!O435</f>
        <v>2.5799999999999996</v>
      </c>
      <c r="P444">
        <f>'1992'!P435</f>
        <v>2.48</v>
      </c>
      <c r="Q444">
        <f>'1992'!Q435</f>
        <v>1.2999999999999998</v>
      </c>
      <c r="R444">
        <f>'1992'!R435</f>
        <v>1.77</v>
      </c>
      <c r="S444">
        <f>'1992'!S435</f>
        <v>0</v>
      </c>
      <c r="T444">
        <f>'1992'!T435</f>
        <v>0</v>
      </c>
      <c r="U444">
        <f>'1992'!U435</f>
        <v>0</v>
      </c>
      <c r="V444">
        <f>'1992'!V435</f>
        <v>0</v>
      </c>
      <c r="W444">
        <f>'1992'!W435</f>
        <v>0</v>
      </c>
      <c r="X444">
        <f>'1992'!X435</f>
        <v>0</v>
      </c>
      <c r="Y444">
        <f>'1992'!Y435</f>
        <v>0</v>
      </c>
      <c r="Z444">
        <f>'1992'!Z435</f>
        <v>0</v>
      </c>
    </row>
    <row r="445" spans="1:26" x14ac:dyDescent="0.2">
      <c r="A445" t="s">
        <v>62</v>
      </c>
      <c r="B445">
        <f>'1992'!B436</f>
        <v>0.39000000000000007</v>
      </c>
      <c r="C445">
        <f>'1992'!C436</f>
        <v>1.54</v>
      </c>
      <c r="D445">
        <f>'1992'!D436</f>
        <v>0.88</v>
      </c>
      <c r="E445">
        <f>'1992'!E436</f>
        <v>0.85000000000000009</v>
      </c>
      <c r="F445">
        <f>'1992'!F436</f>
        <v>0.44999999999999996</v>
      </c>
      <c r="G445">
        <f>'1992'!G436</f>
        <v>0.81</v>
      </c>
      <c r="H445">
        <f>'1992'!H436</f>
        <v>0.83000000000000007</v>
      </c>
      <c r="I445">
        <f>'1992'!I436</f>
        <v>1.05</v>
      </c>
      <c r="J445">
        <f>'1992'!J436</f>
        <v>0.87000000000000011</v>
      </c>
      <c r="K445">
        <f>'1992'!K436</f>
        <v>1.38</v>
      </c>
      <c r="L445">
        <f>'1992'!L436</f>
        <v>1.01</v>
      </c>
      <c r="M445">
        <f>'1992'!M436</f>
        <v>0.88000000000000012</v>
      </c>
      <c r="N445">
        <f>'1992'!N436</f>
        <v>0.35</v>
      </c>
      <c r="O445">
        <f>'1992'!O436</f>
        <v>0.76000000000000023</v>
      </c>
      <c r="P445">
        <f>'1992'!P436</f>
        <v>0.88</v>
      </c>
      <c r="Q445">
        <f>'1992'!Q436</f>
        <v>0</v>
      </c>
      <c r="R445">
        <f>'1992'!R436</f>
        <v>0.91000000000000014</v>
      </c>
      <c r="S445">
        <f>'1992'!S436</f>
        <v>0</v>
      </c>
      <c r="T445">
        <f>'1992'!T436</f>
        <v>0</v>
      </c>
      <c r="U445">
        <f>'1992'!U436</f>
        <v>0</v>
      </c>
      <c r="V445">
        <f>'1992'!V436</f>
        <v>0</v>
      </c>
      <c r="W445">
        <f>'1992'!W436</f>
        <v>0</v>
      </c>
      <c r="X445">
        <f>'1992'!X436</f>
        <v>0</v>
      </c>
      <c r="Y445">
        <f>'1992'!Y436</f>
        <v>0</v>
      </c>
      <c r="Z445">
        <f>'1992'!Z436</f>
        <v>0</v>
      </c>
    </row>
    <row r="446" spans="1:26" x14ac:dyDescent="0.2">
      <c r="A446" t="s">
        <v>98</v>
      </c>
      <c r="B446">
        <f>B425</f>
        <v>1.4500000000000002</v>
      </c>
      <c r="C446">
        <f>C425</f>
        <v>1.31</v>
      </c>
      <c r="D446">
        <f t="shared" ref="D446:R446" si="41">D425</f>
        <v>1.35</v>
      </c>
      <c r="E446">
        <f t="shared" si="41"/>
        <v>2.36</v>
      </c>
      <c r="F446">
        <f t="shared" si="41"/>
        <v>0.75</v>
      </c>
      <c r="G446">
        <f t="shared" si="41"/>
        <v>1.92</v>
      </c>
      <c r="H446">
        <f t="shared" si="41"/>
        <v>1.48</v>
      </c>
      <c r="I446">
        <f t="shared" si="41"/>
        <v>1.7800000000000002</v>
      </c>
      <c r="J446">
        <f t="shared" si="41"/>
        <v>1.5300000000000002</v>
      </c>
      <c r="K446">
        <f t="shared" si="41"/>
        <v>1.04</v>
      </c>
      <c r="L446">
        <f t="shared" si="41"/>
        <v>1.3600000000000003</v>
      </c>
      <c r="M446">
        <f t="shared" si="41"/>
        <v>0.99000000000000021</v>
      </c>
      <c r="N446">
        <f t="shared" si="41"/>
        <v>1.3599999999999999</v>
      </c>
      <c r="O446">
        <f t="shared" si="41"/>
        <v>1.6</v>
      </c>
      <c r="P446">
        <f t="shared" si="41"/>
        <v>2.4600000000000004</v>
      </c>
      <c r="Q446">
        <f t="shared" si="41"/>
        <v>8</v>
      </c>
      <c r="R446">
        <f t="shared" si="41"/>
        <v>1.1099999999999999</v>
      </c>
    </row>
    <row r="447" spans="1:26" x14ac:dyDescent="0.2">
      <c r="A447" t="s">
        <v>103</v>
      </c>
      <c r="B447">
        <f t="shared" ref="B447:R453" si="42">B426</f>
        <v>0.74</v>
      </c>
      <c r="C447">
        <f t="shared" si="42"/>
        <v>1.45</v>
      </c>
      <c r="D447">
        <f t="shared" si="42"/>
        <v>0.3</v>
      </c>
      <c r="E447">
        <f t="shared" si="42"/>
        <v>0.88000000000000012</v>
      </c>
      <c r="F447">
        <f t="shared" si="42"/>
        <v>0.74</v>
      </c>
      <c r="G447">
        <f t="shared" si="42"/>
        <v>0.57999999999999996</v>
      </c>
      <c r="H447">
        <f t="shared" si="42"/>
        <v>0.5</v>
      </c>
      <c r="I447">
        <f t="shared" si="42"/>
        <v>0.84</v>
      </c>
      <c r="J447">
        <f t="shared" si="42"/>
        <v>0.81</v>
      </c>
      <c r="K447">
        <f t="shared" si="42"/>
        <v>0.95</v>
      </c>
      <c r="L447">
        <f t="shared" si="42"/>
        <v>0.83000000000000007</v>
      </c>
      <c r="M447">
        <f t="shared" si="42"/>
        <v>1.0600000000000003</v>
      </c>
      <c r="N447">
        <f t="shared" si="42"/>
        <v>0.25</v>
      </c>
      <c r="O447">
        <f t="shared" si="42"/>
        <v>0.88000000000000012</v>
      </c>
      <c r="P447">
        <f t="shared" si="42"/>
        <v>0.69</v>
      </c>
      <c r="Q447">
        <f t="shared" si="42"/>
        <v>0.21000000000000002</v>
      </c>
      <c r="R447">
        <f t="shared" si="42"/>
        <v>0.36</v>
      </c>
    </row>
    <row r="448" spans="1:26" x14ac:dyDescent="0.2">
      <c r="A448" t="s">
        <v>139</v>
      </c>
      <c r="B448">
        <f t="shared" si="42"/>
        <v>1.0799999999999998</v>
      </c>
      <c r="C448">
        <f t="shared" si="42"/>
        <v>1.9100000000000004</v>
      </c>
      <c r="D448">
        <f t="shared" si="42"/>
        <v>1.4</v>
      </c>
      <c r="E448">
        <f t="shared" si="42"/>
        <v>1.97</v>
      </c>
      <c r="F448">
        <f t="shared" si="42"/>
        <v>2.0699999999999998</v>
      </c>
      <c r="G448">
        <f t="shared" si="42"/>
        <v>1.5599999999999998</v>
      </c>
      <c r="H448">
        <f t="shared" si="42"/>
        <v>1.6700000000000002</v>
      </c>
      <c r="I448">
        <f t="shared" si="42"/>
        <v>1.89</v>
      </c>
      <c r="J448">
        <f t="shared" si="42"/>
        <v>1.7</v>
      </c>
      <c r="K448">
        <f t="shared" si="42"/>
        <v>1.52</v>
      </c>
      <c r="L448">
        <f t="shared" si="42"/>
        <v>1.86</v>
      </c>
      <c r="M448">
        <f t="shared" si="42"/>
        <v>1.66</v>
      </c>
      <c r="N448">
        <f t="shared" si="42"/>
        <v>1.4899999999999998</v>
      </c>
      <c r="O448">
        <f t="shared" si="42"/>
        <v>1.73</v>
      </c>
      <c r="P448">
        <f t="shared" si="42"/>
        <v>2.08</v>
      </c>
      <c r="Q448">
        <f t="shared" si="42"/>
        <v>1.4700000000000002</v>
      </c>
      <c r="R448">
        <f t="shared" si="42"/>
        <v>1.64</v>
      </c>
    </row>
    <row r="449" spans="1:18" x14ac:dyDescent="0.2">
      <c r="A449" t="s">
        <v>41</v>
      </c>
      <c r="B449">
        <f t="shared" si="42"/>
        <v>3.45</v>
      </c>
      <c r="C449">
        <f t="shared" si="42"/>
        <v>4.16</v>
      </c>
      <c r="D449">
        <f t="shared" si="42"/>
        <v>3.3899999999999997</v>
      </c>
      <c r="E449">
        <f t="shared" si="42"/>
        <v>3.7199999999999998</v>
      </c>
      <c r="F449">
        <f t="shared" si="42"/>
        <v>4.08</v>
      </c>
      <c r="G449">
        <f t="shared" si="42"/>
        <v>3.0699999999999994</v>
      </c>
      <c r="H449">
        <f t="shared" si="42"/>
        <v>2.9</v>
      </c>
      <c r="I449">
        <f t="shared" si="42"/>
        <v>3.45</v>
      </c>
      <c r="J449">
        <f t="shared" si="42"/>
        <v>3.1800000000000006</v>
      </c>
      <c r="K449">
        <f t="shared" si="42"/>
        <v>3.96</v>
      </c>
      <c r="L449">
        <f t="shared" si="42"/>
        <v>3.3500000000000005</v>
      </c>
      <c r="M449">
        <f t="shared" si="42"/>
        <v>3.33</v>
      </c>
      <c r="N449">
        <f t="shared" si="42"/>
        <v>2.6799999999999997</v>
      </c>
      <c r="O449">
        <f t="shared" si="42"/>
        <v>3.3000000000000003</v>
      </c>
      <c r="P449">
        <f t="shared" si="42"/>
        <v>3.9400000000000004</v>
      </c>
      <c r="Q449">
        <f t="shared" si="42"/>
        <v>3.1099999999999994</v>
      </c>
      <c r="R449">
        <f t="shared" si="42"/>
        <v>3.91</v>
      </c>
    </row>
    <row r="450" spans="1:18" x14ac:dyDescent="0.2">
      <c r="A450" t="s">
        <v>42</v>
      </c>
      <c r="B450">
        <f t="shared" si="42"/>
        <v>0.71</v>
      </c>
      <c r="C450">
        <f t="shared" si="42"/>
        <v>1.6300000000000003</v>
      </c>
      <c r="D450">
        <f t="shared" si="42"/>
        <v>1.29</v>
      </c>
      <c r="E450">
        <f t="shared" si="42"/>
        <v>1.79</v>
      </c>
      <c r="F450">
        <f t="shared" si="42"/>
        <v>1.72</v>
      </c>
      <c r="G450">
        <f t="shared" si="42"/>
        <v>1.6000000000000003</v>
      </c>
      <c r="H450">
        <f t="shared" si="42"/>
        <v>1.5900000000000003</v>
      </c>
      <c r="I450">
        <f t="shared" si="42"/>
        <v>0.71</v>
      </c>
      <c r="J450">
        <f t="shared" si="42"/>
        <v>1.3200000000000003</v>
      </c>
      <c r="K450">
        <f t="shared" si="42"/>
        <v>2.12</v>
      </c>
      <c r="L450">
        <f t="shared" si="42"/>
        <v>2.2699999999999996</v>
      </c>
      <c r="M450">
        <f t="shared" si="42"/>
        <v>1.2700000000000002</v>
      </c>
      <c r="N450">
        <f t="shared" si="42"/>
        <v>1.4200000000000002</v>
      </c>
      <c r="O450">
        <f t="shared" si="42"/>
        <v>1.4100000000000001</v>
      </c>
      <c r="P450">
        <f t="shared" si="42"/>
        <v>2.19</v>
      </c>
      <c r="Q450">
        <f t="shared" si="42"/>
        <v>1.3299999999999998</v>
      </c>
      <c r="R450">
        <f t="shared" si="42"/>
        <v>1.9700000000000004</v>
      </c>
    </row>
    <row r="451" spans="1:18" x14ac:dyDescent="0.2">
      <c r="A451" t="s">
        <v>43</v>
      </c>
      <c r="B451">
        <f t="shared" si="42"/>
        <v>1.2100000000000002</v>
      </c>
      <c r="C451">
        <f t="shared" si="42"/>
        <v>1.36</v>
      </c>
      <c r="D451">
        <f t="shared" si="42"/>
        <v>0.90000000000000013</v>
      </c>
      <c r="E451">
        <f t="shared" si="42"/>
        <v>1.2500000000000002</v>
      </c>
      <c r="F451">
        <f t="shared" si="42"/>
        <v>1.2700000000000002</v>
      </c>
      <c r="G451">
        <f t="shared" si="42"/>
        <v>1.0900000000000001</v>
      </c>
      <c r="H451">
        <f t="shared" si="42"/>
        <v>1.03</v>
      </c>
      <c r="I451">
        <f t="shared" si="42"/>
        <v>1.1500000000000004</v>
      </c>
      <c r="J451">
        <f t="shared" si="42"/>
        <v>1.23</v>
      </c>
      <c r="K451">
        <f t="shared" si="42"/>
        <v>1.54</v>
      </c>
      <c r="L451">
        <f t="shared" si="42"/>
        <v>1.52</v>
      </c>
      <c r="M451">
        <f t="shared" si="42"/>
        <v>1.1200000000000001</v>
      </c>
      <c r="N451">
        <f t="shared" si="42"/>
        <v>0.89</v>
      </c>
      <c r="O451">
        <f t="shared" si="42"/>
        <v>0.92</v>
      </c>
      <c r="P451">
        <f t="shared" si="42"/>
        <v>1.4</v>
      </c>
      <c r="Q451">
        <f t="shared" si="42"/>
        <v>1.4700000000000002</v>
      </c>
      <c r="R451">
        <f t="shared" si="42"/>
        <v>1.3900000000000001</v>
      </c>
    </row>
    <row r="452" spans="1:18" x14ac:dyDescent="0.2">
      <c r="A452" t="s">
        <v>45</v>
      </c>
      <c r="B452">
        <f t="shared" si="42"/>
        <v>1.24</v>
      </c>
      <c r="C452">
        <f t="shared" si="42"/>
        <v>1.88</v>
      </c>
      <c r="D452">
        <f t="shared" si="42"/>
        <v>1.35</v>
      </c>
      <c r="E452">
        <f t="shared" si="42"/>
        <v>1.86</v>
      </c>
      <c r="F452">
        <f t="shared" si="42"/>
        <v>2.25</v>
      </c>
      <c r="G452">
        <f t="shared" si="42"/>
        <v>1.49</v>
      </c>
      <c r="H452">
        <f t="shared" si="42"/>
        <v>1.1100000000000001</v>
      </c>
      <c r="I452">
        <f t="shared" si="42"/>
        <v>1.24</v>
      </c>
      <c r="J452">
        <f t="shared" si="42"/>
        <v>1.5200000000000002</v>
      </c>
      <c r="K452">
        <f t="shared" si="42"/>
        <v>1.1499999999999999</v>
      </c>
      <c r="L452">
        <f t="shared" si="42"/>
        <v>1.04</v>
      </c>
      <c r="M452">
        <f t="shared" si="42"/>
        <v>2.08</v>
      </c>
      <c r="N452">
        <f t="shared" si="42"/>
        <v>1.5</v>
      </c>
      <c r="O452">
        <f t="shared" si="42"/>
        <v>2.08</v>
      </c>
      <c r="P452">
        <f t="shared" si="42"/>
        <v>1.83</v>
      </c>
      <c r="Q452">
        <f t="shared" si="42"/>
        <v>1.3199999999999998</v>
      </c>
      <c r="R452">
        <f t="shared" si="42"/>
        <v>1.1000000000000001</v>
      </c>
    </row>
    <row r="453" spans="1:18" x14ac:dyDescent="0.2">
      <c r="A453" t="s">
        <v>106</v>
      </c>
      <c r="B453">
        <f t="shared" si="42"/>
        <v>0.69000000000000006</v>
      </c>
      <c r="C453">
        <f t="shared" si="42"/>
        <v>0.86</v>
      </c>
      <c r="D453">
        <f t="shared" si="42"/>
        <v>0.65999999999999992</v>
      </c>
      <c r="E453">
        <f t="shared" si="42"/>
        <v>0.75</v>
      </c>
      <c r="F453">
        <f t="shared" si="42"/>
        <v>0.87</v>
      </c>
      <c r="G453">
        <f t="shared" si="42"/>
        <v>0.72</v>
      </c>
      <c r="H453">
        <f t="shared" si="42"/>
        <v>1.41</v>
      </c>
      <c r="I453">
        <f t="shared" si="42"/>
        <v>0.69000000000000006</v>
      </c>
      <c r="J453">
        <f t="shared" si="42"/>
        <v>1.07</v>
      </c>
      <c r="K453">
        <f t="shared" si="42"/>
        <v>0.96000000000000008</v>
      </c>
      <c r="L453">
        <f t="shared" si="42"/>
        <v>1.27</v>
      </c>
      <c r="M453">
        <f t="shared" si="42"/>
        <v>1.1200000000000001</v>
      </c>
      <c r="N453">
        <f t="shared" si="42"/>
        <v>1.51</v>
      </c>
      <c r="O453">
        <f t="shared" si="42"/>
        <v>0.87000000000000011</v>
      </c>
      <c r="P453">
        <f t="shared" si="42"/>
        <v>0.77</v>
      </c>
      <c r="Q453">
        <f t="shared" si="42"/>
        <v>0.6</v>
      </c>
      <c r="R453">
        <f t="shared" si="42"/>
        <v>0.96000000000000008</v>
      </c>
    </row>
    <row r="455" spans="1:18" x14ac:dyDescent="0.2">
      <c r="B455">
        <f>SUM(B442:B454)</f>
        <v>13.810000000000002</v>
      </c>
      <c r="C455">
        <f>SUM(C442:C454)</f>
        <v>20.769999999999996</v>
      </c>
      <c r="D455">
        <f t="shared" ref="D455:R455" si="43">SUM(D442:D454)</f>
        <v>15.379999999999999</v>
      </c>
      <c r="E455">
        <f t="shared" si="43"/>
        <v>21.58</v>
      </c>
      <c r="F455">
        <f t="shared" si="43"/>
        <v>19.130000000000003</v>
      </c>
      <c r="G455">
        <f t="shared" si="43"/>
        <v>16.84</v>
      </c>
      <c r="H455">
        <f t="shared" si="43"/>
        <v>17.440000000000001</v>
      </c>
      <c r="I455">
        <f t="shared" si="43"/>
        <v>17.460000000000004</v>
      </c>
      <c r="J455">
        <f t="shared" si="43"/>
        <v>17.87</v>
      </c>
      <c r="K455">
        <f t="shared" si="43"/>
        <v>18.63</v>
      </c>
      <c r="L455">
        <f t="shared" si="43"/>
        <v>18.84</v>
      </c>
      <c r="M455">
        <f t="shared" si="43"/>
        <v>17.079999999999998</v>
      </c>
      <c r="N455">
        <f t="shared" si="43"/>
        <v>15.97</v>
      </c>
      <c r="O455">
        <f t="shared" si="43"/>
        <v>18.440000000000001</v>
      </c>
      <c r="P455">
        <f t="shared" si="43"/>
        <v>21.73</v>
      </c>
      <c r="Q455">
        <f t="shared" si="43"/>
        <v>20.060000000000002</v>
      </c>
      <c r="R455">
        <f t="shared" si="43"/>
        <v>17.650000000000002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455"/>
  <sheetViews>
    <sheetView topLeftCell="A434" zoomScaleNormal="100" workbookViewId="0">
      <selection activeCell="B442" sqref="B442"/>
    </sheetView>
  </sheetViews>
  <sheetFormatPr defaultColWidth="10.28515625" defaultRowHeight="12.75" x14ac:dyDescent="0.2"/>
  <cols>
    <col min="1" max="1" width="11.5703125" customWidth="1"/>
    <col min="2" max="9" width="10.28515625" customWidth="1"/>
    <col min="10" max="10" width="10.140625" customWidth="1"/>
    <col min="11" max="12" width="10.28515625" customWidth="1"/>
    <col min="13" max="13" width="13.42578125" customWidth="1"/>
    <col min="14" max="16" width="10.28515625" customWidth="1"/>
    <col min="17" max="17" width="11.85546875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S1" t="s">
        <v>77</v>
      </c>
      <c r="Z1">
        <v>1994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1994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1994</v>
      </c>
    </row>
    <row r="3" spans="1:66" x14ac:dyDescent="0.2">
      <c r="A3">
        <v>1</v>
      </c>
      <c r="B3">
        <v>0.67</v>
      </c>
      <c r="C3">
        <v>0.5</v>
      </c>
      <c r="D3">
        <v>0.3</v>
      </c>
      <c r="E3">
        <v>1.1299999999999999</v>
      </c>
      <c r="F3">
        <v>0.11</v>
      </c>
      <c r="G3">
        <v>0.94</v>
      </c>
      <c r="H3">
        <v>0.28000000000000003</v>
      </c>
      <c r="I3">
        <v>0.67</v>
      </c>
      <c r="J3">
        <v>1.22</v>
      </c>
      <c r="K3">
        <v>0.63</v>
      </c>
      <c r="L3">
        <v>0.2</v>
      </c>
      <c r="M3">
        <v>0.6</v>
      </c>
      <c r="N3">
        <v>1</v>
      </c>
      <c r="O3">
        <v>0.57999999999999996</v>
      </c>
      <c r="P3">
        <v>0.26</v>
      </c>
      <c r="Q3">
        <v>0.4</v>
      </c>
      <c r="R3">
        <v>0.66</v>
      </c>
      <c r="S3">
        <v>0.51</v>
      </c>
      <c r="T3">
        <v>1</v>
      </c>
      <c r="Z3" s="6" t="s">
        <v>21</v>
      </c>
      <c r="AB3">
        <f t="shared" ref="AB3:AR3" si="0">B34</f>
        <v>1.4500000000000004</v>
      </c>
      <c r="AC3">
        <f t="shared" si="0"/>
        <v>0.73</v>
      </c>
      <c r="AD3">
        <f t="shared" si="0"/>
        <v>1.2500000000000004</v>
      </c>
      <c r="AE3">
        <f t="shared" si="0"/>
        <v>2.2400000000000002</v>
      </c>
      <c r="AF3">
        <f t="shared" si="0"/>
        <v>0.91</v>
      </c>
      <c r="AG3">
        <f t="shared" si="0"/>
        <v>1.5700000000000003</v>
      </c>
      <c r="AH3">
        <f t="shared" si="0"/>
        <v>0.78</v>
      </c>
      <c r="AI3">
        <f t="shared" si="0"/>
        <v>1.4500000000000004</v>
      </c>
      <c r="AJ3">
        <f t="shared" si="0"/>
        <v>2.02</v>
      </c>
      <c r="AK3">
        <f t="shared" si="0"/>
        <v>1.53</v>
      </c>
      <c r="AL3">
        <f t="shared" si="0"/>
        <v>0.78</v>
      </c>
      <c r="AM3">
        <f t="shared" si="0"/>
        <v>1.3000000000000003</v>
      </c>
      <c r="AN3">
        <f t="shared" si="0"/>
        <v>1.65</v>
      </c>
      <c r="AO3">
        <f t="shared" si="0"/>
        <v>1.1600000000000001</v>
      </c>
      <c r="AP3">
        <f t="shared" si="0"/>
        <v>1.3900000000000001</v>
      </c>
      <c r="AQ3">
        <f t="shared" si="0"/>
        <v>1.1000000000000003</v>
      </c>
      <c r="AR3">
        <f t="shared" si="0"/>
        <v>1.3</v>
      </c>
      <c r="AV3" s="6" t="s">
        <v>29</v>
      </c>
      <c r="AX3">
        <v>0.11</v>
      </c>
      <c r="AY3">
        <v>0.16</v>
      </c>
      <c r="AZ3">
        <v>0.1</v>
      </c>
      <c r="BA3">
        <v>7.0000000000000007E-2</v>
      </c>
      <c r="BB3">
        <v>0.14000000000000001</v>
      </c>
      <c r="BC3">
        <v>0.19</v>
      </c>
      <c r="BD3">
        <v>0.01</v>
      </c>
      <c r="BE3">
        <v>0.11</v>
      </c>
      <c r="BF3">
        <v>0.08</v>
      </c>
      <c r="BG3">
        <v>0.18</v>
      </c>
      <c r="BH3">
        <v>0.06</v>
      </c>
      <c r="BI3">
        <v>0.14000000000000001</v>
      </c>
      <c r="BJ3">
        <v>0.02</v>
      </c>
      <c r="BK3">
        <v>0.16</v>
      </c>
      <c r="BL3">
        <v>0</v>
      </c>
      <c r="BM3">
        <v>0.2</v>
      </c>
      <c r="BN3">
        <v>0.15</v>
      </c>
    </row>
    <row r="4" spans="1:66" x14ac:dyDescent="0.2">
      <c r="A4">
        <v>2</v>
      </c>
      <c r="B4">
        <v>0.17</v>
      </c>
      <c r="D4">
        <v>0.28000000000000003</v>
      </c>
      <c r="E4">
        <v>0.15</v>
      </c>
      <c r="G4">
        <v>0.13</v>
      </c>
      <c r="H4">
        <v>0.1</v>
      </c>
      <c r="I4">
        <v>0.17</v>
      </c>
      <c r="L4">
        <v>0.08</v>
      </c>
      <c r="M4">
        <v>0.18</v>
      </c>
      <c r="O4">
        <v>0.08</v>
      </c>
      <c r="P4">
        <v>0.16</v>
      </c>
      <c r="R4">
        <v>0.12</v>
      </c>
      <c r="S4">
        <v>0.13</v>
      </c>
      <c r="T4">
        <v>2</v>
      </c>
      <c r="Z4" s="6" t="s">
        <v>22</v>
      </c>
      <c r="AB4">
        <f t="shared" ref="AB4:AR4" si="1">B69</f>
        <v>1.3800000000000001</v>
      </c>
      <c r="AC4">
        <f t="shared" si="1"/>
        <v>1.7599999999999998</v>
      </c>
      <c r="AD4">
        <f t="shared" si="1"/>
        <v>1.1000000000000001</v>
      </c>
      <c r="AE4">
        <f t="shared" si="1"/>
        <v>0.77</v>
      </c>
      <c r="AF4">
        <f t="shared" si="1"/>
        <v>0.66999999999999993</v>
      </c>
      <c r="AG4">
        <f t="shared" si="1"/>
        <v>0.47</v>
      </c>
      <c r="AH4">
        <f t="shared" si="1"/>
        <v>0.74</v>
      </c>
      <c r="AI4">
        <f t="shared" si="1"/>
        <v>1.3800000000000001</v>
      </c>
      <c r="AJ4">
        <f t="shared" si="1"/>
        <v>0.73000000000000009</v>
      </c>
      <c r="AK4">
        <f t="shared" si="1"/>
        <v>1.57</v>
      </c>
      <c r="AL4">
        <f t="shared" si="1"/>
        <v>0.87999999999999989</v>
      </c>
      <c r="AM4">
        <f t="shared" si="1"/>
        <v>1.9900000000000002</v>
      </c>
      <c r="AN4">
        <f t="shared" si="1"/>
        <v>0.49</v>
      </c>
      <c r="AO4">
        <f t="shared" si="1"/>
        <v>0.61999999999999988</v>
      </c>
      <c r="AP4">
        <f t="shared" si="1"/>
        <v>0.72000000000000008</v>
      </c>
      <c r="AQ4">
        <f t="shared" si="1"/>
        <v>0.99999999999999989</v>
      </c>
      <c r="AR4">
        <f t="shared" si="1"/>
        <v>1.9100000000000001</v>
      </c>
      <c r="AV4" s="6" t="s">
        <v>30</v>
      </c>
      <c r="AX4">
        <v>0.65</v>
      </c>
      <c r="AY4">
        <v>0.65</v>
      </c>
      <c r="AZ4">
        <v>0.61</v>
      </c>
      <c r="BA4">
        <v>0.62</v>
      </c>
      <c r="BB4">
        <v>1.1000000000000001</v>
      </c>
      <c r="BC4">
        <v>0.56999999999999995</v>
      </c>
      <c r="BD4">
        <v>0.46</v>
      </c>
      <c r="BE4">
        <v>0.65</v>
      </c>
      <c r="BF4">
        <v>0.44</v>
      </c>
      <c r="BG4">
        <v>0.63</v>
      </c>
      <c r="BH4">
        <v>0.45</v>
      </c>
      <c r="BI4">
        <v>0.68</v>
      </c>
      <c r="BJ4">
        <v>0.5</v>
      </c>
      <c r="BK4">
        <v>0.68</v>
      </c>
      <c r="BL4">
        <v>0.66</v>
      </c>
      <c r="BM4">
        <v>0.9</v>
      </c>
      <c r="BN4">
        <v>0.51</v>
      </c>
    </row>
    <row r="5" spans="1:66" x14ac:dyDescent="0.2">
      <c r="A5">
        <v>3</v>
      </c>
      <c r="B5">
        <v>0.06</v>
      </c>
      <c r="D5">
        <v>0.05</v>
      </c>
      <c r="E5">
        <v>0.1</v>
      </c>
      <c r="F5">
        <v>0.19</v>
      </c>
      <c r="I5">
        <v>0.06</v>
      </c>
      <c r="J5">
        <v>0.13</v>
      </c>
      <c r="K5">
        <v>0.34</v>
      </c>
      <c r="M5">
        <v>0.04</v>
      </c>
      <c r="N5">
        <v>7.0000000000000007E-2</v>
      </c>
      <c r="O5">
        <v>0.03</v>
      </c>
      <c r="P5">
        <v>0.1</v>
      </c>
      <c r="Q5">
        <v>0.2</v>
      </c>
      <c r="R5">
        <v>0.03</v>
      </c>
      <c r="S5">
        <v>0.05</v>
      </c>
      <c r="T5">
        <v>3</v>
      </c>
      <c r="Z5" s="6" t="s">
        <v>23</v>
      </c>
      <c r="AB5">
        <f t="shared" ref="AB5:AR5" si="2">B104</f>
        <v>0.78</v>
      </c>
      <c r="AC5">
        <f t="shared" si="2"/>
        <v>0.41</v>
      </c>
      <c r="AD5">
        <f t="shared" si="2"/>
        <v>0.47</v>
      </c>
      <c r="AE5">
        <f t="shared" si="2"/>
        <v>0.62</v>
      </c>
      <c r="AF5">
        <f t="shared" si="2"/>
        <v>0.45999999999999996</v>
      </c>
      <c r="AG5">
        <f t="shared" si="2"/>
        <v>0.53</v>
      </c>
      <c r="AH5">
        <f t="shared" si="2"/>
        <v>0.37</v>
      </c>
      <c r="AI5">
        <f t="shared" si="2"/>
        <v>0.78</v>
      </c>
      <c r="AJ5">
        <f t="shared" si="2"/>
        <v>0.51999999999999991</v>
      </c>
      <c r="AK5">
        <f t="shared" si="2"/>
        <v>0.47</v>
      </c>
      <c r="AL5">
        <f t="shared" si="2"/>
        <v>0.42</v>
      </c>
      <c r="AM5">
        <f t="shared" si="2"/>
        <v>0.38</v>
      </c>
      <c r="AN5">
        <f t="shared" si="2"/>
        <v>0.43000000000000005</v>
      </c>
      <c r="AO5">
        <f t="shared" si="2"/>
        <v>0.35</v>
      </c>
      <c r="AP5">
        <f t="shared" si="2"/>
        <v>0.59000000000000008</v>
      </c>
      <c r="AQ5">
        <f t="shared" si="2"/>
        <v>0.3</v>
      </c>
      <c r="AR5">
        <f t="shared" si="2"/>
        <v>0.82000000000000006</v>
      </c>
      <c r="AV5" s="6" t="s">
        <v>31</v>
      </c>
      <c r="AX5">
        <v>2</v>
      </c>
      <c r="AY5">
        <v>1.35</v>
      </c>
      <c r="AZ5">
        <v>0.91</v>
      </c>
      <c r="BA5">
        <v>1.61</v>
      </c>
      <c r="BB5">
        <v>1.25</v>
      </c>
      <c r="BC5">
        <v>1.08</v>
      </c>
      <c r="BD5">
        <v>1.98</v>
      </c>
      <c r="BE5">
        <v>2</v>
      </c>
      <c r="BF5">
        <v>1.22</v>
      </c>
      <c r="BG5">
        <v>1.4</v>
      </c>
      <c r="BH5">
        <v>1.51</v>
      </c>
      <c r="BI5">
        <v>0.55000000000000004</v>
      </c>
      <c r="BJ5">
        <v>1.02</v>
      </c>
      <c r="BK5">
        <v>1.58</v>
      </c>
      <c r="BL5">
        <v>1.79</v>
      </c>
      <c r="BM5">
        <v>0.28999999999999998</v>
      </c>
      <c r="BN5">
        <v>1.1599999999999999</v>
      </c>
    </row>
    <row r="6" spans="1:66" x14ac:dyDescent="0.2">
      <c r="A6">
        <v>4</v>
      </c>
      <c r="B6">
        <v>7.0000000000000007E-2</v>
      </c>
      <c r="E6">
        <v>0.11</v>
      </c>
      <c r="F6">
        <v>0.05</v>
      </c>
      <c r="G6">
        <v>0.04</v>
      </c>
      <c r="H6">
        <v>0.14000000000000001</v>
      </c>
      <c r="I6">
        <v>7.0000000000000007E-2</v>
      </c>
      <c r="J6">
        <v>0.15</v>
      </c>
      <c r="L6">
        <v>0.15</v>
      </c>
      <c r="M6">
        <v>0.15</v>
      </c>
      <c r="O6">
        <v>0.03</v>
      </c>
      <c r="P6">
        <v>0.13</v>
      </c>
      <c r="R6">
        <v>0.14000000000000001</v>
      </c>
      <c r="S6">
        <v>0.08</v>
      </c>
      <c r="T6">
        <v>4</v>
      </c>
      <c r="Z6" s="6" t="s">
        <v>24</v>
      </c>
      <c r="AB6">
        <f t="shared" ref="AB6:AR6" si="3">B139</f>
        <v>1.1300000000000001</v>
      </c>
      <c r="AC6">
        <f t="shared" si="3"/>
        <v>1.63</v>
      </c>
      <c r="AD6">
        <f t="shared" si="3"/>
        <v>1.52</v>
      </c>
      <c r="AE6">
        <f t="shared" si="3"/>
        <v>1.4300000000000002</v>
      </c>
      <c r="AF6">
        <f t="shared" si="3"/>
        <v>1.4700000000000002</v>
      </c>
      <c r="AG6">
        <f t="shared" si="3"/>
        <v>1.31</v>
      </c>
      <c r="AH6">
        <f t="shared" si="3"/>
        <v>0.95</v>
      </c>
      <c r="AI6">
        <f t="shared" si="3"/>
        <v>1.58</v>
      </c>
      <c r="AJ6">
        <f t="shared" si="3"/>
        <v>1.41</v>
      </c>
      <c r="AK6">
        <f t="shared" si="3"/>
        <v>1.6300000000000001</v>
      </c>
      <c r="AL6">
        <f t="shared" si="3"/>
        <v>1.01</v>
      </c>
      <c r="AM6">
        <f t="shared" si="3"/>
        <v>1.26</v>
      </c>
      <c r="AN6">
        <f t="shared" si="3"/>
        <v>1.06</v>
      </c>
      <c r="AO6">
        <f t="shared" si="3"/>
        <v>1.35</v>
      </c>
      <c r="AP6">
        <f t="shared" si="3"/>
        <v>1.6400000000000001</v>
      </c>
      <c r="AQ6">
        <f t="shared" si="3"/>
        <v>1.5500000000000003</v>
      </c>
      <c r="AR6">
        <f t="shared" si="3"/>
        <v>1.4</v>
      </c>
      <c r="AV6" s="6" t="s">
        <v>32</v>
      </c>
      <c r="AX6">
        <v>0.87</v>
      </c>
      <c r="AY6">
        <v>0.89</v>
      </c>
      <c r="AZ6">
        <v>2.38</v>
      </c>
      <c r="BA6">
        <v>1.7</v>
      </c>
      <c r="BB6">
        <v>1.8</v>
      </c>
      <c r="BC6">
        <v>0.62</v>
      </c>
      <c r="BD6">
        <v>2.21</v>
      </c>
      <c r="BE6">
        <v>0.87</v>
      </c>
      <c r="BF6">
        <v>1.84</v>
      </c>
      <c r="BG6">
        <v>1.05</v>
      </c>
      <c r="BH6">
        <v>1.83</v>
      </c>
      <c r="BI6">
        <v>1.39</v>
      </c>
      <c r="BJ6">
        <v>1.71</v>
      </c>
      <c r="BK6">
        <v>0.92</v>
      </c>
      <c r="BL6">
        <v>2.0499999999999998</v>
      </c>
      <c r="BM6">
        <v>1</v>
      </c>
      <c r="BN6">
        <v>2.0099999999999998</v>
      </c>
    </row>
    <row r="7" spans="1:66" x14ac:dyDescent="0.2">
      <c r="A7">
        <v>5</v>
      </c>
      <c r="B7">
        <v>0.04</v>
      </c>
      <c r="D7">
        <v>0.05</v>
      </c>
      <c r="F7">
        <v>0.05</v>
      </c>
      <c r="I7">
        <v>0.04</v>
      </c>
      <c r="J7">
        <v>0.02</v>
      </c>
      <c r="M7">
        <v>0.06</v>
      </c>
      <c r="O7">
        <v>0.02</v>
      </c>
      <c r="P7">
        <v>0.02</v>
      </c>
      <c r="T7">
        <v>5</v>
      </c>
      <c r="Z7" s="6" t="s">
        <v>25</v>
      </c>
      <c r="AB7">
        <f t="shared" ref="AB7:AR7" si="4">B174</f>
        <v>0.95000000000000018</v>
      </c>
      <c r="AC7">
        <f t="shared" si="4"/>
        <v>1.59</v>
      </c>
      <c r="AD7">
        <f t="shared" si="4"/>
        <v>0.36</v>
      </c>
      <c r="AE7">
        <f t="shared" si="4"/>
        <v>1.04</v>
      </c>
      <c r="AF7">
        <f t="shared" si="4"/>
        <v>1.26</v>
      </c>
      <c r="AG7">
        <f t="shared" si="4"/>
        <v>1.19</v>
      </c>
      <c r="AH7">
        <f t="shared" si="4"/>
        <v>0.82000000000000006</v>
      </c>
      <c r="AI7">
        <f t="shared" si="4"/>
        <v>1.1000000000000001</v>
      </c>
      <c r="AJ7">
        <f t="shared" si="4"/>
        <v>0.69000000000000006</v>
      </c>
      <c r="AK7">
        <f t="shared" si="4"/>
        <v>1.7400000000000002</v>
      </c>
      <c r="AL7">
        <f t="shared" si="4"/>
        <v>1.05</v>
      </c>
      <c r="AM7">
        <f t="shared" si="4"/>
        <v>1.3900000000000001</v>
      </c>
      <c r="AN7">
        <f t="shared" si="4"/>
        <v>0.79</v>
      </c>
      <c r="AO7">
        <f t="shared" si="4"/>
        <v>0.90999999999999992</v>
      </c>
      <c r="AP7">
        <f t="shared" si="4"/>
        <v>1.5000000000000002</v>
      </c>
      <c r="AQ7">
        <f t="shared" si="4"/>
        <v>1.5</v>
      </c>
      <c r="AR7">
        <f t="shared" si="4"/>
        <v>1.22</v>
      </c>
      <c r="AV7" s="6" t="s">
        <v>21</v>
      </c>
      <c r="AX7">
        <f t="shared" ref="AX7:BN14" si="5">AB3</f>
        <v>1.4500000000000004</v>
      </c>
      <c r="AY7">
        <f t="shared" si="5"/>
        <v>0.73</v>
      </c>
      <c r="AZ7">
        <f t="shared" si="5"/>
        <v>1.2500000000000004</v>
      </c>
      <c r="BA7">
        <f t="shared" si="5"/>
        <v>2.2400000000000002</v>
      </c>
      <c r="BB7">
        <f t="shared" si="5"/>
        <v>0.91</v>
      </c>
      <c r="BC7">
        <f t="shared" si="5"/>
        <v>1.5700000000000003</v>
      </c>
      <c r="BD7">
        <f t="shared" si="5"/>
        <v>0.78</v>
      </c>
      <c r="BE7">
        <f t="shared" si="5"/>
        <v>1.4500000000000004</v>
      </c>
      <c r="BF7">
        <f t="shared" si="5"/>
        <v>2.02</v>
      </c>
      <c r="BG7">
        <f t="shared" si="5"/>
        <v>1.53</v>
      </c>
      <c r="BH7">
        <f t="shared" si="5"/>
        <v>0.78</v>
      </c>
      <c r="BI7">
        <f t="shared" si="5"/>
        <v>1.3000000000000003</v>
      </c>
      <c r="BJ7">
        <f t="shared" si="5"/>
        <v>1.65</v>
      </c>
      <c r="BK7">
        <f t="shared" si="5"/>
        <v>1.1600000000000001</v>
      </c>
      <c r="BL7">
        <f t="shared" si="5"/>
        <v>1.3900000000000001</v>
      </c>
      <c r="BM7">
        <f t="shared" si="5"/>
        <v>1.1000000000000003</v>
      </c>
      <c r="BN7">
        <f t="shared" si="5"/>
        <v>1.3</v>
      </c>
    </row>
    <row r="8" spans="1:66" x14ac:dyDescent="0.2">
      <c r="A8">
        <v>6</v>
      </c>
      <c r="M8">
        <v>0.02</v>
      </c>
      <c r="N8">
        <v>0.12</v>
      </c>
      <c r="T8">
        <v>6</v>
      </c>
      <c r="Z8" s="6" t="s">
        <v>26</v>
      </c>
      <c r="AB8">
        <f t="shared" ref="AB8:AR8" si="6">B209</f>
        <v>0.7</v>
      </c>
      <c r="AC8">
        <f t="shared" si="6"/>
        <v>1.2899999999999998</v>
      </c>
      <c r="AD8">
        <f t="shared" si="6"/>
        <v>0.99</v>
      </c>
      <c r="AE8">
        <f t="shared" si="6"/>
        <v>1.34</v>
      </c>
      <c r="AF8">
        <f t="shared" si="6"/>
        <v>1.01</v>
      </c>
      <c r="AG8">
        <f t="shared" si="6"/>
        <v>0.87</v>
      </c>
      <c r="AH8">
        <f t="shared" si="6"/>
        <v>0.33999999999999997</v>
      </c>
      <c r="AI8">
        <f t="shared" si="6"/>
        <v>0.90000000000000013</v>
      </c>
      <c r="AJ8">
        <f t="shared" si="6"/>
        <v>0.75</v>
      </c>
      <c r="AK8">
        <f t="shared" si="6"/>
        <v>1.21</v>
      </c>
      <c r="AL8">
        <f t="shared" si="6"/>
        <v>0.44000000000000006</v>
      </c>
      <c r="AM8">
        <f t="shared" si="6"/>
        <v>0.98000000000000009</v>
      </c>
      <c r="AN8">
        <f t="shared" si="6"/>
        <v>0.59</v>
      </c>
      <c r="AO8">
        <f t="shared" si="6"/>
        <v>0.82000000000000006</v>
      </c>
      <c r="AP8">
        <f t="shared" si="6"/>
        <v>1.23</v>
      </c>
      <c r="AQ8">
        <f t="shared" si="6"/>
        <v>1.0999999999999999</v>
      </c>
      <c r="AR8">
        <f t="shared" si="6"/>
        <v>0.87</v>
      </c>
      <c r="AV8" s="6" t="s">
        <v>22</v>
      </c>
      <c r="AX8">
        <f t="shared" si="5"/>
        <v>1.3800000000000001</v>
      </c>
      <c r="AY8">
        <f t="shared" si="5"/>
        <v>1.7599999999999998</v>
      </c>
      <c r="AZ8">
        <f t="shared" si="5"/>
        <v>1.1000000000000001</v>
      </c>
      <c r="BA8">
        <f t="shared" si="5"/>
        <v>0.77</v>
      </c>
      <c r="BB8">
        <f t="shared" si="5"/>
        <v>0.66999999999999993</v>
      </c>
      <c r="BC8">
        <f t="shared" si="5"/>
        <v>0.47</v>
      </c>
      <c r="BD8">
        <f t="shared" si="5"/>
        <v>0.74</v>
      </c>
      <c r="BE8">
        <f t="shared" si="5"/>
        <v>1.3800000000000001</v>
      </c>
      <c r="BF8">
        <f t="shared" si="5"/>
        <v>0.73000000000000009</v>
      </c>
      <c r="BG8">
        <f t="shared" si="5"/>
        <v>1.57</v>
      </c>
      <c r="BH8">
        <f t="shared" si="5"/>
        <v>0.87999999999999989</v>
      </c>
      <c r="BI8">
        <f t="shared" si="5"/>
        <v>1.9900000000000002</v>
      </c>
      <c r="BJ8">
        <f t="shared" si="5"/>
        <v>0.49</v>
      </c>
      <c r="BK8">
        <f t="shared" si="5"/>
        <v>0.61999999999999988</v>
      </c>
      <c r="BL8">
        <f t="shared" si="5"/>
        <v>0.72000000000000008</v>
      </c>
      <c r="BM8">
        <f t="shared" si="5"/>
        <v>0.99999999999999989</v>
      </c>
      <c r="BN8">
        <f t="shared" si="5"/>
        <v>1.9100000000000001</v>
      </c>
    </row>
    <row r="9" spans="1:66" x14ac:dyDescent="0.2">
      <c r="A9">
        <v>7</v>
      </c>
      <c r="B9">
        <v>0.03</v>
      </c>
      <c r="D9">
        <v>0.05</v>
      </c>
      <c r="I9">
        <v>0.03</v>
      </c>
      <c r="L9">
        <v>0.04</v>
      </c>
      <c r="M9">
        <v>0.01</v>
      </c>
      <c r="R9">
        <v>0.02</v>
      </c>
      <c r="S9">
        <v>0.02</v>
      </c>
      <c r="T9">
        <v>7</v>
      </c>
      <c r="Z9" s="6" t="s">
        <v>27</v>
      </c>
      <c r="AB9">
        <f t="shared" ref="AB9:AR9" si="7">B244</f>
        <v>0.56000000000000005</v>
      </c>
      <c r="AC9">
        <f t="shared" si="7"/>
        <v>0.24000000000000002</v>
      </c>
      <c r="AD9">
        <f t="shared" si="7"/>
        <v>0.22</v>
      </c>
      <c r="AE9">
        <f t="shared" si="7"/>
        <v>0.30000000000000004</v>
      </c>
      <c r="AF9">
        <f t="shared" si="7"/>
        <v>0.22</v>
      </c>
      <c r="AG9">
        <f t="shared" si="7"/>
        <v>0.39</v>
      </c>
      <c r="AH9">
        <f t="shared" si="7"/>
        <v>0.4</v>
      </c>
      <c r="AI9">
        <f t="shared" si="7"/>
        <v>0.57000000000000006</v>
      </c>
      <c r="AJ9">
        <f t="shared" si="7"/>
        <v>0.42999999999999994</v>
      </c>
      <c r="AK9">
        <f t="shared" si="7"/>
        <v>0.52</v>
      </c>
      <c r="AL9">
        <f t="shared" si="7"/>
        <v>0.44999999999999996</v>
      </c>
      <c r="AM9">
        <f t="shared" si="7"/>
        <v>0.21</v>
      </c>
      <c r="AN9">
        <f t="shared" si="7"/>
        <v>0.21</v>
      </c>
      <c r="AO9">
        <f t="shared" si="7"/>
        <v>0.27</v>
      </c>
      <c r="AP9">
        <f t="shared" si="7"/>
        <v>0.24</v>
      </c>
      <c r="AQ9">
        <f t="shared" si="7"/>
        <v>0.5</v>
      </c>
      <c r="AR9">
        <f t="shared" si="7"/>
        <v>0.49</v>
      </c>
      <c r="AV9" s="6" t="s">
        <v>23</v>
      </c>
      <c r="AX9">
        <f t="shared" si="5"/>
        <v>0.78</v>
      </c>
      <c r="AY9">
        <f t="shared" si="5"/>
        <v>0.41</v>
      </c>
      <c r="AZ9">
        <f t="shared" si="5"/>
        <v>0.47</v>
      </c>
      <c r="BA9">
        <f t="shared" si="5"/>
        <v>0.62</v>
      </c>
      <c r="BB9">
        <f t="shared" si="5"/>
        <v>0.45999999999999996</v>
      </c>
      <c r="BC9">
        <f t="shared" si="5"/>
        <v>0.53</v>
      </c>
      <c r="BD9">
        <f t="shared" si="5"/>
        <v>0.37</v>
      </c>
      <c r="BE9">
        <f t="shared" si="5"/>
        <v>0.78</v>
      </c>
      <c r="BF9">
        <f t="shared" si="5"/>
        <v>0.51999999999999991</v>
      </c>
      <c r="BG9">
        <f t="shared" si="5"/>
        <v>0.47</v>
      </c>
      <c r="BH9">
        <f t="shared" si="5"/>
        <v>0.42</v>
      </c>
      <c r="BI9">
        <f t="shared" si="5"/>
        <v>0.38</v>
      </c>
      <c r="BJ9">
        <f t="shared" si="5"/>
        <v>0.43000000000000005</v>
      </c>
      <c r="BK9">
        <f t="shared" si="5"/>
        <v>0.35</v>
      </c>
      <c r="BL9">
        <f t="shared" si="5"/>
        <v>0.59000000000000008</v>
      </c>
      <c r="BM9">
        <f t="shared" si="5"/>
        <v>0.3</v>
      </c>
      <c r="BN9">
        <f t="shared" si="5"/>
        <v>0.82000000000000006</v>
      </c>
    </row>
    <row r="10" spans="1:66" x14ac:dyDescent="0.2">
      <c r="A10">
        <v>8</v>
      </c>
      <c r="H10">
        <v>0.01</v>
      </c>
      <c r="J10">
        <v>0.02</v>
      </c>
      <c r="K10">
        <v>0.28000000000000003</v>
      </c>
      <c r="L10">
        <v>0.05</v>
      </c>
      <c r="O10">
        <v>0.05</v>
      </c>
      <c r="P10">
        <v>7.0000000000000007E-2</v>
      </c>
      <c r="R10">
        <v>0.04</v>
      </c>
      <c r="S10">
        <v>0.05</v>
      </c>
      <c r="T10">
        <v>8</v>
      </c>
      <c r="Z10" s="6" t="s">
        <v>28</v>
      </c>
      <c r="AB10">
        <f t="shared" ref="AB10:AR10" si="8">B279</f>
        <v>0.11000000000000001</v>
      </c>
      <c r="AC10">
        <f t="shared" si="8"/>
        <v>0.25</v>
      </c>
      <c r="AD10">
        <f t="shared" si="8"/>
        <v>0.38</v>
      </c>
      <c r="AE10">
        <f t="shared" si="8"/>
        <v>0.36</v>
      </c>
      <c r="AF10">
        <f t="shared" si="8"/>
        <v>0.24000000000000002</v>
      </c>
      <c r="AG10">
        <f t="shared" si="8"/>
        <v>0.28999999999999998</v>
      </c>
      <c r="AH10">
        <f t="shared" si="8"/>
        <v>0</v>
      </c>
      <c r="AI10">
        <f t="shared" si="8"/>
        <v>0.13</v>
      </c>
      <c r="AJ10">
        <f t="shared" si="8"/>
        <v>0</v>
      </c>
      <c r="AK10">
        <f t="shared" si="8"/>
        <v>0.21</v>
      </c>
      <c r="AL10">
        <f t="shared" si="8"/>
        <v>0.25</v>
      </c>
      <c r="AM10">
        <f t="shared" si="8"/>
        <v>0.43000000000000005</v>
      </c>
      <c r="AN10">
        <f t="shared" si="8"/>
        <v>0</v>
      </c>
      <c r="AO10">
        <f t="shared" si="8"/>
        <v>0.25</v>
      </c>
      <c r="AP10">
        <f t="shared" si="8"/>
        <v>0.32</v>
      </c>
      <c r="AQ10">
        <f t="shared" si="8"/>
        <v>0.4</v>
      </c>
      <c r="AR10">
        <f t="shared" si="8"/>
        <v>0.09</v>
      </c>
      <c r="AV10" s="6" t="s">
        <v>24</v>
      </c>
      <c r="AX10">
        <f t="shared" si="5"/>
        <v>1.1300000000000001</v>
      </c>
      <c r="AY10">
        <f t="shared" si="5"/>
        <v>1.63</v>
      </c>
      <c r="AZ10">
        <f t="shared" si="5"/>
        <v>1.52</v>
      </c>
      <c r="BA10">
        <f t="shared" si="5"/>
        <v>1.4300000000000002</v>
      </c>
      <c r="BB10">
        <f t="shared" si="5"/>
        <v>1.4700000000000002</v>
      </c>
      <c r="BC10">
        <f t="shared" si="5"/>
        <v>1.31</v>
      </c>
      <c r="BD10">
        <f t="shared" si="5"/>
        <v>0.95</v>
      </c>
      <c r="BE10">
        <f t="shared" si="5"/>
        <v>1.58</v>
      </c>
      <c r="BF10">
        <f t="shared" si="5"/>
        <v>1.41</v>
      </c>
      <c r="BG10">
        <f t="shared" si="5"/>
        <v>1.6300000000000001</v>
      </c>
      <c r="BH10">
        <f t="shared" si="5"/>
        <v>1.01</v>
      </c>
      <c r="BI10">
        <f t="shared" si="5"/>
        <v>1.26</v>
      </c>
      <c r="BJ10">
        <f t="shared" si="5"/>
        <v>1.06</v>
      </c>
      <c r="BK10">
        <f t="shared" si="5"/>
        <v>1.35</v>
      </c>
      <c r="BL10">
        <f t="shared" si="5"/>
        <v>1.6400000000000001</v>
      </c>
      <c r="BM10">
        <f t="shared" si="5"/>
        <v>1.5500000000000003</v>
      </c>
      <c r="BN10">
        <f t="shared" si="5"/>
        <v>1.4</v>
      </c>
    </row>
    <row r="11" spans="1:66" x14ac:dyDescent="0.2">
      <c r="A11">
        <v>9</v>
      </c>
      <c r="B11">
        <v>0.05</v>
      </c>
      <c r="D11">
        <v>0.05</v>
      </c>
      <c r="E11">
        <v>0.09</v>
      </c>
      <c r="F11">
        <v>0.04</v>
      </c>
      <c r="G11">
        <v>0.12</v>
      </c>
      <c r="I11">
        <v>0.05</v>
      </c>
      <c r="J11">
        <v>0.06</v>
      </c>
      <c r="M11">
        <v>0.03</v>
      </c>
      <c r="S11">
        <v>0.04</v>
      </c>
      <c r="T11">
        <v>9</v>
      </c>
      <c r="Z11" s="6" t="s">
        <v>29</v>
      </c>
      <c r="AB11">
        <f t="shared" ref="AB11:AR11" si="9">B314</f>
        <v>0.2</v>
      </c>
      <c r="AC11">
        <f t="shared" si="9"/>
        <v>0.32999999999999996</v>
      </c>
      <c r="AD11">
        <f t="shared" si="9"/>
        <v>0.24</v>
      </c>
      <c r="AE11">
        <f t="shared" si="9"/>
        <v>0.31999999999999995</v>
      </c>
      <c r="AF11">
        <f t="shared" si="9"/>
        <v>0.41000000000000003</v>
      </c>
      <c r="AG11">
        <f t="shared" si="9"/>
        <v>0.2</v>
      </c>
      <c r="AH11">
        <f t="shared" si="9"/>
        <v>0.13</v>
      </c>
      <c r="AI11">
        <f t="shared" si="9"/>
        <v>0.25</v>
      </c>
      <c r="AJ11">
        <f t="shared" si="9"/>
        <v>0.28999999999999998</v>
      </c>
      <c r="AK11">
        <f t="shared" si="9"/>
        <v>0.28000000000000003</v>
      </c>
      <c r="AL11">
        <f t="shared" si="9"/>
        <v>0.25</v>
      </c>
      <c r="AM11">
        <f t="shared" si="9"/>
        <v>0.4</v>
      </c>
      <c r="AN11">
        <f t="shared" si="9"/>
        <v>0.2</v>
      </c>
      <c r="AO11">
        <f t="shared" si="9"/>
        <v>0.21999999999999997</v>
      </c>
      <c r="AP11">
        <f t="shared" si="9"/>
        <v>0.14000000000000001</v>
      </c>
      <c r="AQ11">
        <f t="shared" si="9"/>
        <v>0.42000000000000004</v>
      </c>
      <c r="AR11">
        <f t="shared" si="9"/>
        <v>0.26</v>
      </c>
      <c r="AV11" s="6" t="s">
        <v>25</v>
      </c>
      <c r="AX11">
        <f t="shared" si="5"/>
        <v>0.95000000000000018</v>
      </c>
      <c r="AY11">
        <f t="shared" si="5"/>
        <v>1.59</v>
      </c>
      <c r="AZ11">
        <f t="shared" si="5"/>
        <v>0.36</v>
      </c>
      <c r="BA11">
        <f t="shared" si="5"/>
        <v>1.04</v>
      </c>
      <c r="BB11">
        <f t="shared" si="5"/>
        <v>1.26</v>
      </c>
      <c r="BC11">
        <f t="shared" si="5"/>
        <v>1.19</v>
      </c>
      <c r="BD11">
        <f t="shared" si="5"/>
        <v>0.82000000000000006</v>
      </c>
      <c r="BE11">
        <f t="shared" si="5"/>
        <v>1.1000000000000001</v>
      </c>
      <c r="BF11">
        <f t="shared" si="5"/>
        <v>0.69000000000000006</v>
      </c>
      <c r="BG11">
        <f t="shared" si="5"/>
        <v>1.7400000000000002</v>
      </c>
      <c r="BH11">
        <f t="shared" si="5"/>
        <v>1.05</v>
      </c>
      <c r="BI11">
        <f t="shared" si="5"/>
        <v>1.3900000000000001</v>
      </c>
      <c r="BJ11">
        <f t="shared" si="5"/>
        <v>0.79</v>
      </c>
      <c r="BK11">
        <f t="shared" si="5"/>
        <v>0.90999999999999992</v>
      </c>
      <c r="BL11">
        <f t="shared" si="5"/>
        <v>1.5000000000000002</v>
      </c>
      <c r="BM11">
        <f t="shared" si="5"/>
        <v>1.5</v>
      </c>
      <c r="BN11">
        <f t="shared" si="5"/>
        <v>1.22</v>
      </c>
    </row>
    <row r="12" spans="1:66" x14ac:dyDescent="0.2">
      <c r="A12">
        <v>10</v>
      </c>
      <c r="B12">
        <v>0.13</v>
      </c>
      <c r="D12">
        <v>0.24</v>
      </c>
      <c r="F12">
        <v>0.18</v>
      </c>
      <c r="H12">
        <v>0.21</v>
      </c>
      <c r="I12">
        <v>0.13</v>
      </c>
      <c r="L12">
        <v>0.12</v>
      </c>
      <c r="O12">
        <v>0.2</v>
      </c>
      <c r="P12">
        <v>0.32</v>
      </c>
      <c r="R12">
        <v>0.12</v>
      </c>
      <c r="S12">
        <v>0.22</v>
      </c>
      <c r="T12">
        <v>10</v>
      </c>
      <c r="Z12" s="6" t="s">
        <v>30</v>
      </c>
      <c r="AB12">
        <f t="shared" ref="AB12:AR12" si="10">B349</f>
        <v>3.9400000000000004</v>
      </c>
      <c r="AC12">
        <f t="shared" si="10"/>
        <v>3.92</v>
      </c>
      <c r="AD12">
        <f t="shared" si="10"/>
        <v>4.78</v>
      </c>
      <c r="AE12">
        <f t="shared" si="10"/>
        <v>4.59</v>
      </c>
      <c r="AF12">
        <f t="shared" si="10"/>
        <v>4.1899999999999995</v>
      </c>
      <c r="AG12">
        <f t="shared" si="10"/>
        <v>5.1199999999999992</v>
      </c>
      <c r="AH12">
        <f t="shared" si="10"/>
        <v>4.8999999999999995</v>
      </c>
      <c r="AI12">
        <f t="shared" si="10"/>
        <v>5.56</v>
      </c>
      <c r="AJ12">
        <f t="shared" si="10"/>
        <v>4.8599999999999994</v>
      </c>
      <c r="AK12">
        <f t="shared" si="10"/>
        <v>2.7300000000000004</v>
      </c>
      <c r="AL12">
        <f t="shared" si="10"/>
        <v>5.29</v>
      </c>
      <c r="AM12">
        <f t="shared" si="10"/>
        <v>2.39</v>
      </c>
      <c r="AN12">
        <f t="shared" si="10"/>
        <v>4.55</v>
      </c>
      <c r="AO12">
        <f t="shared" si="10"/>
        <v>5.09</v>
      </c>
      <c r="AP12">
        <f t="shared" si="10"/>
        <v>5.38</v>
      </c>
      <c r="AQ12">
        <f t="shared" si="10"/>
        <v>4.0199999999999996</v>
      </c>
      <c r="AR12">
        <f t="shared" si="10"/>
        <v>5.15</v>
      </c>
      <c r="AV12" s="6" t="s">
        <v>26</v>
      </c>
      <c r="AX12">
        <f t="shared" si="5"/>
        <v>0.7</v>
      </c>
      <c r="AY12">
        <f t="shared" si="5"/>
        <v>1.2899999999999998</v>
      </c>
      <c r="AZ12">
        <f t="shared" si="5"/>
        <v>0.99</v>
      </c>
      <c r="BA12">
        <f t="shared" si="5"/>
        <v>1.34</v>
      </c>
      <c r="BB12">
        <f t="shared" si="5"/>
        <v>1.01</v>
      </c>
      <c r="BC12">
        <f t="shared" si="5"/>
        <v>0.87</v>
      </c>
      <c r="BD12">
        <f t="shared" si="5"/>
        <v>0.33999999999999997</v>
      </c>
      <c r="BE12">
        <f t="shared" si="5"/>
        <v>0.90000000000000013</v>
      </c>
      <c r="BF12">
        <f t="shared" si="5"/>
        <v>0.75</v>
      </c>
      <c r="BG12">
        <f t="shared" si="5"/>
        <v>1.21</v>
      </c>
      <c r="BH12">
        <f t="shared" si="5"/>
        <v>0.44000000000000006</v>
      </c>
      <c r="BI12">
        <f t="shared" si="5"/>
        <v>0.98000000000000009</v>
      </c>
      <c r="BJ12">
        <f t="shared" si="5"/>
        <v>0.59</v>
      </c>
      <c r="BK12">
        <f t="shared" si="5"/>
        <v>0.82000000000000006</v>
      </c>
      <c r="BL12">
        <f t="shared" si="5"/>
        <v>1.23</v>
      </c>
      <c r="BM12">
        <f t="shared" si="5"/>
        <v>1.0999999999999999</v>
      </c>
      <c r="BN12">
        <f t="shared" si="5"/>
        <v>0.87</v>
      </c>
    </row>
    <row r="13" spans="1:66" x14ac:dyDescent="0.2">
      <c r="A13">
        <v>11</v>
      </c>
      <c r="E13">
        <v>0.32</v>
      </c>
      <c r="G13">
        <v>0.14000000000000001</v>
      </c>
      <c r="J13">
        <v>0.2</v>
      </c>
      <c r="M13">
        <v>0.05</v>
      </c>
      <c r="Q13">
        <v>0.3</v>
      </c>
      <c r="S13">
        <v>0.02</v>
      </c>
      <c r="T13">
        <v>11</v>
      </c>
      <c r="Z13" s="6" t="s">
        <v>31</v>
      </c>
      <c r="AB13">
        <f t="shared" ref="AB13:AR13" si="11">B384</f>
        <v>1.4000000000000004</v>
      </c>
      <c r="AC13">
        <f t="shared" si="11"/>
        <v>1.78</v>
      </c>
      <c r="AD13">
        <f t="shared" si="11"/>
        <v>2.0600000000000005</v>
      </c>
      <c r="AE13">
        <f t="shared" si="11"/>
        <v>3.9200000000000008</v>
      </c>
      <c r="AF13">
        <f t="shared" si="11"/>
        <v>2.0300000000000002</v>
      </c>
      <c r="AG13">
        <f t="shared" si="11"/>
        <v>2.44</v>
      </c>
      <c r="AH13">
        <f t="shared" si="11"/>
        <v>2.63</v>
      </c>
      <c r="AI13">
        <f t="shared" si="11"/>
        <v>2.54</v>
      </c>
      <c r="AJ13">
        <f t="shared" si="11"/>
        <v>2.88</v>
      </c>
      <c r="AK13">
        <f t="shared" si="11"/>
        <v>2.08</v>
      </c>
      <c r="AL13">
        <f t="shared" si="11"/>
        <v>1.6199999999999999</v>
      </c>
      <c r="AM13">
        <f t="shared" si="11"/>
        <v>2.06</v>
      </c>
      <c r="AN13">
        <f t="shared" si="11"/>
        <v>3.8400000000000003</v>
      </c>
      <c r="AO13">
        <f t="shared" si="11"/>
        <v>2.2600000000000007</v>
      </c>
      <c r="AP13">
        <f t="shared" si="11"/>
        <v>2.4500000000000002</v>
      </c>
      <c r="AQ13">
        <f t="shared" si="11"/>
        <v>2.66</v>
      </c>
      <c r="AR13">
        <f t="shared" si="11"/>
        <v>1.99</v>
      </c>
      <c r="AV13" s="6" t="s">
        <v>27</v>
      </c>
      <c r="AX13">
        <f t="shared" si="5"/>
        <v>0.56000000000000005</v>
      </c>
      <c r="AY13">
        <f t="shared" si="5"/>
        <v>0.24000000000000002</v>
      </c>
      <c r="AZ13">
        <f t="shared" si="5"/>
        <v>0.22</v>
      </c>
      <c r="BA13">
        <f t="shared" si="5"/>
        <v>0.30000000000000004</v>
      </c>
      <c r="BB13">
        <f t="shared" si="5"/>
        <v>0.22</v>
      </c>
      <c r="BC13">
        <f t="shared" si="5"/>
        <v>0.39</v>
      </c>
      <c r="BD13">
        <f t="shared" si="5"/>
        <v>0.4</v>
      </c>
      <c r="BE13">
        <f t="shared" si="5"/>
        <v>0.57000000000000006</v>
      </c>
      <c r="BF13">
        <f t="shared" si="5"/>
        <v>0.42999999999999994</v>
      </c>
      <c r="BG13">
        <f t="shared" si="5"/>
        <v>0.52</v>
      </c>
      <c r="BH13">
        <f t="shared" si="5"/>
        <v>0.44999999999999996</v>
      </c>
      <c r="BI13">
        <f t="shared" si="5"/>
        <v>0.21</v>
      </c>
      <c r="BJ13">
        <f t="shared" si="5"/>
        <v>0.21</v>
      </c>
      <c r="BK13">
        <f t="shared" si="5"/>
        <v>0.27</v>
      </c>
      <c r="BL13">
        <f t="shared" si="5"/>
        <v>0.24</v>
      </c>
      <c r="BM13">
        <f t="shared" si="5"/>
        <v>0.5</v>
      </c>
      <c r="BN13">
        <f t="shared" si="5"/>
        <v>0.49</v>
      </c>
    </row>
    <row r="14" spans="1:66" x14ac:dyDescent="0.2">
      <c r="A14">
        <v>12</v>
      </c>
      <c r="B14">
        <v>0.08</v>
      </c>
      <c r="C14">
        <v>0.09</v>
      </c>
      <c r="D14">
        <v>0.02</v>
      </c>
      <c r="E14">
        <v>0.11</v>
      </c>
      <c r="H14">
        <v>0.02</v>
      </c>
      <c r="I14">
        <v>0.08</v>
      </c>
      <c r="J14">
        <v>0.06</v>
      </c>
      <c r="K14">
        <v>0.21</v>
      </c>
      <c r="L14">
        <v>0.08</v>
      </c>
      <c r="M14">
        <v>0.1</v>
      </c>
      <c r="P14">
        <v>0.1</v>
      </c>
      <c r="Q14">
        <v>0.1</v>
      </c>
      <c r="R14">
        <v>7.0000000000000007E-2</v>
      </c>
      <c r="S14">
        <v>0.04</v>
      </c>
      <c r="T14">
        <v>12</v>
      </c>
      <c r="Z14" s="6" t="s">
        <v>32</v>
      </c>
      <c r="AB14">
        <f t="shared" ref="AB14:AR14" si="12">B419</f>
        <v>1.31</v>
      </c>
      <c r="AC14">
        <f t="shared" si="12"/>
        <v>1.61</v>
      </c>
      <c r="AD14">
        <f t="shared" si="12"/>
        <v>2.16</v>
      </c>
      <c r="AE14">
        <f t="shared" si="12"/>
        <v>2.67</v>
      </c>
      <c r="AF14">
        <f t="shared" si="12"/>
        <v>1.67</v>
      </c>
      <c r="AG14">
        <f t="shared" si="12"/>
        <v>1.87</v>
      </c>
      <c r="AH14">
        <f t="shared" si="12"/>
        <v>1.87</v>
      </c>
      <c r="AI14">
        <f t="shared" si="12"/>
        <v>2.25</v>
      </c>
      <c r="AJ14">
        <f t="shared" si="12"/>
        <v>1.8000000000000003</v>
      </c>
      <c r="AK14">
        <f t="shared" si="12"/>
        <v>1.27</v>
      </c>
      <c r="AL14">
        <f t="shared" si="12"/>
        <v>1.6500000000000001</v>
      </c>
      <c r="AM14">
        <f t="shared" si="12"/>
        <v>1.7500000000000002</v>
      </c>
      <c r="AN14">
        <f t="shared" si="12"/>
        <v>1.6999999999999997</v>
      </c>
      <c r="AO14">
        <f t="shared" si="12"/>
        <v>2.04</v>
      </c>
      <c r="AP14">
        <f t="shared" si="12"/>
        <v>1.97</v>
      </c>
      <c r="AQ14">
        <f t="shared" si="12"/>
        <v>1.04</v>
      </c>
      <c r="AR14">
        <f t="shared" si="12"/>
        <v>2.0900000000000003</v>
      </c>
      <c r="AV14" s="6" t="s">
        <v>28</v>
      </c>
      <c r="AX14">
        <f t="shared" si="5"/>
        <v>0.11000000000000001</v>
      </c>
      <c r="AY14">
        <f t="shared" si="5"/>
        <v>0.25</v>
      </c>
      <c r="AZ14">
        <f t="shared" si="5"/>
        <v>0.38</v>
      </c>
      <c r="BA14">
        <f t="shared" si="5"/>
        <v>0.36</v>
      </c>
      <c r="BB14">
        <f t="shared" si="5"/>
        <v>0.24000000000000002</v>
      </c>
      <c r="BC14">
        <f t="shared" si="5"/>
        <v>0.28999999999999998</v>
      </c>
      <c r="BD14">
        <f t="shared" si="5"/>
        <v>0</v>
      </c>
      <c r="BE14">
        <f t="shared" si="5"/>
        <v>0.13</v>
      </c>
      <c r="BF14">
        <f t="shared" si="5"/>
        <v>0</v>
      </c>
      <c r="BG14">
        <f t="shared" si="5"/>
        <v>0.21</v>
      </c>
      <c r="BH14">
        <f t="shared" si="5"/>
        <v>0.25</v>
      </c>
      <c r="BI14">
        <f t="shared" si="5"/>
        <v>0.43000000000000005</v>
      </c>
      <c r="BJ14">
        <f t="shared" si="5"/>
        <v>0</v>
      </c>
      <c r="BK14">
        <f t="shared" si="5"/>
        <v>0.25</v>
      </c>
      <c r="BL14">
        <f t="shared" si="5"/>
        <v>0.32</v>
      </c>
      <c r="BM14">
        <f t="shared" si="5"/>
        <v>0.4</v>
      </c>
      <c r="BN14">
        <f t="shared" si="5"/>
        <v>0.09</v>
      </c>
    </row>
    <row r="15" spans="1:66" x14ac:dyDescent="0.2">
      <c r="A15">
        <v>13</v>
      </c>
      <c r="C15">
        <v>0.09</v>
      </c>
      <c r="D15">
        <v>7.0000000000000007E-2</v>
      </c>
      <c r="F15">
        <v>0.05</v>
      </c>
      <c r="G15">
        <v>0.05</v>
      </c>
      <c r="M15">
        <v>0.01</v>
      </c>
      <c r="O15">
        <v>0.02</v>
      </c>
      <c r="S15">
        <v>0.02</v>
      </c>
      <c r="T15">
        <v>13</v>
      </c>
      <c r="Z15" s="6"/>
      <c r="AX15" s="1">
        <f t="shared" ref="AX15:BN15" si="13">SUM(AX3:AX14)</f>
        <v>10.69</v>
      </c>
      <c r="AY15" s="1">
        <f t="shared" si="13"/>
        <v>10.95</v>
      </c>
      <c r="AZ15" s="1">
        <f t="shared" si="13"/>
        <v>10.290000000000001</v>
      </c>
      <c r="BA15" s="1">
        <f t="shared" si="13"/>
        <v>12.100000000000001</v>
      </c>
      <c r="BB15" s="1">
        <f t="shared" si="13"/>
        <v>10.530000000000001</v>
      </c>
      <c r="BC15" s="1">
        <f t="shared" si="13"/>
        <v>9.0799999999999983</v>
      </c>
      <c r="BD15" s="1">
        <f t="shared" si="13"/>
        <v>9.06</v>
      </c>
      <c r="BE15" s="1">
        <f t="shared" si="13"/>
        <v>11.520000000000001</v>
      </c>
      <c r="BF15" s="1">
        <f t="shared" si="13"/>
        <v>10.129999999999999</v>
      </c>
      <c r="BG15" s="1">
        <f t="shared" si="13"/>
        <v>12.14</v>
      </c>
      <c r="BH15" s="1">
        <f t="shared" si="13"/>
        <v>9.129999999999999</v>
      </c>
      <c r="BI15" s="1">
        <f t="shared" si="13"/>
        <v>10.700000000000001</v>
      </c>
      <c r="BJ15" s="1">
        <f t="shared" si="13"/>
        <v>8.4700000000000024</v>
      </c>
      <c r="BK15" s="1">
        <f t="shared" si="13"/>
        <v>9.07</v>
      </c>
      <c r="BL15" s="1">
        <f t="shared" si="13"/>
        <v>12.13</v>
      </c>
      <c r="BM15" s="1">
        <f t="shared" si="13"/>
        <v>9.84</v>
      </c>
      <c r="BN15" s="1">
        <f t="shared" si="13"/>
        <v>11.93</v>
      </c>
    </row>
    <row r="16" spans="1:66" x14ac:dyDescent="0.2">
      <c r="A16">
        <v>14</v>
      </c>
      <c r="T16">
        <v>14</v>
      </c>
      <c r="Z16" s="6" t="s">
        <v>34</v>
      </c>
      <c r="AB16" s="4">
        <f t="shared" ref="AB16:AR16" si="14">SUM(AB3:AB14)</f>
        <v>13.910000000000004</v>
      </c>
      <c r="AC16" s="4">
        <f t="shared" si="14"/>
        <v>15.539999999999997</v>
      </c>
      <c r="AD16" s="4">
        <f t="shared" si="14"/>
        <v>15.530000000000001</v>
      </c>
      <c r="AE16" s="4">
        <f t="shared" si="14"/>
        <v>19.600000000000001</v>
      </c>
      <c r="AF16" s="4">
        <f t="shared" si="14"/>
        <v>14.540000000000001</v>
      </c>
      <c r="AG16" s="4">
        <f t="shared" si="14"/>
        <v>16.25</v>
      </c>
      <c r="AH16" s="4">
        <f t="shared" si="14"/>
        <v>13.93</v>
      </c>
      <c r="AI16" s="4">
        <f t="shared" si="14"/>
        <v>18.489999999999998</v>
      </c>
      <c r="AJ16" s="4">
        <f t="shared" si="14"/>
        <v>16.38</v>
      </c>
      <c r="AK16" s="4">
        <f t="shared" si="14"/>
        <v>15.24</v>
      </c>
      <c r="AL16" s="4">
        <f t="shared" si="14"/>
        <v>14.09</v>
      </c>
      <c r="AM16" s="4">
        <f t="shared" si="14"/>
        <v>14.540000000000001</v>
      </c>
      <c r="AN16" s="4">
        <f t="shared" si="14"/>
        <v>15.509999999999998</v>
      </c>
      <c r="AO16" s="4">
        <f t="shared" si="14"/>
        <v>15.34</v>
      </c>
      <c r="AP16" s="4">
        <f t="shared" si="14"/>
        <v>17.57</v>
      </c>
      <c r="AQ16" s="4">
        <f t="shared" si="14"/>
        <v>15.59</v>
      </c>
      <c r="AR16" s="4">
        <f t="shared" si="14"/>
        <v>17.59</v>
      </c>
    </row>
    <row r="17" spans="1:56" x14ac:dyDescent="0.2">
      <c r="A17">
        <v>15</v>
      </c>
      <c r="N17">
        <v>0.28999999999999998</v>
      </c>
      <c r="T17">
        <v>15</v>
      </c>
    </row>
    <row r="18" spans="1:56" x14ac:dyDescent="0.2">
      <c r="A18">
        <v>16</v>
      </c>
      <c r="T18">
        <v>16</v>
      </c>
      <c r="BA18" s="6" t="s">
        <v>54</v>
      </c>
      <c r="BB18" s="6"/>
      <c r="BC18" s="6" t="s">
        <v>78</v>
      </c>
      <c r="BD18" s="6"/>
    </row>
    <row r="19" spans="1:56" x14ac:dyDescent="0.2">
      <c r="A19">
        <v>17</v>
      </c>
      <c r="T19">
        <v>17</v>
      </c>
      <c r="AI19" s="6" t="s">
        <v>73</v>
      </c>
      <c r="AZ19" t="s">
        <v>20</v>
      </c>
      <c r="BA19" s="3">
        <f>AVERAGE(AX15:BN15)</f>
        <v>10.456470588235293</v>
      </c>
    </row>
    <row r="20" spans="1:56" x14ac:dyDescent="0.2">
      <c r="A20">
        <v>18</v>
      </c>
      <c r="T20">
        <v>18</v>
      </c>
    </row>
    <row r="21" spans="1:56" x14ac:dyDescent="0.2">
      <c r="A21">
        <v>19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T23">
        <v>21</v>
      </c>
    </row>
    <row r="24" spans="1:56" x14ac:dyDescent="0.2">
      <c r="A24">
        <v>22</v>
      </c>
      <c r="T24">
        <v>22</v>
      </c>
    </row>
    <row r="25" spans="1:56" x14ac:dyDescent="0.2">
      <c r="A25">
        <v>23</v>
      </c>
      <c r="B25">
        <v>0.05</v>
      </c>
      <c r="C25">
        <v>0.05</v>
      </c>
      <c r="D25">
        <v>0.09</v>
      </c>
      <c r="E25">
        <v>0.15</v>
      </c>
      <c r="F25">
        <v>0.13</v>
      </c>
      <c r="I25">
        <v>0.05</v>
      </c>
      <c r="K25">
        <v>7.0000000000000007E-2</v>
      </c>
      <c r="L25">
        <v>0.03</v>
      </c>
      <c r="P25">
        <v>0.16</v>
      </c>
      <c r="R25">
        <v>7.0000000000000007E-2</v>
      </c>
      <c r="S25">
        <v>0.05</v>
      </c>
      <c r="T25">
        <v>23</v>
      </c>
    </row>
    <row r="26" spans="1:56" x14ac:dyDescent="0.2">
      <c r="A26">
        <v>24</v>
      </c>
      <c r="B26">
        <v>0.08</v>
      </c>
      <c r="D26">
        <v>0.05</v>
      </c>
      <c r="F26">
        <v>0.03</v>
      </c>
      <c r="G26">
        <v>0.1</v>
      </c>
      <c r="H26">
        <v>0.02</v>
      </c>
      <c r="I26">
        <v>0.08</v>
      </c>
      <c r="J26">
        <v>0.06</v>
      </c>
      <c r="O26">
        <v>0.06</v>
      </c>
      <c r="S26">
        <v>0.05</v>
      </c>
      <c r="T26">
        <v>24</v>
      </c>
    </row>
    <row r="27" spans="1:56" x14ac:dyDescent="0.2">
      <c r="A27">
        <v>25</v>
      </c>
      <c r="B27">
        <v>0.02</v>
      </c>
      <c r="E27">
        <v>0.08</v>
      </c>
      <c r="I27">
        <v>0.02</v>
      </c>
      <c r="J27">
        <v>0.09</v>
      </c>
      <c r="M27">
        <v>0.05</v>
      </c>
      <c r="O27">
        <v>0.06</v>
      </c>
      <c r="Q27">
        <v>0.1</v>
      </c>
      <c r="R27">
        <v>0.03</v>
      </c>
      <c r="S27">
        <v>0.05</v>
      </c>
      <c r="T27">
        <v>25</v>
      </c>
    </row>
    <row r="28" spans="1:56" x14ac:dyDescent="0.2">
      <c r="A28">
        <v>26</v>
      </c>
      <c r="F28">
        <v>0.05</v>
      </c>
      <c r="G28">
        <v>0.05</v>
      </c>
      <c r="P28">
        <v>7.0000000000000007E-2</v>
      </c>
      <c r="S28">
        <v>0.01</v>
      </c>
      <c r="T28">
        <v>26</v>
      </c>
    </row>
    <row r="29" spans="1:56" x14ac:dyDescent="0.2">
      <c r="A29">
        <v>27</v>
      </c>
      <c r="F29">
        <v>0.03</v>
      </c>
      <c r="O29">
        <v>0.03</v>
      </c>
      <c r="T29">
        <v>27</v>
      </c>
    </row>
    <row r="30" spans="1:56" x14ac:dyDescent="0.2">
      <c r="A30">
        <v>28</v>
      </c>
      <c r="T30">
        <v>28</v>
      </c>
    </row>
    <row r="31" spans="1:56" x14ac:dyDescent="0.2">
      <c r="A31">
        <v>29</v>
      </c>
      <c r="J31">
        <v>0.01</v>
      </c>
      <c r="L31">
        <v>0.03</v>
      </c>
      <c r="N31">
        <v>0.17</v>
      </c>
      <c r="T31">
        <v>29</v>
      </c>
    </row>
    <row r="32" spans="1:56" x14ac:dyDescent="0.2">
      <c r="A32">
        <v>30</v>
      </c>
      <c r="T32">
        <v>30</v>
      </c>
    </row>
    <row r="33" spans="1:256" x14ac:dyDescent="0.2">
      <c r="A33">
        <v>31</v>
      </c>
      <c r="T33">
        <v>31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</row>
    <row r="34" spans="1:256" x14ac:dyDescent="0.2">
      <c r="A34" s="1" t="s">
        <v>37</v>
      </c>
      <c r="B34" s="1">
        <f t="shared" ref="B34:S34" si="15">SUM(B3:B33)</f>
        <v>1.4500000000000004</v>
      </c>
      <c r="C34" s="1">
        <f t="shared" si="15"/>
        <v>0.73</v>
      </c>
      <c r="D34" s="1">
        <f t="shared" si="15"/>
        <v>1.2500000000000004</v>
      </c>
      <c r="E34" s="1">
        <f t="shared" si="15"/>
        <v>2.2400000000000002</v>
      </c>
      <c r="F34" s="1">
        <f t="shared" si="15"/>
        <v>0.91</v>
      </c>
      <c r="G34" s="1">
        <f t="shared" si="15"/>
        <v>1.5700000000000003</v>
      </c>
      <c r="H34" s="1">
        <f t="shared" si="15"/>
        <v>0.78</v>
      </c>
      <c r="I34" s="1">
        <f t="shared" si="15"/>
        <v>1.4500000000000004</v>
      </c>
      <c r="J34" s="1">
        <f t="shared" si="15"/>
        <v>2.02</v>
      </c>
      <c r="K34" s="1">
        <f t="shared" si="15"/>
        <v>1.53</v>
      </c>
      <c r="L34" s="1">
        <f t="shared" si="15"/>
        <v>0.78</v>
      </c>
      <c r="M34" s="1">
        <f t="shared" si="15"/>
        <v>1.3000000000000003</v>
      </c>
      <c r="N34" s="1">
        <f t="shared" si="15"/>
        <v>1.65</v>
      </c>
      <c r="O34" s="1">
        <f t="shared" si="15"/>
        <v>1.1600000000000001</v>
      </c>
      <c r="P34" s="1">
        <f t="shared" si="15"/>
        <v>1.3900000000000001</v>
      </c>
      <c r="Q34" s="1">
        <f t="shared" si="15"/>
        <v>1.1000000000000003</v>
      </c>
      <c r="R34" s="1">
        <f t="shared" si="15"/>
        <v>1.3</v>
      </c>
      <c r="S34" s="1">
        <f t="shared" si="15"/>
        <v>1.3400000000000003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6" spans="1:256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  <c r="S36" t="s">
        <v>77</v>
      </c>
    </row>
    <row r="38" spans="1:256" x14ac:dyDescent="0.2">
      <c r="A38">
        <v>1</v>
      </c>
      <c r="T38">
        <v>1</v>
      </c>
    </row>
    <row r="39" spans="1:256" x14ac:dyDescent="0.2">
      <c r="A39">
        <v>2</v>
      </c>
      <c r="T39">
        <v>2</v>
      </c>
    </row>
    <row r="40" spans="1:256" x14ac:dyDescent="0.2">
      <c r="A40">
        <v>3</v>
      </c>
      <c r="T40">
        <v>3</v>
      </c>
    </row>
    <row r="41" spans="1:256" x14ac:dyDescent="0.2">
      <c r="A41">
        <v>4</v>
      </c>
      <c r="T41">
        <v>4</v>
      </c>
    </row>
    <row r="42" spans="1:256" x14ac:dyDescent="0.2">
      <c r="A42">
        <v>5</v>
      </c>
      <c r="T42">
        <v>5</v>
      </c>
    </row>
    <row r="43" spans="1:256" x14ac:dyDescent="0.2">
      <c r="A43">
        <v>6</v>
      </c>
      <c r="T43">
        <v>6</v>
      </c>
    </row>
    <row r="44" spans="1:256" x14ac:dyDescent="0.2">
      <c r="A44">
        <v>7</v>
      </c>
      <c r="B44">
        <v>7.0000000000000007E-2</v>
      </c>
      <c r="H44">
        <v>0.04</v>
      </c>
      <c r="I44">
        <v>7.0000000000000007E-2</v>
      </c>
      <c r="J44">
        <v>0.02</v>
      </c>
      <c r="K44">
        <v>0.04</v>
      </c>
      <c r="L44">
        <v>0.09</v>
      </c>
      <c r="R44">
        <v>0.04</v>
      </c>
      <c r="T44">
        <v>7</v>
      </c>
    </row>
    <row r="45" spans="1:256" x14ac:dyDescent="0.2">
      <c r="A45">
        <v>8</v>
      </c>
      <c r="F45">
        <v>0.08</v>
      </c>
      <c r="T45">
        <v>8</v>
      </c>
    </row>
    <row r="46" spans="1:256" x14ac:dyDescent="0.2">
      <c r="A46">
        <v>9</v>
      </c>
      <c r="B46">
        <v>0.09</v>
      </c>
      <c r="E46">
        <v>0.14000000000000001</v>
      </c>
      <c r="H46">
        <v>7.0000000000000007E-2</v>
      </c>
      <c r="I46">
        <v>0.09</v>
      </c>
      <c r="J46">
        <v>0.08</v>
      </c>
      <c r="O46">
        <v>0.15</v>
      </c>
      <c r="P46">
        <v>0.14000000000000001</v>
      </c>
      <c r="R46">
        <v>0.1</v>
      </c>
      <c r="T46">
        <v>9</v>
      </c>
    </row>
    <row r="47" spans="1:256" x14ac:dyDescent="0.2">
      <c r="A47">
        <v>10</v>
      </c>
      <c r="M47">
        <v>0.25</v>
      </c>
      <c r="T47">
        <v>10</v>
      </c>
    </row>
    <row r="48" spans="1:256" x14ac:dyDescent="0.2">
      <c r="A48">
        <v>11</v>
      </c>
      <c r="T48">
        <v>11</v>
      </c>
    </row>
    <row r="49" spans="1:20" x14ac:dyDescent="0.2">
      <c r="A49">
        <v>12</v>
      </c>
      <c r="T49">
        <v>12</v>
      </c>
    </row>
    <row r="50" spans="1:20" x14ac:dyDescent="0.2">
      <c r="A50">
        <v>13</v>
      </c>
      <c r="B50">
        <v>0.05</v>
      </c>
      <c r="C50">
        <v>0.41</v>
      </c>
      <c r="D50">
        <v>0.3</v>
      </c>
      <c r="F50">
        <v>0.1</v>
      </c>
      <c r="I50">
        <v>0.05</v>
      </c>
      <c r="K50">
        <v>0.13</v>
      </c>
      <c r="M50">
        <v>0.25</v>
      </c>
      <c r="O50">
        <v>0.02</v>
      </c>
      <c r="P50">
        <v>0.03</v>
      </c>
      <c r="Q50">
        <v>0.3</v>
      </c>
      <c r="R50">
        <v>0.04</v>
      </c>
      <c r="T50">
        <v>13</v>
      </c>
    </row>
    <row r="51" spans="1:20" x14ac:dyDescent="0.2">
      <c r="A51">
        <v>14</v>
      </c>
      <c r="D51">
        <v>0.02</v>
      </c>
      <c r="G51">
        <v>0.05</v>
      </c>
      <c r="M51">
        <v>0.02</v>
      </c>
      <c r="T51">
        <v>14</v>
      </c>
    </row>
    <row r="52" spans="1:20" x14ac:dyDescent="0.2">
      <c r="A52">
        <v>15</v>
      </c>
      <c r="T52">
        <v>15</v>
      </c>
    </row>
    <row r="53" spans="1:20" x14ac:dyDescent="0.2">
      <c r="A53">
        <v>16</v>
      </c>
      <c r="L53">
        <v>0.05</v>
      </c>
      <c r="T53">
        <v>16</v>
      </c>
    </row>
    <row r="54" spans="1:20" x14ac:dyDescent="0.2">
      <c r="A54">
        <v>17</v>
      </c>
      <c r="B54">
        <v>0.15</v>
      </c>
      <c r="H54">
        <v>0.25</v>
      </c>
      <c r="I54">
        <v>0.15</v>
      </c>
      <c r="J54">
        <v>0.12</v>
      </c>
      <c r="L54">
        <v>0.19</v>
      </c>
      <c r="M54">
        <v>0.01</v>
      </c>
      <c r="O54">
        <v>0.02</v>
      </c>
      <c r="P54">
        <v>0.09</v>
      </c>
      <c r="Q54">
        <v>0.05</v>
      </c>
      <c r="R54">
        <v>0.26</v>
      </c>
      <c r="S54">
        <v>0.05</v>
      </c>
      <c r="T54">
        <v>17</v>
      </c>
    </row>
    <row r="55" spans="1:20" x14ac:dyDescent="0.2">
      <c r="A55">
        <v>18</v>
      </c>
      <c r="F55">
        <v>0.03</v>
      </c>
      <c r="G55">
        <v>7.0000000000000007E-2</v>
      </c>
      <c r="J55">
        <v>0.15</v>
      </c>
      <c r="K55">
        <v>0.15</v>
      </c>
      <c r="M55">
        <v>0.01</v>
      </c>
      <c r="S55">
        <v>0.01</v>
      </c>
      <c r="T55">
        <v>18</v>
      </c>
    </row>
    <row r="56" spans="1:20" x14ac:dyDescent="0.2">
      <c r="A56">
        <v>19</v>
      </c>
      <c r="D56">
        <v>0.1</v>
      </c>
      <c r="E56">
        <v>0.11</v>
      </c>
      <c r="F56">
        <v>0.02</v>
      </c>
      <c r="M56">
        <v>0.03</v>
      </c>
      <c r="P56">
        <v>0.06</v>
      </c>
      <c r="Q56">
        <v>0.05</v>
      </c>
      <c r="T56">
        <v>19</v>
      </c>
    </row>
    <row r="57" spans="1:20" x14ac:dyDescent="0.2">
      <c r="A57">
        <v>20</v>
      </c>
      <c r="B57">
        <v>0.02</v>
      </c>
      <c r="C57">
        <v>0.16</v>
      </c>
      <c r="I57">
        <v>0.02</v>
      </c>
      <c r="T57">
        <v>20</v>
      </c>
    </row>
    <row r="58" spans="1:20" x14ac:dyDescent="0.2">
      <c r="A58">
        <v>21</v>
      </c>
      <c r="B58">
        <v>0.1</v>
      </c>
      <c r="D58">
        <v>0.08</v>
      </c>
      <c r="E58">
        <v>0.18</v>
      </c>
      <c r="H58">
        <v>0.06</v>
      </c>
      <c r="I58">
        <v>0.1</v>
      </c>
      <c r="J58">
        <v>0.06</v>
      </c>
      <c r="L58">
        <v>0.04</v>
      </c>
      <c r="M58">
        <v>0.03</v>
      </c>
      <c r="N58">
        <v>0.18</v>
      </c>
      <c r="P58">
        <v>0.11</v>
      </c>
      <c r="S58">
        <v>0.03</v>
      </c>
      <c r="T58">
        <v>21</v>
      </c>
    </row>
    <row r="59" spans="1:20" x14ac:dyDescent="0.2">
      <c r="A59">
        <v>22</v>
      </c>
      <c r="B59">
        <v>0.1</v>
      </c>
      <c r="F59">
        <v>0.02</v>
      </c>
      <c r="I59">
        <v>0.1</v>
      </c>
      <c r="L59">
        <v>0.02</v>
      </c>
      <c r="O59">
        <v>0.12</v>
      </c>
      <c r="R59">
        <v>0.1</v>
      </c>
      <c r="T59">
        <v>22</v>
      </c>
    </row>
    <row r="60" spans="1:20" x14ac:dyDescent="0.2">
      <c r="A60">
        <v>23</v>
      </c>
      <c r="B60">
        <v>0.62</v>
      </c>
      <c r="D60">
        <v>0.4</v>
      </c>
      <c r="F60">
        <v>0.3</v>
      </c>
      <c r="G60">
        <v>0.2</v>
      </c>
      <c r="I60">
        <v>0.62</v>
      </c>
      <c r="M60">
        <v>0.68</v>
      </c>
      <c r="O60">
        <v>0.05</v>
      </c>
      <c r="R60">
        <v>0.65</v>
      </c>
      <c r="T60">
        <v>23</v>
      </c>
    </row>
    <row r="61" spans="1:20" x14ac:dyDescent="0.2">
      <c r="A61">
        <v>24</v>
      </c>
      <c r="B61">
        <v>0.05</v>
      </c>
      <c r="D61">
        <v>0.1</v>
      </c>
      <c r="E61">
        <v>0.09</v>
      </c>
      <c r="F61">
        <v>0.09</v>
      </c>
      <c r="H61">
        <v>0.1</v>
      </c>
      <c r="I61">
        <v>0.05</v>
      </c>
      <c r="J61">
        <v>0.08</v>
      </c>
      <c r="K61">
        <v>1.06</v>
      </c>
      <c r="L61">
        <v>0.3</v>
      </c>
      <c r="M61">
        <v>0.38</v>
      </c>
      <c r="O61">
        <v>0.04</v>
      </c>
      <c r="T61">
        <v>24</v>
      </c>
    </row>
    <row r="62" spans="1:20" x14ac:dyDescent="0.2">
      <c r="A62">
        <v>25</v>
      </c>
      <c r="B62">
        <v>0.04</v>
      </c>
      <c r="C62">
        <v>1.19</v>
      </c>
      <c r="D62">
        <v>0.08</v>
      </c>
      <c r="H62">
        <v>0.13</v>
      </c>
      <c r="I62">
        <v>0.04</v>
      </c>
      <c r="J62">
        <v>0.06</v>
      </c>
      <c r="L62">
        <v>0.1</v>
      </c>
      <c r="M62">
        <v>0.1</v>
      </c>
      <c r="R62">
        <v>0.6</v>
      </c>
      <c r="S62">
        <v>7.0000000000000007E-2</v>
      </c>
      <c r="T62">
        <v>25</v>
      </c>
    </row>
    <row r="63" spans="1:20" x14ac:dyDescent="0.2">
      <c r="A63">
        <v>26</v>
      </c>
      <c r="B63">
        <v>0.02</v>
      </c>
      <c r="E63">
        <v>0.08</v>
      </c>
      <c r="H63">
        <v>7.0000000000000007E-2</v>
      </c>
      <c r="I63">
        <v>0.02</v>
      </c>
      <c r="L63">
        <v>0.09</v>
      </c>
      <c r="M63">
        <v>0.13</v>
      </c>
      <c r="P63">
        <v>0.13</v>
      </c>
      <c r="S63">
        <v>0.12</v>
      </c>
      <c r="T63">
        <v>26</v>
      </c>
    </row>
    <row r="64" spans="1:20" x14ac:dyDescent="0.2">
      <c r="A64">
        <v>27</v>
      </c>
      <c r="B64">
        <v>7.0000000000000007E-2</v>
      </c>
      <c r="F64">
        <v>0.03</v>
      </c>
      <c r="H64">
        <v>0.02</v>
      </c>
      <c r="I64">
        <v>7.0000000000000007E-2</v>
      </c>
      <c r="K64">
        <v>0.19</v>
      </c>
      <c r="M64">
        <v>0.02</v>
      </c>
      <c r="O64">
        <v>0.2</v>
      </c>
      <c r="Q64">
        <v>0.5</v>
      </c>
      <c r="S64">
        <v>0.1</v>
      </c>
      <c r="T64">
        <v>27</v>
      </c>
    </row>
    <row r="65" spans="1:256" x14ac:dyDescent="0.2">
      <c r="A65">
        <v>28</v>
      </c>
      <c r="D65">
        <v>0.02</v>
      </c>
      <c r="E65">
        <v>0.17</v>
      </c>
      <c r="G65">
        <v>0.15</v>
      </c>
      <c r="J65">
        <v>0.16</v>
      </c>
      <c r="M65">
        <v>0.08</v>
      </c>
      <c r="N65">
        <v>0.31</v>
      </c>
      <c r="O65">
        <v>0.02</v>
      </c>
      <c r="P65">
        <v>0.16</v>
      </c>
      <c r="Q65">
        <v>0.1</v>
      </c>
      <c r="R65">
        <v>0.12</v>
      </c>
      <c r="S65">
        <v>0.02</v>
      </c>
      <c r="T65">
        <v>28</v>
      </c>
    </row>
    <row r="66" spans="1:256" x14ac:dyDescent="0.2">
      <c r="A66">
        <v>29</v>
      </c>
      <c r="T66">
        <v>29</v>
      </c>
    </row>
    <row r="67" spans="1:256" x14ac:dyDescent="0.2">
      <c r="A67">
        <v>30</v>
      </c>
      <c r="T67">
        <v>30</v>
      </c>
    </row>
    <row r="68" spans="1:256" x14ac:dyDescent="0.2">
      <c r="A68">
        <v>31</v>
      </c>
      <c r="T68">
        <v>31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</row>
    <row r="69" spans="1:256" x14ac:dyDescent="0.2">
      <c r="A69" s="1" t="s">
        <v>37</v>
      </c>
      <c r="B69" s="1">
        <f t="shared" ref="B69:S69" si="16">SUM(B38:B68)</f>
        <v>1.3800000000000001</v>
      </c>
      <c r="C69" s="1">
        <f t="shared" si="16"/>
        <v>1.7599999999999998</v>
      </c>
      <c r="D69" s="1">
        <f t="shared" si="16"/>
        <v>1.1000000000000001</v>
      </c>
      <c r="E69" s="1">
        <f t="shared" si="16"/>
        <v>0.77</v>
      </c>
      <c r="F69" s="1">
        <f t="shared" si="16"/>
        <v>0.66999999999999993</v>
      </c>
      <c r="G69" s="1">
        <f t="shared" si="16"/>
        <v>0.47</v>
      </c>
      <c r="H69" s="1">
        <f t="shared" si="16"/>
        <v>0.74</v>
      </c>
      <c r="I69" s="1">
        <f t="shared" si="16"/>
        <v>1.3800000000000001</v>
      </c>
      <c r="J69" s="1">
        <f t="shared" si="16"/>
        <v>0.73000000000000009</v>
      </c>
      <c r="K69" s="1">
        <f t="shared" si="16"/>
        <v>1.57</v>
      </c>
      <c r="L69" s="1">
        <f t="shared" si="16"/>
        <v>0.87999999999999989</v>
      </c>
      <c r="M69" s="1">
        <f t="shared" si="16"/>
        <v>1.9900000000000002</v>
      </c>
      <c r="N69" s="1">
        <f t="shared" si="16"/>
        <v>0.49</v>
      </c>
      <c r="O69" s="1">
        <f t="shared" si="16"/>
        <v>0.61999999999999988</v>
      </c>
      <c r="P69" s="1">
        <f t="shared" si="16"/>
        <v>0.72000000000000008</v>
      </c>
      <c r="Q69" s="1">
        <f t="shared" si="16"/>
        <v>0.99999999999999989</v>
      </c>
      <c r="R69" s="1">
        <f t="shared" si="16"/>
        <v>1.9100000000000001</v>
      </c>
      <c r="S69" s="1">
        <f t="shared" si="16"/>
        <v>0.4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1" spans="1:256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  <c r="S71" t="s">
        <v>77</v>
      </c>
    </row>
    <row r="73" spans="1:256" x14ac:dyDescent="0.2">
      <c r="A73">
        <v>1</v>
      </c>
      <c r="T73">
        <v>1</v>
      </c>
    </row>
    <row r="74" spans="1:256" x14ac:dyDescent="0.2">
      <c r="A74">
        <v>2</v>
      </c>
      <c r="D74">
        <v>0.03</v>
      </c>
      <c r="F74">
        <v>0.08</v>
      </c>
      <c r="O74">
        <v>0.02</v>
      </c>
      <c r="P74">
        <v>7.0000000000000007E-2</v>
      </c>
      <c r="T74">
        <v>2</v>
      </c>
    </row>
    <row r="75" spans="1:256" x14ac:dyDescent="0.2">
      <c r="A75">
        <v>3</v>
      </c>
      <c r="C75">
        <v>0.11</v>
      </c>
      <c r="D75">
        <v>0.02</v>
      </c>
      <c r="E75">
        <v>0.15</v>
      </c>
      <c r="F75">
        <v>0.04</v>
      </c>
      <c r="G75">
        <v>0.02</v>
      </c>
      <c r="J75">
        <v>0.01</v>
      </c>
      <c r="M75">
        <v>0.03</v>
      </c>
      <c r="N75">
        <v>0.09</v>
      </c>
      <c r="P75">
        <v>0.04</v>
      </c>
      <c r="R75">
        <v>0.05</v>
      </c>
      <c r="S75">
        <v>0.04</v>
      </c>
      <c r="T75">
        <v>3</v>
      </c>
    </row>
    <row r="76" spans="1:256" x14ac:dyDescent="0.2">
      <c r="A76">
        <v>4</v>
      </c>
      <c r="E76">
        <v>0.04</v>
      </c>
      <c r="K76">
        <v>0.04</v>
      </c>
      <c r="M76">
        <v>0.01</v>
      </c>
      <c r="S76">
        <v>0.03</v>
      </c>
      <c r="T76">
        <v>4</v>
      </c>
    </row>
    <row r="77" spans="1:256" x14ac:dyDescent="0.2">
      <c r="A77">
        <v>5</v>
      </c>
      <c r="T77">
        <v>5</v>
      </c>
    </row>
    <row r="78" spans="1:256" x14ac:dyDescent="0.2">
      <c r="A78">
        <v>6</v>
      </c>
      <c r="D78">
        <v>0.06</v>
      </c>
      <c r="T78">
        <v>6</v>
      </c>
    </row>
    <row r="79" spans="1:256" x14ac:dyDescent="0.2">
      <c r="A79">
        <v>7</v>
      </c>
      <c r="O79">
        <v>0.06</v>
      </c>
      <c r="Q79">
        <v>0.1</v>
      </c>
      <c r="T79">
        <v>7</v>
      </c>
    </row>
    <row r="80" spans="1:256" x14ac:dyDescent="0.2">
      <c r="A80">
        <v>8</v>
      </c>
      <c r="T80">
        <v>8</v>
      </c>
    </row>
    <row r="81" spans="1:20" x14ac:dyDescent="0.2">
      <c r="A81">
        <v>9</v>
      </c>
      <c r="H81">
        <v>0.02</v>
      </c>
      <c r="S81">
        <v>0.01</v>
      </c>
      <c r="T81">
        <v>9</v>
      </c>
    </row>
    <row r="82" spans="1:20" x14ac:dyDescent="0.2">
      <c r="A82">
        <v>10</v>
      </c>
      <c r="B82">
        <v>7.0000000000000007E-2</v>
      </c>
      <c r="E82">
        <v>7.0000000000000007E-2</v>
      </c>
      <c r="F82">
        <v>0.09</v>
      </c>
      <c r="G82">
        <v>0.05</v>
      </c>
      <c r="I82">
        <v>7.0000000000000007E-2</v>
      </c>
      <c r="J82">
        <v>0.05</v>
      </c>
      <c r="L82">
        <v>0.04</v>
      </c>
      <c r="M82">
        <v>0.1</v>
      </c>
      <c r="N82">
        <v>0.06</v>
      </c>
      <c r="P82">
        <v>0.06</v>
      </c>
      <c r="R82">
        <v>0.02</v>
      </c>
      <c r="S82">
        <v>0.02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T84">
        <v>12</v>
      </c>
    </row>
    <row r="85" spans="1:20" x14ac:dyDescent="0.2">
      <c r="A85">
        <v>13</v>
      </c>
      <c r="T85">
        <v>13</v>
      </c>
    </row>
    <row r="86" spans="1:20" x14ac:dyDescent="0.2">
      <c r="A86">
        <v>14</v>
      </c>
      <c r="T86">
        <v>14</v>
      </c>
    </row>
    <row r="87" spans="1:20" x14ac:dyDescent="0.2">
      <c r="A87">
        <v>15</v>
      </c>
      <c r="T87">
        <v>15</v>
      </c>
    </row>
    <row r="88" spans="1:20" x14ac:dyDescent="0.2">
      <c r="A88">
        <v>16</v>
      </c>
      <c r="B88">
        <v>0.02</v>
      </c>
      <c r="I88">
        <v>0.02</v>
      </c>
      <c r="J88">
        <v>0.03</v>
      </c>
      <c r="L88">
        <v>0.01</v>
      </c>
      <c r="T88">
        <v>16</v>
      </c>
    </row>
    <row r="89" spans="1:20" x14ac:dyDescent="0.2">
      <c r="A89">
        <v>17</v>
      </c>
      <c r="D89">
        <v>0.01</v>
      </c>
      <c r="T89">
        <v>17</v>
      </c>
    </row>
    <row r="90" spans="1:20" x14ac:dyDescent="0.2">
      <c r="A90">
        <v>18</v>
      </c>
      <c r="B90">
        <v>0.46</v>
      </c>
      <c r="E90">
        <v>0.26</v>
      </c>
      <c r="F90">
        <v>0.14000000000000001</v>
      </c>
      <c r="G90">
        <v>0.35</v>
      </c>
      <c r="H90">
        <v>0.3</v>
      </c>
      <c r="I90">
        <v>0.46</v>
      </c>
      <c r="K90">
        <v>0.34</v>
      </c>
      <c r="L90">
        <v>0.32</v>
      </c>
      <c r="M90">
        <v>0.11</v>
      </c>
      <c r="O90">
        <v>0.22</v>
      </c>
      <c r="P90">
        <v>0.28000000000000003</v>
      </c>
      <c r="Q90">
        <v>0.15</v>
      </c>
      <c r="R90">
        <v>0.51</v>
      </c>
      <c r="S90">
        <v>0.12</v>
      </c>
      <c r="T90">
        <v>18</v>
      </c>
    </row>
    <row r="91" spans="1:20" x14ac:dyDescent="0.2">
      <c r="A91">
        <v>19</v>
      </c>
      <c r="B91">
        <v>0.02</v>
      </c>
      <c r="D91">
        <v>0.2</v>
      </c>
      <c r="I91">
        <v>0.02</v>
      </c>
      <c r="J91">
        <v>0.35</v>
      </c>
      <c r="M91">
        <v>0.01</v>
      </c>
      <c r="S91">
        <v>0.03</v>
      </c>
      <c r="T91">
        <v>19</v>
      </c>
    </row>
    <row r="92" spans="1:20" x14ac:dyDescent="0.2">
      <c r="A92">
        <v>20</v>
      </c>
      <c r="B92">
        <v>0.15</v>
      </c>
      <c r="F92">
        <v>0.08</v>
      </c>
      <c r="H92">
        <v>0.05</v>
      </c>
      <c r="I92">
        <v>0.15</v>
      </c>
      <c r="L92">
        <v>0.05</v>
      </c>
      <c r="N92">
        <v>0.28000000000000003</v>
      </c>
      <c r="O92">
        <v>0.05</v>
      </c>
      <c r="P92">
        <v>0.14000000000000001</v>
      </c>
      <c r="R92">
        <v>0.24</v>
      </c>
      <c r="S92">
        <v>0.08</v>
      </c>
      <c r="T92">
        <v>20</v>
      </c>
    </row>
    <row r="93" spans="1:20" x14ac:dyDescent="0.2">
      <c r="A93">
        <v>21</v>
      </c>
      <c r="B93">
        <v>0.06</v>
      </c>
      <c r="D93">
        <v>0.15</v>
      </c>
      <c r="E93">
        <v>0.1</v>
      </c>
      <c r="F93">
        <v>0.03</v>
      </c>
      <c r="G93">
        <v>0.11</v>
      </c>
      <c r="I93">
        <v>0.06</v>
      </c>
      <c r="J93">
        <v>0.08</v>
      </c>
      <c r="K93">
        <v>0.09</v>
      </c>
      <c r="M93">
        <v>0.11</v>
      </c>
      <c r="Q93">
        <v>0.05</v>
      </c>
      <c r="T93">
        <v>21</v>
      </c>
    </row>
    <row r="94" spans="1:20" x14ac:dyDescent="0.2">
      <c r="A94">
        <v>22</v>
      </c>
      <c r="M94">
        <v>0.01</v>
      </c>
      <c r="T94">
        <v>22</v>
      </c>
    </row>
    <row r="95" spans="1:20" x14ac:dyDescent="0.2">
      <c r="A95">
        <v>23</v>
      </c>
      <c r="T95">
        <v>23</v>
      </c>
    </row>
    <row r="96" spans="1:20" x14ac:dyDescent="0.2">
      <c r="A96">
        <v>24</v>
      </c>
      <c r="C96">
        <v>0.3</v>
      </c>
      <c r="T96">
        <v>24</v>
      </c>
    </row>
    <row r="97" spans="1:256" x14ac:dyDescent="0.2">
      <c r="A97">
        <v>25</v>
      </c>
      <c r="T97">
        <v>25</v>
      </c>
    </row>
    <row r="98" spans="1:256" x14ac:dyDescent="0.2">
      <c r="A98">
        <v>26</v>
      </c>
      <c r="T98">
        <v>26</v>
      </c>
    </row>
    <row r="99" spans="1:256" x14ac:dyDescent="0.2">
      <c r="A99">
        <v>27</v>
      </c>
      <c r="T99">
        <v>27</v>
      </c>
    </row>
    <row r="100" spans="1:256" x14ac:dyDescent="0.2">
      <c r="A100">
        <v>28</v>
      </c>
      <c r="T100">
        <v>28</v>
      </c>
    </row>
    <row r="101" spans="1:256" x14ac:dyDescent="0.2">
      <c r="A101">
        <v>29</v>
      </c>
      <c r="T101">
        <v>29</v>
      </c>
    </row>
    <row r="102" spans="1:256" x14ac:dyDescent="0.2">
      <c r="A102">
        <v>30</v>
      </c>
      <c r="T102">
        <v>30</v>
      </c>
    </row>
    <row r="103" spans="1:256" x14ac:dyDescent="0.2">
      <c r="A103">
        <v>31</v>
      </c>
      <c r="T103">
        <v>31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256" x14ac:dyDescent="0.2">
      <c r="A104" s="1" t="s">
        <v>37</v>
      </c>
      <c r="B104" s="1">
        <f t="shared" ref="B104:S104" si="17">SUM(B73:B103)</f>
        <v>0.78</v>
      </c>
      <c r="C104" s="1">
        <f t="shared" si="17"/>
        <v>0.41</v>
      </c>
      <c r="D104" s="1">
        <f t="shared" si="17"/>
        <v>0.47</v>
      </c>
      <c r="E104" s="1">
        <f t="shared" si="17"/>
        <v>0.62</v>
      </c>
      <c r="F104" s="1">
        <f t="shared" si="17"/>
        <v>0.45999999999999996</v>
      </c>
      <c r="G104" s="1">
        <f t="shared" si="17"/>
        <v>0.53</v>
      </c>
      <c r="H104" s="1">
        <f t="shared" si="17"/>
        <v>0.37</v>
      </c>
      <c r="I104" s="1">
        <f t="shared" si="17"/>
        <v>0.78</v>
      </c>
      <c r="J104" s="1">
        <f t="shared" si="17"/>
        <v>0.51999999999999991</v>
      </c>
      <c r="K104" s="1">
        <f t="shared" si="17"/>
        <v>0.47</v>
      </c>
      <c r="L104" s="1">
        <f t="shared" si="17"/>
        <v>0.42</v>
      </c>
      <c r="M104" s="1">
        <f t="shared" si="17"/>
        <v>0.38</v>
      </c>
      <c r="N104" s="1">
        <f t="shared" si="17"/>
        <v>0.43000000000000005</v>
      </c>
      <c r="O104" s="1">
        <f t="shared" si="17"/>
        <v>0.35</v>
      </c>
      <c r="P104" s="1">
        <f t="shared" si="17"/>
        <v>0.59000000000000008</v>
      </c>
      <c r="Q104" s="1">
        <f t="shared" si="17"/>
        <v>0.3</v>
      </c>
      <c r="R104" s="1">
        <f t="shared" si="17"/>
        <v>0.82000000000000006</v>
      </c>
      <c r="S104" s="1">
        <f t="shared" si="17"/>
        <v>0.33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6" spans="1:256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  <c r="S106" t="s">
        <v>77</v>
      </c>
    </row>
    <row r="108" spans="1:256" x14ac:dyDescent="0.2">
      <c r="A108">
        <v>1</v>
      </c>
      <c r="T108">
        <v>1</v>
      </c>
    </row>
    <row r="109" spans="1:256" x14ac:dyDescent="0.2">
      <c r="A109">
        <v>2</v>
      </c>
      <c r="L109">
        <v>0.02</v>
      </c>
      <c r="T109">
        <v>2</v>
      </c>
    </row>
    <row r="110" spans="1:256" x14ac:dyDescent="0.2">
      <c r="A110">
        <v>3</v>
      </c>
      <c r="T110">
        <v>3</v>
      </c>
    </row>
    <row r="111" spans="1:256" x14ac:dyDescent="0.2">
      <c r="A111">
        <v>4</v>
      </c>
      <c r="M111">
        <v>0.02</v>
      </c>
      <c r="T111">
        <v>4</v>
      </c>
    </row>
    <row r="112" spans="1:256" x14ac:dyDescent="0.2">
      <c r="A112">
        <v>5</v>
      </c>
      <c r="B112">
        <v>0.08</v>
      </c>
      <c r="F112">
        <v>0.4</v>
      </c>
      <c r="H112">
        <v>0.2</v>
      </c>
      <c r="L112">
        <v>0.19</v>
      </c>
      <c r="S112">
        <v>0.28999999999999998</v>
      </c>
      <c r="T112">
        <v>5</v>
      </c>
    </row>
    <row r="113" spans="1:20" x14ac:dyDescent="0.2">
      <c r="A113">
        <v>6</v>
      </c>
      <c r="B113">
        <v>0.22</v>
      </c>
      <c r="C113">
        <v>0.42</v>
      </c>
      <c r="D113">
        <v>0.44</v>
      </c>
      <c r="E113">
        <v>0.53</v>
      </c>
      <c r="F113">
        <v>0.06</v>
      </c>
      <c r="G113">
        <v>0.28999999999999998</v>
      </c>
      <c r="H113">
        <v>0.05</v>
      </c>
      <c r="I113">
        <v>0.38</v>
      </c>
      <c r="J113">
        <v>0.32</v>
      </c>
      <c r="K113">
        <v>0.38</v>
      </c>
      <c r="L113">
        <v>0.04</v>
      </c>
      <c r="M113">
        <v>0.36</v>
      </c>
      <c r="N113">
        <v>0.37</v>
      </c>
      <c r="O113">
        <v>0.32</v>
      </c>
      <c r="P113">
        <v>0.49</v>
      </c>
      <c r="Q113">
        <v>0.4</v>
      </c>
      <c r="R113">
        <v>0.25</v>
      </c>
      <c r="S113">
        <v>7.0000000000000007E-2</v>
      </c>
      <c r="T113">
        <v>6</v>
      </c>
    </row>
    <row r="114" spans="1:20" x14ac:dyDescent="0.2">
      <c r="A114">
        <v>7</v>
      </c>
      <c r="G114">
        <v>0.05</v>
      </c>
      <c r="O114">
        <v>7.0000000000000007E-2</v>
      </c>
      <c r="T114">
        <v>7</v>
      </c>
    </row>
    <row r="115" spans="1:20" x14ac:dyDescent="0.2">
      <c r="A115">
        <v>8</v>
      </c>
      <c r="F115">
        <v>0.05</v>
      </c>
      <c r="H115">
        <v>0.15</v>
      </c>
      <c r="L115">
        <v>0.17</v>
      </c>
      <c r="S115">
        <v>0.11</v>
      </c>
      <c r="T115">
        <v>8</v>
      </c>
    </row>
    <row r="116" spans="1:20" x14ac:dyDescent="0.2">
      <c r="A116">
        <v>9</v>
      </c>
      <c r="B116">
        <v>0.09</v>
      </c>
      <c r="C116">
        <v>0.09</v>
      </c>
      <c r="D116">
        <v>0.05</v>
      </c>
      <c r="E116">
        <v>7.0000000000000007E-2</v>
      </c>
      <c r="F116">
        <v>0.02</v>
      </c>
      <c r="G116">
        <v>0.08</v>
      </c>
      <c r="I116">
        <v>0.12</v>
      </c>
      <c r="J116">
        <v>0.15</v>
      </c>
      <c r="K116">
        <v>0.12</v>
      </c>
      <c r="L116">
        <v>0.12</v>
      </c>
      <c r="M116">
        <v>0.03</v>
      </c>
      <c r="P116">
        <v>0.08</v>
      </c>
      <c r="Q116">
        <v>0.05</v>
      </c>
      <c r="R116">
        <v>0.2</v>
      </c>
      <c r="S116">
        <v>0.03</v>
      </c>
      <c r="T116">
        <v>9</v>
      </c>
    </row>
    <row r="117" spans="1:20" x14ac:dyDescent="0.2">
      <c r="A117">
        <v>10</v>
      </c>
      <c r="K117">
        <v>0.09</v>
      </c>
      <c r="T117">
        <v>10</v>
      </c>
    </row>
    <row r="118" spans="1:20" x14ac:dyDescent="0.2">
      <c r="A118">
        <v>11</v>
      </c>
      <c r="N118">
        <v>0.11</v>
      </c>
      <c r="T118">
        <v>11</v>
      </c>
    </row>
    <row r="119" spans="1:20" x14ac:dyDescent="0.2">
      <c r="A119">
        <v>12</v>
      </c>
      <c r="B119">
        <v>0.02</v>
      </c>
      <c r="I119">
        <v>0.05</v>
      </c>
      <c r="J119">
        <v>0.02</v>
      </c>
      <c r="L119">
        <v>0.09</v>
      </c>
      <c r="R119">
        <v>0.08</v>
      </c>
      <c r="T119">
        <v>12</v>
      </c>
    </row>
    <row r="120" spans="1:20" x14ac:dyDescent="0.2">
      <c r="A120">
        <v>13</v>
      </c>
      <c r="B120">
        <v>0.02</v>
      </c>
      <c r="I120">
        <v>0.05</v>
      </c>
      <c r="O120">
        <v>0.04</v>
      </c>
      <c r="P120">
        <v>0.01</v>
      </c>
      <c r="S120">
        <v>0.02</v>
      </c>
      <c r="T120">
        <v>13</v>
      </c>
    </row>
    <row r="121" spans="1:20" x14ac:dyDescent="0.2">
      <c r="A121">
        <v>14</v>
      </c>
      <c r="E121">
        <v>0.03</v>
      </c>
      <c r="T121">
        <v>14</v>
      </c>
    </row>
    <row r="122" spans="1:20" x14ac:dyDescent="0.2">
      <c r="A122">
        <v>15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B125">
        <v>0.02</v>
      </c>
      <c r="F125">
        <v>0.06</v>
      </c>
      <c r="I125">
        <v>0.15</v>
      </c>
      <c r="O125">
        <v>0.09</v>
      </c>
      <c r="P125">
        <v>0.11</v>
      </c>
      <c r="T125">
        <v>18</v>
      </c>
    </row>
    <row r="126" spans="1:20" x14ac:dyDescent="0.2">
      <c r="A126">
        <v>19</v>
      </c>
      <c r="B126">
        <v>0.02</v>
      </c>
      <c r="C126">
        <v>0.11</v>
      </c>
      <c r="D126">
        <v>0.11</v>
      </c>
      <c r="E126">
        <v>0.05</v>
      </c>
      <c r="G126">
        <v>0.08</v>
      </c>
      <c r="H126">
        <v>0.04</v>
      </c>
      <c r="J126">
        <v>0.05</v>
      </c>
      <c r="K126">
        <v>0.08</v>
      </c>
      <c r="M126">
        <v>0.04</v>
      </c>
      <c r="Q126">
        <v>0.1</v>
      </c>
      <c r="R126">
        <v>0.03</v>
      </c>
      <c r="T126">
        <v>19</v>
      </c>
    </row>
    <row r="127" spans="1:20" x14ac:dyDescent="0.2">
      <c r="A127">
        <v>20</v>
      </c>
      <c r="F127">
        <v>0.02</v>
      </c>
      <c r="K127">
        <v>0.03</v>
      </c>
      <c r="L127">
        <v>0.01</v>
      </c>
      <c r="M127">
        <v>0.02</v>
      </c>
      <c r="T127">
        <v>20</v>
      </c>
    </row>
    <row r="128" spans="1:20" x14ac:dyDescent="0.2">
      <c r="A128">
        <v>21</v>
      </c>
      <c r="T128">
        <v>21</v>
      </c>
    </row>
    <row r="129" spans="1:256" x14ac:dyDescent="0.2">
      <c r="A129">
        <v>22</v>
      </c>
      <c r="T129">
        <v>22</v>
      </c>
    </row>
    <row r="130" spans="1:256" x14ac:dyDescent="0.2">
      <c r="A130">
        <v>23</v>
      </c>
      <c r="F130">
        <v>0.23</v>
      </c>
      <c r="H130">
        <v>0.09</v>
      </c>
      <c r="T130">
        <v>23</v>
      </c>
    </row>
    <row r="131" spans="1:256" x14ac:dyDescent="0.2">
      <c r="A131">
        <v>24</v>
      </c>
      <c r="B131">
        <v>0.37</v>
      </c>
      <c r="C131">
        <v>0.47</v>
      </c>
      <c r="D131">
        <v>0.56000000000000005</v>
      </c>
      <c r="E131">
        <v>0.48</v>
      </c>
      <c r="F131">
        <v>0.28000000000000003</v>
      </c>
      <c r="H131">
        <v>0.18</v>
      </c>
      <c r="I131">
        <v>0.48</v>
      </c>
      <c r="J131">
        <v>0.46</v>
      </c>
      <c r="K131">
        <v>0.61</v>
      </c>
      <c r="L131">
        <v>0.15</v>
      </c>
      <c r="M131">
        <v>0.44</v>
      </c>
      <c r="O131">
        <v>0.55000000000000004</v>
      </c>
      <c r="P131">
        <v>0.62</v>
      </c>
      <c r="Q131">
        <v>0.4</v>
      </c>
      <c r="R131">
        <v>0.45</v>
      </c>
      <c r="S131">
        <v>0.13</v>
      </c>
      <c r="T131">
        <v>24</v>
      </c>
    </row>
    <row r="132" spans="1:256" x14ac:dyDescent="0.2">
      <c r="A132">
        <v>25</v>
      </c>
      <c r="B132">
        <v>0.23</v>
      </c>
      <c r="C132">
        <v>0.32</v>
      </c>
      <c r="D132">
        <v>0.24</v>
      </c>
      <c r="E132">
        <v>0.17</v>
      </c>
      <c r="F132">
        <v>0.24</v>
      </c>
      <c r="G132">
        <v>0.49</v>
      </c>
      <c r="H132">
        <v>0.2</v>
      </c>
      <c r="I132">
        <v>0.25</v>
      </c>
      <c r="J132">
        <v>0.23</v>
      </c>
      <c r="K132">
        <v>0.32</v>
      </c>
      <c r="L132">
        <v>0.19</v>
      </c>
      <c r="M132">
        <v>0.26</v>
      </c>
      <c r="O132">
        <v>0.22</v>
      </c>
      <c r="P132">
        <v>0.2</v>
      </c>
      <c r="Q132">
        <v>0.4</v>
      </c>
      <c r="R132">
        <v>0.27</v>
      </c>
      <c r="S132">
        <v>0.15</v>
      </c>
      <c r="T132">
        <v>25</v>
      </c>
    </row>
    <row r="133" spans="1:256" x14ac:dyDescent="0.2">
      <c r="A133">
        <v>26</v>
      </c>
      <c r="C133">
        <v>0.06</v>
      </c>
      <c r="G133">
        <v>0.24</v>
      </c>
      <c r="M133">
        <v>0.01</v>
      </c>
      <c r="Q133">
        <v>0.1</v>
      </c>
      <c r="S133">
        <v>0.02</v>
      </c>
      <c r="T133">
        <v>26</v>
      </c>
    </row>
    <row r="134" spans="1:256" x14ac:dyDescent="0.2">
      <c r="A134">
        <v>27</v>
      </c>
      <c r="T134">
        <v>27</v>
      </c>
    </row>
    <row r="135" spans="1:256" x14ac:dyDescent="0.2">
      <c r="A135">
        <v>28</v>
      </c>
      <c r="T135">
        <v>28</v>
      </c>
    </row>
    <row r="136" spans="1:256" x14ac:dyDescent="0.2">
      <c r="A136">
        <v>29</v>
      </c>
      <c r="N136">
        <v>0.48</v>
      </c>
      <c r="S136">
        <v>0.02</v>
      </c>
      <c r="T136">
        <v>29</v>
      </c>
    </row>
    <row r="137" spans="1:256" x14ac:dyDescent="0.2">
      <c r="A137">
        <v>30</v>
      </c>
      <c r="B137">
        <v>0.06</v>
      </c>
      <c r="C137">
        <v>0.16</v>
      </c>
      <c r="D137">
        <v>0.12</v>
      </c>
      <c r="E137">
        <v>0.1</v>
      </c>
      <c r="F137">
        <v>0.11</v>
      </c>
      <c r="G137">
        <v>0.08</v>
      </c>
      <c r="H137">
        <v>0.04</v>
      </c>
      <c r="I137">
        <v>0.1</v>
      </c>
      <c r="J137">
        <v>0.18</v>
      </c>
      <c r="L137">
        <v>0.03</v>
      </c>
      <c r="M137">
        <v>0.08</v>
      </c>
      <c r="N137">
        <v>0.1</v>
      </c>
      <c r="O137">
        <v>0.06</v>
      </c>
      <c r="P137">
        <v>0.13</v>
      </c>
      <c r="Q137">
        <v>0.1</v>
      </c>
      <c r="R137">
        <v>0.12</v>
      </c>
      <c r="S137">
        <v>0.03</v>
      </c>
      <c r="T137">
        <v>30</v>
      </c>
    </row>
    <row r="138" spans="1:256" x14ac:dyDescent="0.2">
      <c r="A138">
        <v>31</v>
      </c>
      <c r="T138">
        <v>31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</row>
    <row r="139" spans="1:256" x14ac:dyDescent="0.2">
      <c r="A139" s="1" t="s">
        <v>37</v>
      </c>
      <c r="B139" s="1">
        <f t="shared" ref="B139:S139" si="18">SUM(B108:B138)</f>
        <v>1.1300000000000001</v>
      </c>
      <c r="C139" s="1">
        <f t="shared" si="18"/>
        <v>1.63</v>
      </c>
      <c r="D139" s="1">
        <f t="shared" si="18"/>
        <v>1.52</v>
      </c>
      <c r="E139" s="1">
        <f t="shared" si="18"/>
        <v>1.4300000000000002</v>
      </c>
      <c r="F139" s="1">
        <f t="shared" si="18"/>
        <v>1.4700000000000002</v>
      </c>
      <c r="G139" s="1">
        <f t="shared" si="18"/>
        <v>1.31</v>
      </c>
      <c r="H139" s="1">
        <f t="shared" si="18"/>
        <v>0.95</v>
      </c>
      <c r="I139" s="1">
        <f t="shared" si="18"/>
        <v>1.58</v>
      </c>
      <c r="J139" s="1">
        <f t="shared" si="18"/>
        <v>1.41</v>
      </c>
      <c r="K139" s="1">
        <f t="shared" si="18"/>
        <v>1.6300000000000001</v>
      </c>
      <c r="L139" s="1">
        <f t="shared" si="18"/>
        <v>1.01</v>
      </c>
      <c r="M139" s="1">
        <f t="shared" si="18"/>
        <v>1.26</v>
      </c>
      <c r="N139" s="1">
        <f t="shared" si="18"/>
        <v>1.06</v>
      </c>
      <c r="O139" s="1">
        <f t="shared" si="18"/>
        <v>1.35</v>
      </c>
      <c r="P139" s="1">
        <f t="shared" si="18"/>
        <v>1.6400000000000001</v>
      </c>
      <c r="Q139" s="1">
        <f t="shared" si="18"/>
        <v>1.5500000000000003</v>
      </c>
      <c r="R139" s="1">
        <f t="shared" si="18"/>
        <v>1.4</v>
      </c>
      <c r="S139" s="1">
        <f t="shared" si="18"/>
        <v>0.87000000000000011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1" spans="1:256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  <c r="S141" t="s">
        <v>77</v>
      </c>
    </row>
    <row r="143" spans="1:256" x14ac:dyDescent="0.2">
      <c r="A143">
        <v>1</v>
      </c>
      <c r="T143">
        <v>1</v>
      </c>
    </row>
    <row r="144" spans="1:256" x14ac:dyDescent="0.2">
      <c r="A144">
        <v>2</v>
      </c>
      <c r="D144">
        <v>0.02</v>
      </c>
      <c r="T144">
        <v>2</v>
      </c>
    </row>
    <row r="145" spans="1:20" x14ac:dyDescent="0.2">
      <c r="A145">
        <v>3</v>
      </c>
      <c r="I145">
        <v>0.02</v>
      </c>
      <c r="K145">
        <v>0.08</v>
      </c>
      <c r="T145">
        <v>3</v>
      </c>
    </row>
    <row r="146" spans="1:20" x14ac:dyDescent="0.2">
      <c r="A146">
        <v>4</v>
      </c>
      <c r="F146">
        <v>0.02</v>
      </c>
      <c r="J146">
        <v>0.02</v>
      </c>
      <c r="Q146">
        <v>0.4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B153">
        <v>0.02</v>
      </c>
      <c r="C153">
        <v>0.05</v>
      </c>
      <c r="D153">
        <v>0.01</v>
      </c>
      <c r="E153">
        <v>0.03</v>
      </c>
      <c r="G153">
        <v>0.02</v>
      </c>
      <c r="I153">
        <v>0.03</v>
      </c>
      <c r="K153">
        <v>0.02</v>
      </c>
      <c r="L153">
        <v>0.02</v>
      </c>
      <c r="T153">
        <v>11</v>
      </c>
    </row>
    <row r="154" spans="1:20" x14ac:dyDescent="0.2">
      <c r="A154">
        <v>12</v>
      </c>
      <c r="J154">
        <v>0.02</v>
      </c>
      <c r="M154">
        <v>0.01</v>
      </c>
      <c r="N154">
        <v>0.02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F156">
        <v>0.04</v>
      </c>
      <c r="T156">
        <v>14</v>
      </c>
    </row>
    <row r="157" spans="1:20" x14ac:dyDescent="0.2">
      <c r="A157">
        <v>15</v>
      </c>
      <c r="B157">
        <v>0.14000000000000001</v>
      </c>
      <c r="C157">
        <v>0.3</v>
      </c>
      <c r="E157">
        <v>0.2</v>
      </c>
      <c r="F157">
        <v>0.28999999999999998</v>
      </c>
      <c r="H157">
        <v>0.41</v>
      </c>
      <c r="I157">
        <v>0.18</v>
      </c>
      <c r="J157">
        <v>0.24</v>
      </c>
      <c r="K157">
        <v>0.18</v>
      </c>
      <c r="L157">
        <v>0.51</v>
      </c>
      <c r="M157">
        <v>0.6</v>
      </c>
      <c r="O157">
        <v>0.15</v>
      </c>
      <c r="P157">
        <v>0.18</v>
      </c>
      <c r="Q157">
        <v>0.3</v>
      </c>
      <c r="R157">
        <v>0.2</v>
      </c>
      <c r="S157">
        <v>0.26</v>
      </c>
      <c r="T157">
        <v>15</v>
      </c>
    </row>
    <row r="158" spans="1:20" x14ac:dyDescent="0.2">
      <c r="A158">
        <v>16</v>
      </c>
      <c r="D158">
        <v>0.02</v>
      </c>
      <c r="F158">
        <v>0.05</v>
      </c>
      <c r="G158">
        <v>0.2</v>
      </c>
      <c r="M158">
        <v>0.15</v>
      </c>
      <c r="Q158">
        <v>0.2</v>
      </c>
      <c r="T158">
        <v>16</v>
      </c>
    </row>
    <row r="159" spans="1:20" x14ac:dyDescent="0.2">
      <c r="A159">
        <v>17</v>
      </c>
      <c r="B159">
        <v>0.03</v>
      </c>
      <c r="D159">
        <v>0.09</v>
      </c>
      <c r="E159">
        <v>0.17</v>
      </c>
      <c r="F159">
        <v>0.15</v>
      </c>
      <c r="H159">
        <v>0.05</v>
      </c>
      <c r="I159">
        <v>0.09</v>
      </c>
      <c r="K159">
        <v>0.08</v>
      </c>
      <c r="L159">
        <v>0.01</v>
      </c>
      <c r="M159">
        <v>0.01</v>
      </c>
      <c r="N159">
        <v>0.26</v>
      </c>
      <c r="O159">
        <v>0.1</v>
      </c>
      <c r="P159">
        <v>0.04</v>
      </c>
      <c r="R159">
        <v>0.03</v>
      </c>
      <c r="S159">
        <v>0.03</v>
      </c>
      <c r="T159">
        <v>17</v>
      </c>
    </row>
    <row r="160" spans="1:20" x14ac:dyDescent="0.2">
      <c r="A160">
        <v>18</v>
      </c>
      <c r="B160">
        <v>0.01</v>
      </c>
      <c r="C160">
        <v>0.3</v>
      </c>
      <c r="E160">
        <v>0.02</v>
      </c>
      <c r="G160">
        <v>0.08</v>
      </c>
      <c r="J160">
        <v>0.02</v>
      </c>
      <c r="M160">
        <v>0.12</v>
      </c>
      <c r="N160">
        <v>0.05</v>
      </c>
      <c r="Q160">
        <v>0.1</v>
      </c>
      <c r="R160">
        <v>0.04</v>
      </c>
      <c r="T160">
        <v>18</v>
      </c>
    </row>
    <row r="161" spans="1:256" x14ac:dyDescent="0.2">
      <c r="A161">
        <v>19</v>
      </c>
      <c r="B161">
        <v>0.61</v>
      </c>
      <c r="C161">
        <v>0.3</v>
      </c>
      <c r="D161">
        <v>0.18</v>
      </c>
      <c r="E161">
        <v>0.21</v>
      </c>
      <c r="F161">
        <v>0.43</v>
      </c>
      <c r="H161">
        <v>0.31</v>
      </c>
      <c r="I161">
        <v>0.62</v>
      </c>
      <c r="J161">
        <v>0.28000000000000003</v>
      </c>
      <c r="K161">
        <v>0.97</v>
      </c>
      <c r="L161">
        <v>0.37</v>
      </c>
      <c r="M161">
        <v>0.35</v>
      </c>
      <c r="O161">
        <v>0.5</v>
      </c>
      <c r="P161">
        <v>1.01</v>
      </c>
      <c r="Q161">
        <v>0.1</v>
      </c>
      <c r="R161">
        <v>0.8</v>
      </c>
      <c r="S161">
        <v>0.21</v>
      </c>
      <c r="T161">
        <v>19</v>
      </c>
    </row>
    <row r="162" spans="1:256" x14ac:dyDescent="0.2">
      <c r="A162">
        <v>20</v>
      </c>
      <c r="B162">
        <v>7.0000000000000007E-2</v>
      </c>
      <c r="E162">
        <v>0.18</v>
      </c>
      <c r="F162">
        <v>0.01</v>
      </c>
      <c r="G162">
        <v>0.89</v>
      </c>
      <c r="H162">
        <v>0.05</v>
      </c>
      <c r="I162">
        <v>7.0000000000000007E-2</v>
      </c>
      <c r="J162">
        <v>0.08</v>
      </c>
      <c r="K162">
        <v>0.21</v>
      </c>
      <c r="L162">
        <v>0.14000000000000001</v>
      </c>
      <c r="M162">
        <v>7.0000000000000007E-2</v>
      </c>
      <c r="O162">
        <v>0.1</v>
      </c>
      <c r="P162">
        <v>0.08</v>
      </c>
      <c r="R162">
        <v>0.15</v>
      </c>
      <c r="S162">
        <v>7.0000000000000007E-2</v>
      </c>
      <c r="T162">
        <v>20</v>
      </c>
    </row>
    <row r="163" spans="1:256" x14ac:dyDescent="0.2">
      <c r="A163">
        <v>21</v>
      </c>
      <c r="C163">
        <v>0.47</v>
      </c>
      <c r="F163">
        <v>0.05</v>
      </c>
      <c r="K163">
        <v>0.08</v>
      </c>
      <c r="M163">
        <v>0.04</v>
      </c>
      <c r="N163">
        <v>0.38</v>
      </c>
      <c r="Q163">
        <v>0.2</v>
      </c>
      <c r="T163">
        <v>21</v>
      </c>
    </row>
    <row r="164" spans="1:256" x14ac:dyDescent="0.2">
      <c r="A164">
        <v>22</v>
      </c>
      <c r="C164">
        <v>7.0000000000000007E-2</v>
      </c>
      <c r="E164">
        <v>0.03</v>
      </c>
      <c r="K164">
        <v>0.05</v>
      </c>
      <c r="P164">
        <v>0.03</v>
      </c>
      <c r="Q164">
        <v>0.1</v>
      </c>
      <c r="T164">
        <v>22</v>
      </c>
    </row>
    <row r="165" spans="1:256" x14ac:dyDescent="0.2">
      <c r="A165">
        <v>23</v>
      </c>
      <c r="T165">
        <v>23</v>
      </c>
    </row>
    <row r="166" spans="1:256" x14ac:dyDescent="0.2">
      <c r="A166">
        <v>24</v>
      </c>
      <c r="T166">
        <v>24</v>
      </c>
    </row>
    <row r="167" spans="1:256" x14ac:dyDescent="0.2">
      <c r="A167">
        <v>25</v>
      </c>
      <c r="Q167">
        <v>0.05</v>
      </c>
      <c r="T167">
        <v>25</v>
      </c>
    </row>
    <row r="168" spans="1:256" x14ac:dyDescent="0.2">
      <c r="A168">
        <v>26</v>
      </c>
      <c r="T168">
        <v>26</v>
      </c>
    </row>
    <row r="169" spans="1:256" x14ac:dyDescent="0.2">
      <c r="A169">
        <v>27</v>
      </c>
      <c r="T169">
        <v>27</v>
      </c>
    </row>
    <row r="170" spans="1:256" x14ac:dyDescent="0.2">
      <c r="A170">
        <v>28</v>
      </c>
      <c r="B170">
        <v>0.02</v>
      </c>
      <c r="D170">
        <v>0.03</v>
      </c>
      <c r="E170">
        <v>0.13</v>
      </c>
      <c r="I170">
        <v>0.03</v>
      </c>
      <c r="M170">
        <v>0.02</v>
      </c>
      <c r="N170">
        <v>0.05</v>
      </c>
      <c r="P170">
        <v>0.1</v>
      </c>
      <c r="Q170">
        <v>0.05</v>
      </c>
      <c r="T170">
        <v>28</v>
      </c>
    </row>
    <row r="171" spans="1:256" x14ac:dyDescent="0.2">
      <c r="A171">
        <v>29</v>
      </c>
      <c r="B171">
        <v>0.05</v>
      </c>
      <c r="C171">
        <v>0.1</v>
      </c>
      <c r="D171">
        <v>0.01</v>
      </c>
      <c r="E171">
        <v>7.0000000000000007E-2</v>
      </c>
      <c r="F171">
        <v>7.0000000000000007E-2</v>
      </c>
      <c r="I171">
        <v>0.04</v>
      </c>
      <c r="J171">
        <v>0.03</v>
      </c>
      <c r="M171">
        <v>0.02</v>
      </c>
      <c r="P171">
        <v>0.06</v>
      </c>
      <c r="T171">
        <v>29</v>
      </c>
    </row>
    <row r="172" spans="1:256" x14ac:dyDescent="0.2">
      <c r="A172">
        <v>30</v>
      </c>
      <c r="K172">
        <v>7.0000000000000007E-2</v>
      </c>
      <c r="T172">
        <v>30</v>
      </c>
    </row>
    <row r="173" spans="1:256" x14ac:dyDescent="0.2">
      <c r="A173">
        <v>31</v>
      </c>
      <c r="F173">
        <v>0.15</v>
      </c>
      <c r="I173">
        <v>0.02</v>
      </c>
      <c r="N173">
        <v>0.03</v>
      </c>
      <c r="O173">
        <v>0.06</v>
      </c>
      <c r="T173">
        <v>31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256" x14ac:dyDescent="0.2">
      <c r="A174" s="1" t="s">
        <v>37</v>
      </c>
      <c r="B174" s="1">
        <f t="shared" ref="B174:S174" si="19">SUM(B143:B173)</f>
        <v>0.95000000000000018</v>
      </c>
      <c r="C174" s="1">
        <f t="shared" si="19"/>
        <v>1.59</v>
      </c>
      <c r="D174" s="1">
        <f t="shared" si="19"/>
        <v>0.36</v>
      </c>
      <c r="E174" s="1">
        <f t="shared" si="19"/>
        <v>1.04</v>
      </c>
      <c r="F174" s="1">
        <f t="shared" si="19"/>
        <v>1.26</v>
      </c>
      <c r="G174" s="1">
        <f t="shared" si="19"/>
        <v>1.19</v>
      </c>
      <c r="H174" s="1">
        <f t="shared" si="19"/>
        <v>0.82000000000000006</v>
      </c>
      <c r="I174" s="1">
        <f t="shared" si="19"/>
        <v>1.1000000000000001</v>
      </c>
      <c r="J174" s="1">
        <f t="shared" si="19"/>
        <v>0.69000000000000006</v>
      </c>
      <c r="K174" s="1">
        <f t="shared" si="19"/>
        <v>1.7400000000000002</v>
      </c>
      <c r="L174" s="1">
        <f t="shared" si="19"/>
        <v>1.05</v>
      </c>
      <c r="M174" s="1">
        <f t="shared" si="19"/>
        <v>1.3900000000000001</v>
      </c>
      <c r="N174" s="1">
        <f t="shared" si="19"/>
        <v>0.79</v>
      </c>
      <c r="O174" s="1">
        <f t="shared" si="19"/>
        <v>0.90999999999999992</v>
      </c>
      <c r="P174" s="1">
        <f t="shared" si="19"/>
        <v>1.5000000000000002</v>
      </c>
      <c r="Q174" s="1">
        <f t="shared" si="19"/>
        <v>1.5</v>
      </c>
      <c r="R174" s="1">
        <f t="shared" si="19"/>
        <v>1.22</v>
      </c>
      <c r="S174" s="1">
        <f t="shared" si="19"/>
        <v>0.57000000000000006</v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6" spans="1:256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  <c r="S176" t="s">
        <v>77</v>
      </c>
    </row>
    <row r="178" spans="1:20" x14ac:dyDescent="0.2">
      <c r="A178">
        <v>1</v>
      </c>
      <c r="C178">
        <v>0.18</v>
      </c>
      <c r="D178">
        <v>0.1</v>
      </c>
      <c r="E178">
        <v>7.0000000000000007E-2</v>
      </c>
      <c r="F178">
        <v>0.02</v>
      </c>
      <c r="I178">
        <v>0.1</v>
      </c>
      <c r="J178">
        <v>0.06</v>
      </c>
      <c r="L178">
        <v>0.06</v>
      </c>
      <c r="M178">
        <v>0.15</v>
      </c>
      <c r="P178">
        <v>7.0000000000000007E-2</v>
      </c>
      <c r="Q178">
        <v>0.2</v>
      </c>
      <c r="R178">
        <v>0.11</v>
      </c>
      <c r="T178">
        <v>1</v>
      </c>
    </row>
    <row r="179" spans="1:20" x14ac:dyDescent="0.2">
      <c r="A179">
        <v>2</v>
      </c>
      <c r="K179">
        <v>0.11</v>
      </c>
      <c r="M179">
        <v>0.01</v>
      </c>
      <c r="T179">
        <v>2</v>
      </c>
    </row>
    <row r="180" spans="1:20" x14ac:dyDescent="0.2">
      <c r="A180">
        <v>3</v>
      </c>
      <c r="B180">
        <v>0.15</v>
      </c>
      <c r="D180">
        <v>0.24</v>
      </c>
      <c r="E180">
        <v>0.43</v>
      </c>
      <c r="F180">
        <v>0.28999999999999998</v>
      </c>
      <c r="I180">
        <v>0.23</v>
      </c>
      <c r="L180">
        <v>0.08</v>
      </c>
      <c r="M180">
        <v>0.1</v>
      </c>
      <c r="N180">
        <v>0.12</v>
      </c>
      <c r="O180">
        <v>0.3</v>
      </c>
      <c r="P180">
        <v>0.46</v>
      </c>
      <c r="Q180">
        <v>0.25</v>
      </c>
      <c r="R180">
        <v>0.26</v>
      </c>
      <c r="S180">
        <v>0.04</v>
      </c>
      <c r="T180">
        <v>3</v>
      </c>
    </row>
    <row r="181" spans="1:20" x14ac:dyDescent="0.2">
      <c r="A181">
        <v>4</v>
      </c>
      <c r="B181">
        <v>0.06</v>
      </c>
      <c r="C181">
        <v>0.31</v>
      </c>
      <c r="G181">
        <v>0.34</v>
      </c>
      <c r="H181">
        <v>0.09</v>
      </c>
      <c r="J181">
        <v>0.22</v>
      </c>
      <c r="K181">
        <v>0.3</v>
      </c>
      <c r="M181">
        <v>0.15</v>
      </c>
      <c r="T181">
        <v>4</v>
      </c>
    </row>
    <row r="182" spans="1:20" x14ac:dyDescent="0.2">
      <c r="A182">
        <v>5</v>
      </c>
      <c r="F182">
        <v>0.31</v>
      </c>
      <c r="H182">
        <v>0.05</v>
      </c>
      <c r="L182">
        <v>7.0000000000000007E-2</v>
      </c>
      <c r="M182">
        <v>0.3</v>
      </c>
      <c r="O182">
        <v>0.32</v>
      </c>
      <c r="S182">
        <v>0.09</v>
      </c>
      <c r="T182">
        <v>5</v>
      </c>
    </row>
    <row r="183" spans="1:20" x14ac:dyDescent="0.2">
      <c r="A183">
        <v>6</v>
      </c>
      <c r="B183">
        <v>0.28999999999999998</v>
      </c>
      <c r="C183">
        <v>0.48</v>
      </c>
      <c r="D183">
        <v>0.37</v>
      </c>
      <c r="E183">
        <v>0.42</v>
      </c>
      <c r="F183">
        <v>0.04</v>
      </c>
      <c r="G183">
        <v>0.3</v>
      </c>
      <c r="H183">
        <v>0.02</v>
      </c>
      <c r="I183">
        <v>0.32</v>
      </c>
      <c r="J183">
        <v>0.21</v>
      </c>
      <c r="K183">
        <v>0.34</v>
      </c>
      <c r="L183">
        <v>0.08</v>
      </c>
      <c r="N183">
        <v>0.22</v>
      </c>
      <c r="P183">
        <v>0.38</v>
      </c>
      <c r="R183">
        <v>0.3</v>
      </c>
      <c r="S183">
        <v>0.09</v>
      </c>
      <c r="T183">
        <v>6</v>
      </c>
    </row>
    <row r="184" spans="1:20" x14ac:dyDescent="0.2">
      <c r="A184">
        <v>7</v>
      </c>
      <c r="E184">
        <v>0.03</v>
      </c>
      <c r="F184">
        <v>0.01</v>
      </c>
      <c r="K184">
        <v>0.02</v>
      </c>
      <c r="M184">
        <v>0.05</v>
      </c>
      <c r="Q184">
        <v>0.3</v>
      </c>
      <c r="S184">
        <v>0.02</v>
      </c>
      <c r="T184">
        <v>7</v>
      </c>
    </row>
    <row r="185" spans="1:20" x14ac:dyDescent="0.2">
      <c r="A185">
        <v>8</v>
      </c>
      <c r="N185">
        <v>0.03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D188">
        <v>0.02</v>
      </c>
      <c r="S188">
        <v>0.01</v>
      </c>
      <c r="T188">
        <v>11</v>
      </c>
    </row>
    <row r="189" spans="1:20" x14ac:dyDescent="0.2">
      <c r="A189">
        <v>12</v>
      </c>
      <c r="B189">
        <v>0.02</v>
      </c>
      <c r="F189">
        <v>0.09</v>
      </c>
      <c r="I189">
        <v>0.05</v>
      </c>
      <c r="K189">
        <v>0.12</v>
      </c>
      <c r="L189">
        <v>0.02</v>
      </c>
      <c r="M189">
        <v>0.04</v>
      </c>
      <c r="P189">
        <v>0.04</v>
      </c>
      <c r="R189">
        <v>0.04</v>
      </c>
      <c r="T189">
        <v>12</v>
      </c>
    </row>
    <row r="190" spans="1:20" x14ac:dyDescent="0.2">
      <c r="A190">
        <v>13</v>
      </c>
      <c r="C190">
        <v>0.12</v>
      </c>
      <c r="D190">
        <v>0.08</v>
      </c>
      <c r="E190">
        <v>0.05</v>
      </c>
      <c r="F190">
        <v>0.02</v>
      </c>
      <c r="K190">
        <v>0.08</v>
      </c>
      <c r="M190">
        <v>0.02</v>
      </c>
      <c r="Q190">
        <v>0.2</v>
      </c>
      <c r="T190">
        <v>13</v>
      </c>
    </row>
    <row r="191" spans="1:20" x14ac:dyDescent="0.2">
      <c r="A191">
        <v>14</v>
      </c>
      <c r="M191">
        <v>0.01</v>
      </c>
      <c r="T191">
        <v>14</v>
      </c>
    </row>
    <row r="192" spans="1:20" x14ac:dyDescent="0.2">
      <c r="A192">
        <v>15</v>
      </c>
      <c r="J192">
        <v>0.02</v>
      </c>
      <c r="T192">
        <v>15</v>
      </c>
    </row>
    <row r="193" spans="1:66" x14ac:dyDescent="0.2">
      <c r="A193">
        <v>16</v>
      </c>
      <c r="T193">
        <v>16</v>
      </c>
    </row>
    <row r="194" spans="1:66" x14ac:dyDescent="0.2">
      <c r="A194">
        <v>17</v>
      </c>
      <c r="T194">
        <v>17</v>
      </c>
    </row>
    <row r="195" spans="1:66" x14ac:dyDescent="0.2">
      <c r="A195">
        <v>18</v>
      </c>
      <c r="T195">
        <v>18</v>
      </c>
    </row>
    <row r="196" spans="1:66" x14ac:dyDescent="0.2">
      <c r="A196">
        <v>19</v>
      </c>
      <c r="T196">
        <v>19</v>
      </c>
    </row>
    <row r="197" spans="1:66" x14ac:dyDescent="0.2">
      <c r="A197">
        <v>20</v>
      </c>
      <c r="T197">
        <v>20</v>
      </c>
    </row>
    <row r="198" spans="1:66" x14ac:dyDescent="0.2">
      <c r="A198">
        <v>21</v>
      </c>
      <c r="T198">
        <v>21</v>
      </c>
    </row>
    <row r="199" spans="1:66" x14ac:dyDescent="0.2">
      <c r="A199">
        <v>22</v>
      </c>
      <c r="T199">
        <v>22</v>
      </c>
    </row>
    <row r="200" spans="1:66" x14ac:dyDescent="0.2">
      <c r="A200">
        <v>23</v>
      </c>
      <c r="T200">
        <v>23</v>
      </c>
    </row>
    <row r="201" spans="1:66" x14ac:dyDescent="0.2">
      <c r="A201">
        <v>24</v>
      </c>
      <c r="T201">
        <v>24</v>
      </c>
    </row>
    <row r="202" spans="1:66" x14ac:dyDescent="0.2">
      <c r="A202">
        <v>25</v>
      </c>
      <c r="D202">
        <v>0.18</v>
      </c>
      <c r="F202">
        <v>0.23</v>
      </c>
      <c r="K202">
        <v>0.24</v>
      </c>
      <c r="L202">
        <v>0.13</v>
      </c>
      <c r="M202">
        <v>0.01</v>
      </c>
      <c r="S202">
        <v>0.12</v>
      </c>
      <c r="T202">
        <v>25</v>
      </c>
    </row>
    <row r="203" spans="1:66" x14ac:dyDescent="0.2">
      <c r="A203">
        <v>26</v>
      </c>
      <c r="B203">
        <v>0.18</v>
      </c>
      <c r="C203">
        <v>0.2</v>
      </c>
      <c r="E203">
        <v>0.34</v>
      </c>
      <c r="G203">
        <v>0.23</v>
      </c>
      <c r="H203">
        <v>0.18</v>
      </c>
      <c r="I203">
        <v>0.2</v>
      </c>
      <c r="J203">
        <v>0.24</v>
      </c>
      <c r="M203">
        <v>0.14000000000000001</v>
      </c>
      <c r="N203">
        <v>0.22</v>
      </c>
      <c r="O203">
        <v>0.2</v>
      </c>
      <c r="P203">
        <v>0.28000000000000003</v>
      </c>
      <c r="Q203">
        <v>0.15</v>
      </c>
      <c r="R203">
        <v>0.16</v>
      </c>
      <c r="T203">
        <v>26</v>
      </c>
    </row>
    <row r="204" spans="1:66" x14ac:dyDescent="0.2">
      <c r="A204">
        <v>27</v>
      </c>
      <c r="T204">
        <v>27</v>
      </c>
    </row>
    <row r="205" spans="1:66" x14ac:dyDescent="0.2">
      <c r="A205">
        <v>28</v>
      </c>
      <c r="T205">
        <v>28</v>
      </c>
    </row>
    <row r="206" spans="1:66" x14ac:dyDescent="0.2">
      <c r="A206">
        <v>29</v>
      </c>
      <c r="T206">
        <v>29</v>
      </c>
    </row>
    <row r="207" spans="1:66" x14ac:dyDescent="0.2">
      <c r="A207">
        <v>30</v>
      </c>
      <c r="T207">
        <v>30</v>
      </c>
    </row>
    <row r="208" spans="1:66" x14ac:dyDescent="0.2">
      <c r="A208">
        <v>31</v>
      </c>
      <c r="T208">
        <v>31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</row>
    <row r="209" spans="1:256" x14ac:dyDescent="0.2">
      <c r="A209" s="1" t="s">
        <v>37</v>
      </c>
      <c r="B209" s="1">
        <f t="shared" ref="B209:S209" si="20">SUM(B178:B208)</f>
        <v>0.7</v>
      </c>
      <c r="C209" s="1">
        <f t="shared" si="20"/>
        <v>1.2899999999999998</v>
      </c>
      <c r="D209" s="1">
        <f t="shared" si="20"/>
        <v>0.99</v>
      </c>
      <c r="E209" s="1">
        <f t="shared" si="20"/>
        <v>1.34</v>
      </c>
      <c r="F209" s="1">
        <f t="shared" si="20"/>
        <v>1.01</v>
      </c>
      <c r="G209" s="1">
        <f t="shared" si="20"/>
        <v>0.87</v>
      </c>
      <c r="H209" s="1">
        <f t="shared" si="20"/>
        <v>0.33999999999999997</v>
      </c>
      <c r="I209" s="1">
        <f t="shared" si="20"/>
        <v>0.90000000000000013</v>
      </c>
      <c r="J209" s="1">
        <f t="shared" si="20"/>
        <v>0.75</v>
      </c>
      <c r="K209" s="1">
        <f t="shared" si="20"/>
        <v>1.21</v>
      </c>
      <c r="L209" s="1">
        <f t="shared" si="20"/>
        <v>0.44000000000000006</v>
      </c>
      <c r="M209" s="1">
        <f t="shared" si="20"/>
        <v>0.98000000000000009</v>
      </c>
      <c r="N209" s="1">
        <f t="shared" si="20"/>
        <v>0.59</v>
      </c>
      <c r="O209" s="1">
        <f t="shared" si="20"/>
        <v>0.82000000000000006</v>
      </c>
      <c r="P209" s="1">
        <f t="shared" si="20"/>
        <v>1.23</v>
      </c>
      <c r="Q209" s="1">
        <f t="shared" si="20"/>
        <v>1.0999999999999999</v>
      </c>
      <c r="R209" s="1">
        <f t="shared" si="20"/>
        <v>0.87</v>
      </c>
      <c r="S209" s="1">
        <f t="shared" si="20"/>
        <v>0.37</v>
      </c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1" spans="1:256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  <c r="S211" t="s">
        <v>77</v>
      </c>
    </row>
    <row r="213" spans="1:256" x14ac:dyDescent="0.2">
      <c r="A213">
        <v>1</v>
      </c>
      <c r="I213">
        <v>0.02</v>
      </c>
      <c r="T213">
        <v>1</v>
      </c>
    </row>
    <row r="214" spans="1:256" x14ac:dyDescent="0.2">
      <c r="A214">
        <v>2</v>
      </c>
      <c r="T214">
        <v>2</v>
      </c>
    </row>
    <row r="215" spans="1:256" x14ac:dyDescent="0.2">
      <c r="A215">
        <v>3</v>
      </c>
      <c r="T215">
        <v>3</v>
      </c>
    </row>
    <row r="216" spans="1:256" x14ac:dyDescent="0.2">
      <c r="A216">
        <v>4</v>
      </c>
      <c r="F216">
        <v>0.12</v>
      </c>
      <c r="H216">
        <v>0.2</v>
      </c>
      <c r="N216">
        <v>0.18</v>
      </c>
      <c r="O216">
        <v>0.1</v>
      </c>
      <c r="S216">
        <v>0.18</v>
      </c>
      <c r="T216">
        <v>4</v>
      </c>
    </row>
    <row r="217" spans="1:256" x14ac:dyDescent="0.2">
      <c r="A217">
        <v>5</v>
      </c>
      <c r="B217">
        <v>0.32</v>
      </c>
      <c r="C217">
        <v>0.2</v>
      </c>
      <c r="D217">
        <v>0.2</v>
      </c>
      <c r="E217">
        <v>0.23</v>
      </c>
      <c r="F217">
        <v>0.03</v>
      </c>
      <c r="G217">
        <v>0.13</v>
      </c>
      <c r="H217">
        <v>0.11</v>
      </c>
      <c r="I217">
        <v>0.4</v>
      </c>
      <c r="J217">
        <v>0.3</v>
      </c>
      <c r="K217">
        <v>0.3</v>
      </c>
      <c r="L217">
        <v>0.42</v>
      </c>
      <c r="M217">
        <v>0.15</v>
      </c>
      <c r="O217">
        <v>0.13</v>
      </c>
      <c r="P217">
        <v>0.24</v>
      </c>
      <c r="Q217">
        <v>0.2</v>
      </c>
      <c r="R217">
        <v>0.44</v>
      </c>
      <c r="S217">
        <v>0.09</v>
      </c>
      <c r="T217">
        <v>5</v>
      </c>
    </row>
    <row r="218" spans="1:256" x14ac:dyDescent="0.2">
      <c r="A218">
        <v>6</v>
      </c>
      <c r="G218">
        <v>0.16</v>
      </c>
      <c r="J218">
        <v>0.03</v>
      </c>
      <c r="M218">
        <v>0.02</v>
      </c>
      <c r="T218">
        <v>6</v>
      </c>
    </row>
    <row r="219" spans="1:256" x14ac:dyDescent="0.2">
      <c r="A219">
        <v>7</v>
      </c>
      <c r="T219">
        <v>7</v>
      </c>
    </row>
    <row r="220" spans="1:256" x14ac:dyDescent="0.2">
      <c r="A220">
        <v>8</v>
      </c>
      <c r="I220">
        <v>0.02</v>
      </c>
      <c r="T220">
        <v>8</v>
      </c>
    </row>
    <row r="221" spans="1:256" x14ac:dyDescent="0.2">
      <c r="A221">
        <v>9</v>
      </c>
      <c r="T221">
        <v>9</v>
      </c>
    </row>
    <row r="222" spans="1:256" x14ac:dyDescent="0.2">
      <c r="A222">
        <v>10</v>
      </c>
      <c r="T222">
        <v>10</v>
      </c>
    </row>
    <row r="223" spans="1:256" x14ac:dyDescent="0.2">
      <c r="A223">
        <v>11</v>
      </c>
      <c r="T223">
        <v>11</v>
      </c>
    </row>
    <row r="224" spans="1:256" x14ac:dyDescent="0.2">
      <c r="A224">
        <v>12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B236">
        <v>0.22</v>
      </c>
      <c r="D236">
        <v>0.02</v>
      </c>
      <c r="E236">
        <v>0.04</v>
      </c>
      <c r="H236">
        <v>0.09</v>
      </c>
      <c r="I236">
        <v>0.13</v>
      </c>
      <c r="K236">
        <v>0.22</v>
      </c>
      <c r="L236">
        <v>0.03</v>
      </c>
      <c r="M236">
        <v>0.03</v>
      </c>
      <c r="N236">
        <v>0.03</v>
      </c>
      <c r="O236">
        <v>0.03</v>
      </c>
      <c r="Q236">
        <v>0.3</v>
      </c>
      <c r="R236">
        <v>0.05</v>
      </c>
      <c r="T236">
        <v>24</v>
      </c>
    </row>
    <row r="237" spans="1:20" x14ac:dyDescent="0.2">
      <c r="A237">
        <v>25</v>
      </c>
      <c r="F237">
        <v>7.0000000000000007E-2</v>
      </c>
      <c r="G237">
        <v>0.09</v>
      </c>
      <c r="J237">
        <v>0.1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O240">
        <v>0.01</v>
      </c>
      <c r="T240">
        <v>28</v>
      </c>
    </row>
    <row r="241" spans="1:256" x14ac:dyDescent="0.2">
      <c r="A241">
        <v>29</v>
      </c>
      <c r="G241">
        <v>0.01</v>
      </c>
      <c r="T241">
        <v>29</v>
      </c>
    </row>
    <row r="242" spans="1:256" x14ac:dyDescent="0.2">
      <c r="A242">
        <v>30</v>
      </c>
      <c r="B242">
        <v>0.02</v>
      </c>
      <c r="C242">
        <v>0.04</v>
      </c>
      <c r="E242">
        <v>0.03</v>
      </c>
      <c r="M242">
        <v>0.01</v>
      </c>
      <c r="T242">
        <v>30</v>
      </c>
    </row>
    <row r="243" spans="1:256" x14ac:dyDescent="0.2">
      <c r="A243">
        <v>31</v>
      </c>
      <c r="T243">
        <v>31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256" x14ac:dyDescent="0.2">
      <c r="A244" s="1" t="s">
        <v>37</v>
      </c>
      <c r="B244" s="1">
        <f t="shared" ref="B244:S244" si="21">SUM(B213:B243)</f>
        <v>0.56000000000000005</v>
      </c>
      <c r="C244" s="1">
        <f t="shared" si="21"/>
        <v>0.24000000000000002</v>
      </c>
      <c r="D244" s="1">
        <f t="shared" si="21"/>
        <v>0.22</v>
      </c>
      <c r="E244" s="1">
        <f t="shared" si="21"/>
        <v>0.30000000000000004</v>
      </c>
      <c r="F244" s="1">
        <f t="shared" si="21"/>
        <v>0.22</v>
      </c>
      <c r="G244" s="1">
        <f t="shared" si="21"/>
        <v>0.39</v>
      </c>
      <c r="H244" s="1">
        <f t="shared" si="21"/>
        <v>0.4</v>
      </c>
      <c r="I244" s="1">
        <f t="shared" si="21"/>
        <v>0.57000000000000006</v>
      </c>
      <c r="J244" s="1">
        <f t="shared" si="21"/>
        <v>0.42999999999999994</v>
      </c>
      <c r="K244" s="1">
        <f t="shared" si="21"/>
        <v>0.52</v>
      </c>
      <c r="L244" s="1">
        <f t="shared" si="21"/>
        <v>0.44999999999999996</v>
      </c>
      <c r="M244" s="1">
        <f t="shared" si="21"/>
        <v>0.21</v>
      </c>
      <c r="N244" s="1">
        <f t="shared" si="21"/>
        <v>0.21</v>
      </c>
      <c r="O244" s="1">
        <f t="shared" si="21"/>
        <v>0.27</v>
      </c>
      <c r="P244" s="1">
        <f t="shared" si="21"/>
        <v>0.24</v>
      </c>
      <c r="Q244" s="1">
        <f t="shared" si="21"/>
        <v>0.5</v>
      </c>
      <c r="R244" s="1">
        <f t="shared" si="21"/>
        <v>0.49</v>
      </c>
      <c r="S244" s="1">
        <f t="shared" si="21"/>
        <v>0.27</v>
      </c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6" spans="1:256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  <c r="S246" t="s">
        <v>77</v>
      </c>
    </row>
    <row r="248" spans="1:256" x14ac:dyDescent="0.2">
      <c r="A248">
        <v>1</v>
      </c>
      <c r="T248">
        <v>1</v>
      </c>
    </row>
    <row r="249" spans="1:256" x14ac:dyDescent="0.2">
      <c r="A249">
        <v>2</v>
      </c>
      <c r="L249">
        <v>0.01</v>
      </c>
      <c r="T249">
        <v>2</v>
      </c>
    </row>
    <row r="250" spans="1:256" x14ac:dyDescent="0.2">
      <c r="A250">
        <v>3</v>
      </c>
      <c r="B250">
        <v>0.04</v>
      </c>
      <c r="D250">
        <v>0.33</v>
      </c>
      <c r="E250">
        <v>0.3</v>
      </c>
      <c r="F250">
        <v>0.17</v>
      </c>
      <c r="I250">
        <v>0.03</v>
      </c>
      <c r="K250">
        <v>0.21</v>
      </c>
      <c r="L250">
        <v>0.03</v>
      </c>
      <c r="M250">
        <v>0.19</v>
      </c>
      <c r="O250">
        <v>0.2</v>
      </c>
      <c r="P250">
        <v>0.32</v>
      </c>
      <c r="Q250">
        <v>0.2</v>
      </c>
      <c r="T250">
        <v>3</v>
      </c>
    </row>
    <row r="251" spans="1:256" x14ac:dyDescent="0.2">
      <c r="A251">
        <v>4</v>
      </c>
      <c r="C251">
        <v>0.15</v>
      </c>
      <c r="G251">
        <v>0.24</v>
      </c>
      <c r="M251">
        <v>0.01</v>
      </c>
      <c r="T251">
        <v>4</v>
      </c>
    </row>
    <row r="252" spans="1:256" x14ac:dyDescent="0.2">
      <c r="A252">
        <v>5</v>
      </c>
      <c r="T252">
        <v>5</v>
      </c>
    </row>
    <row r="253" spans="1:256" x14ac:dyDescent="0.2">
      <c r="A253">
        <v>6</v>
      </c>
      <c r="T253">
        <v>6</v>
      </c>
    </row>
    <row r="254" spans="1:256" x14ac:dyDescent="0.2">
      <c r="A254">
        <v>7</v>
      </c>
      <c r="T254">
        <v>7</v>
      </c>
    </row>
    <row r="255" spans="1:256" x14ac:dyDescent="0.2">
      <c r="A255">
        <v>8</v>
      </c>
      <c r="T255">
        <v>8</v>
      </c>
    </row>
    <row r="256" spans="1:256" x14ac:dyDescent="0.2">
      <c r="A256">
        <v>9</v>
      </c>
      <c r="L256">
        <v>0.1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L261">
        <v>0.03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F268">
        <v>7.0000000000000007E-2</v>
      </c>
      <c r="O268">
        <v>0.05</v>
      </c>
      <c r="T268">
        <v>21</v>
      </c>
    </row>
    <row r="269" spans="1:20" x14ac:dyDescent="0.2">
      <c r="A269">
        <v>22</v>
      </c>
      <c r="B269">
        <v>7.0000000000000007E-2</v>
      </c>
      <c r="C269">
        <v>0.1</v>
      </c>
      <c r="D269">
        <v>0.05</v>
      </c>
      <c r="E269">
        <v>0.06</v>
      </c>
      <c r="G269">
        <v>0.05</v>
      </c>
      <c r="I269">
        <v>0.1</v>
      </c>
      <c r="M269">
        <v>0.22</v>
      </c>
      <c r="Q269">
        <v>0.2</v>
      </c>
      <c r="R269">
        <v>0.09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T271">
        <v>24</v>
      </c>
    </row>
    <row r="272" spans="1:20" x14ac:dyDescent="0.2">
      <c r="A272">
        <v>25</v>
      </c>
      <c r="T272">
        <v>25</v>
      </c>
    </row>
    <row r="273" spans="1:256" x14ac:dyDescent="0.2">
      <c r="A273">
        <v>26</v>
      </c>
      <c r="T273">
        <v>26</v>
      </c>
    </row>
    <row r="274" spans="1:256" x14ac:dyDescent="0.2">
      <c r="A274">
        <v>27</v>
      </c>
      <c r="T274">
        <v>27</v>
      </c>
    </row>
    <row r="275" spans="1:256" x14ac:dyDescent="0.2">
      <c r="A275">
        <v>28</v>
      </c>
      <c r="M275">
        <v>0.01</v>
      </c>
      <c r="T275">
        <v>28</v>
      </c>
    </row>
    <row r="276" spans="1:256" x14ac:dyDescent="0.2">
      <c r="A276">
        <v>29</v>
      </c>
      <c r="L276">
        <v>0.08</v>
      </c>
      <c r="T276">
        <v>29</v>
      </c>
    </row>
    <row r="277" spans="1:256" x14ac:dyDescent="0.2">
      <c r="A277">
        <v>30</v>
      </c>
      <c r="T277">
        <v>30</v>
      </c>
    </row>
    <row r="278" spans="1:256" x14ac:dyDescent="0.2">
      <c r="A278">
        <v>31</v>
      </c>
      <c r="T278">
        <v>31</v>
      </c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</row>
    <row r="279" spans="1:256" x14ac:dyDescent="0.2">
      <c r="A279" s="1" t="s">
        <v>37</v>
      </c>
      <c r="B279" s="1">
        <f t="shared" ref="B279:S279" si="22">SUM(B248:B278)</f>
        <v>0.11000000000000001</v>
      </c>
      <c r="C279" s="1">
        <f t="shared" si="22"/>
        <v>0.25</v>
      </c>
      <c r="D279" s="1">
        <f t="shared" si="22"/>
        <v>0.38</v>
      </c>
      <c r="E279" s="1">
        <f t="shared" si="22"/>
        <v>0.36</v>
      </c>
      <c r="F279" s="1">
        <f t="shared" si="22"/>
        <v>0.24000000000000002</v>
      </c>
      <c r="G279" s="1">
        <f t="shared" si="22"/>
        <v>0.28999999999999998</v>
      </c>
      <c r="H279" s="1">
        <f t="shared" si="22"/>
        <v>0</v>
      </c>
      <c r="I279" s="1">
        <f t="shared" si="22"/>
        <v>0.13</v>
      </c>
      <c r="J279" s="1">
        <f t="shared" si="22"/>
        <v>0</v>
      </c>
      <c r="K279" s="1">
        <f t="shared" si="22"/>
        <v>0.21</v>
      </c>
      <c r="L279" s="1">
        <f t="shared" si="22"/>
        <v>0.25</v>
      </c>
      <c r="M279" s="1">
        <f t="shared" si="22"/>
        <v>0.43000000000000005</v>
      </c>
      <c r="N279" s="1">
        <f t="shared" si="22"/>
        <v>0</v>
      </c>
      <c r="O279" s="1">
        <f t="shared" si="22"/>
        <v>0.25</v>
      </c>
      <c r="P279" s="1">
        <f t="shared" si="22"/>
        <v>0.32</v>
      </c>
      <c r="Q279" s="1">
        <f t="shared" si="22"/>
        <v>0.4</v>
      </c>
      <c r="R279" s="1">
        <f t="shared" si="22"/>
        <v>0.09</v>
      </c>
      <c r="S279" s="1">
        <f t="shared" si="22"/>
        <v>0</v>
      </c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1" spans="1:256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  <c r="S281" t="s">
        <v>77</v>
      </c>
    </row>
    <row r="283" spans="1:256" x14ac:dyDescent="0.2">
      <c r="A283">
        <v>1</v>
      </c>
      <c r="Q283">
        <v>7.0000000000000007E-2</v>
      </c>
      <c r="T283">
        <v>1</v>
      </c>
    </row>
    <row r="284" spans="1:256" x14ac:dyDescent="0.2">
      <c r="A284">
        <v>2</v>
      </c>
      <c r="F284">
        <v>0.08</v>
      </c>
      <c r="H284">
        <v>0.02</v>
      </c>
      <c r="L284">
        <v>0.01</v>
      </c>
      <c r="M284">
        <v>0.02</v>
      </c>
      <c r="O284">
        <v>0.08</v>
      </c>
      <c r="S284">
        <v>0.02</v>
      </c>
      <c r="T284">
        <v>2</v>
      </c>
    </row>
    <row r="285" spans="1:256" x14ac:dyDescent="0.2">
      <c r="A285">
        <v>3</v>
      </c>
      <c r="B285">
        <v>7.0000000000000007E-2</v>
      </c>
      <c r="C285">
        <v>0.08</v>
      </c>
      <c r="D285">
        <v>0.06</v>
      </c>
      <c r="E285">
        <v>0.18</v>
      </c>
      <c r="F285">
        <v>0.1</v>
      </c>
      <c r="I285">
        <v>0.05</v>
      </c>
      <c r="J285">
        <v>7.0000000000000007E-2</v>
      </c>
      <c r="L285">
        <v>0.03</v>
      </c>
      <c r="M285">
        <v>0.17</v>
      </c>
      <c r="P285">
        <v>0.01</v>
      </c>
      <c r="Q285">
        <v>0.1</v>
      </c>
      <c r="R285">
        <v>7.0000000000000007E-2</v>
      </c>
      <c r="S285">
        <v>0.05</v>
      </c>
      <c r="T285">
        <v>3</v>
      </c>
    </row>
    <row r="286" spans="1:256" x14ac:dyDescent="0.2">
      <c r="A286">
        <v>4</v>
      </c>
      <c r="K286">
        <v>0.08</v>
      </c>
      <c r="M286">
        <v>0.01</v>
      </c>
      <c r="N286">
        <v>0.09</v>
      </c>
      <c r="T286">
        <v>4</v>
      </c>
    </row>
    <row r="287" spans="1:256" x14ac:dyDescent="0.2">
      <c r="A287">
        <v>5</v>
      </c>
      <c r="T287">
        <v>5</v>
      </c>
    </row>
    <row r="288" spans="1:256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N290">
        <v>0.11</v>
      </c>
      <c r="T290">
        <v>8</v>
      </c>
    </row>
    <row r="291" spans="1:20" x14ac:dyDescent="0.2">
      <c r="A291">
        <v>9</v>
      </c>
      <c r="B291">
        <v>0.05</v>
      </c>
      <c r="C291">
        <v>0.09</v>
      </c>
      <c r="D291">
        <v>0.1</v>
      </c>
      <c r="E291">
        <v>0.11</v>
      </c>
      <c r="F291">
        <v>0.14000000000000001</v>
      </c>
      <c r="G291">
        <v>0.15</v>
      </c>
      <c r="H291">
        <v>0.09</v>
      </c>
      <c r="I291">
        <v>0.06</v>
      </c>
      <c r="J291">
        <v>0.15</v>
      </c>
      <c r="L291">
        <v>0.1</v>
      </c>
      <c r="M291">
        <v>0.12</v>
      </c>
      <c r="O291">
        <v>0.09</v>
      </c>
      <c r="P291">
        <v>0.1</v>
      </c>
      <c r="Q291">
        <v>0.1</v>
      </c>
      <c r="R291">
        <v>0.08</v>
      </c>
      <c r="S291">
        <v>0.11</v>
      </c>
      <c r="T291">
        <v>9</v>
      </c>
    </row>
    <row r="292" spans="1:20" x14ac:dyDescent="0.2">
      <c r="A292">
        <v>10</v>
      </c>
      <c r="K292">
        <v>0.1</v>
      </c>
      <c r="M292">
        <v>0.02</v>
      </c>
      <c r="Q292">
        <v>0.05</v>
      </c>
      <c r="T292">
        <v>10</v>
      </c>
    </row>
    <row r="293" spans="1:20" x14ac:dyDescent="0.2">
      <c r="A293">
        <v>11</v>
      </c>
      <c r="M293">
        <v>0.01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F295">
        <v>0.02</v>
      </c>
      <c r="T295">
        <v>13</v>
      </c>
    </row>
    <row r="296" spans="1:20" x14ac:dyDescent="0.2">
      <c r="A296">
        <v>14</v>
      </c>
      <c r="B296">
        <v>0.02</v>
      </c>
      <c r="I296">
        <v>0.03</v>
      </c>
      <c r="J296">
        <v>0.02</v>
      </c>
      <c r="L296">
        <v>0.03</v>
      </c>
      <c r="R296">
        <v>0.04</v>
      </c>
      <c r="S296">
        <v>0.01</v>
      </c>
      <c r="T296">
        <v>14</v>
      </c>
    </row>
    <row r="297" spans="1:20" x14ac:dyDescent="0.2">
      <c r="A297">
        <v>15</v>
      </c>
      <c r="C297">
        <v>0.06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56" x14ac:dyDescent="0.2">
      <c r="A305">
        <v>23</v>
      </c>
      <c r="T305">
        <v>23</v>
      </c>
    </row>
    <row r="306" spans="1:256" x14ac:dyDescent="0.2">
      <c r="A306">
        <v>24</v>
      </c>
      <c r="T306">
        <v>24</v>
      </c>
    </row>
    <row r="307" spans="1:256" x14ac:dyDescent="0.2">
      <c r="A307">
        <v>25</v>
      </c>
      <c r="T307">
        <v>25</v>
      </c>
    </row>
    <row r="308" spans="1:256" x14ac:dyDescent="0.2">
      <c r="A308">
        <v>26</v>
      </c>
      <c r="T308">
        <v>26</v>
      </c>
    </row>
    <row r="309" spans="1:256" x14ac:dyDescent="0.2">
      <c r="A309">
        <v>27</v>
      </c>
      <c r="F309">
        <v>7.0000000000000007E-2</v>
      </c>
      <c r="T309">
        <v>27</v>
      </c>
    </row>
    <row r="310" spans="1:256" x14ac:dyDescent="0.2">
      <c r="A310">
        <v>28</v>
      </c>
      <c r="S310">
        <v>0.05</v>
      </c>
      <c r="T310">
        <v>28</v>
      </c>
    </row>
    <row r="311" spans="1:256" x14ac:dyDescent="0.2">
      <c r="A311">
        <v>29</v>
      </c>
      <c r="B311">
        <v>0.06</v>
      </c>
      <c r="D311">
        <v>0.08</v>
      </c>
      <c r="E311">
        <v>0.03</v>
      </c>
      <c r="H311">
        <v>0.02</v>
      </c>
      <c r="I311">
        <v>0.11</v>
      </c>
      <c r="L311">
        <v>0.08</v>
      </c>
      <c r="M311">
        <v>0.05</v>
      </c>
      <c r="O311">
        <v>0.05</v>
      </c>
      <c r="P311">
        <v>0.03</v>
      </c>
      <c r="Q311">
        <v>0.1</v>
      </c>
      <c r="R311">
        <v>7.0000000000000007E-2</v>
      </c>
      <c r="T311">
        <v>29</v>
      </c>
    </row>
    <row r="312" spans="1:256" x14ac:dyDescent="0.2">
      <c r="A312">
        <v>30</v>
      </c>
      <c r="C312">
        <v>0.1</v>
      </c>
      <c r="G312">
        <v>0.05</v>
      </c>
      <c r="J312">
        <v>0.05</v>
      </c>
      <c r="K312">
        <v>0.1</v>
      </c>
      <c r="T312">
        <v>30</v>
      </c>
    </row>
    <row r="313" spans="1:256" x14ac:dyDescent="0.2">
      <c r="A313">
        <v>31</v>
      </c>
      <c r="T313">
        <v>31</v>
      </c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</row>
    <row r="314" spans="1:256" x14ac:dyDescent="0.2">
      <c r="A314" s="1" t="s">
        <v>37</v>
      </c>
      <c r="B314" s="1">
        <f t="shared" ref="B314:S314" si="23">SUM(B283:B313)</f>
        <v>0.2</v>
      </c>
      <c r="C314" s="1">
        <f t="shared" si="23"/>
        <v>0.32999999999999996</v>
      </c>
      <c r="D314" s="1">
        <f t="shared" si="23"/>
        <v>0.24</v>
      </c>
      <c r="E314" s="1">
        <f t="shared" si="23"/>
        <v>0.31999999999999995</v>
      </c>
      <c r="F314" s="1">
        <f t="shared" si="23"/>
        <v>0.41000000000000003</v>
      </c>
      <c r="G314" s="1">
        <f t="shared" si="23"/>
        <v>0.2</v>
      </c>
      <c r="H314" s="1">
        <f t="shared" si="23"/>
        <v>0.13</v>
      </c>
      <c r="I314" s="1">
        <f t="shared" si="23"/>
        <v>0.25</v>
      </c>
      <c r="J314" s="1">
        <f t="shared" si="23"/>
        <v>0.28999999999999998</v>
      </c>
      <c r="K314" s="1">
        <f t="shared" si="23"/>
        <v>0.28000000000000003</v>
      </c>
      <c r="L314" s="1">
        <f t="shared" si="23"/>
        <v>0.25</v>
      </c>
      <c r="M314" s="1">
        <f t="shared" si="23"/>
        <v>0.4</v>
      </c>
      <c r="N314" s="1">
        <f t="shared" si="23"/>
        <v>0.2</v>
      </c>
      <c r="O314" s="1">
        <f t="shared" si="23"/>
        <v>0.21999999999999997</v>
      </c>
      <c r="P314" s="1">
        <f t="shared" si="23"/>
        <v>0.14000000000000001</v>
      </c>
      <c r="Q314" s="1">
        <f t="shared" si="23"/>
        <v>0.42000000000000004</v>
      </c>
      <c r="R314" s="1">
        <f t="shared" si="23"/>
        <v>0.26</v>
      </c>
      <c r="S314" s="1">
        <f t="shared" si="23"/>
        <v>0.24</v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6" spans="1:256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  <c r="S316" t="s">
        <v>77</v>
      </c>
    </row>
    <row r="318" spans="1:256" x14ac:dyDescent="0.2">
      <c r="A318">
        <v>1</v>
      </c>
      <c r="T318">
        <v>1</v>
      </c>
    </row>
    <row r="319" spans="1:256" x14ac:dyDescent="0.2">
      <c r="A319">
        <v>2</v>
      </c>
      <c r="I319">
        <v>0.02</v>
      </c>
      <c r="L319">
        <v>0.06</v>
      </c>
      <c r="T319">
        <v>2</v>
      </c>
    </row>
    <row r="320" spans="1:256" x14ac:dyDescent="0.2">
      <c r="A320">
        <v>3</v>
      </c>
      <c r="T320">
        <v>3</v>
      </c>
    </row>
    <row r="321" spans="1:20" x14ac:dyDescent="0.2">
      <c r="A321">
        <v>4</v>
      </c>
      <c r="G321">
        <v>0.1</v>
      </c>
      <c r="T321">
        <v>4</v>
      </c>
    </row>
    <row r="322" spans="1:20" x14ac:dyDescent="0.2">
      <c r="A322">
        <v>5</v>
      </c>
      <c r="C322">
        <v>0.04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T326">
        <v>9</v>
      </c>
    </row>
    <row r="327" spans="1:20" x14ac:dyDescent="0.2">
      <c r="A327">
        <v>10</v>
      </c>
      <c r="B327">
        <v>0.03</v>
      </c>
      <c r="D327">
        <v>0.1</v>
      </c>
      <c r="F327">
        <v>0.19</v>
      </c>
      <c r="I327">
        <v>7.0000000000000007E-2</v>
      </c>
      <c r="K327">
        <v>0.12</v>
      </c>
      <c r="O327">
        <v>0.08</v>
      </c>
      <c r="Q327">
        <v>0.2</v>
      </c>
      <c r="R327">
        <v>0.06</v>
      </c>
      <c r="T327">
        <v>10</v>
      </c>
    </row>
    <row r="328" spans="1:20" x14ac:dyDescent="0.2">
      <c r="A328">
        <v>11</v>
      </c>
      <c r="C328">
        <v>0.2</v>
      </c>
      <c r="E328">
        <v>0.04</v>
      </c>
      <c r="M328">
        <v>0.2</v>
      </c>
      <c r="P328">
        <v>0.05</v>
      </c>
      <c r="T328">
        <v>11</v>
      </c>
    </row>
    <row r="329" spans="1:20" x14ac:dyDescent="0.2">
      <c r="A329">
        <v>12</v>
      </c>
      <c r="T329">
        <v>12</v>
      </c>
    </row>
    <row r="330" spans="1:20" x14ac:dyDescent="0.2">
      <c r="A330">
        <v>13</v>
      </c>
      <c r="F330">
        <v>0.16</v>
      </c>
      <c r="H330">
        <v>0.21</v>
      </c>
      <c r="I330">
        <v>0.27</v>
      </c>
      <c r="L330">
        <v>0.16</v>
      </c>
      <c r="S330">
        <v>0.21</v>
      </c>
      <c r="T330">
        <v>13</v>
      </c>
    </row>
    <row r="331" spans="1:20" x14ac:dyDescent="0.2">
      <c r="A331">
        <v>14</v>
      </c>
      <c r="B331">
        <v>0.21</v>
      </c>
      <c r="C331">
        <v>0.18</v>
      </c>
      <c r="D331">
        <v>0.2</v>
      </c>
      <c r="E331">
        <v>0.43</v>
      </c>
      <c r="F331">
        <v>0.06</v>
      </c>
      <c r="G331">
        <v>0.2</v>
      </c>
      <c r="J331">
        <v>0.25</v>
      </c>
      <c r="K331">
        <v>0.28999999999999998</v>
      </c>
      <c r="M331">
        <v>0.12</v>
      </c>
      <c r="N331">
        <v>0.32</v>
      </c>
      <c r="O331">
        <v>0.2</v>
      </c>
      <c r="P331">
        <v>0.42</v>
      </c>
      <c r="Q331">
        <v>0.2</v>
      </c>
      <c r="R331">
        <v>0.31</v>
      </c>
      <c r="T331">
        <v>14</v>
      </c>
    </row>
    <row r="332" spans="1:20" x14ac:dyDescent="0.2">
      <c r="A332">
        <v>15</v>
      </c>
      <c r="E332">
        <v>0.03</v>
      </c>
      <c r="J332">
        <v>0.02</v>
      </c>
      <c r="T332">
        <v>15</v>
      </c>
    </row>
    <row r="333" spans="1:20" x14ac:dyDescent="0.2">
      <c r="A333">
        <v>16</v>
      </c>
      <c r="T333">
        <v>16</v>
      </c>
    </row>
    <row r="334" spans="1:20" x14ac:dyDescent="0.2">
      <c r="A334">
        <v>17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T336">
        <v>19</v>
      </c>
    </row>
    <row r="337" spans="1:256" x14ac:dyDescent="0.2">
      <c r="A337">
        <v>20</v>
      </c>
      <c r="B337">
        <v>0.04</v>
      </c>
      <c r="E337">
        <v>0.05</v>
      </c>
      <c r="F337">
        <v>0.08</v>
      </c>
      <c r="H337">
        <v>0.08</v>
      </c>
      <c r="I337">
        <v>0.1</v>
      </c>
      <c r="L337">
        <v>0.05</v>
      </c>
      <c r="O337">
        <v>0.06</v>
      </c>
      <c r="P337">
        <v>7.0000000000000007E-2</v>
      </c>
      <c r="R337">
        <v>0.03</v>
      </c>
      <c r="S337">
        <v>0.11</v>
      </c>
      <c r="T337">
        <v>20</v>
      </c>
    </row>
    <row r="338" spans="1:256" x14ac:dyDescent="0.2">
      <c r="A338">
        <v>21</v>
      </c>
      <c r="B338">
        <v>0.03</v>
      </c>
      <c r="D338">
        <v>0.13</v>
      </c>
      <c r="F338">
        <v>0.02</v>
      </c>
      <c r="G338">
        <v>0.08</v>
      </c>
      <c r="J338">
        <v>0.08</v>
      </c>
      <c r="K338">
        <v>0.15</v>
      </c>
      <c r="M338">
        <v>0.08</v>
      </c>
      <c r="N338">
        <v>0.06</v>
      </c>
      <c r="P338">
        <v>0.02</v>
      </c>
      <c r="Q338">
        <v>0.25</v>
      </c>
      <c r="S338">
        <v>0.01</v>
      </c>
      <c r="T338">
        <v>21</v>
      </c>
    </row>
    <row r="339" spans="1:256" x14ac:dyDescent="0.2">
      <c r="A339">
        <v>22</v>
      </c>
      <c r="M339">
        <v>0.01</v>
      </c>
      <c r="T339">
        <v>22</v>
      </c>
    </row>
    <row r="340" spans="1:256" x14ac:dyDescent="0.2">
      <c r="A340">
        <v>23</v>
      </c>
      <c r="M340">
        <v>0.02</v>
      </c>
      <c r="T340">
        <v>23</v>
      </c>
    </row>
    <row r="341" spans="1:256" x14ac:dyDescent="0.2">
      <c r="A341">
        <v>24</v>
      </c>
      <c r="D341">
        <v>1.3</v>
      </c>
      <c r="T341">
        <v>24</v>
      </c>
    </row>
    <row r="342" spans="1:256" x14ac:dyDescent="0.2">
      <c r="A342">
        <v>25</v>
      </c>
      <c r="D342">
        <v>1.05</v>
      </c>
      <c r="S342">
        <v>0.01</v>
      </c>
      <c r="T342">
        <v>25</v>
      </c>
    </row>
    <row r="343" spans="1:256" x14ac:dyDescent="0.2">
      <c r="A343">
        <v>26</v>
      </c>
      <c r="B343">
        <v>0.56000000000000005</v>
      </c>
      <c r="I343">
        <v>1.38</v>
      </c>
      <c r="K343">
        <v>0.13</v>
      </c>
      <c r="L343">
        <v>1.35</v>
      </c>
      <c r="O343">
        <v>0.03</v>
      </c>
      <c r="R343">
        <v>1.05</v>
      </c>
      <c r="S343">
        <v>1</v>
      </c>
      <c r="T343">
        <v>26</v>
      </c>
    </row>
    <row r="344" spans="1:256" x14ac:dyDescent="0.2">
      <c r="A344">
        <v>27</v>
      </c>
      <c r="B344">
        <v>1.75</v>
      </c>
      <c r="C344">
        <v>1.6</v>
      </c>
      <c r="E344">
        <v>2.48</v>
      </c>
      <c r="G344">
        <v>1.49</v>
      </c>
      <c r="H344">
        <v>1.3</v>
      </c>
      <c r="I344">
        <v>1.27</v>
      </c>
      <c r="J344">
        <v>2.48</v>
      </c>
      <c r="K344">
        <v>0.74</v>
      </c>
      <c r="L344">
        <v>1.6</v>
      </c>
      <c r="M344">
        <v>0.92</v>
      </c>
      <c r="N344">
        <v>2.17</v>
      </c>
      <c r="O344">
        <v>1.57</v>
      </c>
      <c r="P344">
        <v>2.75</v>
      </c>
      <c r="Q344">
        <v>1.87</v>
      </c>
      <c r="R344">
        <v>1.35</v>
      </c>
      <c r="S344">
        <v>0.75</v>
      </c>
      <c r="T344">
        <v>27</v>
      </c>
    </row>
    <row r="345" spans="1:256" x14ac:dyDescent="0.2">
      <c r="A345">
        <v>28</v>
      </c>
      <c r="B345">
        <v>0.02</v>
      </c>
      <c r="E345">
        <v>0.03</v>
      </c>
      <c r="F345">
        <v>1.8</v>
      </c>
      <c r="G345">
        <v>1.1399999999999999</v>
      </c>
      <c r="H345">
        <v>1.18</v>
      </c>
      <c r="I345">
        <v>0.05</v>
      </c>
      <c r="J345">
        <v>0.03</v>
      </c>
      <c r="K345">
        <v>1.06</v>
      </c>
      <c r="M345">
        <v>0.02</v>
      </c>
      <c r="O345">
        <v>1.25</v>
      </c>
      <c r="T345">
        <v>28</v>
      </c>
    </row>
    <row r="346" spans="1:256" x14ac:dyDescent="0.2">
      <c r="A346">
        <v>29</v>
      </c>
      <c r="G346">
        <v>0.15</v>
      </c>
      <c r="H346">
        <v>0.01</v>
      </c>
      <c r="T346">
        <v>29</v>
      </c>
    </row>
    <row r="347" spans="1:256" x14ac:dyDescent="0.2">
      <c r="A347">
        <v>30</v>
      </c>
      <c r="B347">
        <v>0.02</v>
      </c>
      <c r="D347">
        <v>0.34</v>
      </c>
      <c r="F347">
        <v>0.28000000000000003</v>
      </c>
      <c r="G347">
        <v>0.03</v>
      </c>
      <c r="H347">
        <v>0.23</v>
      </c>
      <c r="L347">
        <v>0.15</v>
      </c>
      <c r="M347">
        <v>0.02</v>
      </c>
      <c r="O347">
        <v>0.25</v>
      </c>
      <c r="R347">
        <v>0.05</v>
      </c>
      <c r="S347">
        <v>0.3</v>
      </c>
      <c r="T347">
        <v>30</v>
      </c>
    </row>
    <row r="348" spans="1:256" x14ac:dyDescent="0.2">
      <c r="A348">
        <v>31</v>
      </c>
      <c r="B348">
        <v>1.28</v>
      </c>
      <c r="C348">
        <v>1.9</v>
      </c>
      <c r="D348">
        <v>1.66</v>
      </c>
      <c r="E348">
        <v>1.53</v>
      </c>
      <c r="F348">
        <v>1.6</v>
      </c>
      <c r="G348">
        <v>1.93</v>
      </c>
      <c r="H348">
        <v>1.89</v>
      </c>
      <c r="I348">
        <v>2.4</v>
      </c>
      <c r="J348">
        <v>2</v>
      </c>
      <c r="K348">
        <v>0.24</v>
      </c>
      <c r="L348">
        <v>1.92</v>
      </c>
      <c r="M348">
        <v>1</v>
      </c>
      <c r="N348">
        <v>2</v>
      </c>
      <c r="O348">
        <v>1.65</v>
      </c>
      <c r="P348">
        <v>2.0699999999999998</v>
      </c>
      <c r="Q348">
        <v>1.5</v>
      </c>
      <c r="R348">
        <v>2.2999999999999998</v>
      </c>
      <c r="S348">
        <v>1.5</v>
      </c>
      <c r="T348">
        <v>31</v>
      </c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</row>
    <row r="349" spans="1:256" x14ac:dyDescent="0.2">
      <c r="A349" s="1" t="s">
        <v>37</v>
      </c>
      <c r="B349" s="1">
        <f t="shared" ref="B349:S349" si="24">SUM(B318:B348)</f>
        <v>3.9400000000000004</v>
      </c>
      <c r="C349" s="1">
        <f t="shared" si="24"/>
        <v>3.92</v>
      </c>
      <c r="D349" s="1">
        <f t="shared" si="24"/>
        <v>4.78</v>
      </c>
      <c r="E349" s="1">
        <f t="shared" si="24"/>
        <v>4.59</v>
      </c>
      <c r="F349" s="1">
        <f t="shared" si="24"/>
        <v>4.1899999999999995</v>
      </c>
      <c r="G349" s="1">
        <f t="shared" si="24"/>
        <v>5.1199999999999992</v>
      </c>
      <c r="H349" s="1">
        <f t="shared" si="24"/>
        <v>4.8999999999999995</v>
      </c>
      <c r="I349" s="1">
        <f t="shared" si="24"/>
        <v>5.56</v>
      </c>
      <c r="J349" s="1">
        <f t="shared" si="24"/>
        <v>4.8599999999999994</v>
      </c>
      <c r="K349" s="1">
        <f t="shared" si="24"/>
        <v>2.7300000000000004</v>
      </c>
      <c r="L349" s="1">
        <f t="shared" si="24"/>
        <v>5.29</v>
      </c>
      <c r="M349" s="1">
        <f t="shared" si="24"/>
        <v>2.39</v>
      </c>
      <c r="N349" s="1">
        <f t="shared" si="24"/>
        <v>4.55</v>
      </c>
      <c r="O349" s="1">
        <f t="shared" si="24"/>
        <v>5.09</v>
      </c>
      <c r="P349" s="1">
        <f t="shared" si="24"/>
        <v>5.38</v>
      </c>
      <c r="Q349" s="1">
        <f t="shared" si="24"/>
        <v>4.0199999999999996</v>
      </c>
      <c r="R349" s="1">
        <f t="shared" si="24"/>
        <v>5.15</v>
      </c>
      <c r="S349" s="1">
        <f t="shared" si="24"/>
        <v>3.8899999999999997</v>
      </c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1" spans="1:256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  <c r="S351" t="s">
        <v>77</v>
      </c>
    </row>
    <row r="353" spans="1:20" x14ac:dyDescent="0.2">
      <c r="A353">
        <v>1</v>
      </c>
      <c r="B353">
        <v>0.26</v>
      </c>
      <c r="E353">
        <v>0.4</v>
      </c>
      <c r="J353">
        <v>0.34</v>
      </c>
      <c r="M353">
        <v>0.48</v>
      </c>
      <c r="Q353">
        <v>7.0000000000000007E-2</v>
      </c>
      <c r="R353">
        <v>0.05</v>
      </c>
      <c r="T353">
        <v>1</v>
      </c>
    </row>
    <row r="354" spans="1:20" x14ac:dyDescent="0.2">
      <c r="A354">
        <v>2</v>
      </c>
      <c r="D354">
        <v>7.0000000000000007E-2</v>
      </c>
      <c r="F354">
        <v>0.08</v>
      </c>
      <c r="M354">
        <v>0.04</v>
      </c>
      <c r="S354">
        <v>0.01</v>
      </c>
      <c r="T354">
        <v>2</v>
      </c>
    </row>
    <row r="355" spans="1:20" x14ac:dyDescent="0.2">
      <c r="A355">
        <v>3</v>
      </c>
      <c r="F355">
        <v>0.04</v>
      </c>
      <c r="H355">
        <v>7.0000000000000007E-2</v>
      </c>
      <c r="M355">
        <v>0.03</v>
      </c>
      <c r="Q355">
        <v>0.1</v>
      </c>
      <c r="S355">
        <v>0.63</v>
      </c>
      <c r="T355">
        <v>3</v>
      </c>
    </row>
    <row r="356" spans="1:20" x14ac:dyDescent="0.2">
      <c r="A356">
        <v>4</v>
      </c>
      <c r="B356">
        <v>0.22</v>
      </c>
      <c r="C356">
        <v>0.46</v>
      </c>
      <c r="D356">
        <v>0.32</v>
      </c>
      <c r="E356">
        <v>1.02</v>
      </c>
      <c r="F356">
        <v>0.3</v>
      </c>
      <c r="G356">
        <v>0.35</v>
      </c>
      <c r="H356">
        <v>0.7</v>
      </c>
      <c r="I356">
        <v>0.51</v>
      </c>
      <c r="J356">
        <v>0.74</v>
      </c>
      <c r="M356">
        <v>0.15</v>
      </c>
      <c r="O356">
        <v>0.52</v>
      </c>
      <c r="P356">
        <v>0.72</v>
      </c>
      <c r="Q356">
        <v>0.3</v>
      </c>
      <c r="R356">
        <v>0.56000000000000005</v>
      </c>
      <c r="S356">
        <v>0.2</v>
      </c>
      <c r="T356">
        <v>4</v>
      </c>
    </row>
    <row r="357" spans="1:20" x14ac:dyDescent="0.2">
      <c r="A357">
        <v>5</v>
      </c>
      <c r="L357">
        <v>0.42</v>
      </c>
      <c r="M357">
        <v>0.02</v>
      </c>
      <c r="N357">
        <v>1.87</v>
      </c>
      <c r="Q357">
        <v>0.05</v>
      </c>
      <c r="S357">
        <v>0.2</v>
      </c>
      <c r="T357">
        <v>5</v>
      </c>
    </row>
    <row r="358" spans="1:20" x14ac:dyDescent="0.2">
      <c r="A358">
        <v>6</v>
      </c>
      <c r="B358">
        <v>0.03</v>
      </c>
      <c r="D358">
        <v>0.05</v>
      </c>
      <c r="E358">
        <v>0.05</v>
      </c>
      <c r="G358">
        <v>0.3</v>
      </c>
      <c r="H358">
        <v>0.05</v>
      </c>
      <c r="I358">
        <v>0.05</v>
      </c>
      <c r="J358">
        <v>0.05</v>
      </c>
      <c r="M358">
        <v>0.04</v>
      </c>
      <c r="O358">
        <v>0.05</v>
      </c>
      <c r="S358">
        <v>0.2</v>
      </c>
      <c r="T358">
        <v>6</v>
      </c>
    </row>
    <row r="359" spans="1:20" x14ac:dyDescent="0.2">
      <c r="A359">
        <v>7</v>
      </c>
      <c r="N359">
        <v>0.05</v>
      </c>
      <c r="P359">
        <v>0.06</v>
      </c>
      <c r="T359">
        <v>7</v>
      </c>
    </row>
    <row r="360" spans="1:20" x14ac:dyDescent="0.2">
      <c r="A360">
        <v>8</v>
      </c>
      <c r="H360">
        <v>0.27</v>
      </c>
      <c r="I360">
        <v>0.06</v>
      </c>
      <c r="K360">
        <v>0.14000000000000001</v>
      </c>
      <c r="L360">
        <v>0.04</v>
      </c>
      <c r="O360">
        <v>0.25</v>
      </c>
      <c r="R360">
        <v>0.11</v>
      </c>
      <c r="S360">
        <v>0.3</v>
      </c>
      <c r="T360">
        <v>8</v>
      </c>
    </row>
    <row r="361" spans="1:20" x14ac:dyDescent="0.2">
      <c r="A361">
        <v>9</v>
      </c>
      <c r="B361">
        <v>0.06</v>
      </c>
      <c r="D361">
        <v>0.12</v>
      </c>
      <c r="E361">
        <v>0.08</v>
      </c>
      <c r="F361">
        <v>0.33</v>
      </c>
      <c r="G361">
        <v>0.25</v>
      </c>
      <c r="H361">
        <v>0.2</v>
      </c>
      <c r="I361">
        <v>0.22</v>
      </c>
      <c r="J361">
        <v>0.28999999999999998</v>
      </c>
      <c r="M361">
        <v>0.01</v>
      </c>
      <c r="O361">
        <v>0.19</v>
      </c>
      <c r="P361">
        <v>0.34</v>
      </c>
      <c r="R361">
        <v>0.08</v>
      </c>
      <c r="S361">
        <v>0.3</v>
      </c>
      <c r="T361">
        <v>9</v>
      </c>
    </row>
    <row r="362" spans="1:20" x14ac:dyDescent="0.2">
      <c r="A362">
        <v>10</v>
      </c>
      <c r="B362">
        <v>0.15</v>
      </c>
      <c r="C362">
        <v>0.26</v>
      </c>
      <c r="D362">
        <v>0.19</v>
      </c>
      <c r="E362">
        <v>0.2</v>
      </c>
      <c r="F362">
        <v>0.02</v>
      </c>
      <c r="G362">
        <v>0.22</v>
      </c>
      <c r="H362">
        <v>0.02</v>
      </c>
      <c r="I362">
        <v>0.03</v>
      </c>
      <c r="J362">
        <v>0.16</v>
      </c>
      <c r="K362">
        <v>0.21</v>
      </c>
      <c r="L362">
        <v>0.18</v>
      </c>
      <c r="M362">
        <v>0.12</v>
      </c>
      <c r="Q362">
        <v>0.3</v>
      </c>
      <c r="R362">
        <v>0.1</v>
      </c>
      <c r="S362">
        <v>0.02</v>
      </c>
      <c r="T362">
        <v>10</v>
      </c>
    </row>
    <row r="363" spans="1:20" x14ac:dyDescent="0.2">
      <c r="A363">
        <v>11</v>
      </c>
      <c r="C363">
        <v>0.05</v>
      </c>
      <c r="D363">
        <v>0.22</v>
      </c>
      <c r="E363">
        <v>0.37</v>
      </c>
      <c r="F363">
        <v>0.25</v>
      </c>
      <c r="H363">
        <v>0.18</v>
      </c>
      <c r="I363">
        <v>0.12</v>
      </c>
      <c r="L363">
        <v>0.04</v>
      </c>
      <c r="O363">
        <v>0.1</v>
      </c>
      <c r="R363">
        <v>0.03</v>
      </c>
      <c r="T363">
        <v>11</v>
      </c>
    </row>
    <row r="364" spans="1:20" x14ac:dyDescent="0.2">
      <c r="A364">
        <v>12</v>
      </c>
      <c r="B364">
        <v>0.09</v>
      </c>
      <c r="C364">
        <v>0.21</v>
      </c>
      <c r="H364">
        <v>0.01</v>
      </c>
      <c r="J364">
        <v>0.15</v>
      </c>
      <c r="M364">
        <v>0.22</v>
      </c>
      <c r="R364">
        <v>0.05</v>
      </c>
      <c r="T364">
        <v>12</v>
      </c>
    </row>
    <row r="365" spans="1:20" x14ac:dyDescent="0.2">
      <c r="A365">
        <v>13</v>
      </c>
      <c r="T365">
        <v>13</v>
      </c>
    </row>
    <row r="366" spans="1:20" x14ac:dyDescent="0.2">
      <c r="A366">
        <v>14</v>
      </c>
      <c r="T366">
        <v>14</v>
      </c>
    </row>
    <row r="367" spans="1:20" x14ac:dyDescent="0.2">
      <c r="A367">
        <v>15</v>
      </c>
      <c r="E367">
        <v>0.12</v>
      </c>
      <c r="G367">
        <v>0.15</v>
      </c>
      <c r="I367">
        <v>0.09</v>
      </c>
      <c r="J367">
        <v>0.11</v>
      </c>
      <c r="K367">
        <v>0.12</v>
      </c>
      <c r="L367">
        <v>0.09</v>
      </c>
      <c r="P367">
        <v>0.23</v>
      </c>
      <c r="Q367">
        <v>0.18</v>
      </c>
      <c r="R367">
        <v>0.16</v>
      </c>
      <c r="S367">
        <v>0.17</v>
      </c>
      <c r="T367">
        <v>15</v>
      </c>
    </row>
    <row r="368" spans="1:20" x14ac:dyDescent="0.2">
      <c r="A368">
        <v>16</v>
      </c>
      <c r="B368">
        <v>0.01</v>
      </c>
      <c r="D368">
        <v>0.1</v>
      </c>
      <c r="E368">
        <v>0.24</v>
      </c>
      <c r="F368">
        <v>7.0000000000000007E-2</v>
      </c>
      <c r="H368">
        <v>0.22</v>
      </c>
      <c r="I368">
        <v>0.21</v>
      </c>
      <c r="L368">
        <v>0.04</v>
      </c>
      <c r="M368">
        <v>0.11</v>
      </c>
      <c r="O368">
        <v>0.1</v>
      </c>
      <c r="P368">
        <v>0.06</v>
      </c>
      <c r="Q368">
        <v>0.06</v>
      </c>
      <c r="S368">
        <v>0.11</v>
      </c>
      <c r="T368">
        <v>16</v>
      </c>
    </row>
    <row r="369" spans="1:256" x14ac:dyDescent="0.2">
      <c r="A369">
        <v>17</v>
      </c>
      <c r="I369">
        <v>0.03</v>
      </c>
      <c r="J369">
        <v>0.11</v>
      </c>
      <c r="M369">
        <v>0.09</v>
      </c>
      <c r="Q369">
        <v>0.36</v>
      </c>
      <c r="R369">
        <v>0.22</v>
      </c>
      <c r="T369">
        <v>17</v>
      </c>
    </row>
    <row r="370" spans="1:256" x14ac:dyDescent="0.2">
      <c r="A370">
        <v>18</v>
      </c>
      <c r="T370">
        <v>18</v>
      </c>
    </row>
    <row r="371" spans="1:256" x14ac:dyDescent="0.2">
      <c r="A371">
        <v>19</v>
      </c>
      <c r="B371">
        <v>7.0000000000000007E-2</v>
      </c>
      <c r="D371">
        <v>0.11</v>
      </c>
      <c r="E371">
        <v>0.1</v>
      </c>
      <c r="F371">
        <v>7.0000000000000007E-2</v>
      </c>
      <c r="G371">
        <v>0.27</v>
      </c>
      <c r="H371">
        <v>0.11</v>
      </c>
      <c r="I371">
        <v>0.22</v>
      </c>
      <c r="L371">
        <v>0.15</v>
      </c>
      <c r="M371">
        <v>0.12</v>
      </c>
      <c r="N371">
        <v>1.29</v>
      </c>
      <c r="O371">
        <v>0.1</v>
      </c>
      <c r="P371">
        <v>0.04</v>
      </c>
      <c r="Q371">
        <v>0.2</v>
      </c>
      <c r="R371">
        <v>0.18</v>
      </c>
      <c r="S371">
        <v>0.05</v>
      </c>
      <c r="T371">
        <v>19</v>
      </c>
    </row>
    <row r="372" spans="1:256" x14ac:dyDescent="0.2">
      <c r="A372">
        <v>20</v>
      </c>
      <c r="J372">
        <v>0.09</v>
      </c>
      <c r="M372">
        <v>0.03</v>
      </c>
      <c r="T372">
        <v>20</v>
      </c>
    </row>
    <row r="373" spans="1:256" x14ac:dyDescent="0.2">
      <c r="A373">
        <v>21</v>
      </c>
      <c r="T373">
        <v>21</v>
      </c>
    </row>
    <row r="374" spans="1:256" x14ac:dyDescent="0.2">
      <c r="A374">
        <v>22</v>
      </c>
      <c r="K374">
        <v>0.77</v>
      </c>
      <c r="T374">
        <v>22</v>
      </c>
    </row>
    <row r="375" spans="1:256" x14ac:dyDescent="0.2">
      <c r="A375">
        <v>23</v>
      </c>
      <c r="F375">
        <v>0.01</v>
      </c>
      <c r="H375">
        <v>0.02</v>
      </c>
      <c r="L375">
        <v>0.03</v>
      </c>
      <c r="T375">
        <v>23</v>
      </c>
    </row>
    <row r="376" spans="1:256" x14ac:dyDescent="0.2">
      <c r="A376">
        <v>24</v>
      </c>
      <c r="B376">
        <v>0.01</v>
      </c>
      <c r="F376">
        <v>0.03</v>
      </c>
      <c r="H376">
        <v>0.1</v>
      </c>
      <c r="L376">
        <v>0.1</v>
      </c>
      <c r="O376">
        <v>0.05</v>
      </c>
      <c r="P376">
        <v>0.08</v>
      </c>
      <c r="R376">
        <v>0.02</v>
      </c>
      <c r="S376">
        <v>7.0000000000000007E-2</v>
      </c>
      <c r="T376">
        <v>24</v>
      </c>
    </row>
    <row r="377" spans="1:256" x14ac:dyDescent="0.2">
      <c r="A377">
        <v>25</v>
      </c>
      <c r="B377">
        <v>7.0000000000000007E-2</v>
      </c>
      <c r="D377">
        <v>0.1</v>
      </c>
      <c r="E377">
        <v>0.43</v>
      </c>
      <c r="F377">
        <v>0.05</v>
      </c>
      <c r="H377">
        <v>0.06</v>
      </c>
      <c r="J377">
        <v>0.14000000000000001</v>
      </c>
      <c r="M377">
        <v>0.02</v>
      </c>
      <c r="O377">
        <v>0.02</v>
      </c>
      <c r="Q377">
        <v>0.01</v>
      </c>
      <c r="R377">
        <v>0.06</v>
      </c>
      <c r="T377">
        <v>25</v>
      </c>
    </row>
    <row r="378" spans="1:256" x14ac:dyDescent="0.2">
      <c r="A378">
        <v>26</v>
      </c>
      <c r="G378">
        <v>0.11</v>
      </c>
      <c r="I378">
        <v>0.13</v>
      </c>
      <c r="M378">
        <v>0.01</v>
      </c>
      <c r="N378">
        <v>0.18</v>
      </c>
      <c r="Q378" s="1"/>
      <c r="S378">
        <v>0.02</v>
      </c>
      <c r="T378">
        <v>26</v>
      </c>
    </row>
    <row r="379" spans="1:256" x14ac:dyDescent="0.2">
      <c r="A379">
        <v>27</v>
      </c>
      <c r="B379">
        <v>0.01</v>
      </c>
      <c r="E379">
        <v>0.17</v>
      </c>
      <c r="F379">
        <v>0.09</v>
      </c>
      <c r="H379">
        <v>0.02</v>
      </c>
      <c r="M379">
        <v>0.02</v>
      </c>
      <c r="O379">
        <v>0.11</v>
      </c>
      <c r="Q379">
        <v>0.03</v>
      </c>
      <c r="R379">
        <v>0.02</v>
      </c>
      <c r="T379">
        <v>27</v>
      </c>
    </row>
    <row r="380" spans="1:256" x14ac:dyDescent="0.2">
      <c r="A380">
        <v>28</v>
      </c>
      <c r="D380">
        <v>0.08</v>
      </c>
      <c r="F380">
        <v>0.15</v>
      </c>
      <c r="G380">
        <v>7.0000000000000007E-2</v>
      </c>
      <c r="O380">
        <v>0.11</v>
      </c>
      <c r="S380">
        <v>0.03</v>
      </c>
      <c r="T380">
        <v>28</v>
      </c>
    </row>
    <row r="381" spans="1:256" x14ac:dyDescent="0.2">
      <c r="A381">
        <v>29</v>
      </c>
      <c r="B381">
        <v>0.13</v>
      </c>
      <c r="C381">
        <v>0.8</v>
      </c>
      <c r="D381">
        <v>0.3</v>
      </c>
      <c r="E381">
        <v>0.52</v>
      </c>
      <c r="F381">
        <v>0.36</v>
      </c>
      <c r="G381">
        <v>0.41</v>
      </c>
      <c r="H381">
        <v>0.3</v>
      </c>
      <c r="I381">
        <v>0.45</v>
      </c>
      <c r="J381">
        <v>0.4</v>
      </c>
      <c r="K381">
        <v>0.36</v>
      </c>
      <c r="M381">
        <v>0.5</v>
      </c>
      <c r="O381">
        <v>0.44</v>
      </c>
      <c r="Q381">
        <v>0.5</v>
      </c>
      <c r="R381">
        <v>0.15</v>
      </c>
      <c r="S381">
        <v>0.08</v>
      </c>
      <c r="T381">
        <v>29</v>
      </c>
    </row>
    <row r="382" spans="1:256" x14ac:dyDescent="0.2">
      <c r="A382">
        <v>30</v>
      </c>
      <c r="B382">
        <v>0.28999999999999998</v>
      </c>
      <c r="D382">
        <v>0.4</v>
      </c>
      <c r="E382">
        <v>0.22</v>
      </c>
      <c r="F382">
        <v>0.18</v>
      </c>
      <c r="G382">
        <v>0.31</v>
      </c>
      <c r="H382">
        <v>0.3</v>
      </c>
      <c r="I382">
        <v>0.42</v>
      </c>
      <c r="J382">
        <v>0.3</v>
      </c>
      <c r="K382">
        <v>0.48</v>
      </c>
      <c r="L382">
        <v>0.12</v>
      </c>
      <c r="M382">
        <v>0.05</v>
      </c>
      <c r="N382">
        <v>0.45</v>
      </c>
      <c r="O382">
        <v>0.22</v>
      </c>
      <c r="P382">
        <v>0.92</v>
      </c>
      <c r="Q382">
        <v>0.5</v>
      </c>
      <c r="R382">
        <v>0.2</v>
      </c>
      <c r="S382">
        <v>0.09</v>
      </c>
      <c r="T382">
        <v>30</v>
      </c>
    </row>
    <row r="383" spans="1:256" x14ac:dyDescent="0.2">
      <c r="A383">
        <v>31</v>
      </c>
      <c r="L383">
        <v>0.41</v>
      </c>
      <c r="T383">
        <v>31</v>
      </c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</row>
    <row r="384" spans="1:256" x14ac:dyDescent="0.2">
      <c r="A384" s="1" t="s">
        <v>37</v>
      </c>
      <c r="B384" s="1">
        <f t="shared" ref="B384:S384" si="25">SUM(B353:B383)</f>
        <v>1.4000000000000004</v>
      </c>
      <c r="C384" s="1">
        <f t="shared" si="25"/>
        <v>1.78</v>
      </c>
      <c r="D384" s="1">
        <f t="shared" si="25"/>
        <v>2.0600000000000005</v>
      </c>
      <c r="E384" s="1">
        <f t="shared" si="25"/>
        <v>3.9200000000000008</v>
      </c>
      <c r="F384" s="1">
        <f t="shared" si="25"/>
        <v>2.0300000000000002</v>
      </c>
      <c r="G384" s="1">
        <f t="shared" si="25"/>
        <v>2.44</v>
      </c>
      <c r="H384" s="1">
        <f t="shared" si="25"/>
        <v>2.63</v>
      </c>
      <c r="I384" s="1">
        <f t="shared" si="25"/>
        <v>2.54</v>
      </c>
      <c r="J384" s="1">
        <f t="shared" si="25"/>
        <v>2.88</v>
      </c>
      <c r="K384" s="1">
        <f t="shared" si="25"/>
        <v>2.08</v>
      </c>
      <c r="L384" s="1">
        <f t="shared" si="25"/>
        <v>1.6199999999999999</v>
      </c>
      <c r="M384" s="1">
        <f t="shared" si="25"/>
        <v>2.06</v>
      </c>
      <c r="N384" s="1">
        <f t="shared" si="25"/>
        <v>3.8400000000000003</v>
      </c>
      <c r="O384" s="1">
        <f t="shared" si="25"/>
        <v>2.2600000000000007</v>
      </c>
      <c r="P384" s="1">
        <f t="shared" si="25"/>
        <v>2.4500000000000002</v>
      </c>
      <c r="Q384" s="1">
        <f t="shared" si="25"/>
        <v>2.66</v>
      </c>
      <c r="R384" s="1">
        <f t="shared" si="25"/>
        <v>1.99</v>
      </c>
      <c r="S384" s="1">
        <f t="shared" si="25"/>
        <v>2.4799999999999995</v>
      </c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  <c r="S386" t="s">
        <v>80</v>
      </c>
    </row>
    <row r="388" spans="1:20" x14ac:dyDescent="0.2">
      <c r="A388">
        <v>1</v>
      </c>
      <c r="L388">
        <v>0.28999999999999998</v>
      </c>
      <c r="M388">
        <v>0.26</v>
      </c>
      <c r="O388">
        <v>0.15</v>
      </c>
      <c r="Q388">
        <v>0.01</v>
      </c>
      <c r="R388">
        <v>0.42</v>
      </c>
      <c r="T388">
        <v>1</v>
      </c>
    </row>
    <row r="389" spans="1:20" x14ac:dyDescent="0.2">
      <c r="A389">
        <v>2</v>
      </c>
      <c r="B389">
        <v>0.11</v>
      </c>
      <c r="D389">
        <v>0.15</v>
      </c>
      <c r="F389">
        <v>0.17</v>
      </c>
      <c r="I389">
        <v>0.19</v>
      </c>
      <c r="J389">
        <v>0.25</v>
      </c>
      <c r="M389">
        <v>0.12</v>
      </c>
      <c r="P389">
        <v>0.28000000000000003</v>
      </c>
      <c r="T389">
        <v>2</v>
      </c>
    </row>
    <row r="390" spans="1:20" x14ac:dyDescent="0.2">
      <c r="A390">
        <v>3</v>
      </c>
      <c r="B390">
        <v>0.01</v>
      </c>
      <c r="E390">
        <v>0.45</v>
      </c>
      <c r="H390">
        <v>0.2</v>
      </c>
      <c r="J390">
        <v>0.02</v>
      </c>
      <c r="M390">
        <v>7.0000000000000007E-2</v>
      </c>
      <c r="N390">
        <v>0.4</v>
      </c>
      <c r="Q390">
        <v>0.22</v>
      </c>
      <c r="R390">
        <v>0.26</v>
      </c>
      <c r="T390">
        <v>3</v>
      </c>
    </row>
    <row r="391" spans="1:20" x14ac:dyDescent="0.2">
      <c r="A391">
        <v>4</v>
      </c>
      <c r="T391">
        <v>4</v>
      </c>
    </row>
    <row r="392" spans="1:20" x14ac:dyDescent="0.2">
      <c r="A392">
        <v>5</v>
      </c>
      <c r="D392">
        <v>0.05</v>
      </c>
      <c r="G392">
        <v>0.17</v>
      </c>
      <c r="L392">
        <v>7.0000000000000007E-2</v>
      </c>
      <c r="T392">
        <v>5</v>
      </c>
    </row>
    <row r="393" spans="1:20" x14ac:dyDescent="0.2">
      <c r="A393">
        <v>6</v>
      </c>
      <c r="H393">
        <v>0.16</v>
      </c>
      <c r="I393">
        <v>0.18</v>
      </c>
      <c r="J393">
        <v>0.03</v>
      </c>
      <c r="L393">
        <v>0.02</v>
      </c>
      <c r="M393">
        <v>0.05</v>
      </c>
      <c r="O393">
        <v>0.17</v>
      </c>
      <c r="Q393">
        <v>0.05</v>
      </c>
      <c r="T393">
        <v>6</v>
      </c>
    </row>
    <row r="394" spans="1:20" x14ac:dyDescent="0.2">
      <c r="A394">
        <v>7</v>
      </c>
      <c r="B394">
        <v>0.08</v>
      </c>
      <c r="D394">
        <v>0.19</v>
      </c>
      <c r="E394">
        <v>0.2</v>
      </c>
      <c r="I394">
        <v>0.08</v>
      </c>
      <c r="J394">
        <v>0.1</v>
      </c>
      <c r="L394">
        <v>0.02</v>
      </c>
      <c r="M394">
        <v>0.14000000000000001</v>
      </c>
      <c r="O394">
        <v>0.06</v>
      </c>
      <c r="P394">
        <v>0.14000000000000001</v>
      </c>
      <c r="Q394">
        <v>0.1</v>
      </c>
      <c r="R394">
        <v>0.17</v>
      </c>
      <c r="T394">
        <v>7</v>
      </c>
    </row>
    <row r="395" spans="1:20" x14ac:dyDescent="0.2">
      <c r="A395">
        <v>8</v>
      </c>
      <c r="B395">
        <v>0.03</v>
      </c>
      <c r="H395">
        <v>0.04</v>
      </c>
      <c r="I395">
        <v>0.04</v>
      </c>
      <c r="K395">
        <v>0.28000000000000003</v>
      </c>
      <c r="T395">
        <v>8</v>
      </c>
    </row>
    <row r="396" spans="1:20" x14ac:dyDescent="0.2">
      <c r="A396">
        <v>9</v>
      </c>
      <c r="T396">
        <v>9</v>
      </c>
    </row>
    <row r="397" spans="1:20" x14ac:dyDescent="0.2">
      <c r="A397">
        <v>10</v>
      </c>
      <c r="T397">
        <v>10</v>
      </c>
    </row>
    <row r="398" spans="1:20" x14ac:dyDescent="0.2">
      <c r="A398">
        <v>11</v>
      </c>
      <c r="B398">
        <v>0.03</v>
      </c>
      <c r="D398">
        <v>0.08</v>
      </c>
      <c r="I398">
        <v>0.12</v>
      </c>
      <c r="K398">
        <v>0.17</v>
      </c>
      <c r="L398">
        <v>0.19</v>
      </c>
      <c r="M398">
        <v>0.12</v>
      </c>
      <c r="O398">
        <v>0.13</v>
      </c>
      <c r="T398">
        <v>11</v>
      </c>
    </row>
    <row r="399" spans="1:20" x14ac:dyDescent="0.2">
      <c r="A399">
        <v>12</v>
      </c>
      <c r="J399">
        <v>0.1</v>
      </c>
      <c r="M399">
        <v>0.01</v>
      </c>
      <c r="R399">
        <v>0.16</v>
      </c>
      <c r="T399">
        <v>12</v>
      </c>
    </row>
    <row r="400" spans="1:20" x14ac:dyDescent="0.2">
      <c r="A400">
        <v>13</v>
      </c>
      <c r="B400">
        <v>0.01</v>
      </c>
      <c r="T400">
        <v>13</v>
      </c>
    </row>
    <row r="401" spans="1:20" x14ac:dyDescent="0.2">
      <c r="A401">
        <v>14</v>
      </c>
      <c r="D401">
        <v>0.09</v>
      </c>
      <c r="E401">
        <v>0.26</v>
      </c>
      <c r="F401">
        <v>0.27</v>
      </c>
      <c r="H401">
        <v>0.22</v>
      </c>
      <c r="I401">
        <v>7.0000000000000007E-2</v>
      </c>
      <c r="L401">
        <v>7.0000000000000007E-2</v>
      </c>
      <c r="M401">
        <v>0.01</v>
      </c>
      <c r="T401">
        <v>14</v>
      </c>
    </row>
    <row r="402" spans="1:20" x14ac:dyDescent="0.2">
      <c r="A402">
        <v>15</v>
      </c>
      <c r="B402">
        <v>0.03</v>
      </c>
      <c r="C402">
        <v>0.53</v>
      </c>
      <c r="F402">
        <v>0.17</v>
      </c>
      <c r="H402">
        <v>0.18</v>
      </c>
      <c r="I402">
        <v>0.33</v>
      </c>
      <c r="J402">
        <v>0.12</v>
      </c>
      <c r="K402">
        <v>0.03</v>
      </c>
      <c r="L402">
        <v>0.19</v>
      </c>
      <c r="O402">
        <v>0.08</v>
      </c>
      <c r="P402">
        <v>0.3</v>
      </c>
      <c r="T402">
        <v>15</v>
      </c>
    </row>
    <row r="403" spans="1:20" x14ac:dyDescent="0.2">
      <c r="A403">
        <v>16</v>
      </c>
      <c r="B403">
        <v>0.34</v>
      </c>
      <c r="C403">
        <v>0.5</v>
      </c>
      <c r="E403">
        <v>0.13</v>
      </c>
      <c r="F403">
        <v>0.39</v>
      </c>
      <c r="G403">
        <v>0.78</v>
      </c>
      <c r="I403">
        <v>0.43</v>
      </c>
      <c r="K403">
        <v>0.32</v>
      </c>
      <c r="L403">
        <v>0.3</v>
      </c>
      <c r="M403">
        <v>0.28000000000000003</v>
      </c>
      <c r="O403">
        <v>0.19</v>
      </c>
      <c r="P403">
        <v>0.43</v>
      </c>
      <c r="Q403">
        <v>0.38</v>
      </c>
      <c r="R403">
        <v>0.34</v>
      </c>
      <c r="T403">
        <v>16</v>
      </c>
    </row>
    <row r="404" spans="1:20" x14ac:dyDescent="0.2">
      <c r="A404">
        <v>17</v>
      </c>
      <c r="B404">
        <v>0.1</v>
      </c>
      <c r="D404">
        <v>0.62</v>
      </c>
      <c r="E404">
        <v>0.49</v>
      </c>
      <c r="F404">
        <v>0.02</v>
      </c>
      <c r="G404">
        <v>0.17</v>
      </c>
      <c r="H404">
        <v>0.37</v>
      </c>
      <c r="I404">
        <v>0.02</v>
      </c>
      <c r="J404">
        <v>0.56000000000000005</v>
      </c>
      <c r="K404">
        <v>0.16</v>
      </c>
      <c r="L404">
        <v>0.08</v>
      </c>
      <c r="M404">
        <v>0.11</v>
      </c>
      <c r="N404">
        <v>0.69</v>
      </c>
      <c r="O404">
        <v>0.43</v>
      </c>
      <c r="R404">
        <v>0.27</v>
      </c>
      <c r="T404">
        <v>17</v>
      </c>
    </row>
    <row r="405" spans="1:20" x14ac:dyDescent="0.2">
      <c r="A405">
        <v>18</v>
      </c>
      <c r="E405">
        <v>0.03</v>
      </c>
      <c r="G405">
        <v>0.05</v>
      </c>
      <c r="H405">
        <v>0.1</v>
      </c>
      <c r="M405">
        <v>0.02</v>
      </c>
      <c r="O405">
        <v>0.01</v>
      </c>
      <c r="T405">
        <v>18</v>
      </c>
    </row>
    <row r="406" spans="1:20" x14ac:dyDescent="0.2">
      <c r="A406">
        <v>19</v>
      </c>
      <c r="J406">
        <v>0.02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T408">
        <v>21</v>
      </c>
    </row>
    <row r="409" spans="1:20" x14ac:dyDescent="0.2">
      <c r="A409">
        <v>22</v>
      </c>
      <c r="T409">
        <v>22</v>
      </c>
    </row>
    <row r="410" spans="1:20" x14ac:dyDescent="0.2">
      <c r="A410">
        <v>23</v>
      </c>
      <c r="T410">
        <v>23</v>
      </c>
    </row>
    <row r="411" spans="1:20" x14ac:dyDescent="0.2">
      <c r="A411">
        <v>24</v>
      </c>
      <c r="B411">
        <v>7.0000000000000007E-2</v>
      </c>
      <c r="F411">
        <v>0.15</v>
      </c>
      <c r="I411">
        <v>0.12</v>
      </c>
      <c r="K411">
        <v>0.17</v>
      </c>
      <c r="O411">
        <v>0.2</v>
      </c>
      <c r="P411">
        <v>0.09</v>
      </c>
      <c r="R411">
        <v>0.12</v>
      </c>
      <c r="T411">
        <v>24</v>
      </c>
    </row>
    <row r="412" spans="1:20" x14ac:dyDescent="0.2">
      <c r="A412">
        <v>25</v>
      </c>
      <c r="B412">
        <v>0.01</v>
      </c>
      <c r="C412">
        <v>0.27</v>
      </c>
      <c r="D412">
        <v>0.35</v>
      </c>
      <c r="E412">
        <v>0.19</v>
      </c>
      <c r="F412">
        <v>7.0000000000000007E-2</v>
      </c>
      <c r="G412">
        <v>0.17</v>
      </c>
      <c r="H412">
        <v>0.06</v>
      </c>
      <c r="I412">
        <v>0.04</v>
      </c>
      <c r="M412">
        <v>0.1</v>
      </c>
      <c r="O412">
        <v>7.0000000000000007E-2</v>
      </c>
      <c r="R412">
        <v>7.0000000000000007E-2</v>
      </c>
      <c r="T412">
        <v>25</v>
      </c>
    </row>
    <row r="413" spans="1:20" x14ac:dyDescent="0.2">
      <c r="A413">
        <v>26</v>
      </c>
      <c r="B413">
        <v>0.35</v>
      </c>
      <c r="D413">
        <v>0.63</v>
      </c>
      <c r="F413">
        <v>0.43</v>
      </c>
      <c r="G413">
        <v>0.09</v>
      </c>
      <c r="H413">
        <v>0.54</v>
      </c>
      <c r="I413">
        <v>0.63</v>
      </c>
      <c r="J413">
        <v>0.12</v>
      </c>
      <c r="K413">
        <v>0.14000000000000001</v>
      </c>
      <c r="L413">
        <v>0.42</v>
      </c>
      <c r="M413">
        <v>0.26</v>
      </c>
      <c r="N413">
        <v>0.25</v>
      </c>
      <c r="O413">
        <v>0.55000000000000004</v>
      </c>
      <c r="P413">
        <v>0.73</v>
      </c>
      <c r="Q413">
        <v>0.03</v>
      </c>
      <c r="R413">
        <v>0.28000000000000003</v>
      </c>
      <c r="T413">
        <v>26</v>
      </c>
    </row>
    <row r="414" spans="1:20" x14ac:dyDescent="0.2">
      <c r="A414">
        <v>27</v>
      </c>
      <c r="B414">
        <v>0.14000000000000001</v>
      </c>
      <c r="C414">
        <v>0.31</v>
      </c>
      <c r="E414">
        <v>0.92</v>
      </c>
      <c r="G414">
        <v>0.44</v>
      </c>
      <c r="J414">
        <v>0.48</v>
      </c>
      <c r="M414">
        <v>0.2</v>
      </c>
      <c r="Q414">
        <v>0.25</v>
      </c>
      <c r="T414">
        <v>27</v>
      </c>
    </row>
    <row r="415" spans="1:20" x14ac:dyDescent="0.2">
      <c r="A415">
        <v>28</v>
      </c>
      <c r="N415">
        <v>0.36</v>
      </c>
      <c r="T415">
        <v>28</v>
      </c>
    </row>
    <row r="416" spans="1:20" x14ac:dyDescent="0.2">
      <c r="A416">
        <v>29</v>
      </c>
      <c r="T416">
        <v>29</v>
      </c>
    </row>
    <row r="417" spans="1:256" x14ac:dyDescent="0.2">
      <c r="A417">
        <v>30</v>
      </c>
      <c r="T417">
        <v>30</v>
      </c>
    </row>
    <row r="418" spans="1:256" x14ac:dyDescent="0.2">
      <c r="A418">
        <v>31</v>
      </c>
      <c r="T418">
        <v>31</v>
      </c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</row>
    <row r="419" spans="1:256" x14ac:dyDescent="0.2">
      <c r="A419" s="1" t="s">
        <v>37</v>
      </c>
      <c r="B419" s="1">
        <f t="shared" ref="B419:S419" si="26">SUM(B388:B418)</f>
        <v>1.31</v>
      </c>
      <c r="C419" s="1">
        <f t="shared" si="26"/>
        <v>1.61</v>
      </c>
      <c r="D419" s="1">
        <f t="shared" si="26"/>
        <v>2.16</v>
      </c>
      <c r="E419" s="1">
        <f t="shared" si="26"/>
        <v>2.67</v>
      </c>
      <c r="F419" s="1">
        <f t="shared" si="26"/>
        <v>1.67</v>
      </c>
      <c r="G419" s="1">
        <f t="shared" si="26"/>
        <v>1.87</v>
      </c>
      <c r="H419" s="1">
        <f t="shared" si="26"/>
        <v>1.87</v>
      </c>
      <c r="I419" s="1">
        <f t="shared" si="26"/>
        <v>2.25</v>
      </c>
      <c r="J419" s="1">
        <f t="shared" si="26"/>
        <v>1.8000000000000003</v>
      </c>
      <c r="K419" s="1">
        <f t="shared" si="26"/>
        <v>1.27</v>
      </c>
      <c r="L419" s="1">
        <f t="shared" si="26"/>
        <v>1.6500000000000001</v>
      </c>
      <c r="M419" s="1">
        <f t="shared" si="26"/>
        <v>1.7500000000000002</v>
      </c>
      <c r="N419" s="1">
        <f t="shared" si="26"/>
        <v>1.6999999999999997</v>
      </c>
      <c r="O419" s="1">
        <f t="shared" si="26"/>
        <v>2.04</v>
      </c>
      <c r="P419" s="1">
        <f t="shared" si="26"/>
        <v>1.97</v>
      </c>
      <c r="Q419" s="1">
        <f t="shared" si="26"/>
        <v>1.04</v>
      </c>
      <c r="R419" s="1">
        <f t="shared" si="26"/>
        <v>2.0900000000000003</v>
      </c>
      <c r="S419" s="1">
        <f t="shared" si="26"/>
        <v>0</v>
      </c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4" spans="1:256" x14ac:dyDescent="0.2">
      <c r="A424">
        <v>1994</v>
      </c>
    </row>
    <row r="425" spans="1:256" x14ac:dyDescent="0.2">
      <c r="A425" t="s">
        <v>0</v>
      </c>
      <c r="B425">
        <f t="shared" ref="B425:S425" si="27">B34</f>
        <v>1.4500000000000004</v>
      </c>
      <c r="C425">
        <f t="shared" si="27"/>
        <v>0.73</v>
      </c>
      <c r="D425">
        <f t="shared" si="27"/>
        <v>1.2500000000000004</v>
      </c>
      <c r="E425">
        <f t="shared" si="27"/>
        <v>2.2400000000000002</v>
      </c>
      <c r="F425">
        <f t="shared" si="27"/>
        <v>0.91</v>
      </c>
      <c r="G425">
        <f t="shared" si="27"/>
        <v>1.5700000000000003</v>
      </c>
      <c r="H425">
        <f t="shared" si="27"/>
        <v>0.78</v>
      </c>
      <c r="I425">
        <f t="shared" si="27"/>
        <v>1.4500000000000004</v>
      </c>
      <c r="J425">
        <f t="shared" si="27"/>
        <v>2.02</v>
      </c>
      <c r="K425">
        <f t="shared" si="27"/>
        <v>1.53</v>
      </c>
      <c r="L425">
        <f t="shared" si="27"/>
        <v>0.78</v>
      </c>
      <c r="M425">
        <f t="shared" si="27"/>
        <v>1.3000000000000003</v>
      </c>
      <c r="N425">
        <f t="shared" si="27"/>
        <v>1.65</v>
      </c>
      <c r="O425">
        <f t="shared" si="27"/>
        <v>1.1600000000000001</v>
      </c>
      <c r="P425">
        <f t="shared" si="27"/>
        <v>1.3900000000000001</v>
      </c>
      <c r="Q425">
        <f t="shared" si="27"/>
        <v>1.1000000000000003</v>
      </c>
      <c r="R425">
        <f t="shared" si="27"/>
        <v>1.3</v>
      </c>
      <c r="S425">
        <f t="shared" si="27"/>
        <v>1.3400000000000003</v>
      </c>
    </row>
    <row r="426" spans="1:256" x14ac:dyDescent="0.2">
      <c r="A426" t="s">
        <v>38</v>
      </c>
      <c r="B426">
        <f t="shared" ref="B426:S426" si="28">B69</f>
        <v>1.3800000000000001</v>
      </c>
      <c r="C426">
        <f t="shared" si="28"/>
        <v>1.7599999999999998</v>
      </c>
      <c r="D426">
        <f t="shared" si="28"/>
        <v>1.1000000000000001</v>
      </c>
      <c r="E426">
        <f t="shared" si="28"/>
        <v>0.77</v>
      </c>
      <c r="F426">
        <f t="shared" si="28"/>
        <v>0.66999999999999993</v>
      </c>
      <c r="G426">
        <f t="shared" si="28"/>
        <v>0.47</v>
      </c>
      <c r="H426">
        <f t="shared" si="28"/>
        <v>0.74</v>
      </c>
      <c r="I426">
        <f t="shared" si="28"/>
        <v>1.3800000000000001</v>
      </c>
      <c r="J426">
        <f t="shared" si="28"/>
        <v>0.73000000000000009</v>
      </c>
      <c r="K426">
        <f t="shared" si="28"/>
        <v>1.57</v>
      </c>
      <c r="L426">
        <f t="shared" si="28"/>
        <v>0.87999999999999989</v>
      </c>
      <c r="M426">
        <f t="shared" si="28"/>
        <v>1.9900000000000002</v>
      </c>
      <c r="N426">
        <f t="shared" si="28"/>
        <v>0.49</v>
      </c>
      <c r="O426">
        <f t="shared" si="28"/>
        <v>0.61999999999999988</v>
      </c>
      <c r="P426">
        <f t="shared" si="28"/>
        <v>0.72000000000000008</v>
      </c>
      <c r="Q426">
        <f t="shared" si="28"/>
        <v>0.99999999999999989</v>
      </c>
      <c r="R426">
        <f t="shared" si="28"/>
        <v>1.9100000000000001</v>
      </c>
      <c r="S426">
        <f t="shared" si="28"/>
        <v>0.4</v>
      </c>
    </row>
    <row r="427" spans="1:256" x14ac:dyDescent="0.2">
      <c r="A427" t="s">
        <v>40</v>
      </c>
      <c r="B427">
        <f t="shared" ref="B427:S427" si="29">B104</f>
        <v>0.78</v>
      </c>
      <c r="C427">
        <f t="shared" si="29"/>
        <v>0.41</v>
      </c>
      <c r="D427">
        <f t="shared" si="29"/>
        <v>0.47</v>
      </c>
      <c r="E427">
        <f t="shared" si="29"/>
        <v>0.62</v>
      </c>
      <c r="F427">
        <f t="shared" si="29"/>
        <v>0.45999999999999996</v>
      </c>
      <c r="G427">
        <f t="shared" si="29"/>
        <v>0.53</v>
      </c>
      <c r="H427">
        <f t="shared" si="29"/>
        <v>0.37</v>
      </c>
      <c r="I427">
        <f t="shared" si="29"/>
        <v>0.78</v>
      </c>
      <c r="J427">
        <f t="shared" si="29"/>
        <v>0.51999999999999991</v>
      </c>
      <c r="K427">
        <f t="shared" si="29"/>
        <v>0.47</v>
      </c>
      <c r="L427">
        <f t="shared" si="29"/>
        <v>0.42</v>
      </c>
      <c r="M427">
        <f t="shared" si="29"/>
        <v>0.38</v>
      </c>
      <c r="N427">
        <f t="shared" si="29"/>
        <v>0.43000000000000005</v>
      </c>
      <c r="O427">
        <f t="shared" si="29"/>
        <v>0.35</v>
      </c>
      <c r="P427">
        <f t="shared" si="29"/>
        <v>0.59000000000000008</v>
      </c>
      <c r="Q427">
        <f t="shared" si="29"/>
        <v>0.3</v>
      </c>
      <c r="R427">
        <f t="shared" si="29"/>
        <v>0.82000000000000006</v>
      </c>
      <c r="S427">
        <f t="shared" si="29"/>
        <v>0.33</v>
      </c>
    </row>
    <row r="428" spans="1:256" x14ac:dyDescent="0.2">
      <c r="A428" t="s">
        <v>41</v>
      </c>
      <c r="B428">
        <f t="shared" ref="B428:S428" si="30">B139</f>
        <v>1.1300000000000001</v>
      </c>
      <c r="C428">
        <f t="shared" si="30"/>
        <v>1.63</v>
      </c>
      <c r="D428">
        <f t="shared" si="30"/>
        <v>1.52</v>
      </c>
      <c r="E428">
        <f t="shared" si="30"/>
        <v>1.4300000000000002</v>
      </c>
      <c r="F428">
        <f t="shared" si="30"/>
        <v>1.4700000000000002</v>
      </c>
      <c r="G428">
        <f t="shared" si="30"/>
        <v>1.31</v>
      </c>
      <c r="H428">
        <f t="shared" si="30"/>
        <v>0.95</v>
      </c>
      <c r="I428">
        <f t="shared" si="30"/>
        <v>1.58</v>
      </c>
      <c r="J428">
        <f t="shared" si="30"/>
        <v>1.41</v>
      </c>
      <c r="K428">
        <f t="shared" si="30"/>
        <v>1.6300000000000001</v>
      </c>
      <c r="L428">
        <f t="shared" si="30"/>
        <v>1.01</v>
      </c>
      <c r="M428">
        <f t="shared" si="30"/>
        <v>1.26</v>
      </c>
      <c r="N428">
        <f t="shared" si="30"/>
        <v>1.06</v>
      </c>
      <c r="O428">
        <f t="shared" si="30"/>
        <v>1.35</v>
      </c>
      <c r="P428">
        <f t="shared" si="30"/>
        <v>1.6400000000000001</v>
      </c>
      <c r="Q428">
        <f t="shared" si="30"/>
        <v>1.5500000000000003</v>
      </c>
      <c r="R428">
        <f t="shared" si="30"/>
        <v>1.4</v>
      </c>
      <c r="S428">
        <f t="shared" si="30"/>
        <v>0.87000000000000011</v>
      </c>
    </row>
    <row r="429" spans="1:256" x14ac:dyDescent="0.2">
      <c r="A429" t="s">
        <v>42</v>
      </c>
      <c r="B429">
        <f t="shared" ref="B429:S429" si="31">B174</f>
        <v>0.95000000000000018</v>
      </c>
      <c r="C429">
        <f t="shared" si="31"/>
        <v>1.59</v>
      </c>
      <c r="D429">
        <f t="shared" si="31"/>
        <v>0.36</v>
      </c>
      <c r="E429">
        <f t="shared" si="31"/>
        <v>1.04</v>
      </c>
      <c r="F429">
        <f t="shared" si="31"/>
        <v>1.26</v>
      </c>
      <c r="G429">
        <f t="shared" si="31"/>
        <v>1.19</v>
      </c>
      <c r="H429">
        <f t="shared" si="31"/>
        <v>0.82000000000000006</v>
      </c>
      <c r="I429">
        <f t="shared" si="31"/>
        <v>1.1000000000000001</v>
      </c>
      <c r="J429">
        <f t="shared" si="31"/>
        <v>0.69000000000000006</v>
      </c>
      <c r="K429">
        <f t="shared" si="31"/>
        <v>1.7400000000000002</v>
      </c>
      <c r="L429">
        <f t="shared" si="31"/>
        <v>1.05</v>
      </c>
      <c r="M429">
        <f t="shared" si="31"/>
        <v>1.3900000000000001</v>
      </c>
      <c r="N429">
        <f t="shared" si="31"/>
        <v>0.79</v>
      </c>
      <c r="O429">
        <f t="shared" si="31"/>
        <v>0.90999999999999992</v>
      </c>
      <c r="P429">
        <f t="shared" si="31"/>
        <v>1.5000000000000002</v>
      </c>
      <c r="Q429">
        <f t="shared" si="31"/>
        <v>1.5</v>
      </c>
      <c r="R429">
        <f t="shared" si="31"/>
        <v>1.22</v>
      </c>
      <c r="S429">
        <f t="shared" si="31"/>
        <v>0.57000000000000006</v>
      </c>
    </row>
    <row r="430" spans="1:256" x14ac:dyDescent="0.2">
      <c r="A430" t="s">
        <v>43</v>
      </c>
      <c r="B430">
        <f t="shared" ref="B430:S430" si="32">B209</f>
        <v>0.7</v>
      </c>
      <c r="C430">
        <f t="shared" si="32"/>
        <v>1.2899999999999998</v>
      </c>
      <c r="D430">
        <f t="shared" si="32"/>
        <v>0.99</v>
      </c>
      <c r="E430">
        <f t="shared" si="32"/>
        <v>1.34</v>
      </c>
      <c r="F430">
        <f t="shared" si="32"/>
        <v>1.01</v>
      </c>
      <c r="G430">
        <f t="shared" si="32"/>
        <v>0.87</v>
      </c>
      <c r="H430">
        <f t="shared" si="32"/>
        <v>0.33999999999999997</v>
      </c>
      <c r="I430">
        <f t="shared" si="32"/>
        <v>0.90000000000000013</v>
      </c>
      <c r="J430">
        <f t="shared" si="32"/>
        <v>0.75</v>
      </c>
      <c r="K430">
        <f t="shared" si="32"/>
        <v>1.21</v>
      </c>
      <c r="L430">
        <f t="shared" si="32"/>
        <v>0.44000000000000006</v>
      </c>
      <c r="M430">
        <f t="shared" si="32"/>
        <v>0.98000000000000009</v>
      </c>
      <c r="N430">
        <f t="shared" si="32"/>
        <v>0.59</v>
      </c>
      <c r="O430">
        <f t="shared" si="32"/>
        <v>0.82000000000000006</v>
      </c>
      <c r="P430">
        <f t="shared" si="32"/>
        <v>1.23</v>
      </c>
      <c r="Q430">
        <f t="shared" si="32"/>
        <v>1.0999999999999999</v>
      </c>
      <c r="R430">
        <f t="shared" si="32"/>
        <v>0.87</v>
      </c>
      <c r="S430">
        <f t="shared" si="32"/>
        <v>0.37</v>
      </c>
    </row>
    <row r="431" spans="1:256" x14ac:dyDescent="0.2">
      <c r="A431" t="s">
        <v>45</v>
      </c>
      <c r="B431">
        <f t="shared" ref="B431:S431" si="33">B244</f>
        <v>0.56000000000000005</v>
      </c>
      <c r="C431">
        <f t="shared" si="33"/>
        <v>0.24000000000000002</v>
      </c>
      <c r="D431">
        <f t="shared" si="33"/>
        <v>0.22</v>
      </c>
      <c r="E431">
        <f t="shared" si="33"/>
        <v>0.30000000000000004</v>
      </c>
      <c r="F431">
        <f t="shared" si="33"/>
        <v>0.22</v>
      </c>
      <c r="G431">
        <f t="shared" si="33"/>
        <v>0.39</v>
      </c>
      <c r="H431">
        <f t="shared" si="33"/>
        <v>0.4</v>
      </c>
      <c r="I431">
        <f t="shared" si="33"/>
        <v>0.57000000000000006</v>
      </c>
      <c r="J431">
        <f t="shared" si="33"/>
        <v>0.42999999999999994</v>
      </c>
      <c r="K431">
        <f t="shared" si="33"/>
        <v>0.52</v>
      </c>
      <c r="L431">
        <f t="shared" si="33"/>
        <v>0.44999999999999996</v>
      </c>
      <c r="M431">
        <f t="shared" si="33"/>
        <v>0.21</v>
      </c>
      <c r="N431">
        <f t="shared" si="33"/>
        <v>0.21</v>
      </c>
      <c r="O431">
        <f t="shared" si="33"/>
        <v>0.27</v>
      </c>
      <c r="P431">
        <f t="shared" si="33"/>
        <v>0.24</v>
      </c>
      <c r="Q431">
        <f t="shared" si="33"/>
        <v>0.5</v>
      </c>
      <c r="R431">
        <f t="shared" si="33"/>
        <v>0.49</v>
      </c>
      <c r="S431">
        <f t="shared" si="33"/>
        <v>0.27</v>
      </c>
    </row>
    <row r="432" spans="1:256" x14ac:dyDescent="0.2">
      <c r="A432" t="s">
        <v>58</v>
      </c>
      <c r="B432">
        <f t="shared" ref="B432:S432" si="34">B279</f>
        <v>0.11000000000000001</v>
      </c>
      <c r="C432">
        <f t="shared" si="34"/>
        <v>0.25</v>
      </c>
      <c r="D432">
        <f t="shared" si="34"/>
        <v>0.38</v>
      </c>
      <c r="E432">
        <f t="shared" si="34"/>
        <v>0.36</v>
      </c>
      <c r="F432">
        <f t="shared" si="34"/>
        <v>0.24000000000000002</v>
      </c>
      <c r="G432">
        <f t="shared" si="34"/>
        <v>0.28999999999999998</v>
      </c>
      <c r="H432">
        <f t="shared" si="34"/>
        <v>0</v>
      </c>
      <c r="I432">
        <f t="shared" si="34"/>
        <v>0.13</v>
      </c>
      <c r="J432">
        <f t="shared" si="34"/>
        <v>0</v>
      </c>
      <c r="K432">
        <f t="shared" si="34"/>
        <v>0.21</v>
      </c>
      <c r="L432">
        <f t="shared" si="34"/>
        <v>0.25</v>
      </c>
      <c r="M432">
        <f t="shared" si="34"/>
        <v>0.43000000000000005</v>
      </c>
      <c r="N432">
        <f t="shared" si="34"/>
        <v>0</v>
      </c>
      <c r="O432">
        <f t="shared" si="34"/>
        <v>0.25</v>
      </c>
      <c r="P432">
        <f t="shared" si="34"/>
        <v>0.32</v>
      </c>
      <c r="Q432">
        <f t="shared" si="34"/>
        <v>0.4</v>
      </c>
      <c r="R432">
        <f t="shared" si="34"/>
        <v>0.09</v>
      </c>
      <c r="S432">
        <f t="shared" si="34"/>
        <v>0</v>
      </c>
    </row>
    <row r="433" spans="1:26" x14ac:dyDescent="0.2">
      <c r="A433" t="s">
        <v>59</v>
      </c>
      <c r="B433">
        <f t="shared" ref="B433:S433" si="35">B314</f>
        <v>0.2</v>
      </c>
      <c r="C433">
        <f t="shared" si="35"/>
        <v>0.32999999999999996</v>
      </c>
      <c r="D433">
        <f t="shared" si="35"/>
        <v>0.24</v>
      </c>
      <c r="E433">
        <f t="shared" si="35"/>
        <v>0.31999999999999995</v>
      </c>
      <c r="F433">
        <f t="shared" si="35"/>
        <v>0.41000000000000003</v>
      </c>
      <c r="G433">
        <f t="shared" si="35"/>
        <v>0.2</v>
      </c>
      <c r="H433">
        <f t="shared" si="35"/>
        <v>0.13</v>
      </c>
      <c r="I433">
        <f t="shared" si="35"/>
        <v>0.25</v>
      </c>
      <c r="J433">
        <f t="shared" si="35"/>
        <v>0.28999999999999998</v>
      </c>
      <c r="K433">
        <f t="shared" si="35"/>
        <v>0.28000000000000003</v>
      </c>
      <c r="L433">
        <f t="shared" si="35"/>
        <v>0.25</v>
      </c>
      <c r="M433">
        <f t="shared" si="35"/>
        <v>0.4</v>
      </c>
      <c r="N433">
        <f t="shared" si="35"/>
        <v>0.2</v>
      </c>
      <c r="O433">
        <f t="shared" si="35"/>
        <v>0.21999999999999997</v>
      </c>
      <c r="P433">
        <f t="shared" si="35"/>
        <v>0.14000000000000001</v>
      </c>
      <c r="Q433">
        <f t="shared" si="35"/>
        <v>0.42000000000000004</v>
      </c>
      <c r="R433">
        <f t="shared" si="35"/>
        <v>0.26</v>
      </c>
      <c r="S433">
        <f t="shared" si="35"/>
        <v>0.24</v>
      </c>
    </row>
    <row r="434" spans="1:26" x14ac:dyDescent="0.2">
      <c r="A434" t="s">
        <v>60</v>
      </c>
      <c r="B434">
        <f t="shared" ref="B434:S434" si="36">B349</f>
        <v>3.9400000000000004</v>
      </c>
      <c r="C434">
        <f t="shared" si="36"/>
        <v>3.92</v>
      </c>
      <c r="D434">
        <f t="shared" si="36"/>
        <v>4.78</v>
      </c>
      <c r="E434">
        <f t="shared" si="36"/>
        <v>4.59</v>
      </c>
      <c r="F434">
        <f t="shared" si="36"/>
        <v>4.1899999999999995</v>
      </c>
      <c r="G434">
        <f t="shared" si="36"/>
        <v>5.1199999999999992</v>
      </c>
      <c r="H434">
        <f t="shared" si="36"/>
        <v>4.8999999999999995</v>
      </c>
      <c r="I434">
        <f t="shared" si="36"/>
        <v>5.56</v>
      </c>
      <c r="J434">
        <f t="shared" si="36"/>
        <v>4.8599999999999994</v>
      </c>
      <c r="K434">
        <f t="shared" si="36"/>
        <v>2.7300000000000004</v>
      </c>
      <c r="L434">
        <f t="shared" si="36"/>
        <v>5.29</v>
      </c>
      <c r="M434">
        <f t="shared" si="36"/>
        <v>2.39</v>
      </c>
      <c r="N434">
        <f t="shared" si="36"/>
        <v>4.55</v>
      </c>
      <c r="O434">
        <f t="shared" si="36"/>
        <v>5.09</v>
      </c>
      <c r="P434">
        <f t="shared" si="36"/>
        <v>5.38</v>
      </c>
      <c r="Q434">
        <f t="shared" si="36"/>
        <v>4.0199999999999996</v>
      </c>
      <c r="R434">
        <f t="shared" si="36"/>
        <v>5.15</v>
      </c>
      <c r="S434">
        <f t="shared" si="36"/>
        <v>3.8899999999999997</v>
      </c>
    </row>
    <row r="435" spans="1:26" x14ac:dyDescent="0.2">
      <c r="A435" t="s">
        <v>61</v>
      </c>
      <c r="B435">
        <f t="shared" ref="B435:S435" si="37">B384</f>
        <v>1.4000000000000004</v>
      </c>
      <c r="C435">
        <f t="shared" si="37"/>
        <v>1.78</v>
      </c>
      <c r="D435">
        <f t="shared" si="37"/>
        <v>2.0600000000000005</v>
      </c>
      <c r="E435">
        <f t="shared" si="37"/>
        <v>3.9200000000000008</v>
      </c>
      <c r="F435">
        <f t="shared" si="37"/>
        <v>2.0300000000000002</v>
      </c>
      <c r="G435">
        <f t="shared" si="37"/>
        <v>2.44</v>
      </c>
      <c r="H435">
        <f t="shared" si="37"/>
        <v>2.63</v>
      </c>
      <c r="I435">
        <f t="shared" si="37"/>
        <v>2.54</v>
      </c>
      <c r="J435">
        <f t="shared" si="37"/>
        <v>2.88</v>
      </c>
      <c r="K435">
        <f t="shared" si="37"/>
        <v>2.08</v>
      </c>
      <c r="L435">
        <f t="shared" si="37"/>
        <v>1.6199999999999999</v>
      </c>
      <c r="M435">
        <f t="shared" si="37"/>
        <v>2.06</v>
      </c>
      <c r="N435">
        <f t="shared" si="37"/>
        <v>3.8400000000000003</v>
      </c>
      <c r="O435">
        <f t="shared" si="37"/>
        <v>2.2600000000000007</v>
      </c>
      <c r="P435">
        <f t="shared" si="37"/>
        <v>2.4500000000000002</v>
      </c>
      <c r="Q435">
        <f t="shared" si="37"/>
        <v>2.66</v>
      </c>
      <c r="R435">
        <f t="shared" si="37"/>
        <v>1.99</v>
      </c>
      <c r="S435">
        <f t="shared" si="37"/>
        <v>2.4799999999999995</v>
      </c>
    </row>
    <row r="436" spans="1:26" x14ac:dyDescent="0.2">
      <c r="A436" t="s">
        <v>62</v>
      </c>
      <c r="B436">
        <f t="shared" ref="B436:S436" si="38">B419</f>
        <v>1.31</v>
      </c>
      <c r="C436">
        <f t="shared" si="38"/>
        <v>1.61</v>
      </c>
      <c r="D436">
        <f t="shared" si="38"/>
        <v>2.16</v>
      </c>
      <c r="E436">
        <f t="shared" si="38"/>
        <v>2.67</v>
      </c>
      <c r="F436">
        <f t="shared" si="38"/>
        <v>1.67</v>
      </c>
      <c r="G436">
        <f t="shared" si="38"/>
        <v>1.87</v>
      </c>
      <c r="H436">
        <f t="shared" si="38"/>
        <v>1.87</v>
      </c>
      <c r="I436">
        <f t="shared" si="38"/>
        <v>2.25</v>
      </c>
      <c r="J436">
        <f t="shared" si="38"/>
        <v>1.8000000000000003</v>
      </c>
      <c r="K436">
        <f t="shared" si="38"/>
        <v>1.27</v>
      </c>
      <c r="L436">
        <f t="shared" si="38"/>
        <v>1.6500000000000001</v>
      </c>
      <c r="M436">
        <f t="shared" si="38"/>
        <v>1.7500000000000002</v>
      </c>
      <c r="N436">
        <f t="shared" si="38"/>
        <v>1.6999999999999997</v>
      </c>
      <c r="O436">
        <f t="shared" si="38"/>
        <v>2.04</v>
      </c>
      <c r="P436">
        <f t="shared" si="38"/>
        <v>1.97</v>
      </c>
      <c r="Q436">
        <f t="shared" si="38"/>
        <v>1.04</v>
      </c>
      <c r="R436">
        <f t="shared" si="38"/>
        <v>2.0900000000000003</v>
      </c>
      <c r="S436">
        <f t="shared" si="38"/>
        <v>0</v>
      </c>
    </row>
    <row r="438" spans="1:26" x14ac:dyDescent="0.2">
      <c r="B438">
        <f t="shared" ref="B438:S438" si="39">SUM(B425:B436)</f>
        <v>13.910000000000004</v>
      </c>
      <c r="C438">
        <f t="shared" si="39"/>
        <v>15.539999999999997</v>
      </c>
      <c r="D438">
        <f t="shared" si="39"/>
        <v>15.530000000000001</v>
      </c>
      <c r="E438">
        <f t="shared" si="39"/>
        <v>19.600000000000001</v>
      </c>
      <c r="F438">
        <f t="shared" si="39"/>
        <v>14.540000000000001</v>
      </c>
      <c r="G438">
        <f t="shared" si="39"/>
        <v>16.25</v>
      </c>
      <c r="H438">
        <f t="shared" si="39"/>
        <v>13.93</v>
      </c>
      <c r="I438">
        <f t="shared" si="39"/>
        <v>18.489999999999998</v>
      </c>
      <c r="J438">
        <f t="shared" si="39"/>
        <v>16.38</v>
      </c>
      <c r="K438">
        <f t="shared" si="39"/>
        <v>15.24</v>
      </c>
      <c r="L438">
        <f t="shared" si="39"/>
        <v>14.09</v>
      </c>
      <c r="M438">
        <f t="shared" si="39"/>
        <v>14.540000000000001</v>
      </c>
      <c r="N438">
        <f t="shared" si="39"/>
        <v>15.509999999999998</v>
      </c>
      <c r="O438">
        <f t="shared" si="39"/>
        <v>15.34</v>
      </c>
      <c r="P438">
        <f t="shared" si="39"/>
        <v>17.57</v>
      </c>
      <c r="Q438">
        <f t="shared" si="39"/>
        <v>15.59</v>
      </c>
      <c r="R438">
        <f t="shared" si="39"/>
        <v>17.59</v>
      </c>
      <c r="S438">
        <f t="shared" si="39"/>
        <v>10.760000000000002</v>
      </c>
    </row>
    <row r="440" spans="1:26" x14ac:dyDescent="0.2">
      <c r="A440" t="s">
        <v>157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'1993'!B433</f>
        <v>0.11000000000000001</v>
      </c>
      <c r="C442">
        <f>'1993'!C433</f>
        <v>0.16</v>
      </c>
      <c r="D442">
        <f>'1993'!D433</f>
        <v>0.1</v>
      </c>
      <c r="E442">
        <f>'1993'!E433</f>
        <v>7.0000000000000007E-2</v>
      </c>
      <c r="F442">
        <f>'1993'!F433</f>
        <v>0.13999999999999999</v>
      </c>
      <c r="G442">
        <f>'1993'!G433</f>
        <v>0.19</v>
      </c>
      <c r="H442">
        <f>'1993'!H433</f>
        <v>0.01</v>
      </c>
      <c r="I442">
        <f>'1993'!I433</f>
        <v>0.11000000000000001</v>
      </c>
      <c r="J442">
        <f>'1993'!J433</f>
        <v>0.08</v>
      </c>
      <c r="K442">
        <f>'1993'!K433</f>
        <v>0.18</v>
      </c>
      <c r="L442">
        <f>'1993'!L433</f>
        <v>0.06</v>
      </c>
      <c r="M442">
        <f>'1993'!M433</f>
        <v>0.14000000000000001</v>
      </c>
      <c r="N442">
        <f>'1993'!N433</f>
        <v>0.02</v>
      </c>
      <c r="O442">
        <f>'1993'!O433</f>
        <v>0.16</v>
      </c>
      <c r="P442">
        <f>'1993'!P433</f>
        <v>0</v>
      </c>
      <c r="Q442">
        <f>'1993'!Q433</f>
        <v>0.2</v>
      </c>
      <c r="R442">
        <f>'1993'!R433</f>
        <v>0.15000000000000002</v>
      </c>
      <c r="S442">
        <f>'1993'!S433</f>
        <v>7.0000000000000007E-2</v>
      </c>
      <c r="T442">
        <f>'1993'!T433</f>
        <v>0</v>
      </c>
      <c r="U442">
        <f>'1993'!U433</f>
        <v>0</v>
      </c>
      <c r="V442">
        <f>'1993'!V433</f>
        <v>0</v>
      </c>
      <c r="W442">
        <f>'1993'!W433</f>
        <v>0</v>
      </c>
      <c r="X442">
        <f>'1993'!X433</f>
        <v>0</v>
      </c>
      <c r="Y442">
        <f>'1993'!Y433</f>
        <v>0</v>
      </c>
      <c r="Z442">
        <f>'1993'!Z433</f>
        <v>0</v>
      </c>
    </row>
    <row r="443" spans="1:26" x14ac:dyDescent="0.2">
      <c r="A443" t="s">
        <v>104</v>
      </c>
      <c r="B443">
        <f>'1993'!B434</f>
        <v>0.65</v>
      </c>
      <c r="C443">
        <f>'1993'!C434</f>
        <v>0.65</v>
      </c>
      <c r="D443">
        <f>'1993'!D434</f>
        <v>0.61</v>
      </c>
      <c r="E443">
        <f>'1993'!E434</f>
        <v>0.62000000000000011</v>
      </c>
      <c r="F443">
        <f>'1993'!F434</f>
        <v>1.1000000000000001</v>
      </c>
      <c r="G443">
        <f>'1993'!G434</f>
        <v>0.57000000000000006</v>
      </c>
      <c r="H443">
        <f>'1993'!H434</f>
        <v>0.46</v>
      </c>
      <c r="I443">
        <f>'1993'!I434</f>
        <v>0.65</v>
      </c>
      <c r="J443">
        <f>'1993'!J434</f>
        <v>0.43999999999999995</v>
      </c>
      <c r="K443">
        <f>'1993'!K434</f>
        <v>0.63</v>
      </c>
      <c r="L443">
        <f>'1993'!L434</f>
        <v>0.44999999999999996</v>
      </c>
      <c r="M443">
        <f>'1993'!M434</f>
        <v>0.68</v>
      </c>
      <c r="N443">
        <f>'1993'!N434</f>
        <v>0.5</v>
      </c>
      <c r="O443">
        <f>'1993'!O434</f>
        <v>0.67999999999999994</v>
      </c>
      <c r="P443">
        <f>'1993'!P434</f>
        <v>0.66</v>
      </c>
      <c r="Q443">
        <f>'1993'!Q434</f>
        <v>0.9</v>
      </c>
      <c r="R443">
        <f>'1993'!R434</f>
        <v>0.51</v>
      </c>
      <c r="S443">
        <f>'1993'!S434</f>
        <v>0.60000000000000009</v>
      </c>
      <c r="T443">
        <f>'1993'!T434</f>
        <v>0</v>
      </c>
      <c r="U443">
        <f>'1993'!U434</f>
        <v>0</v>
      </c>
      <c r="V443">
        <f>'1993'!V434</f>
        <v>0</v>
      </c>
      <c r="W443">
        <f>'1993'!W434</f>
        <v>0</v>
      </c>
      <c r="X443">
        <f>'1993'!X434</f>
        <v>0</v>
      </c>
      <c r="Y443">
        <f>'1993'!Y434</f>
        <v>0</v>
      </c>
      <c r="Z443">
        <f>'1993'!Z434</f>
        <v>0</v>
      </c>
    </row>
    <row r="444" spans="1:26" x14ac:dyDescent="0.2">
      <c r="A444" t="s">
        <v>61</v>
      </c>
      <c r="B444">
        <f>'1993'!B435</f>
        <v>2</v>
      </c>
      <c r="C444">
        <f>'1993'!C435</f>
        <v>1.35</v>
      </c>
      <c r="D444">
        <f>'1993'!D435</f>
        <v>0.91000000000000014</v>
      </c>
      <c r="E444">
        <f>'1993'!E435</f>
        <v>1.61</v>
      </c>
      <c r="F444">
        <f>'1993'!F435</f>
        <v>1.25</v>
      </c>
      <c r="G444">
        <f>'1993'!G435</f>
        <v>1.08</v>
      </c>
      <c r="H444">
        <f>'1993'!H435</f>
        <v>1.98</v>
      </c>
      <c r="I444">
        <f>'1993'!I435</f>
        <v>2</v>
      </c>
      <c r="J444">
        <f>'1993'!J435</f>
        <v>1.2200000000000002</v>
      </c>
      <c r="K444">
        <f>'1993'!K435</f>
        <v>1.4</v>
      </c>
      <c r="L444">
        <f>'1993'!L435</f>
        <v>1.5100000000000002</v>
      </c>
      <c r="M444">
        <f>'1993'!M435</f>
        <v>0.55000000000000004</v>
      </c>
      <c r="N444">
        <f>'1993'!N435</f>
        <v>1.02</v>
      </c>
      <c r="O444">
        <f>'1993'!O435</f>
        <v>1.58</v>
      </c>
      <c r="P444">
        <f>'1993'!P435</f>
        <v>1.79</v>
      </c>
      <c r="Q444">
        <f>'1993'!Q435</f>
        <v>0.29000000000000004</v>
      </c>
      <c r="R444">
        <f>'1993'!R435</f>
        <v>1.1600000000000001</v>
      </c>
      <c r="S444">
        <f>'1993'!S435</f>
        <v>1.4500000000000002</v>
      </c>
      <c r="T444">
        <f>'1993'!T435</f>
        <v>0</v>
      </c>
      <c r="U444">
        <f>'1993'!U435</f>
        <v>0</v>
      </c>
      <c r="V444">
        <f>'1993'!V435</f>
        <v>0</v>
      </c>
      <c r="W444">
        <f>'1993'!W435</f>
        <v>0</v>
      </c>
      <c r="X444">
        <f>'1993'!X435</f>
        <v>0</v>
      </c>
      <c r="Y444">
        <f>'1993'!Y435</f>
        <v>0</v>
      </c>
      <c r="Z444">
        <f>'1993'!Z435</f>
        <v>0</v>
      </c>
    </row>
    <row r="445" spans="1:26" x14ac:dyDescent="0.2">
      <c r="A445" t="s">
        <v>62</v>
      </c>
      <c r="B445">
        <f>'1993'!B436</f>
        <v>0.87</v>
      </c>
      <c r="C445">
        <f>'1993'!C436</f>
        <v>0.89</v>
      </c>
      <c r="D445">
        <f>'1993'!D436</f>
        <v>2.38</v>
      </c>
      <c r="E445">
        <f>'1993'!E436</f>
        <v>1.7000000000000002</v>
      </c>
      <c r="F445">
        <f>'1993'!F436</f>
        <v>1.7999999999999998</v>
      </c>
      <c r="G445">
        <f>'1993'!G436</f>
        <v>0.62000000000000011</v>
      </c>
      <c r="H445">
        <f>'1993'!H436</f>
        <v>2.21</v>
      </c>
      <c r="I445">
        <f>'1993'!I436</f>
        <v>0.87</v>
      </c>
      <c r="J445">
        <f>'1993'!J436</f>
        <v>1.8400000000000003</v>
      </c>
      <c r="K445">
        <f>'1993'!K436</f>
        <v>1.05</v>
      </c>
      <c r="L445">
        <f>'1993'!L436</f>
        <v>1.83</v>
      </c>
      <c r="M445">
        <f>'1993'!M436</f>
        <v>1.3900000000000003</v>
      </c>
      <c r="N445">
        <f>'1993'!N436</f>
        <v>1.7099999999999997</v>
      </c>
      <c r="O445">
        <f>'1993'!O436</f>
        <v>0.92</v>
      </c>
      <c r="P445">
        <f>'1993'!P436</f>
        <v>2.0499999999999998</v>
      </c>
      <c r="Q445">
        <f>'1993'!Q436</f>
        <v>1</v>
      </c>
      <c r="R445">
        <f>'1993'!R436</f>
        <v>2.0099999999999998</v>
      </c>
      <c r="S445">
        <f>'1993'!S436</f>
        <v>1.8599999999999999</v>
      </c>
      <c r="T445">
        <f>'1993'!T436</f>
        <v>0</v>
      </c>
      <c r="U445">
        <f>'1993'!U436</f>
        <v>0</v>
      </c>
      <c r="V445">
        <f>'1993'!V436</f>
        <v>0</v>
      </c>
      <c r="W445">
        <f>'1993'!W436</f>
        <v>0</v>
      </c>
      <c r="X445">
        <f>'1993'!X436</f>
        <v>0</v>
      </c>
      <c r="Y445">
        <f>'1993'!Y436</f>
        <v>0</v>
      </c>
      <c r="Z445">
        <f>'1993'!Z436</f>
        <v>0</v>
      </c>
    </row>
    <row r="446" spans="1:26" x14ac:dyDescent="0.2">
      <c r="A446" t="s">
        <v>98</v>
      </c>
      <c r="B446">
        <f>B425</f>
        <v>1.4500000000000004</v>
      </c>
      <c r="C446">
        <f>C425</f>
        <v>0.73</v>
      </c>
      <c r="D446">
        <f t="shared" ref="D446:R446" si="40">D425</f>
        <v>1.2500000000000004</v>
      </c>
      <c r="E446">
        <f t="shared" si="40"/>
        <v>2.2400000000000002</v>
      </c>
      <c r="F446">
        <f t="shared" si="40"/>
        <v>0.91</v>
      </c>
      <c r="G446">
        <f t="shared" si="40"/>
        <v>1.5700000000000003</v>
      </c>
      <c r="H446">
        <f t="shared" si="40"/>
        <v>0.78</v>
      </c>
      <c r="I446">
        <f t="shared" si="40"/>
        <v>1.4500000000000004</v>
      </c>
      <c r="J446">
        <f t="shared" si="40"/>
        <v>2.02</v>
      </c>
      <c r="K446">
        <f t="shared" si="40"/>
        <v>1.53</v>
      </c>
      <c r="L446">
        <f t="shared" si="40"/>
        <v>0.78</v>
      </c>
      <c r="M446">
        <f t="shared" si="40"/>
        <v>1.3000000000000003</v>
      </c>
      <c r="N446">
        <f t="shared" si="40"/>
        <v>1.65</v>
      </c>
      <c r="O446">
        <f t="shared" si="40"/>
        <v>1.1600000000000001</v>
      </c>
      <c r="P446">
        <f t="shared" si="40"/>
        <v>1.3900000000000001</v>
      </c>
      <c r="Q446">
        <f t="shared" si="40"/>
        <v>1.1000000000000003</v>
      </c>
      <c r="R446">
        <f t="shared" si="40"/>
        <v>1.3</v>
      </c>
    </row>
    <row r="447" spans="1:26" x14ac:dyDescent="0.2">
      <c r="A447" t="s">
        <v>103</v>
      </c>
      <c r="B447">
        <f t="shared" ref="B447:R453" si="41">B426</f>
        <v>1.3800000000000001</v>
      </c>
      <c r="C447">
        <f t="shared" si="41"/>
        <v>1.7599999999999998</v>
      </c>
      <c r="D447">
        <f t="shared" si="41"/>
        <v>1.1000000000000001</v>
      </c>
      <c r="E447">
        <f t="shared" si="41"/>
        <v>0.77</v>
      </c>
      <c r="F447">
        <f t="shared" si="41"/>
        <v>0.66999999999999993</v>
      </c>
      <c r="G447">
        <f t="shared" si="41"/>
        <v>0.47</v>
      </c>
      <c r="H447">
        <f t="shared" si="41"/>
        <v>0.74</v>
      </c>
      <c r="I447">
        <f t="shared" si="41"/>
        <v>1.3800000000000001</v>
      </c>
      <c r="J447">
        <f t="shared" si="41"/>
        <v>0.73000000000000009</v>
      </c>
      <c r="K447">
        <f t="shared" si="41"/>
        <v>1.57</v>
      </c>
      <c r="L447">
        <f t="shared" si="41"/>
        <v>0.87999999999999989</v>
      </c>
      <c r="M447">
        <f t="shared" si="41"/>
        <v>1.9900000000000002</v>
      </c>
      <c r="N447">
        <f t="shared" si="41"/>
        <v>0.49</v>
      </c>
      <c r="O447">
        <f t="shared" si="41"/>
        <v>0.61999999999999988</v>
      </c>
      <c r="P447">
        <f t="shared" si="41"/>
        <v>0.72000000000000008</v>
      </c>
      <c r="Q447">
        <f t="shared" si="41"/>
        <v>0.99999999999999989</v>
      </c>
      <c r="R447">
        <f t="shared" si="41"/>
        <v>1.9100000000000001</v>
      </c>
    </row>
    <row r="448" spans="1:26" x14ac:dyDescent="0.2">
      <c r="A448" t="s">
        <v>139</v>
      </c>
      <c r="B448">
        <f t="shared" si="41"/>
        <v>0.78</v>
      </c>
      <c r="C448">
        <f t="shared" si="41"/>
        <v>0.41</v>
      </c>
      <c r="D448">
        <f t="shared" si="41"/>
        <v>0.47</v>
      </c>
      <c r="E448">
        <f t="shared" si="41"/>
        <v>0.62</v>
      </c>
      <c r="F448">
        <f t="shared" si="41"/>
        <v>0.45999999999999996</v>
      </c>
      <c r="G448">
        <f t="shared" si="41"/>
        <v>0.53</v>
      </c>
      <c r="H448">
        <f t="shared" si="41"/>
        <v>0.37</v>
      </c>
      <c r="I448">
        <f t="shared" si="41"/>
        <v>0.78</v>
      </c>
      <c r="J448">
        <f t="shared" si="41"/>
        <v>0.51999999999999991</v>
      </c>
      <c r="K448">
        <f t="shared" si="41"/>
        <v>0.47</v>
      </c>
      <c r="L448">
        <f t="shared" si="41"/>
        <v>0.42</v>
      </c>
      <c r="M448">
        <f t="shared" si="41"/>
        <v>0.38</v>
      </c>
      <c r="N448">
        <f t="shared" si="41"/>
        <v>0.43000000000000005</v>
      </c>
      <c r="O448">
        <f t="shared" si="41"/>
        <v>0.35</v>
      </c>
      <c r="P448">
        <f t="shared" si="41"/>
        <v>0.59000000000000008</v>
      </c>
      <c r="Q448">
        <f t="shared" si="41"/>
        <v>0.3</v>
      </c>
      <c r="R448">
        <f t="shared" si="41"/>
        <v>0.82000000000000006</v>
      </c>
    </row>
    <row r="449" spans="1:18" x14ac:dyDescent="0.2">
      <c r="A449" t="s">
        <v>41</v>
      </c>
      <c r="B449">
        <f t="shared" si="41"/>
        <v>1.1300000000000001</v>
      </c>
      <c r="C449">
        <f t="shared" si="41"/>
        <v>1.63</v>
      </c>
      <c r="D449">
        <f t="shared" si="41"/>
        <v>1.52</v>
      </c>
      <c r="E449">
        <f t="shared" si="41"/>
        <v>1.4300000000000002</v>
      </c>
      <c r="F449">
        <f t="shared" si="41"/>
        <v>1.4700000000000002</v>
      </c>
      <c r="G449">
        <f t="shared" si="41"/>
        <v>1.31</v>
      </c>
      <c r="H449">
        <f t="shared" si="41"/>
        <v>0.95</v>
      </c>
      <c r="I449">
        <f t="shared" si="41"/>
        <v>1.58</v>
      </c>
      <c r="J449">
        <f t="shared" si="41"/>
        <v>1.41</v>
      </c>
      <c r="K449">
        <f t="shared" si="41"/>
        <v>1.6300000000000001</v>
      </c>
      <c r="L449">
        <f t="shared" si="41"/>
        <v>1.01</v>
      </c>
      <c r="M449">
        <f t="shared" si="41"/>
        <v>1.26</v>
      </c>
      <c r="N449">
        <f t="shared" si="41"/>
        <v>1.06</v>
      </c>
      <c r="O449">
        <f t="shared" si="41"/>
        <v>1.35</v>
      </c>
      <c r="P449">
        <f t="shared" si="41"/>
        <v>1.6400000000000001</v>
      </c>
      <c r="Q449">
        <f t="shared" si="41"/>
        <v>1.5500000000000003</v>
      </c>
      <c r="R449">
        <f t="shared" si="41"/>
        <v>1.4</v>
      </c>
    </row>
    <row r="450" spans="1:18" x14ac:dyDescent="0.2">
      <c r="A450" t="s">
        <v>42</v>
      </c>
      <c r="B450">
        <f t="shared" si="41"/>
        <v>0.95000000000000018</v>
      </c>
      <c r="C450">
        <f t="shared" si="41"/>
        <v>1.59</v>
      </c>
      <c r="D450">
        <f t="shared" si="41"/>
        <v>0.36</v>
      </c>
      <c r="E450">
        <f t="shared" si="41"/>
        <v>1.04</v>
      </c>
      <c r="F450">
        <f t="shared" si="41"/>
        <v>1.26</v>
      </c>
      <c r="G450">
        <f t="shared" si="41"/>
        <v>1.19</v>
      </c>
      <c r="H450">
        <f t="shared" si="41"/>
        <v>0.82000000000000006</v>
      </c>
      <c r="I450">
        <f t="shared" si="41"/>
        <v>1.1000000000000001</v>
      </c>
      <c r="J450">
        <f t="shared" si="41"/>
        <v>0.69000000000000006</v>
      </c>
      <c r="K450">
        <f t="shared" si="41"/>
        <v>1.7400000000000002</v>
      </c>
      <c r="L450">
        <f t="shared" si="41"/>
        <v>1.05</v>
      </c>
      <c r="M450">
        <f t="shared" si="41"/>
        <v>1.3900000000000001</v>
      </c>
      <c r="N450">
        <f t="shared" si="41"/>
        <v>0.79</v>
      </c>
      <c r="O450">
        <f t="shared" si="41"/>
        <v>0.90999999999999992</v>
      </c>
      <c r="P450">
        <f t="shared" si="41"/>
        <v>1.5000000000000002</v>
      </c>
      <c r="Q450">
        <f t="shared" si="41"/>
        <v>1.5</v>
      </c>
      <c r="R450">
        <f t="shared" si="41"/>
        <v>1.22</v>
      </c>
    </row>
    <row r="451" spans="1:18" x14ac:dyDescent="0.2">
      <c r="A451" t="s">
        <v>43</v>
      </c>
      <c r="B451">
        <f t="shared" si="41"/>
        <v>0.7</v>
      </c>
      <c r="C451">
        <f t="shared" si="41"/>
        <v>1.2899999999999998</v>
      </c>
      <c r="D451">
        <f t="shared" si="41"/>
        <v>0.99</v>
      </c>
      <c r="E451">
        <f t="shared" si="41"/>
        <v>1.34</v>
      </c>
      <c r="F451">
        <f t="shared" si="41"/>
        <v>1.01</v>
      </c>
      <c r="G451">
        <f t="shared" si="41"/>
        <v>0.87</v>
      </c>
      <c r="H451">
        <f t="shared" si="41"/>
        <v>0.33999999999999997</v>
      </c>
      <c r="I451">
        <f t="shared" si="41"/>
        <v>0.90000000000000013</v>
      </c>
      <c r="J451">
        <f t="shared" si="41"/>
        <v>0.75</v>
      </c>
      <c r="K451">
        <f t="shared" si="41"/>
        <v>1.21</v>
      </c>
      <c r="L451">
        <f t="shared" si="41"/>
        <v>0.44000000000000006</v>
      </c>
      <c r="M451">
        <f t="shared" si="41"/>
        <v>0.98000000000000009</v>
      </c>
      <c r="N451">
        <f t="shared" si="41"/>
        <v>0.59</v>
      </c>
      <c r="O451">
        <f t="shared" si="41"/>
        <v>0.82000000000000006</v>
      </c>
      <c r="P451">
        <f t="shared" si="41"/>
        <v>1.23</v>
      </c>
      <c r="Q451">
        <f t="shared" si="41"/>
        <v>1.0999999999999999</v>
      </c>
      <c r="R451">
        <f t="shared" si="41"/>
        <v>0.87</v>
      </c>
    </row>
    <row r="452" spans="1:18" x14ac:dyDescent="0.2">
      <c r="A452" t="s">
        <v>45</v>
      </c>
      <c r="B452">
        <f t="shared" si="41"/>
        <v>0.56000000000000005</v>
      </c>
      <c r="C452">
        <f t="shared" si="41"/>
        <v>0.24000000000000002</v>
      </c>
      <c r="D452">
        <f t="shared" si="41"/>
        <v>0.22</v>
      </c>
      <c r="E452">
        <f t="shared" si="41"/>
        <v>0.30000000000000004</v>
      </c>
      <c r="F452">
        <f t="shared" si="41"/>
        <v>0.22</v>
      </c>
      <c r="G452">
        <f t="shared" si="41"/>
        <v>0.39</v>
      </c>
      <c r="H452">
        <f t="shared" si="41"/>
        <v>0.4</v>
      </c>
      <c r="I452">
        <f t="shared" si="41"/>
        <v>0.57000000000000006</v>
      </c>
      <c r="J452">
        <f t="shared" si="41"/>
        <v>0.42999999999999994</v>
      </c>
      <c r="K452">
        <f t="shared" si="41"/>
        <v>0.52</v>
      </c>
      <c r="L452">
        <f t="shared" si="41"/>
        <v>0.44999999999999996</v>
      </c>
      <c r="M452">
        <f t="shared" si="41"/>
        <v>0.21</v>
      </c>
      <c r="N452">
        <f t="shared" si="41"/>
        <v>0.21</v>
      </c>
      <c r="O452">
        <f t="shared" si="41"/>
        <v>0.27</v>
      </c>
      <c r="P452">
        <f t="shared" si="41"/>
        <v>0.24</v>
      </c>
      <c r="Q452">
        <f t="shared" si="41"/>
        <v>0.5</v>
      </c>
      <c r="R452">
        <f t="shared" si="41"/>
        <v>0.49</v>
      </c>
    </row>
    <row r="453" spans="1:18" x14ac:dyDescent="0.2">
      <c r="A453" t="s">
        <v>106</v>
      </c>
      <c r="B453">
        <f t="shared" si="41"/>
        <v>0.11000000000000001</v>
      </c>
      <c r="C453">
        <f t="shared" si="41"/>
        <v>0.25</v>
      </c>
      <c r="D453">
        <f t="shared" si="41"/>
        <v>0.38</v>
      </c>
      <c r="E453">
        <f t="shared" si="41"/>
        <v>0.36</v>
      </c>
      <c r="F453">
        <f t="shared" si="41"/>
        <v>0.24000000000000002</v>
      </c>
      <c r="G453">
        <f t="shared" si="41"/>
        <v>0.28999999999999998</v>
      </c>
      <c r="H453">
        <f t="shared" si="41"/>
        <v>0</v>
      </c>
      <c r="I453">
        <f t="shared" si="41"/>
        <v>0.13</v>
      </c>
      <c r="J453">
        <f t="shared" si="41"/>
        <v>0</v>
      </c>
      <c r="K453">
        <f t="shared" si="41"/>
        <v>0.21</v>
      </c>
      <c r="L453">
        <f t="shared" si="41"/>
        <v>0.25</v>
      </c>
      <c r="M453">
        <f t="shared" si="41"/>
        <v>0.43000000000000005</v>
      </c>
      <c r="N453">
        <f t="shared" si="41"/>
        <v>0</v>
      </c>
      <c r="O453">
        <f t="shared" si="41"/>
        <v>0.25</v>
      </c>
      <c r="P453">
        <f t="shared" si="41"/>
        <v>0.32</v>
      </c>
      <c r="Q453">
        <f t="shared" si="41"/>
        <v>0.4</v>
      </c>
      <c r="R453">
        <f t="shared" si="41"/>
        <v>0.09</v>
      </c>
    </row>
    <row r="455" spans="1:18" x14ac:dyDescent="0.2">
      <c r="B455">
        <f>SUM(B442:B454)</f>
        <v>10.69</v>
      </c>
      <c r="C455">
        <f>SUM(C442:C454)</f>
        <v>10.95</v>
      </c>
      <c r="D455">
        <f t="shared" ref="D455:R455" si="42">SUM(D442:D454)</f>
        <v>10.290000000000001</v>
      </c>
      <c r="E455">
        <f t="shared" si="42"/>
        <v>12.100000000000001</v>
      </c>
      <c r="F455">
        <f t="shared" si="42"/>
        <v>10.530000000000001</v>
      </c>
      <c r="G455">
        <f t="shared" si="42"/>
        <v>9.0799999999999983</v>
      </c>
      <c r="H455">
        <f t="shared" si="42"/>
        <v>9.06</v>
      </c>
      <c r="I455">
        <f t="shared" si="42"/>
        <v>11.520000000000001</v>
      </c>
      <c r="J455">
        <f t="shared" si="42"/>
        <v>10.129999999999999</v>
      </c>
      <c r="K455">
        <f t="shared" si="42"/>
        <v>12.14</v>
      </c>
      <c r="L455">
        <f t="shared" si="42"/>
        <v>9.129999999999999</v>
      </c>
      <c r="M455">
        <f t="shared" si="42"/>
        <v>10.700000000000001</v>
      </c>
      <c r="N455">
        <f t="shared" si="42"/>
        <v>8.4700000000000024</v>
      </c>
      <c r="O455">
        <f t="shared" si="42"/>
        <v>9.07</v>
      </c>
      <c r="P455">
        <f t="shared" si="42"/>
        <v>12.13</v>
      </c>
      <c r="Q455">
        <f t="shared" si="42"/>
        <v>9.84</v>
      </c>
      <c r="R455">
        <f t="shared" si="42"/>
        <v>11.93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N455"/>
  <sheetViews>
    <sheetView topLeftCell="A417" workbookViewId="0">
      <selection activeCell="B442" sqref="B442"/>
    </sheetView>
  </sheetViews>
  <sheetFormatPr defaultColWidth="10.28515625" defaultRowHeight="12.75" x14ac:dyDescent="0.2"/>
  <cols>
    <col min="1" max="1" width="11.85546875" customWidth="1"/>
    <col min="2" max="9" width="10.28515625" customWidth="1"/>
    <col min="10" max="10" width="12.5703125" customWidth="1"/>
    <col min="11" max="11" width="7.5703125" customWidth="1"/>
    <col min="12" max="12" width="10.28515625" customWidth="1"/>
    <col min="13" max="13" width="13.42578125" customWidth="1"/>
    <col min="14" max="14" width="9.140625" customWidth="1"/>
    <col min="15" max="16" width="10.28515625" customWidth="1"/>
    <col min="17" max="17" width="10.85546875" customWidth="1"/>
    <col min="18" max="35" width="10.28515625" customWidth="1"/>
    <col min="36" max="36" width="12.7109375" customWidth="1"/>
    <col min="37" max="38" width="10.28515625" customWidth="1"/>
    <col min="39" max="39" width="13.140625" customWidth="1"/>
    <col min="40" max="42" width="10.28515625" customWidth="1"/>
    <col min="43" max="43" width="11.42578125" customWidth="1"/>
  </cols>
  <sheetData>
    <row r="1" spans="1:66" x14ac:dyDescent="0.2">
      <c r="A1" s="7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1995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1995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1995</v>
      </c>
    </row>
    <row r="3" spans="1:66" x14ac:dyDescent="0.2">
      <c r="A3">
        <v>1</v>
      </c>
      <c r="T3">
        <v>1</v>
      </c>
      <c r="Z3" s="73" t="s">
        <v>21</v>
      </c>
      <c r="AB3">
        <f t="shared" ref="AB3:AR3" si="0">B34</f>
        <v>1.3199999999999998</v>
      </c>
      <c r="AC3">
        <f t="shared" si="0"/>
        <v>1.49</v>
      </c>
      <c r="AD3">
        <f t="shared" si="0"/>
        <v>2.0699999999999998</v>
      </c>
      <c r="AE3">
        <f t="shared" si="0"/>
        <v>2.79</v>
      </c>
      <c r="AF3">
        <f t="shared" si="0"/>
        <v>1.9300000000000002</v>
      </c>
      <c r="AG3">
        <f t="shared" si="0"/>
        <v>1.6900000000000002</v>
      </c>
      <c r="AH3">
        <f t="shared" si="0"/>
        <v>1.93</v>
      </c>
      <c r="AI3">
        <f t="shared" si="0"/>
        <v>2.2000000000000002</v>
      </c>
      <c r="AJ3">
        <f t="shared" si="0"/>
        <v>2.1700000000000004</v>
      </c>
      <c r="AK3">
        <f t="shared" si="0"/>
        <v>0.97</v>
      </c>
      <c r="AL3">
        <f t="shared" si="0"/>
        <v>1.6099999999999999</v>
      </c>
      <c r="AM3">
        <f t="shared" si="0"/>
        <v>1.3400000000000003</v>
      </c>
      <c r="AN3">
        <f t="shared" si="0"/>
        <v>1.94</v>
      </c>
      <c r="AO3">
        <f t="shared" si="0"/>
        <v>1.8400000000000003</v>
      </c>
      <c r="AP3">
        <f t="shared" si="0"/>
        <v>2.27</v>
      </c>
      <c r="AQ3">
        <f t="shared" si="0"/>
        <v>1.03</v>
      </c>
      <c r="AR3">
        <f t="shared" si="0"/>
        <v>1.41</v>
      </c>
      <c r="AV3" s="6" t="s">
        <v>28</v>
      </c>
      <c r="AX3">
        <v>0.11</v>
      </c>
      <c r="AY3">
        <v>0.25</v>
      </c>
      <c r="AZ3">
        <v>0.38</v>
      </c>
      <c r="BA3">
        <v>0.36</v>
      </c>
      <c r="BB3">
        <v>0.24</v>
      </c>
      <c r="BC3">
        <v>0.28999999999999998</v>
      </c>
      <c r="BD3">
        <v>0</v>
      </c>
      <c r="BE3">
        <v>0.13</v>
      </c>
      <c r="BF3">
        <v>0</v>
      </c>
      <c r="BG3">
        <v>0.21</v>
      </c>
      <c r="BH3">
        <v>0.25</v>
      </c>
      <c r="BI3">
        <v>0.43</v>
      </c>
      <c r="BJ3">
        <v>0</v>
      </c>
      <c r="BK3">
        <v>0.25</v>
      </c>
      <c r="BL3">
        <v>0.32</v>
      </c>
      <c r="BM3">
        <v>0.4</v>
      </c>
      <c r="BN3">
        <v>0.09</v>
      </c>
    </row>
    <row r="4" spans="1:66" x14ac:dyDescent="0.2">
      <c r="A4">
        <v>2</v>
      </c>
      <c r="T4">
        <v>2</v>
      </c>
      <c r="Z4" s="73" t="s">
        <v>22</v>
      </c>
      <c r="AB4">
        <f t="shared" ref="AB4:AR4" si="1">B69</f>
        <v>0.89000000000000012</v>
      </c>
      <c r="AC4">
        <f t="shared" si="1"/>
        <v>1.79</v>
      </c>
      <c r="AD4">
        <f t="shared" si="1"/>
        <v>1.4800000000000002</v>
      </c>
      <c r="AE4">
        <f t="shared" si="1"/>
        <v>2</v>
      </c>
      <c r="AF4">
        <f t="shared" si="1"/>
        <v>1.4300000000000002</v>
      </c>
      <c r="AG4">
        <f t="shared" si="1"/>
        <v>1.24</v>
      </c>
      <c r="AH4">
        <f t="shared" si="1"/>
        <v>0.88</v>
      </c>
      <c r="AI4">
        <f t="shared" si="1"/>
        <v>1.44</v>
      </c>
      <c r="AJ4">
        <f t="shared" si="1"/>
        <v>1.31</v>
      </c>
      <c r="AK4">
        <f t="shared" si="1"/>
        <v>1.6800000000000002</v>
      </c>
      <c r="AL4">
        <f t="shared" si="1"/>
        <v>0.9</v>
      </c>
      <c r="AM4">
        <f t="shared" si="1"/>
        <v>1.3</v>
      </c>
      <c r="AN4">
        <f t="shared" si="1"/>
        <v>1.71</v>
      </c>
      <c r="AO4">
        <f t="shared" si="1"/>
        <v>1.25</v>
      </c>
      <c r="AP4">
        <f t="shared" si="1"/>
        <v>1.87</v>
      </c>
      <c r="AQ4">
        <f t="shared" si="1"/>
        <v>1.8800000000000001</v>
      </c>
      <c r="AR4">
        <f t="shared" si="1"/>
        <v>1.0499999999999998</v>
      </c>
      <c r="AV4" s="6" t="s">
        <v>29</v>
      </c>
      <c r="AX4">
        <v>0.2</v>
      </c>
      <c r="AY4">
        <v>0.33</v>
      </c>
      <c r="AZ4">
        <v>0.24</v>
      </c>
      <c r="BA4">
        <v>0.32</v>
      </c>
      <c r="BB4">
        <v>0.41</v>
      </c>
      <c r="BC4">
        <v>0.2</v>
      </c>
      <c r="BD4">
        <v>0.13</v>
      </c>
      <c r="BE4">
        <v>0.25</v>
      </c>
      <c r="BF4">
        <v>0.28999999999999998</v>
      </c>
      <c r="BG4">
        <v>0.28000000000000003</v>
      </c>
      <c r="BH4">
        <v>0.25</v>
      </c>
      <c r="BI4">
        <v>0.4</v>
      </c>
      <c r="BJ4">
        <v>0.2</v>
      </c>
      <c r="BK4">
        <v>0.22</v>
      </c>
      <c r="BL4">
        <v>0.14000000000000001</v>
      </c>
      <c r="BM4">
        <v>0.42</v>
      </c>
      <c r="BN4">
        <v>0.26</v>
      </c>
    </row>
    <row r="5" spans="1:66" x14ac:dyDescent="0.2">
      <c r="A5">
        <v>3</v>
      </c>
      <c r="T5">
        <v>3</v>
      </c>
      <c r="Z5" s="73" t="s">
        <v>23</v>
      </c>
      <c r="AB5">
        <f t="shared" ref="AB5:AR5" si="2">B104</f>
        <v>1.2300000000000002</v>
      </c>
      <c r="AC5">
        <f t="shared" si="2"/>
        <v>1.9299999999999997</v>
      </c>
      <c r="AD5">
        <f t="shared" si="2"/>
        <v>2.13</v>
      </c>
      <c r="AE5">
        <f t="shared" si="2"/>
        <v>2.31</v>
      </c>
      <c r="AF5">
        <f t="shared" si="2"/>
        <v>1.9500000000000002</v>
      </c>
      <c r="AG5">
        <f t="shared" si="2"/>
        <v>1.9200000000000002</v>
      </c>
      <c r="AH5">
        <f t="shared" si="2"/>
        <v>1.8599999999999999</v>
      </c>
      <c r="AI5">
        <f t="shared" si="2"/>
        <v>2.1500000000000004</v>
      </c>
      <c r="AJ5">
        <f t="shared" si="2"/>
        <v>1.85</v>
      </c>
      <c r="AK5">
        <f t="shared" si="2"/>
        <v>2</v>
      </c>
      <c r="AL5">
        <f t="shared" si="2"/>
        <v>1.88</v>
      </c>
      <c r="AM5">
        <f t="shared" si="2"/>
        <v>1.81</v>
      </c>
      <c r="AN5">
        <f t="shared" si="2"/>
        <v>1.9800000000000002</v>
      </c>
      <c r="AO5">
        <f t="shared" si="2"/>
        <v>2.0499999999999998</v>
      </c>
      <c r="AP5">
        <f t="shared" si="2"/>
        <v>2.29</v>
      </c>
      <c r="AQ5">
        <f t="shared" si="2"/>
        <v>1.94</v>
      </c>
      <c r="AR5">
        <f t="shared" si="2"/>
        <v>2.1100000000000003</v>
      </c>
      <c r="AV5" s="6" t="s">
        <v>30</v>
      </c>
      <c r="AX5">
        <v>3.94</v>
      </c>
      <c r="AY5">
        <v>3.92</v>
      </c>
      <c r="AZ5">
        <v>4.78</v>
      </c>
      <c r="BA5">
        <v>4.59</v>
      </c>
      <c r="BB5">
        <v>4.1900000000000004</v>
      </c>
      <c r="BC5">
        <v>5.12</v>
      </c>
      <c r="BD5">
        <v>4.9000000000000004</v>
      </c>
      <c r="BE5">
        <v>5.56</v>
      </c>
      <c r="BF5">
        <v>4.8600000000000003</v>
      </c>
      <c r="BG5">
        <v>2.73</v>
      </c>
      <c r="BH5">
        <v>5.29</v>
      </c>
      <c r="BI5">
        <v>2.39</v>
      </c>
      <c r="BJ5">
        <v>4.55</v>
      </c>
      <c r="BK5">
        <v>5.09</v>
      </c>
      <c r="BL5">
        <v>5.38</v>
      </c>
      <c r="BM5">
        <v>4.0199999999999996</v>
      </c>
      <c r="BN5">
        <v>5.15</v>
      </c>
    </row>
    <row r="6" spans="1:66" x14ac:dyDescent="0.2">
      <c r="A6">
        <v>4</v>
      </c>
      <c r="T6">
        <v>4</v>
      </c>
      <c r="Z6" s="73" t="s">
        <v>24</v>
      </c>
      <c r="AB6">
        <f t="shared" ref="AB6:AR6" si="3">B139</f>
        <v>1.2000000000000002</v>
      </c>
      <c r="AC6">
        <f t="shared" si="3"/>
        <v>1.7100000000000002</v>
      </c>
      <c r="AD6">
        <f t="shared" si="3"/>
        <v>2.06</v>
      </c>
      <c r="AE6">
        <f t="shared" si="3"/>
        <v>2.02</v>
      </c>
      <c r="AF6">
        <f t="shared" si="3"/>
        <v>1.7800000000000002</v>
      </c>
      <c r="AG6">
        <f t="shared" si="3"/>
        <v>1.5499999999999998</v>
      </c>
      <c r="AH6">
        <f t="shared" si="3"/>
        <v>1.3900000000000001</v>
      </c>
      <c r="AI6">
        <f t="shared" si="3"/>
        <v>1.9500000000000002</v>
      </c>
      <c r="AJ6">
        <f t="shared" si="3"/>
        <v>1.55</v>
      </c>
      <c r="AK6">
        <f t="shared" si="3"/>
        <v>2.4300000000000002</v>
      </c>
      <c r="AL6">
        <f t="shared" si="3"/>
        <v>1.4800000000000004</v>
      </c>
      <c r="AM6">
        <f t="shared" si="3"/>
        <v>1.52</v>
      </c>
      <c r="AN6">
        <f t="shared" si="3"/>
        <v>1.6400000000000001</v>
      </c>
      <c r="AO6">
        <f t="shared" si="3"/>
        <v>1.47</v>
      </c>
      <c r="AP6">
        <f t="shared" si="3"/>
        <v>1.9200000000000002</v>
      </c>
      <c r="AQ6">
        <f t="shared" si="3"/>
        <v>2.5299999999999998</v>
      </c>
      <c r="AR6">
        <f t="shared" si="3"/>
        <v>2.06</v>
      </c>
      <c r="AV6" s="6" t="s">
        <v>31</v>
      </c>
      <c r="AX6">
        <v>1.4</v>
      </c>
      <c r="AY6">
        <v>1.78</v>
      </c>
      <c r="AZ6">
        <v>2.06</v>
      </c>
      <c r="BA6">
        <v>3.92</v>
      </c>
      <c r="BB6">
        <v>2.0299999999999998</v>
      </c>
      <c r="BC6">
        <v>2.44</v>
      </c>
      <c r="BD6">
        <v>2.63</v>
      </c>
      <c r="BE6">
        <v>2.54</v>
      </c>
      <c r="BF6">
        <v>2.88</v>
      </c>
      <c r="BG6">
        <v>2.08</v>
      </c>
      <c r="BH6">
        <v>1.62</v>
      </c>
      <c r="BI6">
        <v>2.06</v>
      </c>
      <c r="BJ6">
        <v>3.84</v>
      </c>
      <c r="BK6">
        <v>2.2599999999999998</v>
      </c>
      <c r="BL6">
        <v>2.4500000000000002</v>
      </c>
      <c r="BM6">
        <v>2.66</v>
      </c>
      <c r="BN6">
        <v>1.99</v>
      </c>
    </row>
    <row r="7" spans="1:66" x14ac:dyDescent="0.2">
      <c r="A7">
        <v>5</v>
      </c>
      <c r="T7">
        <v>5</v>
      </c>
      <c r="Z7" s="73" t="s">
        <v>25</v>
      </c>
      <c r="AB7">
        <f t="shared" ref="AB7:AR7" si="4">B174</f>
        <v>0.72</v>
      </c>
      <c r="AC7">
        <f t="shared" si="4"/>
        <v>1.29</v>
      </c>
      <c r="AD7">
        <f t="shared" si="4"/>
        <v>1.1100000000000001</v>
      </c>
      <c r="AE7">
        <f t="shared" si="4"/>
        <v>1.01</v>
      </c>
      <c r="AF7">
        <f t="shared" si="4"/>
        <v>1.46</v>
      </c>
      <c r="AG7">
        <f t="shared" si="4"/>
        <v>1.07</v>
      </c>
      <c r="AH7">
        <f t="shared" si="4"/>
        <v>0.75</v>
      </c>
      <c r="AI7">
        <f t="shared" si="4"/>
        <v>1.24</v>
      </c>
      <c r="AJ7">
        <f t="shared" si="4"/>
        <v>1.02</v>
      </c>
      <c r="AK7">
        <f t="shared" si="4"/>
        <v>2.0100000000000002</v>
      </c>
      <c r="AL7">
        <f t="shared" si="4"/>
        <v>0.87</v>
      </c>
      <c r="AM7">
        <f t="shared" si="4"/>
        <v>0.90000000000000013</v>
      </c>
      <c r="AN7">
        <f t="shared" si="4"/>
        <v>1.0099999999999998</v>
      </c>
      <c r="AO7">
        <f t="shared" si="4"/>
        <v>1.0999999999999999</v>
      </c>
      <c r="AP7">
        <f t="shared" si="4"/>
        <v>1.1400000000000001</v>
      </c>
      <c r="AQ7">
        <f t="shared" si="4"/>
        <v>1.1500000000000001</v>
      </c>
      <c r="AR7">
        <f t="shared" si="4"/>
        <v>1.7300000000000002</v>
      </c>
      <c r="AV7" s="6" t="s">
        <v>32</v>
      </c>
      <c r="AX7">
        <v>1.31</v>
      </c>
      <c r="AY7">
        <v>1.61</v>
      </c>
      <c r="AZ7">
        <v>2.16</v>
      </c>
      <c r="BA7">
        <v>2.67</v>
      </c>
      <c r="BB7">
        <v>1.67</v>
      </c>
      <c r="BC7">
        <v>1.87</v>
      </c>
      <c r="BD7">
        <v>1.87</v>
      </c>
      <c r="BE7">
        <v>2.25</v>
      </c>
      <c r="BF7">
        <v>1.8</v>
      </c>
      <c r="BG7">
        <v>1.27</v>
      </c>
      <c r="BH7">
        <v>1.65</v>
      </c>
      <c r="BI7">
        <v>1.75</v>
      </c>
      <c r="BJ7">
        <v>1.7</v>
      </c>
      <c r="BK7">
        <v>2.04</v>
      </c>
      <c r="BL7">
        <v>1.97</v>
      </c>
      <c r="BM7">
        <v>1.04</v>
      </c>
      <c r="BN7">
        <v>2.09</v>
      </c>
    </row>
    <row r="8" spans="1:66" x14ac:dyDescent="0.2">
      <c r="A8">
        <v>6</v>
      </c>
      <c r="F8">
        <v>0.1</v>
      </c>
      <c r="H8">
        <v>0.01</v>
      </c>
      <c r="M8">
        <v>0.01</v>
      </c>
      <c r="T8">
        <v>6</v>
      </c>
      <c r="Z8" s="73" t="s">
        <v>26</v>
      </c>
      <c r="AB8">
        <f t="shared" ref="AB8:AR8" si="5">B209</f>
        <v>1.4100000000000001</v>
      </c>
      <c r="AC8">
        <f t="shared" si="5"/>
        <v>2.1999999999999997</v>
      </c>
      <c r="AD8">
        <f t="shared" si="5"/>
        <v>1.78</v>
      </c>
      <c r="AE8">
        <f t="shared" si="5"/>
        <v>2.2300000000000004</v>
      </c>
      <c r="AF8">
        <f t="shared" si="5"/>
        <v>2.35</v>
      </c>
      <c r="AG8">
        <f t="shared" si="5"/>
        <v>1.73</v>
      </c>
      <c r="AH8">
        <f t="shared" si="5"/>
        <v>2.2699999999999996</v>
      </c>
      <c r="AI8">
        <f t="shared" si="5"/>
        <v>2.48</v>
      </c>
      <c r="AJ8">
        <f t="shared" si="5"/>
        <v>1.7700000000000002</v>
      </c>
      <c r="AK8">
        <f t="shared" si="5"/>
        <v>2.23</v>
      </c>
      <c r="AL8">
        <f t="shared" si="5"/>
        <v>2.82</v>
      </c>
      <c r="AM8">
        <f t="shared" si="5"/>
        <v>1.7600000000000002</v>
      </c>
      <c r="AN8">
        <f t="shared" si="5"/>
        <v>2.04</v>
      </c>
      <c r="AO8">
        <f t="shared" si="5"/>
        <v>1.7</v>
      </c>
      <c r="AP8">
        <f t="shared" si="5"/>
        <v>2.3699999999999997</v>
      </c>
      <c r="AQ8">
        <f t="shared" si="5"/>
        <v>2.13</v>
      </c>
      <c r="AR8">
        <f t="shared" si="5"/>
        <v>1.81</v>
      </c>
      <c r="AV8" s="6" t="s">
        <v>21</v>
      </c>
      <c r="AX8">
        <f t="shared" ref="AX8:BN14" si="6">AB3</f>
        <v>1.3199999999999998</v>
      </c>
      <c r="AY8">
        <f t="shared" si="6"/>
        <v>1.49</v>
      </c>
      <c r="AZ8">
        <f t="shared" si="6"/>
        <v>2.0699999999999998</v>
      </c>
      <c r="BA8">
        <f t="shared" si="6"/>
        <v>2.79</v>
      </c>
      <c r="BB8">
        <f t="shared" si="6"/>
        <v>1.9300000000000002</v>
      </c>
      <c r="BC8">
        <f t="shared" si="6"/>
        <v>1.6900000000000002</v>
      </c>
      <c r="BD8">
        <f t="shared" si="6"/>
        <v>1.93</v>
      </c>
      <c r="BE8">
        <f t="shared" si="6"/>
        <v>2.2000000000000002</v>
      </c>
      <c r="BF8">
        <f t="shared" si="6"/>
        <v>2.1700000000000004</v>
      </c>
      <c r="BG8">
        <f t="shared" si="6"/>
        <v>0.97</v>
      </c>
      <c r="BH8">
        <f t="shared" si="6"/>
        <v>1.6099999999999999</v>
      </c>
      <c r="BI8">
        <f t="shared" si="6"/>
        <v>1.3400000000000003</v>
      </c>
      <c r="BJ8">
        <f t="shared" si="6"/>
        <v>1.94</v>
      </c>
      <c r="BK8">
        <f t="shared" si="6"/>
        <v>1.8400000000000003</v>
      </c>
      <c r="BL8">
        <f t="shared" si="6"/>
        <v>2.27</v>
      </c>
      <c r="BM8">
        <f t="shared" si="6"/>
        <v>1.03</v>
      </c>
      <c r="BN8">
        <f t="shared" si="6"/>
        <v>1.41</v>
      </c>
    </row>
    <row r="9" spans="1:66" x14ac:dyDescent="0.2">
      <c r="A9">
        <v>7</v>
      </c>
      <c r="B9">
        <v>0.01</v>
      </c>
      <c r="F9">
        <v>0.05</v>
      </c>
      <c r="H9">
        <v>0.1</v>
      </c>
      <c r="I9">
        <v>0.08</v>
      </c>
      <c r="L9">
        <v>0.06</v>
      </c>
      <c r="M9">
        <v>0.03</v>
      </c>
      <c r="T9">
        <v>7</v>
      </c>
      <c r="Z9" s="73" t="s">
        <v>27</v>
      </c>
      <c r="AB9">
        <f t="shared" ref="AB9:AR9" si="7">B244</f>
        <v>0.97000000000000008</v>
      </c>
      <c r="AC9">
        <f t="shared" si="7"/>
        <v>1.2800000000000002</v>
      </c>
      <c r="AD9">
        <f t="shared" si="7"/>
        <v>0.58000000000000007</v>
      </c>
      <c r="AE9">
        <f t="shared" si="7"/>
        <v>0.97</v>
      </c>
      <c r="AF9">
        <f t="shared" si="7"/>
        <v>0.66999999999999993</v>
      </c>
      <c r="AG9">
        <f t="shared" si="7"/>
        <v>0.86</v>
      </c>
      <c r="AH9">
        <f t="shared" si="7"/>
        <v>0.85</v>
      </c>
      <c r="AI9">
        <f t="shared" si="7"/>
        <v>1.22</v>
      </c>
      <c r="AJ9">
        <f t="shared" si="7"/>
        <v>1.62</v>
      </c>
      <c r="AK9">
        <f t="shared" si="7"/>
        <v>1.8399999999999999</v>
      </c>
      <c r="AL9">
        <f t="shared" si="7"/>
        <v>1.3</v>
      </c>
      <c r="AM9">
        <f t="shared" si="7"/>
        <v>0.83000000000000007</v>
      </c>
      <c r="AN9">
        <f t="shared" si="7"/>
        <v>0.89999999999999991</v>
      </c>
      <c r="AO9">
        <f t="shared" si="7"/>
        <v>1</v>
      </c>
      <c r="AP9">
        <f t="shared" si="7"/>
        <v>1.1299999999999999</v>
      </c>
      <c r="AQ9">
        <f t="shared" si="7"/>
        <v>0.93</v>
      </c>
      <c r="AR9">
        <f t="shared" si="7"/>
        <v>1.96</v>
      </c>
      <c r="AV9" s="6" t="s">
        <v>22</v>
      </c>
      <c r="AX9">
        <f t="shared" si="6"/>
        <v>0.89000000000000012</v>
      </c>
      <c r="AY9">
        <f t="shared" si="6"/>
        <v>1.79</v>
      </c>
      <c r="AZ9">
        <f t="shared" si="6"/>
        <v>1.4800000000000002</v>
      </c>
      <c r="BA9">
        <f t="shared" si="6"/>
        <v>2</v>
      </c>
      <c r="BB9">
        <f t="shared" si="6"/>
        <v>1.4300000000000002</v>
      </c>
      <c r="BC9">
        <f t="shared" si="6"/>
        <v>1.24</v>
      </c>
      <c r="BD9">
        <f t="shared" si="6"/>
        <v>0.88</v>
      </c>
      <c r="BE9">
        <f t="shared" si="6"/>
        <v>1.44</v>
      </c>
      <c r="BF9">
        <f t="shared" si="6"/>
        <v>1.31</v>
      </c>
      <c r="BG9">
        <f t="shared" si="6"/>
        <v>1.6800000000000002</v>
      </c>
      <c r="BH9">
        <f t="shared" si="6"/>
        <v>0.9</v>
      </c>
      <c r="BI9">
        <f t="shared" si="6"/>
        <v>1.3</v>
      </c>
      <c r="BJ9">
        <f t="shared" si="6"/>
        <v>1.71</v>
      </c>
      <c r="BK9">
        <f t="shared" si="6"/>
        <v>1.25</v>
      </c>
      <c r="BL9">
        <f t="shared" si="6"/>
        <v>1.87</v>
      </c>
      <c r="BM9">
        <f t="shared" si="6"/>
        <v>1.8800000000000001</v>
      </c>
      <c r="BN9">
        <f t="shared" si="6"/>
        <v>1.0499999999999998</v>
      </c>
    </row>
    <row r="10" spans="1:66" x14ac:dyDescent="0.2">
      <c r="A10">
        <v>8</v>
      </c>
      <c r="B10">
        <v>0.01</v>
      </c>
      <c r="C10">
        <v>0.17</v>
      </c>
      <c r="E10">
        <v>0.2</v>
      </c>
      <c r="F10">
        <v>0.16</v>
      </c>
      <c r="G10">
        <v>0.09</v>
      </c>
      <c r="H10">
        <v>0.13</v>
      </c>
      <c r="I10">
        <v>0.15</v>
      </c>
      <c r="L10">
        <v>0.18</v>
      </c>
      <c r="O10">
        <v>0.32</v>
      </c>
      <c r="P10">
        <v>0.31</v>
      </c>
      <c r="R10">
        <v>7.0000000000000007E-2</v>
      </c>
      <c r="T10">
        <v>8</v>
      </c>
      <c r="Z10" s="73" t="s">
        <v>28</v>
      </c>
      <c r="AB10">
        <f t="shared" ref="AB10:AR10" si="8">B279</f>
        <v>0.55000000000000004</v>
      </c>
      <c r="AC10">
        <f t="shared" si="8"/>
        <v>0.55000000000000004</v>
      </c>
      <c r="AD10">
        <f t="shared" si="8"/>
        <v>0.71000000000000008</v>
      </c>
      <c r="AE10">
        <f t="shared" si="8"/>
        <v>1.0399999999999998</v>
      </c>
      <c r="AF10">
        <f t="shared" si="8"/>
        <v>1.3299999999999998</v>
      </c>
      <c r="AG10">
        <f t="shared" si="8"/>
        <v>0.28000000000000003</v>
      </c>
      <c r="AH10">
        <f t="shared" si="8"/>
        <v>0.49</v>
      </c>
      <c r="AI10">
        <f t="shared" si="8"/>
        <v>0.68000000000000016</v>
      </c>
      <c r="AJ10">
        <f t="shared" si="8"/>
        <v>0.54</v>
      </c>
      <c r="AK10">
        <f t="shared" si="8"/>
        <v>0.82000000000000006</v>
      </c>
      <c r="AL10">
        <f t="shared" si="8"/>
        <v>0.55000000000000004</v>
      </c>
      <c r="AM10">
        <f t="shared" si="8"/>
        <v>0.89000000000000012</v>
      </c>
      <c r="AN10">
        <f t="shared" si="8"/>
        <v>0.62000000000000011</v>
      </c>
      <c r="AO10">
        <f t="shared" si="8"/>
        <v>0.65000000000000013</v>
      </c>
      <c r="AP10">
        <f t="shared" si="8"/>
        <v>0.8600000000000001</v>
      </c>
      <c r="AQ10">
        <f t="shared" si="8"/>
        <v>0.82000000000000006</v>
      </c>
      <c r="AR10">
        <f t="shared" si="8"/>
        <v>0.39</v>
      </c>
      <c r="AV10" s="6" t="s">
        <v>23</v>
      </c>
      <c r="AX10">
        <f t="shared" si="6"/>
        <v>1.2300000000000002</v>
      </c>
      <c r="AY10">
        <f t="shared" si="6"/>
        <v>1.9299999999999997</v>
      </c>
      <c r="AZ10">
        <f t="shared" si="6"/>
        <v>2.13</v>
      </c>
      <c r="BA10">
        <f t="shared" si="6"/>
        <v>2.31</v>
      </c>
      <c r="BB10">
        <f t="shared" si="6"/>
        <v>1.9500000000000002</v>
      </c>
      <c r="BC10">
        <f t="shared" si="6"/>
        <v>1.9200000000000002</v>
      </c>
      <c r="BD10">
        <f t="shared" si="6"/>
        <v>1.8599999999999999</v>
      </c>
      <c r="BE10">
        <f t="shared" si="6"/>
        <v>2.1500000000000004</v>
      </c>
      <c r="BF10">
        <f t="shared" si="6"/>
        <v>1.85</v>
      </c>
      <c r="BG10">
        <f t="shared" si="6"/>
        <v>2</v>
      </c>
      <c r="BH10">
        <f t="shared" si="6"/>
        <v>1.88</v>
      </c>
      <c r="BI10">
        <f t="shared" si="6"/>
        <v>1.81</v>
      </c>
      <c r="BJ10">
        <f t="shared" si="6"/>
        <v>1.9800000000000002</v>
      </c>
      <c r="BK10">
        <f t="shared" si="6"/>
        <v>2.0499999999999998</v>
      </c>
      <c r="BL10">
        <f t="shared" si="6"/>
        <v>2.29</v>
      </c>
      <c r="BM10">
        <f t="shared" si="6"/>
        <v>1.94</v>
      </c>
      <c r="BN10">
        <f t="shared" si="6"/>
        <v>2.1100000000000003</v>
      </c>
    </row>
    <row r="11" spans="1:66" x14ac:dyDescent="0.2">
      <c r="A11">
        <v>9</v>
      </c>
      <c r="B11">
        <v>0.06</v>
      </c>
      <c r="D11">
        <v>0.19</v>
      </c>
      <c r="E11">
        <v>0.19</v>
      </c>
      <c r="F11">
        <v>0.03</v>
      </c>
      <c r="G11">
        <v>0.17</v>
      </c>
      <c r="H11">
        <v>0.2</v>
      </c>
      <c r="I11">
        <v>0.08</v>
      </c>
      <c r="J11">
        <v>0.24</v>
      </c>
      <c r="K11">
        <v>0.09</v>
      </c>
      <c r="L11">
        <v>0.22</v>
      </c>
      <c r="M11">
        <v>0.08</v>
      </c>
      <c r="O11">
        <v>0.04</v>
      </c>
      <c r="Q11">
        <v>0.02</v>
      </c>
      <c r="R11">
        <v>0.11</v>
      </c>
      <c r="T11">
        <v>9</v>
      </c>
      <c r="Z11" s="73" t="s">
        <v>29</v>
      </c>
      <c r="AB11">
        <f t="shared" ref="AB11:AR11" si="9">B314</f>
        <v>0.72</v>
      </c>
      <c r="AC11">
        <f t="shared" si="9"/>
        <v>0.9</v>
      </c>
      <c r="AD11">
        <f t="shared" si="9"/>
        <v>0.47000000000000003</v>
      </c>
      <c r="AE11">
        <f t="shared" si="9"/>
        <v>0.52</v>
      </c>
      <c r="AF11">
        <f t="shared" si="9"/>
        <v>0.84</v>
      </c>
      <c r="AG11">
        <f t="shared" si="9"/>
        <v>0.55000000000000004</v>
      </c>
      <c r="AH11">
        <f t="shared" si="9"/>
        <v>0.81</v>
      </c>
      <c r="AI11">
        <f t="shared" si="9"/>
        <v>0.85000000000000009</v>
      </c>
      <c r="AJ11">
        <f t="shared" si="9"/>
        <v>0.79999999999999993</v>
      </c>
      <c r="AK11">
        <f t="shared" si="9"/>
        <v>1</v>
      </c>
      <c r="AL11">
        <f t="shared" si="9"/>
        <v>0.95</v>
      </c>
      <c r="AM11">
        <f t="shared" si="9"/>
        <v>0.8</v>
      </c>
      <c r="AN11">
        <f t="shared" si="9"/>
        <v>0.85000000000000009</v>
      </c>
      <c r="AO11">
        <f t="shared" si="9"/>
        <v>0.76</v>
      </c>
      <c r="AP11">
        <f t="shared" si="9"/>
        <v>0.51</v>
      </c>
      <c r="AQ11">
        <f t="shared" si="9"/>
        <v>0.65</v>
      </c>
      <c r="AR11">
        <f t="shared" si="9"/>
        <v>1.2500000000000002</v>
      </c>
      <c r="AV11" s="6" t="s">
        <v>24</v>
      </c>
      <c r="AX11">
        <f t="shared" si="6"/>
        <v>1.2000000000000002</v>
      </c>
      <c r="AY11">
        <f t="shared" si="6"/>
        <v>1.7100000000000002</v>
      </c>
      <c r="AZ11">
        <f t="shared" si="6"/>
        <v>2.06</v>
      </c>
      <c r="BA11">
        <f t="shared" si="6"/>
        <v>2.02</v>
      </c>
      <c r="BB11">
        <f t="shared" si="6"/>
        <v>1.7800000000000002</v>
      </c>
      <c r="BC11">
        <f t="shared" si="6"/>
        <v>1.5499999999999998</v>
      </c>
      <c r="BD11">
        <f t="shared" si="6"/>
        <v>1.3900000000000001</v>
      </c>
      <c r="BE11">
        <f t="shared" si="6"/>
        <v>1.9500000000000002</v>
      </c>
      <c r="BF11">
        <f t="shared" si="6"/>
        <v>1.55</v>
      </c>
      <c r="BG11">
        <f t="shared" si="6"/>
        <v>2.4300000000000002</v>
      </c>
      <c r="BH11">
        <f t="shared" si="6"/>
        <v>1.4800000000000004</v>
      </c>
      <c r="BI11">
        <f t="shared" si="6"/>
        <v>1.52</v>
      </c>
      <c r="BJ11">
        <f t="shared" si="6"/>
        <v>1.6400000000000001</v>
      </c>
      <c r="BK11">
        <f t="shared" si="6"/>
        <v>1.47</v>
      </c>
      <c r="BL11">
        <f t="shared" si="6"/>
        <v>1.9200000000000002</v>
      </c>
      <c r="BM11">
        <f t="shared" si="6"/>
        <v>2.5299999999999998</v>
      </c>
      <c r="BN11">
        <f t="shared" si="6"/>
        <v>2.06</v>
      </c>
    </row>
    <row r="12" spans="1:66" x14ac:dyDescent="0.2">
      <c r="A12">
        <v>10</v>
      </c>
      <c r="B12">
        <v>7.0000000000000007E-2</v>
      </c>
      <c r="E12">
        <v>0.18</v>
      </c>
      <c r="F12">
        <v>0.06</v>
      </c>
      <c r="G12">
        <v>0.06</v>
      </c>
      <c r="H12">
        <v>7.0000000000000007E-2</v>
      </c>
      <c r="I12">
        <v>0.03</v>
      </c>
      <c r="J12">
        <v>0.3</v>
      </c>
      <c r="K12" t="s">
        <v>72</v>
      </c>
      <c r="L12">
        <v>0.04</v>
      </c>
      <c r="M12">
        <v>0.03</v>
      </c>
      <c r="O12">
        <v>0.05</v>
      </c>
      <c r="P12">
        <v>0.3</v>
      </c>
      <c r="Q12">
        <v>0.13</v>
      </c>
      <c r="T12">
        <v>10</v>
      </c>
      <c r="Z12" s="73" t="s">
        <v>30</v>
      </c>
      <c r="AB12">
        <f t="shared" ref="AB12:AR12" si="10">B349</f>
        <v>1.33</v>
      </c>
      <c r="AC12">
        <f t="shared" si="10"/>
        <v>2.12</v>
      </c>
      <c r="AD12">
        <f t="shared" si="10"/>
        <v>1.8900000000000001</v>
      </c>
      <c r="AE12">
        <f t="shared" si="10"/>
        <v>2.04</v>
      </c>
      <c r="AF12">
        <f t="shared" si="10"/>
        <v>2.1</v>
      </c>
      <c r="AG12">
        <f t="shared" si="10"/>
        <v>1.79</v>
      </c>
      <c r="AH12">
        <f t="shared" si="10"/>
        <v>1.96</v>
      </c>
      <c r="AI12">
        <f t="shared" si="10"/>
        <v>2.04</v>
      </c>
      <c r="AJ12">
        <f t="shared" si="10"/>
        <v>1.84</v>
      </c>
      <c r="AK12">
        <f t="shared" si="10"/>
        <v>2.12</v>
      </c>
      <c r="AL12">
        <f t="shared" si="10"/>
        <v>1.85</v>
      </c>
      <c r="AM12">
        <f t="shared" si="10"/>
        <v>2.15</v>
      </c>
      <c r="AN12">
        <f t="shared" si="10"/>
        <v>1.4400000000000002</v>
      </c>
      <c r="AO12">
        <f t="shared" si="10"/>
        <v>1.67</v>
      </c>
      <c r="AP12">
        <f t="shared" si="10"/>
        <v>1.87</v>
      </c>
      <c r="AQ12">
        <f t="shared" si="10"/>
        <v>2.3200000000000003</v>
      </c>
      <c r="AR12">
        <f t="shared" si="10"/>
        <v>1.7</v>
      </c>
      <c r="AV12" s="6" t="s">
        <v>25</v>
      </c>
      <c r="AX12">
        <f t="shared" si="6"/>
        <v>0.72</v>
      </c>
      <c r="AY12">
        <f t="shared" si="6"/>
        <v>1.29</v>
      </c>
      <c r="AZ12">
        <f t="shared" si="6"/>
        <v>1.1100000000000001</v>
      </c>
      <c r="BA12">
        <f t="shared" si="6"/>
        <v>1.01</v>
      </c>
      <c r="BB12">
        <f t="shared" si="6"/>
        <v>1.46</v>
      </c>
      <c r="BC12">
        <f t="shared" si="6"/>
        <v>1.07</v>
      </c>
      <c r="BD12">
        <f t="shared" si="6"/>
        <v>0.75</v>
      </c>
      <c r="BE12">
        <f t="shared" si="6"/>
        <v>1.24</v>
      </c>
      <c r="BF12">
        <f t="shared" si="6"/>
        <v>1.02</v>
      </c>
      <c r="BG12">
        <f t="shared" si="6"/>
        <v>2.0100000000000002</v>
      </c>
      <c r="BH12">
        <f t="shared" si="6"/>
        <v>0.87</v>
      </c>
      <c r="BI12">
        <f t="shared" si="6"/>
        <v>0.90000000000000013</v>
      </c>
      <c r="BJ12">
        <f t="shared" si="6"/>
        <v>1.0099999999999998</v>
      </c>
      <c r="BK12">
        <f t="shared" si="6"/>
        <v>1.0999999999999999</v>
      </c>
      <c r="BL12">
        <f t="shared" si="6"/>
        <v>1.1400000000000001</v>
      </c>
      <c r="BM12">
        <f t="shared" si="6"/>
        <v>1.1500000000000001</v>
      </c>
      <c r="BN12">
        <f t="shared" si="6"/>
        <v>1.7300000000000002</v>
      </c>
    </row>
    <row r="13" spans="1:66" x14ac:dyDescent="0.2">
      <c r="A13">
        <v>11</v>
      </c>
      <c r="B13">
        <v>0.02</v>
      </c>
      <c r="E13">
        <v>0.23</v>
      </c>
      <c r="G13">
        <v>0.03</v>
      </c>
      <c r="J13">
        <v>0.09</v>
      </c>
      <c r="M13">
        <v>0.01</v>
      </c>
      <c r="R13">
        <v>0.05</v>
      </c>
      <c r="T13">
        <v>11</v>
      </c>
      <c r="Z13" s="73" t="s">
        <v>31</v>
      </c>
      <c r="AB13">
        <f t="shared" ref="AB13:AR13" si="11">B384</f>
        <v>2.3200000000000003</v>
      </c>
      <c r="AC13">
        <f t="shared" si="11"/>
        <v>3.3499999999999996</v>
      </c>
      <c r="AD13">
        <f t="shared" si="11"/>
        <v>3.45</v>
      </c>
      <c r="AE13">
        <f t="shared" si="11"/>
        <v>3.2700000000000005</v>
      </c>
      <c r="AF13">
        <f t="shared" si="11"/>
        <v>3.42</v>
      </c>
      <c r="AG13">
        <f t="shared" si="11"/>
        <v>2.6500000000000004</v>
      </c>
      <c r="AH13">
        <f t="shared" si="11"/>
        <v>3.09</v>
      </c>
      <c r="AI13">
        <f t="shared" si="11"/>
        <v>3.51</v>
      </c>
      <c r="AJ13">
        <f t="shared" si="11"/>
        <v>2.59</v>
      </c>
      <c r="AK13">
        <f t="shared" si="11"/>
        <v>4.46</v>
      </c>
      <c r="AL13">
        <f t="shared" si="11"/>
        <v>2.8400000000000003</v>
      </c>
      <c r="AM13">
        <f t="shared" si="11"/>
        <v>2.8600000000000003</v>
      </c>
      <c r="AN13">
        <f t="shared" si="11"/>
        <v>2.2799999999999998</v>
      </c>
      <c r="AO13">
        <f t="shared" si="11"/>
        <v>2.83</v>
      </c>
      <c r="AP13">
        <f t="shared" si="11"/>
        <v>3.3200000000000003</v>
      </c>
      <c r="AQ13">
        <f t="shared" si="11"/>
        <v>4.41</v>
      </c>
      <c r="AR13">
        <f t="shared" si="11"/>
        <v>3.34</v>
      </c>
      <c r="AV13" s="6" t="s">
        <v>26</v>
      </c>
      <c r="AX13">
        <f t="shared" si="6"/>
        <v>1.4100000000000001</v>
      </c>
      <c r="AY13">
        <f t="shared" si="6"/>
        <v>2.1999999999999997</v>
      </c>
      <c r="AZ13">
        <f t="shared" si="6"/>
        <v>1.78</v>
      </c>
      <c r="BA13">
        <f t="shared" si="6"/>
        <v>2.2300000000000004</v>
      </c>
      <c r="BB13">
        <f t="shared" si="6"/>
        <v>2.35</v>
      </c>
      <c r="BC13">
        <f t="shared" si="6"/>
        <v>1.73</v>
      </c>
      <c r="BD13">
        <f t="shared" si="6"/>
        <v>2.2699999999999996</v>
      </c>
      <c r="BE13">
        <f t="shared" si="6"/>
        <v>2.48</v>
      </c>
      <c r="BF13">
        <f t="shared" si="6"/>
        <v>1.7700000000000002</v>
      </c>
      <c r="BG13">
        <f t="shared" si="6"/>
        <v>2.23</v>
      </c>
      <c r="BH13">
        <f t="shared" si="6"/>
        <v>2.82</v>
      </c>
      <c r="BI13">
        <f t="shared" si="6"/>
        <v>1.7600000000000002</v>
      </c>
      <c r="BJ13">
        <f t="shared" si="6"/>
        <v>2.04</v>
      </c>
      <c r="BK13">
        <f t="shared" si="6"/>
        <v>1.7</v>
      </c>
      <c r="BL13">
        <f t="shared" si="6"/>
        <v>2.3699999999999997</v>
      </c>
      <c r="BM13">
        <f t="shared" si="6"/>
        <v>2.13</v>
      </c>
      <c r="BN13">
        <f t="shared" si="6"/>
        <v>1.81</v>
      </c>
    </row>
    <row r="14" spans="1:66" x14ac:dyDescent="0.2">
      <c r="A14">
        <v>12</v>
      </c>
      <c r="B14">
        <v>0.08</v>
      </c>
      <c r="D14">
        <v>0.18</v>
      </c>
      <c r="E14">
        <v>0.15</v>
      </c>
      <c r="F14">
        <v>0.16</v>
      </c>
      <c r="H14">
        <v>0.08</v>
      </c>
      <c r="I14">
        <v>0.12</v>
      </c>
      <c r="K14">
        <v>0.09</v>
      </c>
      <c r="L14">
        <v>0.02</v>
      </c>
      <c r="M14">
        <v>0.12</v>
      </c>
      <c r="O14">
        <v>0.13</v>
      </c>
      <c r="P14">
        <v>0.2</v>
      </c>
      <c r="T14">
        <v>12</v>
      </c>
      <c r="Z14" s="73" t="s">
        <v>32</v>
      </c>
      <c r="AB14">
        <f t="shared" ref="AB14:AR14" si="12">B419</f>
        <v>1.96</v>
      </c>
      <c r="AC14">
        <f t="shared" si="12"/>
        <v>2.23</v>
      </c>
      <c r="AD14">
        <f t="shared" si="12"/>
        <v>2.2200000000000002</v>
      </c>
      <c r="AE14">
        <f t="shared" si="12"/>
        <v>2.98</v>
      </c>
      <c r="AF14">
        <f t="shared" si="12"/>
        <v>2.06</v>
      </c>
      <c r="AG14">
        <f t="shared" si="12"/>
        <v>2.7</v>
      </c>
      <c r="AH14">
        <f t="shared" si="12"/>
        <v>2.21</v>
      </c>
      <c r="AI14">
        <f t="shared" si="12"/>
        <v>2.12</v>
      </c>
      <c r="AJ14">
        <f t="shared" si="12"/>
        <v>2.41</v>
      </c>
      <c r="AK14">
        <f t="shared" si="12"/>
        <v>2.1100000000000003</v>
      </c>
      <c r="AL14">
        <f t="shared" si="12"/>
        <v>1.8699999999999999</v>
      </c>
      <c r="AM14">
        <f t="shared" si="12"/>
        <v>2.09</v>
      </c>
      <c r="AN14">
        <f t="shared" si="12"/>
        <v>2.3800000000000003</v>
      </c>
      <c r="AO14">
        <f t="shared" si="12"/>
        <v>2.17</v>
      </c>
      <c r="AP14">
        <f t="shared" si="12"/>
        <v>2.63</v>
      </c>
      <c r="AQ14">
        <f t="shared" si="12"/>
        <v>1.89</v>
      </c>
      <c r="AR14">
        <f t="shared" si="12"/>
        <v>2.58</v>
      </c>
      <c r="AV14" s="6" t="s">
        <v>27</v>
      </c>
      <c r="AX14">
        <f t="shared" si="6"/>
        <v>0.97000000000000008</v>
      </c>
      <c r="AY14">
        <f t="shared" si="6"/>
        <v>1.2800000000000002</v>
      </c>
      <c r="AZ14">
        <f t="shared" si="6"/>
        <v>0.58000000000000007</v>
      </c>
      <c r="BA14">
        <f t="shared" si="6"/>
        <v>0.97</v>
      </c>
      <c r="BB14">
        <f t="shared" si="6"/>
        <v>0.66999999999999993</v>
      </c>
      <c r="BC14">
        <f t="shared" si="6"/>
        <v>0.86</v>
      </c>
      <c r="BD14">
        <f t="shared" si="6"/>
        <v>0.85</v>
      </c>
      <c r="BE14">
        <f t="shared" si="6"/>
        <v>1.22</v>
      </c>
      <c r="BF14">
        <f t="shared" si="6"/>
        <v>1.62</v>
      </c>
      <c r="BG14">
        <f t="shared" si="6"/>
        <v>1.8399999999999999</v>
      </c>
      <c r="BH14">
        <f t="shared" si="6"/>
        <v>1.3</v>
      </c>
      <c r="BI14">
        <f t="shared" si="6"/>
        <v>0.83000000000000007</v>
      </c>
      <c r="BJ14">
        <f t="shared" si="6"/>
        <v>0.89999999999999991</v>
      </c>
      <c r="BK14">
        <f t="shared" si="6"/>
        <v>1</v>
      </c>
      <c r="BL14">
        <f t="shared" si="6"/>
        <v>1.1299999999999999</v>
      </c>
      <c r="BM14">
        <f t="shared" si="6"/>
        <v>0.93</v>
      </c>
      <c r="BN14">
        <f t="shared" si="6"/>
        <v>1.96</v>
      </c>
    </row>
    <row r="15" spans="1:66" x14ac:dyDescent="0.2">
      <c r="A15">
        <v>13</v>
      </c>
      <c r="B15">
        <v>0.21</v>
      </c>
      <c r="D15">
        <v>0.5</v>
      </c>
      <c r="E15">
        <v>0.41</v>
      </c>
      <c r="G15">
        <v>0.24</v>
      </c>
      <c r="H15">
        <v>0.5</v>
      </c>
      <c r="I15">
        <v>0.52</v>
      </c>
      <c r="K15">
        <v>0.36</v>
      </c>
      <c r="L15">
        <v>0.53</v>
      </c>
      <c r="M15">
        <v>0.17</v>
      </c>
      <c r="O15">
        <v>0.38</v>
      </c>
      <c r="P15">
        <v>0.46</v>
      </c>
      <c r="Q15">
        <v>0.05</v>
      </c>
      <c r="T15">
        <v>13</v>
      </c>
      <c r="Z15" s="73"/>
    </row>
    <row r="16" spans="1:66" x14ac:dyDescent="0.2">
      <c r="A16">
        <v>14</v>
      </c>
      <c r="B16">
        <v>0.21</v>
      </c>
      <c r="C16">
        <v>0.38</v>
      </c>
      <c r="D16">
        <v>0.09</v>
      </c>
      <c r="E16">
        <v>0.15</v>
      </c>
      <c r="F16">
        <v>0.44</v>
      </c>
      <c r="G16">
        <v>0.26</v>
      </c>
      <c r="H16">
        <v>0.02</v>
      </c>
      <c r="I16">
        <v>0.09</v>
      </c>
      <c r="J16">
        <v>0.6</v>
      </c>
      <c r="M16">
        <v>0.16</v>
      </c>
      <c r="P16">
        <v>0.04</v>
      </c>
      <c r="Q16">
        <v>0.25</v>
      </c>
      <c r="R16">
        <v>0.46</v>
      </c>
      <c r="T16">
        <v>14</v>
      </c>
      <c r="Z16" s="73" t="s">
        <v>34</v>
      </c>
      <c r="AB16" s="4">
        <f t="shared" ref="AB16:AR16" si="13">SUM(AB3:AB14)</f>
        <v>14.620000000000001</v>
      </c>
      <c r="AC16" s="4">
        <f t="shared" si="13"/>
        <v>20.84</v>
      </c>
      <c r="AD16" s="4">
        <f t="shared" si="13"/>
        <v>19.95</v>
      </c>
      <c r="AE16" s="4">
        <f t="shared" si="13"/>
        <v>23.18</v>
      </c>
      <c r="AF16" s="4">
        <f t="shared" si="13"/>
        <v>21.319999999999997</v>
      </c>
      <c r="AG16" s="4">
        <f t="shared" si="13"/>
        <v>18.03</v>
      </c>
      <c r="AH16" s="4">
        <f t="shared" si="13"/>
        <v>18.490000000000002</v>
      </c>
      <c r="AI16" s="4">
        <f t="shared" si="13"/>
        <v>21.88</v>
      </c>
      <c r="AJ16" s="4">
        <f t="shared" si="13"/>
        <v>19.47</v>
      </c>
      <c r="AK16" s="4">
        <f t="shared" si="13"/>
        <v>23.67</v>
      </c>
      <c r="AL16" s="4">
        <f t="shared" si="13"/>
        <v>18.920000000000002</v>
      </c>
      <c r="AM16" s="4">
        <f t="shared" si="13"/>
        <v>18.250000000000004</v>
      </c>
      <c r="AN16" s="4">
        <f t="shared" si="13"/>
        <v>18.79</v>
      </c>
      <c r="AO16" s="4">
        <f t="shared" si="13"/>
        <v>18.490000000000002</v>
      </c>
      <c r="AP16" s="4">
        <f t="shared" si="13"/>
        <v>22.18</v>
      </c>
      <c r="AQ16" s="4">
        <f t="shared" si="13"/>
        <v>21.68</v>
      </c>
      <c r="AR16" s="4">
        <f t="shared" si="13"/>
        <v>21.39</v>
      </c>
      <c r="AX16" s="1">
        <f t="shared" ref="AX16:BN16" si="14">SUM(AX4:AX15)</f>
        <v>14.590000000000003</v>
      </c>
      <c r="AY16" s="1">
        <f t="shared" si="14"/>
        <v>19.330000000000002</v>
      </c>
      <c r="AZ16" s="1">
        <f t="shared" si="14"/>
        <v>20.450000000000003</v>
      </c>
      <c r="BA16" s="1">
        <f t="shared" si="14"/>
        <v>24.83</v>
      </c>
      <c r="BB16" s="1">
        <f t="shared" si="14"/>
        <v>19.870000000000005</v>
      </c>
      <c r="BC16" s="1">
        <f t="shared" si="14"/>
        <v>19.689999999999998</v>
      </c>
      <c r="BD16" s="1">
        <f t="shared" si="14"/>
        <v>19.460000000000004</v>
      </c>
      <c r="BE16" s="1">
        <f t="shared" si="14"/>
        <v>23.279999999999998</v>
      </c>
      <c r="BF16" s="1">
        <f t="shared" si="14"/>
        <v>21.12</v>
      </c>
      <c r="BG16" s="1">
        <f t="shared" si="14"/>
        <v>19.52</v>
      </c>
      <c r="BH16" s="1">
        <f t="shared" si="14"/>
        <v>19.669999999999998</v>
      </c>
      <c r="BI16" s="1">
        <f t="shared" si="14"/>
        <v>16.060000000000002</v>
      </c>
      <c r="BJ16" s="1">
        <f t="shared" si="14"/>
        <v>21.509999999999998</v>
      </c>
      <c r="BK16" s="1">
        <f t="shared" si="14"/>
        <v>20.02</v>
      </c>
      <c r="BL16" s="1">
        <f t="shared" si="14"/>
        <v>22.93</v>
      </c>
      <c r="BM16" s="1">
        <f t="shared" si="14"/>
        <v>19.729999999999997</v>
      </c>
      <c r="BN16" s="1">
        <f t="shared" si="14"/>
        <v>21.619999999999997</v>
      </c>
    </row>
    <row r="17" spans="1:56" x14ac:dyDescent="0.2">
      <c r="A17">
        <v>15</v>
      </c>
      <c r="B17">
        <v>0.01</v>
      </c>
      <c r="I17">
        <v>7.0000000000000007E-2</v>
      </c>
      <c r="K17">
        <v>0.04</v>
      </c>
      <c r="L17">
        <v>0.02</v>
      </c>
      <c r="M17">
        <v>0.02</v>
      </c>
      <c r="O17">
        <v>0.11</v>
      </c>
      <c r="R17">
        <v>0.08</v>
      </c>
      <c r="T17">
        <v>15</v>
      </c>
    </row>
    <row r="18" spans="1:56" x14ac:dyDescent="0.2">
      <c r="A18">
        <v>16</v>
      </c>
      <c r="B18">
        <v>0.03</v>
      </c>
      <c r="D18">
        <v>0.1</v>
      </c>
      <c r="G18">
        <v>0.05</v>
      </c>
      <c r="I18">
        <v>0.03</v>
      </c>
      <c r="J18">
        <v>0.04</v>
      </c>
      <c r="M18">
        <v>0.06</v>
      </c>
      <c r="P18">
        <v>0.13</v>
      </c>
      <c r="Q18">
        <v>0.03</v>
      </c>
      <c r="R18">
        <v>0.02</v>
      </c>
      <c r="T18">
        <v>16</v>
      </c>
    </row>
    <row r="19" spans="1:56" x14ac:dyDescent="0.2">
      <c r="A19">
        <v>17</v>
      </c>
      <c r="H19">
        <v>0.2</v>
      </c>
      <c r="I19">
        <v>0.12</v>
      </c>
      <c r="M19">
        <v>0.02</v>
      </c>
      <c r="O19">
        <v>0.11</v>
      </c>
      <c r="R19">
        <v>0.08</v>
      </c>
      <c r="T19">
        <v>17</v>
      </c>
      <c r="AI19" s="73" t="s">
        <v>73</v>
      </c>
      <c r="BA19" s="6" t="s">
        <v>54</v>
      </c>
      <c r="BB19" s="6"/>
      <c r="BC19" s="6" t="s">
        <v>74</v>
      </c>
      <c r="BD19" s="6"/>
    </row>
    <row r="20" spans="1:56" x14ac:dyDescent="0.2">
      <c r="A20">
        <v>18</v>
      </c>
      <c r="B20">
        <v>0.08</v>
      </c>
      <c r="E20">
        <v>0.34</v>
      </c>
      <c r="F20">
        <v>0.1</v>
      </c>
      <c r="G20">
        <v>0.15</v>
      </c>
      <c r="H20">
        <v>0.1</v>
      </c>
      <c r="J20">
        <v>0.14000000000000001</v>
      </c>
      <c r="K20">
        <v>0.18</v>
      </c>
      <c r="M20">
        <v>0.08</v>
      </c>
      <c r="O20">
        <v>0.11</v>
      </c>
      <c r="P20">
        <v>0.24</v>
      </c>
      <c r="R20">
        <v>0.08</v>
      </c>
      <c r="T20">
        <v>18</v>
      </c>
      <c r="AZ20" t="s">
        <v>20</v>
      </c>
      <c r="BA20" s="3">
        <f>AVERAGE(AX16:BN16)</f>
        <v>20.216470588235296</v>
      </c>
    </row>
    <row r="21" spans="1:56" x14ac:dyDescent="0.2">
      <c r="A21">
        <v>19</v>
      </c>
      <c r="E21">
        <v>0.13</v>
      </c>
      <c r="G21">
        <v>0.05</v>
      </c>
      <c r="J21">
        <v>0.1</v>
      </c>
      <c r="M21">
        <v>0.02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C23">
        <v>0.18</v>
      </c>
      <c r="T23">
        <v>21</v>
      </c>
    </row>
    <row r="24" spans="1:56" x14ac:dyDescent="0.2">
      <c r="A24">
        <v>22</v>
      </c>
      <c r="T24">
        <v>22</v>
      </c>
    </row>
    <row r="25" spans="1:56" x14ac:dyDescent="0.2">
      <c r="A25">
        <v>23</v>
      </c>
      <c r="T25">
        <v>23</v>
      </c>
    </row>
    <row r="26" spans="1:56" x14ac:dyDescent="0.2">
      <c r="A26">
        <v>24</v>
      </c>
      <c r="L26">
        <v>0.03</v>
      </c>
      <c r="T26">
        <v>24</v>
      </c>
    </row>
    <row r="27" spans="1:56" x14ac:dyDescent="0.2">
      <c r="A27">
        <v>25</v>
      </c>
      <c r="I27">
        <v>0.09</v>
      </c>
      <c r="J27">
        <v>0.03</v>
      </c>
      <c r="M27">
        <v>0.02</v>
      </c>
      <c r="R27">
        <v>0.02</v>
      </c>
      <c r="T27">
        <v>25</v>
      </c>
    </row>
    <row r="28" spans="1:56" x14ac:dyDescent="0.2">
      <c r="A28">
        <v>26</v>
      </c>
      <c r="F28">
        <v>0.01</v>
      </c>
      <c r="G28">
        <v>0.04</v>
      </c>
      <c r="T28">
        <v>26</v>
      </c>
    </row>
    <row r="29" spans="1:56" x14ac:dyDescent="0.2">
      <c r="A29">
        <v>27</v>
      </c>
      <c r="D29">
        <v>0.17</v>
      </c>
      <c r="J29">
        <v>0.01</v>
      </c>
      <c r="N29">
        <v>1.41</v>
      </c>
      <c r="T29">
        <v>27</v>
      </c>
    </row>
    <row r="30" spans="1:56" x14ac:dyDescent="0.2">
      <c r="A30">
        <v>28</v>
      </c>
      <c r="I30">
        <v>0.02</v>
      </c>
      <c r="T30">
        <v>28</v>
      </c>
    </row>
    <row r="31" spans="1:56" x14ac:dyDescent="0.2">
      <c r="A31">
        <v>29</v>
      </c>
      <c r="B31">
        <v>0.04</v>
      </c>
      <c r="D31">
        <v>0.02</v>
      </c>
      <c r="E31">
        <v>0.05</v>
      </c>
      <c r="F31">
        <v>7.0000000000000007E-2</v>
      </c>
      <c r="H31">
        <v>0.06</v>
      </c>
      <c r="I31">
        <v>7.0000000000000007E-2</v>
      </c>
      <c r="L31">
        <v>0.04</v>
      </c>
      <c r="M31">
        <v>0.01</v>
      </c>
      <c r="O31">
        <v>0.03</v>
      </c>
      <c r="R31">
        <v>0.04</v>
      </c>
      <c r="T31">
        <v>29</v>
      </c>
    </row>
    <row r="32" spans="1:56" x14ac:dyDescent="0.2">
      <c r="A32">
        <v>30</v>
      </c>
      <c r="B32">
        <v>0.06</v>
      </c>
      <c r="C32">
        <v>0.1</v>
      </c>
      <c r="D32">
        <v>0.56999999999999995</v>
      </c>
      <c r="E32">
        <v>0.23</v>
      </c>
      <c r="F32">
        <v>0.57999999999999996</v>
      </c>
      <c r="G32">
        <v>0.03</v>
      </c>
      <c r="H32">
        <v>0.46</v>
      </c>
      <c r="I32">
        <v>0.43</v>
      </c>
      <c r="J32">
        <v>0.2</v>
      </c>
      <c r="L32">
        <v>0.37</v>
      </c>
      <c r="M32">
        <v>0.02</v>
      </c>
      <c r="O32">
        <v>0.53</v>
      </c>
      <c r="P32">
        <v>0.53</v>
      </c>
      <c r="Q32">
        <v>0.05</v>
      </c>
      <c r="R32">
        <v>0.08</v>
      </c>
      <c r="T32">
        <v>30</v>
      </c>
    </row>
    <row r="33" spans="1:20" x14ac:dyDescent="0.2">
      <c r="A33">
        <v>31</v>
      </c>
      <c r="B33">
        <v>0.43</v>
      </c>
      <c r="C33">
        <v>0.66</v>
      </c>
      <c r="D33">
        <v>0.25</v>
      </c>
      <c r="E33">
        <v>0.53</v>
      </c>
      <c r="F33">
        <v>0.17</v>
      </c>
      <c r="G33">
        <v>0.52</v>
      </c>
      <c r="I33">
        <v>0.3</v>
      </c>
      <c r="J33">
        <v>0.42</v>
      </c>
      <c r="K33">
        <v>0.21</v>
      </c>
      <c r="L33">
        <v>0.1</v>
      </c>
      <c r="M33">
        <v>0.48</v>
      </c>
      <c r="N33">
        <v>0.53</v>
      </c>
      <c r="O33">
        <v>0.03</v>
      </c>
      <c r="P33">
        <v>0.06</v>
      </c>
      <c r="Q33">
        <v>0.5</v>
      </c>
      <c r="R33">
        <v>0.32</v>
      </c>
      <c r="T33">
        <v>31</v>
      </c>
    </row>
    <row r="34" spans="1:20" x14ac:dyDescent="0.2">
      <c r="A34" t="s">
        <v>37</v>
      </c>
      <c r="B34">
        <f t="shared" ref="B34:R34" si="15">SUM(B3:B33)</f>
        <v>1.3199999999999998</v>
      </c>
      <c r="C34">
        <f t="shared" si="15"/>
        <v>1.49</v>
      </c>
      <c r="D34">
        <f t="shared" si="15"/>
        <v>2.0699999999999998</v>
      </c>
      <c r="E34">
        <f t="shared" si="15"/>
        <v>2.79</v>
      </c>
      <c r="F34">
        <f t="shared" si="15"/>
        <v>1.9300000000000002</v>
      </c>
      <c r="G34">
        <f t="shared" si="15"/>
        <v>1.6900000000000002</v>
      </c>
      <c r="H34">
        <f t="shared" si="15"/>
        <v>1.93</v>
      </c>
      <c r="I34">
        <f t="shared" si="15"/>
        <v>2.2000000000000002</v>
      </c>
      <c r="J34">
        <f t="shared" si="15"/>
        <v>2.1700000000000004</v>
      </c>
      <c r="K34">
        <f t="shared" si="15"/>
        <v>0.97</v>
      </c>
      <c r="L34">
        <f t="shared" si="15"/>
        <v>1.6099999999999999</v>
      </c>
      <c r="M34">
        <f t="shared" si="15"/>
        <v>1.3400000000000003</v>
      </c>
      <c r="N34">
        <f t="shared" si="15"/>
        <v>1.94</v>
      </c>
      <c r="O34">
        <f t="shared" si="15"/>
        <v>1.8400000000000003</v>
      </c>
      <c r="P34">
        <f t="shared" si="15"/>
        <v>2.27</v>
      </c>
      <c r="Q34">
        <f t="shared" si="15"/>
        <v>1.03</v>
      </c>
      <c r="R34">
        <f t="shared" si="15"/>
        <v>1.41</v>
      </c>
    </row>
    <row r="36" spans="1:20" x14ac:dyDescent="0.2">
      <c r="A36" s="7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7" spans="1:20" x14ac:dyDescent="0.2">
      <c r="A37">
        <v>1995</v>
      </c>
    </row>
    <row r="38" spans="1:20" x14ac:dyDescent="0.2">
      <c r="A38">
        <v>1</v>
      </c>
      <c r="B38">
        <v>0.28000000000000003</v>
      </c>
      <c r="C38">
        <v>0.05</v>
      </c>
      <c r="D38">
        <v>0.5</v>
      </c>
      <c r="E38">
        <v>0.66</v>
      </c>
      <c r="F38">
        <v>0.37</v>
      </c>
      <c r="G38">
        <v>0.08</v>
      </c>
      <c r="H38">
        <v>0.31</v>
      </c>
      <c r="I38">
        <v>0.3</v>
      </c>
      <c r="J38">
        <v>0.03</v>
      </c>
      <c r="K38">
        <v>0.87</v>
      </c>
      <c r="L38">
        <v>0.25</v>
      </c>
      <c r="M38">
        <v>0.4</v>
      </c>
      <c r="O38">
        <v>0.53</v>
      </c>
      <c r="P38">
        <v>0.59</v>
      </c>
      <c r="Q38">
        <v>0.27</v>
      </c>
      <c r="R38">
        <v>0.35</v>
      </c>
      <c r="T38">
        <v>1</v>
      </c>
    </row>
    <row r="39" spans="1:20" x14ac:dyDescent="0.2">
      <c r="A39">
        <v>2</v>
      </c>
      <c r="C39">
        <v>0.33</v>
      </c>
      <c r="G39">
        <v>0.3</v>
      </c>
      <c r="J39">
        <v>0.3</v>
      </c>
      <c r="T39">
        <v>2</v>
      </c>
    </row>
    <row r="40" spans="1:20" x14ac:dyDescent="0.2">
      <c r="A40">
        <v>3</v>
      </c>
      <c r="C40">
        <v>0.03</v>
      </c>
      <c r="H40">
        <v>0.02</v>
      </c>
      <c r="N40">
        <v>0.91</v>
      </c>
      <c r="T40">
        <v>3</v>
      </c>
    </row>
    <row r="41" spans="1:20" x14ac:dyDescent="0.2">
      <c r="A41">
        <v>4</v>
      </c>
      <c r="T41">
        <v>4</v>
      </c>
    </row>
    <row r="42" spans="1:20" x14ac:dyDescent="0.2">
      <c r="A42">
        <v>5</v>
      </c>
      <c r="F42">
        <v>0.02</v>
      </c>
      <c r="T42">
        <v>5</v>
      </c>
    </row>
    <row r="43" spans="1:20" x14ac:dyDescent="0.2">
      <c r="A43">
        <v>6</v>
      </c>
      <c r="H43">
        <v>0.01</v>
      </c>
      <c r="I43">
        <v>0.05</v>
      </c>
      <c r="L43">
        <v>0.03</v>
      </c>
      <c r="O43">
        <v>0.06</v>
      </c>
      <c r="P43">
        <v>0.04</v>
      </c>
      <c r="T43">
        <v>6</v>
      </c>
    </row>
    <row r="44" spans="1:20" x14ac:dyDescent="0.2">
      <c r="A44">
        <v>7</v>
      </c>
      <c r="B44">
        <v>0.02</v>
      </c>
      <c r="E44">
        <v>0.04</v>
      </c>
      <c r="F44">
        <v>0.03</v>
      </c>
      <c r="G44">
        <v>7.0000000000000007E-2</v>
      </c>
      <c r="H44">
        <v>0.01</v>
      </c>
      <c r="I44">
        <v>0.02</v>
      </c>
      <c r="J44">
        <v>0.05</v>
      </c>
      <c r="M44">
        <v>0.02</v>
      </c>
      <c r="Q44">
        <v>7.0000000000000007E-2</v>
      </c>
      <c r="R44">
        <v>0.02</v>
      </c>
      <c r="T44">
        <v>7</v>
      </c>
    </row>
    <row r="45" spans="1:20" x14ac:dyDescent="0.2">
      <c r="A45">
        <v>8</v>
      </c>
      <c r="T45">
        <v>8</v>
      </c>
    </row>
    <row r="46" spans="1:20" x14ac:dyDescent="0.2">
      <c r="A46">
        <v>9</v>
      </c>
      <c r="T46">
        <v>9</v>
      </c>
    </row>
    <row r="47" spans="1:20" x14ac:dyDescent="0.2">
      <c r="A47">
        <v>10</v>
      </c>
      <c r="J47">
        <v>0.1</v>
      </c>
      <c r="N47">
        <v>0.1</v>
      </c>
      <c r="T47">
        <v>10</v>
      </c>
    </row>
    <row r="48" spans="1:20" x14ac:dyDescent="0.2">
      <c r="A48">
        <v>11</v>
      </c>
      <c r="F48">
        <v>0.02</v>
      </c>
      <c r="T48">
        <v>11</v>
      </c>
    </row>
    <row r="49" spans="1:20" x14ac:dyDescent="0.2">
      <c r="A49">
        <v>12</v>
      </c>
      <c r="F49">
        <v>0.33</v>
      </c>
      <c r="H49">
        <v>0.04</v>
      </c>
      <c r="I49">
        <v>0.17</v>
      </c>
      <c r="M49">
        <v>0.09</v>
      </c>
      <c r="O49">
        <v>0.08</v>
      </c>
      <c r="P49">
        <v>0.62</v>
      </c>
      <c r="Q49">
        <v>0.48</v>
      </c>
      <c r="T49">
        <v>12</v>
      </c>
    </row>
    <row r="50" spans="1:20" x14ac:dyDescent="0.2">
      <c r="A50">
        <v>13</v>
      </c>
      <c r="B50">
        <v>0.03</v>
      </c>
      <c r="D50">
        <v>0.3</v>
      </c>
      <c r="E50">
        <v>0.37</v>
      </c>
      <c r="F50">
        <v>0.05</v>
      </c>
      <c r="L50">
        <v>0.12</v>
      </c>
      <c r="M50">
        <v>0.21</v>
      </c>
      <c r="O50">
        <v>0.08</v>
      </c>
      <c r="Q50">
        <v>7.0000000000000007E-2</v>
      </c>
      <c r="R50">
        <v>0.09</v>
      </c>
      <c r="T50">
        <v>13</v>
      </c>
    </row>
    <row r="51" spans="1:20" x14ac:dyDescent="0.2">
      <c r="A51">
        <v>14</v>
      </c>
      <c r="D51">
        <v>0.03</v>
      </c>
      <c r="J51">
        <v>0.28000000000000003</v>
      </c>
      <c r="K51">
        <v>0.68</v>
      </c>
      <c r="T51">
        <v>14</v>
      </c>
    </row>
    <row r="52" spans="1:20" x14ac:dyDescent="0.2">
      <c r="A52">
        <v>15</v>
      </c>
      <c r="C52">
        <v>0.65</v>
      </c>
      <c r="F52">
        <v>0.03</v>
      </c>
      <c r="I52">
        <v>0.05</v>
      </c>
      <c r="M52">
        <v>0.05</v>
      </c>
      <c r="T52">
        <v>15</v>
      </c>
    </row>
    <row r="53" spans="1:20" x14ac:dyDescent="0.2">
      <c r="A53">
        <v>16</v>
      </c>
      <c r="H53">
        <v>0.1</v>
      </c>
      <c r="I53">
        <v>0.16</v>
      </c>
      <c r="L53">
        <v>0.23</v>
      </c>
      <c r="Q53">
        <v>0.13</v>
      </c>
      <c r="T53">
        <v>16</v>
      </c>
    </row>
    <row r="54" spans="1:20" x14ac:dyDescent="0.2">
      <c r="A54">
        <v>17</v>
      </c>
      <c r="B54">
        <v>0.15</v>
      </c>
      <c r="C54">
        <v>0.15</v>
      </c>
      <c r="D54">
        <v>0.11</v>
      </c>
      <c r="E54">
        <v>0.23</v>
      </c>
      <c r="F54">
        <v>0.06</v>
      </c>
      <c r="G54">
        <v>0.35</v>
      </c>
      <c r="I54">
        <v>0.15</v>
      </c>
      <c r="J54">
        <v>0.09</v>
      </c>
      <c r="L54">
        <v>0.03</v>
      </c>
      <c r="M54">
        <v>0.1</v>
      </c>
      <c r="O54">
        <v>0.04</v>
      </c>
      <c r="Q54">
        <v>0.57999999999999996</v>
      </c>
      <c r="R54">
        <v>0.42</v>
      </c>
      <c r="T54">
        <v>17</v>
      </c>
    </row>
    <row r="55" spans="1:20" x14ac:dyDescent="0.2">
      <c r="A55">
        <v>18</v>
      </c>
      <c r="B55">
        <v>7.0000000000000007E-2</v>
      </c>
      <c r="C55">
        <v>0.17</v>
      </c>
      <c r="D55">
        <v>0.22</v>
      </c>
      <c r="E55">
        <v>0.12</v>
      </c>
      <c r="F55">
        <v>0.15</v>
      </c>
      <c r="G55">
        <v>0.18</v>
      </c>
      <c r="H55">
        <v>0.11</v>
      </c>
      <c r="I55">
        <v>0.12</v>
      </c>
      <c r="J55">
        <v>0.08</v>
      </c>
      <c r="L55">
        <v>7.0000000000000007E-2</v>
      </c>
      <c r="M55">
        <v>0.05</v>
      </c>
      <c r="O55">
        <v>0.15</v>
      </c>
      <c r="P55">
        <v>0.33</v>
      </c>
      <c r="Q55">
        <v>0.1</v>
      </c>
      <c r="R55">
        <v>0.17</v>
      </c>
      <c r="T55">
        <v>18</v>
      </c>
    </row>
    <row r="56" spans="1:20" x14ac:dyDescent="0.2">
      <c r="A56">
        <v>19</v>
      </c>
      <c r="B56">
        <v>0.34</v>
      </c>
      <c r="C56">
        <v>0.1</v>
      </c>
      <c r="D56">
        <v>0.3</v>
      </c>
      <c r="E56">
        <v>0.57999999999999996</v>
      </c>
      <c r="F56">
        <v>0.37</v>
      </c>
      <c r="H56">
        <v>0.28000000000000003</v>
      </c>
      <c r="I56">
        <v>0.4</v>
      </c>
      <c r="K56">
        <v>0.13</v>
      </c>
      <c r="L56">
        <v>0.17</v>
      </c>
      <c r="M56">
        <v>0.25</v>
      </c>
      <c r="O56">
        <v>0.31</v>
      </c>
      <c r="P56">
        <v>0.28999999999999998</v>
      </c>
      <c r="Q56">
        <v>0.13</v>
      </c>
      <c r="T56">
        <v>19</v>
      </c>
    </row>
    <row r="57" spans="1:20" x14ac:dyDescent="0.2">
      <c r="A57">
        <v>20</v>
      </c>
      <c r="C57">
        <v>0.25</v>
      </c>
      <c r="G57">
        <v>0.26</v>
      </c>
      <c r="J57">
        <v>0.38</v>
      </c>
      <c r="M57">
        <v>0.1</v>
      </c>
      <c r="T57">
        <v>20</v>
      </c>
    </row>
    <row r="58" spans="1:20" x14ac:dyDescent="0.2">
      <c r="A58">
        <v>21</v>
      </c>
      <c r="T58">
        <v>21</v>
      </c>
    </row>
    <row r="59" spans="1:20" x14ac:dyDescent="0.2">
      <c r="A59">
        <v>22</v>
      </c>
      <c r="N59">
        <v>0.7</v>
      </c>
      <c r="T59">
        <v>22</v>
      </c>
    </row>
    <row r="60" spans="1:20" x14ac:dyDescent="0.2">
      <c r="A60">
        <v>23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C62">
        <v>0.06</v>
      </c>
      <c r="D62">
        <v>0.02</v>
      </c>
      <c r="I62">
        <v>0.02</v>
      </c>
      <c r="M62">
        <v>0.03</v>
      </c>
      <c r="Q62">
        <v>0.05</v>
      </c>
      <c r="T62">
        <v>25</v>
      </c>
    </row>
    <row r="63" spans="1:20" x14ac:dyDescent="0.2">
      <c r="A63">
        <v>26</v>
      </c>
      <c r="T63">
        <v>26</v>
      </c>
    </row>
    <row r="64" spans="1:20" x14ac:dyDescent="0.2">
      <c r="A64">
        <v>27</v>
      </c>
      <c r="T64">
        <v>27</v>
      </c>
    </row>
    <row r="65" spans="1:20" x14ac:dyDescent="0.2">
      <c r="A65">
        <v>28</v>
      </c>
      <c r="T65">
        <v>28</v>
      </c>
    </row>
    <row r="66" spans="1:20" x14ac:dyDescent="0.2">
      <c r="A66">
        <v>29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t="s">
        <v>37</v>
      </c>
      <c r="B69">
        <f t="shared" ref="B69:R69" si="16">SUM(B38:B68)</f>
        <v>0.89000000000000012</v>
      </c>
      <c r="C69">
        <f t="shared" si="16"/>
        <v>1.79</v>
      </c>
      <c r="D69">
        <f t="shared" si="16"/>
        <v>1.4800000000000002</v>
      </c>
      <c r="E69">
        <f t="shared" si="16"/>
        <v>2</v>
      </c>
      <c r="F69">
        <f t="shared" si="16"/>
        <v>1.4300000000000002</v>
      </c>
      <c r="G69">
        <f t="shared" si="16"/>
        <v>1.24</v>
      </c>
      <c r="H69">
        <f t="shared" si="16"/>
        <v>0.88</v>
      </c>
      <c r="I69">
        <f t="shared" si="16"/>
        <v>1.44</v>
      </c>
      <c r="J69">
        <f t="shared" si="16"/>
        <v>1.31</v>
      </c>
      <c r="K69">
        <f t="shared" si="16"/>
        <v>1.6800000000000002</v>
      </c>
      <c r="L69">
        <f t="shared" si="16"/>
        <v>0.9</v>
      </c>
      <c r="M69">
        <f t="shared" si="16"/>
        <v>1.3</v>
      </c>
      <c r="N69">
        <f t="shared" si="16"/>
        <v>1.71</v>
      </c>
      <c r="O69">
        <f t="shared" si="16"/>
        <v>1.25</v>
      </c>
      <c r="P69">
        <f t="shared" si="16"/>
        <v>1.87</v>
      </c>
      <c r="Q69">
        <f t="shared" si="16"/>
        <v>1.8800000000000001</v>
      </c>
      <c r="R69">
        <f t="shared" si="16"/>
        <v>1.0499999999999998</v>
      </c>
    </row>
    <row r="71" spans="1:20" x14ac:dyDescent="0.2">
      <c r="A71" s="7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2" spans="1:20" x14ac:dyDescent="0.2">
      <c r="A72">
        <v>1995</v>
      </c>
    </row>
    <row r="73" spans="1:20" x14ac:dyDescent="0.2">
      <c r="A73">
        <v>1</v>
      </c>
      <c r="T73">
        <v>1</v>
      </c>
    </row>
    <row r="74" spans="1:20" x14ac:dyDescent="0.2">
      <c r="A74">
        <v>2</v>
      </c>
      <c r="T74">
        <v>2</v>
      </c>
    </row>
    <row r="75" spans="1:20" x14ac:dyDescent="0.2">
      <c r="A75">
        <v>3</v>
      </c>
      <c r="F75">
        <v>7.0000000000000007E-2</v>
      </c>
      <c r="M75">
        <v>0.01</v>
      </c>
      <c r="Q75">
        <v>0.21</v>
      </c>
      <c r="T75">
        <v>3</v>
      </c>
    </row>
    <row r="76" spans="1:20" x14ac:dyDescent="0.2">
      <c r="A76">
        <v>4</v>
      </c>
      <c r="C76">
        <v>0.15</v>
      </c>
      <c r="D76">
        <v>0.11</v>
      </c>
      <c r="F76">
        <v>0.03</v>
      </c>
      <c r="I76">
        <v>0.09</v>
      </c>
      <c r="M76">
        <v>0.21</v>
      </c>
      <c r="Q76">
        <v>0.1</v>
      </c>
      <c r="R76">
        <v>0.2</v>
      </c>
      <c r="T76">
        <v>4</v>
      </c>
    </row>
    <row r="77" spans="1:20" x14ac:dyDescent="0.2">
      <c r="A77">
        <v>5</v>
      </c>
      <c r="C77">
        <v>0.06</v>
      </c>
      <c r="E77">
        <v>0.06</v>
      </c>
      <c r="K77">
        <v>0.16</v>
      </c>
      <c r="M77">
        <v>0.02</v>
      </c>
      <c r="P77">
        <v>0.05</v>
      </c>
      <c r="Q77">
        <v>0.03</v>
      </c>
      <c r="T77">
        <v>5</v>
      </c>
    </row>
    <row r="78" spans="1:20" x14ac:dyDescent="0.2">
      <c r="A78">
        <v>6</v>
      </c>
      <c r="M78">
        <v>0.01</v>
      </c>
      <c r="R78">
        <v>0.04</v>
      </c>
      <c r="T78">
        <v>6</v>
      </c>
    </row>
    <row r="79" spans="1:20" x14ac:dyDescent="0.2">
      <c r="A79">
        <v>7</v>
      </c>
      <c r="T79">
        <v>7</v>
      </c>
    </row>
    <row r="80" spans="1:20" x14ac:dyDescent="0.2">
      <c r="A80">
        <v>8</v>
      </c>
      <c r="B80">
        <v>0.01</v>
      </c>
      <c r="F80">
        <v>0.18</v>
      </c>
      <c r="H80">
        <v>0.2</v>
      </c>
      <c r="I80">
        <v>0.17</v>
      </c>
      <c r="K80">
        <v>0.17</v>
      </c>
      <c r="L80">
        <v>0.25</v>
      </c>
      <c r="O80">
        <v>0.3</v>
      </c>
      <c r="P80">
        <v>0.34</v>
      </c>
      <c r="Q80">
        <v>0.18</v>
      </c>
      <c r="R80">
        <v>0.18</v>
      </c>
      <c r="T80">
        <v>8</v>
      </c>
    </row>
    <row r="81" spans="1:20" x14ac:dyDescent="0.2">
      <c r="A81">
        <v>9</v>
      </c>
      <c r="B81">
        <v>0.24</v>
      </c>
      <c r="C81">
        <v>0.13</v>
      </c>
      <c r="D81">
        <v>0.19</v>
      </c>
      <c r="E81">
        <v>0.38</v>
      </c>
      <c r="F81">
        <v>0.08</v>
      </c>
      <c r="G81">
        <v>0.27</v>
      </c>
      <c r="H81">
        <v>0.18</v>
      </c>
      <c r="I81">
        <v>0.22</v>
      </c>
      <c r="J81">
        <v>0.32</v>
      </c>
      <c r="L81">
        <v>0.22</v>
      </c>
      <c r="M81">
        <v>0.2</v>
      </c>
      <c r="O81">
        <v>0.13</v>
      </c>
      <c r="P81">
        <v>0.14000000000000001</v>
      </c>
      <c r="Q81">
        <v>7.0000000000000007E-2</v>
      </c>
      <c r="R81">
        <v>0.2</v>
      </c>
      <c r="T81">
        <v>9</v>
      </c>
    </row>
    <row r="82" spans="1:20" x14ac:dyDescent="0.2">
      <c r="A82">
        <v>10</v>
      </c>
      <c r="B82">
        <v>0.05</v>
      </c>
      <c r="D82">
        <v>0.14000000000000001</v>
      </c>
      <c r="E82">
        <v>0.14000000000000001</v>
      </c>
      <c r="F82">
        <v>0.05</v>
      </c>
      <c r="G82">
        <v>0.14000000000000001</v>
      </c>
      <c r="H82">
        <v>0.3</v>
      </c>
      <c r="I82">
        <v>0.16</v>
      </c>
      <c r="J82">
        <v>0.17</v>
      </c>
      <c r="L82">
        <v>0.26</v>
      </c>
      <c r="O82">
        <v>0.05</v>
      </c>
      <c r="P82">
        <v>0.12</v>
      </c>
      <c r="R82">
        <v>0.15</v>
      </c>
      <c r="T82">
        <v>10</v>
      </c>
    </row>
    <row r="83" spans="1:20" x14ac:dyDescent="0.2">
      <c r="A83">
        <v>11</v>
      </c>
      <c r="B83">
        <v>0.09</v>
      </c>
      <c r="C83">
        <v>0.08</v>
      </c>
      <c r="D83">
        <v>0.22</v>
      </c>
      <c r="F83">
        <v>0.18</v>
      </c>
      <c r="H83">
        <v>0.05</v>
      </c>
      <c r="I83">
        <v>0.1</v>
      </c>
      <c r="J83">
        <v>0.15</v>
      </c>
      <c r="L83">
        <v>0.05</v>
      </c>
      <c r="M83">
        <v>0.24</v>
      </c>
      <c r="O83">
        <v>0.13</v>
      </c>
      <c r="P83">
        <v>0.03</v>
      </c>
      <c r="T83">
        <v>11</v>
      </c>
    </row>
    <row r="84" spans="1:20" x14ac:dyDescent="0.2">
      <c r="A84">
        <v>12</v>
      </c>
      <c r="B84" t="s">
        <v>75</v>
      </c>
      <c r="C84">
        <v>0.27</v>
      </c>
      <c r="F84">
        <v>0.09</v>
      </c>
      <c r="G84">
        <v>0.16</v>
      </c>
      <c r="K84">
        <v>0.31</v>
      </c>
      <c r="O84">
        <v>0.06</v>
      </c>
      <c r="Q84">
        <v>0.27</v>
      </c>
      <c r="R84">
        <v>0.22</v>
      </c>
      <c r="T84">
        <v>12</v>
      </c>
    </row>
    <row r="85" spans="1:20" x14ac:dyDescent="0.2">
      <c r="A85">
        <v>13</v>
      </c>
      <c r="B85">
        <v>0.15</v>
      </c>
      <c r="D85">
        <v>0.24</v>
      </c>
      <c r="E85">
        <v>0.42</v>
      </c>
      <c r="F85">
        <v>0.13</v>
      </c>
      <c r="G85">
        <v>0.1</v>
      </c>
      <c r="H85">
        <v>0.25</v>
      </c>
      <c r="I85">
        <v>0.23</v>
      </c>
      <c r="J85">
        <v>0.24</v>
      </c>
      <c r="K85">
        <v>0.11</v>
      </c>
      <c r="L85">
        <v>0.08</v>
      </c>
      <c r="M85">
        <v>0.2</v>
      </c>
      <c r="N85">
        <v>0.93</v>
      </c>
      <c r="O85">
        <v>0.2</v>
      </c>
      <c r="P85">
        <v>0.38</v>
      </c>
      <c r="Q85">
        <v>0.1</v>
      </c>
      <c r="T85">
        <v>13</v>
      </c>
    </row>
    <row r="86" spans="1:20" x14ac:dyDescent="0.2">
      <c r="A86">
        <v>14</v>
      </c>
      <c r="B86">
        <v>0.36</v>
      </c>
      <c r="C86">
        <v>0.18</v>
      </c>
      <c r="D86">
        <v>0.79</v>
      </c>
      <c r="F86">
        <v>0.84</v>
      </c>
      <c r="G86">
        <v>0.14000000000000001</v>
      </c>
      <c r="H86">
        <v>0.7</v>
      </c>
      <c r="I86">
        <v>0.86</v>
      </c>
      <c r="M86">
        <v>0.13</v>
      </c>
      <c r="O86">
        <v>0.9</v>
      </c>
      <c r="P86">
        <v>0.87</v>
      </c>
      <c r="Q86">
        <v>0.73</v>
      </c>
      <c r="R86">
        <v>0.9</v>
      </c>
      <c r="T86">
        <v>14</v>
      </c>
    </row>
    <row r="87" spans="1:20" x14ac:dyDescent="0.2">
      <c r="A87">
        <v>15</v>
      </c>
      <c r="B87">
        <v>0.19</v>
      </c>
      <c r="C87">
        <v>0.83</v>
      </c>
      <c r="E87">
        <v>0.8</v>
      </c>
      <c r="G87">
        <v>0.88</v>
      </c>
      <c r="J87">
        <v>0.74</v>
      </c>
      <c r="K87">
        <v>1.01</v>
      </c>
      <c r="M87">
        <v>0.5</v>
      </c>
      <c r="N87">
        <v>0.71</v>
      </c>
      <c r="T87">
        <v>15</v>
      </c>
    </row>
    <row r="88" spans="1:20" x14ac:dyDescent="0.2">
      <c r="A88">
        <v>16</v>
      </c>
      <c r="E88">
        <v>0.01</v>
      </c>
      <c r="L88">
        <v>0.73</v>
      </c>
      <c r="N88">
        <v>0.04</v>
      </c>
      <c r="T88">
        <v>16</v>
      </c>
    </row>
    <row r="89" spans="1:20" x14ac:dyDescent="0.2">
      <c r="A89">
        <v>17</v>
      </c>
      <c r="D89">
        <v>0.04</v>
      </c>
      <c r="F89">
        <v>0.11</v>
      </c>
      <c r="H89">
        <v>0.02</v>
      </c>
      <c r="I89">
        <v>0.03</v>
      </c>
      <c r="T89">
        <v>17</v>
      </c>
    </row>
    <row r="90" spans="1:20" x14ac:dyDescent="0.2">
      <c r="A90">
        <v>18</v>
      </c>
      <c r="B90">
        <v>0.06</v>
      </c>
      <c r="C90">
        <v>0.05</v>
      </c>
      <c r="E90">
        <v>0.15</v>
      </c>
      <c r="G90">
        <v>0.12</v>
      </c>
      <c r="I90">
        <v>0.04</v>
      </c>
      <c r="J90">
        <v>7.0000000000000007E-2</v>
      </c>
      <c r="L90">
        <v>0.04</v>
      </c>
      <c r="M90">
        <v>0.02</v>
      </c>
      <c r="P90">
        <v>0.16</v>
      </c>
      <c r="Q90">
        <v>0.05</v>
      </c>
      <c r="R90">
        <v>0.04</v>
      </c>
      <c r="T90">
        <v>18</v>
      </c>
    </row>
    <row r="91" spans="1:20" x14ac:dyDescent="0.2">
      <c r="A91">
        <v>19</v>
      </c>
      <c r="D91">
        <v>0.04</v>
      </c>
      <c r="F91">
        <v>0.03</v>
      </c>
      <c r="I91">
        <v>0.01</v>
      </c>
      <c r="O91">
        <v>0.18</v>
      </c>
      <c r="T91">
        <v>19</v>
      </c>
    </row>
    <row r="92" spans="1:20" x14ac:dyDescent="0.2">
      <c r="A92">
        <v>20</v>
      </c>
      <c r="B92">
        <v>0.08</v>
      </c>
      <c r="D92">
        <v>0.1</v>
      </c>
      <c r="F92">
        <v>0.14000000000000001</v>
      </c>
      <c r="H92">
        <v>0.15</v>
      </c>
      <c r="I92">
        <v>0.2</v>
      </c>
      <c r="L92">
        <v>0.23</v>
      </c>
      <c r="M92">
        <v>0.25</v>
      </c>
      <c r="O92">
        <v>0.1</v>
      </c>
      <c r="P92">
        <v>0.15</v>
      </c>
      <c r="Q92">
        <v>0.18</v>
      </c>
      <c r="T92">
        <v>20</v>
      </c>
    </row>
    <row r="93" spans="1:20" x14ac:dyDescent="0.2">
      <c r="A93">
        <v>21</v>
      </c>
      <c r="C93">
        <v>0.18</v>
      </c>
      <c r="E93">
        <v>0.12</v>
      </c>
      <c r="G93">
        <v>0.11</v>
      </c>
      <c r="H93">
        <v>0.01</v>
      </c>
      <c r="I93">
        <v>0.02</v>
      </c>
      <c r="J93">
        <v>0.14000000000000001</v>
      </c>
      <c r="K93">
        <v>0.24</v>
      </c>
      <c r="M93">
        <v>0.02</v>
      </c>
      <c r="N93">
        <v>0.26</v>
      </c>
      <c r="Q93">
        <v>0.02</v>
      </c>
      <c r="R93">
        <v>0.18</v>
      </c>
      <c r="T93">
        <v>21</v>
      </c>
    </row>
    <row r="94" spans="1:20" x14ac:dyDescent="0.2">
      <c r="A94">
        <v>22</v>
      </c>
      <c r="I94">
        <v>0.02</v>
      </c>
      <c r="P94">
        <v>0.01</v>
      </c>
      <c r="T94">
        <v>22</v>
      </c>
    </row>
    <row r="95" spans="1:20" x14ac:dyDescent="0.2">
      <c r="A95">
        <v>23</v>
      </c>
      <c r="E95">
        <v>0.23</v>
      </c>
      <c r="J95">
        <v>0.02</v>
      </c>
      <c r="L95">
        <v>0.02</v>
      </c>
      <c r="N95">
        <v>0.04</v>
      </c>
      <c r="P95">
        <v>0.04</v>
      </c>
      <c r="T95">
        <v>23</v>
      </c>
    </row>
    <row r="96" spans="1:20" x14ac:dyDescent="0.2">
      <c r="A96">
        <v>24</v>
      </c>
      <c r="T96">
        <v>24</v>
      </c>
    </row>
    <row r="97" spans="1:20" x14ac:dyDescent="0.2">
      <c r="A97">
        <v>25</v>
      </c>
      <c r="T97">
        <v>25</v>
      </c>
    </row>
    <row r="98" spans="1:20" x14ac:dyDescent="0.2">
      <c r="A98">
        <v>26</v>
      </c>
      <c r="T98">
        <v>26</v>
      </c>
    </row>
    <row r="99" spans="1:20" x14ac:dyDescent="0.2">
      <c r="A99">
        <v>27</v>
      </c>
      <c r="T99">
        <v>27</v>
      </c>
    </row>
    <row r="100" spans="1:20" x14ac:dyDescent="0.2">
      <c r="A100">
        <v>28</v>
      </c>
      <c r="D100">
        <v>0.26</v>
      </c>
      <c r="T100">
        <v>28</v>
      </c>
    </row>
    <row r="101" spans="1:20" x14ac:dyDescent="0.2">
      <c r="A101">
        <v>29</v>
      </c>
      <c r="T101">
        <v>29</v>
      </c>
    </row>
    <row r="102" spans="1:20" x14ac:dyDescent="0.2">
      <c r="A102">
        <v>30</v>
      </c>
      <c r="T102">
        <v>30</v>
      </c>
    </row>
    <row r="103" spans="1:20" x14ac:dyDescent="0.2">
      <c r="A103">
        <v>31</v>
      </c>
      <c r="F103">
        <v>0.02</v>
      </c>
      <c r="T103">
        <v>31</v>
      </c>
    </row>
    <row r="104" spans="1:20" x14ac:dyDescent="0.2">
      <c r="A104" t="s">
        <v>37</v>
      </c>
      <c r="B104">
        <f t="shared" ref="B104:R104" si="17">SUM(B73:B103)</f>
        <v>1.2300000000000002</v>
      </c>
      <c r="C104">
        <f t="shared" si="17"/>
        <v>1.9299999999999997</v>
      </c>
      <c r="D104">
        <f t="shared" si="17"/>
        <v>2.13</v>
      </c>
      <c r="E104">
        <f t="shared" si="17"/>
        <v>2.31</v>
      </c>
      <c r="F104">
        <f t="shared" si="17"/>
        <v>1.9500000000000002</v>
      </c>
      <c r="G104">
        <f t="shared" si="17"/>
        <v>1.9200000000000002</v>
      </c>
      <c r="H104">
        <f t="shared" si="17"/>
        <v>1.8599999999999999</v>
      </c>
      <c r="I104">
        <f t="shared" si="17"/>
        <v>2.1500000000000004</v>
      </c>
      <c r="J104">
        <f t="shared" si="17"/>
        <v>1.85</v>
      </c>
      <c r="K104">
        <f t="shared" si="17"/>
        <v>2</v>
      </c>
      <c r="L104">
        <f t="shared" si="17"/>
        <v>1.88</v>
      </c>
      <c r="M104">
        <f t="shared" si="17"/>
        <v>1.81</v>
      </c>
      <c r="N104">
        <f t="shared" si="17"/>
        <v>1.9800000000000002</v>
      </c>
      <c r="O104">
        <f t="shared" si="17"/>
        <v>2.0499999999999998</v>
      </c>
      <c r="P104">
        <f t="shared" si="17"/>
        <v>2.29</v>
      </c>
      <c r="Q104">
        <f t="shared" si="17"/>
        <v>1.94</v>
      </c>
      <c r="R104">
        <f t="shared" si="17"/>
        <v>2.1100000000000003</v>
      </c>
    </row>
    <row r="106" spans="1:20" x14ac:dyDescent="0.2">
      <c r="A106" s="7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</row>
    <row r="107" spans="1:20" x14ac:dyDescent="0.2">
      <c r="A107">
        <v>1995</v>
      </c>
    </row>
    <row r="108" spans="1:20" x14ac:dyDescent="0.2">
      <c r="A108">
        <v>1</v>
      </c>
      <c r="D108">
        <v>0.03</v>
      </c>
      <c r="E108">
        <v>0.04</v>
      </c>
      <c r="P108">
        <v>0.02</v>
      </c>
      <c r="T108">
        <v>1</v>
      </c>
    </row>
    <row r="109" spans="1:20" x14ac:dyDescent="0.2">
      <c r="A109">
        <v>2</v>
      </c>
      <c r="T109">
        <v>2</v>
      </c>
    </row>
    <row r="110" spans="1:20" x14ac:dyDescent="0.2">
      <c r="A110">
        <v>3</v>
      </c>
      <c r="T110">
        <v>3</v>
      </c>
    </row>
    <row r="111" spans="1:20" x14ac:dyDescent="0.2">
      <c r="A111">
        <v>4</v>
      </c>
      <c r="T111">
        <v>4</v>
      </c>
    </row>
    <row r="112" spans="1:20" x14ac:dyDescent="0.2">
      <c r="A112">
        <v>5</v>
      </c>
      <c r="B112">
        <v>0.13</v>
      </c>
      <c r="F112">
        <v>0.15</v>
      </c>
      <c r="H112">
        <v>0.15</v>
      </c>
      <c r="I112">
        <v>0.22</v>
      </c>
      <c r="L112">
        <v>0.2</v>
      </c>
      <c r="M112">
        <v>0.13</v>
      </c>
      <c r="O112">
        <v>0.18</v>
      </c>
      <c r="P112">
        <v>0.2</v>
      </c>
      <c r="T112">
        <v>5</v>
      </c>
    </row>
    <row r="113" spans="1:20" x14ac:dyDescent="0.2">
      <c r="A113">
        <v>6</v>
      </c>
      <c r="B113">
        <v>0.02</v>
      </c>
      <c r="C113">
        <v>0.25</v>
      </c>
      <c r="D113">
        <v>0.2</v>
      </c>
      <c r="E113">
        <v>0.17</v>
      </c>
      <c r="F113">
        <v>0.18</v>
      </c>
      <c r="G113">
        <v>0.16</v>
      </c>
      <c r="I113">
        <v>0.04</v>
      </c>
      <c r="J113">
        <v>0.13</v>
      </c>
      <c r="K113">
        <v>0.28000000000000003</v>
      </c>
      <c r="L113">
        <v>0.01</v>
      </c>
      <c r="M113">
        <v>0.16</v>
      </c>
      <c r="O113">
        <v>7.0000000000000007E-2</v>
      </c>
      <c r="P113">
        <v>0.12</v>
      </c>
      <c r="Q113">
        <v>0.35</v>
      </c>
      <c r="R113">
        <v>0.2</v>
      </c>
      <c r="T113">
        <v>6</v>
      </c>
    </row>
    <row r="114" spans="1:20" x14ac:dyDescent="0.2">
      <c r="A114">
        <v>7</v>
      </c>
      <c r="B114">
        <v>0.4</v>
      </c>
      <c r="C114">
        <v>0.14000000000000001</v>
      </c>
      <c r="D114">
        <v>0.59</v>
      </c>
      <c r="E114">
        <v>0.61</v>
      </c>
      <c r="F114">
        <v>0.48</v>
      </c>
      <c r="G114">
        <v>0.04</v>
      </c>
      <c r="H114">
        <v>0.6</v>
      </c>
      <c r="I114">
        <v>0.62</v>
      </c>
      <c r="J114">
        <v>0.41</v>
      </c>
      <c r="K114">
        <v>0.78</v>
      </c>
      <c r="L114">
        <v>0.64</v>
      </c>
      <c r="M114">
        <v>0.27</v>
      </c>
      <c r="O114">
        <v>0.45</v>
      </c>
      <c r="P114">
        <v>0.53</v>
      </c>
      <c r="Q114">
        <v>0.35</v>
      </c>
      <c r="R114">
        <v>0.41</v>
      </c>
      <c r="T114">
        <v>7</v>
      </c>
    </row>
    <row r="115" spans="1:20" x14ac:dyDescent="0.2">
      <c r="A115">
        <v>8</v>
      </c>
      <c r="B115">
        <v>0.01</v>
      </c>
      <c r="C115">
        <v>0.22</v>
      </c>
      <c r="D115">
        <v>0.15</v>
      </c>
      <c r="G115">
        <v>0.51</v>
      </c>
      <c r="H115">
        <v>0.01</v>
      </c>
      <c r="J115">
        <v>0.24</v>
      </c>
      <c r="L115">
        <v>0.01</v>
      </c>
      <c r="M115">
        <v>0.13</v>
      </c>
      <c r="N115">
        <v>0.78</v>
      </c>
      <c r="Q115">
        <v>0.23</v>
      </c>
      <c r="R115">
        <v>0.24</v>
      </c>
      <c r="T115">
        <v>8</v>
      </c>
    </row>
    <row r="116" spans="1:20" x14ac:dyDescent="0.2">
      <c r="A116">
        <v>9</v>
      </c>
      <c r="E116">
        <v>0.02</v>
      </c>
      <c r="T116">
        <v>9</v>
      </c>
    </row>
    <row r="117" spans="1:20" x14ac:dyDescent="0.2">
      <c r="A117">
        <v>10</v>
      </c>
      <c r="C117">
        <v>0.06</v>
      </c>
      <c r="F117">
        <v>0.04</v>
      </c>
      <c r="I117">
        <v>0.05</v>
      </c>
      <c r="L117">
        <v>0.03</v>
      </c>
      <c r="T117">
        <v>10</v>
      </c>
    </row>
    <row r="118" spans="1:20" x14ac:dyDescent="0.2">
      <c r="A118">
        <v>11</v>
      </c>
      <c r="B118">
        <v>0.01</v>
      </c>
      <c r="E118">
        <v>0.04</v>
      </c>
      <c r="J118">
        <v>0.02</v>
      </c>
      <c r="K118">
        <v>7.0000000000000007E-2</v>
      </c>
      <c r="M118">
        <v>0.02</v>
      </c>
      <c r="T118">
        <v>11</v>
      </c>
    </row>
    <row r="119" spans="1:20" x14ac:dyDescent="0.2">
      <c r="A119">
        <v>12</v>
      </c>
      <c r="D119">
        <v>0.03</v>
      </c>
      <c r="F119">
        <v>7.0000000000000007E-2</v>
      </c>
      <c r="H119">
        <v>0.05</v>
      </c>
      <c r="L119">
        <v>0.05</v>
      </c>
      <c r="O119">
        <v>0.06</v>
      </c>
      <c r="P119">
        <v>0.09</v>
      </c>
      <c r="R119">
        <v>0.05</v>
      </c>
      <c r="T119">
        <v>12</v>
      </c>
    </row>
    <row r="120" spans="1:20" x14ac:dyDescent="0.2">
      <c r="A120">
        <v>13</v>
      </c>
      <c r="B120">
        <v>0.06</v>
      </c>
      <c r="D120">
        <v>0.08</v>
      </c>
      <c r="E120">
        <v>0.1</v>
      </c>
      <c r="F120">
        <v>0.02</v>
      </c>
      <c r="G120">
        <v>0.08</v>
      </c>
      <c r="I120">
        <v>0.12</v>
      </c>
      <c r="J120">
        <v>0.09</v>
      </c>
      <c r="L120">
        <v>0.01</v>
      </c>
      <c r="M120">
        <v>0.04</v>
      </c>
      <c r="O120">
        <v>0.08</v>
      </c>
      <c r="P120">
        <v>0.1</v>
      </c>
      <c r="Q120">
        <v>0.5</v>
      </c>
      <c r="T120">
        <v>13</v>
      </c>
    </row>
    <row r="121" spans="1:20" x14ac:dyDescent="0.2">
      <c r="A121">
        <v>14</v>
      </c>
      <c r="C121">
        <v>0.09</v>
      </c>
      <c r="D121">
        <v>0.01</v>
      </c>
      <c r="E121">
        <v>0.05</v>
      </c>
      <c r="J121">
        <v>0.01</v>
      </c>
      <c r="K121">
        <v>0.19</v>
      </c>
      <c r="L121">
        <v>0.05</v>
      </c>
      <c r="R121">
        <v>0.13</v>
      </c>
      <c r="T121">
        <v>14</v>
      </c>
    </row>
    <row r="122" spans="1:20" x14ac:dyDescent="0.2">
      <c r="A122">
        <v>15</v>
      </c>
      <c r="N122">
        <v>0.22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P124">
        <v>0.02</v>
      </c>
      <c r="T124">
        <v>17</v>
      </c>
    </row>
    <row r="125" spans="1:20" x14ac:dyDescent="0.2">
      <c r="A125">
        <v>18</v>
      </c>
      <c r="M125">
        <v>0.08</v>
      </c>
      <c r="T125">
        <v>18</v>
      </c>
    </row>
    <row r="126" spans="1:20" x14ac:dyDescent="0.2">
      <c r="A126">
        <v>19</v>
      </c>
      <c r="K126">
        <v>0.08</v>
      </c>
      <c r="T126">
        <v>19</v>
      </c>
    </row>
    <row r="127" spans="1:20" x14ac:dyDescent="0.2">
      <c r="A127">
        <v>20</v>
      </c>
      <c r="B127">
        <v>0.02</v>
      </c>
      <c r="D127">
        <v>0.06</v>
      </c>
      <c r="E127">
        <v>0.06</v>
      </c>
      <c r="F127">
        <v>0.03</v>
      </c>
      <c r="G127">
        <v>0.03</v>
      </c>
      <c r="I127">
        <v>7.0000000000000007E-2</v>
      </c>
      <c r="J127">
        <v>0.02</v>
      </c>
      <c r="L127">
        <v>0.02</v>
      </c>
      <c r="M127">
        <v>0.01</v>
      </c>
      <c r="P127">
        <v>7.0000000000000007E-2</v>
      </c>
      <c r="R127">
        <v>0.04</v>
      </c>
      <c r="T127">
        <v>20</v>
      </c>
    </row>
    <row r="128" spans="1:20" x14ac:dyDescent="0.2">
      <c r="A128">
        <v>21</v>
      </c>
      <c r="T128">
        <v>21</v>
      </c>
    </row>
    <row r="129" spans="1:20" x14ac:dyDescent="0.2">
      <c r="A129">
        <v>22</v>
      </c>
      <c r="T129">
        <v>22</v>
      </c>
    </row>
    <row r="130" spans="1:20" x14ac:dyDescent="0.2">
      <c r="A130">
        <v>23</v>
      </c>
      <c r="K130">
        <v>0.06</v>
      </c>
      <c r="L130">
        <v>0.01</v>
      </c>
      <c r="R130">
        <v>0.03</v>
      </c>
      <c r="T130">
        <v>23</v>
      </c>
    </row>
    <row r="131" spans="1:20" x14ac:dyDescent="0.2">
      <c r="A131">
        <v>24</v>
      </c>
      <c r="B131">
        <v>0.01</v>
      </c>
      <c r="D131">
        <v>0.01</v>
      </c>
      <c r="F131">
        <v>0.02</v>
      </c>
      <c r="H131">
        <v>0.02</v>
      </c>
      <c r="I131">
        <v>0.03</v>
      </c>
      <c r="K131">
        <v>0.04</v>
      </c>
      <c r="T131">
        <v>24</v>
      </c>
    </row>
    <row r="132" spans="1:20" x14ac:dyDescent="0.2">
      <c r="A132">
        <v>25</v>
      </c>
      <c r="E132">
        <v>0.02</v>
      </c>
      <c r="G132">
        <v>0.02</v>
      </c>
      <c r="O132">
        <v>0.31</v>
      </c>
      <c r="Q132">
        <v>0.23</v>
      </c>
      <c r="T132">
        <v>25</v>
      </c>
    </row>
    <row r="133" spans="1:20" x14ac:dyDescent="0.2">
      <c r="A133">
        <v>26</v>
      </c>
      <c r="F133">
        <v>0.09</v>
      </c>
      <c r="H133">
        <v>0.08</v>
      </c>
      <c r="L133">
        <v>0.12</v>
      </c>
      <c r="O133">
        <v>0.32</v>
      </c>
      <c r="T133">
        <v>26</v>
      </c>
    </row>
    <row r="134" spans="1:20" x14ac:dyDescent="0.2">
      <c r="A134">
        <v>27</v>
      </c>
      <c r="B134">
        <v>0.03</v>
      </c>
      <c r="D134">
        <v>0.25</v>
      </c>
      <c r="F134">
        <v>0.34</v>
      </c>
      <c r="H134">
        <v>0.19</v>
      </c>
      <c r="J134">
        <v>0.05</v>
      </c>
      <c r="K134">
        <v>0.08</v>
      </c>
      <c r="L134">
        <v>0.33</v>
      </c>
      <c r="M134">
        <v>0.1</v>
      </c>
      <c r="P134">
        <v>0.23</v>
      </c>
      <c r="R134">
        <v>0.11</v>
      </c>
      <c r="T134">
        <v>27</v>
      </c>
    </row>
    <row r="135" spans="1:20" x14ac:dyDescent="0.2">
      <c r="A135">
        <v>28</v>
      </c>
      <c r="B135">
        <v>0.44</v>
      </c>
      <c r="C135">
        <v>0.8</v>
      </c>
      <c r="D135">
        <v>0.5</v>
      </c>
      <c r="E135">
        <v>0.88</v>
      </c>
      <c r="F135">
        <v>0.24</v>
      </c>
      <c r="G135">
        <v>0.32</v>
      </c>
      <c r="H135">
        <v>0.28999999999999998</v>
      </c>
      <c r="I135">
        <v>0.77</v>
      </c>
      <c r="K135">
        <v>0.85</v>
      </c>
      <c r="M135">
        <v>0.56000000000000005</v>
      </c>
      <c r="N135">
        <v>0.64</v>
      </c>
      <c r="P135">
        <v>0.54</v>
      </c>
      <c r="Q135">
        <v>0.4</v>
      </c>
      <c r="R135">
        <v>0.68</v>
      </c>
      <c r="T135">
        <v>28</v>
      </c>
    </row>
    <row r="136" spans="1:20" x14ac:dyDescent="0.2">
      <c r="A136">
        <v>29</v>
      </c>
      <c r="B136">
        <v>7.0000000000000007E-2</v>
      </c>
      <c r="C136">
        <v>7.0000000000000007E-2</v>
      </c>
      <c r="E136">
        <v>0.03</v>
      </c>
      <c r="F136">
        <v>0.12</v>
      </c>
      <c r="G136">
        <v>0.35</v>
      </c>
      <c r="I136">
        <v>0.03</v>
      </c>
      <c r="J136">
        <v>0.57999999999999996</v>
      </c>
      <c r="M136">
        <v>0.02</v>
      </c>
      <c r="Q136">
        <v>0.44</v>
      </c>
      <c r="R136">
        <v>0.13</v>
      </c>
      <c r="T136">
        <v>29</v>
      </c>
    </row>
    <row r="137" spans="1:20" x14ac:dyDescent="0.2">
      <c r="A137">
        <v>30</v>
      </c>
      <c r="C137">
        <v>0.08</v>
      </c>
      <c r="D137">
        <v>0.15</v>
      </c>
      <c r="G137">
        <v>0.04</v>
      </c>
      <c r="Q137">
        <v>0.03</v>
      </c>
      <c r="R137">
        <v>0.04</v>
      </c>
      <c r="T137">
        <v>30</v>
      </c>
    </row>
    <row r="138" spans="1:20" x14ac:dyDescent="0.2">
      <c r="A138">
        <v>31</v>
      </c>
      <c r="T138">
        <v>31</v>
      </c>
    </row>
    <row r="139" spans="1:20" x14ac:dyDescent="0.2">
      <c r="A139" t="s">
        <v>37</v>
      </c>
      <c r="B139">
        <f t="shared" ref="B139:R139" si="18">SUM(B108:B138)</f>
        <v>1.2000000000000002</v>
      </c>
      <c r="C139">
        <f t="shared" si="18"/>
        <v>1.7100000000000002</v>
      </c>
      <c r="D139">
        <f t="shared" si="18"/>
        <v>2.06</v>
      </c>
      <c r="E139">
        <f t="shared" si="18"/>
        <v>2.02</v>
      </c>
      <c r="F139">
        <f t="shared" si="18"/>
        <v>1.7800000000000002</v>
      </c>
      <c r="G139">
        <f t="shared" si="18"/>
        <v>1.5499999999999998</v>
      </c>
      <c r="H139">
        <f t="shared" si="18"/>
        <v>1.3900000000000001</v>
      </c>
      <c r="I139">
        <f t="shared" si="18"/>
        <v>1.9500000000000002</v>
      </c>
      <c r="J139">
        <f t="shared" si="18"/>
        <v>1.55</v>
      </c>
      <c r="K139">
        <f t="shared" si="18"/>
        <v>2.4300000000000002</v>
      </c>
      <c r="L139">
        <f t="shared" si="18"/>
        <v>1.4800000000000004</v>
      </c>
      <c r="M139">
        <f t="shared" si="18"/>
        <v>1.52</v>
      </c>
      <c r="N139">
        <f t="shared" si="18"/>
        <v>1.6400000000000001</v>
      </c>
      <c r="O139">
        <f t="shared" si="18"/>
        <v>1.47</v>
      </c>
      <c r="P139">
        <f t="shared" si="18"/>
        <v>1.9200000000000002</v>
      </c>
      <c r="Q139">
        <f t="shared" si="18"/>
        <v>2.5299999999999998</v>
      </c>
      <c r="R139" s="3">
        <f t="shared" si="18"/>
        <v>2.06</v>
      </c>
    </row>
    <row r="141" spans="1:20" x14ac:dyDescent="0.2">
      <c r="A141" s="7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2" spans="1:20" x14ac:dyDescent="0.2">
      <c r="A142">
        <v>1995</v>
      </c>
    </row>
    <row r="143" spans="1:20" x14ac:dyDescent="0.2">
      <c r="A143">
        <v>1</v>
      </c>
      <c r="B143">
        <v>0.06</v>
      </c>
      <c r="D143">
        <v>0.16</v>
      </c>
      <c r="E143">
        <v>0.1</v>
      </c>
      <c r="F143">
        <v>0.15</v>
      </c>
      <c r="H143">
        <v>0.03</v>
      </c>
      <c r="I143">
        <v>0.12</v>
      </c>
      <c r="J143">
        <v>0.02</v>
      </c>
      <c r="K143">
        <v>0.28000000000000003</v>
      </c>
      <c r="M143">
        <v>7.0000000000000007E-2</v>
      </c>
      <c r="O143">
        <v>7.0000000000000007E-2</v>
      </c>
      <c r="P143">
        <v>0.04</v>
      </c>
      <c r="Q143">
        <v>0.1</v>
      </c>
      <c r="R143">
        <v>0.08</v>
      </c>
      <c r="T143">
        <v>1</v>
      </c>
    </row>
    <row r="144" spans="1:20" x14ac:dyDescent="0.2">
      <c r="A144">
        <v>2</v>
      </c>
      <c r="B144">
        <v>0.01</v>
      </c>
      <c r="C144">
        <v>0.12</v>
      </c>
      <c r="E144">
        <v>0.02</v>
      </c>
      <c r="G144">
        <v>7.0000000000000007E-2</v>
      </c>
      <c r="M144">
        <v>0.02</v>
      </c>
      <c r="T144">
        <v>2</v>
      </c>
    </row>
    <row r="145" spans="1:20" x14ac:dyDescent="0.2">
      <c r="A145">
        <v>3</v>
      </c>
      <c r="K145">
        <v>0.08</v>
      </c>
      <c r="Q145">
        <v>0.08</v>
      </c>
      <c r="T145">
        <v>3</v>
      </c>
    </row>
    <row r="146" spans="1:20" x14ac:dyDescent="0.2">
      <c r="A146">
        <v>4</v>
      </c>
      <c r="B146">
        <v>0.02</v>
      </c>
      <c r="C146">
        <v>0.09</v>
      </c>
      <c r="D146">
        <v>0.12</v>
      </c>
      <c r="F146">
        <v>0.15</v>
      </c>
      <c r="H146">
        <v>0.02</v>
      </c>
      <c r="I146">
        <v>0.08</v>
      </c>
      <c r="K146">
        <v>0.09</v>
      </c>
      <c r="L146">
        <v>0.04</v>
      </c>
      <c r="M146">
        <v>0.06</v>
      </c>
      <c r="O146">
        <v>0.08</v>
      </c>
      <c r="R146">
        <v>0.03</v>
      </c>
      <c r="T146">
        <v>4</v>
      </c>
    </row>
    <row r="147" spans="1:20" x14ac:dyDescent="0.2">
      <c r="A147">
        <v>5</v>
      </c>
      <c r="B147">
        <v>0.1</v>
      </c>
      <c r="C147">
        <v>0.15</v>
      </c>
      <c r="E147">
        <v>0.23</v>
      </c>
      <c r="F147">
        <v>0.09</v>
      </c>
      <c r="G147">
        <v>0.06</v>
      </c>
      <c r="I147">
        <v>0.12</v>
      </c>
      <c r="J147">
        <v>0.14000000000000001</v>
      </c>
      <c r="K147">
        <v>0.14000000000000001</v>
      </c>
      <c r="L147">
        <v>0.1</v>
      </c>
      <c r="M147">
        <v>0.11</v>
      </c>
      <c r="O147">
        <v>0.1</v>
      </c>
      <c r="P147">
        <v>0.26</v>
      </c>
      <c r="Q147">
        <v>0.16</v>
      </c>
      <c r="R147">
        <v>0.1</v>
      </c>
      <c r="T147">
        <v>5</v>
      </c>
    </row>
    <row r="148" spans="1:20" x14ac:dyDescent="0.2">
      <c r="A148">
        <v>6</v>
      </c>
      <c r="B148">
        <v>0.03</v>
      </c>
      <c r="C148">
        <v>0.11</v>
      </c>
      <c r="F148">
        <v>0.12</v>
      </c>
      <c r="G148">
        <v>0.13</v>
      </c>
      <c r="H148">
        <v>0.11</v>
      </c>
      <c r="I148">
        <v>0.1</v>
      </c>
      <c r="K148">
        <v>0.11</v>
      </c>
      <c r="L148">
        <v>0.03</v>
      </c>
      <c r="M148">
        <v>0.02</v>
      </c>
      <c r="P148">
        <v>0.05</v>
      </c>
      <c r="R148">
        <v>0.1</v>
      </c>
      <c r="T148">
        <v>6</v>
      </c>
    </row>
    <row r="149" spans="1:20" x14ac:dyDescent="0.2">
      <c r="A149">
        <v>7</v>
      </c>
      <c r="B149">
        <v>0.01</v>
      </c>
      <c r="C149">
        <v>7.0000000000000007E-2</v>
      </c>
      <c r="E149">
        <v>0.09</v>
      </c>
      <c r="F149">
        <v>0.02</v>
      </c>
      <c r="G149">
        <v>0.03</v>
      </c>
      <c r="I149">
        <v>0.02</v>
      </c>
      <c r="K149">
        <v>0.05</v>
      </c>
      <c r="M149">
        <v>0.09</v>
      </c>
      <c r="N149">
        <v>0.35</v>
      </c>
      <c r="O149">
        <v>0.04</v>
      </c>
      <c r="Q149">
        <v>0.12</v>
      </c>
      <c r="T149">
        <v>7</v>
      </c>
    </row>
    <row r="150" spans="1:20" x14ac:dyDescent="0.2">
      <c r="A150">
        <v>8</v>
      </c>
      <c r="B150">
        <v>0.04</v>
      </c>
      <c r="D150">
        <v>0.03</v>
      </c>
      <c r="F150">
        <v>0.01</v>
      </c>
      <c r="I150">
        <v>0.08</v>
      </c>
      <c r="K150">
        <v>0.53</v>
      </c>
      <c r="L150">
        <v>0.06</v>
      </c>
      <c r="M150">
        <v>0.01</v>
      </c>
      <c r="N150">
        <v>0.05</v>
      </c>
      <c r="P150">
        <v>0.02</v>
      </c>
      <c r="Q150">
        <v>0.13</v>
      </c>
      <c r="R150">
        <v>0.39</v>
      </c>
      <c r="T150">
        <v>8</v>
      </c>
    </row>
    <row r="151" spans="1:20" x14ac:dyDescent="0.2">
      <c r="A151">
        <v>9</v>
      </c>
      <c r="B151">
        <v>0.09</v>
      </c>
      <c r="C151">
        <v>0.28999999999999998</v>
      </c>
      <c r="D151">
        <v>0.13</v>
      </c>
      <c r="E151">
        <v>0.12</v>
      </c>
      <c r="F151">
        <v>0.21</v>
      </c>
      <c r="H151">
        <v>0.18</v>
      </c>
      <c r="I151">
        <v>0.18</v>
      </c>
      <c r="K151">
        <v>0.15</v>
      </c>
      <c r="L151">
        <v>0.08</v>
      </c>
      <c r="M151">
        <v>0.08</v>
      </c>
      <c r="O151">
        <v>0.15</v>
      </c>
      <c r="P151">
        <v>0.14000000000000001</v>
      </c>
      <c r="Q151">
        <v>0.03</v>
      </c>
      <c r="R151">
        <v>0.48</v>
      </c>
      <c r="T151">
        <v>9</v>
      </c>
    </row>
    <row r="152" spans="1:20" x14ac:dyDescent="0.2">
      <c r="A152">
        <v>10</v>
      </c>
      <c r="B152">
        <v>0.14000000000000001</v>
      </c>
      <c r="C152">
        <v>0.46</v>
      </c>
      <c r="D152">
        <v>0.54</v>
      </c>
      <c r="F152">
        <v>0.47</v>
      </c>
      <c r="G152">
        <v>0.22</v>
      </c>
      <c r="H152">
        <v>0.35</v>
      </c>
      <c r="I152">
        <v>0.47</v>
      </c>
      <c r="J152">
        <v>0.5</v>
      </c>
      <c r="K152">
        <v>0.49</v>
      </c>
      <c r="L152">
        <v>0.48</v>
      </c>
      <c r="M152">
        <v>0.05</v>
      </c>
      <c r="N152">
        <v>0.17</v>
      </c>
      <c r="O152">
        <v>0.46</v>
      </c>
      <c r="P152">
        <v>0.51</v>
      </c>
      <c r="Q152">
        <v>0.17</v>
      </c>
      <c r="R152">
        <v>0.17</v>
      </c>
      <c r="T152">
        <v>10</v>
      </c>
    </row>
    <row r="153" spans="1:20" x14ac:dyDescent="0.2">
      <c r="A153">
        <v>11</v>
      </c>
      <c r="B153">
        <v>0.21</v>
      </c>
      <c r="E153">
        <v>0.4</v>
      </c>
      <c r="F153">
        <v>0.03</v>
      </c>
      <c r="G153">
        <v>0.43</v>
      </c>
      <c r="H153">
        <v>0.05</v>
      </c>
      <c r="I153">
        <v>0.04</v>
      </c>
      <c r="J153">
        <v>0.26</v>
      </c>
      <c r="K153">
        <v>0.03</v>
      </c>
      <c r="L153">
        <v>0.08</v>
      </c>
      <c r="M153">
        <v>0.32</v>
      </c>
      <c r="N153">
        <v>0.3</v>
      </c>
      <c r="Q153">
        <v>0.32</v>
      </c>
      <c r="R153">
        <v>0.35</v>
      </c>
      <c r="T153">
        <v>11</v>
      </c>
    </row>
    <row r="154" spans="1:20" x14ac:dyDescent="0.2">
      <c r="A154">
        <v>12</v>
      </c>
      <c r="I154">
        <v>0.03</v>
      </c>
      <c r="K154">
        <v>0.03</v>
      </c>
      <c r="Q154">
        <v>0.04</v>
      </c>
      <c r="T154">
        <v>12</v>
      </c>
    </row>
    <row r="155" spans="1:20" x14ac:dyDescent="0.2">
      <c r="A155">
        <v>13</v>
      </c>
      <c r="B155">
        <v>0.01</v>
      </c>
      <c r="G155">
        <v>0.02</v>
      </c>
      <c r="R155">
        <v>0.03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T158">
        <v>16</v>
      </c>
    </row>
    <row r="159" spans="1:20" x14ac:dyDescent="0.2">
      <c r="A159">
        <v>17</v>
      </c>
      <c r="T159">
        <v>17</v>
      </c>
    </row>
    <row r="160" spans="1:20" x14ac:dyDescent="0.2">
      <c r="A160">
        <v>18</v>
      </c>
      <c r="T160">
        <v>18</v>
      </c>
    </row>
    <row r="161" spans="1:20" x14ac:dyDescent="0.2">
      <c r="A161">
        <v>19</v>
      </c>
      <c r="T161">
        <v>19</v>
      </c>
    </row>
    <row r="162" spans="1:20" x14ac:dyDescent="0.2">
      <c r="A162">
        <v>20</v>
      </c>
      <c r="T162">
        <v>20</v>
      </c>
    </row>
    <row r="163" spans="1:20" x14ac:dyDescent="0.2">
      <c r="A163">
        <v>21</v>
      </c>
      <c r="T163">
        <v>21</v>
      </c>
    </row>
    <row r="164" spans="1:20" x14ac:dyDescent="0.2">
      <c r="A164">
        <v>22</v>
      </c>
      <c r="T164">
        <v>22</v>
      </c>
    </row>
    <row r="165" spans="1:20" x14ac:dyDescent="0.2">
      <c r="A165">
        <v>23</v>
      </c>
      <c r="T165">
        <v>23</v>
      </c>
    </row>
    <row r="166" spans="1:20" x14ac:dyDescent="0.2">
      <c r="A166">
        <v>24</v>
      </c>
      <c r="T166">
        <v>24</v>
      </c>
    </row>
    <row r="167" spans="1:20" x14ac:dyDescent="0.2">
      <c r="A167">
        <v>25</v>
      </c>
      <c r="D167">
        <v>0.13</v>
      </c>
      <c r="E167">
        <v>0.05</v>
      </c>
      <c r="F167">
        <v>0.21</v>
      </c>
      <c r="H167">
        <v>0.01</v>
      </c>
      <c r="J167">
        <v>0.1</v>
      </c>
      <c r="M167">
        <v>7.0000000000000007E-2</v>
      </c>
      <c r="N167">
        <v>0.14000000000000001</v>
      </c>
      <c r="O167">
        <v>0.2</v>
      </c>
      <c r="P167">
        <v>0.12</v>
      </c>
      <c r="T167">
        <v>25</v>
      </c>
    </row>
    <row r="168" spans="1:20" x14ac:dyDescent="0.2">
      <c r="A168">
        <v>26</v>
      </c>
      <c r="G168">
        <v>0.11</v>
      </c>
      <c r="K168">
        <v>0.03</v>
      </c>
      <c r="T168">
        <v>26</v>
      </c>
    </row>
    <row r="169" spans="1:20" x14ac:dyDescent="0.2">
      <c r="A169">
        <v>27</v>
      </c>
      <c r="T169">
        <v>27</v>
      </c>
    </row>
    <row r="170" spans="1:20" x14ac:dyDescent="0.2">
      <c r="A170">
        <v>28</v>
      </c>
      <c r="T170">
        <v>28</v>
      </c>
    </row>
    <row r="171" spans="1:20" x14ac:dyDescent="0.2">
      <c r="A171">
        <v>29</v>
      </c>
      <c r="T171">
        <v>29</v>
      </c>
    </row>
    <row r="172" spans="1:20" x14ac:dyDescent="0.2">
      <c r="A172">
        <v>30</v>
      </c>
      <c r="T172">
        <v>30</v>
      </c>
    </row>
    <row r="173" spans="1:20" x14ac:dyDescent="0.2">
      <c r="A173">
        <v>31</v>
      </c>
      <c r="T173">
        <v>31</v>
      </c>
    </row>
    <row r="174" spans="1:20" x14ac:dyDescent="0.2">
      <c r="A174" t="s">
        <v>37</v>
      </c>
      <c r="B174">
        <f t="shared" ref="B174:R174" si="19">SUM(B143:B173)</f>
        <v>0.72</v>
      </c>
      <c r="C174">
        <f t="shared" si="19"/>
        <v>1.29</v>
      </c>
      <c r="D174">
        <f t="shared" si="19"/>
        <v>1.1100000000000001</v>
      </c>
      <c r="E174">
        <f t="shared" si="19"/>
        <v>1.01</v>
      </c>
      <c r="F174">
        <f t="shared" si="19"/>
        <v>1.46</v>
      </c>
      <c r="G174">
        <f t="shared" si="19"/>
        <v>1.07</v>
      </c>
      <c r="H174">
        <f t="shared" si="19"/>
        <v>0.75</v>
      </c>
      <c r="I174">
        <f t="shared" si="19"/>
        <v>1.24</v>
      </c>
      <c r="J174">
        <f t="shared" si="19"/>
        <v>1.02</v>
      </c>
      <c r="K174">
        <f t="shared" si="19"/>
        <v>2.0100000000000002</v>
      </c>
      <c r="L174">
        <f t="shared" si="19"/>
        <v>0.87</v>
      </c>
      <c r="M174">
        <f t="shared" si="19"/>
        <v>0.90000000000000013</v>
      </c>
      <c r="N174">
        <f t="shared" si="19"/>
        <v>1.0099999999999998</v>
      </c>
      <c r="O174">
        <f t="shared" si="19"/>
        <v>1.0999999999999999</v>
      </c>
      <c r="P174">
        <f t="shared" si="19"/>
        <v>1.1400000000000001</v>
      </c>
      <c r="Q174">
        <f t="shared" si="19"/>
        <v>1.1500000000000001</v>
      </c>
      <c r="R174">
        <f t="shared" si="19"/>
        <v>1.7300000000000002</v>
      </c>
    </row>
    <row r="176" spans="1:20" x14ac:dyDescent="0.2">
      <c r="A176" s="7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44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7" spans="1:20" x14ac:dyDescent="0.2">
      <c r="A177">
        <v>1995</v>
      </c>
    </row>
    <row r="178" spans="1:20" x14ac:dyDescent="0.2">
      <c r="A178">
        <v>1</v>
      </c>
      <c r="T178">
        <v>1</v>
      </c>
    </row>
    <row r="179" spans="1:20" x14ac:dyDescent="0.2">
      <c r="A179">
        <v>2</v>
      </c>
      <c r="D179">
        <v>0.14000000000000001</v>
      </c>
      <c r="E179">
        <v>0.1</v>
      </c>
      <c r="F179">
        <v>7.0000000000000007E-2</v>
      </c>
      <c r="J179">
        <v>0.02</v>
      </c>
      <c r="K179">
        <v>0.04</v>
      </c>
      <c r="L179">
        <v>0.05</v>
      </c>
      <c r="M179">
        <v>0.12</v>
      </c>
      <c r="N179">
        <v>0.05</v>
      </c>
      <c r="O179">
        <v>0.18</v>
      </c>
      <c r="P179">
        <v>0.14000000000000001</v>
      </c>
      <c r="Q179">
        <v>0.03</v>
      </c>
      <c r="R179">
        <v>0.05</v>
      </c>
      <c r="T179">
        <v>2</v>
      </c>
    </row>
    <row r="180" spans="1:20" x14ac:dyDescent="0.2">
      <c r="A180">
        <v>3</v>
      </c>
      <c r="G180">
        <v>0.09</v>
      </c>
      <c r="I180">
        <v>0.79</v>
      </c>
      <c r="T180">
        <v>3</v>
      </c>
    </row>
    <row r="181" spans="1:20" x14ac:dyDescent="0.2">
      <c r="A181">
        <v>4</v>
      </c>
      <c r="B181">
        <v>0.36</v>
      </c>
      <c r="D181">
        <v>0.37</v>
      </c>
      <c r="F181">
        <v>0.69</v>
      </c>
      <c r="H181">
        <v>0.71</v>
      </c>
      <c r="I181">
        <v>0.05</v>
      </c>
      <c r="L181">
        <v>0.63</v>
      </c>
      <c r="M181">
        <v>0.41</v>
      </c>
      <c r="O181">
        <v>0.51</v>
      </c>
      <c r="R181">
        <v>0.68</v>
      </c>
      <c r="T181">
        <v>4</v>
      </c>
    </row>
    <row r="182" spans="1:20" x14ac:dyDescent="0.2">
      <c r="A182">
        <v>5</v>
      </c>
      <c r="B182">
        <v>0.14000000000000001</v>
      </c>
      <c r="C182">
        <v>0.46</v>
      </c>
      <c r="D182">
        <v>0.05</v>
      </c>
      <c r="E182">
        <v>0.59</v>
      </c>
      <c r="F182">
        <v>0.04</v>
      </c>
      <c r="G182">
        <v>0.53</v>
      </c>
      <c r="H182">
        <v>0.14000000000000001</v>
      </c>
      <c r="I182">
        <v>0.15</v>
      </c>
      <c r="J182">
        <v>0.63</v>
      </c>
      <c r="K182">
        <v>0.64</v>
      </c>
      <c r="L182">
        <v>0.2</v>
      </c>
      <c r="M182">
        <v>0.18</v>
      </c>
      <c r="O182">
        <v>0.05</v>
      </c>
      <c r="P182">
        <v>0.62</v>
      </c>
      <c r="Q182">
        <v>0.4</v>
      </c>
      <c r="T182">
        <v>5</v>
      </c>
    </row>
    <row r="183" spans="1:20" x14ac:dyDescent="0.2">
      <c r="A183">
        <v>6</v>
      </c>
      <c r="B183">
        <v>7.0000000000000007E-2</v>
      </c>
      <c r="D183">
        <v>0.12</v>
      </c>
      <c r="E183">
        <v>0.52</v>
      </c>
      <c r="F183">
        <v>0.18</v>
      </c>
      <c r="G183">
        <v>0.04</v>
      </c>
      <c r="H183">
        <v>0.28000000000000003</v>
      </c>
      <c r="J183">
        <v>0.16</v>
      </c>
      <c r="K183">
        <v>0.14000000000000001</v>
      </c>
      <c r="L183">
        <v>0.24</v>
      </c>
      <c r="M183">
        <v>7.0000000000000007E-2</v>
      </c>
      <c r="O183">
        <v>0.12</v>
      </c>
      <c r="P183">
        <v>0.42</v>
      </c>
      <c r="Q183">
        <v>0.02</v>
      </c>
      <c r="R183">
        <v>0.1</v>
      </c>
      <c r="T183">
        <v>6</v>
      </c>
    </row>
    <row r="184" spans="1:20" x14ac:dyDescent="0.2">
      <c r="A184">
        <v>7</v>
      </c>
      <c r="B184">
        <v>0.01</v>
      </c>
      <c r="G184">
        <v>0.14000000000000001</v>
      </c>
      <c r="K184">
        <v>0.02</v>
      </c>
      <c r="Q184">
        <v>0.1</v>
      </c>
      <c r="T184">
        <v>7</v>
      </c>
    </row>
    <row r="185" spans="1:20" x14ac:dyDescent="0.2">
      <c r="A185">
        <v>8</v>
      </c>
      <c r="C185">
        <v>0.09</v>
      </c>
      <c r="N185">
        <v>0.95</v>
      </c>
      <c r="T185">
        <v>8</v>
      </c>
    </row>
    <row r="186" spans="1:20" x14ac:dyDescent="0.2">
      <c r="A186">
        <v>9</v>
      </c>
      <c r="I186">
        <v>0.02</v>
      </c>
      <c r="T186">
        <v>9</v>
      </c>
    </row>
    <row r="187" spans="1:20" x14ac:dyDescent="0.2">
      <c r="A187">
        <v>10</v>
      </c>
      <c r="F187">
        <v>7.0000000000000007E-2</v>
      </c>
      <c r="H187">
        <v>0.19</v>
      </c>
      <c r="J187">
        <v>7.0000000000000007E-2</v>
      </c>
      <c r="L187">
        <v>0.26</v>
      </c>
      <c r="P187">
        <v>0.09</v>
      </c>
      <c r="T187">
        <v>10</v>
      </c>
    </row>
    <row r="188" spans="1:20" x14ac:dyDescent="0.2">
      <c r="A188">
        <v>11</v>
      </c>
      <c r="E188">
        <v>0.04</v>
      </c>
      <c r="M188">
        <v>0.02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D190">
        <v>0.03</v>
      </c>
      <c r="H190">
        <v>0.02</v>
      </c>
      <c r="I190">
        <v>0.45</v>
      </c>
      <c r="L190">
        <v>0.03</v>
      </c>
      <c r="M190">
        <v>0.02</v>
      </c>
      <c r="N190">
        <v>0.24</v>
      </c>
      <c r="O190">
        <v>0.03</v>
      </c>
      <c r="R190">
        <v>0.4</v>
      </c>
      <c r="T190">
        <v>13</v>
      </c>
    </row>
    <row r="191" spans="1:20" x14ac:dyDescent="0.2">
      <c r="A191">
        <v>14</v>
      </c>
      <c r="B191">
        <v>0.23</v>
      </c>
      <c r="D191">
        <v>0.08</v>
      </c>
      <c r="E191">
        <v>0.09</v>
      </c>
      <c r="G191">
        <v>0.12</v>
      </c>
      <c r="H191">
        <v>0.18</v>
      </c>
      <c r="I191">
        <v>0.04</v>
      </c>
      <c r="K191">
        <v>0.18</v>
      </c>
      <c r="L191">
        <v>0.3</v>
      </c>
      <c r="M191">
        <v>0.02</v>
      </c>
      <c r="N191">
        <v>0.15</v>
      </c>
      <c r="O191">
        <v>0.14000000000000001</v>
      </c>
      <c r="P191">
        <v>0.18</v>
      </c>
      <c r="Q191">
        <v>0.14000000000000001</v>
      </c>
      <c r="T191">
        <v>14</v>
      </c>
    </row>
    <row r="192" spans="1:20" x14ac:dyDescent="0.2">
      <c r="A192">
        <v>15</v>
      </c>
      <c r="B192">
        <v>0.01</v>
      </c>
      <c r="C192">
        <v>0.19</v>
      </c>
      <c r="D192">
        <v>0.08</v>
      </c>
      <c r="G192">
        <v>0.02</v>
      </c>
      <c r="J192">
        <v>0.19</v>
      </c>
      <c r="K192">
        <v>7.0000000000000007E-2</v>
      </c>
      <c r="N192">
        <v>7.0000000000000007E-2</v>
      </c>
      <c r="P192">
        <v>0.04</v>
      </c>
      <c r="Q192">
        <v>0.13</v>
      </c>
      <c r="T192">
        <v>15</v>
      </c>
    </row>
    <row r="193" spans="1:20" x14ac:dyDescent="0.2">
      <c r="A193">
        <v>16</v>
      </c>
      <c r="B193">
        <v>0.01</v>
      </c>
      <c r="C193">
        <v>0.08</v>
      </c>
      <c r="D193">
        <v>0.06</v>
      </c>
      <c r="E193">
        <v>0.1</v>
      </c>
      <c r="I193">
        <v>0.5</v>
      </c>
      <c r="Q193">
        <v>0.08</v>
      </c>
      <c r="T193">
        <v>16</v>
      </c>
    </row>
    <row r="194" spans="1:20" x14ac:dyDescent="0.2">
      <c r="A194">
        <v>17</v>
      </c>
      <c r="D194">
        <v>0.48</v>
      </c>
      <c r="E194">
        <v>0.03</v>
      </c>
      <c r="H194">
        <v>0.35</v>
      </c>
      <c r="I194">
        <v>0.1</v>
      </c>
      <c r="K194">
        <v>0.55000000000000004</v>
      </c>
      <c r="L194">
        <v>0.35</v>
      </c>
      <c r="Q194">
        <v>0.76</v>
      </c>
      <c r="T194">
        <v>17</v>
      </c>
    </row>
    <row r="195" spans="1:20" x14ac:dyDescent="0.2">
      <c r="A195">
        <v>18</v>
      </c>
      <c r="B195">
        <v>0.32</v>
      </c>
      <c r="C195">
        <v>0.72</v>
      </c>
      <c r="D195">
        <v>7.0000000000000007E-2</v>
      </c>
      <c r="E195">
        <v>0.32</v>
      </c>
      <c r="F195">
        <v>1.1000000000000001</v>
      </c>
      <c r="G195">
        <v>0.48</v>
      </c>
      <c r="H195">
        <v>0.05</v>
      </c>
      <c r="I195">
        <v>0.25</v>
      </c>
      <c r="J195">
        <v>0.32</v>
      </c>
      <c r="K195">
        <v>0.11</v>
      </c>
      <c r="L195">
        <v>0.15</v>
      </c>
      <c r="M195">
        <v>0.65</v>
      </c>
      <c r="O195">
        <v>0.39</v>
      </c>
      <c r="P195">
        <v>0.42</v>
      </c>
      <c r="Q195">
        <v>0.25</v>
      </c>
      <c r="T195">
        <v>18</v>
      </c>
    </row>
    <row r="196" spans="1:20" x14ac:dyDescent="0.2">
      <c r="A196">
        <v>19</v>
      </c>
      <c r="B196">
        <v>0.2</v>
      </c>
      <c r="C196">
        <v>0.21</v>
      </c>
      <c r="D196">
        <v>0.3</v>
      </c>
      <c r="F196">
        <v>0.17</v>
      </c>
      <c r="G196">
        <v>0.03</v>
      </c>
      <c r="H196">
        <v>0.3</v>
      </c>
      <c r="I196">
        <v>7.0000000000000007E-2</v>
      </c>
      <c r="J196">
        <v>0.3</v>
      </c>
      <c r="K196">
        <v>0.35</v>
      </c>
      <c r="L196">
        <v>0.52</v>
      </c>
      <c r="M196">
        <v>0.23</v>
      </c>
      <c r="O196">
        <v>0.25</v>
      </c>
      <c r="P196">
        <v>0.45</v>
      </c>
      <c r="Q196">
        <v>0.18</v>
      </c>
      <c r="R196">
        <v>0.54</v>
      </c>
      <c r="T196">
        <v>19</v>
      </c>
    </row>
    <row r="197" spans="1:20" x14ac:dyDescent="0.2">
      <c r="A197">
        <v>20</v>
      </c>
      <c r="B197">
        <v>0.02</v>
      </c>
      <c r="C197">
        <v>0.4</v>
      </c>
      <c r="E197">
        <v>0.42</v>
      </c>
      <c r="F197">
        <v>0.02</v>
      </c>
      <c r="G197">
        <v>0.23</v>
      </c>
      <c r="I197">
        <v>0.06</v>
      </c>
      <c r="J197">
        <v>0.03</v>
      </c>
      <c r="K197">
        <v>0.06</v>
      </c>
      <c r="M197">
        <v>0.03</v>
      </c>
      <c r="O197">
        <v>0.03</v>
      </c>
      <c r="R197">
        <v>0.04</v>
      </c>
      <c r="T197">
        <v>20</v>
      </c>
    </row>
    <row r="198" spans="1:20" x14ac:dyDescent="0.2">
      <c r="A198">
        <v>21</v>
      </c>
      <c r="C198">
        <v>0.05</v>
      </c>
      <c r="F198">
        <v>0.01</v>
      </c>
      <c r="G198">
        <v>0.05</v>
      </c>
      <c r="H198">
        <v>0.05</v>
      </c>
      <c r="K198">
        <v>0.04</v>
      </c>
      <c r="L198">
        <v>0.09</v>
      </c>
      <c r="P198">
        <v>0.01</v>
      </c>
      <c r="Q198">
        <v>0.01</v>
      </c>
      <c r="T198">
        <v>21</v>
      </c>
    </row>
    <row r="199" spans="1:20" x14ac:dyDescent="0.2">
      <c r="A199">
        <v>22</v>
      </c>
      <c r="B199">
        <v>0.04</v>
      </c>
      <c r="E199">
        <v>0.02</v>
      </c>
      <c r="J199">
        <v>0.05</v>
      </c>
      <c r="K199">
        <v>0.03</v>
      </c>
      <c r="M199">
        <v>0.01</v>
      </c>
      <c r="N199">
        <v>0.57999999999999996</v>
      </c>
      <c r="Q199">
        <v>0.03</v>
      </c>
      <c r="T199">
        <v>22</v>
      </c>
    </row>
    <row r="200" spans="1:20" x14ac:dyDescent="0.2">
      <c r="A200">
        <v>23</v>
      </c>
      <c r="T200">
        <v>23</v>
      </c>
    </row>
    <row r="201" spans="1:20" x14ac:dyDescent="0.2">
      <c r="A201">
        <v>24</v>
      </c>
      <c r="T201">
        <v>24</v>
      </c>
    </row>
    <row r="202" spans="1:20" x14ac:dyDescent="0.2">
      <c r="A202">
        <v>25</v>
      </c>
      <c r="T202">
        <v>25</v>
      </c>
    </row>
    <row r="203" spans="1:20" x14ac:dyDescent="0.2">
      <c r="A203">
        <v>26</v>
      </c>
      <c r="T203">
        <v>26</v>
      </c>
    </row>
    <row r="204" spans="1:20" x14ac:dyDescent="0.2">
      <c r="A204">
        <v>27</v>
      </c>
      <c r="T204">
        <v>27</v>
      </c>
    </row>
    <row r="205" spans="1:20" x14ac:dyDescent="0.2">
      <c r="A205">
        <v>28</v>
      </c>
      <c r="T205">
        <v>28</v>
      </c>
    </row>
    <row r="206" spans="1:20" x14ac:dyDescent="0.2">
      <c r="A206">
        <v>29</v>
      </c>
      <c r="T206">
        <v>29</v>
      </c>
    </row>
    <row r="207" spans="1:20" x14ac:dyDescent="0.2">
      <c r="A207">
        <v>30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t="s">
        <v>37</v>
      </c>
      <c r="B209">
        <f t="shared" ref="B209:R209" si="20">SUM(B178:B208)</f>
        <v>1.4100000000000001</v>
      </c>
      <c r="C209">
        <f t="shared" si="20"/>
        <v>2.1999999999999997</v>
      </c>
      <c r="D209">
        <f t="shared" si="20"/>
        <v>1.78</v>
      </c>
      <c r="E209">
        <f t="shared" si="20"/>
        <v>2.2300000000000004</v>
      </c>
      <c r="F209">
        <f t="shared" si="20"/>
        <v>2.35</v>
      </c>
      <c r="G209">
        <f t="shared" si="20"/>
        <v>1.73</v>
      </c>
      <c r="H209">
        <f t="shared" si="20"/>
        <v>2.2699999999999996</v>
      </c>
      <c r="I209">
        <f t="shared" si="20"/>
        <v>2.48</v>
      </c>
      <c r="J209">
        <f t="shared" si="20"/>
        <v>1.7700000000000002</v>
      </c>
      <c r="K209">
        <f t="shared" si="20"/>
        <v>2.23</v>
      </c>
      <c r="L209">
        <f t="shared" si="20"/>
        <v>2.82</v>
      </c>
      <c r="M209">
        <f t="shared" si="20"/>
        <v>1.7600000000000002</v>
      </c>
      <c r="N209">
        <f t="shared" si="20"/>
        <v>2.04</v>
      </c>
      <c r="O209">
        <f t="shared" si="20"/>
        <v>1.7</v>
      </c>
      <c r="P209">
        <f t="shared" si="20"/>
        <v>2.3699999999999997</v>
      </c>
      <c r="Q209">
        <f t="shared" si="20"/>
        <v>2.13</v>
      </c>
      <c r="R209">
        <f t="shared" si="20"/>
        <v>1.81</v>
      </c>
    </row>
    <row r="211" spans="1:20" x14ac:dyDescent="0.2">
      <c r="A211" s="7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44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2" spans="1:20" x14ac:dyDescent="0.2">
      <c r="A212">
        <v>1995</v>
      </c>
    </row>
    <row r="213" spans="1:20" x14ac:dyDescent="0.2">
      <c r="A213">
        <v>1</v>
      </c>
      <c r="T213">
        <v>1</v>
      </c>
    </row>
    <row r="214" spans="1:20" x14ac:dyDescent="0.2">
      <c r="A214">
        <v>2</v>
      </c>
      <c r="B214">
        <v>0.26</v>
      </c>
      <c r="F214">
        <v>0.22</v>
      </c>
      <c r="H214">
        <v>0.2</v>
      </c>
      <c r="I214">
        <v>0.3</v>
      </c>
      <c r="J214">
        <v>0.31</v>
      </c>
      <c r="K214">
        <v>0.96</v>
      </c>
      <c r="L214">
        <v>0.24</v>
      </c>
      <c r="M214">
        <v>0.61</v>
      </c>
      <c r="N214">
        <v>0.28999999999999998</v>
      </c>
      <c r="O214">
        <v>0.1</v>
      </c>
      <c r="P214">
        <v>0.42</v>
      </c>
      <c r="Q214">
        <v>0.7</v>
      </c>
      <c r="R214">
        <v>0.86</v>
      </c>
      <c r="T214">
        <v>2</v>
      </c>
    </row>
    <row r="215" spans="1:20" x14ac:dyDescent="0.2">
      <c r="A215">
        <v>3</v>
      </c>
      <c r="C215">
        <v>0.78</v>
      </c>
      <c r="D215">
        <v>0.25</v>
      </c>
      <c r="E215">
        <v>0.47</v>
      </c>
      <c r="T215">
        <v>3</v>
      </c>
    </row>
    <row r="216" spans="1:20" x14ac:dyDescent="0.2">
      <c r="A216">
        <v>4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8</v>
      </c>
      <c r="B218">
        <v>0.67</v>
      </c>
      <c r="C218">
        <v>0.36</v>
      </c>
      <c r="E218">
        <v>0.46</v>
      </c>
      <c r="F218">
        <v>0.37</v>
      </c>
      <c r="G218">
        <v>0.82</v>
      </c>
      <c r="I218">
        <v>0.65</v>
      </c>
      <c r="J218">
        <v>1.25</v>
      </c>
      <c r="K218">
        <v>0.65</v>
      </c>
      <c r="L218">
        <v>0.69</v>
      </c>
      <c r="M218">
        <v>0.18</v>
      </c>
      <c r="O218">
        <v>0.86</v>
      </c>
      <c r="P218">
        <v>0.69</v>
      </c>
      <c r="Q218">
        <v>0.17</v>
      </c>
      <c r="R218">
        <v>0.94</v>
      </c>
      <c r="T218">
        <v>6</v>
      </c>
    </row>
    <row r="219" spans="1:20" x14ac:dyDescent="0.2">
      <c r="A219">
        <v>7</v>
      </c>
      <c r="H219">
        <v>0.5</v>
      </c>
      <c r="N219">
        <v>0.41</v>
      </c>
      <c r="T219">
        <v>7</v>
      </c>
    </row>
    <row r="220" spans="1:20" x14ac:dyDescent="0.2">
      <c r="A220">
        <v>8</v>
      </c>
      <c r="H220">
        <v>0.1</v>
      </c>
      <c r="L220">
        <v>0.25</v>
      </c>
      <c r="T220">
        <v>8</v>
      </c>
    </row>
    <row r="221" spans="1:20" x14ac:dyDescent="0.2">
      <c r="A221">
        <v>9</v>
      </c>
      <c r="B221">
        <v>0.04</v>
      </c>
      <c r="C221">
        <v>0.14000000000000001</v>
      </c>
      <c r="D221">
        <v>0.33</v>
      </c>
      <c r="E221">
        <v>0.03</v>
      </c>
      <c r="F221">
        <v>0.08</v>
      </c>
      <c r="H221">
        <v>0.05</v>
      </c>
      <c r="I221">
        <v>0.22</v>
      </c>
      <c r="J221">
        <v>0.04</v>
      </c>
      <c r="K221">
        <v>0.23</v>
      </c>
      <c r="L221">
        <v>7.0000000000000007E-2</v>
      </c>
      <c r="M221">
        <v>0.04</v>
      </c>
      <c r="O221">
        <v>0.04</v>
      </c>
      <c r="P221">
        <v>0.02</v>
      </c>
      <c r="Q221">
        <v>0.04</v>
      </c>
      <c r="R221">
        <v>0.14000000000000001</v>
      </c>
      <c r="T221">
        <v>9</v>
      </c>
    </row>
    <row r="222" spans="1:20" x14ac:dyDescent="0.2">
      <c r="A222">
        <v>10</v>
      </c>
      <c r="G222">
        <v>0.04</v>
      </c>
      <c r="J222">
        <v>0.02</v>
      </c>
      <c r="N222">
        <v>0.2</v>
      </c>
      <c r="Q222">
        <v>0.02</v>
      </c>
      <c r="T222">
        <v>10</v>
      </c>
    </row>
    <row r="223" spans="1:20" x14ac:dyDescent="0.2">
      <c r="A223">
        <v>11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E237">
        <v>0.01</v>
      </c>
      <c r="T237">
        <v>25</v>
      </c>
    </row>
    <row r="238" spans="1:20" x14ac:dyDescent="0.2">
      <c r="A238">
        <v>26</v>
      </c>
      <c r="I238">
        <v>0.05</v>
      </c>
      <c r="L238">
        <v>0.05</v>
      </c>
      <c r="R238">
        <v>0.02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2" x14ac:dyDescent="0.2">
      <c r="A241">
        <v>29</v>
      </c>
      <c r="T241">
        <v>29</v>
      </c>
    </row>
    <row r="242" spans="1:22" x14ac:dyDescent="0.2">
      <c r="A242">
        <v>30</v>
      </c>
      <c r="T242">
        <v>30</v>
      </c>
    </row>
    <row r="243" spans="1:22" x14ac:dyDescent="0.2">
      <c r="A243">
        <v>31</v>
      </c>
      <c r="T243">
        <v>31</v>
      </c>
    </row>
    <row r="244" spans="1:22" x14ac:dyDescent="0.2">
      <c r="A244" t="s">
        <v>37</v>
      </c>
      <c r="B244">
        <f t="shared" ref="B244:R244" si="21">SUM(B213:B243)</f>
        <v>0.97000000000000008</v>
      </c>
      <c r="C244">
        <f t="shared" si="21"/>
        <v>1.2800000000000002</v>
      </c>
      <c r="D244">
        <f t="shared" si="21"/>
        <v>0.58000000000000007</v>
      </c>
      <c r="E244">
        <f t="shared" si="21"/>
        <v>0.97</v>
      </c>
      <c r="F244">
        <f t="shared" si="21"/>
        <v>0.66999999999999993</v>
      </c>
      <c r="G244">
        <f t="shared" si="21"/>
        <v>0.86</v>
      </c>
      <c r="H244">
        <f t="shared" si="21"/>
        <v>0.85</v>
      </c>
      <c r="I244">
        <f t="shared" si="21"/>
        <v>1.22</v>
      </c>
      <c r="J244">
        <f t="shared" si="21"/>
        <v>1.62</v>
      </c>
      <c r="K244">
        <f t="shared" si="21"/>
        <v>1.8399999999999999</v>
      </c>
      <c r="L244">
        <f t="shared" si="21"/>
        <v>1.3</v>
      </c>
      <c r="M244">
        <f t="shared" si="21"/>
        <v>0.83000000000000007</v>
      </c>
      <c r="N244">
        <f t="shared" si="21"/>
        <v>0.89999999999999991</v>
      </c>
      <c r="O244">
        <f t="shared" si="21"/>
        <v>1</v>
      </c>
      <c r="P244">
        <f t="shared" si="21"/>
        <v>1.1299999999999999</v>
      </c>
      <c r="Q244">
        <f t="shared" si="21"/>
        <v>0.93</v>
      </c>
      <c r="R244">
        <f t="shared" si="21"/>
        <v>1.96</v>
      </c>
    </row>
    <row r="246" spans="1:22" x14ac:dyDescent="0.2">
      <c r="A246" s="7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44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70</v>
      </c>
      <c r="R246" t="s">
        <v>66</v>
      </c>
    </row>
    <row r="247" spans="1:22" x14ac:dyDescent="0.2">
      <c r="A247">
        <v>1995</v>
      </c>
    </row>
    <row r="248" spans="1:22" x14ac:dyDescent="0.2">
      <c r="A248">
        <v>1</v>
      </c>
      <c r="T248">
        <v>1</v>
      </c>
      <c r="V248" s="3" t="e">
        <f t="shared" ref="V248:V279" si="22">AVERAGE(B248:R248)</f>
        <v>#DIV/0!</v>
      </c>
    </row>
    <row r="249" spans="1:22" x14ac:dyDescent="0.2">
      <c r="A249">
        <v>2</v>
      </c>
      <c r="T249">
        <v>2</v>
      </c>
      <c r="V249" s="3" t="e">
        <f t="shared" si="22"/>
        <v>#DIV/0!</v>
      </c>
    </row>
    <row r="250" spans="1:22" x14ac:dyDescent="0.2">
      <c r="A250">
        <v>3</v>
      </c>
      <c r="T250">
        <v>3</v>
      </c>
      <c r="V250" s="3" t="e">
        <f t="shared" si="22"/>
        <v>#DIV/0!</v>
      </c>
    </row>
    <row r="251" spans="1:22" x14ac:dyDescent="0.2">
      <c r="A251">
        <v>4</v>
      </c>
      <c r="T251">
        <v>4</v>
      </c>
      <c r="V251" s="3" t="e">
        <f t="shared" si="22"/>
        <v>#DIV/0!</v>
      </c>
    </row>
    <row r="252" spans="1:22" x14ac:dyDescent="0.2">
      <c r="A252">
        <v>5</v>
      </c>
      <c r="T252">
        <v>5</v>
      </c>
      <c r="V252" s="3" t="e">
        <f t="shared" si="22"/>
        <v>#DIV/0!</v>
      </c>
    </row>
    <row r="253" spans="1:22" x14ac:dyDescent="0.2">
      <c r="A253">
        <v>6</v>
      </c>
      <c r="B253">
        <v>0.01</v>
      </c>
      <c r="D253">
        <v>0.4</v>
      </c>
      <c r="F253">
        <v>0.65</v>
      </c>
      <c r="H253">
        <v>0.3</v>
      </c>
      <c r="L253">
        <v>0.38</v>
      </c>
      <c r="O253">
        <v>0.26</v>
      </c>
      <c r="T253">
        <v>6</v>
      </c>
      <c r="V253" s="3">
        <f t="shared" si="22"/>
        <v>0.33333333333333331</v>
      </c>
    </row>
    <row r="254" spans="1:22" x14ac:dyDescent="0.2">
      <c r="A254">
        <v>7</v>
      </c>
      <c r="B254">
        <v>0.28999999999999998</v>
      </c>
      <c r="C254">
        <v>0.31</v>
      </c>
      <c r="E254">
        <v>0.47</v>
      </c>
      <c r="F254">
        <v>0.06</v>
      </c>
      <c r="I254">
        <v>0.38</v>
      </c>
      <c r="J254">
        <v>0.34</v>
      </c>
      <c r="K254">
        <v>0.54</v>
      </c>
      <c r="M254">
        <v>0.52</v>
      </c>
      <c r="N254">
        <v>0.38</v>
      </c>
      <c r="O254">
        <v>0.02</v>
      </c>
      <c r="P254">
        <v>0.47</v>
      </c>
      <c r="Q254">
        <v>0.48</v>
      </c>
      <c r="R254">
        <v>0.24</v>
      </c>
      <c r="T254">
        <v>7</v>
      </c>
      <c r="V254" s="3">
        <f t="shared" si="22"/>
        <v>0.34615384615384615</v>
      </c>
    </row>
    <row r="255" spans="1:22" x14ac:dyDescent="0.2">
      <c r="A255">
        <v>8</v>
      </c>
      <c r="T255">
        <v>8</v>
      </c>
      <c r="V255" s="3" t="e">
        <f t="shared" si="22"/>
        <v>#DIV/0!</v>
      </c>
    </row>
    <row r="256" spans="1:22" x14ac:dyDescent="0.2">
      <c r="A256">
        <v>9</v>
      </c>
      <c r="T256">
        <v>9</v>
      </c>
      <c r="V256" s="3" t="e">
        <f t="shared" si="22"/>
        <v>#DIV/0!</v>
      </c>
    </row>
    <row r="257" spans="1:22" x14ac:dyDescent="0.2">
      <c r="A257">
        <v>10</v>
      </c>
      <c r="T257">
        <v>10</v>
      </c>
      <c r="V257" s="3" t="e">
        <f t="shared" si="22"/>
        <v>#DIV/0!</v>
      </c>
    </row>
    <row r="258" spans="1:22" x14ac:dyDescent="0.2">
      <c r="A258">
        <v>11</v>
      </c>
      <c r="T258">
        <v>11</v>
      </c>
      <c r="V258" s="3" t="e">
        <f t="shared" si="22"/>
        <v>#DIV/0!</v>
      </c>
    </row>
    <row r="259" spans="1:22" x14ac:dyDescent="0.2">
      <c r="A259">
        <v>12</v>
      </c>
      <c r="D259">
        <v>0.03</v>
      </c>
      <c r="E259">
        <v>0.18</v>
      </c>
      <c r="F259">
        <v>0.12</v>
      </c>
      <c r="K259">
        <v>0.06</v>
      </c>
      <c r="M259">
        <v>0.08</v>
      </c>
      <c r="N259">
        <v>0.02</v>
      </c>
      <c r="O259">
        <v>0.12</v>
      </c>
      <c r="P259">
        <v>0.09</v>
      </c>
      <c r="Q259">
        <v>7.0000000000000007E-2</v>
      </c>
      <c r="R259">
        <v>0.06</v>
      </c>
      <c r="T259">
        <v>12</v>
      </c>
      <c r="V259" s="3">
        <f t="shared" si="22"/>
        <v>8.3000000000000004E-2</v>
      </c>
    </row>
    <row r="260" spans="1:22" x14ac:dyDescent="0.2">
      <c r="A260">
        <v>13</v>
      </c>
      <c r="G260">
        <v>0.03</v>
      </c>
      <c r="T260">
        <v>13</v>
      </c>
      <c r="V260" s="3">
        <f t="shared" si="22"/>
        <v>0.03</v>
      </c>
    </row>
    <row r="261" spans="1:22" x14ac:dyDescent="0.2">
      <c r="A261">
        <v>14</v>
      </c>
      <c r="T261">
        <v>14</v>
      </c>
      <c r="V261" s="3" t="e">
        <f t="shared" si="22"/>
        <v>#DIV/0!</v>
      </c>
    </row>
    <row r="262" spans="1:22" x14ac:dyDescent="0.2">
      <c r="A262">
        <v>15</v>
      </c>
      <c r="B262">
        <v>0.2</v>
      </c>
      <c r="D262">
        <v>0.2</v>
      </c>
      <c r="E262">
        <v>0.19</v>
      </c>
      <c r="F262">
        <v>0.28000000000000003</v>
      </c>
      <c r="H262">
        <v>0.19</v>
      </c>
      <c r="I262">
        <v>0.2</v>
      </c>
      <c r="J262">
        <v>0.13</v>
      </c>
      <c r="K262">
        <v>0.1</v>
      </c>
      <c r="L262">
        <v>0.17</v>
      </c>
      <c r="M262">
        <v>0.19</v>
      </c>
      <c r="N262">
        <v>0.19</v>
      </c>
      <c r="O262">
        <v>0.16</v>
      </c>
      <c r="P262">
        <v>0.19</v>
      </c>
      <c r="Q262">
        <v>0.18</v>
      </c>
      <c r="R262">
        <v>0.06</v>
      </c>
      <c r="T262">
        <v>15</v>
      </c>
      <c r="V262" s="3">
        <f t="shared" si="22"/>
        <v>0.17533333333333337</v>
      </c>
    </row>
    <row r="263" spans="1:22" x14ac:dyDescent="0.2">
      <c r="A263">
        <v>16</v>
      </c>
      <c r="F263">
        <v>0.13</v>
      </c>
      <c r="G263">
        <v>0.14000000000000001</v>
      </c>
      <c r="I263">
        <v>0.05</v>
      </c>
      <c r="K263">
        <v>0.02</v>
      </c>
      <c r="O263">
        <v>0.02</v>
      </c>
      <c r="P263">
        <v>0.06</v>
      </c>
      <c r="T263">
        <v>16</v>
      </c>
      <c r="V263" s="3">
        <f t="shared" si="22"/>
        <v>7.0000000000000007E-2</v>
      </c>
    </row>
    <row r="264" spans="1:22" x14ac:dyDescent="0.2">
      <c r="A264">
        <v>17</v>
      </c>
      <c r="B264">
        <v>0.02</v>
      </c>
      <c r="E264">
        <v>0.12</v>
      </c>
      <c r="G264">
        <v>7.0000000000000007E-2</v>
      </c>
      <c r="M264">
        <v>0.04</v>
      </c>
      <c r="Q264">
        <v>0.04</v>
      </c>
      <c r="R264">
        <v>0.03</v>
      </c>
      <c r="T264">
        <v>17</v>
      </c>
      <c r="V264" s="3">
        <f t="shared" si="22"/>
        <v>5.3333333333333323E-2</v>
      </c>
    </row>
    <row r="265" spans="1:22" x14ac:dyDescent="0.2">
      <c r="A265">
        <v>18</v>
      </c>
      <c r="C265">
        <v>0.2</v>
      </c>
      <c r="T265">
        <v>18</v>
      </c>
      <c r="V265" s="3">
        <f t="shared" si="22"/>
        <v>0.2</v>
      </c>
    </row>
    <row r="266" spans="1:22" x14ac:dyDescent="0.2">
      <c r="A266">
        <v>19</v>
      </c>
      <c r="C266">
        <v>0.02</v>
      </c>
      <c r="T266">
        <v>19</v>
      </c>
      <c r="V266" s="3">
        <f t="shared" si="22"/>
        <v>0.02</v>
      </c>
    </row>
    <row r="267" spans="1:22" x14ac:dyDescent="0.2">
      <c r="A267">
        <v>20</v>
      </c>
      <c r="C267">
        <v>0.02</v>
      </c>
      <c r="T267">
        <v>20</v>
      </c>
      <c r="V267" s="3">
        <f t="shared" si="22"/>
        <v>0.02</v>
      </c>
    </row>
    <row r="268" spans="1:22" x14ac:dyDescent="0.2">
      <c r="A268">
        <v>21</v>
      </c>
      <c r="T268">
        <v>21</v>
      </c>
      <c r="V268" s="3" t="e">
        <f t="shared" si="22"/>
        <v>#DIV/0!</v>
      </c>
    </row>
    <row r="269" spans="1:22" x14ac:dyDescent="0.2">
      <c r="A269">
        <v>22</v>
      </c>
      <c r="T269">
        <v>22</v>
      </c>
      <c r="V269" s="3" t="e">
        <f t="shared" si="22"/>
        <v>#DIV/0!</v>
      </c>
    </row>
    <row r="270" spans="1:22" x14ac:dyDescent="0.2">
      <c r="A270">
        <v>23</v>
      </c>
      <c r="T270">
        <v>23</v>
      </c>
      <c r="V270" s="3" t="e">
        <f t="shared" si="22"/>
        <v>#DIV/0!</v>
      </c>
    </row>
    <row r="271" spans="1:22" x14ac:dyDescent="0.2">
      <c r="A271">
        <v>24</v>
      </c>
      <c r="T271">
        <v>24</v>
      </c>
      <c r="V271" s="3" t="e">
        <f t="shared" si="22"/>
        <v>#DIV/0!</v>
      </c>
    </row>
    <row r="272" spans="1:22" x14ac:dyDescent="0.2">
      <c r="A272">
        <v>25</v>
      </c>
      <c r="T272">
        <v>25</v>
      </c>
      <c r="V272" s="3" t="e">
        <f t="shared" si="22"/>
        <v>#DIV/0!</v>
      </c>
    </row>
    <row r="273" spans="1:22" x14ac:dyDescent="0.2">
      <c r="A273">
        <v>26</v>
      </c>
      <c r="T273">
        <v>26</v>
      </c>
      <c r="V273" s="3" t="e">
        <f t="shared" si="22"/>
        <v>#DIV/0!</v>
      </c>
    </row>
    <row r="274" spans="1:22" x14ac:dyDescent="0.2">
      <c r="A274">
        <v>27</v>
      </c>
      <c r="T274">
        <v>27</v>
      </c>
      <c r="V274" s="3" t="e">
        <f t="shared" si="22"/>
        <v>#DIV/0!</v>
      </c>
    </row>
    <row r="275" spans="1:22" x14ac:dyDescent="0.2">
      <c r="A275">
        <v>28</v>
      </c>
      <c r="D275">
        <v>0.08</v>
      </c>
      <c r="F275">
        <v>0.09</v>
      </c>
      <c r="K275">
        <v>0.1</v>
      </c>
      <c r="O275">
        <v>7.0000000000000007E-2</v>
      </c>
      <c r="T275">
        <v>28</v>
      </c>
      <c r="V275" s="3">
        <f t="shared" si="22"/>
        <v>8.5000000000000006E-2</v>
      </c>
    </row>
    <row r="276" spans="1:22" x14ac:dyDescent="0.2">
      <c r="A276">
        <v>29</v>
      </c>
      <c r="B276">
        <v>0.03</v>
      </c>
      <c r="E276">
        <v>0.08</v>
      </c>
      <c r="I276">
        <v>0.05</v>
      </c>
      <c r="J276">
        <v>7.0000000000000007E-2</v>
      </c>
      <c r="M276">
        <v>0.06</v>
      </c>
      <c r="Q276">
        <v>0.05</v>
      </c>
      <c r="T276">
        <v>29</v>
      </c>
      <c r="V276" s="3">
        <f t="shared" si="22"/>
        <v>5.6666666666666671E-2</v>
      </c>
    </row>
    <row r="277" spans="1:22" x14ac:dyDescent="0.2">
      <c r="A277">
        <v>30</v>
      </c>
      <c r="G277">
        <v>0.04</v>
      </c>
      <c r="N277">
        <v>0.03</v>
      </c>
      <c r="P277">
        <v>0.05</v>
      </c>
      <c r="T277">
        <v>30</v>
      </c>
      <c r="V277" s="3">
        <f t="shared" si="22"/>
        <v>0.04</v>
      </c>
    </row>
    <row r="278" spans="1:22" x14ac:dyDescent="0.2">
      <c r="A278">
        <v>31</v>
      </c>
      <c r="T278">
        <v>31</v>
      </c>
      <c r="V278" s="3" t="e">
        <f t="shared" si="22"/>
        <v>#DIV/0!</v>
      </c>
    </row>
    <row r="279" spans="1:22" x14ac:dyDescent="0.2">
      <c r="A279" t="s">
        <v>37</v>
      </c>
      <c r="B279">
        <f t="shared" ref="B279:R279" si="23">SUM(B248:B278)</f>
        <v>0.55000000000000004</v>
      </c>
      <c r="C279">
        <f t="shared" si="23"/>
        <v>0.55000000000000004</v>
      </c>
      <c r="D279">
        <f t="shared" si="23"/>
        <v>0.71000000000000008</v>
      </c>
      <c r="E279">
        <f t="shared" si="23"/>
        <v>1.0399999999999998</v>
      </c>
      <c r="F279">
        <f t="shared" si="23"/>
        <v>1.3299999999999998</v>
      </c>
      <c r="G279">
        <f t="shared" si="23"/>
        <v>0.28000000000000003</v>
      </c>
      <c r="H279">
        <f t="shared" si="23"/>
        <v>0.49</v>
      </c>
      <c r="I279">
        <f t="shared" si="23"/>
        <v>0.68000000000000016</v>
      </c>
      <c r="J279">
        <f t="shared" si="23"/>
        <v>0.54</v>
      </c>
      <c r="K279">
        <f t="shared" si="23"/>
        <v>0.82000000000000006</v>
      </c>
      <c r="L279">
        <f t="shared" si="23"/>
        <v>0.55000000000000004</v>
      </c>
      <c r="M279">
        <f t="shared" si="23"/>
        <v>0.89000000000000012</v>
      </c>
      <c r="N279">
        <f t="shared" si="23"/>
        <v>0.62000000000000011</v>
      </c>
      <c r="O279">
        <f t="shared" si="23"/>
        <v>0.65000000000000013</v>
      </c>
      <c r="P279">
        <f t="shared" si="23"/>
        <v>0.8600000000000001</v>
      </c>
      <c r="Q279">
        <f t="shared" si="23"/>
        <v>0.82000000000000006</v>
      </c>
      <c r="R279">
        <f t="shared" si="23"/>
        <v>0.39</v>
      </c>
      <c r="V279" s="3">
        <f t="shared" si="22"/>
        <v>0.69235294117647062</v>
      </c>
    </row>
    <row r="280" spans="1:22" x14ac:dyDescent="0.2">
      <c r="Q280" t="s">
        <v>76</v>
      </c>
    </row>
    <row r="281" spans="1:22" x14ac:dyDescent="0.2">
      <c r="A281" s="7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44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</row>
    <row r="282" spans="1:22" x14ac:dyDescent="0.2">
      <c r="A282">
        <v>1995</v>
      </c>
    </row>
    <row r="283" spans="1:22" x14ac:dyDescent="0.2">
      <c r="A283">
        <v>1</v>
      </c>
      <c r="T283">
        <v>1</v>
      </c>
    </row>
    <row r="284" spans="1:22" x14ac:dyDescent="0.2">
      <c r="A284">
        <v>2</v>
      </c>
      <c r="T284">
        <v>2</v>
      </c>
    </row>
    <row r="285" spans="1:22" x14ac:dyDescent="0.2">
      <c r="A285">
        <v>3</v>
      </c>
      <c r="T285">
        <v>3</v>
      </c>
    </row>
    <row r="286" spans="1:22" x14ac:dyDescent="0.2">
      <c r="A286">
        <v>4</v>
      </c>
      <c r="T286">
        <v>4</v>
      </c>
    </row>
    <row r="287" spans="1:22" x14ac:dyDescent="0.2">
      <c r="A287">
        <v>5</v>
      </c>
      <c r="O287">
        <v>0.06</v>
      </c>
      <c r="T287">
        <v>5</v>
      </c>
    </row>
    <row r="288" spans="1:22" x14ac:dyDescent="0.2">
      <c r="A288">
        <v>6</v>
      </c>
      <c r="B288">
        <v>0.04</v>
      </c>
      <c r="D288">
        <v>0.13</v>
      </c>
      <c r="F288">
        <v>0.06</v>
      </c>
      <c r="H288">
        <v>0.25</v>
      </c>
      <c r="L288">
        <v>0.3</v>
      </c>
      <c r="O288">
        <v>0.17</v>
      </c>
      <c r="R288">
        <v>0.25</v>
      </c>
      <c r="T288">
        <v>6</v>
      </c>
    </row>
    <row r="289" spans="1:20" x14ac:dyDescent="0.2">
      <c r="A289">
        <v>7</v>
      </c>
      <c r="B289">
        <v>0.36</v>
      </c>
      <c r="C289">
        <v>0.2</v>
      </c>
      <c r="E289">
        <v>0.15</v>
      </c>
      <c r="F289">
        <v>0.08</v>
      </c>
      <c r="G289">
        <v>0.05</v>
      </c>
      <c r="H289">
        <v>0.28000000000000003</v>
      </c>
      <c r="I289">
        <v>0.39</v>
      </c>
      <c r="J289">
        <v>0.49</v>
      </c>
      <c r="K289">
        <v>0.41</v>
      </c>
      <c r="L289">
        <v>0.28999999999999998</v>
      </c>
      <c r="M289">
        <v>0.12</v>
      </c>
      <c r="N289">
        <v>0.62</v>
      </c>
      <c r="P289">
        <v>0.16</v>
      </c>
      <c r="R289">
        <v>0.3</v>
      </c>
      <c r="T289">
        <v>7</v>
      </c>
    </row>
    <row r="290" spans="1:20" x14ac:dyDescent="0.2">
      <c r="A290">
        <v>8</v>
      </c>
      <c r="G290">
        <v>0.16</v>
      </c>
      <c r="N290">
        <v>0.03</v>
      </c>
      <c r="Q290">
        <v>0.15</v>
      </c>
      <c r="T290">
        <v>8</v>
      </c>
    </row>
    <row r="291" spans="1:20" x14ac:dyDescent="0.2">
      <c r="A291">
        <v>9</v>
      </c>
      <c r="C291">
        <v>0.17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T297">
        <v>15</v>
      </c>
    </row>
    <row r="298" spans="1:20" x14ac:dyDescent="0.2">
      <c r="A298">
        <v>16</v>
      </c>
      <c r="T298">
        <v>16</v>
      </c>
    </row>
    <row r="299" spans="1:20" x14ac:dyDescent="0.2">
      <c r="A299">
        <v>17</v>
      </c>
      <c r="T299">
        <v>17</v>
      </c>
    </row>
    <row r="300" spans="1:20" x14ac:dyDescent="0.2">
      <c r="A300">
        <v>18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T306">
        <v>24</v>
      </c>
    </row>
    <row r="307" spans="1:20" x14ac:dyDescent="0.2">
      <c r="A307">
        <v>25</v>
      </c>
      <c r="F307">
        <v>0.02</v>
      </c>
      <c r="L307">
        <v>0.01</v>
      </c>
      <c r="T307">
        <v>25</v>
      </c>
    </row>
    <row r="308" spans="1:20" x14ac:dyDescent="0.2">
      <c r="A308">
        <v>26</v>
      </c>
      <c r="B308">
        <v>0.05</v>
      </c>
      <c r="E308">
        <v>0.03</v>
      </c>
      <c r="F308">
        <v>0.04</v>
      </c>
      <c r="H308">
        <v>0.05</v>
      </c>
      <c r="J308">
        <v>0.03</v>
      </c>
      <c r="M308">
        <v>0.04</v>
      </c>
      <c r="N308">
        <v>0.04</v>
      </c>
      <c r="T308">
        <v>26</v>
      </c>
    </row>
    <row r="309" spans="1:20" x14ac:dyDescent="0.2">
      <c r="A309">
        <v>27</v>
      </c>
      <c r="B309">
        <v>0.04</v>
      </c>
      <c r="E309">
        <v>7.0000000000000007E-2</v>
      </c>
      <c r="F309">
        <v>0.19</v>
      </c>
      <c r="G309">
        <v>0.03</v>
      </c>
      <c r="I309">
        <v>0.2</v>
      </c>
      <c r="J309">
        <v>0.09</v>
      </c>
      <c r="K309">
        <v>0.04</v>
      </c>
      <c r="L309">
        <v>0.08</v>
      </c>
      <c r="M309">
        <v>0.02</v>
      </c>
      <c r="N309">
        <v>0.05</v>
      </c>
      <c r="P309">
        <v>0.11</v>
      </c>
      <c r="R309">
        <v>0.05</v>
      </c>
      <c r="T309">
        <v>27</v>
      </c>
    </row>
    <row r="310" spans="1:20" x14ac:dyDescent="0.2">
      <c r="A310">
        <v>28</v>
      </c>
      <c r="B310">
        <v>0.19</v>
      </c>
      <c r="E310">
        <v>0.27</v>
      </c>
      <c r="F310">
        <v>0.36</v>
      </c>
      <c r="G310">
        <v>0.1</v>
      </c>
      <c r="H310">
        <v>0.18</v>
      </c>
      <c r="I310">
        <v>0.2</v>
      </c>
      <c r="J310">
        <v>0.09</v>
      </c>
      <c r="K310">
        <v>0.5</v>
      </c>
      <c r="L310">
        <v>0.27</v>
      </c>
      <c r="M310">
        <v>0.56000000000000005</v>
      </c>
      <c r="O310">
        <v>0.15</v>
      </c>
      <c r="P310">
        <v>0.24</v>
      </c>
      <c r="Q310">
        <v>0.35</v>
      </c>
      <c r="R310">
        <v>0.1</v>
      </c>
      <c r="T310">
        <v>28</v>
      </c>
    </row>
    <row r="311" spans="1:20" x14ac:dyDescent="0.2">
      <c r="A311">
        <v>29</v>
      </c>
      <c r="D311">
        <v>0.34</v>
      </c>
      <c r="G311">
        <v>0.21</v>
      </c>
      <c r="J311">
        <v>0.1</v>
      </c>
      <c r="K311">
        <v>0.05</v>
      </c>
      <c r="M311">
        <v>0.02</v>
      </c>
      <c r="N311">
        <v>0.09</v>
      </c>
      <c r="O311">
        <v>0.38</v>
      </c>
      <c r="Q311">
        <v>0.15</v>
      </c>
      <c r="R311">
        <v>0.52</v>
      </c>
      <c r="T311">
        <v>29</v>
      </c>
    </row>
    <row r="312" spans="1:20" x14ac:dyDescent="0.2">
      <c r="A312">
        <v>30</v>
      </c>
      <c r="B312">
        <v>0.04</v>
      </c>
      <c r="C312">
        <v>0.53</v>
      </c>
      <c r="F312">
        <v>0.09</v>
      </c>
      <c r="H312">
        <v>0.05</v>
      </c>
      <c r="I312">
        <v>0.06</v>
      </c>
      <c r="M312">
        <v>0.04</v>
      </c>
      <c r="N312">
        <v>0.02</v>
      </c>
      <c r="R312">
        <v>0.03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t="s">
        <v>37</v>
      </c>
      <c r="B314">
        <f t="shared" ref="B314:R314" si="24">SUM(B283:B313)</f>
        <v>0.72</v>
      </c>
      <c r="C314">
        <f t="shared" si="24"/>
        <v>0.9</v>
      </c>
      <c r="D314">
        <f t="shared" si="24"/>
        <v>0.47000000000000003</v>
      </c>
      <c r="E314">
        <f t="shared" si="24"/>
        <v>0.52</v>
      </c>
      <c r="F314">
        <f t="shared" si="24"/>
        <v>0.84</v>
      </c>
      <c r="G314">
        <f t="shared" si="24"/>
        <v>0.55000000000000004</v>
      </c>
      <c r="H314">
        <f t="shared" si="24"/>
        <v>0.81</v>
      </c>
      <c r="I314">
        <f t="shared" si="24"/>
        <v>0.85000000000000009</v>
      </c>
      <c r="J314">
        <f t="shared" si="24"/>
        <v>0.79999999999999993</v>
      </c>
      <c r="K314">
        <f t="shared" si="24"/>
        <v>1</v>
      </c>
      <c r="L314">
        <f t="shared" si="24"/>
        <v>0.95</v>
      </c>
      <c r="M314">
        <f t="shared" si="24"/>
        <v>0.8</v>
      </c>
      <c r="N314">
        <f t="shared" si="24"/>
        <v>0.85000000000000009</v>
      </c>
      <c r="O314">
        <f t="shared" si="24"/>
        <v>0.76</v>
      </c>
      <c r="P314">
        <f t="shared" si="24"/>
        <v>0.51</v>
      </c>
      <c r="Q314">
        <f t="shared" si="24"/>
        <v>0.65</v>
      </c>
      <c r="R314">
        <f t="shared" si="24"/>
        <v>1.2500000000000002</v>
      </c>
    </row>
    <row r="316" spans="1:20" x14ac:dyDescent="0.2">
      <c r="A316" s="7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44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7" spans="1:20" x14ac:dyDescent="0.2">
      <c r="A317">
        <v>1995</v>
      </c>
    </row>
    <row r="318" spans="1:20" x14ac:dyDescent="0.2">
      <c r="A318">
        <v>1</v>
      </c>
      <c r="C318">
        <v>0.1</v>
      </c>
      <c r="E318">
        <v>0.65</v>
      </c>
      <c r="G318">
        <v>0.02</v>
      </c>
      <c r="L318">
        <v>0.05</v>
      </c>
      <c r="T318">
        <v>1</v>
      </c>
    </row>
    <row r="319" spans="1:20" x14ac:dyDescent="0.2">
      <c r="A319">
        <v>2</v>
      </c>
      <c r="B319">
        <v>0.01</v>
      </c>
      <c r="D319">
        <v>0.55000000000000004</v>
      </c>
      <c r="F319">
        <v>0.6</v>
      </c>
      <c r="H319">
        <v>0.38</v>
      </c>
      <c r="I319">
        <v>0.46</v>
      </c>
      <c r="J319">
        <v>0.05</v>
      </c>
      <c r="L319">
        <v>0.33</v>
      </c>
      <c r="M319">
        <v>0.02</v>
      </c>
      <c r="O319">
        <v>0.47</v>
      </c>
      <c r="R319">
        <v>0.68</v>
      </c>
      <c r="T319">
        <v>2</v>
      </c>
    </row>
    <row r="320" spans="1:20" x14ac:dyDescent="0.2">
      <c r="A320">
        <v>3</v>
      </c>
      <c r="B320">
        <v>0.38</v>
      </c>
      <c r="C320">
        <v>0.83</v>
      </c>
      <c r="D320">
        <v>0.25</v>
      </c>
      <c r="F320">
        <v>0.4</v>
      </c>
      <c r="G320">
        <v>0.41</v>
      </c>
      <c r="H320">
        <v>0.31</v>
      </c>
      <c r="I320">
        <v>0.21</v>
      </c>
      <c r="J320">
        <v>0.4</v>
      </c>
      <c r="K320">
        <v>0.95</v>
      </c>
      <c r="L320">
        <v>0.18</v>
      </c>
      <c r="M320">
        <v>0.9</v>
      </c>
      <c r="O320">
        <v>0.13</v>
      </c>
      <c r="P320">
        <v>0.64</v>
      </c>
      <c r="Q320">
        <v>0.88</v>
      </c>
      <c r="R320">
        <v>7.0000000000000007E-2</v>
      </c>
      <c r="T320">
        <v>3</v>
      </c>
    </row>
    <row r="321" spans="1:20" x14ac:dyDescent="0.2">
      <c r="A321">
        <v>4</v>
      </c>
      <c r="C321">
        <v>0.1</v>
      </c>
      <c r="G321">
        <v>0.35</v>
      </c>
      <c r="J321">
        <v>0.27</v>
      </c>
      <c r="M321">
        <v>0.02</v>
      </c>
      <c r="N321">
        <v>0.38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Q324">
        <v>0.35</v>
      </c>
      <c r="T324">
        <v>7</v>
      </c>
    </row>
    <row r="325" spans="1:20" x14ac:dyDescent="0.2">
      <c r="A325">
        <v>8</v>
      </c>
      <c r="B325">
        <v>0.12</v>
      </c>
      <c r="D325">
        <v>0.1</v>
      </c>
      <c r="E325">
        <v>0.1</v>
      </c>
      <c r="F325">
        <v>0.1</v>
      </c>
      <c r="H325">
        <v>0.2</v>
      </c>
      <c r="I325">
        <v>0.18</v>
      </c>
      <c r="J325">
        <v>0.15</v>
      </c>
      <c r="K325">
        <v>0.06</v>
      </c>
      <c r="L325">
        <v>0.16</v>
      </c>
      <c r="M325">
        <v>0.11</v>
      </c>
      <c r="O325">
        <v>0.15</v>
      </c>
      <c r="P325">
        <v>7.0000000000000007E-2</v>
      </c>
      <c r="R325">
        <v>0.11</v>
      </c>
      <c r="T325">
        <v>8</v>
      </c>
    </row>
    <row r="326" spans="1:20" x14ac:dyDescent="0.2">
      <c r="A326">
        <v>9</v>
      </c>
      <c r="C326">
        <v>0.06</v>
      </c>
      <c r="G326">
        <v>0.09</v>
      </c>
      <c r="M326">
        <v>0.02</v>
      </c>
      <c r="T326">
        <v>9</v>
      </c>
    </row>
    <row r="327" spans="1:20" x14ac:dyDescent="0.2">
      <c r="A327">
        <v>10</v>
      </c>
      <c r="F327">
        <v>0.08</v>
      </c>
      <c r="T327">
        <v>10</v>
      </c>
    </row>
    <row r="328" spans="1:20" x14ac:dyDescent="0.2">
      <c r="A328">
        <v>11</v>
      </c>
      <c r="B328">
        <v>0.16</v>
      </c>
      <c r="C328">
        <v>0.2</v>
      </c>
      <c r="D328">
        <v>0.17</v>
      </c>
      <c r="E328">
        <v>0.26</v>
      </c>
      <c r="F328">
        <v>0.2</v>
      </c>
      <c r="G328">
        <v>0.06</v>
      </c>
      <c r="H328">
        <v>0.2</v>
      </c>
      <c r="I328">
        <v>0.25</v>
      </c>
      <c r="J328">
        <v>0.19</v>
      </c>
      <c r="L328">
        <v>0.24</v>
      </c>
      <c r="M328">
        <v>0.2</v>
      </c>
      <c r="N328">
        <v>0.24</v>
      </c>
      <c r="O328">
        <v>0.22</v>
      </c>
      <c r="P328">
        <v>0.27</v>
      </c>
      <c r="Q328">
        <v>0.33</v>
      </c>
      <c r="R328">
        <v>0.13</v>
      </c>
      <c r="T328">
        <v>11</v>
      </c>
    </row>
    <row r="329" spans="1:20" x14ac:dyDescent="0.2">
      <c r="A329">
        <v>12</v>
      </c>
      <c r="G329">
        <v>0.17</v>
      </c>
      <c r="K329">
        <v>0.31</v>
      </c>
      <c r="M329">
        <v>0.01</v>
      </c>
      <c r="Q329">
        <v>0.03</v>
      </c>
      <c r="T329">
        <v>12</v>
      </c>
    </row>
    <row r="330" spans="1:20" x14ac:dyDescent="0.2">
      <c r="A330">
        <v>13</v>
      </c>
      <c r="T330">
        <v>13</v>
      </c>
    </row>
    <row r="331" spans="1:20" x14ac:dyDescent="0.2">
      <c r="A331">
        <v>14</v>
      </c>
      <c r="T331">
        <v>14</v>
      </c>
    </row>
    <row r="332" spans="1:20" x14ac:dyDescent="0.2">
      <c r="A332">
        <v>15</v>
      </c>
      <c r="C332">
        <v>0.08</v>
      </c>
      <c r="F332">
        <v>0.04</v>
      </c>
      <c r="I332">
        <v>0.05</v>
      </c>
      <c r="L332">
        <v>0.02</v>
      </c>
      <c r="T332">
        <v>15</v>
      </c>
    </row>
    <row r="333" spans="1:20" x14ac:dyDescent="0.2">
      <c r="A333">
        <v>16</v>
      </c>
      <c r="B333">
        <v>0.02</v>
      </c>
      <c r="D333">
        <v>7.0000000000000007E-2</v>
      </c>
      <c r="F333">
        <v>0.06</v>
      </c>
      <c r="G333">
        <v>0.02</v>
      </c>
      <c r="K333">
        <v>0.14000000000000001</v>
      </c>
      <c r="M333">
        <v>0.06</v>
      </c>
      <c r="Q333">
        <v>0.2</v>
      </c>
      <c r="R333">
        <v>0.09</v>
      </c>
      <c r="T333">
        <v>16</v>
      </c>
    </row>
    <row r="334" spans="1:20" x14ac:dyDescent="0.2">
      <c r="A334">
        <v>17</v>
      </c>
      <c r="B334">
        <v>0.39</v>
      </c>
      <c r="D334">
        <v>0.48</v>
      </c>
      <c r="E334">
        <v>0.61</v>
      </c>
      <c r="F334">
        <v>0.15</v>
      </c>
      <c r="G334">
        <v>0.03</v>
      </c>
      <c r="H334">
        <v>0.48</v>
      </c>
      <c r="I334">
        <v>0.6</v>
      </c>
      <c r="K334">
        <v>0.5</v>
      </c>
      <c r="L334">
        <v>0.53</v>
      </c>
      <c r="M334">
        <v>0.44</v>
      </c>
      <c r="O334">
        <v>0.45</v>
      </c>
      <c r="P334">
        <v>0.54</v>
      </c>
      <c r="Q334">
        <v>0.28000000000000003</v>
      </c>
      <c r="R334">
        <v>0.44</v>
      </c>
      <c r="T334">
        <v>17</v>
      </c>
    </row>
    <row r="335" spans="1:20" x14ac:dyDescent="0.2">
      <c r="A335">
        <v>18</v>
      </c>
      <c r="C335">
        <v>0.53</v>
      </c>
      <c r="G335">
        <v>0.39</v>
      </c>
      <c r="J335">
        <v>0.45</v>
      </c>
      <c r="M335">
        <v>0.04</v>
      </c>
      <c r="N335">
        <v>0.45</v>
      </c>
      <c r="T335">
        <v>18</v>
      </c>
    </row>
    <row r="336" spans="1:20" x14ac:dyDescent="0.2">
      <c r="A336">
        <v>19</v>
      </c>
      <c r="D336">
        <v>7.0000000000000007E-2</v>
      </c>
      <c r="T336">
        <v>19</v>
      </c>
    </row>
    <row r="337" spans="1:20" x14ac:dyDescent="0.2">
      <c r="A337">
        <v>20</v>
      </c>
      <c r="B337">
        <v>0.04</v>
      </c>
      <c r="E337">
        <v>7.0000000000000007E-2</v>
      </c>
      <c r="F337">
        <v>0.05</v>
      </c>
      <c r="I337">
        <v>0.08</v>
      </c>
      <c r="L337">
        <v>0.18</v>
      </c>
      <c r="N337">
        <v>0.11</v>
      </c>
      <c r="O337">
        <v>0.08</v>
      </c>
      <c r="P337">
        <v>0.06</v>
      </c>
      <c r="R337">
        <v>0.03</v>
      </c>
      <c r="T337">
        <v>20</v>
      </c>
    </row>
    <row r="338" spans="1:20" x14ac:dyDescent="0.2">
      <c r="A338">
        <v>21</v>
      </c>
      <c r="B338">
        <v>0.01</v>
      </c>
      <c r="F338">
        <v>0.03</v>
      </c>
      <c r="G338">
        <v>0.05</v>
      </c>
      <c r="J338">
        <v>0.09</v>
      </c>
      <c r="T338">
        <v>21</v>
      </c>
    </row>
    <row r="339" spans="1:20" x14ac:dyDescent="0.2">
      <c r="A339">
        <v>22</v>
      </c>
      <c r="C339">
        <v>0.02</v>
      </c>
      <c r="T339">
        <v>22</v>
      </c>
    </row>
    <row r="340" spans="1:20" x14ac:dyDescent="0.2">
      <c r="A340">
        <v>23</v>
      </c>
      <c r="T340">
        <v>23</v>
      </c>
    </row>
    <row r="341" spans="1:20" x14ac:dyDescent="0.2">
      <c r="A341">
        <v>24</v>
      </c>
      <c r="T341">
        <v>24</v>
      </c>
    </row>
    <row r="342" spans="1:20" x14ac:dyDescent="0.2">
      <c r="A342">
        <v>25</v>
      </c>
      <c r="B342">
        <v>0.19</v>
      </c>
      <c r="D342">
        <v>0.2</v>
      </c>
      <c r="E342">
        <v>0.33</v>
      </c>
      <c r="F342">
        <v>0.39</v>
      </c>
      <c r="H342">
        <v>0.39</v>
      </c>
      <c r="I342">
        <v>0.21</v>
      </c>
      <c r="K342">
        <v>0.16</v>
      </c>
      <c r="L342">
        <v>0.16</v>
      </c>
      <c r="M342">
        <v>0.31</v>
      </c>
      <c r="P342">
        <v>0.28999999999999998</v>
      </c>
      <c r="Q342">
        <v>0.25</v>
      </c>
      <c r="R342">
        <v>0.15</v>
      </c>
      <c r="T342">
        <v>25</v>
      </c>
    </row>
    <row r="343" spans="1:20" x14ac:dyDescent="0.2">
      <c r="A343">
        <v>26</v>
      </c>
      <c r="C343">
        <v>0.2</v>
      </c>
      <c r="G343">
        <v>0.2</v>
      </c>
      <c r="J343">
        <v>0.24</v>
      </c>
      <c r="M343">
        <v>0.02</v>
      </c>
      <c r="O343">
        <v>0.17</v>
      </c>
      <c r="T343">
        <v>26</v>
      </c>
    </row>
    <row r="344" spans="1:20" x14ac:dyDescent="0.2">
      <c r="A344">
        <v>27</v>
      </c>
      <c r="T344">
        <v>27</v>
      </c>
    </row>
    <row r="345" spans="1:20" x14ac:dyDescent="0.2">
      <c r="A345">
        <v>28</v>
      </c>
      <c r="T345">
        <v>28</v>
      </c>
    </row>
    <row r="346" spans="1:20" x14ac:dyDescent="0.2">
      <c r="A346">
        <v>29</v>
      </c>
      <c r="N346">
        <v>0.26</v>
      </c>
      <c r="T346">
        <v>29</v>
      </c>
    </row>
    <row r="347" spans="1:20" x14ac:dyDescent="0.2">
      <c r="A347">
        <v>30</v>
      </c>
      <c r="B347">
        <v>0.01</v>
      </c>
      <c r="T347">
        <v>30</v>
      </c>
    </row>
    <row r="348" spans="1:20" x14ac:dyDescent="0.2">
      <c r="A348">
        <v>31</v>
      </c>
      <c r="E348">
        <v>0.02</v>
      </c>
      <c r="T348">
        <v>31</v>
      </c>
    </row>
    <row r="349" spans="1:20" x14ac:dyDescent="0.2">
      <c r="A349" t="s">
        <v>37</v>
      </c>
      <c r="B349">
        <f t="shared" ref="B349:R349" si="25">SUM(B318:B348)</f>
        <v>1.33</v>
      </c>
      <c r="C349">
        <f t="shared" si="25"/>
        <v>2.12</v>
      </c>
      <c r="D349">
        <f t="shared" si="25"/>
        <v>1.8900000000000001</v>
      </c>
      <c r="E349">
        <f t="shared" si="25"/>
        <v>2.04</v>
      </c>
      <c r="F349">
        <f t="shared" si="25"/>
        <v>2.1</v>
      </c>
      <c r="G349">
        <f t="shared" si="25"/>
        <v>1.79</v>
      </c>
      <c r="H349">
        <f t="shared" si="25"/>
        <v>1.96</v>
      </c>
      <c r="I349">
        <f t="shared" si="25"/>
        <v>2.04</v>
      </c>
      <c r="J349">
        <f t="shared" si="25"/>
        <v>1.84</v>
      </c>
      <c r="K349">
        <f t="shared" si="25"/>
        <v>2.12</v>
      </c>
      <c r="L349">
        <f t="shared" si="25"/>
        <v>1.85</v>
      </c>
      <c r="M349">
        <f t="shared" si="25"/>
        <v>2.15</v>
      </c>
      <c r="N349">
        <f t="shared" si="25"/>
        <v>1.4400000000000002</v>
      </c>
      <c r="O349">
        <f t="shared" si="25"/>
        <v>1.67</v>
      </c>
      <c r="P349">
        <f t="shared" si="25"/>
        <v>1.87</v>
      </c>
      <c r="Q349">
        <f t="shared" si="25"/>
        <v>2.3200000000000003</v>
      </c>
      <c r="R349">
        <f t="shared" si="25"/>
        <v>1.7</v>
      </c>
    </row>
    <row r="351" spans="1:20" x14ac:dyDescent="0.2">
      <c r="A351" s="7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2" spans="1:20" x14ac:dyDescent="0.2">
      <c r="A352">
        <v>1995</v>
      </c>
    </row>
    <row r="353" spans="1:20" x14ac:dyDescent="0.2">
      <c r="A353">
        <v>1</v>
      </c>
      <c r="B353">
        <v>0.01</v>
      </c>
      <c r="T353">
        <v>1</v>
      </c>
    </row>
    <row r="354" spans="1:20" x14ac:dyDescent="0.2">
      <c r="A354">
        <v>2</v>
      </c>
      <c r="T354">
        <v>2</v>
      </c>
    </row>
    <row r="355" spans="1:20" x14ac:dyDescent="0.2">
      <c r="A355">
        <v>3</v>
      </c>
      <c r="T355">
        <v>3</v>
      </c>
    </row>
    <row r="356" spans="1:20" x14ac:dyDescent="0.2">
      <c r="A356">
        <v>4</v>
      </c>
      <c r="T356">
        <v>4</v>
      </c>
    </row>
    <row r="357" spans="1:20" x14ac:dyDescent="0.2">
      <c r="A357">
        <v>5</v>
      </c>
      <c r="D357">
        <v>0.02</v>
      </c>
      <c r="T357">
        <v>5</v>
      </c>
    </row>
    <row r="358" spans="1:20" x14ac:dyDescent="0.2">
      <c r="A358">
        <v>6</v>
      </c>
      <c r="D358">
        <v>0.49</v>
      </c>
      <c r="F358">
        <v>0.37</v>
      </c>
      <c r="H358">
        <v>0.22</v>
      </c>
      <c r="I358">
        <v>0.35</v>
      </c>
      <c r="K358">
        <v>0.1</v>
      </c>
      <c r="L358">
        <v>0.28999999999999998</v>
      </c>
      <c r="M358">
        <v>0.03</v>
      </c>
      <c r="O358">
        <v>0.32</v>
      </c>
      <c r="T358">
        <v>6</v>
      </c>
    </row>
    <row r="359" spans="1:20" x14ac:dyDescent="0.2">
      <c r="A359">
        <v>7</v>
      </c>
      <c r="B359">
        <v>0.16</v>
      </c>
      <c r="C359">
        <v>0.27</v>
      </c>
      <c r="E359">
        <v>0.52</v>
      </c>
      <c r="F359">
        <v>0.12</v>
      </c>
      <c r="G359">
        <v>0.27</v>
      </c>
      <c r="H359">
        <v>0.12</v>
      </c>
      <c r="I359">
        <v>0.13</v>
      </c>
      <c r="J359">
        <v>0.38</v>
      </c>
      <c r="L359">
        <v>0.13</v>
      </c>
      <c r="M359">
        <v>0.36</v>
      </c>
      <c r="N359">
        <v>0.36</v>
      </c>
      <c r="O359">
        <v>0.2</v>
      </c>
      <c r="P359">
        <v>0.56999999999999995</v>
      </c>
      <c r="R359">
        <v>0.28000000000000003</v>
      </c>
      <c r="T359">
        <v>7</v>
      </c>
    </row>
    <row r="360" spans="1:20" x14ac:dyDescent="0.2">
      <c r="A360">
        <v>8</v>
      </c>
      <c r="B360">
        <v>0.12</v>
      </c>
      <c r="D360">
        <v>0.2</v>
      </c>
      <c r="E360">
        <v>0.2</v>
      </c>
      <c r="F360">
        <v>0.2</v>
      </c>
      <c r="G360">
        <v>0.17</v>
      </c>
      <c r="H360">
        <v>0.12</v>
      </c>
      <c r="I360">
        <v>0.15</v>
      </c>
      <c r="K360">
        <v>0.64</v>
      </c>
      <c r="L360">
        <v>0.18</v>
      </c>
      <c r="M360">
        <v>0.21</v>
      </c>
      <c r="O360">
        <v>0.16</v>
      </c>
      <c r="P360">
        <v>0.18</v>
      </c>
      <c r="Q360">
        <v>0.36</v>
      </c>
      <c r="R360">
        <v>0.39</v>
      </c>
      <c r="T360">
        <v>8</v>
      </c>
    </row>
    <row r="361" spans="1:20" x14ac:dyDescent="0.2">
      <c r="A361">
        <v>9</v>
      </c>
      <c r="C361">
        <v>0.25</v>
      </c>
      <c r="G361">
        <v>0.18</v>
      </c>
      <c r="J361">
        <v>0.18</v>
      </c>
      <c r="Q361">
        <v>0.55000000000000004</v>
      </c>
      <c r="T361">
        <v>9</v>
      </c>
    </row>
    <row r="362" spans="1:20" x14ac:dyDescent="0.2">
      <c r="A362">
        <v>10</v>
      </c>
      <c r="B362">
        <v>0.11</v>
      </c>
      <c r="D362">
        <v>0.32</v>
      </c>
      <c r="E362">
        <v>0.21</v>
      </c>
      <c r="F362">
        <v>0.22</v>
      </c>
      <c r="H362">
        <v>0.41</v>
      </c>
      <c r="I362">
        <v>0.12</v>
      </c>
      <c r="L362">
        <v>0.11</v>
      </c>
      <c r="M362">
        <v>0.03</v>
      </c>
      <c r="N362">
        <v>0.16</v>
      </c>
      <c r="O362">
        <v>0.18</v>
      </c>
      <c r="T362">
        <v>10</v>
      </c>
    </row>
    <row r="363" spans="1:20" x14ac:dyDescent="0.2">
      <c r="A363">
        <v>11</v>
      </c>
      <c r="B363">
        <v>0.45</v>
      </c>
      <c r="D363">
        <v>0.47</v>
      </c>
      <c r="E363">
        <v>0.78</v>
      </c>
      <c r="F363">
        <v>0.47</v>
      </c>
      <c r="G363">
        <v>0.13</v>
      </c>
      <c r="H363">
        <v>0.35</v>
      </c>
      <c r="I363">
        <v>0.57999999999999996</v>
      </c>
      <c r="J363">
        <v>0.49</v>
      </c>
      <c r="K363">
        <v>0.73</v>
      </c>
      <c r="L363">
        <v>0.36</v>
      </c>
      <c r="M363">
        <v>0.54</v>
      </c>
      <c r="N363">
        <v>0.56999999999999995</v>
      </c>
      <c r="P363">
        <v>0.76</v>
      </c>
      <c r="Q363">
        <v>0.8</v>
      </c>
      <c r="R363">
        <v>0.6</v>
      </c>
      <c r="T363">
        <v>11</v>
      </c>
    </row>
    <row r="364" spans="1:20" x14ac:dyDescent="0.2">
      <c r="A364">
        <v>12</v>
      </c>
      <c r="B364">
        <v>0.22</v>
      </c>
      <c r="C364">
        <v>0.9</v>
      </c>
      <c r="F364">
        <v>0.2</v>
      </c>
      <c r="G364">
        <v>0.51</v>
      </c>
      <c r="H364">
        <v>0.19</v>
      </c>
      <c r="I364">
        <v>0.19</v>
      </c>
      <c r="J364">
        <v>0.21</v>
      </c>
      <c r="L364">
        <v>0.17</v>
      </c>
      <c r="M364">
        <v>0.05</v>
      </c>
      <c r="O364">
        <v>0.57999999999999996</v>
      </c>
      <c r="P364">
        <v>0.02</v>
      </c>
      <c r="Q364">
        <v>0.2</v>
      </c>
      <c r="T364">
        <v>12</v>
      </c>
    </row>
    <row r="365" spans="1:20" x14ac:dyDescent="0.2">
      <c r="A365">
        <v>13</v>
      </c>
      <c r="B365">
        <v>0.11</v>
      </c>
      <c r="D365">
        <v>0.26</v>
      </c>
      <c r="E365">
        <v>0.2</v>
      </c>
      <c r="G365">
        <v>0.17</v>
      </c>
      <c r="H365">
        <v>0.04</v>
      </c>
      <c r="I365">
        <v>0.05</v>
      </c>
      <c r="J365">
        <v>0.17</v>
      </c>
      <c r="L365">
        <v>0.04</v>
      </c>
      <c r="M365">
        <v>0.27</v>
      </c>
      <c r="P365">
        <v>0.18</v>
      </c>
      <c r="Q365">
        <v>0.27</v>
      </c>
      <c r="R365">
        <v>0.17</v>
      </c>
      <c r="T365">
        <v>13</v>
      </c>
    </row>
    <row r="366" spans="1:20" x14ac:dyDescent="0.2">
      <c r="A366">
        <v>14</v>
      </c>
      <c r="C366">
        <v>0.27</v>
      </c>
      <c r="D366">
        <v>0.05</v>
      </c>
      <c r="F366">
        <v>0.05</v>
      </c>
      <c r="G366">
        <v>0.02</v>
      </c>
      <c r="N366">
        <v>0.15</v>
      </c>
      <c r="T366">
        <v>14</v>
      </c>
    </row>
    <row r="367" spans="1:20" x14ac:dyDescent="0.2">
      <c r="A367">
        <v>15</v>
      </c>
      <c r="B367">
        <v>0.01</v>
      </c>
      <c r="F367">
        <v>0.02</v>
      </c>
      <c r="K367">
        <v>0.28000000000000003</v>
      </c>
      <c r="M367">
        <v>0.01</v>
      </c>
      <c r="P367">
        <v>0.03</v>
      </c>
      <c r="T367">
        <v>15</v>
      </c>
    </row>
    <row r="368" spans="1:20" x14ac:dyDescent="0.2">
      <c r="A368">
        <v>16</v>
      </c>
      <c r="B368">
        <v>0.01</v>
      </c>
      <c r="E368">
        <v>0.02</v>
      </c>
      <c r="F368">
        <v>0.01</v>
      </c>
      <c r="G368">
        <v>0.03</v>
      </c>
      <c r="T368">
        <v>16</v>
      </c>
    </row>
    <row r="369" spans="1:20" x14ac:dyDescent="0.2">
      <c r="A369">
        <v>17</v>
      </c>
      <c r="F369">
        <v>0.03</v>
      </c>
      <c r="I369">
        <v>0.06</v>
      </c>
      <c r="K369">
        <v>7.0000000000000007E-2</v>
      </c>
      <c r="M369">
        <v>0.01</v>
      </c>
      <c r="N369">
        <v>0.04</v>
      </c>
      <c r="R369">
        <v>0.08</v>
      </c>
      <c r="T369">
        <v>17</v>
      </c>
    </row>
    <row r="370" spans="1:20" x14ac:dyDescent="0.2">
      <c r="A370">
        <v>18</v>
      </c>
      <c r="B370">
        <v>0.01</v>
      </c>
      <c r="T370">
        <v>18</v>
      </c>
    </row>
    <row r="371" spans="1:20" x14ac:dyDescent="0.2">
      <c r="A371">
        <v>19</v>
      </c>
      <c r="T371">
        <v>19</v>
      </c>
    </row>
    <row r="372" spans="1:20" x14ac:dyDescent="0.2">
      <c r="A372">
        <v>20</v>
      </c>
      <c r="T372">
        <v>20</v>
      </c>
    </row>
    <row r="373" spans="1:20" x14ac:dyDescent="0.2">
      <c r="A373">
        <v>21</v>
      </c>
      <c r="T373">
        <v>21</v>
      </c>
    </row>
    <row r="374" spans="1:20" x14ac:dyDescent="0.2">
      <c r="A374">
        <v>22</v>
      </c>
      <c r="J374">
        <v>0.04</v>
      </c>
      <c r="T374">
        <v>22</v>
      </c>
    </row>
    <row r="375" spans="1:20" x14ac:dyDescent="0.2">
      <c r="A375">
        <v>23</v>
      </c>
      <c r="B375">
        <v>7.0000000000000007E-2</v>
      </c>
      <c r="D375">
        <v>0.2</v>
      </c>
      <c r="F375">
        <v>0.26</v>
      </c>
      <c r="H375">
        <v>0.32</v>
      </c>
      <c r="I375">
        <v>0.27</v>
      </c>
      <c r="J375">
        <v>0.11</v>
      </c>
      <c r="K375">
        <v>0.15</v>
      </c>
      <c r="L375">
        <v>0.31</v>
      </c>
      <c r="M375">
        <v>7.0000000000000007E-2</v>
      </c>
      <c r="N375">
        <v>0.28000000000000003</v>
      </c>
      <c r="O375">
        <v>0.21</v>
      </c>
      <c r="P375">
        <v>0.21</v>
      </c>
      <c r="R375">
        <v>0.15</v>
      </c>
      <c r="T375">
        <v>23</v>
      </c>
    </row>
    <row r="376" spans="1:20" x14ac:dyDescent="0.2">
      <c r="A376">
        <v>24</v>
      </c>
      <c r="B376">
        <v>0.19</v>
      </c>
      <c r="C376">
        <v>0.27</v>
      </c>
      <c r="D376">
        <v>0.1</v>
      </c>
      <c r="F376">
        <v>0.1</v>
      </c>
      <c r="H376">
        <v>0.15</v>
      </c>
      <c r="I376">
        <v>0.09</v>
      </c>
      <c r="J376">
        <v>0.12</v>
      </c>
      <c r="L376">
        <v>0.09</v>
      </c>
      <c r="M376">
        <v>0.15</v>
      </c>
      <c r="O376">
        <v>0.08</v>
      </c>
      <c r="P376">
        <v>0.17</v>
      </c>
      <c r="Q376">
        <v>0.16</v>
      </c>
      <c r="T376">
        <v>24</v>
      </c>
    </row>
    <row r="377" spans="1:20" x14ac:dyDescent="0.2">
      <c r="A377">
        <v>25</v>
      </c>
      <c r="B377">
        <v>0.03</v>
      </c>
      <c r="C377">
        <v>0.2</v>
      </c>
      <c r="D377">
        <v>0.02</v>
      </c>
      <c r="E377">
        <v>0.32</v>
      </c>
      <c r="G377">
        <v>0.34</v>
      </c>
      <c r="I377">
        <v>0.03</v>
      </c>
      <c r="J377">
        <v>0.1</v>
      </c>
      <c r="K377">
        <v>0.42</v>
      </c>
      <c r="M377">
        <v>0.21</v>
      </c>
      <c r="Q377">
        <v>0.5</v>
      </c>
      <c r="T377">
        <v>25</v>
      </c>
    </row>
    <row r="378" spans="1:20" x14ac:dyDescent="0.2">
      <c r="A378">
        <v>26</v>
      </c>
      <c r="B378">
        <v>0.01</v>
      </c>
      <c r="D378">
        <v>0.02</v>
      </c>
      <c r="I378">
        <v>0.02</v>
      </c>
      <c r="K378">
        <v>0.1</v>
      </c>
      <c r="T378">
        <v>26</v>
      </c>
    </row>
    <row r="379" spans="1:20" x14ac:dyDescent="0.2">
      <c r="A379">
        <v>27</v>
      </c>
      <c r="B379">
        <v>0.42</v>
      </c>
      <c r="C379">
        <v>0.05</v>
      </c>
      <c r="D379">
        <v>0.61</v>
      </c>
      <c r="F379">
        <v>0.77</v>
      </c>
      <c r="H379">
        <v>0.79</v>
      </c>
      <c r="I379">
        <v>0.77</v>
      </c>
      <c r="K379">
        <v>0.89</v>
      </c>
      <c r="L379">
        <v>0.63</v>
      </c>
      <c r="M379">
        <v>0.1</v>
      </c>
      <c r="O379">
        <v>0.64</v>
      </c>
      <c r="P379">
        <v>0.68</v>
      </c>
      <c r="Q379">
        <v>0.08</v>
      </c>
      <c r="R379">
        <v>0.25</v>
      </c>
      <c r="T379">
        <v>27</v>
      </c>
    </row>
    <row r="380" spans="1:20" x14ac:dyDescent="0.2">
      <c r="A380">
        <v>28</v>
      </c>
      <c r="B380">
        <v>0.21</v>
      </c>
      <c r="C380">
        <v>0.72</v>
      </c>
      <c r="E380">
        <v>0.7</v>
      </c>
      <c r="F380">
        <v>0.02</v>
      </c>
      <c r="G380">
        <v>0.57999999999999996</v>
      </c>
      <c r="H380">
        <v>0.08</v>
      </c>
      <c r="I380">
        <v>0.03</v>
      </c>
      <c r="J380">
        <v>0.7</v>
      </c>
      <c r="K380">
        <v>0.05</v>
      </c>
      <c r="M380">
        <v>0.54</v>
      </c>
      <c r="N380">
        <v>0.72</v>
      </c>
      <c r="Q380">
        <v>0.74</v>
      </c>
      <c r="R380">
        <v>0.66</v>
      </c>
      <c r="T380">
        <v>28</v>
      </c>
    </row>
    <row r="381" spans="1:20" x14ac:dyDescent="0.2">
      <c r="A381">
        <v>29</v>
      </c>
      <c r="B381">
        <v>0.04</v>
      </c>
      <c r="D381">
        <v>0.18</v>
      </c>
      <c r="E381">
        <v>0.22</v>
      </c>
      <c r="F381">
        <v>0.16</v>
      </c>
      <c r="I381">
        <v>0.17</v>
      </c>
      <c r="J381">
        <v>0.09</v>
      </c>
      <c r="K381">
        <v>0.54</v>
      </c>
      <c r="L381">
        <v>0.12</v>
      </c>
      <c r="M381">
        <v>0.06</v>
      </c>
      <c r="O381">
        <v>0.06</v>
      </c>
      <c r="P381">
        <v>0.14000000000000001</v>
      </c>
      <c r="R381">
        <v>0.32</v>
      </c>
      <c r="T381">
        <v>29</v>
      </c>
    </row>
    <row r="382" spans="1:20" x14ac:dyDescent="0.2">
      <c r="A382">
        <v>30</v>
      </c>
      <c r="B382">
        <v>0.14000000000000001</v>
      </c>
      <c r="C382">
        <v>0.42</v>
      </c>
      <c r="D382">
        <v>0.51</v>
      </c>
      <c r="E382">
        <v>0.1</v>
      </c>
      <c r="F382">
        <v>0.42</v>
      </c>
      <c r="G382">
        <v>0.25</v>
      </c>
      <c r="H382">
        <v>0.3</v>
      </c>
      <c r="I382">
        <v>0.5</v>
      </c>
      <c r="K382">
        <v>0.49</v>
      </c>
      <c r="L382">
        <v>0.41</v>
      </c>
      <c r="M382">
        <v>0.22</v>
      </c>
      <c r="O382">
        <v>0.4</v>
      </c>
      <c r="P382">
        <v>0.38</v>
      </c>
      <c r="Q382">
        <v>0.75</v>
      </c>
      <c r="R382">
        <v>0.44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t="s">
        <v>37</v>
      </c>
      <c r="B384">
        <f t="shared" ref="B384:R384" si="26">SUM(B353:B383)</f>
        <v>2.3200000000000003</v>
      </c>
      <c r="C384">
        <f t="shared" si="26"/>
        <v>3.3499999999999996</v>
      </c>
      <c r="D384">
        <f t="shared" si="26"/>
        <v>3.45</v>
      </c>
      <c r="E384">
        <f t="shared" si="26"/>
        <v>3.2700000000000005</v>
      </c>
      <c r="F384">
        <f t="shared" si="26"/>
        <v>3.42</v>
      </c>
      <c r="G384">
        <f t="shared" si="26"/>
        <v>2.6500000000000004</v>
      </c>
      <c r="H384">
        <f t="shared" si="26"/>
        <v>3.09</v>
      </c>
      <c r="I384">
        <f t="shared" si="26"/>
        <v>3.51</v>
      </c>
      <c r="J384">
        <f t="shared" si="26"/>
        <v>2.59</v>
      </c>
      <c r="K384">
        <f t="shared" si="26"/>
        <v>4.46</v>
      </c>
      <c r="L384">
        <f t="shared" si="26"/>
        <v>2.8400000000000003</v>
      </c>
      <c r="M384">
        <f t="shared" si="26"/>
        <v>2.8600000000000003</v>
      </c>
      <c r="N384">
        <f t="shared" si="26"/>
        <v>2.2799999999999998</v>
      </c>
      <c r="O384">
        <f t="shared" si="26"/>
        <v>2.83</v>
      </c>
      <c r="P384">
        <f t="shared" si="26"/>
        <v>3.3200000000000003</v>
      </c>
      <c r="Q384">
        <f t="shared" si="26"/>
        <v>4.41</v>
      </c>
      <c r="R384">
        <f t="shared" si="26"/>
        <v>3.34</v>
      </c>
    </row>
    <row r="386" spans="1:24" x14ac:dyDescent="0.2">
      <c r="A386" s="7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7" spans="1:24" x14ac:dyDescent="0.2">
      <c r="A387">
        <v>1995</v>
      </c>
    </row>
    <row r="388" spans="1:24" x14ac:dyDescent="0.2">
      <c r="A388">
        <v>1</v>
      </c>
      <c r="B388">
        <v>0.3</v>
      </c>
      <c r="D388">
        <v>0.03</v>
      </c>
      <c r="E388">
        <v>0.34</v>
      </c>
      <c r="G388">
        <v>0.3</v>
      </c>
      <c r="J388">
        <v>0.33</v>
      </c>
      <c r="K388">
        <v>0.04</v>
      </c>
      <c r="M388">
        <v>0.24</v>
      </c>
      <c r="P388">
        <v>0.18</v>
      </c>
      <c r="Q388">
        <v>0.22</v>
      </c>
      <c r="R388">
        <v>0.04</v>
      </c>
      <c r="T388">
        <v>1</v>
      </c>
      <c r="V388" s="3">
        <f t="shared" ref="V388:V419" si="27">AVERAGE(B388:R388)</f>
        <v>0.20200000000000001</v>
      </c>
    </row>
    <row r="389" spans="1:24" x14ac:dyDescent="0.2">
      <c r="A389">
        <v>2</v>
      </c>
      <c r="K389">
        <v>0.08</v>
      </c>
      <c r="M389">
        <v>0.06</v>
      </c>
      <c r="N389">
        <v>0.31</v>
      </c>
      <c r="P389">
        <v>7.0000000000000007E-2</v>
      </c>
      <c r="Q389">
        <v>0.05</v>
      </c>
      <c r="R389">
        <v>0.19</v>
      </c>
      <c r="T389">
        <v>2</v>
      </c>
      <c r="V389" s="3">
        <f t="shared" si="27"/>
        <v>0.12666666666666668</v>
      </c>
      <c r="X389" s="5"/>
    </row>
    <row r="390" spans="1:24" x14ac:dyDescent="0.2">
      <c r="A390">
        <v>3</v>
      </c>
      <c r="B390">
        <v>0.06</v>
      </c>
      <c r="D390">
        <v>0.09</v>
      </c>
      <c r="E390">
        <v>0.17</v>
      </c>
      <c r="H390">
        <v>0.11</v>
      </c>
      <c r="I390">
        <v>0.12</v>
      </c>
      <c r="L390">
        <v>0.1</v>
      </c>
      <c r="M390">
        <v>0.02</v>
      </c>
      <c r="O390">
        <v>0.12</v>
      </c>
      <c r="P390">
        <v>7.0000000000000007E-2</v>
      </c>
      <c r="Q390">
        <v>0.02</v>
      </c>
      <c r="T390">
        <v>3</v>
      </c>
      <c r="V390" s="3">
        <f t="shared" si="27"/>
        <v>8.8000000000000009E-2</v>
      </c>
      <c r="X390" s="5"/>
    </row>
    <row r="391" spans="1:24" x14ac:dyDescent="0.2">
      <c r="A391">
        <v>4</v>
      </c>
      <c r="J391">
        <v>0.13</v>
      </c>
      <c r="M391">
        <v>0.1</v>
      </c>
      <c r="Q391">
        <v>0.09</v>
      </c>
      <c r="T391">
        <v>4</v>
      </c>
      <c r="V391" s="3">
        <f t="shared" si="27"/>
        <v>0.10666666666666667</v>
      </c>
      <c r="X391" s="5"/>
    </row>
    <row r="392" spans="1:24" x14ac:dyDescent="0.2">
      <c r="A392">
        <v>5</v>
      </c>
      <c r="C392">
        <v>0.13</v>
      </c>
      <c r="T392">
        <v>5</v>
      </c>
      <c r="V392" s="3">
        <f t="shared" si="27"/>
        <v>0.13</v>
      </c>
    </row>
    <row r="393" spans="1:24" x14ac:dyDescent="0.2">
      <c r="A393">
        <v>6</v>
      </c>
      <c r="C393">
        <v>0.37</v>
      </c>
      <c r="K393">
        <v>0.18</v>
      </c>
      <c r="T393">
        <v>6</v>
      </c>
      <c r="V393" s="3">
        <f t="shared" si="27"/>
        <v>0.27500000000000002</v>
      </c>
    </row>
    <row r="394" spans="1:24" x14ac:dyDescent="0.2">
      <c r="A394">
        <v>7</v>
      </c>
      <c r="M394">
        <v>0.01</v>
      </c>
      <c r="Q394">
        <v>0.01</v>
      </c>
      <c r="T394">
        <v>7</v>
      </c>
      <c r="V394" s="3">
        <f t="shared" si="27"/>
        <v>0.01</v>
      </c>
    </row>
    <row r="395" spans="1:24" x14ac:dyDescent="0.2">
      <c r="A395">
        <v>8</v>
      </c>
      <c r="T395">
        <v>8</v>
      </c>
      <c r="V395" s="3" t="e">
        <f t="shared" si="27"/>
        <v>#DIV/0!</v>
      </c>
    </row>
    <row r="396" spans="1:24" x14ac:dyDescent="0.2">
      <c r="A396">
        <v>9</v>
      </c>
      <c r="B396">
        <v>0.01</v>
      </c>
      <c r="D396">
        <v>0.16</v>
      </c>
      <c r="H396">
        <v>0.2</v>
      </c>
      <c r="I396">
        <v>0.22</v>
      </c>
      <c r="J396">
        <v>0.17</v>
      </c>
      <c r="L396">
        <v>0.1</v>
      </c>
      <c r="M396">
        <v>0.12</v>
      </c>
      <c r="Q396">
        <v>0.11</v>
      </c>
      <c r="R396">
        <v>7.0000000000000007E-2</v>
      </c>
      <c r="T396">
        <v>9</v>
      </c>
      <c r="V396" s="3">
        <f t="shared" si="27"/>
        <v>0.12888888888888891</v>
      </c>
    </row>
    <row r="397" spans="1:24" x14ac:dyDescent="0.2">
      <c r="A397">
        <v>10</v>
      </c>
      <c r="B397">
        <v>0.34</v>
      </c>
      <c r="D397">
        <v>0.25</v>
      </c>
      <c r="E397">
        <v>0.45</v>
      </c>
      <c r="F397">
        <v>0.41</v>
      </c>
      <c r="H397">
        <v>0.3</v>
      </c>
      <c r="I397">
        <v>0.19</v>
      </c>
      <c r="L397">
        <v>0.28999999999999998</v>
      </c>
      <c r="M397">
        <v>0.2</v>
      </c>
      <c r="O397">
        <v>0.4</v>
      </c>
      <c r="P397">
        <v>0.47</v>
      </c>
      <c r="Q397">
        <v>0.18</v>
      </c>
      <c r="R397">
        <v>0.16</v>
      </c>
      <c r="T397">
        <v>10</v>
      </c>
      <c r="V397" s="3">
        <f t="shared" si="27"/>
        <v>0.30333333333333334</v>
      </c>
    </row>
    <row r="398" spans="1:24" x14ac:dyDescent="0.2">
      <c r="A398">
        <v>11</v>
      </c>
      <c r="B398">
        <v>0.11</v>
      </c>
      <c r="D398">
        <v>0.56999999999999995</v>
      </c>
      <c r="F398">
        <v>0.56999999999999995</v>
      </c>
      <c r="H398">
        <v>0.55000000000000004</v>
      </c>
      <c r="I398">
        <v>0.5</v>
      </c>
      <c r="J398">
        <v>0.24</v>
      </c>
      <c r="K398">
        <v>0.61</v>
      </c>
      <c r="L398">
        <v>0.52</v>
      </c>
      <c r="M398">
        <v>0.22</v>
      </c>
      <c r="O398">
        <v>0.55000000000000004</v>
      </c>
      <c r="P398">
        <v>0.51</v>
      </c>
      <c r="Q398">
        <v>0.2</v>
      </c>
      <c r="R398">
        <v>0.46</v>
      </c>
      <c r="T398">
        <v>11</v>
      </c>
      <c r="V398" s="3">
        <f t="shared" si="27"/>
        <v>0.43153846153846154</v>
      </c>
    </row>
    <row r="399" spans="1:24" x14ac:dyDescent="0.2">
      <c r="A399">
        <v>12</v>
      </c>
      <c r="B399">
        <v>0.43</v>
      </c>
      <c r="C399">
        <v>0.83</v>
      </c>
      <c r="E399">
        <v>0.75</v>
      </c>
      <c r="G399">
        <v>1.5</v>
      </c>
      <c r="H399">
        <v>0.02</v>
      </c>
      <c r="I399">
        <v>0.06</v>
      </c>
      <c r="J399">
        <v>0.62</v>
      </c>
      <c r="M399">
        <v>0.28000000000000003</v>
      </c>
      <c r="N399">
        <v>1.36</v>
      </c>
      <c r="O399">
        <v>0.1</v>
      </c>
      <c r="P399">
        <v>0.21</v>
      </c>
      <c r="Q399">
        <v>0.25</v>
      </c>
      <c r="R399">
        <v>0.03</v>
      </c>
      <c r="T399">
        <v>12</v>
      </c>
      <c r="V399" s="3">
        <f t="shared" si="27"/>
        <v>0.49538461538461542</v>
      </c>
    </row>
    <row r="400" spans="1:24" x14ac:dyDescent="0.2">
      <c r="A400">
        <v>13</v>
      </c>
      <c r="J400">
        <v>0.06</v>
      </c>
      <c r="P400">
        <v>0.19</v>
      </c>
      <c r="T400">
        <v>13</v>
      </c>
      <c r="V400" s="3">
        <f t="shared" si="27"/>
        <v>0.125</v>
      </c>
    </row>
    <row r="401" spans="1:22" x14ac:dyDescent="0.2">
      <c r="A401">
        <v>14</v>
      </c>
      <c r="B401">
        <v>0.11</v>
      </c>
      <c r="D401">
        <v>0.1</v>
      </c>
      <c r="E401">
        <v>0.28000000000000003</v>
      </c>
      <c r="F401">
        <v>0.04</v>
      </c>
      <c r="H401">
        <v>0.28999999999999998</v>
      </c>
      <c r="I401">
        <v>0.21</v>
      </c>
      <c r="L401">
        <v>0.25</v>
      </c>
      <c r="O401">
        <v>0.12</v>
      </c>
      <c r="R401">
        <v>0.2</v>
      </c>
      <c r="T401">
        <v>14</v>
      </c>
      <c r="V401" s="3">
        <f t="shared" si="27"/>
        <v>0.17777777777777776</v>
      </c>
    </row>
    <row r="402" spans="1:22" x14ac:dyDescent="0.2">
      <c r="A402">
        <v>15</v>
      </c>
      <c r="J402">
        <v>0.21</v>
      </c>
      <c r="T402">
        <v>15</v>
      </c>
      <c r="V402" s="3">
        <f t="shared" si="27"/>
        <v>0.21</v>
      </c>
    </row>
    <row r="403" spans="1:22" x14ac:dyDescent="0.2">
      <c r="A403">
        <v>16</v>
      </c>
      <c r="I403">
        <v>0.02</v>
      </c>
      <c r="T403">
        <v>16</v>
      </c>
      <c r="V403" s="3">
        <f t="shared" si="27"/>
        <v>0.02</v>
      </c>
    </row>
    <row r="404" spans="1:22" x14ac:dyDescent="0.2">
      <c r="A404">
        <v>17</v>
      </c>
      <c r="T404">
        <v>17</v>
      </c>
      <c r="V404" s="3" t="e">
        <f t="shared" si="27"/>
        <v>#DIV/0!</v>
      </c>
    </row>
    <row r="405" spans="1:22" x14ac:dyDescent="0.2">
      <c r="A405">
        <v>18</v>
      </c>
      <c r="T405">
        <v>18</v>
      </c>
      <c r="V405" s="3" t="e">
        <f t="shared" si="27"/>
        <v>#DIV/0!</v>
      </c>
    </row>
    <row r="406" spans="1:22" x14ac:dyDescent="0.2">
      <c r="A406">
        <v>19</v>
      </c>
      <c r="J406">
        <v>0.03</v>
      </c>
      <c r="O406">
        <v>0.03</v>
      </c>
      <c r="T406">
        <v>19</v>
      </c>
      <c r="V406" s="3">
        <f t="shared" si="27"/>
        <v>0.03</v>
      </c>
    </row>
    <row r="407" spans="1:22" x14ac:dyDescent="0.2">
      <c r="A407">
        <v>20</v>
      </c>
      <c r="K407">
        <v>0.1</v>
      </c>
      <c r="T407">
        <v>20</v>
      </c>
      <c r="V407" s="3">
        <f t="shared" si="27"/>
        <v>0.1</v>
      </c>
    </row>
    <row r="408" spans="1:22" x14ac:dyDescent="0.2">
      <c r="A408">
        <v>21</v>
      </c>
      <c r="N408">
        <v>0.09</v>
      </c>
      <c r="T408">
        <v>21</v>
      </c>
      <c r="V408" s="3">
        <f t="shared" si="27"/>
        <v>0.09</v>
      </c>
    </row>
    <row r="409" spans="1:22" x14ac:dyDescent="0.2">
      <c r="A409">
        <v>22</v>
      </c>
      <c r="T409">
        <v>22</v>
      </c>
      <c r="V409" s="3" t="e">
        <f t="shared" si="27"/>
        <v>#DIV/0!</v>
      </c>
    </row>
    <row r="410" spans="1:22" x14ac:dyDescent="0.2">
      <c r="A410">
        <v>23</v>
      </c>
      <c r="T410">
        <v>23</v>
      </c>
      <c r="V410" s="3" t="e">
        <f t="shared" si="27"/>
        <v>#DIV/0!</v>
      </c>
    </row>
    <row r="411" spans="1:22" x14ac:dyDescent="0.2">
      <c r="A411">
        <v>24</v>
      </c>
      <c r="T411">
        <v>24</v>
      </c>
      <c r="V411" s="3" t="e">
        <f t="shared" si="27"/>
        <v>#DIV/0!</v>
      </c>
    </row>
    <row r="412" spans="1:22" x14ac:dyDescent="0.2">
      <c r="A412">
        <v>25</v>
      </c>
      <c r="L412">
        <v>0.14000000000000001</v>
      </c>
      <c r="R412">
        <v>0.14000000000000001</v>
      </c>
      <c r="T412">
        <v>25</v>
      </c>
      <c r="V412" s="3">
        <f t="shared" si="27"/>
        <v>0.14000000000000001</v>
      </c>
    </row>
    <row r="413" spans="1:22" x14ac:dyDescent="0.2">
      <c r="A413">
        <v>26</v>
      </c>
      <c r="D413">
        <v>7.0000000000000007E-2</v>
      </c>
      <c r="R413">
        <v>7.0000000000000007E-2</v>
      </c>
      <c r="T413">
        <v>26</v>
      </c>
      <c r="V413" s="3">
        <f t="shared" si="27"/>
        <v>7.0000000000000007E-2</v>
      </c>
    </row>
    <row r="414" spans="1:22" x14ac:dyDescent="0.2">
      <c r="A414">
        <v>27</v>
      </c>
      <c r="P414">
        <v>0.04</v>
      </c>
      <c r="T414">
        <v>27</v>
      </c>
      <c r="V414" s="3">
        <f t="shared" si="27"/>
        <v>0.04</v>
      </c>
    </row>
    <row r="415" spans="1:22" x14ac:dyDescent="0.2">
      <c r="A415">
        <v>28</v>
      </c>
      <c r="D415">
        <v>0.04</v>
      </c>
      <c r="F415">
        <v>0.14000000000000001</v>
      </c>
      <c r="H415">
        <v>0.14000000000000001</v>
      </c>
      <c r="I415">
        <v>0.16</v>
      </c>
      <c r="K415">
        <v>0.61</v>
      </c>
      <c r="O415">
        <v>0.15</v>
      </c>
      <c r="R415">
        <v>0.22</v>
      </c>
      <c r="T415">
        <v>28</v>
      </c>
      <c r="V415" s="3">
        <f t="shared" si="27"/>
        <v>0.20857142857142857</v>
      </c>
    </row>
    <row r="416" spans="1:22" x14ac:dyDescent="0.2">
      <c r="A416">
        <v>29</v>
      </c>
      <c r="B416">
        <v>0.39</v>
      </c>
      <c r="C416">
        <v>0.61</v>
      </c>
      <c r="D416">
        <v>0.5</v>
      </c>
      <c r="F416">
        <v>0.32</v>
      </c>
      <c r="G416">
        <v>0.9</v>
      </c>
      <c r="H416">
        <v>0.38</v>
      </c>
      <c r="I416">
        <v>0.34</v>
      </c>
      <c r="J416">
        <v>0.23</v>
      </c>
      <c r="L416">
        <v>0.47</v>
      </c>
      <c r="M416">
        <v>0.22</v>
      </c>
      <c r="O416">
        <v>0.4</v>
      </c>
      <c r="Q416">
        <v>0.2</v>
      </c>
      <c r="R416">
        <v>0.45</v>
      </c>
      <c r="T416">
        <v>29</v>
      </c>
      <c r="V416" s="3">
        <f t="shared" si="27"/>
        <v>0.41615384615384615</v>
      </c>
    </row>
    <row r="417" spans="1:22" x14ac:dyDescent="0.2">
      <c r="A417">
        <v>30</v>
      </c>
      <c r="B417">
        <v>0.15</v>
      </c>
      <c r="C417">
        <v>0.28999999999999998</v>
      </c>
      <c r="D417">
        <v>0.41</v>
      </c>
      <c r="E417">
        <v>0.53</v>
      </c>
      <c r="F417">
        <v>0.55000000000000004</v>
      </c>
      <c r="H417">
        <v>0.19</v>
      </c>
      <c r="I417">
        <v>0.3</v>
      </c>
      <c r="J417">
        <v>0.35</v>
      </c>
      <c r="K417">
        <v>0.28999999999999998</v>
      </c>
      <c r="M417">
        <v>0.3</v>
      </c>
      <c r="P417">
        <v>0.86</v>
      </c>
      <c r="Q417">
        <v>0.27</v>
      </c>
      <c r="R417">
        <v>0.34</v>
      </c>
      <c r="T417">
        <v>30</v>
      </c>
      <c r="V417" s="3">
        <f t="shared" si="27"/>
        <v>0.37153846153846154</v>
      </c>
    </row>
    <row r="418" spans="1:22" x14ac:dyDescent="0.2">
      <c r="A418">
        <v>31</v>
      </c>
      <c r="B418">
        <v>0.06</v>
      </c>
      <c r="E418">
        <v>0.46</v>
      </c>
      <c r="F418">
        <v>0.03</v>
      </c>
      <c r="H418">
        <v>0.03</v>
      </c>
      <c r="J418">
        <v>0.04</v>
      </c>
      <c r="K418">
        <v>0.2</v>
      </c>
      <c r="M418">
        <v>0.32</v>
      </c>
      <c r="N418">
        <v>0.62</v>
      </c>
      <c r="O418">
        <v>0.3</v>
      </c>
      <c r="P418">
        <v>0.03</v>
      </c>
      <c r="Q418">
        <v>0.28999999999999998</v>
      </c>
      <c r="R418">
        <v>0.21</v>
      </c>
      <c r="T418">
        <v>31</v>
      </c>
      <c r="V418" s="3">
        <f t="shared" si="27"/>
        <v>0.21583333333333332</v>
      </c>
    </row>
    <row r="419" spans="1:22" x14ac:dyDescent="0.2">
      <c r="A419" t="s">
        <v>37</v>
      </c>
      <c r="B419">
        <f t="shared" ref="B419:R419" si="28">SUM(B388:B418)</f>
        <v>1.96</v>
      </c>
      <c r="C419">
        <f t="shared" si="28"/>
        <v>2.23</v>
      </c>
      <c r="D419">
        <f t="shared" si="28"/>
        <v>2.2200000000000002</v>
      </c>
      <c r="E419">
        <f t="shared" si="28"/>
        <v>2.98</v>
      </c>
      <c r="F419">
        <f t="shared" si="28"/>
        <v>2.06</v>
      </c>
      <c r="G419">
        <f t="shared" si="28"/>
        <v>2.7</v>
      </c>
      <c r="H419">
        <f t="shared" si="28"/>
        <v>2.21</v>
      </c>
      <c r="I419">
        <f t="shared" si="28"/>
        <v>2.12</v>
      </c>
      <c r="J419">
        <f t="shared" si="28"/>
        <v>2.41</v>
      </c>
      <c r="K419">
        <f t="shared" si="28"/>
        <v>2.1100000000000003</v>
      </c>
      <c r="L419">
        <f t="shared" si="28"/>
        <v>1.8699999999999999</v>
      </c>
      <c r="M419">
        <f t="shared" si="28"/>
        <v>2.09</v>
      </c>
      <c r="N419">
        <f t="shared" si="28"/>
        <v>2.3800000000000003</v>
      </c>
      <c r="O419">
        <f t="shared" si="28"/>
        <v>2.17</v>
      </c>
      <c r="P419">
        <f t="shared" si="28"/>
        <v>2.63</v>
      </c>
      <c r="Q419">
        <f t="shared" si="28"/>
        <v>1.89</v>
      </c>
      <c r="R419">
        <f t="shared" si="28"/>
        <v>2.58</v>
      </c>
      <c r="V419" s="3">
        <f t="shared" si="27"/>
        <v>2.2711764705882356</v>
      </c>
    </row>
    <row r="425" spans="1:22" x14ac:dyDescent="0.2">
      <c r="A425" t="s">
        <v>0</v>
      </c>
      <c r="B425">
        <f t="shared" ref="B425:S425" si="29">B34</f>
        <v>1.3199999999999998</v>
      </c>
      <c r="C425">
        <f t="shared" si="29"/>
        <v>1.49</v>
      </c>
      <c r="D425">
        <f t="shared" si="29"/>
        <v>2.0699999999999998</v>
      </c>
      <c r="E425">
        <f t="shared" si="29"/>
        <v>2.79</v>
      </c>
      <c r="F425">
        <f t="shared" si="29"/>
        <v>1.9300000000000002</v>
      </c>
      <c r="G425">
        <f t="shared" si="29"/>
        <v>1.6900000000000002</v>
      </c>
      <c r="H425">
        <f t="shared" si="29"/>
        <v>1.93</v>
      </c>
      <c r="I425">
        <f t="shared" si="29"/>
        <v>2.2000000000000002</v>
      </c>
      <c r="J425">
        <f t="shared" si="29"/>
        <v>2.1700000000000004</v>
      </c>
      <c r="K425">
        <f t="shared" si="29"/>
        <v>0.97</v>
      </c>
      <c r="L425">
        <f t="shared" si="29"/>
        <v>1.6099999999999999</v>
      </c>
      <c r="M425">
        <f t="shared" si="29"/>
        <v>1.3400000000000003</v>
      </c>
      <c r="N425">
        <f t="shared" si="29"/>
        <v>1.94</v>
      </c>
      <c r="O425">
        <f t="shared" si="29"/>
        <v>1.8400000000000003</v>
      </c>
      <c r="P425">
        <f t="shared" si="29"/>
        <v>2.27</v>
      </c>
      <c r="Q425">
        <f t="shared" si="29"/>
        <v>1.03</v>
      </c>
      <c r="R425">
        <f t="shared" si="29"/>
        <v>1.41</v>
      </c>
      <c r="S425">
        <f t="shared" si="29"/>
        <v>0</v>
      </c>
    </row>
    <row r="426" spans="1:22" x14ac:dyDescent="0.2">
      <c r="A426" t="s">
        <v>38</v>
      </c>
      <c r="B426">
        <f t="shared" ref="B426:S426" si="30">B69</f>
        <v>0.89000000000000012</v>
      </c>
      <c r="C426">
        <f t="shared" si="30"/>
        <v>1.79</v>
      </c>
      <c r="D426">
        <f t="shared" si="30"/>
        <v>1.4800000000000002</v>
      </c>
      <c r="E426">
        <f t="shared" si="30"/>
        <v>2</v>
      </c>
      <c r="F426">
        <f t="shared" si="30"/>
        <v>1.4300000000000002</v>
      </c>
      <c r="G426">
        <f t="shared" si="30"/>
        <v>1.24</v>
      </c>
      <c r="H426">
        <f t="shared" si="30"/>
        <v>0.88</v>
      </c>
      <c r="I426">
        <f t="shared" si="30"/>
        <v>1.44</v>
      </c>
      <c r="J426">
        <f t="shared" si="30"/>
        <v>1.31</v>
      </c>
      <c r="K426">
        <f t="shared" si="30"/>
        <v>1.6800000000000002</v>
      </c>
      <c r="L426">
        <f t="shared" si="30"/>
        <v>0.9</v>
      </c>
      <c r="M426">
        <f t="shared" si="30"/>
        <v>1.3</v>
      </c>
      <c r="N426">
        <f t="shared" si="30"/>
        <v>1.71</v>
      </c>
      <c r="O426">
        <f t="shared" si="30"/>
        <v>1.25</v>
      </c>
      <c r="P426">
        <f t="shared" si="30"/>
        <v>1.87</v>
      </c>
      <c r="Q426">
        <f t="shared" si="30"/>
        <v>1.8800000000000001</v>
      </c>
      <c r="R426">
        <f t="shared" si="30"/>
        <v>1.0499999999999998</v>
      </c>
      <c r="S426">
        <f t="shared" si="30"/>
        <v>0</v>
      </c>
    </row>
    <row r="427" spans="1:22" x14ac:dyDescent="0.2">
      <c r="A427" t="s">
        <v>40</v>
      </c>
      <c r="B427">
        <f t="shared" ref="B427:S427" si="31">B104</f>
        <v>1.2300000000000002</v>
      </c>
      <c r="C427">
        <f t="shared" si="31"/>
        <v>1.9299999999999997</v>
      </c>
      <c r="D427">
        <f t="shared" si="31"/>
        <v>2.13</v>
      </c>
      <c r="E427">
        <f t="shared" si="31"/>
        <v>2.31</v>
      </c>
      <c r="F427">
        <f t="shared" si="31"/>
        <v>1.9500000000000002</v>
      </c>
      <c r="G427">
        <f t="shared" si="31"/>
        <v>1.9200000000000002</v>
      </c>
      <c r="H427">
        <f t="shared" si="31"/>
        <v>1.8599999999999999</v>
      </c>
      <c r="I427">
        <f t="shared" si="31"/>
        <v>2.1500000000000004</v>
      </c>
      <c r="J427">
        <f t="shared" si="31"/>
        <v>1.85</v>
      </c>
      <c r="K427">
        <f t="shared" si="31"/>
        <v>2</v>
      </c>
      <c r="L427">
        <f t="shared" si="31"/>
        <v>1.88</v>
      </c>
      <c r="M427">
        <f t="shared" si="31"/>
        <v>1.81</v>
      </c>
      <c r="N427">
        <f t="shared" si="31"/>
        <v>1.9800000000000002</v>
      </c>
      <c r="O427">
        <f t="shared" si="31"/>
        <v>2.0499999999999998</v>
      </c>
      <c r="P427">
        <f t="shared" si="31"/>
        <v>2.29</v>
      </c>
      <c r="Q427">
        <f t="shared" si="31"/>
        <v>1.94</v>
      </c>
      <c r="R427">
        <f t="shared" si="31"/>
        <v>2.1100000000000003</v>
      </c>
      <c r="S427">
        <f t="shared" si="31"/>
        <v>0</v>
      </c>
    </row>
    <row r="428" spans="1:22" x14ac:dyDescent="0.2">
      <c r="A428" t="s">
        <v>41</v>
      </c>
      <c r="B428">
        <f t="shared" ref="B428:S428" si="32">B139</f>
        <v>1.2000000000000002</v>
      </c>
      <c r="C428">
        <f t="shared" si="32"/>
        <v>1.7100000000000002</v>
      </c>
      <c r="D428">
        <f t="shared" si="32"/>
        <v>2.06</v>
      </c>
      <c r="E428">
        <f t="shared" si="32"/>
        <v>2.02</v>
      </c>
      <c r="F428">
        <f t="shared" si="32"/>
        <v>1.7800000000000002</v>
      </c>
      <c r="G428">
        <f t="shared" si="32"/>
        <v>1.5499999999999998</v>
      </c>
      <c r="H428">
        <f t="shared" si="32"/>
        <v>1.3900000000000001</v>
      </c>
      <c r="I428">
        <f t="shared" si="32"/>
        <v>1.9500000000000002</v>
      </c>
      <c r="J428">
        <f t="shared" si="32"/>
        <v>1.55</v>
      </c>
      <c r="K428">
        <f t="shared" si="32"/>
        <v>2.4300000000000002</v>
      </c>
      <c r="L428">
        <f t="shared" si="32"/>
        <v>1.4800000000000004</v>
      </c>
      <c r="M428">
        <f t="shared" si="32"/>
        <v>1.52</v>
      </c>
      <c r="N428">
        <f t="shared" si="32"/>
        <v>1.6400000000000001</v>
      </c>
      <c r="O428">
        <f t="shared" si="32"/>
        <v>1.47</v>
      </c>
      <c r="P428">
        <f t="shared" si="32"/>
        <v>1.9200000000000002</v>
      </c>
      <c r="Q428">
        <f t="shared" si="32"/>
        <v>2.5299999999999998</v>
      </c>
      <c r="R428">
        <f t="shared" si="32"/>
        <v>2.06</v>
      </c>
      <c r="S428">
        <f t="shared" si="32"/>
        <v>0</v>
      </c>
    </row>
    <row r="429" spans="1:22" x14ac:dyDescent="0.2">
      <c r="A429" t="s">
        <v>42</v>
      </c>
      <c r="B429">
        <f t="shared" ref="B429:S429" si="33">B174</f>
        <v>0.72</v>
      </c>
      <c r="C429">
        <f t="shared" si="33"/>
        <v>1.29</v>
      </c>
      <c r="D429">
        <f t="shared" si="33"/>
        <v>1.1100000000000001</v>
      </c>
      <c r="E429">
        <f t="shared" si="33"/>
        <v>1.01</v>
      </c>
      <c r="F429">
        <f t="shared" si="33"/>
        <v>1.46</v>
      </c>
      <c r="G429">
        <f t="shared" si="33"/>
        <v>1.07</v>
      </c>
      <c r="H429">
        <f t="shared" si="33"/>
        <v>0.75</v>
      </c>
      <c r="I429">
        <f t="shared" si="33"/>
        <v>1.24</v>
      </c>
      <c r="J429">
        <f t="shared" si="33"/>
        <v>1.02</v>
      </c>
      <c r="K429">
        <f t="shared" si="33"/>
        <v>2.0100000000000002</v>
      </c>
      <c r="L429">
        <f t="shared" si="33"/>
        <v>0.87</v>
      </c>
      <c r="M429">
        <f t="shared" si="33"/>
        <v>0.90000000000000013</v>
      </c>
      <c r="N429">
        <f t="shared" si="33"/>
        <v>1.0099999999999998</v>
      </c>
      <c r="O429">
        <f t="shared" si="33"/>
        <v>1.0999999999999999</v>
      </c>
      <c r="P429">
        <f t="shared" si="33"/>
        <v>1.1400000000000001</v>
      </c>
      <c r="Q429">
        <f t="shared" si="33"/>
        <v>1.1500000000000001</v>
      </c>
      <c r="R429">
        <f t="shared" si="33"/>
        <v>1.7300000000000002</v>
      </c>
      <c r="S429">
        <f t="shared" si="33"/>
        <v>0</v>
      </c>
    </row>
    <row r="430" spans="1:22" x14ac:dyDescent="0.2">
      <c r="A430" t="s">
        <v>43</v>
      </c>
      <c r="B430">
        <f t="shared" ref="B430:S430" si="34">B209</f>
        <v>1.4100000000000001</v>
      </c>
      <c r="C430">
        <f t="shared" si="34"/>
        <v>2.1999999999999997</v>
      </c>
      <c r="D430">
        <f t="shared" si="34"/>
        <v>1.78</v>
      </c>
      <c r="E430">
        <f t="shared" si="34"/>
        <v>2.2300000000000004</v>
      </c>
      <c r="F430">
        <f t="shared" si="34"/>
        <v>2.35</v>
      </c>
      <c r="G430">
        <f t="shared" si="34"/>
        <v>1.73</v>
      </c>
      <c r="H430">
        <f t="shared" si="34"/>
        <v>2.2699999999999996</v>
      </c>
      <c r="I430">
        <f t="shared" si="34"/>
        <v>2.48</v>
      </c>
      <c r="J430">
        <f t="shared" si="34"/>
        <v>1.7700000000000002</v>
      </c>
      <c r="K430">
        <f t="shared" si="34"/>
        <v>2.23</v>
      </c>
      <c r="L430">
        <f t="shared" si="34"/>
        <v>2.82</v>
      </c>
      <c r="M430">
        <f t="shared" si="34"/>
        <v>1.7600000000000002</v>
      </c>
      <c r="N430">
        <f t="shared" si="34"/>
        <v>2.04</v>
      </c>
      <c r="O430">
        <f t="shared" si="34"/>
        <v>1.7</v>
      </c>
      <c r="P430">
        <f t="shared" si="34"/>
        <v>2.3699999999999997</v>
      </c>
      <c r="Q430">
        <f t="shared" si="34"/>
        <v>2.13</v>
      </c>
      <c r="R430">
        <f t="shared" si="34"/>
        <v>1.81</v>
      </c>
      <c r="S430">
        <f t="shared" si="34"/>
        <v>0</v>
      </c>
    </row>
    <row r="431" spans="1:22" x14ac:dyDescent="0.2">
      <c r="A431" t="s">
        <v>45</v>
      </c>
      <c r="B431">
        <f t="shared" ref="B431:S431" si="35">B244</f>
        <v>0.97000000000000008</v>
      </c>
      <c r="C431">
        <f t="shared" si="35"/>
        <v>1.2800000000000002</v>
      </c>
      <c r="D431">
        <f t="shared" si="35"/>
        <v>0.58000000000000007</v>
      </c>
      <c r="E431">
        <f t="shared" si="35"/>
        <v>0.97</v>
      </c>
      <c r="F431">
        <f t="shared" si="35"/>
        <v>0.66999999999999993</v>
      </c>
      <c r="G431">
        <f t="shared" si="35"/>
        <v>0.86</v>
      </c>
      <c r="H431">
        <f t="shared" si="35"/>
        <v>0.85</v>
      </c>
      <c r="I431">
        <f t="shared" si="35"/>
        <v>1.22</v>
      </c>
      <c r="J431">
        <f t="shared" si="35"/>
        <v>1.62</v>
      </c>
      <c r="K431">
        <f t="shared" si="35"/>
        <v>1.8399999999999999</v>
      </c>
      <c r="L431">
        <f t="shared" si="35"/>
        <v>1.3</v>
      </c>
      <c r="M431">
        <f t="shared" si="35"/>
        <v>0.83000000000000007</v>
      </c>
      <c r="N431">
        <f t="shared" si="35"/>
        <v>0.89999999999999991</v>
      </c>
      <c r="O431">
        <f t="shared" si="35"/>
        <v>1</v>
      </c>
      <c r="P431">
        <f t="shared" si="35"/>
        <v>1.1299999999999999</v>
      </c>
      <c r="Q431">
        <f t="shared" si="35"/>
        <v>0.93</v>
      </c>
      <c r="R431">
        <f t="shared" si="35"/>
        <v>1.96</v>
      </c>
      <c r="S431">
        <f t="shared" si="35"/>
        <v>0</v>
      </c>
    </row>
    <row r="432" spans="1:22" x14ac:dyDescent="0.2">
      <c r="A432" t="s">
        <v>58</v>
      </c>
      <c r="B432">
        <f t="shared" ref="B432:S432" si="36">B279</f>
        <v>0.55000000000000004</v>
      </c>
      <c r="C432">
        <f t="shared" si="36"/>
        <v>0.55000000000000004</v>
      </c>
      <c r="D432">
        <f t="shared" si="36"/>
        <v>0.71000000000000008</v>
      </c>
      <c r="E432">
        <f t="shared" si="36"/>
        <v>1.0399999999999998</v>
      </c>
      <c r="F432">
        <f t="shared" si="36"/>
        <v>1.3299999999999998</v>
      </c>
      <c r="G432">
        <f t="shared" si="36"/>
        <v>0.28000000000000003</v>
      </c>
      <c r="H432">
        <f t="shared" si="36"/>
        <v>0.49</v>
      </c>
      <c r="I432">
        <f t="shared" si="36"/>
        <v>0.68000000000000016</v>
      </c>
      <c r="J432">
        <f t="shared" si="36"/>
        <v>0.54</v>
      </c>
      <c r="K432">
        <f t="shared" si="36"/>
        <v>0.82000000000000006</v>
      </c>
      <c r="L432">
        <f t="shared" si="36"/>
        <v>0.55000000000000004</v>
      </c>
      <c r="M432">
        <f t="shared" si="36"/>
        <v>0.89000000000000012</v>
      </c>
      <c r="N432">
        <f t="shared" si="36"/>
        <v>0.62000000000000011</v>
      </c>
      <c r="O432">
        <f t="shared" si="36"/>
        <v>0.65000000000000013</v>
      </c>
      <c r="P432">
        <f t="shared" si="36"/>
        <v>0.8600000000000001</v>
      </c>
      <c r="Q432">
        <f t="shared" si="36"/>
        <v>0.82000000000000006</v>
      </c>
      <c r="R432">
        <f t="shared" si="36"/>
        <v>0.39</v>
      </c>
      <c r="S432">
        <f t="shared" si="36"/>
        <v>0</v>
      </c>
    </row>
    <row r="433" spans="1:26" x14ac:dyDescent="0.2">
      <c r="A433" t="s">
        <v>59</v>
      </c>
      <c r="B433">
        <f t="shared" ref="B433:S433" si="37">B314</f>
        <v>0.72</v>
      </c>
      <c r="C433">
        <f t="shared" si="37"/>
        <v>0.9</v>
      </c>
      <c r="D433">
        <f t="shared" si="37"/>
        <v>0.47000000000000003</v>
      </c>
      <c r="E433">
        <f t="shared" si="37"/>
        <v>0.52</v>
      </c>
      <c r="F433">
        <f t="shared" si="37"/>
        <v>0.84</v>
      </c>
      <c r="G433">
        <f t="shared" si="37"/>
        <v>0.55000000000000004</v>
      </c>
      <c r="H433">
        <f t="shared" si="37"/>
        <v>0.81</v>
      </c>
      <c r="I433">
        <f t="shared" si="37"/>
        <v>0.85000000000000009</v>
      </c>
      <c r="J433">
        <f t="shared" si="37"/>
        <v>0.79999999999999993</v>
      </c>
      <c r="K433">
        <f t="shared" si="37"/>
        <v>1</v>
      </c>
      <c r="L433">
        <f t="shared" si="37"/>
        <v>0.95</v>
      </c>
      <c r="M433">
        <f t="shared" si="37"/>
        <v>0.8</v>
      </c>
      <c r="N433">
        <f t="shared" si="37"/>
        <v>0.85000000000000009</v>
      </c>
      <c r="O433">
        <f t="shared" si="37"/>
        <v>0.76</v>
      </c>
      <c r="P433">
        <f t="shared" si="37"/>
        <v>0.51</v>
      </c>
      <c r="Q433">
        <f t="shared" si="37"/>
        <v>0.65</v>
      </c>
      <c r="R433">
        <f t="shared" si="37"/>
        <v>1.2500000000000002</v>
      </c>
      <c r="S433">
        <f t="shared" si="37"/>
        <v>0</v>
      </c>
    </row>
    <row r="434" spans="1:26" x14ac:dyDescent="0.2">
      <c r="A434" t="s">
        <v>60</v>
      </c>
      <c r="B434">
        <f t="shared" ref="B434:S434" si="38">B349</f>
        <v>1.33</v>
      </c>
      <c r="C434">
        <f t="shared" si="38"/>
        <v>2.12</v>
      </c>
      <c r="D434">
        <f t="shared" si="38"/>
        <v>1.8900000000000001</v>
      </c>
      <c r="E434">
        <f t="shared" si="38"/>
        <v>2.04</v>
      </c>
      <c r="F434">
        <f t="shared" si="38"/>
        <v>2.1</v>
      </c>
      <c r="G434">
        <f t="shared" si="38"/>
        <v>1.79</v>
      </c>
      <c r="H434">
        <f t="shared" si="38"/>
        <v>1.96</v>
      </c>
      <c r="I434">
        <f t="shared" si="38"/>
        <v>2.04</v>
      </c>
      <c r="J434">
        <f t="shared" si="38"/>
        <v>1.84</v>
      </c>
      <c r="K434">
        <f t="shared" si="38"/>
        <v>2.12</v>
      </c>
      <c r="L434">
        <f t="shared" si="38"/>
        <v>1.85</v>
      </c>
      <c r="M434">
        <f t="shared" si="38"/>
        <v>2.15</v>
      </c>
      <c r="N434">
        <f t="shared" si="38"/>
        <v>1.4400000000000002</v>
      </c>
      <c r="O434">
        <f t="shared" si="38"/>
        <v>1.67</v>
      </c>
      <c r="P434">
        <f t="shared" si="38"/>
        <v>1.87</v>
      </c>
      <c r="Q434">
        <f t="shared" si="38"/>
        <v>2.3200000000000003</v>
      </c>
      <c r="R434">
        <f t="shared" si="38"/>
        <v>1.7</v>
      </c>
      <c r="S434">
        <f t="shared" si="38"/>
        <v>0</v>
      </c>
    </row>
    <row r="435" spans="1:26" x14ac:dyDescent="0.2">
      <c r="A435" t="s">
        <v>61</v>
      </c>
      <c r="B435">
        <f t="shared" ref="B435:S435" si="39">B384</f>
        <v>2.3200000000000003</v>
      </c>
      <c r="C435">
        <f t="shared" si="39"/>
        <v>3.3499999999999996</v>
      </c>
      <c r="D435">
        <f t="shared" si="39"/>
        <v>3.45</v>
      </c>
      <c r="E435">
        <f t="shared" si="39"/>
        <v>3.2700000000000005</v>
      </c>
      <c r="F435">
        <f t="shared" si="39"/>
        <v>3.42</v>
      </c>
      <c r="G435">
        <f t="shared" si="39"/>
        <v>2.6500000000000004</v>
      </c>
      <c r="H435">
        <f t="shared" si="39"/>
        <v>3.09</v>
      </c>
      <c r="I435">
        <f t="shared" si="39"/>
        <v>3.51</v>
      </c>
      <c r="J435">
        <f t="shared" si="39"/>
        <v>2.59</v>
      </c>
      <c r="K435">
        <f t="shared" si="39"/>
        <v>4.46</v>
      </c>
      <c r="L435">
        <f t="shared" si="39"/>
        <v>2.8400000000000003</v>
      </c>
      <c r="M435">
        <f t="shared" si="39"/>
        <v>2.8600000000000003</v>
      </c>
      <c r="N435">
        <f t="shared" si="39"/>
        <v>2.2799999999999998</v>
      </c>
      <c r="O435">
        <f t="shared" si="39"/>
        <v>2.83</v>
      </c>
      <c r="P435">
        <f t="shared" si="39"/>
        <v>3.3200000000000003</v>
      </c>
      <c r="Q435">
        <f t="shared" si="39"/>
        <v>4.41</v>
      </c>
      <c r="R435">
        <f t="shared" si="39"/>
        <v>3.34</v>
      </c>
      <c r="S435">
        <f t="shared" si="39"/>
        <v>0</v>
      </c>
    </row>
    <row r="436" spans="1:26" x14ac:dyDescent="0.2">
      <c r="A436" t="s">
        <v>62</v>
      </c>
      <c r="B436">
        <f t="shared" ref="B436:S436" si="40">B419</f>
        <v>1.96</v>
      </c>
      <c r="C436">
        <f t="shared" si="40"/>
        <v>2.23</v>
      </c>
      <c r="D436">
        <f t="shared" si="40"/>
        <v>2.2200000000000002</v>
      </c>
      <c r="E436">
        <f t="shared" si="40"/>
        <v>2.98</v>
      </c>
      <c r="F436">
        <f t="shared" si="40"/>
        <v>2.06</v>
      </c>
      <c r="G436">
        <f t="shared" si="40"/>
        <v>2.7</v>
      </c>
      <c r="H436">
        <f t="shared" si="40"/>
        <v>2.21</v>
      </c>
      <c r="I436">
        <f t="shared" si="40"/>
        <v>2.12</v>
      </c>
      <c r="J436">
        <f t="shared" si="40"/>
        <v>2.41</v>
      </c>
      <c r="K436">
        <f t="shared" si="40"/>
        <v>2.1100000000000003</v>
      </c>
      <c r="L436">
        <f t="shared" si="40"/>
        <v>1.8699999999999999</v>
      </c>
      <c r="M436">
        <f t="shared" si="40"/>
        <v>2.09</v>
      </c>
      <c r="N436">
        <f t="shared" si="40"/>
        <v>2.3800000000000003</v>
      </c>
      <c r="O436">
        <f t="shared" si="40"/>
        <v>2.17</v>
      </c>
      <c r="P436">
        <f t="shared" si="40"/>
        <v>2.63</v>
      </c>
      <c r="Q436">
        <f t="shared" si="40"/>
        <v>1.89</v>
      </c>
      <c r="R436">
        <f t="shared" si="40"/>
        <v>2.58</v>
      </c>
      <c r="S436">
        <f t="shared" si="40"/>
        <v>0</v>
      </c>
    </row>
    <row r="438" spans="1:26" x14ac:dyDescent="0.2">
      <c r="B438">
        <f t="shared" ref="B438:S438" si="41">SUM(B425:B436)</f>
        <v>14.620000000000001</v>
      </c>
      <c r="C438">
        <f t="shared" si="41"/>
        <v>20.84</v>
      </c>
      <c r="D438">
        <f t="shared" si="41"/>
        <v>19.95</v>
      </c>
      <c r="E438">
        <f t="shared" si="41"/>
        <v>23.18</v>
      </c>
      <c r="F438">
        <f t="shared" si="41"/>
        <v>21.319999999999997</v>
      </c>
      <c r="G438">
        <f t="shared" si="41"/>
        <v>18.03</v>
      </c>
      <c r="H438">
        <f t="shared" si="41"/>
        <v>18.490000000000002</v>
      </c>
      <c r="I438">
        <f t="shared" si="41"/>
        <v>21.88</v>
      </c>
      <c r="J438">
        <f t="shared" si="41"/>
        <v>19.47</v>
      </c>
      <c r="K438">
        <f t="shared" si="41"/>
        <v>23.67</v>
      </c>
      <c r="L438">
        <f t="shared" si="41"/>
        <v>18.920000000000002</v>
      </c>
      <c r="M438">
        <f t="shared" si="41"/>
        <v>18.250000000000004</v>
      </c>
      <c r="N438">
        <f t="shared" si="41"/>
        <v>18.79</v>
      </c>
      <c r="O438">
        <f t="shared" si="41"/>
        <v>18.490000000000002</v>
      </c>
      <c r="P438">
        <f t="shared" si="41"/>
        <v>22.18</v>
      </c>
      <c r="Q438">
        <f t="shared" si="41"/>
        <v>21.68</v>
      </c>
      <c r="R438">
        <f t="shared" si="41"/>
        <v>21.39</v>
      </c>
      <c r="S438">
        <f t="shared" si="41"/>
        <v>0</v>
      </c>
    </row>
    <row r="440" spans="1:26" x14ac:dyDescent="0.2">
      <c r="A440" t="s">
        <v>158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'1994'!B433</f>
        <v>0.2</v>
      </c>
      <c r="C442">
        <f>'1994'!C433</f>
        <v>0.32999999999999996</v>
      </c>
      <c r="D442">
        <f>'1994'!D433</f>
        <v>0.24</v>
      </c>
      <c r="E442">
        <f>'1994'!E433</f>
        <v>0.31999999999999995</v>
      </c>
      <c r="F442">
        <f>'1994'!F433</f>
        <v>0.41000000000000003</v>
      </c>
      <c r="G442">
        <f>'1994'!G433</f>
        <v>0.2</v>
      </c>
      <c r="H442">
        <f>'1994'!H433</f>
        <v>0.13</v>
      </c>
      <c r="I442">
        <f>'1994'!I433</f>
        <v>0.25</v>
      </c>
      <c r="J442">
        <f>'1994'!J433</f>
        <v>0.28999999999999998</v>
      </c>
      <c r="K442">
        <f>'1994'!K433</f>
        <v>0.28000000000000003</v>
      </c>
      <c r="L442">
        <f>'1994'!L433</f>
        <v>0.25</v>
      </c>
      <c r="M442">
        <f>'1994'!M433</f>
        <v>0.4</v>
      </c>
      <c r="N442">
        <f>'1994'!N433</f>
        <v>0.2</v>
      </c>
      <c r="O442">
        <f>'1994'!O433</f>
        <v>0.21999999999999997</v>
      </c>
      <c r="P442">
        <f>'1994'!P433</f>
        <v>0.14000000000000001</v>
      </c>
      <c r="Q442">
        <f>'1994'!Q433</f>
        <v>0.42000000000000004</v>
      </c>
      <c r="R442">
        <f>'1994'!R433</f>
        <v>0.26</v>
      </c>
      <c r="S442">
        <f>'1994'!S433</f>
        <v>0.24</v>
      </c>
      <c r="T442">
        <f>'1994'!T433</f>
        <v>0</v>
      </c>
      <c r="U442">
        <f>'1994'!U433</f>
        <v>0</v>
      </c>
      <c r="V442">
        <f>'1994'!V433</f>
        <v>0</v>
      </c>
      <c r="W442">
        <f>'1994'!W433</f>
        <v>0</v>
      </c>
      <c r="X442">
        <f>'1994'!X433</f>
        <v>0</v>
      </c>
      <c r="Y442">
        <f>'1994'!Y433</f>
        <v>0</v>
      </c>
      <c r="Z442">
        <f>'1994'!Z433</f>
        <v>0</v>
      </c>
    </row>
    <row r="443" spans="1:26" x14ac:dyDescent="0.2">
      <c r="A443" t="s">
        <v>104</v>
      </c>
      <c r="B443">
        <f>'1994'!B434</f>
        <v>3.9400000000000004</v>
      </c>
      <c r="C443">
        <f>'1994'!C434</f>
        <v>3.92</v>
      </c>
      <c r="D443">
        <f>'1994'!D434</f>
        <v>4.78</v>
      </c>
      <c r="E443">
        <f>'1994'!E434</f>
        <v>4.59</v>
      </c>
      <c r="F443">
        <f>'1994'!F434</f>
        <v>4.1899999999999995</v>
      </c>
      <c r="G443">
        <f>'1994'!G434</f>
        <v>5.1199999999999992</v>
      </c>
      <c r="H443">
        <f>'1994'!H434</f>
        <v>4.8999999999999995</v>
      </c>
      <c r="I443">
        <f>'1994'!I434</f>
        <v>5.56</v>
      </c>
      <c r="J443">
        <f>'1994'!J434</f>
        <v>4.8599999999999994</v>
      </c>
      <c r="K443">
        <f>'1994'!K434</f>
        <v>2.7300000000000004</v>
      </c>
      <c r="L443">
        <f>'1994'!L434</f>
        <v>5.29</v>
      </c>
      <c r="M443">
        <f>'1994'!M434</f>
        <v>2.39</v>
      </c>
      <c r="N443">
        <f>'1994'!N434</f>
        <v>4.55</v>
      </c>
      <c r="O443">
        <f>'1994'!O434</f>
        <v>5.09</v>
      </c>
      <c r="P443">
        <f>'1994'!P434</f>
        <v>5.38</v>
      </c>
      <c r="Q443">
        <f>'1994'!Q434</f>
        <v>4.0199999999999996</v>
      </c>
      <c r="R443">
        <f>'1994'!R434</f>
        <v>5.15</v>
      </c>
      <c r="S443">
        <f>'1994'!S434</f>
        <v>3.8899999999999997</v>
      </c>
      <c r="T443">
        <f>'1994'!T434</f>
        <v>0</v>
      </c>
      <c r="U443">
        <f>'1994'!U434</f>
        <v>0</v>
      </c>
      <c r="V443">
        <f>'1994'!V434</f>
        <v>0</v>
      </c>
      <c r="W443">
        <f>'1994'!W434</f>
        <v>0</v>
      </c>
      <c r="X443">
        <f>'1994'!X434</f>
        <v>0</v>
      </c>
      <c r="Y443">
        <f>'1994'!Y434</f>
        <v>0</v>
      </c>
      <c r="Z443">
        <f>'1994'!Z434</f>
        <v>0</v>
      </c>
    </row>
    <row r="444" spans="1:26" x14ac:dyDescent="0.2">
      <c r="A444" t="s">
        <v>61</v>
      </c>
      <c r="B444">
        <f>'1994'!B435</f>
        <v>1.4000000000000004</v>
      </c>
      <c r="C444">
        <f>'1994'!C435</f>
        <v>1.78</v>
      </c>
      <c r="D444">
        <f>'1994'!D435</f>
        <v>2.0600000000000005</v>
      </c>
      <c r="E444">
        <f>'1994'!E435</f>
        <v>3.9200000000000008</v>
      </c>
      <c r="F444">
        <f>'1994'!F435</f>
        <v>2.0300000000000002</v>
      </c>
      <c r="G444">
        <f>'1994'!G435</f>
        <v>2.44</v>
      </c>
      <c r="H444">
        <f>'1994'!H435</f>
        <v>2.63</v>
      </c>
      <c r="I444">
        <f>'1994'!I435</f>
        <v>2.54</v>
      </c>
      <c r="J444">
        <f>'1994'!J435</f>
        <v>2.88</v>
      </c>
      <c r="K444">
        <f>'1994'!K435</f>
        <v>2.08</v>
      </c>
      <c r="L444">
        <f>'1994'!L435</f>
        <v>1.6199999999999999</v>
      </c>
      <c r="M444">
        <f>'1994'!M435</f>
        <v>2.06</v>
      </c>
      <c r="N444">
        <f>'1994'!N435</f>
        <v>3.8400000000000003</v>
      </c>
      <c r="O444">
        <f>'1994'!O435</f>
        <v>2.2600000000000007</v>
      </c>
      <c r="P444">
        <f>'1994'!P435</f>
        <v>2.4500000000000002</v>
      </c>
      <c r="Q444">
        <f>'1994'!Q435</f>
        <v>2.66</v>
      </c>
      <c r="R444">
        <f>'1994'!R435</f>
        <v>1.99</v>
      </c>
      <c r="S444">
        <f>'1994'!S435</f>
        <v>2.4799999999999995</v>
      </c>
      <c r="T444">
        <f>'1994'!T435</f>
        <v>0</v>
      </c>
      <c r="U444">
        <f>'1994'!U435</f>
        <v>0</v>
      </c>
      <c r="V444">
        <f>'1994'!V435</f>
        <v>0</v>
      </c>
      <c r="W444">
        <f>'1994'!W435</f>
        <v>0</v>
      </c>
      <c r="X444">
        <f>'1994'!X435</f>
        <v>0</v>
      </c>
      <c r="Y444">
        <f>'1994'!Y435</f>
        <v>0</v>
      </c>
      <c r="Z444">
        <f>'1994'!Z435</f>
        <v>0</v>
      </c>
    </row>
    <row r="445" spans="1:26" x14ac:dyDescent="0.2">
      <c r="A445" t="s">
        <v>62</v>
      </c>
      <c r="B445">
        <f>'1994'!B436</f>
        <v>1.31</v>
      </c>
      <c r="C445">
        <f>'1994'!C436</f>
        <v>1.61</v>
      </c>
      <c r="D445">
        <f>'1994'!D436</f>
        <v>2.16</v>
      </c>
      <c r="E445">
        <f>'1994'!E436</f>
        <v>2.67</v>
      </c>
      <c r="F445">
        <f>'1994'!F436</f>
        <v>1.67</v>
      </c>
      <c r="G445">
        <f>'1994'!G436</f>
        <v>1.87</v>
      </c>
      <c r="H445">
        <f>'1994'!H436</f>
        <v>1.87</v>
      </c>
      <c r="I445">
        <f>'1994'!I436</f>
        <v>2.25</v>
      </c>
      <c r="J445">
        <f>'1994'!J436</f>
        <v>1.8000000000000003</v>
      </c>
      <c r="K445">
        <f>'1994'!K436</f>
        <v>1.27</v>
      </c>
      <c r="L445">
        <f>'1994'!L436</f>
        <v>1.6500000000000001</v>
      </c>
      <c r="M445">
        <f>'1994'!M436</f>
        <v>1.7500000000000002</v>
      </c>
      <c r="N445">
        <f>'1994'!N436</f>
        <v>1.6999999999999997</v>
      </c>
      <c r="O445">
        <f>'1994'!O436</f>
        <v>2.04</v>
      </c>
      <c r="P445">
        <f>'1994'!P436</f>
        <v>1.97</v>
      </c>
      <c r="Q445">
        <f>'1994'!Q436</f>
        <v>1.04</v>
      </c>
      <c r="R445">
        <f>'1994'!R436</f>
        <v>2.0900000000000003</v>
      </c>
      <c r="S445">
        <f>'1994'!S436</f>
        <v>0</v>
      </c>
      <c r="T445">
        <f>'1994'!T436</f>
        <v>0</v>
      </c>
      <c r="U445">
        <f>'1994'!U436</f>
        <v>0</v>
      </c>
      <c r="V445">
        <f>'1994'!V436</f>
        <v>0</v>
      </c>
      <c r="W445">
        <f>'1994'!W436</f>
        <v>0</v>
      </c>
      <c r="X445">
        <f>'1994'!X436</f>
        <v>0</v>
      </c>
      <c r="Y445">
        <f>'1994'!Y436</f>
        <v>0</v>
      </c>
      <c r="Z445">
        <f>'1994'!Z436</f>
        <v>0</v>
      </c>
    </row>
    <row r="446" spans="1:26" x14ac:dyDescent="0.2">
      <c r="A446" t="s">
        <v>98</v>
      </c>
      <c r="B446">
        <f>B425</f>
        <v>1.3199999999999998</v>
      </c>
      <c r="C446">
        <f>C425</f>
        <v>1.49</v>
      </c>
      <c r="D446">
        <f t="shared" ref="D446:R446" si="42">D425</f>
        <v>2.0699999999999998</v>
      </c>
      <c r="E446">
        <f t="shared" si="42"/>
        <v>2.79</v>
      </c>
      <c r="F446">
        <f t="shared" si="42"/>
        <v>1.9300000000000002</v>
      </c>
      <c r="G446">
        <f t="shared" si="42"/>
        <v>1.6900000000000002</v>
      </c>
      <c r="H446">
        <f t="shared" si="42"/>
        <v>1.93</v>
      </c>
      <c r="I446">
        <f t="shared" si="42"/>
        <v>2.2000000000000002</v>
      </c>
      <c r="J446">
        <f t="shared" si="42"/>
        <v>2.1700000000000004</v>
      </c>
      <c r="K446">
        <f t="shared" si="42"/>
        <v>0.97</v>
      </c>
      <c r="L446">
        <f t="shared" si="42"/>
        <v>1.6099999999999999</v>
      </c>
      <c r="M446">
        <f t="shared" si="42"/>
        <v>1.3400000000000003</v>
      </c>
      <c r="N446">
        <f t="shared" si="42"/>
        <v>1.94</v>
      </c>
      <c r="O446">
        <f t="shared" si="42"/>
        <v>1.8400000000000003</v>
      </c>
      <c r="P446">
        <f t="shared" si="42"/>
        <v>2.27</v>
      </c>
      <c r="Q446">
        <f t="shared" si="42"/>
        <v>1.03</v>
      </c>
      <c r="R446">
        <f t="shared" si="42"/>
        <v>1.41</v>
      </c>
    </row>
    <row r="447" spans="1:26" x14ac:dyDescent="0.2">
      <c r="A447" t="s">
        <v>103</v>
      </c>
      <c r="B447">
        <f t="shared" ref="B447:R453" si="43">B426</f>
        <v>0.89000000000000012</v>
      </c>
      <c r="C447">
        <f t="shared" si="43"/>
        <v>1.79</v>
      </c>
      <c r="D447">
        <f t="shared" si="43"/>
        <v>1.4800000000000002</v>
      </c>
      <c r="E447">
        <f t="shared" si="43"/>
        <v>2</v>
      </c>
      <c r="F447">
        <f t="shared" si="43"/>
        <v>1.4300000000000002</v>
      </c>
      <c r="G447">
        <f t="shared" si="43"/>
        <v>1.24</v>
      </c>
      <c r="H447">
        <f t="shared" si="43"/>
        <v>0.88</v>
      </c>
      <c r="I447">
        <f t="shared" si="43"/>
        <v>1.44</v>
      </c>
      <c r="J447">
        <f t="shared" si="43"/>
        <v>1.31</v>
      </c>
      <c r="K447">
        <f t="shared" si="43"/>
        <v>1.6800000000000002</v>
      </c>
      <c r="L447">
        <f t="shared" si="43"/>
        <v>0.9</v>
      </c>
      <c r="M447">
        <f t="shared" si="43"/>
        <v>1.3</v>
      </c>
      <c r="N447">
        <f t="shared" si="43"/>
        <v>1.71</v>
      </c>
      <c r="O447">
        <f t="shared" si="43"/>
        <v>1.25</v>
      </c>
      <c r="P447">
        <f t="shared" si="43"/>
        <v>1.87</v>
      </c>
      <c r="Q447">
        <f t="shared" si="43"/>
        <v>1.8800000000000001</v>
      </c>
      <c r="R447">
        <f t="shared" si="43"/>
        <v>1.0499999999999998</v>
      </c>
    </row>
    <row r="448" spans="1:26" x14ac:dyDescent="0.2">
      <c r="A448" t="s">
        <v>139</v>
      </c>
      <c r="B448">
        <f t="shared" si="43"/>
        <v>1.2300000000000002</v>
      </c>
      <c r="C448">
        <f t="shared" si="43"/>
        <v>1.9299999999999997</v>
      </c>
      <c r="D448">
        <f t="shared" si="43"/>
        <v>2.13</v>
      </c>
      <c r="E448">
        <f t="shared" si="43"/>
        <v>2.31</v>
      </c>
      <c r="F448">
        <f t="shared" si="43"/>
        <v>1.9500000000000002</v>
      </c>
      <c r="G448">
        <f t="shared" si="43"/>
        <v>1.9200000000000002</v>
      </c>
      <c r="H448">
        <f t="shared" si="43"/>
        <v>1.8599999999999999</v>
      </c>
      <c r="I448">
        <f t="shared" si="43"/>
        <v>2.1500000000000004</v>
      </c>
      <c r="J448">
        <f t="shared" si="43"/>
        <v>1.85</v>
      </c>
      <c r="K448">
        <f t="shared" si="43"/>
        <v>2</v>
      </c>
      <c r="L448">
        <f t="shared" si="43"/>
        <v>1.88</v>
      </c>
      <c r="M448">
        <f t="shared" si="43"/>
        <v>1.81</v>
      </c>
      <c r="N448">
        <f t="shared" si="43"/>
        <v>1.9800000000000002</v>
      </c>
      <c r="O448">
        <f t="shared" si="43"/>
        <v>2.0499999999999998</v>
      </c>
      <c r="P448">
        <f t="shared" si="43"/>
        <v>2.29</v>
      </c>
      <c r="Q448">
        <f t="shared" si="43"/>
        <v>1.94</v>
      </c>
      <c r="R448">
        <f t="shared" si="43"/>
        <v>2.1100000000000003</v>
      </c>
    </row>
    <row r="449" spans="1:18" x14ac:dyDescent="0.2">
      <c r="A449" t="s">
        <v>41</v>
      </c>
      <c r="B449">
        <f t="shared" si="43"/>
        <v>1.2000000000000002</v>
      </c>
      <c r="C449">
        <f t="shared" si="43"/>
        <v>1.7100000000000002</v>
      </c>
      <c r="D449">
        <f t="shared" si="43"/>
        <v>2.06</v>
      </c>
      <c r="E449">
        <f t="shared" si="43"/>
        <v>2.02</v>
      </c>
      <c r="F449">
        <f t="shared" si="43"/>
        <v>1.7800000000000002</v>
      </c>
      <c r="G449">
        <f t="shared" si="43"/>
        <v>1.5499999999999998</v>
      </c>
      <c r="H449">
        <f t="shared" si="43"/>
        <v>1.3900000000000001</v>
      </c>
      <c r="I449">
        <f t="shared" si="43"/>
        <v>1.9500000000000002</v>
      </c>
      <c r="J449">
        <f t="shared" si="43"/>
        <v>1.55</v>
      </c>
      <c r="K449">
        <f t="shared" si="43"/>
        <v>2.4300000000000002</v>
      </c>
      <c r="L449">
        <f t="shared" si="43"/>
        <v>1.4800000000000004</v>
      </c>
      <c r="M449">
        <f t="shared" si="43"/>
        <v>1.52</v>
      </c>
      <c r="N449">
        <f t="shared" si="43"/>
        <v>1.6400000000000001</v>
      </c>
      <c r="O449">
        <f t="shared" si="43"/>
        <v>1.47</v>
      </c>
      <c r="P449">
        <f t="shared" si="43"/>
        <v>1.9200000000000002</v>
      </c>
      <c r="Q449">
        <f t="shared" si="43"/>
        <v>2.5299999999999998</v>
      </c>
      <c r="R449">
        <f t="shared" si="43"/>
        <v>2.06</v>
      </c>
    </row>
    <row r="450" spans="1:18" x14ac:dyDescent="0.2">
      <c r="A450" t="s">
        <v>42</v>
      </c>
      <c r="B450">
        <f t="shared" si="43"/>
        <v>0.72</v>
      </c>
      <c r="C450">
        <f t="shared" si="43"/>
        <v>1.29</v>
      </c>
      <c r="D450">
        <f t="shared" si="43"/>
        <v>1.1100000000000001</v>
      </c>
      <c r="E450">
        <f t="shared" si="43"/>
        <v>1.01</v>
      </c>
      <c r="F450">
        <f t="shared" si="43"/>
        <v>1.46</v>
      </c>
      <c r="G450">
        <f t="shared" si="43"/>
        <v>1.07</v>
      </c>
      <c r="H450">
        <f t="shared" si="43"/>
        <v>0.75</v>
      </c>
      <c r="I450">
        <f t="shared" si="43"/>
        <v>1.24</v>
      </c>
      <c r="J450">
        <f t="shared" si="43"/>
        <v>1.02</v>
      </c>
      <c r="K450">
        <f t="shared" si="43"/>
        <v>2.0100000000000002</v>
      </c>
      <c r="L450">
        <f t="shared" si="43"/>
        <v>0.87</v>
      </c>
      <c r="M450">
        <f t="shared" si="43"/>
        <v>0.90000000000000013</v>
      </c>
      <c r="N450">
        <f t="shared" si="43"/>
        <v>1.0099999999999998</v>
      </c>
      <c r="O450">
        <f t="shared" si="43"/>
        <v>1.0999999999999999</v>
      </c>
      <c r="P450">
        <f t="shared" si="43"/>
        <v>1.1400000000000001</v>
      </c>
      <c r="Q450">
        <f t="shared" si="43"/>
        <v>1.1500000000000001</v>
      </c>
      <c r="R450">
        <f t="shared" si="43"/>
        <v>1.7300000000000002</v>
      </c>
    </row>
    <row r="451" spans="1:18" x14ac:dyDescent="0.2">
      <c r="A451" t="s">
        <v>43</v>
      </c>
      <c r="B451">
        <f t="shared" si="43"/>
        <v>1.4100000000000001</v>
      </c>
      <c r="C451">
        <f t="shared" si="43"/>
        <v>2.1999999999999997</v>
      </c>
      <c r="D451">
        <f t="shared" si="43"/>
        <v>1.78</v>
      </c>
      <c r="E451">
        <f t="shared" si="43"/>
        <v>2.2300000000000004</v>
      </c>
      <c r="F451">
        <f t="shared" si="43"/>
        <v>2.35</v>
      </c>
      <c r="G451">
        <f t="shared" si="43"/>
        <v>1.73</v>
      </c>
      <c r="H451">
        <f t="shared" si="43"/>
        <v>2.2699999999999996</v>
      </c>
      <c r="I451">
        <f t="shared" si="43"/>
        <v>2.48</v>
      </c>
      <c r="J451">
        <f t="shared" si="43"/>
        <v>1.7700000000000002</v>
      </c>
      <c r="K451">
        <f t="shared" si="43"/>
        <v>2.23</v>
      </c>
      <c r="L451">
        <f t="shared" si="43"/>
        <v>2.82</v>
      </c>
      <c r="M451">
        <f t="shared" si="43"/>
        <v>1.7600000000000002</v>
      </c>
      <c r="N451">
        <f t="shared" si="43"/>
        <v>2.04</v>
      </c>
      <c r="O451">
        <f t="shared" si="43"/>
        <v>1.7</v>
      </c>
      <c r="P451">
        <f t="shared" si="43"/>
        <v>2.3699999999999997</v>
      </c>
      <c r="Q451">
        <f t="shared" si="43"/>
        <v>2.13</v>
      </c>
      <c r="R451">
        <f t="shared" si="43"/>
        <v>1.81</v>
      </c>
    </row>
    <row r="452" spans="1:18" x14ac:dyDescent="0.2">
      <c r="A452" t="s">
        <v>45</v>
      </c>
      <c r="B452">
        <f t="shared" si="43"/>
        <v>0.97000000000000008</v>
      </c>
      <c r="C452">
        <f t="shared" si="43"/>
        <v>1.2800000000000002</v>
      </c>
      <c r="D452">
        <f t="shared" si="43"/>
        <v>0.58000000000000007</v>
      </c>
      <c r="E452">
        <f t="shared" si="43"/>
        <v>0.97</v>
      </c>
      <c r="F452">
        <f t="shared" si="43"/>
        <v>0.66999999999999993</v>
      </c>
      <c r="G452">
        <f t="shared" si="43"/>
        <v>0.86</v>
      </c>
      <c r="H452">
        <f t="shared" si="43"/>
        <v>0.85</v>
      </c>
      <c r="I452">
        <f t="shared" si="43"/>
        <v>1.22</v>
      </c>
      <c r="J452">
        <f t="shared" si="43"/>
        <v>1.62</v>
      </c>
      <c r="K452">
        <f t="shared" si="43"/>
        <v>1.8399999999999999</v>
      </c>
      <c r="L452">
        <f t="shared" si="43"/>
        <v>1.3</v>
      </c>
      <c r="M452">
        <f t="shared" si="43"/>
        <v>0.83000000000000007</v>
      </c>
      <c r="N452">
        <f t="shared" si="43"/>
        <v>0.89999999999999991</v>
      </c>
      <c r="O452">
        <f t="shared" si="43"/>
        <v>1</v>
      </c>
      <c r="P452">
        <f t="shared" si="43"/>
        <v>1.1299999999999999</v>
      </c>
      <c r="Q452">
        <f t="shared" si="43"/>
        <v>0.93</v>
      </c>
      <c r="R452">
        <f t="shared" si="43"/>
        <v>1.96</v>
      </c>
    </row>
    <row r="453" spans="1:18" x14ac:dyDescent="0.2">
      <c r="A453" t="s">
        <v>106</v>
      </c>
      <c r="B453">
        <f t="shared" si="43"/>
        <v>0.55000000000000004</v>
      </c>
      <c r="C453">
        <f t="shared" si="43"/>
        <v>0.55000000000000004</v>
      </c>
      <c r="D453">
        <f t="shared" si="43"/>
        <v>0.71000000000000008</v>
      </c>
      <c r="E453">
        <f t="shared" si="43"/>
        <v>1.0399999999999998</v>
      </c>
      <c r="F453">
        <f t="shared" si="43"/>
        <v>1.3299999999999998</v>
      </c>
      <c r="G453">
        <f t="shared" si="43"/>
        <v>0.28000000000000003</v>
      </c>
      <c r="H453">
        <f t="shared" si="43"/>
        <v>0.49</v>
      </c>
      <c r="I453">
        <f t="shared" si="43"/>
        <v>0.68000000000000016</v>
      </c>
      <c r="J453">
        <f t="shared" si="43"/>
        <v>0.54</v>
      </c>
      <c r="K453">
        <f t="shared" si="43"/>
        <v>0.82000000000000006</v>
      </c>
      <c r="L453">
        <f t="shared" si="43"/>
        <v>0.55000000000000004</v>
      </c>
      <c r="M453">
        <f t="shared" si="43"/>
        <v>0.89000000000000012</v>
      </c>
      <c r="N453">
        <f t="shared" si="43"/>
        <v>0.62000000000000011</v>
      </c>
      <c r="O453">
        <f t="shared" si="43"/>
        <v>0.65000000000000013</v>
      </c>
      <c r="P453">
        <f t="shared" si="43"/>
        <v>0.8600000000000001</v>
      </c>
      <c r="Q453">
        <f t="shared" si="43"/>
        <v>0.82000000000000006</v>
      </c>
      <c r="R453">
        <f t="shared" si="43"/>
        <v>0.39</v>
      </c>
    </row>
    <row r="455" spans="1:18" x14ac:dyDescent="0.2">
      <c r="B455">
        <f>SUM(B442:B454)</f>
        <v>15.140000000000004</v>
      </c>
      <c r="C455">
        <f>SUM(C442:C454)</f>
        <v>19.880000000000003</v>
      </c>
      <c r="D455">
        <f t="shared" ref="D455:R455" si="44">SUM(D442:D454)</f>
        <v>21.160000000000004</v>
      </c>
      <c r="E455">
        <f t="shared" si="44"/>
        <v>25.87</v>
      </c>
      <c r="F455">
        <f t="shared" si="44"/>
        <v>21.200000000000003</v>
      </c>
      <c r="G455">
        <f t="shared" si="44"/>
        <v>19.97</v>
      </c>
      <c r="H455">
        <f t="shared" si="44"/>
        <v>19.95</v>
      </c>
      <c r="I455">
        <f t="shared" si="44"/>
        <v>23.959999999999997</v>
      </c>
      <c r="J455">
        <f t="shared" si="44"/>
        <v>21.66</v>
      </c>
      <c r="K455">
        <f t="shared" si="44"/>
        <v>20.34</v>
      </c>
      <c r="L455">
        <f t="shared" si="44"/>
        <v>20.22</v>
      </c>
      <c r="M455">
        <f t="shared" si="44"/>
        <v>16.950000000000003</v>
      </c>
      <c r="N455">
        <f t="shared" si="44"/>
        <v>22.13</v>
      </c>
      <c r="O455">
        <f t="shared" si="44"/>
        <v>20.669999999999998</v>
      </c>
      <c r="P455">
        <f t="shared" si="44"/>
        <v>23.79</v>
      </c>
      <c r="Q455">
        <f t="shared" si="44"/>
        <v>20.549999999999997</v>
      </c>
      <c r="R455">
        <f t="shared" si="44"/>
        <v>22.009999999999998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N455"/>
  <sheetViews>
    <sheetView topLeftCell="A427" zoomScaleNormal="100" workbookViewId="0">
      <selection activeCell="B445" sqref="B445"/>
    </sheetView>
  </sheetViews>
  <sheetFormatPr defaultColWidth="10.28515625" defaultRowHeight="12.75" x14ac:dyDescent="0.2"/>
  <cols>
    <col min="1" max="1" width="11.85546875" customWidth="1"/>
    <col min="2" max="9" width="10.28515625" customWidth="1"/>
    <col min="10" max="10" width="12.5703125" customWidth="1"/>
    <col min="11" max="11" width="7.5703125" customWidth="1"/>
    <col min="12" max="12" width="10.28515625" customWidth="1"/>
    <col min="13" max="13" width="13.42578125" customWidth="1"/>
    <col min="14" max="14" width="9.140625" customWidth="1"/>
    <col min="15" max="16" width="10.28515625" customWidth="1"/>
    <col min="17" max="17" width="10.85546875" customWidth="1"/>
    <col min="18" max="35" width="10.28515625" customWidth="1"/>
    <col min="36" max="36" width="12.7109375" customWidth="1"/>
    <col min="37" max="38" width="10.28515625" customWidth="1"/>
    <col min="39" max="39" width="13.140625" customWidth="1"/>
    <col min="40" max="42" width="10.28515625" customWidth="1"/>
    <col min="43" max="43" width="11.42578125" customWidth="1"/>
  </cols>
  <sheetData>
    <row r="1" spans="1:66" x14ac:dyDescent="0.2">
      <c r="A1" s="7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1996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V1">
        <v>1996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1996</v>
      </c>
    </row>
    <row r="3" spans="1:66" x14ac:dyDescent="0.2">
      <c r="A3">
        <v>1</v>
      </c>
      <c r="B3">
        <v>0.01</v>
      </c>
      <c r="D3">
        <v>0.1</v>
      </c>
      <c r="F3">
        <v>0.12</v>
      </c>
      <c r="I3">
        <v>0.02</v>
      </c>
      <c r="M3">
        <v>0.02</v>
      </c>
      <c r="O3">
        <v>0.1</v>
      </c>
      <c r="T3">
        <v>1</v>
      </c>
      <c r="Z3" s="73" t="s">
        <v>21</v>
      </c>
      <c r="AB3">
        <f t="shared" ref="AB3:AR3" si="0">B34</f>
        <v>1.24</v>
      </c>
      <c r="AC3">
        <f t="shared" si="0"/>
        <v>1.76</v>
      </c>
      <c r="AD3">
        <f t="shared" si="0"/>
        <v>2.81</v>
      </c>
      <c r="AE3">
        <f t="shared" si="0"/>
        <v>5.36</v>
      </c>
      <c r="AF3">
        <f t="shared" si="0"/>
        <v>2.4</v>
      </c>
      <c r="AG3">
        <f t="shared" si="0"/>
        <v>2.64</v>
      </c>
      <c r="AH3">
        <f t="shared" si="0"/>
        <v>2.37</v>
      </c>
      <c r="AI3">
        <f t="shared" si="0"/>
        <v>3.52</v>
      </c>
      <c r="AJ3">
        <f t="shared" si="0"/>
        <v>2.1800000000000002</v>
      </c>
      <c r="AK3">
        <f t="shared" si="0"/>
        <v>2.39</v>
      </c>
      <c r="AL3">
        <f t="shared" si="0"/>
        <v>3.2200000000000006</v>
      </c>
      <c r="AM3">
        <f t="shared" si="0"/>
        <v>2.2200000000000002</v>
      </c>
      <c r="AN3">
        <f t="shared" si="0"/>
        <v>2.5499999999999998</v>
      </c>
      <c r="AO3">
        <f t="shared" si="0"/>
        <v>2.65</v>
      </c>
      <c r="AP3">
        <f t="shared" si="0"/>
        <v>4.57</v>
      </c>
      <c r="AQ3">
        <f t="shared" si="0"/>
        <v>0.9</v>
      </c>
      <c r="AR3">
        <f t="shared" si="0"/>
        <v>0</v>
      </c>
      <c r="AV3" s="73" t="s">
        <v>29</v>
      </c>
      <c r="AX3">
        <v>0.72</v>
      </c>
      <c r="AY3">
        <v>0.9</v>
      </c>
      <c r="AZ3">
        <v>0.47</v>
      </c>
      <c r="BA3">
        <v>0.52</v>
      </c>
      <c r="BB3">
        <v>0.84</v>
      </c>
      <c r="BC3">
        <v>0.55000000000000004</v>
      </c>
      <c r="BD3">
        <v>0.81</v>
      </c>
      <c r="BE3">
        <v>0.85</v>
      </c>
      <c r="BF3">
        <v>0.8</v>
      </c>
      <c r="BG3">
        <v>1</v>
      </c>
      <c r="BH3">
        <v>0.95</v>
      </c>
      <c r="BI3">
        <v>0.8</v>
      </c>
      <c r="BJ3">
        <v>0.85</v>
      </c>
      <c r="BK3">
        <v>0.76</v>
      </c>
      <c r="BL3">
        <v>0.51</v>
      </c>
      <c r="BM3">
        <v>0.65</v>
      </c>
      <c r="BN3">
        <v>1.25</v>
      </c>
    </row>
    <row r="4" spans="1:66" x14ac:dyDescent="0.2">
      <c r="A4">
        <v>2</v>
      </c>
      <c r="F4">
        <v>0.06</v>
      </c>
      <c r="G4">
        <v>0.1</v>
      </c>
      <c r="H4">
        <v>0.01</v>
      </c>
      <c r="M4">
        <v>0.02</v>
      </c>
      <c r="O4">
        <v>0.02</v>
      </c>
      <c r="T4">
        <v>2</v>
      </c>
      <c r="Z4" s="73" t="s">
        <v>22</v>
      </c>
      <c r="AB4">
        <f t="shared" ref="AB4:AR4" si="1">B69</f>
        <v>2.4999999999999996</v>
      </c>
      <c r="AC4">
        <f t="shared" si="1"/>
        <v>3.83</v>
      </c>
      <c r="AD4">
        <f t="shared" si="1"/>
        <v>3.45</v>
      </c>
      <c r="AE4">
        <f t="shared" si="1"/>
        <v>4.5199999999999996</v>
      </c>
      <c r="AF4">
        <f t="shared" si="1"/>
        <v>3.1700000000000004</v>
      </c>
      <c r="AG4">
        <f t="shared" si="1"/>
        <v>3.4699999999999998</v>
      </c>
      <c r="AH4">
        <f t="shared" si="1"/>
        <v>2.83</v>
      </c>
      <c r="AI4">
        <f t="shared" si="1"/>
        <v>3.2600000000000002</v>
      </c>
      <c r="AJ4">
        <f t="shared" si="1"/>
        <v>2.7</v>
      </c>
      <c r="AK4">
        <f t="shared" si="1"/>
        <v>3.25</v>
      </c>
      <c r="AL4">
        <f t="shared" si="1"/>
        <v>2.62</v>
      </c>
      <c r="AM4">
        <f t="shared" si="1"/>
        <v>2.19</v>
      </c>
      <c r="AN4">
        <f t="shared" si="1"/>
        <v>2.75</v>
      </c>
      <c r="AO4">
        <f t="shared" si="1"/>
        <v>3.1700000000000004</v>
      </c>
      <c r="AP4">
        <f t="shared" si="1"/>
        <v>3.8600000000000008</v>
      </c>
      <c r="AQ4">
        <f t="shared" si="1"/>
        <v>4.2700000000000005</v>
      </c>
      <c r="AR4">
        <f t="shared" si="1"/>
        <v>0</v>
      </c>
      <c r="AV4" s="73" t="s">
        <v>30</v>
      </c>
      <c r="AX4">
        <v>1.33</v>
      </c>
      <c r="AY4">
        <v>2.12</v>
      </c>
      <c r="AZ4">
        <v>1.89</v>
      </c>
      <c r="BA4">
        <v>2.04</v>
      </c>
      <c r="BB4">
        <v>2.1</v>
      </c>
      <c r="BC4">
        <v>1.79</v>
      </c>
      <c r="BD4">
        <v>1.96</v>
      </c>
      <c r="BE4">
        <v>2.04</v>
      </c>
      <c r="BF4">
        <v>1.84</v>
      </c>
      <c r="BG4">
        <v>2.12</v>
      </c>
      <c r="BH4">
        <v>1.85</v>
      </c>
      <c r="BI4">
        <v>2.15</v>
      </c>
      <c r="BJ4">
        <v>1.44</v>
      </c>
      <c r="BK4">
        <v>1.67</v>
      </c>
      <c r="BL4">
        <v>1.87</v>
      </c>
      <c r="BM4">
        <v>2.3199999999999998</v>
      </c>
      <c r="BN4">
        <v>1.7</v>
      </c>
    </row>
    <row r="5" spans="1:66" x14ac:dyDescent="0.2">
      <c r="A5">
        <v>3</v>
      </c>
      <c r="C5">
        <v>0.13</v>
      </c>
      <c r="E5">
        <v>0.06</v>
      </c>
      <c r="F5">
        <v>0.05</v>
      </c>
      <c r="M5">
        <v>0.12</v>
      </c>
      <c r="O5">
        <v>0.02</v>
      </c>
      <c r="T5">
        <v>3</v>
      </c>
      <c r="Z5" s="73" t="s">
        <v>23</v>
      </c>
      <c r="AB5">
        <f t="shared" ref="AB5:AR5" si="2">B104</f>
        <v>1.1400000000000001</v>
      </c>
      <c r="AC5">
        <f t="shared" si="2"/>
        <v>1.33</v>
      </c>
      <c r="AD5">
        <f t="shared" si="2"/>
        <v>1.32</v>
      </c>
      <c r="AE5">
        <f t="shared" si="2"/>
        <v>1.54</v>
      </c>
      <c r="AF5">
        <f t="shared" si="2"/>
        <v>1.7400000000000002</v>
      </c>
      <c r="AG5">
        <f t="shared" si="2"/>
        <v>1.33</v>
      </c>
      <c r="AH5">
        <f t="shared" si="2"/>
        <v>1.33</v>
      </c>
      <c r="AI5">
        <f t="shared" si="2"/>
        <v>1.9800000000000002</v>
      </c>
      <c r="AJ5">
        <f t="shared" si="2"/>
        <v>0.94</v>
      </c>
      <c r="AK5">
        <f t="shared" si="2"/>
        <v>1.4300000000000002</v>
      </c>
      <c r="AL5">
        <f t="shared" si="2"/>
        <v>1.3900000000000001</v>
      </c>
      <c r="AM5">
        <f t="shared" si="2"/>
        <v>1.21</v>
      </c>
      <c r="AN5">
        <f t="shared" si="2"/>
        <v>0.92</v>
      </c>
      <c r="AO5">
        <f t="shared" si="2"/>
        <v>1.38</v>
      </c>
      <c r="AP5">
        <f t="shared" si="2"/>
        <v>1.4000000000000001</v>
      </c>
      <c r="AQ5">
        <f t="shared" si="2"/>
        <v>1.72</v>
      </c>
      <c r="AR5">
        <f t="shared" si="2"/>
        <v>1.85</v>
      </c>
      <c r="AV5" s="73" t="s">
        <v>31</v>
      </c>
      <c r="AX5">
        <v>2.3199999999999998</v>
      </c>
      <c r="AY5">
        <v>3.35</v>
      </c>
      <c r="AZ5">
        <v>3.45</v>
      </c>
      <c r="BA5">
        <v>3.27</v>
      </c>
      <c r="BB5">
        <v>3.42</v>
      </c>
      <c r="BC5">
        <v>2.65</v>
      </c>
      <c r="BD5">
        <v>3.09</v>
      </c>
      <c r="BE5">
        <v>3.51</v>
      </c>
      <c r="BF5">
        <v>2.59</v>
      </c>
      <c r="BG5">
        <v>4.46</v>
      </c>
      <c r="BH5">
        <v>2.84</v>
      </c>
      <c r="BI5">
        <v>2.86</v>
      </c>
      <c r="BJ5">
        <v>2.2799999999999998</v>
      </c>
      <c r="BK5">
        <v>2.83</v>
      </c>
      <c r="BL5">
        <v>3.32</v>
      </c>
      <c r="BM5">
        <v>4.41</v>
      </c>
      <c r="BN5">
        <v>3.34</v>
      </c>
    </row>
    <row r="6" spans="1:66" x14ac:dyDescent="0.2">
      <c r="A6">
        <v>4</v>
      </c>
      <c r="B6">
        <v>0.04</v>
      </c>
      <c r="C6">
        <v>0.08</v>
      </c>
      <c r="D6">
        <v>0.1</v>
      </c>
      <c r="E6">
        <v>0.19</v>
      </c>
      <c r="F6">
        <v>0.02</v>
      </c>
      <c r="G6">
        <v>0.09</v>
      </c>
      <c r="H6">
        <v>0.01</v>
      </c>
      <c r="I6">
        <v>0.19</v>
      </c>
      <c r="J6">
        <v>0.09</v>
      </c>
      <c r="L6">
        <v>0.08</v>
      </c>
      <c r="M6">
        <v>0.06</v>
      </c>
      <c r="O6">
        <v>0.03</v>
      </c>
      <c r="P6">
        <v>0.16</v>
      </c>
      <c r="T6">
        <v>4</v>
      </c>
      <c r="Z6" s="73" t="s">
        <v>24</v>
      </c>
      <c r="AB6">
        <f t="shared" ref="AB6:AR6" si="3">B139</f>
        <v>1.9900000000000002</v>
      </c>
      <c r="AC6">
        <f t="shared" si="3"/>
        <v>2.2799999999999998</v>
      </c>
      <c r="AD6">
        <f t="shared" si="3"/>
        <v>2.7600000000000002</v>
      </c>
      <c r="AE6">
        <f t="shared" si="3"/>
        <v>3.4599999999999995</v>
      </c>
      <c r="AF6">
        <f t="shared" si="3"/>
        <v>3.4899999999999998</v>
      </c>
      <c r="AG6">
        <f t="shared" si="3"/>
        <v>2.87</v>
      </c>
      <c r="AH6">
        <f t="shared" si="3"/>
        <v>3.5</v>
      </c>
      <c r="AI6">
        <f t="shared" si="3"/>
        <v>3.0900000000000003</v>
      </c>
      <c r="AJ6">
        <f t="shared" si="3"/>
        <v>3.1100000000000003</v>
      </c>
      <c r="AK6">
        <f t="shared" si="3"/>
        <v>3.37</v>
      </c>
      <c r="AL6">
        <f t="shared" si="3"/>
        <v>2.5499999999999998</v>
      </c>
      <c r="AM6">
        <f t="shared" si="3"/>
        <v>2.17</v>
      </c>
      <c r="AN6">
        <f t="shared" si="3"/>
        <v>3.33</v>
      </c>
      <c r="AO6">
        <f t="shared" si="3"/>
        <v>2.6300000000000003</v>
      </c>
      <c r="AP6">
        <f t="shared" si="3"/>
        <v>3.36</v>
      </c>
      <c r="AQ6">
        <f t="shared" si="3"/>
        <v>2.96</v>
      </c>
      <c r="AR6">
        <f t="shared" si="3"/>
        <v>2.71</v>
      </c>
      <c r="AV6" s="73" t="s">
        <v>32</v>
      </c>
      <c r="AX6">
        <v>1.96</v>
      </c>
      <c r="AY6">
        <v>2.23</v>
      </c>
      <c r="AZ6">
        <v>2.2200000000000002</v>
      </c>
      <c r="BA6">
        <v>2.98</v>
      </c>
      <c r="BB6">
        <v>2.06</v>
      </c>
      <c r="BC6">
        <v>2.7</v>
      </c>
      <c r="BD6">
        <v>2.21</v>
      </c>
      <c r="BE6">
        <v>2.12</v>
      </c>
      <c r="BF6">
        <v>2.41</v>
      </c>
      <c r="BG6">
        <v>2.11</v>
      </c>
      <c r="BH6">
        <v>1.87</v>
      </c>
      <c r="BI6">
        <v>2.09</v>
      </c>
      <c r="BJ6">
        <v>2.38</v>
      </c>
      <c r="BK6">
        <v>2.17</v>
      </c>
      <c r="BL6">
        <v>2.63</v>
      </c>
      <c r="BM6">
        <v>1.89</v>
      </c>
      <c r="BN6">
        <v>2.58</v>
      </c>
    </row>
    <row r="7" spans="1:66" x14ac:dyDescent="0.2">
      <c r="A7">
        <v>5</v>
      </c>
      <c r="B7">
        <v>0.01</v>
      </c>
      <c r="D7">
        <v>0.15</v>
      </c>
      <c r="H7">
        <v>0.1</v>
      </c>
      <c r="I7">
        <v>0.05</v>
      </c>
      <c r="L7">
        <v>7.0000000000000007E-2</v>
      </c>
      <c r="T7">
        <v>5</v>
      </c>
      <c r="Z7" s="73" t="s">
        <v>25</v>
      </c>
      <c r="AB7">
        <f t="shared" ref="AB7:AR7" si="4">B174</f>
        <v>1.31</v>
      </c>
      <c r="AC7">
        <f t="shared" si="4"/>
        <v>1.91</v>
      </c>
      <c r="AD7">
        <f t="shared" si="4"/>
        <v>2.1</v>
      </c>
      <c r="AE7">
        <f t="shared" si="4"/>
        <v>0</v>
      </c>
      <c r="AF7">
        <f t="shared" si="4"/>
        <v>2.1</v>
      </c>
      <c r="AG7">
        <f t="shared" si="4"/>
        <v>1.6</v>
      </c>
      <c r="AH7">
        <f t="shared" si="4"/>
        <v>1.47</v>
      </c>
      <c r="AI7">
        <f t="shared" si="4"/>
        <v>2.15</v>
      </c>
      <c r="AJ7">
        <f t="shared" si="4"/>
        <v>1.5300000000000002</v>
      </c>
      <c r="AK7">
        <f t="shared" si="4"/>
        <v>2.6599999999999997</v>
      </c>
      <c r="AL7">
        <f t="shared" si="4"/>
        <v>1.7600000000000002</v>
      </c>
      <c r="AM7">
        <f t="shared" si="4"/>
        <v>2.4599999999999995</v>
      </c>
      <c r="AN7">
        <f t="shared" si="4"/>
        <v>1.59</v>
      </c>
      <c r="AO7">
        <f t="shared" si="4"/>
        <v>1.8800000000000001</v>
      </c>
      <c r="AP7">
        <f t="shared" si="4"/>
        <v>2.12</v>
      </c>
      <c r="AQ7">
        <f t="shared" si="4"/>
        <v>2.12</v>
      </c>
      <c r="AR7">
        <f t="shared" si="4"/>
        <v>2</v>
      </c>
      <c r="AV7" s="73" t="s">
        <v>21</v>
      </c>
      <c r="AX7">
        <f t="shared" ref="AX7:BM7" si="5">AB3</f>
        <v>1.24</v>
      </c>
      <c r="AY7">
        <f t="shared" si="5"/>
        <v>1.76</v>
      </c>
      <c r="AZ7">
        <f t="shared" si="5"/>
        <v>2.81</v>
      </c>
      <c r="BA7">
        <f t="shared" si="5"/>
        <v>5.36</v>
      </c>
      <c r="BB7">
        <f t="shared" si="5"/>
        <v>2.4</v>
      </c>
      <c r="BC7">
        <f t="shared" si="5"/>
        <v>2.64</v>
      </c>
      <c r="BD7">
        <f t="shared" si="5"/>
        <v>2.37</v>
      </c>
      <c r="BE7">
        <f t="shared" si="5"/>
        <v>3.52</v>
      </c>
      <c r="BF7">
        <f t="shared" si="5"/>
        <v>2.1800000000000002</v>
      </c>
      <c r="BG7">
        <f t="shared" si="5"/>
        <v>2.39</v>
      </c>
      <c r="BH7">
        <f t="shared" si="5"/>
        <v>3.2200000000000006</v>
      </c>
      <c r="BI7">
        <f t="shared" si="5"/>
        <v>2.2200000000000002</v>
      </c>
      <c r="BJ7">
        <f t="shared" si="5"/>
        <v>2.5499999999999998</v>
      </c>
      <c r="BK7">
        <f t="shared" si="5"/>
        <v>2.65</v>
      </c>
      <c r="BL7">
        <f t="shared" si="5"/>
        <v>4.57</v>
      </c>
      <c r="BM7">
        <f t="shared" si="5"/>
        <v>0.9</v>
      </c>
      <c r="BN7">
        <f t="shared" ref="AX7:BN14" si="6">AR3</f>
        <v>0</v>
      </c>
    </row>
    <row r="8" spans="1:66" x14ac:dyDescent="0.2">
      <c r="A8">
        <v>6</v>
      </c>
      <c r="I8">
        <v>0.03</v>
      </c>
      <c r="J8">
        <v>0.08</v>
      </c>
      <c r="M8">
        <v>0.05</v>
      </c>
      <c r="T8">
        <v>6</v>
      </c>
      <c r="Z8" s="73" t="s">
        <v>26</v>
      </c>
      <c r="AB8">
        <f t="shared" ref="AB8:AR8" si="7">B209</f>
        <v>0.43</v>
      </c>
      <c r="AC8">
        <f t="shared" si="7"/>
        <v>0.88</v>
      </c>
      <c r="AD8">
        <f t="shared" si="7"/>
        <v>0.53</v>
      </c>
      <c r="AE8">
        <f t="shared" si="7"/>
        <v>0.65</v>
      </c>
      <c r="AF8">
        <f t="shared" si="7"/>
        <v>0.82000000000000006</v>
      </c>
      <c r="AG8">
        <f t="shared" si="7"/>
        <v>0.62</v>
      </c>
      <c r="AH8">
        <f t="shared" si="7"/>
        <v>0.39999999999999997</v>
      </c>
      <c r="AI8">
        <f t="shared" si="7"/>
        <v>0.62</v>
      </c>
      <c r="AJ8">
        <f t="shared" si="7"/>
        <v>0.49000000000000005</v>
      </c>
      <c r="AK8">
        <f t="shared" si="7"/>
        <v>1</v>
      </c>
      <c r="AL8">
        <f t="shared" si="7"/>
        <v>0.58000000000000007</v>
      </c>
      <c r="AM8">
        <f t="shared" si="7"/>
        <v>0.76</v>
      </c>
      <c r="AN8">
        <f t="shared" si="7"/>
        <v>0.5</v>
      </c>
      <c r="AO8">
        <f t="shared" si="7"/>
        <v>0.69</v>
      </c>
      <c r="AP8">
        <f t="shared" si="7"/>
        <v>0.57000000000000006</v>
      </c>
      <c r="AQ8">
        <f t="shared" si="7"/>
        <v>1.0000000000000002</v>
      </c>
      <c r="AR8">
        <f t="shared" si="7"/>
        <v>0</v>
      </c>
      <c r="AV8" s="73" t="s">
        <v>22</v>
      </c>
      <c r="AX8">
        <f t="shared" si="6"/>
        <v>2.4999999999999996</v>
      </c>
      <c r="AY8">
        <f t="shared" si="6"/>
        <v>3.83</v>
      </c>
      <c r="AZ8">
        <f t="shared" si="6"/>
        <v>3.45</v>
      </c>
      <c r="BA8">
        <f t="shared" si="6"/>
        <v>4.5199999999999996</v>
      </c>
      <c r="BB8">
        <f t="shared" si="6"/>
        <v>3.1700000000000004</v>
      </c>
      <c r="BC8">
        <f t="shared" si="6"/>
        <v>3.4699999999999998</v>
      </c>
      <c r="BD8">
        <f t="shared" si="6"/>
        <v>2.83</v>
      </c>
      <c r="BE8">
        <f t="shared" si="6"/>
        <v>3.2600000000000002</v>
      </c>
      <c r="BF8">
        <f t="shared" si="6"/>
        <v>2.7</v>
      </c>
      <c r="BG8">
        <f t="shared" si="6"/>
        <v>3.25</v>
      </c>
      <c r="BH8">
        <f t="shared" si="6"/>
        <v>2.62</v>
      </c>
      <c r="BI8">
        <f t="shared" si="6"/>
        <v>2.19</v>
      </c>
      <c r="BJ8">
        <f t="shared" si="6"/>
        <v>2.75</v>
      </c>
      <c r="BK8">
        <f t="shared" si="6"/>
        <v>3.1700000000000004</v>
      </c>
      <c r="BL8">
        <f t="shared" si="6"/>
        <v>3.8600000000000008</v>
      </c>
      <c r="BM8">
        <f t="shared" si="6"/>
        <v>4.2700000000000005</v>
      </c>
      <c r="BN8">
        <f t="shared" si="6"/>
        <v>0</v>
      </c>
    </row>
    <row r="9" spans="1:66" x14ac:dyDescent="0.2">
      <c r="A9">
        <v>7</v>
      </c>
      <c r="B9">
        <v>0.18</v>
      </c>
      <c r="C9">
        <v>0.17</v>
      </c>
      <c r="D9">
        <v>0.24</v>
      </c>
      <c r="E9">
        <v>0.52</v>
      </c>
      <c r="F9">
        <v>0.39</v>
      </c>
      <c r="G9">
        <v>0.09</v>
      </c>
      <c r="H9">
        <v>0.39</v>
      </c>
      <c r="I9">
        <v>0.31</v>
      </c>
      <c r="L9">
        <v>0.25</v>
      </c>
      <c r="M9">
        <v>7.0000000000000007E-2</v>
      </c>
      <c r="O9">
        <v>0.25</v>
      </c>
      <c r="P9">
        <v>0.44</v>
      </c>
      <c r="T9">
        <v>7</v>
      </c>
      <c r="Z9" s="73" t="s">
        <v>27</v>
      </c>
      <c r="AB9">
        <f t="shared" ref="AB9:AR9" si="8">B244</f>
        <v>0.27</v>
      </c>
      <c r="AC9">
        <f t="shared" si="8"/>
        <v>0.31</v>
      </c>
      <c r="AD9">
        <f t="shared" si="8"/>
        <v>0.27</v>
      </c>
      <c r="AE9">
        <f t="shared" si="8"/>
        <v>0.25</v>
      </c>
      <c r="AF9">
        <f t="shared" si="8"/>
        <v>0.3</v>
      </c>
      <c r="AG9">
        <f t="shared" si="8"/>
        <v>0.13</v>
      </c>
      <c r="AH9">
        <f t="shared" si="8"/>
        <v>0.08</v>
      </c>
      <c r="AI9">
        <f t="shared" si="8"/>
        <v>0.4</v>
      </c>
      <c r="AJ9">
        <f t="shared" si="8"/>
        <v>0.13</v>
      </c>
      <c r="AK9">
        <f t="shared" si="8"/>
        <v>0.29000000000000004</v>
      </c>
      <c r="AL9">
        <f t="shared" si="8"/>
        <v>0</v>
      </c>
      <c r="AM9">
        <f t="shared" si="8"/>
        <v>0.31</v>
      </c>
      <c r="AN9">
        <f t="shared" si="8"/>
        <v>0.18</v>
      </c>
      <c r="AO9">
        <f t="shared" si="8"/>
        <v>0.28000000000000003</v>
      </c>
      <c r="AP9">
        <f t="shared" si="8"/>
        <v>0.1</v>
      </c>
      <c r="AQ9">
        <f t="shared" si="8"/>
        <v>0.27</v>
      </c>
      <c r="AR9">
        <f t="shared" si="8"/>
        <v>0</v>
      </c>
      <c r="AV9" s="73" t="s">
        <v>23</v>
      </c>
      <c r="AX9">
        <f t="shared" si="6"/>
        <v>1.1400000000000001</v>
      </c>
      <c r="AY9">
        <f t="shared" si="6"/>
        <v>1.33</v>
      </c>
      <c r="AZ9">
        <f t="shared" si="6"/>
        <v>1.32</v>
      </c>
      <c r="BA9">
        <f t="shared" si="6"/>
        <v>1.54</v>
      </c>
      <c r="BB9">
        <f t="shared" si="6"/>
        <v>1.7400000000000002</v>
      </c>
      <c r="BC9">
        <f t="shared" si="6"/>
        <v>1.33</v>
      </c>
      <c r="BD9">
        <f t="shared" si="6"/>
        <v>1.33</v>
      </c>
      <c r="BE9">
        <f t="shared" si="6"/>
        <v>1.9800000000000002</v>
      </c>
      <c r="BF9">
        <f t="shared" si="6"/>
        <v>0.94</v>
      </c>
      <c r="BG9">
        <f t="shared" si="6"/>
        <v>1.4300000000000002</v>
      </c>
      <c r="BH9">
        <f t="shared" si="6"/>
        <v>1.3900000000000001</v>
      </c>
      <c r="BI9">
        <f t="shared" si="6"/>
        <v>1.21</v>
      </c>
      <c r="BJ9">
        <f t="shared" si="6"/>
        <v>0.92</v>
      </c>
      <c r="BK9">
        <f t="shared" si="6"/>
        <v>1.38</v>
      </c>
      <c r="BL9">
        <f t="shared" si="6"/>
        <v>1.4000000000000001</v>
      </c>
      <c r="BM9">
        <f t="shared" si="6"/>
        <v>1.72</v>
      </c>
      <c r="BN9">
        <f t="shared" si="6"/>
        <v>1.85</v>
      </c>
    </row>
    <row r="10" spans="1:66" x14ac:dyDescent="0.2">
      <c r="A10">
        <v>8</v>
      </c>
      <c r="B10">
        <v>0.09</v>
      </c>
      <c r="F10">
        <v>0.02</v>
      </c>
      <c r="J10">
        <v>0.27</v>
      </c>
      <c r="M10">
        <v>0.08</v>
      </c>
      <c r="O10">
        <v>0.3</v>
      </c>
      <c r="T10">
        <v>8</v>
      </c>
      <c r="Z10" s="73" t="s">
        <v>28</v>
      </c>
      <c r="AB10">
        <f t="shared" ref="AB10:AR10" si="9">B279</f>
        <v>0.19</v>
      </c>
      <c r="AC10">
        <f t="shared" si="9"/>
        <v>0.16</v>
      </c>
      <c r="AD10">
        <f t="shared" si="9"/>
        <v>0</v>
      </c>
      <c r="AE10">
        <f t="shared" si="9"/>
        <v>0</v>
      </c>
      <c r="AF10">
        <f t="shared" si="9"/>
        <v>0.22999999999999998</v>
      </c>
      <c r="AG10">
        <f t="shared" si="9"/>
        <v>0.13</v>
      </c>
      <c r="AH10">
        <f t="shared" si="9"/>
        <v>0.08</v>
      </c>
      <c r="AI10">
        <f t="shared" si="9"/>
        <v>0.18</v>
      </c>
      <c r="AJ10">
        <f t="shared" si="9"/>
        <v>0.15</v>
      </c>
      <c r="AK10">
        <f t="shared" si="9"/>
        <v>0.08</v>
      </c>
      <c r="AL10">
        <f t="shared" si="9"/>
        <v>0.22</v>
      </c>
      <c r="AM10">
        <f t="shared" si="9"/>
        <v>9.0000000000000011E-2</v>
      </c>
      <c r="AN10">
        <f t="shared" si="9"/>
        <v>0</v>
      </c>
      <c r="AO10">
        <f t="shared" si="9"/>
        <v>0.16</v>
      </c>
      <c r="AP10">
        <f t="shared" si="9"/>
        <v>0.04</v>
      </c>
      <c r="AQ10">
        <f t="shared" si="9"/>
        <v>0.12000000000000001</v>
      </c>
      <c r="AR10">
        <f t="shared" si="9"/>
        <v>0</v>
      </c>
      <c r="AV10" s="73" t="s">
        <v>24</v>
      </c>
      <c r="AX10">
        <f t="shared" si="6"/>
        <v>1.9900000000000002</v>
      </c>
      <c r="AY10">
        <f t="shared" si="6"/>
        <v>2.2799999999999998</v>
      </c>
      <c r="AZ10">
        <f t="shared" si="6"/>
        <v>2.7600000000000002</v>
      </c>
      <c r="BA10">
        <f t="shared" si="6"/>
        <v>3.4599999999999995</v>
      </c>
      <c r="BB10">
        <f t="shared" si="6"/>
        <v>3.4899999999999998</v>
      </c>
      <c r="BC10">
        <f t="shared" si="6"/>
        <v>2.87</v>
      </c>
      <c r="BD10">
        <f t="shared" si="6"/>
        <v>3.5</v>
      </c>
      <c r="BE10">
        <f t="shared" si="6"/>
        <v>3.0900000000000003</v>
      </c>
      <c r="BF10">
        <f t="shared" si="6"/>
        <v>3.1100000000000003</v>
      </c>
      <c r="BG10">
        <f t="shared" si="6"/>
        <v>3.37</v>
      </c>
      <c r="BH10">
        <f t="shared" si="6"/>
        <v>2.5499999999999998</v>
      </c>
      <c r="BI10">
        <f t="shared" si="6"/>
        <v>2.17</v>
      </c>
      <c r="BJ10">
        <f t="shared" si="6"/>
        <v>3.33</v>
      </c>
      <c r="BK10">
        <f t="shared" si="6"/>
        <v>2.6300000000000003</v>
      </c>
      <c r="BL10">
        <f t="shared" si="6"/>
        <v>3.36</v>
      </c>
      <c r="BM10">
        <f t="shared" si="6"/>
        <v>2.96</v>
      </c>
      <c r="BN10">
        <f t="shared" si="6"/>
        <v>2.71</v>
      </c>
    </row>
    <row r="11" spans="1:66" x14ac:dyDescent="0.2">
      <c r="A11">
        <v>9</v>
      </c>
      <c r="B11">
        <v>0.21</v>
      </c>
      <c r="C11">
        <v>0.27</v>
      </c>
      <c r="E11">
        <v>0.28000000000000003</v>
      </c>
      <c r="F11">
        <v>0.24</v>
      </c>
      <c r="G11">
        <v>0.28000000000000003</v>
      </c>
      <c r="H11">
        <v>0.23</v>
      </c>
      <c r="I11">
        <v>0.27</v>
      </c>
      <c r="L11">
        <v>0.19</v>
      </c>
      <c r="M11">
        <v>0.22</v>
      </c>
      <c r="P11">
        <v>0.28000000000000003</v>
      </c>
      <c r="T11">
        <v>9</v>
      </c>
      <c r="Z11" s="73" t="s">
        <v>29</v>
      </c>
      <c r="AB11">
        <f t="shared" ref="AB11:AR11" si="10">B314</f>
        <v>0.84000000000000008</v>
      </c>
      <c r="AC11">
        <f t="shared" si="10"/>
        <v>0.5</v>
      </c>
      <c r="AD11">
        <f t="shared" si="10"/>
        <v>0.8</v>
      </c>
      <c r="AE11">
        <f t="shared" si="10"/>
        <v>1.2300000000000002</v>
      </c>
      <c r="AF11">
        <f t="shared" si="10"/>
        <v>0.83000000000000007</v>
      </c>
      <c r="AG11">
        <f t="shared" si="10"/>
        <v>0.94000000000000006</v>
      </c>
      <c r="AH11">
        <f t="shared" si="10"/>
        <v>0.85000000000000009</v>
      </c>
      <c r="AI11">
        <f t="shared" si="10"/>
        <v>1.1400000000000001</v>
      </c>
      <c r="AJ11">
        <f t="shared" si="10"/>
        <v>0.59000000000000008</v>
      </c>
      <c r="AK11">
        <f t="shared" si="10"/>
        <v>1.24</v>
      </c>
      <c r="AL11">
        <f t="shared" si="10"/>
        <v>0.62</v>
      </c>
      <c r="AM11">
        <f t="shared" si="10"/>
        <v>0.57000000000000006</v>
      </c>
      <c r="AN11">
        <f t="shared" si="10"/>
        <v>0.91</v>
      </c>
      <c r="AO11">
        <f t="shared" si="10"/>
        <v>0.9</v>
      </c>
      <c r="AP11">
        <f t="shared" si="10"/>
        <v>1.26</v>
      </c>
      <c r="AQ11">
        <f t="shared" si="10"/>
        <v>0.58000000000000007</v>
      </c>
      <c r="AR11">
        <f t="shared" si="10"/>
        <v>0</v>
      </c>
      <c r="AV11" s="73" t="s">
        <v>25</v>
      </c>
      <c r="AX11">
        <f t="shared" si="6"/>
        <v>1.31</v>
      </c>
      <c r="AY11">
        <f t="shared" si="6"/>
        <v>1.91</v>
      </c>
      <c r="AZ11">
        <f t="shared" si="6"/>
        <v>2.1</v>
      </c>
      <c r="BA11">
        <f t="shared" si="6"/>
        <v>0</v>
      </c>
      <c r="BB11">
        <f t="shared" si="6"/>
        <v>2.1</v>
      </c>
      <c r="BC11">
        <f t="shared" si="6"/>
        <v>1.6</v>
      </c>
      <c r="BD11">
        <f t="shared" si="6"/>
        <v>1.47</v>
      </c>
      <c r="BE11">
        <f t="shared" si="6"/>
        <v>2.15</v>
      </c>
      <c r="BF11">
        <f t="shared" si="6"/>
        <v>1.5300000000000002</v>
      </c>
      <c r="BG11">
        <f t="shared" si="6"/>
        <v>2.6599999999999997</v>
      </c>
      <c r="BH11">
        <f t="shared" si="6"/>
        <v>1.7600000000000002</v>
      </c>
      <c r="BI11">
        <f t="shared" si="6"/>
        <v>2.4599999999999995</v>
      </c>
      <c r="BJ11">
        <f t="shared" si="6"/>
        <v>1.59</v>
      </c>
      <c r="BK11">
        <f t="shared" si="6"/>
        <v>1.8800000000000001</v>
      </c>
      <c r="BL11">
        <f t="shared" si="6"/>
        <v>2.12</v>
      </c>
      <c r="BM11">
        <f t="shared" si="6"/>
        <v>2.12</v>
      </c>
      <c r="BN11">
        <f t="shared" si="6"/>
        <v>2</v>
      </c>
    </row>
    <row r="12" spans="1:66" x14ac:dyDescent="0.2">
      <c r="A12">
        <v>10</v>
      </c>
      <c r="G12">
        <v>0.28000000000000003</v>
      </c>
      <c r="K12">
        <v>0.67</v>
      </c>
      <c r="M12">
        <v>0.02</v>
      </c>
      <c r="T12">
        <v>10</v>
      </c>
      <c r="Z12" s="73" t="s">
        <v>30</v>
      </c>
      <c r="AB12">
        <f t="shared" ref="AB12:AR12" si="11">B349</f>
        <v>2.1399999999999997</v>
      </c>
      <c r="AC12">
        <f t="shared" si="11"/>
        <v>2.0300000000000002</v>
      </c>
      <c r="AD12">
        <f t="shared" si="11"/>
        <v>1.9</v>
      </c>
      <c r="AE12">
        <f t="shared" si="11"/>
        <v>3.0199999999999996</v>
      </c>
      <c r="AF12">
        <f t="shared" si="11"/>
        <v>2.2799999999999998</v>
      </c>
      <c r="AG12">
        <f t="shared" si="11"/>
        <v>2.1800000000000002</v>
      </c>
      <c r="AH12">
        <f t="shared" si="11"/>
        <v>2.5500000000000003</v>
      </c>
      <c r="AI12">
        <f t="shared" si="11"/>
        <v>2.61</v>
      </c>
      <c r="AJ12">
        <f t="shared" si="11"/>
        <v>2.58</v>
      </c>
      <c r="AK12">
        <f t="shared" si="11"/>
        <v>2.3899999999999997</v>
      </c>
      <c r="AL12">
        <f t="shared" si="11"/>
        <v>1.8199999999999998</v>
      </c>
      <c r="AM12">
        <f t="shared" si="11"/>
        <v>1.7</v>
      </c>
      <c r="AN12">
        <f t="shared" si="11"/>
        <v>2.4899999999999998</v>
      </c>
      <c r="AO12">
        <f t="shared" si="11"/>
        <v>1.9</v>
      </c>
      <c r="AP12">
        <f t="shared" si="11"/>
        <v>2.8200000000000003</v>
      </c>
      <c r="AQ12">
        <f t="shared" si="11"/>
        <v>2.0300000000000002</v>
      </c>
      <c r="AR12">
        <f t="shared" si="11"/>
        <v>0</v>
      </c>
      <c r="AV12" s="73" t="s">
        <v>26</v>
      </c>
      <c r="AX12">
        <f t="shared" si="6"/>
        <v>0.43</v>
      </c>
      <c r="AY12">
        <f t="shared" si="6"/>
        <v>0.88</v>
      </c>
      <c r="AZ12">
        <f t="shared" si="6"/>
        <v>0.53</v>
      </c>
      <c r="BA12">
        <f t="shared" si="6"/>
        <v>0.65</v>
      </c>
      <c r="BB12">
        <f t="shared" si="6"/>
        <v>0.82000000000000006</v>
      </c>
      <c r="BC12">
        <f t="shared" si="6"/>
        <v>0.62</v>
      </c>
      <c r="BD12">
        <f t="shared" si="6"/>
        <v>0.39999999999999997</v>
      </c>
      <c r="BE12">
        <f t="shared" si="6"/>
        <v>0.62</v>
      </c>
      <c r="BF12">
        <f t="shared" si="6"/>
        <v>0.49000000000000005</v>
      </c>
      <c r="BG12">
        <f t="shared" si="6"/>
        <v>1</v>
      </c>
      <c r="BH12">
        <f t="shared" si="6"/>
        <v>0.58000000000000007</v>
      </c>
      <c r="BI12">
        <f t="shared" si="6"/>
        <v>0.76</v>
      </c>
      <c r="BJ12">
        <f t="shared" si="6"/>
        <v>0.5</v>
      </c>
      <c r="BK12">
        <f t="shared" si="6"/>
        <v>0.69</v>
      </c>
      <c r="BL12">
        <f t="shared" si="6"/>
        <v>0.57000000000000006</v>
      </c>
      <c r="BM12">
        <f t="shared" si="6"/>
        <v>1.0000000000000002</v>
      </c>
      <c r="BN12">
        <f t="shared" si="6"/>
        <v>0</v>
      </c>
    </row>
    <row r="13" spans="1:66" x14ac:dyDescent="0.2">
      <c r="A13">
        <v>11</v>
      </c>
      <c r="T13">
        <v>11</v>
      </c>
      <c r="Z13" s="73" t="s">
        <v>31</v>
      </c>
      <c r="AB13">
        <f t="shared" ref="AB13:AR13" si="12">B384</f>
        <v>2.8199999999999994</v>
      </c>
      <c r="AC13">
        <f t="shared" si="12"/>
        <v>2.75</v>
      </c>
      <c r="AD13">
        <f t="shared" si="12"/>
        <v>3.0700000000000003</v>
      </c>
      <c r="AE13">
        <f t="shared" si="12"/>
        <v>3.4899999999999998</v>
      </c>
      <c r="AF13">
        <f t="shared" si="12"/>
        <v>2.83</v>
      </c>
      <c r="AG13">
        <f t="shared" si="12"/>
        <v>1.78</v>
      </c>
      <c r="AH13">
        <f t="shared" si="12"/>
        <v>3.27</v>
      </c>
      <c r="AI13">
        <f t="shared" si="12"/>
        <v>4</v>
      </c>
      <c r="AJ13">
        <f t="shared" si="12"/>
        <v>3.4200000000000004</v>
      </c>
      <c r="AK13">
        <f t="shared" si="12"/>
        <v>2.73</v>
      </c>
      <c r="AL13">
        <f t="shared" si="12"/>
        <v>3.3699999999999997</v>
      </c>
      <c r="AM13">
        <f t="shared" si="12"/>
        <v>2.67</v>
      </c>
      <c r="AN13">
        <f t="shared" si="12"/>
        <v>2.75</v>
      </c>
      <c r="AO13">
        <f t="shared" si="12"/>
        <v>2.9400000000000004</v>
      </c>
      <c r="AP13">
        <f t="shared" si="12"/>
        <v>3.5100000000000007</v>
      </c>
      <c r="AQ13">
        <f t="shared" si="12"/>
        <v>0</v>
      </c>
      <c r="AR13">
        <f t="shared" si="12"/>
        <v>0</v>
      </c>
      <c r="AV13" s="73" t="s">
        <v>27</v>
      </c>
      <c r="AX13">
        <f t="shared" si="6"/>
        <v>0.27</v>
      </c>
      <c r="AY13">
        <f t="shared" si="6"/>
        <v>0.31</v>
      </c>
      <c r="AZ13">
        <f t="shared" si="6"/>
        <v>0.27</v>
      </c>
      <c r="BA13">
        <f t="shared" si="6"/>
        <v>0.25</v>
      </c>
      <c r="BB13">
        <f t="shared" si="6"/>
        <v>0.3</v>
      </c>
      <c r="BC13">
        <f t="shared" si="6"/>
        <v>0.13</v>
      </c>
      <c r="BD13">
        <f t="shared" si="6"/>
        <v>0.08</v>
      </c>
      <c r="BE13">
        <f t="shared" si="6"/>
        <v>0.4</v>
      </c>
      <c r="BF13">
        <f t="shared" si="6"/>
        <v>0.13</v>
      </c>
      <c r="BG13">
        <f t="shared" si="6"/>
        <v>0.29000000000000004</v>
      </c>
      <c r="BH13">
        <f t="shared" si="6"/>
        <v>0</v>
      </c>
      <c r="BI13">
        <f t="shared" si="6"/>
        <v>0.31</v>
      </c>
      <c r="BJ13">
        <f t="shared" si="6"/>
        <v>0.18</v>
      </c>
      <c r="BK13">
        <f t="shared" si="6"/>
        <v>0.28000000000000003</v>
      </c>
      <c r="BL13">
        <f t="shared" si="6"/>
        <v>0.1</v>
      </c>
      <c r="BM13">
        <f t="shared" si="6"/>
        <v>0.27</v>
      </c>
      <c r="BN13">
        <f t="shared" si="6"/>
        <v>0</v>
      </c>
    </row>
    <row r="14" spans="1:66" x14ac:dyDescent="0.2">
      <c r="A14">
        <v>12</v>
      </c>
      <c r="T14">
        <v>12</v>
      </c>
      <c r="Z14" s="73" t="s">
        <v>32</v>
      </c>
      <c r="AB14">
        <f t="shared" ref="AB14:AR14" si="13">B419</f>
        <v>1.8199999999999998</v>
      </c>
      <c r="AC14">
        <f t="shared" si="13"/>
        <v>6.23</v>
      </c>
      <c r="AD14">
        <f t="shared" si="13"/>
        <v>4.9200000000000008</v>
      </c>
      <c r="AE14">
        <f t="shared" si="13"/>
        <v>5.98</v>
      </c>
      <c r="AF14">
        <f t="shared" si="13"/>
        <v>4.2699999999999996</v>
      </c>
      <c r="AG14">
        <f t="shared" si="13"/>
        <v>3.46</v>
      </c>
      <c r="AH14">
        <f t="shared" si="13"/>
        <v>4.8099999999999996</v>
      </c>
      <c r="AI14">
        <f t="shared" si="13"/>
        <v>5.9700000000000006</v>
      </c>
      <c r="AJ14">
        <f t="shared" si="13"/>
        <v>3.8</v>
      </c>
      <c r="AK14">
        <f t="shared" si="13"/>
        <v>2.8999999999999995</v>
      </c>
      <c r="AL14">
        <f t="shared" si="13"/>
        <v>5.0400000000000009</v>
      </c>
      <c r="AM14">
        <f t="shared" si="13"/>
        <v>4.17</v>
      </c>
      <c r="AN14">
        <f t="shared" si="13"/>
        <v>4.55</v>
      </c>
      <c r="AO14">
        <f t="shared" si="13"/>
        <v>4.8599999999999994</v>
      </c>
      <c r="AP14">
        <f t="shared" si="13"/>
        <v>6.0900000000000007</v>
      </c>
      <c r="AQ14">
        <f t="shared" si="13"/>
        <v>3.59</v>
      </c>
      <c r="AR14">
        <f t="shared" si="13"/>
        <v>0</v>
      </c>
      <c r="AV14" s="73" t="s">
        <v>28</v>
      </c>
      <c r="AX14">
        <f t="shared" si="6"/>
        <v>0.19</v>
      </c>
      <c r="AY14">
        <f t="shared" si="6"/>
        <v>0.16</v>
      </c>
      <c r="AZ14">
        <f t="shared" si="6"/>
        <v>0</v>
      </c>
      <c r="BA14">
        <f t="shared" si="6"/>
        <v>0</v>
      </c>
      <c r="BB14">
        <f t="shared" si="6"/>
        <v>0.22999999999999998</v>
      </c>
      <c r="BC14">
        <f t="shared" si="6"/>
        <v>0.13</v>
      </c>
      <c r="BD14">
        <f t="shared" si="6"/>
        <v>0.08</v>
      </c>
      <c r="BE14">
        <f t="shared" si="6"/>
        <v>0.18</v>
      </c>
      <c r="BF14">
        <f t="shared" si="6"/>
        <v>0.15</v>
      </c>
      <c r="BG14">
        <f t="shared" si="6"/>
        <v>0.08</v>
      </c>
      <c r="BH14">
        <f t="shared" si="6"/>
        <v>0.22</v>
      </c>
      <c r="BI14">
        <f t="shared" si="6"/>
        <v>9.0000000000000011E-2</v>
      </c>
      <c r="BJ14">
        <f t="shared" si="6"/>
        <v>0</v>
      </c>
      <c r="BK14">
        <f t="shared" si="6"/>
        <v>0.16</v>
      </c>
      <c r="BL14">
        <f t="shared" si="6"/>
        <v>0.04</v>
      </c>
      <c r="BM14">
        <f t="shared" si="6"/>
        <v>0.12000000000000001</v>
      </c>
      <c r="BN14">
        <f t="shared" si="6"/>
        <v>0</v>
      </c>
    </row>
    <row r="15" spans="1:66" x14ac:dyDescent="0.2">
      <c r="A15">
        <v>13</v>
      </c>
      <c r="N15">
        <v>0.75</v>
      </c>
      <c r="T15">
        <v>13</v>
      </c>
      <c r="Z15" s="73"/>
      <c r="AX15" s="1">
        <f t="shared" ref="AX15:BN15" si="14">SUM(AX3:AX14)</f>
        <v>15.399999999999999</v>
      </c>
      <c r="AY15" s="1">
        <f t="shared" si="14"/>
        <v>21.06</v>
      </c>
      <c r="AZ15" s="1">
        <f t="shared" si="14"/>
        <v>21.270000000000007</v>
      </c>
      <c r="BA15" s="1">
        <f t="shared" si="14"/>
        <v>24.59</v>
      </c>
      <c r="BB15" s="1">
        <f t="shared" si="14"/>
        <v>22.67</v>
      </c>
      <c r="BC15" s="1">
        <f t="shared" si="14"/>
        <v>20.48</v>
      </c>
      <c r="BD15" s="1">
        <f t="shared" si="14"/>
        <v>20.129999999999995</v>
      </c>
      <c r="BE15" s="1">
        <f t="shared" si="14"/>
        <v>23.719999999999995</v>
      </c>
      <c r="BF15" s="1">
        <f t="shared" si="14"/>
        <v>18.869999999999997</v>
      </c>
      <c r="BG15" s="1">
        <f t="shared" si="14"/>
        <v>24.16</v>
      </c>
      <c r="BH15" s="1">
        <f t="shared" si="14"/>
        <v>19.850000000000001</v>
      </c>
      <c r="BI15" s="1">
        <f t="shared" si="14"/>
        <v>19.309999999999999</v>
      </c>
      <c r="BJ15" s="1">
        <f t="shared" si="14"/>
        <v>18.77</v>
      </c>
      <c r="BK15" s="1">
        <f t="shared" si="14"/>
        <v>20.27</v>
      </c>
      <c r="BL15" s="1">
        <f t="shared" si="14"/>
        <v>24.349999999999998</v>
      </c>
      <c r="BM15" s="1">
        <f t="shared" si="14"/>
        <v>22.630000000000003</v>
      </c>
      <c r="BN15" s="1">
        <f t="shared" si="14"/>
        <v>15.43</v>
      </c>
    </row>
    <row r="16" spans="1:66" x14ac:dyDescent="0.2">
      <c r="A16">
        <v>14</v>
      </c>
      <c r="D16">
        <v>0.03</v>
      </c>
      <c r="E16">
        <v>0.12</v>
      </c>
      <c r="F16">
        <v>0.09</v>
      </c>
      <c r="I16">
        <v>0.02</v>
      </c>
      <c r="L16">
        <v>0.03</v>
      </c>
      <c r="M16">
        <v>0.01</v>
      </c>
      <c r="T16">
        <v>14</v>
      </c>
      <c r="Z16" s="73" t="s">
        <v>34</v>
      </c>
      <c r="AB16" s="4">
        <f t="shared" ref="AB16:AR16" si="15">SUM(AB3:AB14)</f>
        <v>16.689999999999998</v>
      </c>
      <c r="AC16" s="4">
        <f t="shared" si="15"/>
        <v>23.970000000000002</v>
      </c>
      <c r="AD16" s="4">
        <f t="shared" si="15"/>
        <v>23.93</v>
      </c>
      <c r="AE16" s="4">
        <f t="shared" si="15"/>
        <v>29.499999999999996</v>
      </c>
      <c r="AF16" s="4">
        <f t="shared" si="15"/>
        <v>24.460000000000004</v>
      </c>
      <c r="AG16" s="4">
        <f t="shared" si="15"/>
        <v>21.15</v>
      </c>
      <c r="AH16" s="4">
        <f t="shared" si="15"/>
        <v>23.540000000000003</v>
      </c>
      <c r="AI16" s="4">
        <f t="shared" si="15"/>
        <v>28.92</v>
      </c>
      <c r="AJ16" s="4">
        <f t="shared" si="15"/>
        <v>21.620000000000005</v>
      </c>
      <c r="AK16" s="4">
        <f t="shared" si="15"/>
        <v>23.73</v>
      </c>
      <c r="AL16" s="4">
        <f t="shared" si="15"/>
        <v>23.190000000000005</v>
      </c>
      <c r="AM16" s="4">
        <f t="shared" si="15"/>
        <v>20.520000000000003</v>
      </c>
      <c r="AN16" s="4">
        <f t="shared" si="15"/>
        <v>22.52</v>
      </c>
      <c r="AO16" s="4">
        <f t="shared" si="15"/>
        <v>23.44</v>
      </c>
      <c r="AP16" s="4">
        <f t="shared" si="15"/>
        <v>29.700000000000006</v>
      </c>
      <c r="AQ16" s="4">
        <f t="shared" si="15"/>
        <v>19.560000000000002</v>
      </c>
      <c r="AR16" s="4">
        <f t="shared" si="15"/>
        <v>6.5600000000000005</v>
      </c>
    </row>
    <row r="17" spans="1:56" x14ac:dyDescent="0.2">
      <c r="A17">
        <v>15</v>
      </c>
      <c r="B17">
        <v>0.1</v>
      </c>
      <c r="D17">
        <v>0.22</v>
      </c>
      <c r="E17">
        <v>0.1</v>
      </c>
      <c r="I17">
        <v>0.38</v>
      </c>
      <c r="J17">
        <v>0.12</v>
      </c>
      <c r="K17">
        <v>0.55000000000000004</v>
      </c>
      <c r="L17">
        <v>0.28999999999999998</v>
      </c>
      <c r="M17">
        <v>0.18</v>
      </c>
      <c r="O17">
        <v>0.12</v>
      </c>
      <c r="P17">
        <v>0.23</v>
      </c>
      <c r="T17">
        <v>15</v>
      </c>
    </row>
    <row r="18" spans="1:56" x14ac:dyDescent="0.2">
      <c r="A18">
        <v>16</v>
      </c>
      <c r="B18">
        <v>0.13</v>
      </c>
      <c r="C18">
        <v>0.2</v>
      </c>
      <c r="D18">
        <v>0.12</v>
      </c>
      <c r="E18">
        <v>0.39</v>
      </c>
      <c r="G18">
        <v>0.21</v>
      </c>
      <c r="H18">
        <v>0.44</v>
      </c>
      <c r="I18">
        <v>0.24</v>
      </c>
      <c r="L18">
        <v>0.13</v>
      </c>
      <c r="M18">
        <v>0.14000000000000001</v>
      </c>
      <c r="O18">
        <v>0.1</v>
      </c>
      <c r="P18">
        <v>0.28000000000000003</v>
      </c>
      <c r="Q18">
        <v>0.9</v>
      </c>
      <c r="T18">
        <v>16</v>
      </c>
      <c r="BA18" s="73" t="s">
        <v>54</v>
      </c>
      <c r="BB18" s="73"/>
      <c r="BC18" s="73" t="s">
        <v>174</v>
      </c>
      <c r="BD18" s="73"/>
    </row>
    <row r="19" spans="1:56" x14ac:dyDescent="0.2">
      <c r="A19">
        <v>17</v>
      </c>
      <c r="C19">
        <v>0.22</v>
      </c>
      <c r="J19">
        <v>0.28999999999999998</v>
      </c>
      <c r="T19">
        <v>17</v>
      </c>
      <c r="AI19" s="73" t="s">
        <v>73</v>
      </c>
      <c r="AZ19" t="s">
        <v>20</v>
      </c>
      <c r="BA19" s="3">
        <f>AVERAGE(AW15:BM15)</f>
        <v>21.095625000000002</v>
      </c>
    </row>
    <row r="20" spans="1:56" x14ac:dyDescent="0.2">
      <c r="A20">
        <v>18</v>
      </c>
      <c r="D20">
        <v>0.15</v>
      </c>
      <c r="E20">
        <v>0.57999999999999996</v>
      </c>
      <c r="F20">
        <v>0.2</v>
      </c>
      <c r="H20">
        <v>0.1</v>
      </c>
      <c r="I20">
        <v>0.2</v>
      </c>
      <c r="T20">
        <v>18</v>
      </c>
    </row>
    <row r="21" spans="1:56" x14ac:dyDescent="0.2">
      <c r="A21">
        <v>19</v>
      </c>
      <c r="B21">
        <v>0.08</v>
      </c>
      <c r="D21">
        <v>0.15</v>
      </c>
      <c r="E21">
        <v>0.22</v>
      </c>
      <c r="F21">
        <v>0.26</v>
      </c>
      <c r="H21">
        <v>0.11</v>
      </c>
      <c r="I21">
        <v>0.3</v>
      </c>
      <c r="J21">
        <v>0.28999999999999998</v>
      </c>
      <c r="L21">
        <v>0.31</v>
      </c>
      <c r="M21">
        <v>0.37</v>
      </c>
      <c r="O21">
        <v>0.41</v>
      </c>
      <c r="T21">
        <v>19</v>
      </c>
    </row>
    <row r="22" spans="1:56" x14ac:dyDescent="0.2">
      <c r="A22">
        <v>20</v>
      </c>
      <c r="B22">
        <v>0.13</v>
      </c>
      <c r="H22">
        <v>0.25</v>
      </c>
      <c r="I22">
        <v>0.23</v>
      </c>
      <c r="M22">
        <v>0.03</v>
      </c>
      <c r="P22">
        <v>0.78</v>
      </c>
      <c r="T22">
        <v>20</v>
      </c>
    </row>
    <row r="23" spans="1:56" x14ac:dyDescent="0.2">
      <c r="A23">
        <v>21</v>
      </c>
      <c r="B23">
        <v>0.03</v>
      </c>
      <c r="D23">
        <v>0.21</v>
      </c>
      <c r="E23">
        <v>0.31</v>
      </c>
      <c r="F23">
        <v>0.06</v>
      </c>
      <c r="H23">
        <v>0.1</v>
      </c>
      <c r="I23">
        <v>0.17</v>
      </c>
      <c r="L23">
        <v>0.26</v>
      </c>
      <c r="M23">
        <v>0.05</v>
      </c>
      <c r="O23">
        <v>0.32</v>
      </c>
      <c r="T23">
        <v>21</v>
      </c>
    </row>
    <row r="24" spans="1:56" x14ac:dyDescent="0.2">
      <c r="A24">
        <v>22</v>
      </c>
      <c r="B24">
        <v>0.03</v>
      </c>
      <c r="F24">
        <v>7.0000000000000007E-2</v>
      </c>
      <c r="G24">
        <v>1.41</v>
      </c>
      <c r="H24">
        <v>0.05</v>
      </c>
      <c r="J24">
        <v>0.3</v>
      </c>
      <c r="O24">
        <v>0.1</v>
      </c>
      <c r="T24">
        <v>22</v>
      </c>
    </row>
    <row r="25" spans="1:56" x14ac:dyDescent="0.2">
      <c r="A25">
        <v>23</v>
      </c>
      <c r="C25">
        <v>0.69</v>
      </c>
      <c r="D25">
        <v>0.7</v>
      </c>
      <c r="E25">
        <v>0.09</v>
      </c>
      <c r="F25">
        <v>0.18</v>
      </c>
      <c r="G25">
        <v>0.18</v>
      </c>
      <c r="H25">
        <v>0.08</v>
      </c>
      <c r="I25">
        <v>0.2</v>
      </c>
      <c r="M25">
        <v>0.06</v>
      </c>
      <c r="P25">
        <v>0.32</v>
      </c>
      <c r="T25">
        <v>23</v>
      </c>
    </row>
    <row r="26" spans="1:56" x14ac:dyDescent="0.2">
      <c r="A26">
        <v>24</v>
      </c>
      <c r="B26">
        <v>0.05</v>
      </c>
      <c r="F26">
        <v>0.41</v>
      </c>
      <c r="H26">
        <v>0.28000000000000003</v>
      </c>
      <c r="I26">
        <v>0.5</v>
      </c>
      <c r="J26">
        <v>0.24</v>
      </c>
      <c r="K26">
        <v>0.71</v>
      </c>
      <c r="L26">
        <v>0.67</v>
      </c>
      <c r="M26">
        <v>0.23</v>
      </c>
      <c r="O26">
        <v>0.54</v>
      </c>
      <c r="T26">
        <v>24</v>
      </c>
    </row>
    <row r="27" spans="1:56" x14ac:dyDescent="0.2">
      <c r="A27">
        <v>25</v>
      </c>
      <c r="B27">
        <v>0.08</v>
      </c>
      <c r="E27">
        <v>1.94</v>
      </c>
      <c r="F27">
        <v>0.04</v>
      </c>
      <c r="I27">
        <v>0.05</v>
      </c>
      <c r="J27">
        <v>0.2</v>
      </c>
      <c r="L27">
        <v>0.41</v>
      </c>
      <c r="M27">
        <v>0.31</v>
      </c>
      <c r="O27">
        <v>0.04</v>
      </c>
      <c r="T27">
        <v>25</v>
      </c>
    </row>
    <row r="28" spans="1:56" x14ac:dyDescent="0.2">
      <c r="A28">
        <v>26</v>
      </c>
      <c r="B28">
        <v>0.05</v>
      </c>
      <c r="P28">
        <v>1.3</v>
      </c>
      <c r="T28">
        <v>26</v>
      </c>
    </row>
    <row r="29" spans="1:56" x14ac:dyDescent="0.2">
      <c r="A29">
        <v>27</v>
      </c>
      <c r="B29">
        <v>0.01</v>
      </c>
      <c r="F29">
        <v>0.19</v>
      </c>
      <c r="H29">
        <v>0.13</v>
      </c>
      <c r="I29">
        <v>0.2</v>
      </c>
      <c r="L29">
        <v>0.41</v>
      </c>
      <c r="M29">
        <v>0.1</v>
      </c>
      <c r="T29">
        <v>27</v>
      </c>
    </row>
    <row r="30" spans="1:56" x14ac:dyDescent="0.2">
      <c r="A30">
        <v>28</v>
      </c>
      <c r="B30">
        <v>0.01</v>
      </c>
      <c r="D30">
        <v>0.64</v>
      </c>
      <c r="E30">
        <v>0.5</v>
      </c>
      <c r="H30">
        <v>0.09</v>
      </c>
      <c r="I30">
        <v>0.1</v>
      </c>
      <c r="L30">
        <v>0.1</v>
      </c>
      <c r="M30">
        <v>0.02</v>
      </c>
      <c r="O30">
        <v>0.3</v>
      </c>
      <c r="T30">
        <v>28</v>
      </c>
    </row>
    <row r="31" spans="1:56" x14ac:dyDescent="0.2">
      <c r="A31">
        <v>29</v>
      </c>
      <c r="E31">
        <v>0.06</v>
      </c>
      <c r="I31">
        <v>0.06</v>
      </c>
      <c r="J31">
        <v>0.3</v>
      </c>
      <c r="K31">
        <v>0.46</v>
      </c>
      <c r="L31">
        <v>0.02</v>
      </c>
      <c r="M31">
        <v>0.06</v>
      </c>
      <c r="T31">
        <v>29</v>
      </c>
    </row>
    <row r="32" spans="1:56" x14ac:dyDescent="0.2">
      <c r="A32">
        <v>30</v>
      </c>
      <c r="T32">
        <v>30</v>
      </c>
    </row>
    <row r="33" spans="1:20" x14ac:dyDescent="0.2">
      <c r="A33">
        <v>31</v>
      </c>
      <c r="N33">
        <v>1.8</v>
      </c>
      <c r="P33">
        <v>0.78</v>
      </c>
      <c r="T33">
        <v>31</v>
      </c>
    </row>
    <row r="34" spans="1:20" x14ac:dyDescent="0.2">
      <c r="A34" s="1" t="s">
        <v>37</v>
      </c>
      <c r="B34" s="1">
        <f t="shared" ref="B34:R34" si="16">SUM(B3:B33)</f>
        <v>1.24</v>
      </c>
      <c r="C34" s="1">
        <f t="shared" si="16"/>
        <v>1.76</v>
      </c>
      <c r="D34" s="1">
        <f t="shared" si="16"/>
        <v>2.81</v>
      </c>
      <c r="E34" s="1">
        <f t="shared" si="16"/>
        <v>5.36</v>
      </c>
      <c r="F34" s="1">
        <f t="shared" si="16"/>
        <v>2.4</v>
      </c>
      <c r="G34" s="1">
        <f t="shared" si="16"/>
        <v>2.64</v>
      </c>
      <c r="H34" s="1">
        <f t="shared" si="16"/>
        <v>2.37</v>
      </c>
      <c r="I34" s="1">
        <f t="shared" si="16"/>
        <v>3.52</v>
      </c>
      <c r="J34" s="1">
        <f t="shared" si="16"/>
        <v>2.1800000000000002</v>
      </c>
      <c r="K34" s="1">
        <f t="shared" si="16"/>
        <v>2.39</v>
      </c>
      <c r="L34" s="1">
        <f t="shared" si="16"/>
        <v>3.2200000000000006</v>
      </c>
      <c r="M34" s="1">
        <f t="shared" si="16"/>
        <v>2.2200000000000002</v>
      </c>
      <c r="N34" s="1">
        <f t="shared" si="16"/>
        <v>2.5499999999999998</v>
      </c>
      <c r="O34" s="1">
        <f t="shared" si="16"/>
        <v>2.65</v>
      </c>
      <c r="P34" s="1">
        <f t="shared" si="16"/>
        <v>4.57</v>
      </c>
      <c r="Q34" s="1">
        <f t="shared" si="16"/>
        <v>0.9</v>
      </c>
      <c r="R34" s="1">
        <f t="shared" si="16"/>
        <v>0</v>
      </c>
      <c r="S34" s="1"/>
      <c r="T34" s="1"/>
    </row>
    <row r="36" spans="1:20" x14ac:dyDescent="0.2">
      <c r="A36" s="7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8" spans="1:20" x14ac:dyDescent="0.2">
      <c r="A38">
        <v>1</v>
      </c>
      <c r="T38">
        <v>1</v>
      </c>
    </row>
    <row r="39" spans="1:20" x14ac:dyDescent="0.2">
      <c r="A39">
        <v>2</v>
      </c>
      <c r="T39">
        <v>2</v>
      </c>
    </row>
    <row r="40" spans="1:20" x14ac:dyDescent="0.2">
      <c r="A40">
        <v>3</v>
      </c>
      <c r="D40">
        <v>0.13</v>
      </c>
      <c r="F40">
        <v>0.06</v>
      </c>
      <c r="I40">
        <v>0.12</v>
      </c>
      <c r="L40">
        <v>0.17</v>
      </c>
      <c r="T40">
        <v>3</v>
      </c>
    </row>
    <row r="41" spans="1:20" x14ac:dyDescent="0.2">
      <c r="A41">
        <v>4</v>
      </c>
      <c r="B41">
        <v>0.01</v>
      </c>
      <c r="D41">
        <v>0.2</v>
      </c>
      <c r="E41">
        <v>0.19</v>
      </c>
      <c r="I41">
        <v>0.03</v>
      </c>
      <c r="J41">
        <v>0.2</v>
      </c>
      <c r="M41">
        <v>0.06</v>
      </c>
      <c r="O41">
        <v>0.18</v>
      </c>
      <c r="Q41">
        <v>0.2</v>
      </c>
      <c r="T41">
        <v>4</v>
      </c>
    </row>
    <row r="42" spans="1:20" x14ac:dyDescent="0.2">
      <c r="A42">
        <v>5</v>
      </c>
      <c r="B42">
        <v>0.27</v>
      </c>
      <c r="E42">
        <v>0.37</v>
      </c>
      <c r="F42">
        <v>0.05</v>
      </c>
      <c r="H42">
        <v>0.72</v>
      </c>
      <c r="I42">
        <v>0.27</v>
      </c>
      <c r="L42">
        <v>0.37</v>
      </c>
      <c r="M42">
        <v>0.01</v>
      </c>
      <c r="O42">
        <v>0.13</v>
      </c>
      <c r="P42">
        <v>0.43</v>
      </c>
      <c r="Q42">
        <v>0.8</v>
      </c>
      <c r="T42">
        <v>5</v>
      </c>
    </row>
    <row r="43" spans="1:20" x14ac:dyDescent="0.2">
      <c r="A43">
        <v>6</v>
      </c>
      <c r="B43">
        <v>0.16</v>
      </c>
      <c r="C43">
        <v>1.62</v>
      </c>
      <c r="D43">
        <v>0.63</v>
      </c>
      <c r="E43">
        <v>0.6</v>
      </c>
      <c r="F43">
        <v>0.78</v>
      </c>
      <c r="H43">
        <v>0.21</v>
      </c>
      <c r="I43">
        <v>0.38</v>
      </c>
      <c r="J43">
        <v>0.28999999999999998</v>
      </c>
      <c r="L43">
        <v>0.24</v>
      </c>
      <c r="M43">
        <v>0.21</v>
      </c>
      <c r="O43">
        <v>0.54</v>
      </c>
      <c r="P43">
        <v>0.8</v>
      </c>
      <c r="Q43">
        <v>0.7</v>
      </c>
      <c r="T43">
        <v>6</v>
      </c>
    </row>
    <row r="44" spans="1:20" x14ac:dyDescent="0.2">
      <c r="A44">
        <v>7</v>
      </c>
      <c r="B44">
        <v>0.77</v>
      </c>
      <c r="D44">
        <v>0.73</v>
      </c>
      <c r="E44">
        <v>0.71</v>
      </c>
      <c r="F44">
        <v>0.56000000000000005</v>
      </c>
      <c r="G44">
        <v>1.53</v>
      </c>
      <c r="H44">
        <v>0.75</v>
      </c>
      <c r="I44">
        <v>0.62</v>
      </c>
      <c r="K44">
        <v>0.24</v>
      </c>
      <c r="L44">
        <v>0.49</v>
      </c>
      <c r="M44">
        <v>0.47</v>
      </c>
      <c r="O44">
        <v>0.63</v>
      </c>
      <c r="P44">
        <v>0.62</v>
      </c>
      <c r="Q44">
        <v>0.87</v>
      </c>
      <c r="T44">
        <v>7</v>
      </c>
    </row>
    <row r="45" spans="1:20" x14ac:dyDescent="0.2">
      <c r="A45">
        <v>8</v>
      </c>
      <c r="B45">
        <v>0.24</v>
      </c>
      <c r="C45">
        <v>0.76</v>
      </c>
      <c r="D45">
        <v>0.47</v>
      </c>
      <c r="E45">
        <v>0.59</v>
      </c>
      <c r="F45">
        <v>0.34</v>
      </c>
      <c r="G45">
        <v>0.54</v>
      </c>
      <c r="I45">
        <v>0.57999999999999996</v>
      </c>
      <c r="J45">
        <v>0.79</v>
      </c>
      <c r="L45">
        <v>0.45</v>
      </c>
      <c r="M45">
        <v>0.09</v>
      </c>
      <c r="O45">
        <v>0.45</v>
      </c>
      <c r="P45">
        <v>0.46</v>
      </c>
      <c r="Q45">
        <v>0.65</v>
      </c>
      <c r="T45">
        <v>8</v>
      </c>
    </row>
    <row r="46" spans="1:20" x14ac:dyDescent="0.2">
      <c r="A46">
        <v>9</v>
      </c>
      <c r="B46">
        <v>0.21</v>
      </c>
      <c r="C46">
        <v>0.5</v>
      </c>
      <c r="E46">
        <v>0.18</v>
      </c>
      <c r="G46">
        <v>0.55000000000000004</v>
      </c>
      <c r="J46">
        <v>0.49</v>
      </c>
      <c r="K46">
        <v>1.51</v>
      </c>
      <c r="M46">
        <v>0.3</v>
      </c>
      <c r="Q46">
        <v>0.68</v>
      </c>
      <c r="T46">
        <v>9</v>
      </c>
    </row>
    <row r="47" spans="1:20" x14ac:dyDescent="0.2">
      <c r="A47">
        <v>10</v>
      </c>
      <c r="K47">
        <v>0.79</v>
      </c>
      <c r="N47">
        <v>1.43</v>
      </c>
      <c r="T47">
        <v>10</v>
      </c>
    </row>
    <row r="48" spans="1:20" x14ac:dyDescent="0.2">
      <c r="A48">
        <v>11</v>
      </c>
      <c r="T48">
        <v>11</v>
      </c>
    </row>
    <row r="49" spans="1:20" x14ac:dyDescent="0.2">
      <c r="A49">
        <v>12</v>
      </c>
      <c r="T49">
        <v>12</v>
      </c>
    </row>
    <row r="50" spans="1:20" x14ac:dyDescent="0.2">
      <c r="A50">
        <v>13</v>
      </c>
      <c r="T50">
        <v>13</v>
      </c>
    </row>
    <row r="51" spans="1:20" x14ac:dyDescent="0.2">
      <c r="A51">
        <v>14</v>
      </c>
      <c r="T51">
        <v>14</v>
      </c>
    </row>
    <row r="52" spans="1:20" x14ac:dyDescent="0.2">
      <c r="A52">
        <v>15</v>
      </c>
      <c r="C52">
        <v>0.13</v>
      </c>
      <c r="T52">
        <v>15</v>
      </c>
    </row>
    <row r="53" spans="1:20" x14ac:dyDescent="0.2">
      <c r="A53">
        <v>16</v>
      </c>
      <c r="F53">
        <v>0.08</v>
      </c>
      <c r="I53">
        <v>0.06</v>
      </c>
      <c r="L53">
        <v>0.05</v>
      </c>
      <c r="T53">
        <v>16</v>
      </c>
    </row>
    <row r="54" spans="1:20" x14ac:dyDescent="0.2">
      <c r="A54">
        <v>17</v>
      </c>
      <c r="B54">
        <v>0.18</v>
      </c>
      <c r="D54">
        <v>0.36</v>
      </c>
      <c r="E54">
        <v>0.31</v>
      </c>
      <c r="F54">
        <v>0.44</v>
      </c>
      <c r="G54">
        <v>0.09</v>
      </c>
      <c r="I54">
        <v>0.15</v>
      </c>
      <c r="L54">
        <v>0.18</v>
      </c>
      <c r="M54">
        <v>0.13</v>
      </c>
      <c r="O54">
        <v>0.27</v>
      </c>
      <c r="P54">
        <v>0.51</v>
      </c>
      <c r="Q54">
        <v>0.22</v>
      </c>
      <c r="T54">
        <v>17</v>
      </c>
    </row>
    <row r="55" spans="1:20" x14ac:dyDescent="0.2">
      <c r="A55">
        <v>18</v>
      </c>
      <c r="B55">
        <v>0.13</v>
      </c>
      <c r="D55">
        <v>0.35</v>
      </c>
      <c r="E55">
        <v>0.27</v>
      </c>
      <c r="F55">
        <v>0.4</v>
      </c>
      <c r="G55">
        <v>0.22</v>
      </c>
      <c r="I55">
        <v>0.23</v>
      </c>
      <c r="K55">
        <v>0.71</v>
      </c>
      <c r="L55">
        <v>0.15</v>
      </c>
      <c r="M55">
        <v>7.0000000000000007E-2</v>
      </c>
      <c r="P55">
        <v>0.45</v>
      </c>
      <c r="T55">
        <v>18</v>
      </c>
    </row>
    <row r="56" spans="1:20" x14ac:dyDescent="0.2">
      <c r="A56">
        <v>19</v>
      </c>
      <c r="B56">
        <v>0.14000000000000001</v>
      </c>
      <c r="C56">
        <v>0.2</v>
      </c>
      <c r="E56">
        <v>0.46</v>
      </c>
      <c r="F56">
        <v>0.05</v>
      </c>
      <c r="G56">
        <v>0.42</v>
      </c>
      <c r="I56">
        <v>0.12</v>
      </c>
      <c r="J56">
        <v>0.46</v>
      </c>
      <c r="M56">
        <v>0.14000000000000001</v>
      </c>
      <c r="O56">
        <v>0.41</v>
      </c>
      <c r="P56">
        <v>0.12</v>
      </c>
      <c r="Q56">
        <v>0.15</v>
      </c>
      <c r="T56">
        <v>19</v>
      </c>
    </row>
    <row r="57" spans="1:20" x14ac:dyDescent="0.2">
      <c r="A57">
        <v>20</v>
      </c>
      <c r="B57">
        <v>0.05</v>
      </c>
      <c r="D57">
        <v>0.08</v>
      </c>
      <c r="E57">
        <v>0.11</v>
      </c>
      <c r="G57">
        <v>7.0000000000000007E-2</v>
      </c>
      <c r="H57">
        <v>0.49</v>
      </c>
      <c r="I57">
        <v>0.08</v>
      </c>
      <c r="J57">
        <v>0.06</v>
      </c>
      <c r="L57">
        <v>0.17</v>
      </c>
      <c r="M57">
        <v>0.06</v>
      </c>
      <c r="O57">
        <v>0.1</v>
      </c>
      <c r="T57">
        <v>20</v>
      </c>
    </row>
    <row r="58" spans="1:20" x14ac:dyDescent="0.2">
      <c r="A58">
        <v>21</v>
      </c>
      <c r="B58">
        <v>0.26</v>
      </c>
      <c r="E58">
        <v>0.31</v>
      </c>
      <c r="F58">
        <v>0.2</v>
      </c>
      <c r="G58">
        <v>0.05</v>
      </c>
      <c r="H58">
        <v>0.02</v>
      </c>
      <c r="I58">
        <v>0.23</v>
      </c>
      <c r="J58">
        <v>0.31</v>
      </c>
      <c r="M58">
        <v>0.22</v>
      </c>
      <c r="P58">
        <v>0.14000000000000001</v>
      </c>
      <c r="T58">
        <v>21</v>
      </c>
    </row>
    <row r="59" spans="1:20" x14ac:dyDescent="0.2">
      <c r="A59">
        <v>22</v>
      </c>
      <c r="D59">
        <v>0.26</v>
      </c>
      <c r="F59">
        <v>0.05</v>
      </c>
      <c r="H59">
        <v>0.3</v>
      </c>
      <c r="I59">
        <v>0.2</v>
      </c>
      <c r="O59">
        <v>0.25</v>
      </c>
      <c r="T59">
        <v>22</v>
      </c>
    </row>
    <row r="60" spans="1:20" x14ac:dyDescent="0.2">
      <c r="A60">
        <v>23</v>
      </c>
      <c r="E60">
        <v>0.2</v>
      </c>
      <c r="F60">
        <v>0.1</v>
      </c>
      <c r="H60">
        <v>0.22</v>
      </c>
      <c r="I60">
        <v>0.06</v>
      </c>
      <c r="J60">
        <v>0.08</v>
      </c>
      <c r="M60">
        <v>0.32</v>
      </c>
      <c r="O60">
        <v>0.06</v>
      </c>
      <c r="T60">
        <v>23</v>
      </c>
    </row>
    <row r="61" spans="1:20" x14ac:dyDescent="0.2">
      <c r="A61">
        <v>24</v>
      </c>
      <c r="B61">
        <v>0.01</v>
      </c>
      <c r="D61">
        <v>0.24</v>
      </c>
      <c r="F61">
        <v>0.06</v>
      </c>
      <c r="H61">
        <v>0.12</v>
      </c>
      <c r="I61">
        <v>0.13</v>
      </c>
      <c r="L61">
        <v>0.27</v>
      </c>
      <c r="N61">
        <v>1.24</v>
      </c>
      <c r="O61">
        <v>0.15</v>
      </c>
      <c r="T61">
        <v>24</v>
      </c>
    </row>
    <row r="62" spans="1:20" x14ac:dyDescent="0.2">
      <c r="A62">
        <v>25</v>
      </c>
      <c r="B62">
        <v>7.0000000000000007E-2</v>
      </c>
      <c r="E62">
        <v>0.22</v>
      </c>
      <c r="J62">
        <v>0.02</v>
      </c>
      <c r="L62">
        <v>0.08</v>
      </c>
      <c r="M62">
        <v>0.11</v>
      </c>
      <c r="P62">
        <v>0.33</v>
      </c>
      <c r="T62">
        <v>25</v>
      </c>
    </row>
    <row r="63" spans="1:20" x14ac:dyDescent="0.2">
      <c r="A63">
        <v>26</v>
      </c>
      <c r="N63">
        <v>0.08</v>
      </c>
      <c r="T63">
        <v>26</v>
      </c>
    </row>
    <row r="64" spans="1:20" x14ac:dyDescent="0.2">
      <c r="A64">
        <v>27</v>
      </c>
      <c r="C64">
        <v>0.62</v>
      </c>
      <c r="T64">
        <v>27</v>
      </c>
    </row>
    <row r="65" spans="1:20" x14ac:dyDescent="0.2">
      <c r="A65">
        <v>28</v>
      </c>
      <c r="T65">
        <v>28</v>
      </c>
    </row>
    <row r="66" spans="1:20" x14ac:dyDescent="0.2">
      <c r="A66">
        <v>29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s="1" t="s">
        <v>37</v>
      </c>
      <c r="B69" s="1">
        <f t="shared" ref="B69:R69" si="17">SUM(B38:B68)</f>
        <v>2.4999999999999996</v>
      </c>
      <c r="C69" s="1">
        <f t="shared" si="17"/>
        <v>3.83</v>
      </c>
      <c r="D69" s="1">
        <f t="shared" si="17"/>
        <v>3.45</v>
      </c>
      <c r="E69" s="1">
        <f t="shared" si="17"/>
        <v>4.5199999999999996</v>
      </c>
      <c r="F69" s="1">
        <f t="shared" si="17"/>
        <v>3.1700000000000004</v>
      </c>
      <c r="G69" s="1">
        <f t="shared" si="17"/>
        <v>3.4699999999999998</v>
      </c>
      <c r="H69" s="1">
        <f t="shared" si="17"/>
        <v>2.83</v>
      </c>
      <c r="I69" s="1">
        <f t="shared" si="17"/>
        <v>3.2600000000000002</v>
      </c>
      <c r="J69" s="1">
        <f t="shared" si="17"/>
        <v>2.7</v>
      </c>
      <c r="K69" s="1">
        <f t="shared" si="17"/>
        <v>3.25</v>
      </c>
      <c r="L69" s="1">
        <f t="shared" si="17"/>
        <v>2.62</v>
      </c>
      <c r="M69" s="1">
        <f t="shared" si="17"/>
        <v>2.19</v>
      </c>
      <c r="N69" s="1">
        <f t="shared" si="17"/>
        <v>2.75</v>
      </c>
      <c r="O69" s="1">
        <f t="shared" si="17"/>
        <v>3.1700000000000004</v>
      </c>
      <c r="P69" s="1">
        <f t="shared" si="17"/>
        <v>3.8600000000000008</v>
      </c>
      <c r="Q69" s="1">
        <f t="shared" si="17"/>
        <v>4.2700000000000005</v>
      </c>
      <c r="R69" s="1">
        <f t="shared" si="17"/>
        <v>0</v>
      </c>
      <c r="S69" s="1"/>
      <c r="T69" s="1"/>
    </row>
    <row r="71" spans="1:20" x14ac:dyDescent="0.2">
      <c r="A71" s="7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3" spans="1:20" x14ac:dyDescent="0.2">
      <c r="A73">
        <v>1</v>
      </c>
      <c r="Q73">
        <v>0.24</v>
      </c>
      <c r="T73">
        <v>1</v>
      </c>
    </row>
    <row r="74" spans="1:20" x14ac:dyDescent="0.2">
      <c r="A74">
        <v>2</v>
      </c>
      <c r="Q74">
        <v>0.6</v>
      </c>
      <c r="T74">
        <v>2</v>
      </c>
    </row>
    <row r="75" spans="1:20" x14ac:dyDescent="0.2">
      <c r="A75">
        <v>3</v>
      </c>
      <c r="B75">
        <v>0.14000000000000001</v>
      </c>
      <c r="C75">
        <v>0.2</v>
      </c>
      <c r="D75">
        <v>0.15</v>
      </c>
      <c r="E75">
        <v>0.23</v>
      </c>
      <c r="F75">
        <v>0.15</v>
      </c>
      <c r="G75">
        <v>0.51</v>
      </c>
      <c r="H75">
        <v>0.15</v>
      </c>
      <c r="I75">
        <v>0.18</v>
      </c>
      <c r="K75">
        <v>0.2</v>
      </c>
      <c r="L75">
        <v>0.18</v>
      </c>
      <c r="M75">
        <v>0.18</v>
      </c>
      <c r="O75">
        <v>0.18</v>
      </c>
      <c r="T75">
        <v>3</v>
      </c>
    </row>
    <row r="76" spans="1:20" x14ac:dyDescent="0.2">
      <c r="A76">
        <v>4</v>
      </c>
      <c r="B76">
        <v>0.09</v>
      </c>
      <c r="D76">
        <v>0.08</v>
      </c>
      <c r="F76">
        <v>0.05</v>
      </c>
      <c r="G76">
        <v>0.1</v>
      </c>
      <c r="H76">
        <v>0.12</v>
      </c>
      <c r="I76">
        <v>0.1</v>
      </c>
      <c r="J76">
        <v>0.13</v>
      </c>
      <c r="L76">
        <v>0.09</v>
      </c>
      <c r="M76">
        <v>0.02</v>
      </c>
      <c r="O76">
        <v>0.12</v>
      </c>
      <c r="P76">
        <v>0.33</v>
      </c>
      <c r="T76">
        <v>4</v>
      </c>
    </row>
    <row r="77" spans="1:20" x14ac:dyDescent="0.2">
      <c r="A77">
        <v>5</v>
      </c>
      <c r="E77">
        <v>0.2</v>
      </c>
      <c r="F77">
        <v>0.01</v>
      </c>
      <c r="G77">
        <v>0.1</v>
      </c>
      <c r="I77">
        <v>0.06</v>
      </c>
      <c r="J77">
        <v>0.14000000000000001</v>
      </c>
      <c r="M77">
        <v>0.06</v>
      </c>
      <c r="P77">
        <v>0.03</v>
      </c>
      <c r="T77">
        <v>5</v>
      </c>
    </row>
    <row r="78" spans="1:20" x14ac:dyDescent="0.2">
      <c r="A78">
        <v>6</v>
      </c>
      <c r="T78">
        <v>6</v>
      </c>
    </row>
    <row r="79" spans="1:20" x14ac:dyDescent="0.2">
      <c r="A79">
        <v>7</v>
      </c>
      <c r="B79">
        <v>0.02</v>
      </c>
      <c r="C79">
        <v>0.15</v>
      </c>
      <c r="F79">
        <v>0.01</v>
      </c>
      <c r="I79">
        <v>0.05</v>
      </c>
      <c r="L79">
        <v>0.04</v>
      </c>
      <c r="M79">
        <v>0.02</v>
      </c>
      <c r="O79">
        <v>0.03</v>
      </c>
      <c r="T79">
        <v>7</v>
      </c>
    </row>
    <row r="80" spans="1:20" x14ac:dyDescent="0.2">
      <c r="A80">
        <v>8</v>
      </c>
      <c r="G80">
        <v>0.02</v>
      </c>
      <c r="H80">
        <v>0.05</v>
      </c>
      <c r="I80">
        <v>0.02</v>
      </c>
      <c r="J80">
        <v>0.04</v>
      </c>
      <c r="K80">
        <v>0.32</v>
      </c>
      <c r="T80">
        <v>8</v>
      </c>
    </row>
    <row r="81" spans="1:20" x14ac:dyDescent="0.2">
      <c r="A81">
        <v>9</v>
      </c>
      <c r="T81">
        <v>9</v>
      </c>
    </row>
    <row r="82" spans="1:20" x14ac:dyDescent="0.2">
      <c r="A82">
        <v>10</v>
      </c>
      <c r="B82">
        <v>0.01</v>
      </c>
      <c r="E82">
        <v>0.13</v>
      </c>
      <c r="F82">
        <v>0.08</v>
      </c>
      <c r="I82">
        <v>0.08</v>
      </c>
      <c r="O82">
        <v>7.0000000000000007E-2</v>
      </c>
      <c r="P82">
        <v>0.06</v>
      </c>
      <c r="Q82">
        <v>0.1</v>
      </c>
      <c r="T82">
        <v>10</v>
      </c>
    </row>
    <row r="83" spans="1:20" x14ac:dyDescent="0.2">
      <c r="A83">
        <v>11</v>
      </c>
      <c r="B83">
        <v>7.0000000000000007E-2</v>
      </c>
      <c r="E83">
        <v>0.06</v>
      </c>
      <c r="F83">
        <v>0.5</v>
      </c>
      <c r="G83">
        <v>0.02</v>
      </c>
      <c r="H83">
        <v>0.4</v>
      </c>
      <c r="I83">
        <v>0.34</v>
      </c>
      <c r="L83">
        <v>0.25</v>
      </c>
      <c r="M83">
        <v>0.1</v>
      </c>
      <c r="O83">
        <v>0.25</v>
      </c>
      <c r="P83">
        <v>0.2</v>
      </c>
      <c r="Q83">
        <v>0.1</v>
      </c>
      <c r="T83">
        <v>11</v>
      </c>
    </row>
    <row r="84" spans="1:20" x14ac:dyDescent="0.2">
      <c r="A84">
        <v>12</v>
      </c>
      <c r="B84">
        <v>0.28000000000000003</v>
      </c>
      <c r="D84">
        <v>0.28999999999999998</v>
      </c>
      <c r="E84">
        <v>0.09</v>
      </c>
      <c r="I84">
        <v>0.02</v>
      </c>
      <c r="J84">
        <v>0.35</v>
      </c>
      <c r="M84">
        <v>0.08</v>
      </c>
      <c r="Q84">
        <v>0.3</v>
      </c>
      <c r="T84">
        <v>12</v>
      </c>
    </row>
    <row r="85" spans="1:20" x14ac:dyDescent="0.2">
      <c r="A85">
        <v>13</v>
      </c>
      <c r="G85">
        <v>0.28000000000000003</v>
      </c>
      <c r="T85">
        <v>13</v>
      </c>
    </row>
    <row r="86" spans="1:20" x14ac:dyDescent="0.2">
      <c r="A86">
        <v>14</v>
      </c>
      <c r="N86">
        <v>0.53</v>
      </c>
      <c r="T86">
        <v>14</v>
      </c>
    </row>
    <row r="87" spans="1:20" x14ac:dyDescent="0.2">
      <c r="A87">
        <v>15</v>
      </c>
      <c r="T87">
        <v>15</v>
      </c>
    </row>
    <row r="88" spans="1:20" x14ac:dyDescent="0.2">
      <c r="A88">
        <v>16</v>
      </c>
      <c r="T88">
        <v>16</v>
      </c>
    </row>
    <row r="89" spans="1:20" x14ac:dyDescent="0.2">
      <c r="A89">
        <v>17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T91">
        <v>19</v>
      </c>
    </row>
    <row r="92" spans="1:20" x14ac:dyDescent="0.2">
      <c r="A92">
        <v>20</v>
      </c>
      <c r="T92">
        <v>20</v>
      </c>
    </row>
    <row r="93" spans="1:20" x14ac:dyDescent="0.2">
      <c r="A93">
        <v>21</v>
      </c>
      <c r="D93">
        <v>0.15</v>
      </c>
      <c r="H93">
        <v>7.0000000000000007E-2</v>
      </c>
      <c r="T93">
        <v>21</v>
      </c>
    </row>
    <row r="94" spans="1:20" x14ac:dyDescent="0.2">
      <c r="A94">
        <v>22</v>
      </c>
      <c r="B94">
        <v>0.11</v>
      </c>
      <c r="C94">
        <v>0.2</v>
      </c>
      <c r="D94">
        <v>0.15</v>
      </c>
      <c r="E94">
        <v>0.12</v>
      </c>
      <c r="F94">
        <v>0.18</v>
      </c>
      <c r="G94">
        <v>0.08</v>
      </c>
      <c r="H94">
        <v>7.0000000000000007E-2</v>
      </c>
      <c r="I94">
        <v>0.13</v>
      </c>
      <c r="K94">
        <v>0.33</v>
      </c>
      <c r="L94">
        <v>0.09</v>
      </c>
      <c r="M94">
        <v>0.25</v>
      </c>
      <c r="O94">
        <v>0.21</v>
      </c>
      <c r="P94">
        <v>0.15</v>
      </c>
      <c r="Q94">
        <v>0.18</v>
      </c>
      <c r="T94">
        <v>22</v>
      </c>
    </row>
    <row r="95" spans="1:20" x14ac:dyDescent="0.2">
      <c r="A95">
        <v>23</v>
      </c>
      <c r="F95">
        <v>0.03</v>
      </c>
      <c r="H95">
        <v>0.27</v>
      </c>
      <c r="I95">
        <v>0.05</v>
      </c>
      <c r="J95">
        <v>0.09</v>
      </c>
      <c r="O95">
        <v>0.02</v>
      </c>
      <c r="T95">
        <v>23</v>
      </c>
    </row>
    <row r="96" spans="1:20" x14ac:dyDescent="0.2">
      <c r="A96">
        <v>24</v>
      </c>
      <c r="B96">
        <v>0.06</v>
      </c>
      <c r="C96">
        <v>0.33</v>
      </c>
      <c r="D96">
        <v>0.2</v>
      </c>
      <c r="E96">
        <v>0.25</v>
      </c>
      <c r="F96">
        <v>0.13</v>
      </c>
      <c r="I96">
        <v>0.3</v>
      </c>
      <c r="L96">
        <v>0.21</v>
      </c>
      <c r="M96">
        <v>0.18</v>
      </c>
      <c r="P96">
        <v>0.17</v>
      </c>
      <c r="T96">
        <v>24</v>
      </c>
    </row>
    <row r="97" spans="1:20" x14ac:dyDescent="0.2">
      <c r="A97">
        <v>25</v>
      </c>
      <c r="B97">
        <v>0.01</v>
      </c>
      <c r="F97">
        <v>0.01</v>
      </c>
      <c r="I97">
        <v>0.02</v>
      </c>
      <c r="J97">
        <v>0.18</v>
      </c>
      <c r="K97">
        <v>0.28000000000000003</v>
      </c>
      <c r="T97">
        <v>25</v>
      </c>
    </row>
    <row r="98" spans="1:20" x14ac:dyDescent="0.2">
      <c r="A98">
        <v>26</v>
      </c>
      <c r="N98">
        <v>0.13</v>
      </c>
      <c r="T98">
        <v>26</v>
      </c>
    </row>
    <row r="99" spans="1:20" x14ac:dyDescent="0.2">
      <c r="A99">
        <v>27</v>
      </c>
      <c r="G99">
        <v>0.22</v>
      </c>
      <c r="M99">
        <v>0.06</v>
      </c>
      <c r="T99">
        <v>27</v>
      </c>
    </row>
    <row r="100" spans="1:20" x14ac:dyDescent="0.2">
      <c r="A100">
        <v>28</v>
      </c>
      <c r="T100">
        <v>28</v>
      </c>
    </row>
    <row r="101" spans="1:20" x14ac:dyDescent="0.2">
      <c r="A101">
        <v>29</v>
      </c>
      <c r="B101">
        <v>0.02</v>
      </c>
      <c r="D101">
        <v>0.1</v>
      </c>
      <c r="E101">
        <v>0.04</v>
      </c>
      <c r="F101">
        <v>0.06</v>
      </c>
      <c r="I101">
        <v>0.1</v>
      </c>
      <c r="J101">
        <v>0.01</v>
      </c>
      <c r="M101">
        <v>0.05</v>
      </c>
      <c r="O101">
        <v>0.02</v>
      </c>
      <c r="T101">
        <v>29</v>
      </c>
    </row>
    <row r="102" spans="1:20" x14ac:dyDescent="0.2">
      <c r="A102">
        <v>30</v>
      </c>
      <c r="F102">
        <v>0.03</v>
      </c>
      <c r="I102">
        <v>0.02</v>
      </c>
      <c r="L102">
        <v>0.03</v>
      </c>
      <c r="T102">
        <v>30</v>
      </c>
    </row>
    <row r="103" spans="1:20" x14ac:dyDescent="0.2">
      <c r="A103">
        <v>31</v>
      </c>
      <c r="B103">
        <v>0.33</v>
      </c>
      <c r="C103">
        <v>0.45</v>
      </c>
      <c r="D103">
        <v>0.2</v>
      </c>
      <c r="E103">
        <v>0.42</v>
      </c>
      <c r="F103">
        <v>0.5</v>
      </c>
      <c r="H103">
        <v>0.2</v>
      </c>
      <c r="I103">
        <v>0.51</v>
      </c>
      <c r="K103">
        <v>0.3</v>
      </c>
      <c r="L103">
        <v>0.5</v>
      </c>
      <c r="M103">
        <v>0.21</v>
      </c>
      <c r="N103">
        <v>0.26</v>
      </c>
      <c r="O103">
        <v>0.48</v>
      </c>
      <c r="P103">
        <v>0.46</v>
      </c>
      <c r="Q103">
        <v>0.2</v>
      </c>
      <c r="T103">
        <v>31</v>
      </c>
    </row>
    <row r="104" spans="1:20" x14ac:dyDescent="0.2">
      <c r="A104" s="1" t="s">
        <v>37</v>
      </c>
      <c r="B104" s="1">
        <f t="shared" ref="B104:Q104" si="18">SUM(B73:B103)</f>
        <v>1.1400000000000001</v>
      </c>
      <c r="C104" s="1">
        <f t="shared" si="18"/>
        <v>1.33</v>
      </c>
      <c r="D104" s="1">
        <f t="shared" si="18"/>
        <v>1.32</v>
      </c>
      <c r="E104" s="1">
        <f t="shared" si="18"/>
        <v>1.54</v>
      </c>
      <c r="F104" s="1">
        <f t="shared" si="18"/>
        <v>1.7400000000000002</v>
      </c>
      <c r="G104" s="1">
        <f t="shared" si="18"/>
        <v>1.33</v>
      </c>
      <c r="H104" s="1">
        <f t="shared" si="18"/>
        <v>1.33</v>
      </c>
      <c r="I104" s="1">
        <f t="shared" si="18"/>
        <v>1.9800000000000002</v>
      </c>
      <c r="J104" s="1">
        <f t="shared" si="18"/>
        <v>0.94</v>
      </c>
      <c r="K104" s="1">
        <f t="shared" si="18"/>
        <v>1.4300000000000002</v>
      </c>
      <c r="L104" s="1">
        <f t="shared" si="18"/>
        <v>1.3900000000000001</v>
      </c>
      <c r="M104" s="1">
        <f t="shared" si="18"/>
        <v>1.21</v>
      </c>
      <c r="N104" s="1">
        <f t="shared" si="18"/>
        <v>0.92</v>
      </c>
      <c r="O104" s="1">
        <f t="shared" si="18"/>
        <v>1.38</v>
      </c>
      <c r="P104" s="1">
        <f t="shared" si="18"/>
        <v>1.4000000000000001</v>
      </c>
      <c r="Q104" s="1">
        <f t="shared" si="18"/>
        <v>1.72</v>
      </c>
      <c r="R104" s="1">
        <v>1.85</v>
      </c>
      <c r="S104" s="1"/>
      <c r="T104" s="1"/>
    </row>
    <row r="106" spans="1:20" x14ac:dyDescent="0.2">
      <c r="A106" s="7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  <c r="S106" t="s">
        <v>33</v>
      </c>
    </row>
    <row r="107" spans="1:20" x14ac:dyDescent="0.2">
      <c r="F107" t="s">
        <v>33</v>
      </c>
      <c r="S107" t="s">
        <v>33</v>
      </c>
    </row>
    <row r="108" spans="1:20" x14ac:dyDescent="0.2">
      <c r="A108">
        <v>1</v>
      </c>
      <c r="B108">
        <v>0.12</v>
      </c>
      <c r="D108">
        <v>0.35</v>
      </c>
      <c r="E108">
        <v>0.1</v>
      </c>
      <c r="F108">
        <v>0.08</v>
      </c>
      <c r="G108">
        <v>0.37</v>
      </c>
      <c r="H108">
        <v>0.3</v>
      </c>
      <c r="I108">
        <v>0.05</v>
      </c>
      <c r="J108">
        <v>0.48</v>
      </c>
      <c r="K108">
        <v>0.21</v>
      </c>
      <c r="L108">
        <v>0.05</v>
      </c>
      <c r="M108">
        <v>0.12</v>
      </c>
      <c r="N108">
        <v>0.26</v>
      </c>
      <c r="Q108">
        <v>0.2</v>
      </c>
      <c r="S108" t="s">
        <v>33</v>
      </c>
      <c r="T108">
        <v>1</v>
      </c>
    </row>
    <row r="109" spans="1:20" x14ac:dyDescent="0.2">
      <c r="A109">
        <v>2</v>
      </c>
      <c r="D109">
        <v>0.02</v>
      </c>
      <c r="E109">
        <v>0.02</v>
      </c>
      <c r="F109" t="s">
        <v>33</v>
      </c>
      <c r="G109">
        <v>0.03</v>
      </c>
      <c r="H109">
        <v>0.05</v>
      </c>
      <c r="K109">
        <v>0.12</v>
      </c>
      <c r="N109">
        <v>0.05</v>
      </c>
      <c r="S109" t="s">
        <v>33</v>
      </c>
      <c r="T109">
        <v>2</v>
      </c>
    </row>
    <row r="110" spans="1:20" x14ac:dyDescent="0.2">
      <c r="A110">
        <v>3</v>
      </c>
      <c r="T110">
        <v>3</v>
      </c>
    </row>
    <row r="111" spans="1:20" x14ac:dyDescent="0.2">
      <c r="A111">
        <v>4</v>
      </c>
      <c r="T111">
        <v>4</v>
      </c>
    </row>
    <row r="112" spans="1:20" x14ac:dyDescent="0.2">
      <c r="A112">
        <v>5</v>
      </c>
      <c r="T112">
        <v>5</v>
      </c>
    </row>
    <row r="113" spans="1:20" x14ac:dyDescent="0.2">
      <c r="A113">
        <v>6</v>
      </c>
      <c r="T113">
        <v>6</v>
      </c>
    </row>
    <row r="114" spans="1:20" x14ac:dyDescent="0.2">
      <c r="A114">
        <v>7</v>
      </c>
      <c r="T114">
        <v>7</v>
      </c>
    </row>
    <row r="115" spans="1:20" x14ac:dyDescent="0.2">
      <c r="A115">
        <v>8</v>
      </c>
      <c r="E115">
        <v>0.02</v>
      </c>
      <c r="F115">
        <v>0.01</v>
      </c>
      <c r="Q115">
        <v>0.06</v>
      </c>
      <c r="T115">
        <v>8</v>
      </c>
    </row>
    <row r="116" spans="1:20" x14ac:dyDescent="0.2">
      <c r="A116">
        <v>9</v>
      </c>
      <c r="C116">
        <v>0.15</v>
      </c>
      <c r="F116">
        <v>0.06</v>
      </c>
      <c r="I116">
        <v>0.1</v>
      </c>
      <c r="M116">
        <v>0.05</v>
      </c>
      <c r="O116">
        <v>0.18</v>
      </c>
      <c r="T116">
        <v>9</v>
      </c>
    </row>
    <row r="117" spans="1:20" x14ac:dyDescent="0.2">
      <c r="A117">
        <v>10</v>
      </c>
      <c r="B117">
        <v>0.09</v>
      </c>
      <c r="C117">
        <v>0.16</v>
      </c>
      <c r="D117">
        <v>0.13</v>
      </c>
      <c r="E117">
        <v>0.12</v>
      </c>
      <c r="F117">
        <v>0.22</v>
      </c>
      <c r="G117">
        <v>0.05</v>
      </c>
      <c r="I117">
        <v>0.08</v>
      </c>
      <c r="J117">
        <v>7.0000000000000007E-2</v>
      </c>
      <c r="K117">
        <v>0.06</v>
      </c>
      <c r="L117">
        <v>0.02</v>
      </c>
      <c r="M117">
        <v>0.26</v>
      </c>
      <c r="P117">
        <v>0.12</v>
      </c>
      <c r="Q117">
        <v>0.3</v>
      </c>
      <c r="T117">
        <v>10</v>
      </c>
    </row>
    <row r="118" spans="1:20" x14ac:dyDescent="0.2">
      <c r="A118">
        <v>11</v>
      </c>
      <c r="B118">
        <v>0.19</v>
      </c>
      <c r="C118">
        <v>0.17</v>
      </c>
      <c r="D118">
        <v>0.25</v>
      </c>
      <c r="F118">
        <v>0.42</v>
      </c>
      <c r="G118">
        <v>7.0000000000000007E-2</v>
      </c>
      <c r="H118">
        <v>0.2</v>
      </c>
      <c r="I118">
        <v>0.26</v>
      </c>
      <c r="K118">
        <v>0.13</v>
      </c>
      <c r="L118">
        <v>0.23</v>
      </c>
      <c r="M118">
        <v>0.02</v>
      </c>
      <c r="P118">
        <v>0.21</v>
      </c>
      <c r="T118">
        <v>11</v>
      </c>
    </row>
    <row r="119" spans="1:20" x14ac:dyDescent="0.2">
      <c r="A119">
        <v>12</v>
      </c>
      <c r="E119">
        <v>0.26</v>
      </c>
      <c r="G119">
        <v>0.2</v>
      </c>
      <c r="J119">
        <v>0.21</v>
      </c>
      <c r="K119">
        <v>0.27</v>
      </c>
      <c r="M119">
        <v>0.1</v>
      </c>
      <c r="N119">
        <v>0.14000000000000001</v>
      </c>
      <c r="O119">
        <v>0.22</v>
      </c>
      <c r="Q119">
        <v>0.18</v>
      </c>
      <c r="S119" t="s">
        <v>33</v>
      </c>
      <c r="T119">
        <v>12</v>
      </c>
    </row>
    <row r="120" spans="1:20" x14ac:dyDescent="0.2">
      <c r="A120">
        <v>13</v>
      </c>
      <c r="K120">
        <v>0.05</v>
      </c>
      <c r="T120">
        <v>13</v>
      </c>
    </row>
    <row r="121" spans="1:20" x14ac:dyDescent="0.2">
      <c r="A121">
        <v>14</v>
      </c>
      <c r="T121">
        <v>14</v>
      </c>
    </row>
    <row r="122" spans="1:20" x14ac:dyDescent="0.2">
      <c r="A122">
        <v>15</v>
      </c>
      <c r="B122">
        <v>0.03</v>
      </c>
      <c r="F122">
        <v>0.04</v>
      </c>
      <c r="H122">
        <v>0.12</v>
      </c>
      <c r="I122">
        <v>0.1</v>
      </c>
      <c r="L122">
        <v>0.09</v>
      </c>
      <c r="P122">
        <v>7.0000000000000007E-2</v>
      </c>
      <c r="T122">
        <v>15</v>
      </c>
    </row>
    <row r="123" spans="1:20" x14ac:dyDescent="0.2">
      <c r="A123">
        <v>16</v>
      </c>
      <c r="B123">
        <v>0.13</v>
      </c>
      <c r="D123">
        <v>0.11</v>
      </c>
      <c r="E123">
        <v>0.15</v>
      </c>
      <c r="F123">
        <v>0.21</v>
      </c>
      <c r="G123">
        <v>0.02</v>
      </c>
      <c r="H123">
        <v>0.32</v>
      </c>
      <c r="I123">
        <v>0.11</v>
      </c>
      <c r="J123">
        <v>0.09</v>
      </c>
      <c r="L123">
        <v>0.16</v>
      </c>
      <c r="M123">
        <v>0.05</v>
      </c>
      <c r="O123">
        <v>0.12</v>
      </c>
      <c r="P123">
        <v>0.24</v>
      </c>
      <c r="Q123">
        <v>0.1</v>
      </c>
      <c r="S123" t="s">
        <v>33</v>
      </c>
      <c r="T123">
        <v>16</v>
      </c>
    </row>
    <row r="124" spans="1:20" x14ac:dyDescent="0.2">
      <c r="A124">
        <v>17</v>
      </c>
      <c r="B124">
        <v>0.03</v>
      </c>
      <c r="D124">
        <v>0.21</v>
      </c>
      <c r="F124">
        <v>0.19</v>
      </c>
      <c r="G124">
        <v>0.11</v>
      </c>
      <c r="H124">
        <v>0.24</v>
      </c>
      <c r="I124">
        <v>0.28000000000000003</v>
      </c>
      <c r="J124">
        <v>0.08</v>
      </c>
      <c r="L124">
        <v>0.33</v>
      </c>
      <c r="N124">
        <v>0.2</v>
      </c>
      <c r="S124" t="s">
        <v>33</v>
      </c>
      <c r="T124">
        <v>17</v>
      </c>
    </row>
    <row r="125" spans="1:20" x14ac:dyDescent="0.2">
      <c r="A125">
        <v>18</v>
      </c>
      <c r="B125">
        <v>0.12</v>
      </c>
      <c r="C125">
        <v>0.12</v>
      </c>
      <c r="E125">
        <v>0.42</v>
      </c>
      <c r="G125">
        <v>0.16</v>
      </c>
      <c r="I125">
        <v>0.03</v>
      </c>
      <c r="J125">
        <v>0.26</v>
      </c>
      <c r="L125">
        <v>0.03</v>
      </c>
      <c r="M125">
        <v>0.17</v>
      </c>
      <c r="P125">
        <v>0.42</v>
      </c>
      <c r="Q125">
        <v>7.0000000000000007E-2</v>
      </c>
      <c r="S125" t="s">
        <v>33</v>
      </c>
      <c r="T125">
        <v>18</v>
      </c>
    </row>
    <row r="126" spans="1:20" x14ac:dyDescent="0.2">
      <c r="A126">
        <v>19</v>
      </c>
      <c r="B126">
        <v>0.16</v>
      </c>
      <c r="D126">
        <v>0.13</v>
      </c>
      <c r="F126">
        <v>0.61</v>
      </c>
      <c r="H126">
        <v>0.12</v>
      </c>
      <c r="I126">
        <v>0.3</v>
      </c>
      <c r="K126">
        <v>0.62</v>
      </c>
      <c r="L126">
        <v>0.15</v>
      </c>
      <c r="M126">
        <v>0.1</v>
      </c>
      <c r="N126">
        <v>0.54</v>
      </c>
      <c r="O126">
        <v>0.45</v>
      </c>
      <c r="P126">
        <v>0.72</v>
      </c>
      <c r="Q126">
        <v>0.19</v>
      </c>
      <c r="S126" t="s">
        <v>33</v>
      </c>
      <c r="T126">
        <v>19</v>
      </c>
    </row>
    <row r="127" spans="1:20" x14ac:dyDescent="0.2">
      <c r="A127">
        <v>20</v>
      </c>
      <c r="B127">
        <v>0.02</v>
      </c>
      <c r="C127">
        <v>0.17</v>
      </c>
      <c r="D127">
        <v>0.32</v>
      </c>
      <c r="E127">
        <v>0.89</v>
      </c>
      <c r="G127">
        <v>0.35</v>
      </c>
      <c r="I127">
        <v>0.05</v>
      </c>
      <c r="J127">
        <v>0.24</v>
      </c>
      <c r="M127">
        <v>0.15</v>
      </c>
      <c r="N127">
        <v>0.54</v>
      </c>
      <c r="O127">
        <v>0.02</v>
      </c>
      <c r="P127">
        <v>0.06</v>
      </c>
      <c r="Q127">
        <v>0.1</v>
      </c>
      <c r="S127" t="s">
        <v>33</v>
      </c>
      <c r="T127">
        <v>20</v>
      </c>
    </row>
    <row r="128" spans="1:20" x14ac:dyDescent="0.2">
      <c r="A128">
        <v>21</v>
      </c>
      <c r="H128">
        <v>0.2</v>
      </c>
      <c r="Q128">
        <v>0.04</v>
      </c>
      <c r="T128">
        <v>21</v>
      </c>
    </row>
    <row r="129" spans="1:20" x14ac:dyDescent="0.2">
      <c r="A129">
        <v>22</v>
      </c>
      <c r="B129">
        <v>0.12</v>
      </c>
      <c r="F129">
        <v>0.27</v>
      </c>
      <c r="H129">
        <v>0.25</v>
      </c>
      <c r="I129">
        <v>0.18</v>
      </c>
      <c r="L129">
        <v>0.13</v>
      </c>
      <c r="O129">
        <v>0.26</v>
      </c>
      <c r="P129">
        <v>0.38</v>
      </c>
      <c r="T129">
        <v>22</v>
      </c>
    </row>
    <row r="130" spans="1:20" x14ac:dyDescent="0.2">
      <c r="A130">
        <v>23</v>
      </c>
      <c r="B130">
        <v>0.46</v>
      </c>
      <c r="C130">
        <v>7.0000000000000007E-2</v>
      </c>
      <c r="D130">
        <v>0.89</v>
      </c>
      <c r="F130">
        <v>0.92</v>
      </c>
      <c r="G130">
        <v>0.24</v>
      </c>
      <c r="H130">
        <v>1.1499999999999999</v>
      </c>
      <c r="I130">
        <v>1.1200000000000001</v>
      </c>
      <c r="J130">
        <v>0.34</v>
      </c>
      <c r="L130">
        <v>1.23</v>
      </c>
      <c r="M130">
        <v>0.27</v>
      </c>
      <c r="O130">
        <v>1.04</v>
      </c>
      <c r="P130">
        <v>0.98</v>
      </c>
      <c r="Q130">
        <v>0.2</v>
      </c>
      <c r="T130">
        <v>23</v>
      </c>
    </row>
    <row r="131" spans="1:20" x14ac:dyDescent="0.2">
      <c r="A131">
        <v>24</v>
      </c>
      <c r="B131">
        <v>0.32</v>
      </c>
      <c r="D131">
        <v>0.33</v>
      </c>
      <c r="E131">
        <v>1.28</v>
      </c>
      <c r="F131">
        <v>0.19</v>
      </c>
      <c r="G131">
        <v>0.9</v>
      </c>
      <c r="H131">
        <v>0.4</v>
      </c>
      <c r="I131">
        <v>0.17</v>
      </c>
      <c r="J131">
        <v>0.85</v>
      </c>
      <c r="K131">
        <v>1.62</v>
      </c>
      <c r="L131">
        <v>0.04</v>
      </c>
      <c r="M131">
        <v>0.63</v>
      </c>
      <c r="O131">
        <v>0.16</v>
      </c>
      <c r="Q131">
        <v>1</v>
      </c>
      <c r="T131">
        <v>24</v>
      </c>
    </row>
    <row r="132" spans="1:20" x14ac:dyDescent="0.2">
      <c r="A132">
        <v>25</v>
      </c>
      <c r="B132">
        <v>0.15</v>
      </c>
      <c r="C132">
        <v>1.17</v>
      </c>
      <c r="F132">
        <v>0.18</v>
      </c>
      <c r="G132">
        <v>0.23</v>
      </c>
      <c r="H132">
        <v>0.13</v>
      </c>
      <c r="I132">
        <v>0.2</v>
      </c>
      <c r="J132">
        <v>0.35</v>
      </c>
      <c r="L132">
        <v>0.09</v>
      </c>
      <c r="M132">
        <v>0.1</v>
      </c>
      <c r="O132">
        <v>0.16</v>
      </c>
      <c r="P132">
        <v>0.16</v>
      </c>
      <c r="Q132">
        <v>0.22</v>
      </c>
      <c r="T132">
        <v>25</v>
      </c>
    </row>
    <row r="133" spans="1:20" x14ac:dyDescent="0.2">
      <c r="A133">
        <v>26</v>
      </c>
      <c r="B133">
        <v>0.02</v>
      </c>
      <c r="D133">
        <v>0.02</v>
      </c>
      <c r="E133">
        <v>0.17</v>
      </c>
      <c r="F133">
        <v>0.09</v>
      </c>
      <c r="G133">
        <v>0.14000000000000001</v>
      </c>
      <c r="H133">
        <v>0.02</v>
      </c>
      <c r="I133">
        <v>0.02</v>
      </c>
      <c r="J133">
        <v>0.08</v>
      </c>
      <c r="O133">
        <v>0.02</v>
      </c>
      <c r="T133">
        <v>26</v>
      </c>
    </row>
    <row r="134" spans="1:20" x14ac:dyDescent="0.2">
      <c r="A134">
        <v>27</v>
      </c>
      <c r="B134">
        <v>0.03</v>
      </c>
      <c r="C134">
        <v>0.27</v>
      </c>
      <c r="E134">
        <v>0.03</v>
      </c>
      <c r="I134">
        <v>0.04</v>
      </c>
      <c r="J134">
        <v>0.04</v>
      </c>
      <c r="K134">
        <v>0.21</v>
      </c>
      <c r="Q134">
        <v>0.3</v>
      </c>
      <c r="T134">
        <v>27</v>
      </c>
    </row>
    <row r="135" spans="1:20" x14ac:dyDescent="0.2">
      <c r="A135">
        <v>28</v>
      </c>
      <c r="J135">
        <v>0.02</v>
      </c>
      <c r="K135">
        <v>0.08</v>
      </c>
      <c r="M135">
        <v>0.15</v>
      </c>
      <c r="N135">
        <v>1.6</v>
      </c>
      <c r="S135" t="s">
        <v>33</v>
      </c>
      <c r="T135">
        <v>28</v>
      </c>
    </row>
    <row r="136" spans="1:20" x14ac:dyDescent="0.2">
      <c r="A136">
        <v>29</v>
      </c>
      <c r="T136">
        <v>29</v>
      </c>
    </row>
    <row r="137" spans="1:20" x14ac:dyDescent="0.2">
      <c r="A137">
        <v>30</v>
      </c>
      <c r="T137">
        <v>30</v>
      </c>
    </row>
    <row r="138" spans="1:20" x14ac:dyDescent="0.2">
      <c r="A138">
        <v>31</v>
      </c>
      <c r="T138">
        <v>31</v>
      </c>
    </row>
    <row r="139" spans="1:20" x14ac:dyDescent="0.2">
      <c r="A139" s="1" t="s">
        <v>37</v>
      </c>
      <c r="B139" s="1">
        <f t="shared" ref="B139:Q139" si="19">SUM(B108:B138)</f>
        <v>1.9900000000000002</v>
      </c>
      <c r="C139" s="1">
        <f t="shared" si="19"/>
        <v>2.2799999999999998</v>
      </c>
      <c r="D139" s="1">
        <f t="shared" si="19"/>
        <v>2.7600000000000002</v>
      </c>
      <c r="E139" s="1">
        <f t="shared" si="19"/>
        <v>3.4599999999999995</v>
      </c>
      <c r="F139" s="1">
        <f t="shared" si="19"/>
        <v>3.4899999999999998</v>
      </c>
      <c r="G139" s="1">
        <f t="shared" si="19"/>
        <v>2.87</v>
      </c>
      <c r="H139" s="1">
        <f t="shared" si="19"/>
        <v>3.5</v>
      </c>
      <c r="I139" s="1">
        <f t="shared" si="19"/>
        <v>3.0900000000000003</v>
      </c>
      <c r="J139" s="1">
        <f t="shared" si="19"/>
        <v>3.1100000000000003</v>
      </c>
      <c r="K139" s="1">
        <f t="shared" si="19"/>
        <v>3.37</v>
      </c>
      <c r="L139" s="1">
        <f t="shared" si="19"/>
        <v>2.5499999999999998</v>
      </c>
      <c r="M139" s="1">
        <f t="shared" si="19"/>
        <v>2.17</v>
      </c>
      <c r="N139" s="1">
        <f t="shared" si="19"/>
        <v>3.33</v>
      </c>
      <c r="O139" s="1">
        <f t="shared" si="19"/>
        <v>2.6300000000000003</v>
      </c>
      <c r="P139" s="1">
        <f t="shared" si="19"/>
        <v>3.36</v>
      </c>
      <c r="Q139" s="1">
        <f t="shared" si="19"/>
        <v>2.96</v>
      </c>
      <c r="R139" s="4">
        <v>2.71</v>
      </c>
      <c r="S139" s="1">
        <f>SUM(S108:S138)</f>
        <v>0</v>
      </c>
      <c r="T139" s="1"/>
    </row>
    <row r="141" spans="1:20" x14ac:dyDescent="0.2">
      <c r="A141" s="7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3" spans="1:20" x14ac:dyDescent="0.2">
      <c r="A143">
        <v>1</v>
      </c>
      <c r="T143">
        <v>1</v>
      </c>
    </row>
    <row r="144" spans="1:20" x14ac:dyDescent="0.2">
      <c r="A144">
        <v>2</v>
      </c>
      <c r="D144">
        <v>0.02</v>
      </c>
      <c r="M144" t="s">
        <v>33</v>
      </c>
      <c r="T144">
        <v>2</v>
      </c>
    </row>
    <row r="145" spans="1:20" x14ac:dyDescent="0.2">
      <c r="A145">
        <v>3</v>
      </c>
      <c r="M145">
        <v>0.17</v>
      </c>
      <c r="Q145">
        <v>0.21</v>
      </c>
      <c r="T145">
        <v>3</v>
      </c>
    </row>
    <row r="146" spans="1:20" x14ac:dyDescent="0.2">
      <c r="A146">
        <v>4</v>
      </c>
      <c r="K146">
        <v>0.08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B153">
        <v>0.12</v>
      </c>
      <c r="F153">
        <v>0.2</v>
      </c>
      <c r="H153">
        <v>0.09</v>
      </c>
      <c r="I153">
        <v>0.15</v>
      </c>
      <c r="L153">
        <v>0.1</v>
      </c>
      <c r="M153">
        <v>0.18</v>
      </c>
      <c r="Q153">
        <v>0.3</v>
      </c>
      <c r="T153">
        <v>11</v>
      </c>
    </row>
    <row r="154" spans="1:20" x14ac:dyDescent="0.2">
      <c r="A154">
        <v>12</v>
      </c>
      <c r="B154">
        <v>0.03</v>
      </c>
      <c r="C154">
        <v>0.27</v>
      </c>
      <c r="D154">
        <v>0.1</v>
      </c>
      <c r="F154">
        <v>0.03</v>
      </c>
      <c r="H154">
        <v>0.04</v>
      </c>
      <c r="I154">
        <v>0.05</v>
      </c>
      <c r="J154">
        <v>0.12</v>
      </c>
      <c r="K154">
        <v>0.24</v>
      </c>
      <c r="L154">
        <v>0.04</v>
      </c>
      <c r="M154">
        <v>0.06</v>
      </c>
      <c r="P154">
        <v>0.2</v>
      </c>
      <c r="T154">
        <v>12</v>
      </c>
    </row>
    <row r="155" spans="1:20" x14ac:dyDescent="0.2">
      <c r="A155">
        <v>13</v>
      </c>
      <c r="B155">
        <v>0.03</v>
      </c>
      <c r="D155">
        <v>0.28000000000000003</v>
      </c>
      <c r="F155">
        <v>0.34</v>
      </c>
      <c r="G155">
        <v>0.14000000000000001</v>
      </c>
      <c r="H155">
        <v>0.28000000000000003</v>
      </c>
      <c r="I155">
        <v>0.38</v>
      </c>
      <c r="K155">
        <v>0.04</v>
      </c>
      <c r="L155">
        <v>0.28000000000000003</v>
      </c>
      <c r="P155">
        <v>0.48</v>
      </c>
      <c r="T155">
        <v>13</v>
      </c>
    </row>
    <row r="156" spans="1:20" x14ac:dyDescent="0.2">
      <c r="A156">
        <v>14</v>
      </c>
      <c r="B156">
        <v>0.32</v>
      </c>
      <c r="D156">
        <v>0.26</v>
      </c>
      <c r="F156">
        <v>0.08</v>
      </c>
      <c r="G156">
        <v>0.3</v>
      </c>
      <c r="H156">
        <v>0.18</v>
      </c>
      <c r="I156">
        <v>0.21</v>
      </c>
      <c r="J156">
        <v>0.4</v>
      </c>
      <c r="K156">
        <v>0.28999999999999998</v>
      </c>
      <c r="L156">
        <v>0.27</v>
      </c>
      <c r="M156">
        <v>0.49</v>
      </c>
      <c r="P156">
        <v>0.06</v>
      </c>
      <c r="Q156">
        <v>0.25</v>
      </c>
      <c r="T156">
        <v>14</v>
      </c>
    </row>
    <row r="157" spans="1:20" x14ac:dyDescent="0.2">
      <c r="A157">
        <v>15</v>
      </c>
      <c r="B157">
        <v>0.17</v>
      </c>
      <c r="C157">
        <v>0.65</v>
      </c>
      <c r="D157">
        <v>0.04</v>
      </c>
      <c r="F157">
        <v>0.09</v>
      </c>
      <c r="G157">
        <v>0.2</v>
      </c>
      <c r="I157">
        <v>0.12</v>
      </c>
      <c r="J157">
        <v>0.15</v>
      </c>
      <c r="K157">
        <v>0.35</v>
      </c>
      <c r="L157">
        <v>0.12</v>
      </c>
      <c r="M157">
        <v>0.15</v>
      </c>
      <c r="N157">
        <v>0.7</v>
      </c>
      <c r="O157">
        <v>0.15</v>
      </c>
      <c r="P157">
        <v>0.26</v>
      </c>
      <c r="Q157">
        <v>0.26</v>
      </c>
      <c r="T157">
        <v>15</v>
      </c>
    </row>
    <row r="158" spans="1:20" x14ac:dyDescent="0.2">
      <c r="A158">
        <v>16</v>
      </c>
      <c r="C158">
        <v>0.08</v>
      </c>
      <c r="D158">
        <v>0.25</v>
      </c>
      <c r="F158">
        <v>0.32</v>
      </c>
      <c r="G158">
        <v>0.05</v>
      </c>
      <c r="H158">
        <v>0.23</v>
      </c>
      <c r="I158">
        <v>7.0000000000000007E-2</v>
      </c>
      <c r="K158">
        <v>0.12</v>
      </c>
      <c r="M158">
        <v>0.05</v>
      </c>
      <c r="O158">
        <v>0.36</v>
      </c>
      <c r="P158">
        <v>7.0000000000000007E-2</v>
      </c>
      <c r="Q158">
        <v>0.16</v>
      </c>
      <c r="T158">
        <v>16</v>
      </c>
    </row>
    <row r="159" spans="1:20" x14ac:dyDescent="0.2">
      <c r="A159">
        <v>17</v>
      </c>
      <c r="B159">
        <v>0.5</v>
      </c>
      <c r="C159">
        <v>0.7</v>
      </c>
      <c r="D159">
        <v>0.81</v>
      </c>
      <c r="F159">
        <v>0.57999999999999996</v>
      </c>
      <c r="G159">
        <v>0.13</v>
      </c>
      <c r="H159">
        <v>0.39</v>
      </c>
      <c r="I159">
        <v>0.82</v>
      </c>
      <c r="J159">
        <v>0.43</v>
      </c>
      <c r="K159">
        <v>1.03</v>
      </c>
      <c r="L159">
        <v>0.57999999999999996</v>
      </c>
      <c r="M159">
        <v>0.73</v>
      </c>
      <c r="O159">
        <v>0.16</v>
      </c>
      <c r="P159">
        <v>0.7</v>
      </c>
      <c r="Q159">
        <v>0.62</v>
      </c>
      <c r="T159">
        <v>17</v>
      </c>
    </row>
    <row r="160" spans="1:20" x14ac:dyDescent="0.2">
      <c r="A160">
        <v>18</v>
      </c>
      <c r="D160">
        <v>0.16</v>
      </c>
      <c r="F160">
        <v>0.16</v>
      </c>
      <c r="G160">
        <v>0.56000000000000005</v>
      </c>
      <c r="I160">
        <v>0.02</v>
      </c>
      <c r="J160">
        <v>0.18</v>
      </c>
      <c r="K160">
        <v>0.09</v>
      </c>
      <c r="L160">
        <v>0.05</v>
      </c>
      <c r="M160">
        <v>0.47</v>
      </c>
      <c r="N160">
        <v>0.67</v>
      </c>
      <c r="O160">
        <v>0.11</v>
      </c>
      <c r="P160">
        <v>0.03</v>
      </c>
      <c r="Q160">
        <v>0.1</v>
      </c>
      <c r="T160">
        <v>18</v>
      </c>
    </row>
    <row r="161" spans="1:20" x14ac:dyDescent="0.2">
      <c r="A161">
        <v>19</v>
      </c>
      <c r="N161">
        <v>7.0000000000000007E-2</v>
      </c>
      <c r="T161">
        <v>19</v>
      </c>
    </row>
    <row r="162" spans="1:20" x14ac:dyDescent="0.2">
      <c r="A162">
        <v>20</v>
      </c>
      <c r="B162">
        <v>0.01</v>
      </c>
      <c r="F162">
        <v>0.04</v>
      </c>
      <c r="I162">
        <v>0.02</v>
      </c>
      <c r="M162">
        <v>0.04</v>
      </c>
      <c r="O162">
        <v>0.82</v>
      </c>
      <c r="P162">
        <v>0.32</v>
      </c>
      <c r="Q162">
        <v>0.12</v>
      </c>
      <c r="T162">
        <v>20</v>
      </c>
    </row>
    <row r="163" spans="1:20" x14ac:dyDescent="0.2">
      <c r="A163">
        <v>21</v>
      </c>
      <c r="B163">
        <v>0.13</v>
      </c>
      <c r="F163">
        <v>0.22</v>
      </c>
      <c r="H163">
        <v>0.24</v>
      </c>
      <c r="I163">
        <v>0.27</v>
      </c>
      <c r="J163">
        <v>0.13</v>
      </c>
      <c r="K163">
        <v>0.08</v>
      </c>
      <c r="L163">
        <v>0.28999999999999998</v>
      </c>
      <c r="M163">
        <v>0.03</v>
      </c>
      <c r="P163" t="s">
        <v>33</v>
      </c>
      <c r="T163">
        <v>21</v>
      </c>
    </row>
    <row r="164" spans="1:20" x14ac:dyDescent="0.2">
      <c r="A164">
        <v>22</v>
      </c>
      <c r="C164">
        <v>0.21</v>
      </c>
      <c r="D164">
        <v>0.18</v>
      </c>
      <c r="G164">
        <v>0.22</v>
      </c>
      <c r="I164">
        <v>0.04</v>
      </c>
      <c r="K164">
        <v>0.27</v>
      </c>
      <c r="L164">
        <v>0.03</v>
      </c>
      <c r="M164">
        <v>0.04</v>
      </c>
      <c r="Q164">
        <v>0.1</v>
      </c>
      <c r="T164">
        <v>22</v>
      </c>
    </row>
    <row r="165" spans="1:20" x14ac:dyDescent="0.2">
      <c r="A165">
        <v>23</v>
      </c>
      <c r="J165">
        <v>0.12</v>
      </c>
      <c r="K165">
        <v>7.0000000000000007E-2</v>
      </c>
      <c r="O165">
        <v>0.03</v>
      </c>
      <c r="T165">
        <v>23</v>
      </c>
    </row>
    <row r="166" spans="1:20" x14ac:dyDescent="0.2">
      <c r="A166">
        <v>24</v>
      </c>
      <c r="H166">
        <v>0.02</v>
      </c>
      <c r="O166">
        <v>0.25</v>
      </c>
      <c r="T166">
        <v>24</v>
      </c>
    </row>
    <row r="167" spans="1:20" x14ac:dyDescent="0.2">
      <c r="A167">
        <v>25</v>
      </c>
      <c r="N167">
        <v>0.15</v>
      </c>
      <c r="T167">
        <v>25</v>
      </c>
    </row>
    <row r="168" spans="1:20" x14ac:dyDescent="0.2">
      <c r="A168">
        <v>26</v>
      </c>
      <c r="T168">
        <v>26</v>
      </c>
    </row>
    <row r="169" spans="1:20" x14ac:dyDescent="0.2">
      <c r="A169">
        <v>27</v>
      </c>
      <c r="T169">
        <v>27</v>
      </c>
    </row>
    <row r="170" spans="1:20" x14ac:dyDescent="0.2">
      <c r="A170">
        <v>28</v>
      </c>
      <c r="T170">
        <v>28</v>
      </c>
    </row>
    <row r="171" spans="1:20" x14ac:dyDescent="0.2">
      <c r="A171">
        <v>29</v>
      </c>
      <c r="F171">
        <v>0.04</v>
      </c>
      <c r="T171">
        <v>29</v>
      </c>
    </row>
    <row r="172" spans="1:20" x14ac:dyDescent="0.2">
      <c r="A172">
        <v>30</v>
      </c>
      <c r="M172">
        <v>0.05</v>
      </c>
      <c r="T172">
        <v>30</v>
      </c>
    </row>
    <row r="173" spans="1:20" x14ac:dyDescent="0.2">
      <c r="A173">
        <v>31</v>
      </c>
      <c r="T173">
        <v>31</v>
      </c>
    </row>
    <row r="174" spans="1:20" x14ac:dyDescent="0.2">
      <c r="A174" s="1" t="s">
        <v>37</v>
      </c>
      <c r="B174" s="1">
        <f t="shared" ref="B174:Q174" si="20">SUM(B143:B173)</f>
        <v>1.31</v>
      </c>
      <c r="C174" s="1">
        <f t="shared" si="20"/>
        <v>1.91</v>
      </c>
      <c r="D174" s="1">
        <f t="shared" si="20"/>
        <v>2.1</v>
      </c>
      <c r="E174" s="1">
        <f t="shared" si="20"/>
        <v>0</v>
      </c>
      <c r="F174" s="1">
        <f t="shared" si="20"/>
        <v>2.1</v>
      </c>
      <c r="G174" s="1">
        <f t="shared" si="20"/>
        <v>1.6</v>
      </c>
      <c r="H174" s="1">
        <f t="shared" si="20"/>
        <v>1.47</v>
      </c>
      <c r="I174" s="1">
        <f t="shared" si="20"/>
        <v>2.15</v>
      </c>
      <c r="J174" s="1">
        <f t="shared" si="20"/>
        <v>1.5300000000000002</v>
      </c>
      <c r="K174" s="1">
        <f t="shared" si="20"/>
        <v>2.6599999999999997</v>
      </c>
      <c r="L174" s="1">
        <f t="shared" si="20"/>
        <v>1.7600000000000002</v>
      </c>
      <c r="M174" s="1">
        <f t="shared" si="20"/>
        <v>2.4599999999999995</v>
      </c>
      <c r="N174" s="1">
        <f t="shared" si="20"/>
        <v>1.59</v>
      </c>
      <c r="O174" s="1">
        <f t="shared" si="20"/>
        <v>1.8800000000000001</v>
      </c>
      <c r="P174" s="1">
        <f t="shared" si="20"/>
        <v>2.12</v>
      </c>
      <c r="Q174" s="1">
        <f t="shared" si="20"/>
        <v>2.12</v>
      </c>
      <c r="R174" s="1">
        <v>2</v>
      </c>
      <c r="S174" s="1"/>
      <c r="T174" s="1"/>
    </row>
    <row r="176" spans="1:20" x14ac:dyDescent="0.2">
      <c r="A176" s="7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10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8" spans="1:20" x14ac:dyDescent="0.2">
      <c r="A178">
        <v>1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I180">
        <v>0.04</v>
      </c>
      <c r="M180">
        <v>0.02</v>
      </c>
      <c r="T180">
        <v>3</v>
      </c>
    </row>
    <row r="181" spans="1:20" x14ac:dyDescent="0.2">
      <c r="A181">
        <v>4</v>
      </c>
      <c r="T181">
        <v>4</v>
      </c>
    </row>
    <row r="182" spans="1:20" x14ac:dyDescent="0.2">
      <c r="A182">
        <v>5</v>
      </c>
      <c r="T182">
        <v>5</v>
      </c>
    </row>
    <row r="183" spans="1:20" x14ac:dyDescent="0.2">
      <c r="A183">
        <v>6</v>
      </c>
      <c r="T183">
        <v>6</v>
      </c>
    </row>
    <row r="184" spans="1:20" x14ac:dyDescent="0.2">
      <c r="A184">
        <v>7</v>
      </c>
      <c r="T184">
        <v>7</v>
      </c>
    </row>
    <row r="185" spans="1:20" x14ac:dyDescent="0.2">
      <c r="A185">
        <v>8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T190">
        <v>13</v>
      </c>
    </row>
    <row r="191" spans="1:20" x14ac:dyDescent="0.2">
      <c r="A191">
        <v>14</v>
      </c>
      <c r="T191">
        <v>14</v>
      </c>
    </row>
    <row r="192" spans="1:20" x14ac:dyDescent="0.2">
      <c r="A192">
        <v>15</v>
      </c>
      <c r="T192">
        <v>15</v>
      </c>
    </row>
    <row r="193" spans="1:20" x14ac:dyDescent="0.2">
      <c r="A193">
        <v>16</v>
      </c>
      <c r="T193">
        <v>16</v>
      </c>
    </row>
    <row r="194" spans="1:20" x14ac:dyDescent="0.2">
      <c r="A194">
        <v>17</v>
      </c>
      <c r="J194">
        <v>0.02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E198">
        <v>0.05</v>
      </c>
      <c r="T198">
        <v>21</v>
      </c>
    </row>
    <row r="199" spans="1:20" x14ac:dyDescent="0.2">
      <c r="A199">
        <v>22</v>
      </c>
      <c r="F199">
        <v>0.42</v>
      </c>
      <c r="O199">
        <v>0.42</v>
      </c>
      <c r="T199">
        <v>22</v>
      </c>
    </row>
    <row r="200" spans="1:20" x14ac:dyDescent="0.2">
      <c r="A200">
        <v>23</v>
      </c>
      <c r="B200">
        <v>0.2</v>
      </c>
      <c r="D200">
        <v>0.4</v>
      </c>
      <c r="E200">
        <v>0.39</v>
      </c>
      <c r="F200" t="s">
        <v>33</v>
      </c>
      <c r="H200">
        <v>0.15</v>
      </c>
      <c r="I200">
        <v>0.3</v>
      </c>
      <c r="J200">
        <v>7.0000000000000007E-2</v>
      </c>
      <c r="K200">
        <v>0.42</v>
      </c>
      <c r="L200">
        <v>0.14000000000000001</v>
      </c>
      <c r="M200">
        <v>0.17</v>
      </c>
      <c r="Q200">
        <v>0.35</v>
      </c>
      <c r="T200">
        <v>23</v>
      </c>
    </row>
    <row r="201" spans="1:20" x14ac:dyDescent="0.2">
      <c r="A201">
        <v>24</v>
      </c>
      <c r="B201">
        <v>0.03</v>
      </c>
      <c r="C201">
        <v>0.36</v>
      </c>
      <c r="F201" t="s">
        <v>33</v>
      </c>
      <c r="G201">
        <v>0.41</v>
      </c>
      <c r="H201">
        <v>0.02</v>
      </c>
      <c r="I201">
        <v>0.02</v>
      </c>
      <c r="J201">
        <v>0.14000000000000001</v>
      </c>
      <c r="K201">
        <v>0.16</v>
      </c>
      <c r="L201">
        <v>0.09</v>
      </c>
      <c r="M201">
        <v>0.24</v>
      </c>
      <c r="N201">
        <v>0.2</v>
      </c>
      <c r="P201">
        <v>0.38</v>
      </c>
      <c r="Q201">
        <v>0.2</v>
      </c>
      <c r="T201">
        <v>24</v>
      </c>
    </row>
    <row r="202" spans="1:20" x14ac:dyDescent="0.2">
      <c r="A202">
        <v>25</v>
      </c>
      <c r="F202" t="s">
        <v>33</v>
      </c>
      <c r="K202">
        <v>0.03</v>
      </c>
      <c r="M202">
        <v>0.03</v>
      </c>
      <c r="Q202">
        <v>0.17</v>
      </c>
      <c r="T202">
        <v>25</v>
      </c>
    </row>
    <row r="203" spans="1:20" x14ac:dyDescent="0.2">
      <c r="A203">
        <v>26</v>
      </c>
      <c r="B203">
        <v>0.15</v>
      </c>
      <c r="C203">
        <v>0.37</v>
      </c>
      <c r="D203">
        <v>0.13</v>
      </c>
      <c r="F203">
        <v>0.12</v>
      </c>
      <c r="H203">
        <v>0.15</v>
      </c>
      <c r="I203">
        <v>0.17</v>
      </c>
      <c r="K203">
        <v>0.18</v>
      </c>
      <c r="L203">
        <v>0.18</v>
      </c>
      <c r="O203">
        <v>0.15</v>
      </c>
      <c r="Q203">
        <v>0.18</v>
      </c>
      <c r="T203">
        <v>26</v>
      </c>
    </row>
    <row r="204" spans="1:20" x14ac:dyDescent="0.2">
      <c r="A204">
        <v>27</v>
      </c>
      <c r="B204">
        <v>0.05</v>
      </c>
      <c r="C204">
        <v>0.15</v>
      </c>
      <c r="E204">
        <v>0.21</v>
      </c>
      <c r="F204">
        <v>0.28000000000000003</v>
      </c>
      <c r="G204">
        <v>0.11</v>
      </c>
      <c r="H204">
        <v>0.08</v>
      </c>
      <c r="I204">
        <v>0.09</v>
      </c>
      <c r="J204">
        <v>0.26</v>
      </c>
      <c r="K204">
        <v>0.21</v>
      </c>
      <c r="L204">
        <v>0.17</v>
      </c>
      <c r="M204">
        <v>0.28999999999999998</v>
      </c>
      <c r="N204">
        <v>0.3</v>
      </c>
      <c r="O204">
        <v>0.12</v>
      </c>
      <c r="P204">
        <v>0.19</v>
      </c>
      <c r="Q204">
        <v>0.1</v>
      </c>
      <c r="T204">
        <v>27</v>
      </c>
    </row>
    <row r="205" spans="1:20" x14ac:dyDescent="0.2">
      <c r="A205">
        <v>28</v>
      </c>
      <c r="G205">
        <v>0.1</v>
      </c>
      <c r="M205">
        <v>0.01</v>
      </c>
      <c r="T205">
        <v>28</v>
      </c>
    </row>
    <row r="206" spans="1:20" x14ac:dyDescent="0.2">
      <c r="A206">
        <v>29</v>
      </c>
      <c r="T206">
        <v>29</v>
      </c>
    </row>
    <row r="207" spans="1:20" x14ac:dyDescent="0.2">
      <c r="A207">
        <v>30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s="1" t="s">
        <v>37</v>
      </c>
      <c r="B209" s="1">
        <f t="shared" ref="B209:R209" si="21">SUM(B178:B208)</f>
        <v>0.43</v>
      </c>
      <c r="C209" s="1">
        <f t="shared" si="21"/>
        <v>0.88</v>
      </c>
      <c r="D209" s="1">
        <f t="shared" si="21"/>
        <v>0.53</v>
      </c>
      <c r="E209" s="1">
        <f t="shared" si="21"/>
        <v>0.65</v>
      </c>
      <c r="F209" s="1">
        <f t="shared" si="21"/>
        <v>0.82000000000000006</v>
      </c>
      <c r="G209" s="1">
        <f t="shared" si="21"/>
        <v>0.62</v>
      </c>
      <c r="H209" s="1">
        <f t="shared" si="21"/>
        <v>0.39999999999999997</v>
      </c>
      <c r="I209" s="1">
        <f t="shared" si="21"/>
        <v>0.62</v>
      </c>
      <c r="J209" s="1">
        <f t="shared" si="21"/>
        <v>0.49000000000000005</v>
      </c>
      <c r="K209" s="1">
        <f t="shared" si="21"/>
        <v>1</v>
      </c>
      <c r="L209" s="1">
        <f t="shared" si="21"/>
        <v>0.58000000000000007</v>
      </c>
      <c r="M209" s="1">
        <f t="shared" si="21"/>
        <v>0.76</v>
      </c>
      <c r="N209" s="1">
        <f t="shared" si="21"/>
        <v>0.5</v>
      </c>
      <c r="O209" s="1">
        <f t="shared" si="21"/>
        <v>0.69</v>
      </c>
      <c r="P209" s="1">
        <f t="shared" si="21"/>
        <v>0.57000000000000006</v>
      </c>
      <c r="Q209" s="1">
        <f t="shared" si="21"/>
        <v>1.0000000000000002</v>
      </c>
      <c r="R209" s="1">
        <f t="shared" si="21"/>
        <v>0</v>
      </c>
      <c r="S209" s="1"/>
      <c r="T209" s="1"/>
    </row>
    <row r="211" spans="1:20" x14ac:dyDescent="0.2">
      <c r="A211" s="7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3" spans="1:20" x14ac:dyDescent="0.2">
      <c r="A213">
        <v>1</v>
      </c>
      <c r="T213">
        <v>1</v>
      </c>
    </row>
    <row r="214" spans="1:20" x14ac:dyDescent="0.2">
      <c r="A214">
        <v>2</v>
      </c>
      <c r="T214">
        <v>2</v>
      </c>
    </row>
    <row r="215" spans="1:20" x14ac:dyDescent="0.2">
      <c r="A215">
        <v>3</v>
      </c>
      <c r="T215">
        <v>3</v>
      </c>
    </row>
    <row r="216" spans="1:20" x14ac:dyDescent="0.2">
      <c r="A216">
        <v>4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T218">
        <v>6</v>
      </c>
    </row>
    <row r="219" spans="1:20" x14ac:dyDescent="0.2">
      <c r="A219">
        <v>7</v>
      </c>
      <c r="T219">
        <v>7</v>
      </c>
    </row>
    <row r="220" spans="1:20" x14ac:dyDescent="0.2">
      <c r="A220">
        <v>8</v>
      </c>
      <c r="T220">
        <v>8</v>
      </c>
    </row>
    <row r="221" spans="1:20" x14ac:dyDescent="0.2">
      <c r="A221">
        <v>9</v>
      </c>
      <c r="T221">
        <v>9</v>
      </c>
    </row>
    <row r="222" spans="1:20" x14ac:dyDescent="0.2">
      <c r="A222">
        <v>10</v>
      </c>
      <c r="T222">
        <v>10</v>
      </c>
    </row>
    <row r="223" spans="1:20" x14ac:dyDescent="0.2">
      <c r="A223">
        <v>11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E228">
        <v>0.1</v>
      </c>
      <c r="T228">
        <v>16</v>
      </c>
    </row>
    <row r="229" spans="1:20" x14ac:dyDescent="0.2">
      <c r="A229">
        <v>17</v>
      </c>
      <c r="B229">
        <v>0.11</v>
      </c>
      <c r="F229">
        <v>0.09</v>
      </c>
      <c r="H229">
        <v>0.08</v>
      </c>
      <c r="I229">
        <v>0.25</v>
      </c>
      <c r="K229">
        <v>0.15</v>
      </c>
      <c r="O229">
        <v>0.14000000000000001</v>
      </c>
      <c r="Q229">
        <v>0.12</v>
      </c>
      <c r="T229">
        <v>17</v>
      </c>
    </row>
    <row r="230" spans="1:20" x14ac:dyDescent="0.2">
      <c r="A230">
        <v>18</v>
      </c>
      <c r="B230">
        <v>0.05</v>
      </c>
      <c r="C230">
        <v>0.15</v>
      </c>
      <c r="J230">
        <v>0.11</v>
      </c>
      <c r="M230">
        <v>0.12</v>
      </c>
      <c r="N230">
        <v>0.12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B241">
        <v>0.11</v>
      </c>
      <c r="C241">
        <v>0.16</v>
      </c>
      <c r="D241">
        <v>0.23</v>
      </c>
      <c r="E241">
        <v>0.15</v>
      </c>
      <c r="F241">
        <v>0.13</v>
      </c>
      <c r="G241">
        <v>0.13</v>
      </c>
      <c r="I241">
        <v>0.15</v>
      </c>
      <c r="J241">
        <v>0.02</v>
      </c>
      <c r="K241">
        <v>0.14000000000000001</v>
      </c>
      <c r="M241">
        <v>0.12</v>
      </c>
      <c r="N241">
        <v>0.06</v>
      </c>
      <c r="P241">
        <v>0.1</v>
      </c>
      <c r="Q241">
        <v>0.15</v>
      </c>
      <c r="T241">
        <v>29</v>
      </c>
    </row>
    <row r="242" spans="1:20" x14ac:dyDescent="0.2">
      <c r="A242">
        <v>30</v>
      </c>
      <c r="D242">
        <v>0.04</v>
      </c>
      <c r="F242">
        <v>0.08</v>
      </c>
      <c r="M242">
        <v>7.0000000000000007E-2</v>
      </c>
      <c r="O242">
        <v>0.14000000000000001</v>
      </c>
      <c r="T242">
        <v>30</v>
      </c>
    </row>
    <row r="243" spans="1:20" x14ac:dyDescent="0.2">
      <c r="A243">
        <v>31</v>
      </c>
      <c r="T243">
        <v>31</v>
      </c>
    </row>
    <row r="244" spans="1:20" x14ac:dyDescent="0.2">
      <c r="A244" s="1" t="s">
        <v>37</v>
      </c>
      <c r="B244" s="1">
        <f t="shared" ref="B244:K244" si="22">SUM(B213:B243)</f>
        <v>0.27</v>
      </c>
      <c r="C244" s="1">
        <f t="shared" si="22"/>
        <v>0.31</v>
      </c>
      <c r="D244" s="1">
        <f t="shared" si="22"/>
        <v>0.27</v>
      </c>
      <c r="E244" s="1">
        <f t="shared" si="22"/>
        <v>0.25</v>
      </c>
      <c r="F244" s="1">
        <f t="shared" si="22"/>
        <v>0.3</v>
      </c>
      <c r="G244" s="1">
        <f t="shared" si="22"/>
        <v>0.13</v>
      </c>
      <c r="H244" s="1">
        <f t="shared" si="22"/>
        <v>0.08</v>
      </c>
      <c r="I244" s="1">
        <f t="shared" si="22"/>
        <v>0.4</v>
      </c>
      <c r="J244" s="1">
        <f t="shared" si="22"/>
        <v>0.13</v>
      </c>
      <c r="K244" s="1">
        <f t="shared" si="22"/>
        <v>0.29000000000000004</v>
      </c>
      <c r="L244" s="1">
        <v>0</v>
      </c>
      <c r="M244" s="1">
        <f t="shared" ref="M244:R244" si="23">SUM(M213:M243)</f>
        <v>0.31</v>
      </c>
      <c r="N244" s="1">
        <f t="shared" si="23"/>
        <v>0.18</v>
      </c>
      <c r="O244" s="1">
        <f t="shared" si="23"/>
        <v>0.28000000000000003</v>
      </c>
      <c r="P244" s="1">
        <f t="shared" si="23"/>
        <v>0.1</v>
      </c>
      <c r="Q244" s="1">
        <f t="shared" si="23"/>
        <v>0.27</v>
      </c>
      <c r="R244" s="1">
        <f t="shared" si="23"/>
        <v>0</v>
      </c>
      <c r="S244" s="1"/>
      <c r="T244" s="1"/>
    </row>
    <row r="246" spans="1:20" x14ac:dyDescent="0.2">
      <c r="A246" s="7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79</v>
      </c>
      <c r="R246" t="s">
        <v>66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C249">
        <v>0.03</v>
      </c>
      <c r="M249">
        <v>0.03</v>
      </c>
      <c r="Q249">
        <v>0.03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K251">
        <v>0.08</v>
      </c>
      <c r="T251">
        <v>4</v>
      </c>
    </row>
    <row r="252" spans="1:20" x14ac:dyDescent="0.2">
      <c r="A252">
        <v>5</v>
      </c>
      <c r="B252">
        <v>0.19</v>
      </c>
      <c r="C252">
        <v>0.06</v>
      </c>
      <c r="F252">
        <v>0.21</v>
      </c>
      <c r="G252">
        <v>0.13</v>
      </c>
      <c r="H252">
        <v>0.08</v>
      </c>
      <c r="I252">
        <v>0.15</v>
      </c>
      <c r="J252">
        <v>0.12</v>
      </c>
      <c r="L252">
        <v>0.18</v>
      </c>
      <c r="M252">
        <v>0.04</v>
      </c>
      <c r="P252">
        <v>0.02</v>
      </c>
      <c r="Q252">
        <v>7.0000000000000007E-2</v>
      </c>
      <c r="T252">
        <v>5</v>
      </c>
    </row>
    <row r="253" spans="1:20" x14ac:dyDescent="0.2">
      <c r="A253">
        <v>6</v>
      </c>
      <c r="O253">
        <v>0.14000000000000001</v>
      </c>
      <c r="T253">
        <v>6</v>
      </c>
    </row>
    <row r="254" spans="1:20" x14ac:dyDescent="0.2">
      <c r="A254">
        <v>7</v>
      </c>
      <c r="T254">
        <v>7</v>
      </c>
    </row>
    <row r="255" spans="1:20" x14ac:dyDescent="0.2">
      <c r="A255">
        <v>8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T270">
        <v>23</v>
      </c>
    </row>
    <row r="271" spans="1:20" x14ac:dyDescent="0.2">
      <c r="A271">
        <v>24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C273">
        <v>7.0000000000000007E-2</v>
      </c>
      <c r="T273">
        <v>26</v>
      </c>
    </row>
    <row r="274" spans="1:20" x14ac:dyDescent="0.2">
      <c r="A274">
        <v>27</v>
      </c>
      <c r="F274">
        <v>0.02</v>
      </c>
      <c r="I274">
        <v>0.03</v>
      </c>
      <c r="J274">
        <v>0.03</v>
      </c>
      <c r="M274">
        <v>0.02</v>
      </c>
      <c r="O274">
        <v>0.02</v>
      </c>
      <c r="P274">
        <v>0.02</v>
      </c>
      <c r="Q274">
        <v>0.02</v>
      </c>
      <c r="T274">
        <v>27</v>
      </c>
    </row>
    <row r="275" spans="1:20" x14ac:dyDescent="0.2">
      <c r="A275">
        <v>28</v>
      </c>
      <c r="L275">
        <v>0.04</v>
      </c>
      <c r="T275">
        <v>28</v>
      </c>
    </row>
    <row r="276" spans="1:20" x14ac:dyDescent="0.2">
      <c r="A276">
        <v>29</v>
      </c>
      <c r="T276">
        <v>29</v>
      </c>
    </row>
    <row r="277" spans="1:20" x14ac:dyDescent="0.2">
      <c r="A277">
        <v>30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s="1" t="s">
        <v>37</v>
      </c>
      <c r="B279" s="1">
        <f t="shared" ref="B279:R279" si="24">SUM(B248:B278)</f>
        <v>0.19</v>
      </c>
      <c r="C279" s="1">
        <f t="shared" si="24"/>
        <v>0.16</v>
      </c>
      <c r="D279" s="1">
        <f t="shared" si="24"/>
        <v>0</v>
      </c>
      <c r="E279" s="1">
        <f t="shared" si="24"/>
        <v>0</v>
      </c>
      <c r="F279" s="1">
        <f t="shared" si="24"/>
        <v>0.22999999999999998</v>
      </c>
      <c r="G279" s="1">
        <f t="shared" si="24"/>
        <v>0.13</v>
      </c>
      <c r="H279" s="1">
        <f t="shared" si="24"/>
        <v>0.08</v>
      </c>
      <c r="I279" s="1">
        <f t="shared" si="24"/>
        <v>0.18</v>
      </c>
      <c r="J279" s="1">
        <f t="shared" si="24"/>
        <v>0.15</v>
      </c>
      <c r="K279" s="1">
        <f t="shared" si="24"/>
        <v>0.08</v>
      </c>
      <c r="L279" s="1">
        <f t="shared" si="24"/>
        <v>0.22</v>
      </c>
      <c r="M279" s="1">
        <f t="shared" si="24"/>
        <v>9.0000000000000011E-2</v>
      </c>
      <c r="N279" s="1">
        <f t="shared" si="24"/>
        <v>0</v>
      </c>
      <c r="O279" s="1">
        <f t="shared" si="24"/>
        <v>0.16</v>
      </c>
      <c r="P279" s="1">
        <f t="shared" si="24"/>
        <v>0.04</v>
      </c>
      <c r="Q279" s="1">
        <f t="shared" si="24"/>
        <v>0.12000000000000001</v>
      </c>
      <c r="R279" s="1">
        <f t="shared" si="24"/>
        <v>0</v>
      </c>
      <c r="S279" s="1"/>
      <c r="T279" s="1"/>
    </row>
    <row r="281" spans="1:20" x14ac:dyDescent="0.2">
      <c r="A281" s="7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  <c r="S281" t="s">
        <v>175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D285">
        <v>0.02</v>
      </c>
      <c r="T285">
        <v>3</v>
      </c>
    </row>
    <row r="286" spans="1:20" x14ac:dyDescent="0.2">
      <c r="A286">
        <v>4</v>
      </c>
      <c r="E286">
        <v>0.03</v>
      </c>
      <c r="I286">
        <v>0.05</v>
      </c>
      <c r="N286">
        <v>0.06</v>
      </c>
      <c r="P286">
        <v>0.04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T292">
        <v>10</v>
      </c>
    </row>
    <row r="293" spans="1:20" x14ac:dyDescent="0.2">
      <c r="A293">
        <v>11</v>
      </c>
      <c r="L293">
        <v>0.12</v>
      </c>
      <c r="T293">
        <v>11</v>
      </c>
    </row>
    <row r="294" spans="1:20" x14ac:dyDescent="0.2">
      <c r="A294">
        <v>12</v>
      </c>
      <c r="C294">
        <v>7.0000000000000007E-2</v>
      </c>
      <c r="D294">
        <v>0.15</v>
      </c>
      <c r="E294">
        <v>0.24</v>
      </c>
      <c r="F294">
        <v>0.04</v>
      </c>
      <c r="H294">
        <v>0.19</v>
      </c>
      <c r="I294">
        <v>0.48</v>
      </c>
      <c r="M294">
        <v>0.04</v>
      </c>
      <c r="O294">
        <v>0.15</v>
      </c>
      <c r="P294">
        <v>0.26</v>
      </c>
      <c r="Q294">
        <v>7.0000000000000007E-2</v>
      </c>
      <c r="T294">
        <v>12</v>
      </c>
    </row>
    <row r="295" spans="1:20" x14ac:dyDescent="0.2">
      <c r="A295">
        <v>13</v>
      </c>
      <c r="B295">
        <v>0.35</v>
      </c>
      <c r="E295">
        <v>0.2</v>
      </c>
      <c r="F295">
        <v>0.12</v>
      </c>
      <c r="G295">
        <v>0.33</v>
      </c>
      <c r="H295">
        <v>0.08</v>
      </c>
      <c r="J295">
        <v>0.08</v>
      </c>
      <c r="K295">
        <v>0.62</v>
      </c>
      <c r="L295">
        <v>0.09</v>
      </c>
      <c r="N295">
        <v>7.0000000000000007E-2</v>
      </c>
      <c r="O295">
        <v>0.22</v>
      </c>
      <c r="S295">
        <v>0.54</v>
      </c>
      <c r="T295">
        <v>13</v>
      </c>
    </row>
    <row r="296" spans="1:20" x14ac:dyDescent="0.2">
      <c r="A296">
        <v>14</v>
      </c>
      <c r="B296">
        <v>0.16</v>
      </c>
      <c r="D296">
        <v>0.2</v>
      </c>
      <c r="E296">
        <v>0.23</v>
      </c>
      <c r="F296">
        <v>0.25</v>
      </c>
      <c r="G296">
        <v>0.25</v>
      </c>
      <c r="H296">
        <v>0.1</v>
      </c>
      <c r="I296">
        <v>0.2</v>
      </c>
      <c r="J296">
        <v>0.15</v>
      </c>
      <c r="K296">
        <v>0.15</v>
      </c>
      <c r="L296">
        <v>0.08</v>
      </c>
      <c r="M296">
        <v>0.2</v>
      </c>
      <c r="O296">
        <v>0.12</v>
      </c>
      <c r="P296">
        <v>0.3</v>
      </c>
      <c r="Q296">
        <v>0.18</v>
      </c>
      <c r="T296">
        <v>14</v>
      </c>
    </row>
    <row r="297" spans="1:20" x14ac:dyDescent="0.2">
      <c r="A297">
        <v>15</v>
      </c>
      <c r="B297">
        <v>0.17</v>
      </c>
      <c r="C297">
        <v>0.2</v>
      </c>
      <c r="D297">
        <v>0.2</v>
      </c>
      <c r="F297">
        <v>0.06</v>
      </c>
      <c r="G297">
        <v>0.14000000000000001</v>
      </c>
      <c r="H297">
        <v>0.17</v>
      </c>
      <c r="I297">
        <v>0.15</v>
      </c>
      <c r="J297">
        <v>0.12</v>
      </c>
      <c r="K297">
        <v>0.13</v>
      </c>
      <c r="L297">
        <v>0.05</v>
      </c>
      <c r="M297">
        <v>0.14000000000000001</v>
      </c>
      <c r="N297">
        <v>0.41</v>
      </c>
      <c r="O297">
        <v>0.14000000000000001</v>
      </c>
      <c r="P297">
        <v>0.15</v>
      </c>
      <c r="Q297">
        <v>0.08</v>
      </c>
      <c r="T297">
        <v>15</v>
      </c>
    </row>
    <row r="298" spans="1:20" x14ac:dyDescent="0.2">
      <c r="A298">
        <v>16</v>
      </c>
      <c r="F298" t="s">
        <v>33</v>
      </c>
      <c r="H298">
        <v>0.02</v>
      </c>
      <c r="J298">
        <v>0.01</v>
      </c>
      <c r="T298">
        <v>16</v>
      </c>
    </row>
    <row r="299" spans="1:20" x14ac:dyDescent="0.2">
      <c r="A299">
        <v>17</v>
      </c>
      <c r="F299" t="s">
        <v>33</v>
      </c>
      <c r="T299">
        <v>17</v>
      </c>
    </row>
    <row r="300" spans="1:20" x14ac:dyDescent="0.2">
      <c r="A300">
        <v>18</v>
      </c>
      <c r="C300">
        <v>0.23</v>
      </c>
      <c r="F300">
        <v>0.12</v>
      </c>
      <c r="H300">
        <v>0.01</v>
      </c>
      <c r="T300">
        <v>18</v>
      </c>
    </row>
    <row r="301" spans="1:20" x14ac:dyDescent="0.2">
      <c r="A301">
        <v>19</v>
      </c>
      <c r="B301">
        <v>0.15</v>
      </c>
      <c r="D301">
        <v>0.23</v>
      </c>
      <c r="E301">
        <v>0.45</v>
      </c>
      <c r="F301">
        <v>0.22</v>
      </c>
      <c r="G301">
        <v>7.0000000000000007E-2</v>
      </c>
      <c r="H301">
        <v>0.16</v>
      </c>
      <c r="I301">
        <v>0.26</v>
      </c>
      <c r="J301">
        <v>0.16</v>
      </c>
      <c r="K301">
        <v>0.34</v>
      </c>
      <c r="L301">
        <v>0.23</v>
      </c>
      <c r="M301">
        <v>0.19</v>
      </c>
      <c r="O301">
        <v>0.23</v>
      </c>
      <c r="P301">
        <v>0.44</v>
      </c>
      <c r="Q301">
        <v>0.22</v>
      </c>
      <c r="S301">
        <v>0.28999999999999998</v>
      </c>
      <c r="T301">
        <v>19</v>
      </c>
    </row>
    <row r="302" spans="1:20" x14ac:dyDescent="0.2">
      <c r="A302">
        <v>20</v>
      </c>
      <c r="G302">
        <v>0.15</v>
      </c>
      <c r="N302">
        <v>0.28999999999999998</v>
      </c>
      <c r="O302">
        <v>0.04</v>
      </c>
      <c r="T302">
        <v>20</v>
      </c>
    </row>
    <row r="303" spans="1:20" x14ac:dyDescent="0.2">
      <c r="A303">
        <v>21</v>
      </c>
      <c r="B303">
        <v>0.01</v>
      </c>
      <c r="E303">
        <v>0.08</v>
      </c>
      <c r="F303">
        <v>0.02</v>
      </c>
      <c r="H303">
        <v>0.12</v>
      </c>
      <c r="L303">
        <v>0.05</v>
      </c>
      <c r="P303">
        <v>7.0000000000000007E-2</v>
      </c>
      <c r="Q303">
        <v>0.03</v>
      </c>
      <c r="T303">
        <v>21</v>
      </c>
    </row>
    <row r="304" spans="1:20" x14ac:dyDescent="0.2">
      <c r="A304">
        <v>22</v>
      </c>
      <c r="J304">
        <v>7.0000000000000007E-2</v>
      </c>
      <c r="N304">
        <v>0.08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T306">
        <v>24</v>
      </c>
    </row>
    <row r="307" spans="1:20" x14ac:dyDescent="0.2">
      <c r="A307">
        <v>25</v>
      </c>
      <c r="T307">
        <v>25</v>
      </c>
    </row>
    <row r="308" spans="1:20" x14ac:dyDescent="0.2">
      <c r="A308">
        <v>26</v>
      </c>
      <c r="T308">
        <v>26</v>
      </c>
    </row>
    <row r="309" spans="1:20" x14ac:dyDescent="0.2">
      <c r="A309">
        <v>27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s="1" t="s">
        <v>37</v>
      </c>
      <c r="B314" s="1">
        <f t="shared" ref="B314:S314" si="25">SUM(B283:B313)</f>
        <v>0.84000000000000008</v>
      </c>
      <c r="C314" s="1">
        <f t="shared" si="25"/>
        <v>0.5</v>
      </c>
      <c r="D314" s="1">
        <f t="shared" si="25"/>
        <v>0.8</v>
      </c>
      <c r="E314" s="1">
        <f t="shared" si="25"/>
        <v>1.2300000000000002</v>
      </c>
      <c r="F314" s="1">
        <f t="shared" si="25"/>
        <v>0.83000000000000007</v>
      </c>
      <c r="G314" s="1">
        <f t="shared" si="25"/>
        <v>0.94000000000000006</v>
      </c>
      <c r="H314" s="1">
        <f t="shared" si="25"/>
        <v>0.85000000000000009</v>
      </c>
      <c r="I314" s="1">
        <f t="shared" si="25"/>
        <v>1.1400000000000001</v>
      </c>
      <c r="J314" s="1">
        <f t="shared" si="25"/>
        <v>0.59000000000000008</v>
      </c>
      <c r="K314" s="1">
        <f t="shared" si="25"/>
        <v>1.24</v>
      </c>
      <c r="L314" s="1">
        <f t="shared" si="25"/>
        <v>0.62</v>
      </c>
      <c r="M314" s="1">
        <f t="shared" si="25"/>
        <v>0.57000000000000006</v>
      </c>
      <c r="N314" s="1">
        <f t="shared" si="25"/>
        <v>0.91</v>
      </c>
      <c r="O314" s="1">
        <f t="shared" si="25"/>
        <v>0.9</v>
      </c>
      <c r="P314" s="1">
        <f t="shared" si="25"/>
        <v>1.26</v>
      </c>
      <c r="Q314" s="1">
        <f t="shared" si="25"/>
        <v>0.58000000000000007</v>
      </c>
      <c r="R314" s="1">
        <f t="shared" si="25"/>
        <v>0</v>
      </c>
      <c r="S314" s="1">
        <f t="shared" si="25"/>
        <v>0.83000000000000007</v>
      </c>
      <c r="T314" s="1"/>
    </row>
    <row r="316" spans="1:20" x14ac:dyDescent="0.2">
      <c r="A316" s="7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8" spans="1:20" x14ac:dyDescent="0.2">
      <c r="A318">
        <v>1</v>
      </c>
      <c r="T318">
        <v>1</v>
      </c>
    </row>
    <row r="319" spans="1:20" x14ac:dyDescent="0.2">
      <c r="A319">
        <v>2</v>
      </c>
      <c r="T319">
        <v>2</v>
      </c>
    </row>
    <row r="320" spans="1:20" x14ac:dyDescent="0.2">
      <c r="A320">
        <v>3</v>
      </c>
      <c r="T320">
        <v>3</v>
      </c>
    </row>
    <row r="321" spans="1:20" x14ac:dyDescent="0.2">
      <c r="A321">
        <v>4</v>
      </c>
      <c r="B321">
        <v>0.01</v>
      </c>
      <c r="D321">
        <v>0.04</v>
      </c>
      <c r="E321">
        <v>0.02</v>
      </c>
      <c r="I321">
        <v>0.02</v>
      </c>
      <c r="L321">
        <v>0.06</v>
      </c>
      <c r="T321">
        <v>4</v>
      </c>
    </row>
    <row r="322" spans="1:20" x14ac:dyDescent="0.2">
      <c r="A322">
        <v>5</v>
      </c>
      <c r="J322">
        <v>0.04</v>
      </c>
      <c r="N322">
        <v>0.04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T325">
        <v>8</v>
      </c>
    </row>
    <row r="326" spans="1:20" x14ac:dyDescent="0.2">
      <c r="A326">
        <v>9</v>
      </c>
      <c r="T326">
        <v>9</v>
      </c>
    </row>
    <row r="327" spans="1:20" x14ac:dyDescent="0.2">
      <c r="A327">
        <v>10</v>
      </c>
      <c r="T327">
        <v>10</v>
      </c>
    </row>
    <row r="328" spans="1:20" x14ac:dyDescent="0.2">
      <c r="A328">
        <v>11</v>
      </c>
      <c r="T328">
        <v>11</v>
      </c>
    </row>
    <row r="329" spans="1:20" x14ac:dyDescent="0.2">
      <c r="A329">
        <v>12</v>
      </c>
      <c r="B329">
        <v>0.11</v>
      </c>
      <c r="E329">
        <v>0.18</v>
      </c>
      <c r="F329">
        <v>0.11</v>
      </c>
      <c r="H329">
        <v>0.02</v>
      </c>
      <c r="I329">
        <v>0.15</v>
      </c>
      <c r="L329">
        <v>0.03</v>
      </c>
      <c r="P329">
        <v>0.18</v>
      </c>
      <c r="Q329">
        <v>0.06</v>
      </c>
      <c r="T329">
        <v>12</v>
      </c>
    </row>
    <row r="330" spans="1:20" x14ac:dyDescent="0.2">
      <c r="A330">
        <v>13</v>
      </c>
      <c r="B330">
        <v>0.13</v>
      </c>
      <c r="D330">
        <v>0.15</v>
      </c>
      <c r="E330">
        <v>0.06</v>
      </c>
      <c r="F330">
        <v>0.2</v>
      </c>
      <c r="G330">
        <v>0.13</v>
      </c>
      <c r="H330">
        <v>0.11</v>
      </c>
      <c r="I330">
        <v>0.1</v>
      </c>
      <c r="J330">
        <v>0.15</v>
      </c>
      <c r="M330">
        <v>0.15</v>
      </c>
      <c r="N330">
        <v>0.1</v>
      </c>
      <c r="O330">
        <v>0.13</v>
      </c>
      <c r="P330">
        <v>0.1</v>
      </c>
      <c r="Q330">
        <v>0.06</v>
      </c>
      <c r="T330">
        <v>13</v>
      </c>
    </row>
    <row r="331" spans="1:20" x14ac:dyDescent="0.2">
      <c r="A331">
        <v>14</v>
      </c>
      <c r="B331">
        <v>0.14000000000000001</v>
      </c>
      <c r="C331">
        <v>0.13</v>
      </c>
      <c r="D331">
        <v>0.17</v>
      </c>
      <c r="E331">
        <v>0.25</v>
      </c>
      <c r="F331">
        <v>0.18</v>
      </c>
      <c r="G331">
        <v>0.05</v>
      </c>
      <c r="H331">
        <v>0.21</v>
      </c>
      <c r="I331">
        <v>0.15</v>
      </c>
      <c r="L331">
        <v>0.17</v>
      </c>
      <c r="M331">
        <v>0.06</v>
      </c>
      <c r="O331">
        <v>0.06</v>
      </c>
      <c r="P331">
        <v>0.24</v>
      </c>
      <c r="Q331">
        <v>0.45</v>
      </c>
      <c r="T331">
        <v>14</v>
      </c>
    </row>
    <row r="332" spans="1:20" x14ac:dyDescent="0.2">
      <c r="A332">
        <v>15</v>
      </c>
      <c r="B332">
        <v>0.01</v>
      </c>
      <c r="C332">
        <v>0.3</v>
      </c>
      <c r="G332">
        <v>0.21</v>
      </c>
      <c r="J332">
        <v>0.19</v>
      </c>
      <c r="M332">
        <v>0.12</v>
      </c>
      <c r="O332">
        <v>0.22</v>
      </c>
      <c r="T332">
        <v>15</v>
      </c>
    </row>
    <row r="333" spans="1:20" x14ac:dyDescent="0.2">
      <c r="A333">
        <v>16</v>
      </c>
      <c r="K333">
        <v>0.32</v>
      </c>
      <c r="N333">
        <v>0.23</v>
      </c>
      <c r="T333">
        <v>16</v>
      </c>
    </row>
    <row r="334" spans="1:20" x14ac:dyDescent="0.2">
      <c r="A334">
        <v>17</v>
      </c>
      <c r="F334" t="s">
        <v>33</v>
      </c>
      <c r="H334">
        <v>0.2</v>
      </c>
      <c r="L334">
        <v>0.17</v>
      </c>
      <c r="T334">
        <v>17</v>
      </c>
    </row>
    <row r="335" spans="1:20" x14ac:dyDescent="0.2">
      <c r="A335">
        <v>18</v>
      </c>
      <c r="B335">
        <v>0.23</v>
      </c>
      <c r="C335">
        <v>0.1</v>
      </c>
      <c r="D335">
        <v>0.2</v>
      </c>
      <c r="E335">
        <v>0.28000000000000003</v>
      </c>
      <c r="G335">
        <v>0.06</v>
      </c>
      <c r="H335">
        <v>0.23</v>
      </c>
      <c r="I335">
        <v>0.34</v>
      </c>
      <c r="J335">
        <v>0.24</v>
      </c>
      <c r="K335">
        <v>0.28000000000000003</v>
      </c>
      <c r="L335">
        <v>0.11</v>
      </c>
      <c r="M335">
        <v>0.04</v>
      </c>
      <c r="N335">
        <v>0.32</v>
      </c>
      <c r="O335">
        <v>0.15</v>
      </c>
      <c r="P335">
        <v>0.36</v>
      </c>
      <c r="Q335">
        <v>0.14000000000000001</v>
      </c>
      <c r="T335">
        <v>18</v>
      </c>
    </row>
    <row r="336" spans="1:20" x14ac:dyDescent="0.2">
      <c r="A336">
        <v>19</v>
      </c>
      <c r="B336">
        <v>0.01</v>
      </c>
      <c r="D336">
        <v>0.03</v>
      </c>
      <c r="E336">
        <v>0.11</v>
      </c>
      <c r="G336">
        <v>0.12</v>
      </c>
      <c r="I336">
        <v>0.02</v>
      </c>
      <c r="J336">
        <v>0.09</v>
      </c>
      <c r="K336">
        <v>0.26</v>
      </c>
      <c r="N336">
        <v>0.11</v>
      </c>
      <c r="O336">
        <v>0.02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B338">
        <v>0.01</v>
      </c>
      <c r="H338">
        <v>0.11</v>
      </c>
      <c r="I338">
        <v>0.17</v>
      </c>
      <c r="L338">
        <v>0.15</v>
      </c>
      <c r="O338">
        <v>0.25</v>
      </c>
      <c r="P338">
        <v>0.28000000000000003</v>
      </c>
      <c r="Q338">
        <v>0.11</v>
      </c>
      <c r="T338">
        <v>21</v>
      </c>
    </row>
    <row r="339" spans="1:20" x14ac:dyDescent="0.2">
      <c r="A339">
        <v>22</v>
      </c>
      <c r="B339">
        <v>0.17</v>
      </c>
      <c r="C339">
        <v>0.27</v>
      </c>
      <c r="E339">
        <v>0.35</v>
      </c>
      <c r="G339">
        <v>0.26</v>
      </c>
      <c r="I339">
        <v>0.08</v>
      </c>
      <c r="J339">
        <v>0.19</v>
      </c>
      <c r="K339">
        <v>0.14000000000000001</v>
      </c>
      <c r="M339">
        <v>0.25</v>
      </c>
      <c r="O339">
        <v>0.02</v>
      </c>
      <c r="P339">
        <v>0.02</v>
      </c>
      <c r="Q339">
        <v>0.08</v>
      </c>
      <c r="T339">
        <v>22</v>
      </c>
    </row>
    <row r="340" spans="1:20" x14ac:dyDescent="0.2">
      <c r="A340">
        <v>23</v>
      </c>
      <c r="B340">
        <v>0.46</v>
      </c>
      <c r="F340">
        <v>1.22</v>
      </c>
      <c r="H340">
        <v>0.8</v>
      </c>
      <c r="I340">
        <v>0.85</v>
      </c>
      <c r="L340">
        <v>0.5</v>
      </c>
      <c r="M340">
        <v>0.04</v>
      </c>
      <c r="O340">
        <v>0.67</v>
      </c>
      <c r="P340">
        <v>0.77</v>
      </c>
      <c r="Q340">
        <v>0.1</v>
      </c>
      <c r="T340">
        <v>23</v>
      </c>
    </row>
    <row r="341" spans="1:20" x14ac:dyDescent="0.2">
      <c r="A341">
        <v>24</v>
      </c>
      <c r="B341">
        <v>0.39</v>
      </c>
      <c r="C341">
        <v>0.61</v>
      </c>
      <c r="D341">
        <v>0.98</v>
      </c>
      <c r="E341">
        <v>0.79</v>
      </c>
      <c r="F341">
        <v>0.13</v>
      </c>
      <c r="G341">
        <v>0.69</v>
      </c>
      <c r="H341">
        <v>0.54</v>
      </c>
      <c r="I341">
        <v>0.32</v>
      </c>
      <c r="J341">
        <v>0.83</v>
      </c>
      <c r="L341">
        <v>0.22</v>
      </c>
      <c r="M341">
        <v>0.51</v>
      </c>
      <c r="O341">
        <v>0.16</v>
      </c>
      <c r="P341">
        <v>0.34</v>
      </c>
      <c r="Q341">
        <v>0.4</v>
      </c>
      <c r="T341">
        <v>24</v>
      </c>
    </row>
    <row r="342" spans="1:20" x14ac:dyDescent="0.2">
      <c r="A342">
        <v>25</v>
      </c>
      <c r="B342">
        <v>0.25</v>
      </c>
      <c r="C342">
        <v>0.25</v>
      </c>
      <c r="D342">
        <v>0.01</v>
      </c>
      <c r="E342">
        <v>0.72</v>
      </c>
      <c r="F342">
        <v>0.19</v>
      </c>
      <c r="G342">
        <v>0.25</v>
      </c>
      <c r="H342">
        <v>0.19</v>
      </c>
      <c r="I342">
        <v>0.14000000000000001</v>
      </c>
      <c r="J342">
        <v>0.46</v>
      </c>
      <c r="K342">
        <v>0.65</v>
      </c>
      <c r="L342">
        <v>0.16</v>
      </c>
      <c r="M342">
        <v>0.2</v>
      </c>
      <c r="N342">
        <v>1.31</v>
      </c>
      <c r="O342">
        <v>0.22</v>
      </c>
      <c r="P342">
        <v>0.28000000000000003</v>
      </c>
      <c r="Q342">
        <v>7.0000000000000007E-2</v>
      </c>
      <c r="T342">
        <v>25</v>
      </c>
    </row>
    <row r="343" spans="1:20" x14ac:dyDescent="0.2">
      <c r="A343">
        <v>26</v>
      </c>
      <c r="D343">
        <v>0.13</v>
      </c>
      <c r="G343">
        <v>0.15</v>
      </c>
      <c r="J343">
        <v>0.17</v>
      </c>
      <c r="T343">
        <v>26</v>
      </c>
    </row>
    <row r="344" spans="1:20" x14ac:dyDescent="0.2">
      <c r="A344">
        <v>27</v>
      </c>
      <c r="B344">
        <v>0.01</v>
      </c>
      <c r="K344">
        <v>0.3</v>
      </c>
      <c r="N344">
        <v>0.23</v>
      </c>
      <c r="T344">
        <v>27</v>
      </c>
    </row>
    <row r="345" spans="1:20" x14ac:dyDescent="0.2">
      <c r="A345">
        <v>28</v>
      </c>
      <c r="B345">
        <v>0.06</v>
      </c>
      <c r="D345">
        <v>0.17</v>
      </c>
      <c r="F345">
        <v>0.18</v>
      </c>
      <c r="H345">
        <v>0.14000000000000001</v>
      </c>
      <c r="I345">
        <v>0.15</v>
      </c>
      <c r="L345">
        <v>0.11</v>
      </c>
      <c r="P345">
        <v>0.14000000000000001</v>
      </c>
      <c r="Q345">
        <v>0.4</v>
      </c>
      <c r="T345">
        <v>28</v>
      </c>
    </row>
    <row r="346" spans="1:20" x14ac:dyDescent="0.2">
      <c r="A346">
        <v>29</v>
      </c>
      <c r="B346">
        <v>0.13</v>
      </c>
      <c r="C346">
        <v>0.23</v>
      </c>
      <c r="E346">
        <v>0.17</v>
      </c>
      <c r="F346">
        <v>7.0000000000000007E-2</v>
      </c>
      <c r="G346">
        <v>0.18</v>
      </c>
      <c r="I346">
        <v>0.12</v>
      </c>
      <c r="J346">
        <v>0.14000000000000001</v>
      </c>
      <c r="K346">
        <v>0.31</v>
      </c>
      <c r="L346">
        <v>0.14000000000000001</v>
      </c>
      <c r="M346">
        <v>0.21</v>
      </c>
      <c r="T346">
        <v>29</v>
      </c>
    </row>
    <row r="347" spans="1:20" x14ac:dyDescent="0.2">
      <c r="A347">
        <v>30</v>
      </c>
      <c r="B347">
        <v>0.01</v>
      </c>
      <c r="C347">
        <v>0.14000000000000001</v>
      </c>
      <c r="E347">
        <v>0.09</v>
      </c>
      <c r="G347">
        <v>0.08</v>
      </c>
      <c r="J347">
        <v>0.08</v>
      </c>
      <c r="M347">
        <v>0.1</v>
      </c>
      <c r="P347">
        <v>0.11</v>
      </c>
      <c r="Q347">
        <v>0.16</v>
      </c>
      <c r="T347">
        <v>30</v>
      </c>
    </row>
    <row r="348" spans="1:20" x14ac:dyDescent="0.2">
      <c r="A348">
        <v>31</v>
      </c>
      <c r="B348">
        <v>0.01</v>
      </c>
      <c r="D348">
        <v>0.02</v>
      </c>
      <c r="K348">
        <v>0.13</v>
      </c>
      <c r="M348">
        <v>0.02</v>
      </c>
      <c r="N348">
        <v>0.15</v>
      </c>
      <c r="T348">
        <v>31</v>
      </c>
    </row>
    <row r="349" spans="1:20" x14ac:dyDescent="0.2">
      <c r="A349" s="1" t="s">
        <v>37</v>
      </c>
      <c r="B349" s="1">
        <f t="shared" ref="B349:R349" si="26">SUM(B318:B348)</f>
        <v>2.1399999999999997</v>
      </c>
      <c r="C349" s="1">
        <f t="shared" si="26"/>
        <v>2.0300000000000002</v>
      </c>
      <c r="D349" s="1">
        <f t="shared" si="26"/>
        <v>1.9</v>
      </c>
      <c r="E349" s="1">
        <f t="shared" si="26"/>
        <v>3.0199999999999996</v>
      </c>
      <c r="F349" s="1">
        <f t="shared" si="26"/>
        <v>2.2799999999999998</v>
      </c>
      <c r="G349" s="1">
        <f t="shared" si="26"/>
        <v>2.1800000000000002</v>
      </c>
      <c r="H349" s="1">
        <f t="shared" si="26"/>
        <v>2.5500000000000003</v>
      </c>
      <c r="I349" s="1">
        <f t="shared" si="26"/>
        <v>2.61</v>
      </c>
      <c r="J349" s="1">
        <f t="shared" si="26"/>
        <v>2.58</v>
      </c>
      <c r="K349" s="1">
        <f t="shared" si="26"/>
        <v>2.3899999999999997</v>
      </c>
      <c r="L349" s="1">
        <f t="shared" si="26"/>
        <v>1.8199999999999998</v>
      </c>
      <c r="M349" s="1">
        <f t="shared" si="26"/>
        <v>1.7</v>
      </c>
      <c r="N349" s="1">
        <f t="shared" si="26"/>
        <v>2.4899999999999998</v>
      </c>
      <c r="O349" s="1">
        <f t="shared" si="26"/>
        <v>1.9</v>
      </c>
      <c r="P349" s="1">
        <f t="shared" si="26"/>
        <v>2.8200000000000003</v>
      </c>
      <c r="Q349" s="1">
        <f t="shared" si="26"/>
        <v>2.0300000000000002</v>
      </c>
      <c r="R349" s="1">
        <f t="shared" si="26"/>
        <v>0</v>
      </c>
      <c r="S349" s="1"/>
      <c r="T349" s="1"/>
    </row>
    <row r="351" spans="1:20" x14ac:dyDescent="0.2">
      <c r="A351" s="7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176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3" spans="1:20" x14ac:dyDescent="0.2">
      <c r="A353">
        <v>1</v>
      </c>
      <c r="B353">
        <v>0.01</v>
      </c>
      <c r="F353">
        <v>0.02</v>
      </c>
      <c r="T353">
        <v>1</v>
      </c>
    </row>
    <row r="354" spans="1:20" x14ac:dyDescent="0.2">
      <c r="A354">
        <v>2</v>
      </c>
      <c r="T354">
        <v>2</v>
      </c>
    </row>
    <row r="355" spans="1:20" x14ac:dyDescent="0.2">
      <c r="A355">
        <v>3</v>
      </c>
      <c r="F355">
        <v>0.02</v>
      </c>
      <c r="J355">
        <v>0.1</v>
      </c>
      <c r="L355">
        <v>0.04</v>
      </c>
      <c r="T355">
        <v>3</v>
      </c>
    </row>
    <row r="356" spans="1:20" x14ac:dyDescent="0.2">
      <c r="A356">
        <v>4</v>
      </c>
      <c r="B356">
        <v>0.01</v>
      </c>
      <c r="C356">
        <v>7.0000000000000007E-2</v>
      </c>
      <c r="E356">
        <v>0.1</v>
      </c>
      <c r="G356">
        <v>0.04</v>
      </c>
      <c r="H356">
        <v>0.1</v>
      </c>
      <c r="I356">
        <v>0.04</v>
      </c>
      <c r="K356">
        <v>0.13</v>
      </c>
      <c r="N356">
        <v>0.12</v>
      </c>
      <c r="O356">
        <v>0.02</v>
      </c>
      <c r="T356">
        <v>4</v>
      </c>
    </row>
    <row r="357" spans="1:20" x14ac:dyDescent="0.2">
      <c r="A357">
        <v>5</v>
      </c>
      <c r="D357">
        <v>0.1</v>
      </c>
      <c r="T357">
        <v>5</v>
      </c>
    </row>
    <row r="358" spans="1:20" x14ac:dyDescent="0.2">
      <c r="A358">
        <v>6</v>
      </c>
      <c r="B358">
        <v>0.03</v>
      </c>
      <c r="E358">
        <v>0.09</v>
      </c>
      <c r="F358">
        <v>7.0000000000000007E-2</v>
      </c>
      <c r="I358">
        <v>0.05</v>
      </c>
      <c r="J358">
        <v>0.06</v>
      </c>
      <c r="L358">
        <v>0.04</v>
      </c>
      <c r="M358">
        <v>0.02</v>
      </c>
      <c r="O358">
        <v>0.04</v>
      </c>
      <c r="P358">
        <v>0.03</v>
      </c>
      <c r="T358">
        <v>6</v>
      </c>
    </row>
    <row r="359" spans="1:20" x14ac:dyDescent="0.2">
      <c r="A359">
        <v>7</v>
      </c>
      <c r="T359">
        <v>7</v>
      </c>
    </row>
    <row r="360" spans="1:20" x14ac:dyDescent="0.2">
      <c r="A360">
        <v>8</v>
      </c>
      <c r="T360">
        <v>8</v>
      </c>
    </row>
    <row r="361" spans="1:20" x14ac:dyDescent="0.2">
      <c r="A361">
        <v>9</v>
      </c>
      <c r="T361">
        <v>9</v>
      </c>
    </row>
    <row r="362" spans="1:20" x14ac:dyDescent="0.2">
      <c r="A362">
        <v>10</v>
      </c>
      <c r="T362">
        <v>10</v>
      </c>
    </row>
    <row r="363" spans="1:20" x14ac:dyDescent="0.2">
      <c r="A363">
        <v>11</v>
      </c>
      <c r="T363">
        <v>11</v>
      </c>
    </row>
    <row r="364" spans="1:20" x14ac:dyDescent="0.2">
      <c r="A364">
        <v>12</v>
      </c>
      <c r="B364">
        <v>0.01</v>
      </c>
      <c r="D364">
        <v>0.1</v>
      </c>
      <c r="F364">
        <v>0.04</v>
      </c>
      <c r="H364">
        <v>0.2</v>
      </c>
      <c r="L364">
        <v>0.18</v>
      </c>
      <c r="O364">
        <v>0.1</v>
      </c>
      <c r="T364">
        <v>12</v>
      </c>
    </row>
    <row r="365" spans="1:20" x14ac:dyDescent="0.2">
      <c r="A365">
        <v>13</v>
      </c>
      <c r="B365">
        <v>0.16</v>
      </c>
      <c r="E365">
        <v>0.1</v>
      </c>
      <c r="F365">
        <v>0.06</v>
      </c>
      <c r="G365">
        <v>0.18</v>
      </c>
      <c r="I365">
        <v>0.21</v>
      </c>
      <c r="J365">
        <v>0.16</v>
      </c>
      <c r="K365">
        <v>0.2</v>
      </c>
      <c r="L365">
        <v>0.06</v>
      </c>
      <c r="M365">
        <v>0.03</v>
      </c>
      <c r="N365">
        <v>0.18</v>
      </c>
      <c r="O365">
        <v>0.03</v>
      </c>
      <c r="T365">
        <v>13</v>
      </c>
    </row>
    <row r="366" spans="1:20" x14ac:dyDescent="0.2">
      <c r="A366">
        <v>14</v>
      </c>
      <c r="B366">
        <v>0.05</v>
      </c>
      <c r="D366">
        <v>0.1</v>
      </c>
      <c r="F366">
        <v>0.06</v>
      </c>
      <c r="H366">
        <v>0.03</v>
      </c>
      <c r="J366">
        <v>7.0000000000000007E-2</v>
      </c>
      <c r="T366">
        <v>14</v>
      </c>
    </row>
    <row r="367" spans="1:20" x14ac:dyDescent="0.2">
      <c r="A367">
        <v>15</v>
      </c>
      <c r="B367">
        <v>0.1</v>
      </c>
      <c r="D367">
        <v>0.14000000000000001</v>
      </c>
      <c r="E367">
        <v>0.04</v>
      </c>
      <c r="F367">
        <v>7.0000000000000007E-2</v>
      </c>
      <c r="G367">
        <v>0.08</v>
      </c>
      <c r="H367">
        <v>0.09</v>
      </c>
      <c r="I367">
        <v>0.13</v>
      </c>
      <c r="K367">
        <v>0.8</v>
      </c>
      <c r="M367">
        <v>0.1</v>
      </c>
      <c r="T367">
        <v>15</v>
      </c>
    </row>
    <row r="368" spans="1:20" x14ac:dyDescent="0.2">
      <c r="A368">
        <v>16</v>
      </c>
      <c r="B368">
        <v>0.04</v>
      </c>
      <c r="D368">
        <v>0.05</v>
      </c>
      <c r="E368">
        <v>0.08</v>
      </c>
      <c r="F368">
        <v>7.0000000000000007E-2</v>
      </c>
      <c r="H368">
        <v>0.01</v>
      </c>
      <c r="I368">
        <v>0.09</v>
      </c>
      <c r="M368">
        <v>0.02</v>
      </c>
      <c r="T368">
        <v>16</v>
      </c>
    </row>
    <row r="369" spans="1:20" x14ac:dyDescent="0.2">
      <c r="A369">
        <v>17</v>
      </c>
      <c r="B369">
        <v>0.35</v>
      </c>
      <c r="D369">
        <v>0.44</v>
      </c>
      <c r="E369">
        <v>0.39</v>
      </c>
      <c r="F369">
        <v>0.41</v>
      </c>
      <c r="H369">
        <v>0.4</v>
      </c>
      <c r="I369">
        <v>0.45</v>
      </c>
      <c r="J369">
        <v>0.06</v>
      </c>
      <c r="L369">
        <v>0.35</v>
      </c>
      <c r="M369">
        <v>0.32</v>
      </c>
      <c r="O369">
        <v>0.4</v>
      </c>
      <c r="P369">
        <v>0.56000000000000005</v>
      </c>
      <c r="T369">
        <v>17</v>
      </c>
    </row>
    <row r="370" spans="1:20" x14ac:dyDescent="0.2">
      <c r="A370">
        <v>18</v>
      </c>
      <c r="B370">
        <v>0.11</v>
      </c>
      <c r="D370">
        <v>0.94</v>
      </c>
      <c r="E370">
        <v>0.68</v>
      </c>
      <c r="F370">
        <v>1.05</v>
      </c>
      <c r="G370">
        <v>0.37</v>
      </c>
      <c r="I370">
        <v>1.57</v>
      </c>
      <c r="J370">
        <v>0.38</v>
      </c>
      <c r="K370">
        <v>0.75</v>
      </c>
      <c r="L370">
        <v>1.17</v>
      </c>
      <c r="M370">
        <v>0.67</v>
      </c>
      <c r="O370">
        <v>1.3</v>
      </c>
      <c r="P370">
        <v>1.1100000000000001</v>
      </c>
      <c r="T370">
        <v>18</v>
      </c>
    </row>
    <row r="371" spans="1:20" x14ac:dyDescent="0.2">
      <c r="A371">
        <v>19</v>
      </c>
      <c r="B371">
        <v>1.24</v>
      </c>
      <c r="C371">
        <v>2.0499999999999998</v>
      </c>
      <c r="D371">
        <v>0.26</v>
      </c>
      <c r="E371">
        <v>0.6</v>
      </c>
      <c r="F371">
        <v>0.15</v>
      </c>
      <c r="G371">
        <v>1.1100000000000001</v>
      </c>
      <c r="H371">
        <v>1.5</v>
      </c>
      <c r="I371">
        <v>0.46</v>
      </c>
      <c r="J371">
        <v>1.28</v>
      </c>
      <c r="K371">
        <v>0.26</v>
      </c>
      <c r="L371">
        <v>0.65</v>
      </c>
      <c r="M371">
        <v>1.02</v>
      </c>
      <c r="O371">
        <v>0.35</v>
      </c>
      <c r="P371">
        <v>0.78</v>
      </c>
      <c r="T371">
        <v>19</v>
      </c>
    </row>
    <row r="372" spans="1:20" x14ac:dyDescent="0.2">
      <c r="A372">
        <v>20</v>
      </c>
      <c r="E372">
        <v>0.3</v>
      </c>
      <c r="F372">
        <v>0.08</v>
      </c>
      <c r="J372">
        <v>0.41</v>
      </c>
      <c r="M372">
        <v>0.01</v>
      </c>
      <c r="P372">
        <v>0.14000000000000001</v>
      </c>
      <c r="T372">
        <v>20</v>
      </c>
    </row>
    <row r="373" spans="1:20" x14ac:dyDescent="0.2">
      <c r="A373">
        <v>21</v>
      </c>
      <c r="D373">
        <v>0.14000000000000001</v>
      </c>
      <c r="H373">
        <v>0.18</v>
      </c>
      <c r="I373">
        <v>0.1</v>
      </c>
      <c r="L373">
        <v>0.14000000000000001</v>
      </c>
      <c r="M373">
        <v>0.01</v>
      </c>
      <c r="O373">
        <v>0.11</v>
      </c>
      <c r="T373">
        <v>21</v>
      </c>
    </row>
    <row r="374" spans="1:20" x14ac:dyDescent="0.2">
      <c r="A374">
        <v>22</v>
      </c>
      <c r="F374">
        <v>0.12</v>
      </c>
      <c r="H374">
        <v>0.04</v>
      </c>
      <c r="I374">
        <v>0.35</v>
      </c>
      <c r="M374">
        <v>0.02</v>
      </c>
      <c r="T374">
        <v>22</v>
      </c>
    </row>
    <row r="375" spans="1:20" x14ac:dyDescent="0.2">
      <c r="A375">
        <v>23</v>
      </c>
      <c r="B375">
        <v>0.01</v>
      </c>
      <c r="D375">
        <v>0.25</v>
      </c>
      <c r="F375">
        <v>0.11</v>
      </c>
      <c r="H375">
        <v>0.25</v>
      </c>
      <c r="N375">
        <v>0.85</v>
      </c>
      <c r="T375">
        <v>23</v>
      </c>
    </row>
    <row r="376" spans="1:20" x14ac:dyDescent="0.2">
      <c r="A376">
        <v>24</v>
      </c>
      <c r="E376">
        <v>0.46</v>
      </c>
      <c r="F376">
        <v>0.06</v>
      </c>
      <c r="L376">
        <v>0.34</v>
      </c>
      <c r="M376">
        <v>0.2</v>
      </c>
      <c r="O376">
        <v>0.39</v>
      </c>
      <c r="P376">
        <v>0.46</v>
      </c>
      <c r="T376">
        <v>24</v>
      </c>
    </row>
    <row r="377" spans="1:20" x14ac:dyDescent="0.2">
      <c r="A377">
        <v>25</v>
      </c>
      <c r="B377">
        <v>0.28999999999999998</v>
      </c>
      <c r="C377">
        <v>0.39</v>
      </c>
      <c r="L377">
        <v>0.02</v>
      </c>
      <c r="T377">
        <v>25</v>
      </c>
    </row>
    <row r="378" spans="1:20" x14ac:dyDescent="0.2">
      <c r="A378">
        <v>26</v>
      </c>
      <c r="B378">
        <v>0.01</v>
      </c>
      <c r="H378">
        <v>0.11</v>
      </c>
      <c r="J378">
        <v>0.56000000000000005</v>
      </c>
      <c r="T378">
        <v>26</v>
      </c>
    </row>
    <row r="379" spans="1:20" x14ac:dyDescent="0.2">
      <c r="A379">
        <v>27</v>
      </c>
      <c r="B379">
        <v>0.17</v>
      </c>
      <c r="D379">
        <v>0.06</v>
      </c>
      <c r="F379">
        <v>0.27</v>
      </c>
      <c r="H379" t="s">
        <v>33</v>
      </c>
      <c r="I379">
        <v>0.33</v>
      </c>
      <c r="J379">
        <v>0.15</v>
      </c>
      <c r="K379">
        <v>0.3</v>
      </c>
      <c r="L379">
        <v>0.28999999999999998</v>
      </c>
      <c r="M379">
        <v>0.08</v>
      </c>
      <c r="O379">
        <v>0.16</v>
      </c>
      <c r="P379">
        <v>0.31</v>
      </c>
      <c r="T379">
        <v>27</v>
      </c>
    </row>
    <row r="380" spans="1:20" x14ac:dyDescent="0.2">
      <c r="A380">
        <v>28</v>
      </c>
      <c r="B380">
        <v>0.06</v>
      </c>
      <c r="C380">
        <v>0.24</v>
      </c>
      <c r="D380">
        <v>0.31</v>
      </c>
      <c r="H380">
        <v>0.25</v>
      </c>
      <c r="J380">
        <v>0.1</v>
      </c>
      <c r="M380">
        <v>0.15</v>
      </c>
      <c r="P380">
        <v>0.12</v>
      </c>
      <c r="T380">
        <v>28</v>
      </c>
    </row>
    <row r="381" spans="1:20" x14ac:dyDescent="0.2">
      <c r="A381">
        <v>29</v>
      </c>
      <c r="B381">
        <v>0.01</v>
      </c>
      <c r="H381">
        <v>0.02</v>
      </c>
      <c r="K381">
        <v>0.28999999999999998</v>
      </c>
      <c r="N381">
        <v>1.6</v>
      </c>
      <c r="T381">
        <v>29</v>
      </c>
    </row>
    <row r="382" spans="1:20" x14ac:dyDescent="0.2">
      <c r="A382">
        <v>30</v>
      </c>
      <c r="B382">
        <v>0.16</v>
      </c>
      <c r="D382">
        <v>0.18</v>
      </c>
      <c r="E382">
        <v>0.65</v>
      </c>
      <c r="F382">
        <v>0.17</v>
      </c>
      <c r="H382">
        <v>0.09</v>
      </c>
      <c r="I382">
        <v>0.22</v>
      </c>
      <c r="J382">
        <v>0.09</v>
      </c>
      <c r="L382">
        <v>0.09</v>
      </c>
      <c r="M382">
        <v>0.02</v>
      </c>
      <c r="O382">
        <v>0.04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s="1" t="s">
        <v>37</v>
      </c>
      <c r="B384" s="1">
        <f t="shared" ref="B384:R384" si="27">SUM(B353:B383)</f>
        <v>2.8199999999999994</v>
      </c>
      <c r="C384" s="1">
        <f t="shared" si="27"/>
        <v>2.75</v>
      </c>
      <c r="D384" s="1">
        <f t="shared" si="27"/>
        <v>3.0700000000000003</v>
      </c>
      <c r="E384" s="1">
        <f t="shared" si="27"/>
        <v>3.4899999999999998</v>
      </c>
      <c r="F384" s="1">
        <f t="shared" si="27"/>
        <v>2.83</v>
      </c>
      <c r="G384" s="1">
        <f t="shared" si="27"/>
        <v>1.78</v>
      </c>
      <c r="H384" s="1">
        <f t="shared" si="27"/>
        <v>3.27</v>
      </c>
      <c r="I384" s="1">
        <f t="shared" si="27"/>
        <v>4</v>
      </c>
      <c r="J384" s="1">
        <f t="shared" si="27"/>
        <v>3.4200000000000004</v>
      </c>
      <c r="K384" s="1">
        <f t="shared" si="27"/>
        <v>2.73</v>
      </c>
      <c r="L384" s="1">
        <f t="shared" si="27"/>
        <v>3.3699999999999997</v>
      </c>
      <c r="M384" s="1">
        <f t="shared" si="27"/>
        <v>2.67</v>
      </c>
      <c r="N384" s="1">
        <f t="shared" si="27"/>
        <v>2.75</v>
      </c>
      <c r="O384" s="1">
        <f t="shared" si="27"/>
        <v>2.9400000000000004</v>
      </c>
      <c r="P384" s="1">
        <f t="shared" si="27"/>
        <v>3.5100000000000007</v>
      </c>
      <c r="Q384" s="1">
        <f t="shared" si="27"/>
        <v>0</v>
      </c>
      <c r="R384" s="1">
        <f t="shared" si="27"/>
        <v>0</v>
      </c>
      <c r="S384" s="1"/>
      <c r="T384" s="1"/>
    </row>
    <row r="386" spans="1:20" x14ac:dyDescent="0.2">
      <c r="A386" s="7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7" spans="1:20" x14ac:dyDescent="0.2">
      <c r="E387" t="s">
        <v>33</v>
      </c>
    </row>
    <row r="388" spans="1:20" x14ac:dyDescent="0.2">
      <c r="A388">
        <v>1</v>
      </c>
      <c r="E388">
        <v>0.15</v>
      </c>
      <c r="G388">
        <v>0.2</v>
      </c>
      <c r="M388">
        <v>0.12</v>
      </c>
      <c r="T388">
        <v>1</v>
      </c>
    </row>
    <row r="389" spans="1:20" x14ac:dyDescent="0.2">
      <c r="A389">
        <v>2</v>
      </c>
      <c r="C389">
        <v>0.2</v>
      </c>
      <c r="H389">
        <v>0.15</v>
      </c>
      <c r="I389">
        <v>0.17</v>
      </c>
      <c r="L389">
        <v>0.14000000000000001</v>
      </c>
      <c r="M389">
        <v>0.05</v>
      </c>
      <c r="O389">
        <v>0.11</v>
      </c>
      <c r="P389">
        <v>0.17</v>
      </c>
      <c r="T389">
        <v>2</v>
      </c>
    </row>
    <row r="390" spans="1:20" x14ac:dyDescent="0.2">
      <c r="A390">
        <v>3</v>
      </c>
      <c r="E390" t="s">
        <v>33</v>
      </c>
      <c r="J390">
        <v>0.15</v>
      </c>
      <c r="M390">
        <v>0.02</v>
      </c>
      <c r="T390">
        <v>3</v>
      </c>
    </row>
    <row r="391" spans="1:20" x14ac:dyDescent="0.2">
      <c r="A391">
        <v>4</v>
      </c>
      <c r="B391">
        <v>0.28999999999999998</v>
      </c>
      <c r="D391">
        <v>0.28999999999999998</v>
      </c>
      <c r="E391">
        <v>0.32</v>
      </c>
      <c r="F391">
        <v>0.16</v>
      </c>
      <c r="H391">
        <v>0.5</v>
      </c>
      <c r="I391">
        <v>0.52</v>
      </c>
      <c r="K391">
        <v>0.17</v>
      </c>
      <c r="L391">
        <v>0.43</v>
      </c>
      <c r="M391">
        <v>0.12</v>
      </c>
      <c r="O391">
        <v>0.28000000000000003</v>
      </c>
      <c r="P391">
        <v>0.31</v>
      </c>
      <c r="T391">
        <v>4</v>
      </c>
    </row>
    <row r="392" spans="1:20" x14ac:dyDescent="0.2">
      <c r="A392">
        <v>5</v>
      </c>
      <c r="C392">
        <v>0.31</v>
      </c>
      <c r="G392">
        <v>0.59</v>
      </c>
      <c r="J392">
        <v>0.48</v>
      </c>
      <c r="M392">
        <v>0.12</v>
      </c>
      <c r="T392">
        <v>5</v>
      </c>
    </row>
    <row r="393" spans="1:20" x14ac:dyDescent="0.2">
      <c r="A393">
        <v>6</v>
      </c>
      <c r="I393">
        <v>0.02</v>
      </c>
      <c r="T393">
        <v>6</v>
      </c>
    </row>
    <row r="394" spans="1:20" x14ac:dyDescent="0.2">
      <c r="A394">
        <v>7</v>
      </c>
      <c r="B394">
        <v>0.09</v>
      </c>
      <c r="D394">
        <v>0.16</v>
      </c>
      <c r="H394">
        <v>0.37</v>
      </c>
      <c r="I394">
        <v>0.21</v>
      </c>
      <c r="L394">
        <v>0.25</v>
      </c>
      <c r="O394">
        <v>0.56000000000000005</v>
      </c>
      <c r="Q394">
        <v>0.32</v>
      </c>
      <c r="T394">
        <v>7</v>
      </c>
    </row>
    <row r="395" spans="1:20" x14ac:dyDescent="0.2">
      <c r="A395">
        <v>8</v>
      </c>
      <c r="B395">
        <v>0.2</v>
      </c>
      <c r="C395">
        <v>1.2</v>
      </c>
      <c r="D395">
        <v>0.3</v>
      </c>
      <c r="E395">
        <v>0.48</v>
      </c>
      <c r="H395">
        <v>0.43</v>
      </c>
      <c r="I395">
        <v>0.34</v>
      </c>
      <c r="J395">
        <v>0.4</v>
      </c>
      <c r="L395">
        <v>0.4</v>
      </c>
      <c r="M395">
        <v>0.04</v>
      </c>
      <c r="P395">
        <v>1.01</v>
      </c>
      <c r="Q395">
        <v>0.5</v>
      </c>
      <c r="T395">
        <v>8</v>
      </c>
    </row>
    <row r="396" spans="1:20" x14ac:dyDescent="0.2">
      <c r="A396">
        <v>9</v>
      </c>
      <c r="B396">
        <v>0.19</v>
      </c>
      <c r="C396">
        <v>0.15</v>
      </c>
      <c r="D396">
        <v>0.1</v>
      </c>
      <c r="E396">
        <v>0.67</v>
      </c>
      <c r="G396">
        <v>0.46</v>
      </c>
      <c r="H396">
        <v>0.2</v>
      </c>
      <c r="I396">
        <v>0.17</v>
      </c>
      <c r="L396">
        <v>0.21</v>
      </c>
      <c r="M396">
        <v>0.31</v>
      </c>
      <c r="O396">
        <v>0.1</v>
      </c>
      <c r="P396">
        <v>0.15</v>
      </c>
      <c r="Q396">
        <v>0.2</v>
      </c>
      <c r="T396">
        <v>9</v>
      </c>
    </row>
    <row r="397" spans="1:20" x14ac:dyDescent="0.2">
      <c r="A397">
        <v>10</v>
      </c>
      <c r="B397">
        <v>0.21</v>
      </c>
      <c r="C397">
        <v>0.2</v>
      </c>
      <c r="D397">
        <v>0.25</v>
      </c>
      <c r="E397">
        <v>0.22</v>
      </c>
      <c r="G397">
        <v>0.08</v>
      </c>
      <c r="H397">
        <v>0.13</v>
      </c>
      <c r="I397">
        <v>0.32</v>
      </c>
      <c r="J397">
        <v>0.48</v>
      </c>
      <c r="K397">
        <v>0.71</v>
      </c>
      <c r="L397">
        <v>0.16</v>
      </c>
      <c r="M397">
        <v>0.32</v>
      </c>
      <c r="O397">
        <v>0.15</v>
      </c>
      <c r="P397">
        <v>0.19</v>
      </c>
      <c r="Q397">
        <v>0.2</v>
      </c>
      <c r="T397">
        <v>10</v>
      </c>
    </row>
    <row r="398" spans="1:20" x14ac:dyDescent="0.2">
      <c r="A398">
        <v>11</v>
      </c>
      <c r="B398">
        <v>0.05</v>
      </c>
      <c r="C398">
        <v>0.17</v>
      </c>
      <c r="D398">
        <v>0.03</v>
      </c>
      <c r="G398">
        <v>0.2</v>
      </c>
      <c r="I398">
        <v>0.25</v>
      </c>
      <c r="J398">
        <v>0.17</v>
      </c>
      <c r="K398">
        <v>0.3</v>
      </c>
      <c r="O398">
        <v>0.05</v>
      </c>
      <c r="P398">
        <v>0.17</v>
      </c>
      <c r="Q398">
        <v>0.1</v>
      </c>
      <c r="T398">
        <v>11</v>
      </c>
    </row>
    <row r="399" spans="1:20" x14ac:dyDescent="0.2">
      <c r="A399">
        <v>12</v>
      </c>
      <c r="D399">
        <v>0.23</v>
      </c>
      <c r="E399">
        <v>0.15</v>
      </c>
      <c r="H399">
        <v>0.32</v>
      </c>
      <c r="I399">
        <v>0.03</v>
      </c>
      <c r="J399">
        <v>0.11</v>
      </c>
      <c r="L399">
        <v>0.34</v>
      </c>
      <c r="M399">
        <v>0.01</v>
      </c>
      <c r="N399">
        <v>2.2999999999999998</v>
      </c>
      <c r="O399">
        <v>0.28000000000000003</v>
      </c>
      <c r="T399">
        <v>12</v>
      </c>
    </row>
    <row r="400" spans="1:20" x14ac:dyDescent="0.2">
      <c r="A400">
        <v>13</v>
      </c>
      <c r="B400">
        <v>0.16</v>
      </c>
      <c r="C400">
        <v>0.5</v>
      </c>
      <c r="D400">
        <v>0.02</v>
      </c>
      <c r="E400">
        <v>0.4</v>
      </c>
      <c r="H400">
        <v>0.18</v>
      </c>
      <c r="J400">
        <v>0.4</v>
      </c>
      <c r="K400">
        <v>0.19</v>
      </c>
      <c r="M400">
        <v>0.09</v>
      </c>
      <c r="P400">
        <v>0.42</v>
      </c>
      <c r="Q400">
        <v>0.1</v>
      </c>
      <c r="T400">
        <v>13</v>
      </c>
    </row>
    <row r="401" spans="1:20" x14ac:dyDescent="0.2">
      <c r="A401">
        <v>14</v>
      </c>
      <c r="T401">
        <v>14</v>
      </c>
    </row>
    <row r="402" spans="1:20" x14ac:dyDescent="0.2">
      <c r="A402">
        <v>15</v>
      </c>
      <c r="T402">
        <v>15</v>
      </c>
    </row>
    <row r="403" spans="1:20" x14ac:dyDescent="0.2">
      <c r="A403">
        <v>16</v>
      </c>
      <c r="T403">
        <v>16</v>
      </c>
    </row>
    <row r="404" spans="1:20" x14ac:dyDescent="0.2">
      <c r="A404">
        <v>17</v>
      </c>
      <c r="T404">
        <v>17</v>
      </c>
    </row>
    <row r="405" spans="1:20" x14ac:dyDescent="0.2">
      <c r="A405">
        <v>18</v>
      </c>
      <c r="O405">
        <v>0.12</v>
      </c>
      <c r="T405">
        <v>18</v>
      </c>
    </row>
    <row r="406" spans="1:20" x14ac:dyDescent="0.2">
      <c r="A406">
        <v>19</v>
      </c>
      <c r="C406">
        <v>0.2</v>
      </c>
      <c r="F406">
        <v>0.96</v>
      </c>
      <c r="H406">
        <v>0.36</v>
      </c>
      <c r="I406">
        <v>0.13</v>
      </c>
      <c r="L406">
        <v>0.17</v>
      </c>
      <c r="O406">
        <v>0.09</v>
      </c>
      <c r="P406">
        <v>0.2</v>
      </c>
      <c r="T406">
        <v>19</v>
      </c>
    </row>
    <row r="407" spans="1:20" x14ac:dyDescent="0.2">
      <c r="A407">
        <v>20</v>
      </c>
      <c r="B407">
        <v>0.08</v>
      </c>
      <c r="D407">
        <v>0.1</v>
      </c>
      <c r="E407">
        <v>0.22</v>
      </c>
      <c r="H407">
        <v>0.03</v>
      </c>
      <c r="I407">
        <v>0.14000000000000001</v>
      </c>
      <c r="J407">
        <v>0.24</v>
      </c>
      <c r="L407">
        <v>0.04</v>
      </c>
      <c r="M407">
        <v>7.0000000000000007E-2</v>
      </c>
      <c r="T407">
        <v>20</v>
      </c>
    </row>
    <row r="408" spans="1:20" x14ac:dyDescent="0.2">
      <c r="A408">
        <v>21</v>
      </c>
      <c r="E408">
        <v>0.05</v>
      </c>
      <c r="M408">
        <v>0.01</v>
      </c>
      <c r="T408">
        <v>21</v>
      </c>
    </row>
    <row r="409" spans="1:20" x14ac:dyDescent="0.2">
      <c r="A409">
        <v>22</v>
      </c>
      <c r="C409">
        <v>0.35</v>
      </c>
      <c r="D409">
        <v>0.17</v>
      </c>
      <c r="J409">
        <v>7.0000000000000007E-2</v>
      </c>
      <c r="O409">
        <v>0.08</v>
      </c>
      <c r="T409">
        <v>22</v>
      </c>
    </row>
    <row r="410" spans="1:20" x14ac:dyDescent="0.2">
      <c r="A410">
        <v>23</v>
      </c>
      <c r="B410">
        <v>0.03</v>
      </c>
      <c r="E410">
        <v>0.3</v>
      </c>
      <c r="H410">
        <v>0.12</v>
      </c>
      <c r="I410">
        <v>0.12</v>
      </c>
      <c r="L410">
        <v>0.06</v>
      </c>
      <c r="M410">
        <v>7.0000000000000007E-2</v>
      </c>
      <c r="O410">
        <v>7.0000000000000007E-2</v>
      </c>
      <c r="P410">
        <v>0.32</v>
      </c>
      <c r="T410">
        <v>23</v>
      </c>
    </row>
    <row r="411" spans="1:20" x14ac:dyDescent="0.2">
      <c r="A411">
        <v>24</v>
      </c>
      <c r="F411">
        <v>0.95</v>
      </c>
      <c r="H411">
        <v>0.21</v>
      </c>
      <c r="I411">
        <v>1.37</v>
      </c>
      <c r="L411">
        <v>0.96</v>
      </c>
      <c r="M411">
        <v>0.89</v>
      </c>
      <c r="O411">
        <v>0.98</v>
      </c>
      <c r="T411">
        <v>24</v>
      </c>
    </row>
    <row r="412" spans="1:20" x14ac:dyDescent="0.2">
      <c r="A412">
        <v>25</v>
      </c>
      <c r="C412">
        <v>1</v>
      </c>
      <c r="E412">
        <v>1.02</v>
      </c>
      <c r="F412">
        <v>0.25</v>
      </c>
      <c r="H412">
        <v>0.26</v>
      </c>
      <c r="I412">
        <v>0.23</v>
      </c>
      <c r="L412">
        <v>0.74</v>
      </c>
      <c r="M412">
        <v>0.52</v>
      </c>
      <c r="O412">
        <v>0.11</v>
      </c>
      <c r="P412">
        <v>0.97</v>
      </c>
      <c r="T412">
        <v>25</v>
      </c>
    </row>
    <row r="413" spans="1:20" x14ac:dyDescent="0.2">
      <c r="A413">
        <v>26</v>
      </c>
      <c r="C413">
        <v>0.97</v>
      </c>
      <c r="E413">
        <v>0.8</v>
      </c>
      <c r="F413">
        <v>0.37</v>
      </c>
      <c r="I413">
        <v>0.6</v>
      </c>
      <c r="M413">
        <v>0.78</v>
      </c>
      <c r="O413">
        <v>0.73</v>
      </c>
      <c r="P413">
        <v>0.93</v>
      </c>
      <c r="T413">
        <v>26</v>
      </c>
    </row>
    <row r="414" spans="1:20" x14ac:dyDescent="0.2">
      <c r="A414">
        <v>27</v>
      </c>
      <c r="D414">
        <v>1.5</v>
      </c>
      <c r="F414">
        <v>0.17</v>
      </c>
      <c r="I414">
        <v>0.05</v>
      </c>
      <c r="M414">
        <v>0.13</v>
      </c>
      <c r="O414">
        <v>0.01</v>
      </c>
      <c r="Q414">
        <v>1</v>
      </c>
      <c r="T414">
        <v>27</v>
      </c>
    </row>
    <row r="415" spans="1:20" x14ac:dyDescent="0.2">
      <c r="A415">
        <v>28</v>
      </c>
      <c r="C415">
        <v>0.36</v>
      </c>
      <c r="F415">
        <v>0.25</v>
      </c>
      <c r="H415">
        <v>0.77</v>
      </c>
      <c r="I415">
        <v>0.26</v>
      </c>
      <c r="K415">
        <v>1.02</v>
      </c>
      <c r="L415">
        <v>0.4</v>
      </c>
      <c r="O415">
        <v>0.33</v>
      </c>
      <c r="P415">
        <v>0.32</v>
      </c>
      <c r="T415">
        <v>28</v>
      </c>
    </row>
    <row r="416" spans="1:20" x14ac:dyDescent="0.2">
      <c r="A416">
        <v>29</v>
      </c>
      <c r="B416">
        <v>0.21</v>
      </c>
      <c r="D416">
        <v>0.98</v>
      </c>
      <c r="E416">
        <v>0.45</v>
      </c>
      <c r="F416">
        <v>0.49</v>
      </c>
      <c r="H416">
        <v>0.19</v>
      </c>
      <c r="I416">
        <v>0.23</v>
      </c>
      <c r="M416">
        <v>0.36</v>
      </c>
      <c r="O416">
        <v>0.18</v>
      </c>
      <c r="Q416">
        <v>0.47</v>
      </c>
      <c r="T416">
        <v>29</v>
      </c>
    </row>
    <row r="417" spans="1:20" x14ac:dyDescent="0.2">
      <c r="A417">
        <v>30</v>
      </c>
      <c r="B417">
        <v>0.16</v>
      </c>
      <c r="C417">
        <v>0.4</v>
      </c>
      <c r="D417">
        <v>0.24</v>
      </c>
      <c r="E417">
        <v>0.43</v>
      </c>
      <c r="F417">
        <v>0.2</v>
      </c>
      <c r="G417">
        <v>1.53</v>
      </c>
      <c r="H417">
        <v>0.14000000000000001</v>
      </c>
      <c r="I417">
        <v>0.2</v>
      </c>
      <c r="J417">
        <v>1.06</v>
      </c>
      <c r="K417">
        <v>0.51</v>
      </c>
      <c r="L417">
        <v>0.36</v>
      </c>
      <c r="M417">
        <v>0.09</v>
      </c>
      <c r="O417">
        <v>0.21</v>
      </c>
      <c r="P417">
        <v>0.44</v>
      </c>
      <c r="Q417">
        <v>0.1</v>
      </c>
      <c r="T417">
        <v>30</v>
      </c>
    </row>
    <row r="418" spans="1:20" x14ac:dyDescent="0.2">
      <c r="A418">
        <v>31</v>
      </c>
      <c r="B418">
        <v>0.15</v>
      </c>
      <c r="C418">
        <v>0.22</v>
      </c>
      <c r="D418">
        <v>0.55000000000000004</v>
      </c>
      <c r="E418">
        <v>0.32</v>
      </c>
      <c r="F418">
        <v>0.47</v>
      </c>
      <c r="G418">
        <v>0.4</v>
      </c>
      <c r="H418">
        <v>0.45</v>
      </c>
      <c r="I418">
        <v>0.61</v>
      </c>
      <c r="J418">
        <v>0.24</v>
      </c>
      <c r="L418">
        <v>0.38</v>
      </c>
      <c r="M418">
        <v>0.05</v>
      </c>
      <c r="N418">
        <v>2.25</v>
      </c>
      <c r="O418">
        <v>0.42</v>
      </c>
      <c r="P418">
        <v>0.49</v>
      </c>
      <c r="Q418">
        <v>0.6</v>
      </c>
      <c r="T418">
        <v>31</v>
      </c>
    </row>
    <row r="419" spans="1:20" x14ac:dyDescent="0.2">
      <c r="A419" s="1" t="s">
        <v>37</v>
      </c>
      <c r="B419" s="1">
        <f t="shared" ref="B419:R419" si="28">SUM(B388:B418)</f>
        <v>1.8199999999999998</v>
      </c>
      <c r="C419" s="1">
        <f t="shared" si="28"/>
        <v>6.23</v>
      </c>
      <c r="D419" s="1">
        <f t="shared" si="28"/>
        <v>4.9200000000000008</v>
      </c>
      <c r="E419" s="1">
        <f t="shared" si="28"/>
        <v>5.98</v>
      </c>
      <c r="F419" s="1">
        <f t="shared" si="28"/>
        <v>4.2699999999999996</v>
      </c>
      <c r="G419" s="1">
        <f t="shared" si="28"/>
        <v>3.46</v>
      </c>
      <c r="H419" s="1">
        <f t="shared" si="28"/>
        <v>4.8099999999999996</v>
      </c>
      <c r="I419" s="1">
        <f t="shared" si="28"/>
        <v>5.9700000000000006</v>
      </c>
      <c r="J419" s="1">
        <f t="shared" si="28"/>
        <v>3.8</v>
      </c>
      <c r="K419" s="1">
        <f t="shared" si="28"/>
        <v>2.8999999999999995</v>
      </c>
      <c r="L419" s="1">
        <f t="shared" si="28"/>
        <v>5.0400000000000009</v>
      </c>
      <c r="M419" s="1">
        <f t="shared" si="28"/>
        <v>4.17</v>
      </c>
      <c r="N419" s="1">
        <f t="shared" si="28"/>
        <v>4.55</v>
      </c>
      <c r="O419" s="1">
        <f t="shared" si="28"/>
        <v>4.8599999999999994</v>
      </c>
      <c r="P419" s="1">
        <f t="shared" si="28"/>
        <v>6.0900000000000007</v>
      </c>
      <c r="Q419" s="1">
        <f t="shared" si="28"/>
        <v>3.59</v>
      </c>
      <c r="R419" s="1">
        <f t="shared" si="28"/>
        <v>0</v>
      </c>
      <c r="S419" s="1"/>
      <c r="T419" s="1"/>
    </row>
    <row r="424" spans="1:20" x14ac:dyDescent="0.2">
      <c r="A424">
        <v>1996</v>
      </c>
    </row>
    <row r="425" spans="1:20" x14ac:dyDescent="0.2">
      <c r="A425" t="s">
        <v>0</v>
      </c>
      <c r="B425">
        <f t="shared" ref="B425:S425" si="29">B34</f>
        <v>1.24</v>
      </c>
      <c r="C425">
        <f t="shared" si="29"/>
        <v>1.76</v>
      </c>
      <c r="D425">
        <f t="shared" si="29"/>
        <v>2.81</v>
      </c>
      <c r="E425">
        <f t="shared" si="29"/>
        <v>5.36</v>
      </c>
      <c r="F425">
        <f t="shared" si="29"/>
        <v>2.4</v>
      </c>
      <c r="G425">
        <f t="shared" si="29"/>
        <v>2.64</v>
      </c>
      <c r="H425">
        <f t="shared" si="29"/>
        <v>2.37</v>
      </c>
      <c r="I425">
        <f t="shared" si="29"/>
        <v>3.52</v>
      </c>
      <c r="J425">
        <f t="shared" si="29"/>
        <v>2.1800000000000002</v>
      </c>
      <c r="K425">
        <f t="shared" si="29"/>
        <v>2.39</v>
      </c>
      <c r="L425">
        <f t="shared" si="29"/>
        <v>3.2200000000000006</v>
      </c>
      <c r="M425">
        <f t="shared" si="29"/>
        <v>2.2200000000000002</v>
      </c>
      <c r="N425">
        <f t="shared" si="29"/>
        <v>2.5499999999999998</v>
      </c>
      <c r="O425">
        <f t="shared" si="29"/>
        <v>2.65</v>
      </c>
      <c r="P425">
        <f t="shared" si="29"/>
        <v>4.57</v>
      </c>
      <c r="Q425">
        <f t="shared" si="29"/>
        <v>0.9</v>
      </c>
      <c r="R425">
        <f t="shared" si="29"/>
        <v>0</v>
      </c>
      <c r="S425">
        <f t="shared" si="29"/>
        <v>0</v>
      </c>
    </row>
    <row r="426" spans="1:20" x14ac:dyDescent="0.2">
      <c r="A426" t="s">
        <v>38</v>
      </c>
      <c r="B426">
        <f t="shared" ref="B426:S426" si="30">B69</f>
        <v>2.4999999999999996</v>
      </c>
      <c r="C426">
        <f t="shared" si="30"/>
        <v>3.83</v>
      </c>
      <c r="D426">
        <f t="shared" si="30"/>
        <v>3.45</v>
      </c>
      <c r="E426">
        <f t="shared" si="30"/>
        <v>4.5199999999999996</v>
      </c>
      <c r="F426">
        <f t="shared" si="30"/>
        <v>3.1700000000000004</v>
      </c>
      <c r="G426">
        <f t="shared" si="30"/>
        <v>3.4699999999999998</v>
      </c>
      <c r="H426">
        <f t="shared" si="30"/>
        <v>2.83</v>
      </c>
      <c r="I426">
        <f t="shared" si="30"/>
        <v>3.2600000000000002</v>
      </c>
      <c r="J426">
        <f t="shared" si="30"/>
        <v>2.7</v>
      </c>
      <c r="K426">
        <f t="shared" si="30"/>
        <v>3.25</v>
      </c>
      <c r="L426">
        <f t="shared" si="30"/>
        <v>2.62</v>
      </c>
      <c r="M426">
        <f t="shared" si="30"/>
        <v>2.19</v>
      </c>
      <c r="N426">
        <f t="shared" si="30"/>
        <v>2.75</v>
      </c>
      <c r="O426">
        <f t="shared" si="30"/>
        <v>3.1700000000000004</v>
      </c>
      <c r="P426">
        <f t="shared" si="30"/>
        <v>3.8600000000000008</v>
      </c>
      <c r="Q426">
        <f t="shared" si="30"/>
        <v>4.2700000000000005</v>
      </c>
      <c r="R426">
        <f t="shared" si="30"/>
        <v>0</v>
      </c>
      <c r="S426">
        <f t="shared" si="30"/>
        <v>0</v>
      </c>
    </row>
    <row r="427" spans="1:20" x14ac:dyDescent="0.2">
      <c r="A427" t="s">
        <v>40</v>
      </c>
      <c r="B427">
        <f t="shared" ref="B427:S427" si="31">B104</f>
        <v>1.1400000000000001</v>
      </c>
      <c r="C427">
        <f t="shared" si="31"/>
        <v>1.33</v>
      </c>
      <c r="D427">
        <f t="shared" si="31"/>
        <v>1.32</v>
      </c>
      <c r="E427">
        <f t="shared" si="31"/>
        <v>1.54</v>
      </c>
      <c r="F427">
        <f t="shared" si="31"/>
        <v>1.7400000000000002</v>
      </c>
      <c r="G427">
        <f t="shared" si="31"/>
        <v>1.33</v>
      </c>
      <c r="H427">
        <f t="shared" si="31"/>
        <v>1.33</v>
      </c>
      <c r="I427">
        <f t="shared" si="31"/>
        <v>1.9800000000000002</v>
      </c>
      <c r="J427">
        <f t="shared" si="31"/>
        <v>0.94</v>
      </c>
      <c r="K427">
        <f t="shared" si="31"/>
        <v>1.4300000000000002</v>
      </c>
      <c r="L427">
        <f t="shared" si="31"/>
        <v>1.3900000000000001</v>
      </c>
      <c r="M427">
        <f t="shared" si="31"/>
        <v>1.21</v>
      </c>
      <c r="N427">
        <f t="shared" si="31"/>
        <v>0.92</v>
      </c>
      <c r="O427">
        <f t="shared" si="31"/>
        <v>1.38</v>
      </c>
      <c r="P427">
        <f t="shared" si="31"/>
        <v>1.4000000000000001</v>
      </c>
      <c r="Q427">
        <f t="shared" si="31"/>
        <v>1.72</v>
      </c>
      <c r="R427">
        <f t="shared" si="31"/>
        <v>1.85</v>
      </c>
      <c r="S427">
        <f t="shared" si="31"/>
        <v>0</v>
      </c>
    </row>
    <row r="428" spans="1:20" x14ac:dyDescent="0.2">
      <c r="A428" t="s">
        <v>41</v>
      </c>
      <c r="B428">
        <f t="shared" ref="B428:S428" si="32">B139</f>
        <v>1.9900000000000002</v>
      </c>
      <c r="C428">
        <f t="shared" si="32"/>
        <v>2.2799999999999998</v>
      </c>
      <c r="D428">
        <f t="shared" si="32"/>
        <v>2.7600000000000002</v>
      </c>
      <c r="E428">
        <f t="shared" si="32"/>
        <v>3.4599999999999995</v>
      </c>
      <c r="F428">
        <f t="shared" si="32"/>
        <v>3.4899999999999998</v>
      </c>
      <c r="G428">
        <f t="shared" si="32"/>
        <v>2.87</v>
      </c>
      <c r="H428">
        <f t="shared" si="32"/>
        <v>3.5</v>
      </c>
      <c r="I428">
        <f t="shared" si="32"/>
        <v>3.0900000000000003</v>
      </c>
      <c r="J428">
        <f t="shared" si="32"/>
        <v>3.1100000000000003</v>
      </c>
      <c r="K428">
        <f t="shared" si="32"/>
        <v>3.37</v>
      </c>
      <c r="L428">
        <f t="shared" si="32"/>
        <v>2.5499999999999998</v>
      </c>
      <c r="M428">
        <f t="shared" si="32"/>
        <v>2.17</v>
      </c>
      <c r="N428">
        <f t="shared" si="32"/>
        <v>3.33</v>
      </c>
      <c r="O428">
        <f t="shared" si="32"/>
        <v>2.6300000000000003</v>
      </c>
      <c r="P428">
        <f t="shared" si="32"/>
        <v>3.36</v>
      </c>
      <c r="Q428">
        <f t="shared" si="32"/>
        <v>2.96</v>
      </c>
      <c r="R428">
        <f t="shared" si="32"/>
        <v>2.71</v>
      </c>
      <c r="S428">
        <f t="shared" si="32"/>
        <v>0</v>
      </c>
    </row>
    <row r="429" spans="1:20" x14ac:dyDescent="0.2">
      <c r="A429" t="s">
        <v>42</v>
      </c>
      <c r="B429">
        <f t="shared" ref="B429:S429" si="33">B174</f>
        <v>1.31</v>
      </c>
      <c r="C429">
        <f t="shared" si="33"/>
        <v>1.91</v>
      </c>
      <c r="D429">
        <f t="shared" si="33"/>
        <v>2.1</v>
      </c>
      <c r="E429">
        <f t="shared" si="33"/>
        <v>0</v>
      </c>
      <c r="F429">
        <f t="shared" si="33"/>
        <v>2.1</v>
      </c>
      <c r="G429">
        <f t="shared" si="33"/>
        <v>1.6</v>
      </c>
      <c r="H429">
        <f t="shared" si="33"/>
        <v>1.47</v>
      </c>
      <c r="I429">
        <f t="shared" si="33"/>
        <v>2.15</v>
      </c>
      <c r="J429">
        <f t="shared" si="33"/>
        <v>1.5300000000000002</v>
      </c>
      <c r="K429">
        <f t="shared" si="33"/>
        <v>2.6599999999999997</v>
      </c>
      <c r="L429">
        <f t="shared" si="33"/>
        <v>1.7600000000000002</v>
      </c>
      <c r="M429">
        <f t="shared" si="33"/>
        <v>2.4599999999999995</v>
      </c>
      <c r="N429">
        <f t="shared" si="33"/>
        <v>1.59</v>
      </c>
      <c r="O429">
        <f t="shared" si="33"/>
        <v>1.8800000000000001</v>
      </c>
      <c r="P429">
        <f t="shared" si="33"/>
        <v>2.12</v>
      </c>
      <c r="Q429">
        <f t="shared" si="33"/>
        <v>2.12</v>
      </c>
      <c r="R429">
        <f t="shared" si="33"/>
        <v>2</v>
      </c>
      <c r="S429">
        <f t="shared" si="33"/>
        <v>0</v>
      </c>
    </row>
    <row r="430" spans="1:20" x14ac:dyDescent="0.2">
      <c r="A430" t="s">
        <v>43</v>
      </c>
      <c r="B430">
        <f t="shared" ref="B430:S430" si="34">B209</f>
        <v>0.43</v>
      </c>
      <c r="C430">
        <f t="shared" si="34"/>
        <v>0.88</v>
      </c>
      <c r="D430">
        <f t="shared" si="34"/>
        <v>0.53</v>
      </c>
      <c r="E430">
        <f t="shared" si="34"/>
        <v>0.65</v>
      </c>
      <c r="F430">
        <f t="shared" si="34"/>
        <v>0.82000000000000006</v>
      </c>
      <c r="G430">
        <f t="shared" si="34"/>
        <v>0.62</v>
      </c>
      <c r="H430">
        <f t="shared" si="34"/>
        <v>0.39999999999999997</v>
      </c>
      <c r="I430">
        <f t="shared" si="34"/>
        <v>0.62</v>
      </c>
      <c r="J430">
        <f t="shared" si="34"/>
        <v>0.49000000000000005</v>
      </c>
      <c r="K430">
        <f t="shared" si="34"/>
        <v>1</v>
      </c>
      <c r="L430">
        <f t="shared" si="34"/>
        <v>0.58000000000000007</v>
      </c>
      <c r="M430">
        <f t="shared" si="34"/>
        <v>0.76</v>
      </c>
      <c r="N430">
        <f t="shared" si="34"/>
        <v>0.5</v>
      </c>
      <c r="O430">
        <f t="shared" si="34"/>
        <v>0.69</v>
      </c>
      <c r="P430">
        <f t="shared" si="34"/>
        <v>0.57000000000000006</v>
      </c>
      <c r="Q430">
        <f t="shared" si="34"/>
        <v>1.0000000000000002</v>
      </c>
      <c r="R430">
        <f t="shared" si="34"/>
        <v>0</v>
      </c>
      <c r="S430">
        <f t="shared" si="34"/>
        <v>0</v>
      </c>
    </row>
    <row r="431" spans="1:20" x14ac:dyDescent="0.2">
      <c r="A431" t="s">
        <v>45</v>
      </c>
      <c r="B431">
        <f t="shared" ref="B431:S431" si="35">B244</f>
        <v>0.27</v>
      </c>
      <c r="C431">
        <f t="shared" si="35"/>
        <v>0.31</v>
      </c>
      <c r="D431">
        <f t="shared" si="35"/>
        <v>0.27</v>
      </c>
      <c r="E431">
        <f t="shared" si="35"/>
        <v>0.25</v>
      </c>
      <c r="F431">
        <f t="shared" si="35"/>
        <v>0.3</v>
      </c>
      <c r="G431">
        <f t="shared" si="35"/>
        <v>0.13</v>
      </c>
      <c r="H431">
        <f t="shared" si="35"/>
        <v>0.08</v>
      </c>
      <c r="I431">
        <f t="shared" si="35"/>
        <v>0.4</v>
      </c>
      <c r="J431">
        <f t="shared" si="35"/>
        <v>0.13</v>
      </c>
      <c r="K431">
        <f t="shared" si="35"/>
        <v>0.29000000000000004</v>
      </c>
      <c r="L431">
        <f t="shared" si="35"/>
        <v>0</v>
      </c>
      <c r="M431">
        <f t="shared" si="35"/>
        <v>0.31</v>
      </c>
      <c r="N431">
        <f t="shared" si="35"/>
        <v>0.18</v>
      </c>
      <c r="O431">
        <f t="shared" si="35"/>
        <v>0.28000000000000003</v>
      </c>
      <c r="P431">
        <f t="shared" si="35"/>
        <v>0.1</v>
      </c>
      <c r="Q431">
        <f t="shared" si="35"/>
        <v>0.27</v>
      </c>
      <c r="R431">
        <f t="shared" si="35"/>
        <v>0</v>
      </c>
      <c r="S431">
        <f t="shared" si="35"/>
        <v>0</v>
      </c>
    </row>
    <row r="432" spans="1:20" x14ac:dyDescent="0.2">
      <c r="A432" t="s">
        <v>58</v>
      </c>
      <c r="B432">
        <f t="shared" ref="B432:S432" si="36">B279</f>
        <v>0.19</v>
      </c>
      <c r="C432">
        <f t="shared" si="36"/>
        <v>0.16</v>
      </c>
      <c r="D432">
        <f t="shared" si="36"/>
        <v>0</v>
      </c>
      <c r="E432">
        <f t="shared" si="36"/>
        <v>0</v>
      </c>
      <c r="F432">
        <f t="shared" si="36"/>
        <v>0.22999999999999998</v>
      </c>
      <c r="G432">
        <f t="shared" si="36"/>
        <v>0.13</v>
      </c>
      <c r="H432">
        <f t="shared" si="36"/>
        <v>0.08</v>
      </c>
      <c r="I432">
        <f t="shared" si="36"/>
        <v>0.18</v>
      </c>
      <c r="J432">
        <f t="shared" si="36"/>
        <v>0.15</v>
      </c>
      <c r="K432">
        <f t="shared" si="36"/>
        <v>0.08</v>
      </c>
      <c r="L432">
        <f t="shared" si="36"/>
        <v>0.22</v>
      </c>
      <c r="M432">
        <f t="shared" si="36"/>
        <v>9.0000000000000011E-2</v>
      </c>
      <c r="N432">
        <f t="shared" si="36"/>
        <v>0</v>
      </c>
      <c r="O432">
        <f t="shared" si="36"/>
        <v>0.16</v>
      </c>
      <c r="P432">
        <f t="shared" si="36"/>
        <v>0.04</v>
      </c>
      <c r="Q432">
        <f t="shared" si="36"/>
        <v>0.12000000000000001</v>
      </c>
      <c r="R432">
        <f t="shared" si="36"/>
        <v>0</v>
      </c>
      <c r="S432">
        <f t="shared" si="36"/>
        <v>0</v>
      </c>
    </row>
    <row r="433" spans="1:26" x14ac:dyDescent="0.2">
      <c r="A433" t="s">
        <v>59</v>
      </c>
      <c r="B433">
        <f t="shared" ref="B433:S433" si="37">B314</f>
        <v>0.84000000000000008</v>
      </c>
      <c r="C433">
        <f t="shared" si="37"/>
        <v>0.5</v>
      </c>
      <c r="D433">
        <f t="shared" si="37"/>
        <v>0.8</v>
      </c>
      <c r="E433">
        <f t="shared" si="37"/>
        <v>1.2300000000000002</v>
      </c>
      <c r="F433">
        <f t="shared" si="37"/>
        <v>0.83000000000000007</v>
      </c>
      <c r="G433">
        <f t="shared" si="37"/>
        <v>0.94000000000000006</v>
      </c>
      <c r="H433">
        <f t="shared" si="37"/>
        <v>0.85000000000000009</v>
      </c>
      <c r="I433">
        <f t="shared" si="37"/>
        <v>1.1400000000000001</v>
      </c>
      <c r="J433">
        <f t="shared" si="37"/>
        <v>0.59000000000000008</v>
      </c>
      <c r="K433">
        <f t="shared" si="37"/>
        <v>1.24</v>
      </c>
      <c r="L433">
        <f t="shared" si="37"/>
        <v>0.62</v>
      </c>
      <c r="M433">
        <f t="shared" si="37"/>
        <v>0.57000000000000006</v>
      </c>
      <c r="N433">
        <f t="shared" si="37"/>
        <v>0.91</v>
      </c>
      <c r="O433">
        <f t="shared" si="37"/>
        <v>0.9</v>
      </c>
      <c r="P433">
        <f t="shared" si="37"/>
        <v>1.26</v>
      </c>
      <c r="Q433">
        <f t="shared" si="37"/>
        <v>0.58000000000000007</v>
      </c>
      <c r="R433">
        <f t="shared" si="37"/>
        <v>0</v>
      </c>
      <c r="S433">
        <f t="shared" si="37"/>
        <v>0.83000000000000007</v>
      </c>
    </row>
    <row r="434" spans="1:26" x14ac:dyDescent="0.2">
      <c r="A434" t="s">
        <v>60</v>
      </c>
      <c r="B434">
        <f t="shared" ref="B434:S434" si="38">B349</f>
        <v>2.1399999999999997</v>
      </c>
      <c r="C434">
        <f t="shared" si="38"/>
        <v>2.0300000000000002</v>
      </c>
      <c r="D434">
        <f t="shared" si="38"/>
        <v>1.9</v>
      </c>
      <c r="E434">
        <f t="shared" si="38"/>
        <v>3.0199999999999996</v>
      </c>
      <c r="F434">
        <f t="shared" si="38"/>
        <v>2.2799999999999998</v>
      </c>
      <c r="G434">
        <f t="shared" si="38"/>
        <v>2.1800000000000002</v>
      </c>
      <c r="H434">
        <f t="shared" si="38"/>
        <v>2.5500000000000003</v>
      </c>
      <c r="I434">
        <f t="shared" si="38"/>
        <v>2.61</v>
      </c>
      <c r="J434">
        <f t="shared" si="38"/>
        <v>2.58</v>
      </c>
      <c r="K434">
        <f t="shared" si="38"/>
        <v>2.3899999999999997</v>
      </c>
      <c r="L434">
        <f t="shared" si="38"/>
        <v>1.8199999999999998</v>
      </c>
      <c r="M434">
        <f t="shared" si="38"/>
        <v>1.7</v>
      </c>
      <c r="N434">
        <f t="shared" si="38"/>
        <v>2.4899999999999998</v>
      </c>
      <c r="O434">
        <f t="shared" si="38"/>
        <v>1.9</v>
      </c>
      <c r="P434">
        <f t="shared" si="38"/>
        <v>2.8200000000000003</v>
      </c>
      <c r="Q434">
        <f t="shared" si="38"/>
        <v>2.0300000000000002</v>
      </c>
      <c r="R434">
        <f t="shared" si="38"/>
        <v>0</v>
      </c>
      <c r="S434">
        <f t="shared" si="38"/>
        <v>0</v>
      </c>
    </row>
    <row r="435" spans="1:26" x14ac:dyDescent="0.2">
      <c r="A435" t="s">
        <v>61</v>
      </c>
      <c r="B435">
        <f t="shared" ref="B435:S435" si="39">B384</f>
        <v>2.8199999999999994</v>
      </c>
      <c r="C435">
        <f t="shared" si="39"/>
        <v>2.75</v>
      </c>
      <c r="D435">
        <f t="shared" si="39"/>
        <v>3.0700000000000003</v>
      </c>
      <c r="E435">
        <f t="shared" si="39"/>
        <v>3.4899999999999998</v>
      </c>
      <c r="F435">
        <f t="shared" si="39"/>
        <v>2.83</v>
      </c>
      <c r="G435">
        <f t="shared" si="39"/>
        <v>1.78</v>
      </c>
      <c r="H435">
        <f t="shared" si="39"/>
        <v>3.27</v>
      </c>
      <c r="I435">
        <f t="shared" si="39"/>
        <v>4</v>
      </c>
      <c r="J435">
        <f t="shared" si="39"/>
        <v>3.4200000000000004</v>
      </c>
      <c r="K435">
        <f t="shared" si="39"/>
        <v>2.73</v>
      </c>
      <c r="L435">
        <f t="shared" si="39"/>
        <v>3.3699999999999997</v>
      </c>
      <c r="M435">
        <f t="shared" si="39"/>
        <v>2.67</v>
      </c>
      <c r="N435">
        <f t="shared" si="39"/>
        <v>2.75</v>
      </c>
      <c r="O435">
        <f t="shared" si="39"/>
        <v>2.9400000000000004</v>
      </c>
      <c r="P435">
        <f t="shared" si="39"/>
        <v>3.5100000000000007</v>
      </c>
      <c r="Q435">
        <f t="shared" si="39"/>
        <v>0</v>
      </c>
      <c r="R435">
        <f t="shared" si="39"/>
        <v>0</v>
      </c>
      <c r="S435">
        <f t="shared" si="39"/>
        <v>0</v>
      </c>
    </row>
    <row r="436" spans="1:26" x14ac:dyDescent="0.2">
      <c r="A436" t="s">
        <v>62</v>
      </c>
      <c r="B436">
        <f t="shared" ref="B436:S436" si="40">B419</f>
        <v>1.8199999999999998</v>
      </c>
      <c r="C436">
        <f t="shared" si="40"/>
        <v>6.23</v>
      </c>
      <c r="D436">
        <f t="shared" si="40"/>
        <v>4.9200000000000008</v>
      </c>
      <c r="E436">
        <f t="shared" si="40"/>
        <v>5.98</v>
      </c>
      <c r="F436">
        <f t="shared" si="40"/>
        <v>4.2699999999999996</v>
      </c>
      <c r="G436">
        <f t="shared" si="40"/>
        <v>3.46</v>
      </c>
      <c r="H436">
        <f t="shared" si="40"/>
        <v>4.8099999999999996</v>
      </c>
      <c r="I436">
        <f t="shared" si="40"/>
        <v>5.9700000000000006</v>
      </c>
      <c r="J436">
        <f t="shared" si="40"/>
        <v>3.8</v>
      </c>
      <c r="K436">
        <f t="shared" si="40"/>
        <v>2.8999999999999995</v>
      </c>
      <c r="L436">
        <f t="shared" si="40"/>
        <v>5.0400000000000009</v>
      </c>
      <c r="M436">
        <f t="shared" si="40"/>
        <v>4.17</v>
      </c>
      <c r="N436">
        <f t="shared" si="40"/>
        <v>4.55</v>
      </c>
      <c r="O436">
        <f t="shared" si="40"/>
        <v>4.8599999999999994</v>
      </c>
      <c r="P436">
        <f t="shared" si="40"/>
        <v>6.0900000000000007</v>
      </c>
      <c r="Q436">
        <f t="shared" si="40"/>
        <v>3.59</v>
      </c>
      <c r="R436">
        <f t="shared" si="40"/>
        <v>0</v>
      </c>
      <c r="S436">
        <f t="shared" si="40"/>
        <v>0</v>
      </c>
    </row>
    <row r="438" spans="1:26" x14ac:dyDescent="0.2">
      <c r="B438">
        <f t="shared" ref="B438:S438" si="41">SUM(B425:B436)</f>
        <v>16.689999999999998</v>
      </c>
      <c r="C438">
        <f t="shared" si="41"/>
        <v>23.970000000000002</v>
      </c>
      <c r="D438">
        <f t="shared" si="41"/>
        <v>23.93</v>
      </c>
      <c r="E438">
        <f t="shared" si="41"/>
        <v>29.499999999999996</v>
      </c>
      <c r="F438">
        <f t="shared" si="41"/>
        <v>24.460000000000004</v>
      </c>
      <c r="G438">
        <f t="shared" si="41"/>
        <v>21.15</v>
      </c>
      <c r="H438">
        <f t="shared" si="41"/>
        <v>23.540000000000003</v>
      </c>
      <c r="I438">
        <f t="shared" si="41"/>
        <v>28.92</v>
      </c>
      <c r="J438">
        <f t="shared" si="41"/>
        <v>21.620000000000005</v>
      </c>
      <c r="K438">
        <f t="shared" si="41"/>
        <v>23.73</v>
      </c>
      <c r="L438">
        <f t="shared" si="41"/>
        <v>23.190000000000005</v>
      </c>
      <c r="M438">
        <f t="shared" si="41"/>
        <v>20.520000000000003</v>
      </c>
      <c r="N438">
        <f t="shared" si="41"/>
        <v>22.52</v>
      </c>
      <c r="O438">
        <f t="shared" si="41"/>
        <v>23.44</v>
      </c>
      <c r="P438">
        <f t="shared" si="41"/>
        <v>29.700000000000006</v>
      </c>
      <c r="Q438">
        <f t="shared" si="41"/>
        <v>19.560000000000002</v>
      </c>
      <c r="R438">
        <f t="shared" si="41"/>
        <v>6.5600000000000005</v>
      </c>
      <c r="S438">
        <f t="shared" si="41"/>
        <v>0.83000000000000007</v>
      </c>
    </row>
    <row r="440" spans="1:26" x14ac:dyDescent="0.2">
      <c r="A440" t="s">
        <v>159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'1995'!B433</f>
        <v>0.72</v>
      </c>
      <c r="C442">
        <f>'1995'!C433</f>
        <v>0.9</v>
      </c>
      <c r="D442">
        <f>'1995'!D433</f>
        <v>0.47000000000000003</v>
      </c>
      <c r="E442">
        <f>'1995'!E433</f>
        <v>0.52</v>
      </c>
      <c r="F442">
        <f>'1995'!F433</f>
        <v>0.84</v>
      </c>
      <c r="G442">
        <f>'1995'!G433</f>
        <v>0.55000000000000004</v>
      </c>
      <c r="H442">
        <f>'1995'!H433</f>
        <v>0.81</v>
      </c>
      <c r="I442">
        <f>'1995'!I433</f>
        <v>0.85000000000000009</v>
      </c>
      <c r="J442">
        <f>'1995'!J433</f>
        <v>0.79999999999999993</v>
      </c>
      <c r="K442">
        <f>'1995'!K433</f>
        <v>1</v>
      </c>
      <c r="L442">
        <f>'1995'!L433</f>
        <v>0.95</v>
      </c>
      <c r="M442">
        <f>'1995'!M433</f>
        <v>0.8</v>
      </c>
      <c r="N442">
        <f>'1995'!N433</f>
        <v>0.85000000000000009</v>
      </c>
      <c r="O442">
        <f>'1995'!O433</f>
        <v>0.76</v>
      </c>
      <c r="P442">
        <f>'1995'!P433</f>
        <v>0.51</v>
      </c>
      <c r="Q442">
        <f>'1995'!Q433</f>
        <v>0.65</v>
      </c>
      <c r="R442">
        <f>'1995'!R433</f>
        <v>1.2500000000000002</v>
      </c>
      <c r="S442">
        <f>'1995'!S433</f>
        <v>0</v>
      </c>
      <c r="T442">
        <f>'1995'!T433</f>
        <v>0</v>
      </c>
      <c r="U442">
        <f>'1995'!U433</f>
        <v>0</v>
      </c>
      <c r="V442">
        <f>'1995'!V433</f>
        <v>0</v>
      </c>
      <c r="W442">
        <f>'1995'!W433</f>
        <v>0</v>
      </c>
      <c r="X442">
        <f>'1995'!X433</f>
        <v>0</v>
      </c>
      <c r="Y442">
        <f>'1995'!Y433</f>
        <v>0</v>
      </c>
      <c r="Z442">
        <f>'1995'!Z433</f>
        <v>0</v>
      </c>
    </row>
    <row r="443" spans="1:26" x14ac:dyDescent="0.2">
      <c r="A443" t="s">
        <v>104</v>
      </c>
      <c r="B443">
        <f>'1995'!B434</f>
        <v>1.33</v>
      </c>
      <c r="C443">
        <f>'1995'!C434</f>
        <v>2.12</v>
      </c>
      <c r="D443">
        <f>'1995'!D434</f>
        <v>1.8900000000000001</v>
      </c>
      <c r="E443">
        <f>'1995'!E434</f>
        <v>2.04</v>
      </c>
      <c r="F443">
        <f>'1995'!F434</f>
        <v>2.1</v>
      </c>
      <c r="G443">
        <f>'1995'!G434</f>
        <v>1.79</v>
      </c>
      <c r="H443">
        <f>'1995'!H434</f>
        <v>1.96</v>
      </c>
      <c r="I443">
        <f>'1995'!I434</f>
        <v>2.04</v>
      </c>
      <c r="J443">
        <f>'1995'!J434</f>
        <v>1.84</v>
      </c>
      <c r="K443">
        <f>'1995'!K434</f>
        <v>2.12</v>
      </c>
      <c r="L443">
        <f>'1995'!L434</f>
        <v>1.85</v>
      </c>
      <c r="M443">
        <f>'1995'!M434</f>
        <v>2.15</v>
      </c>
      <c r="N443">
        <f>'1995'!N434</f>
        <v>1.4400000000000002</v>
      </c>
      <c r="O443">
        <f>'1995'!O434</f>
        <v>1.67</v>
      </c>
      <c r="P443">
        <f>'1995'!P434</f>
        <v>1.87</v>
      </c>
      <c r="Q443">
        <f>'1995'!Q434</f>
        <v>2.3200000000000003</v>
      </c>
      <c r="R443">
        <f>'1995'!R434</f>
        <v>1.7</v>
      </c>
      <c r="S443">
        <f>'1995'!S434</f>
        <v>0</v>
      </c>
      <c r="T443">
        <f>'1995'!T434</f>
        <v>0</v>
      </c>
      <c r="U443">
        <f>'1995'!U434</f>
        <v>0</v>
      </c>
      <c r="V443">
        <f>'1995'!V434</f>
        <v>0</v>
      </c>
      <c r="W443">
        <f>'1995'!W434</f>
        <v>0</v>
      </c>
      <c r="X443">
        <f>'1995'!X434</f>
        <v>0</v>
      </c>
      <c r="Y443">
        <f>'1995'!Y434</f>
        <v>0</v>
      </c>
      <c r="Z443">
        <f>'1995'!Z434</f>
        <v>0</v>
      </c>
    </row>
    <row r="444" spans="1:26" x14ac:dyDescent="0.2">
      <c r="A444" t="s">
        <v>61</v>
      </c>
      <c r="B444">
        <f>'1995'!B435</f>
        <v>2.3200000000000003</v>
      </c>
      <c r="C444">
        <f>'1995'!C435</f>
        <v>3.3499999999999996</v>
      </c>
      <c r="D444">
        <f>'1995'!D435</f>
        <v>3.45</v>
      </c>
      <c r="E444">
        <f>'1995'!E435</f>
        <v>3.2700000000000005</v>
      </c>
      <c r="F444">
        <f>'1995'!F435</f>
        <v>3.42</v>
      </c>
      <c r="G444">
        <f>'1995'!G435</f>
        <v>2.6500000000000004</v>
      </c>
      <c r="H444">
        <f>'1995'!H435</f>
        <v>3.09</v>
      </c>
      <c r="I444">
        <f>'1995'!I435</f>
        <v>3.51</v>
      </c>
      <c r="J444">
        <f>'1995'!J435</f>
        <v>2.59</v>
      </c>
      <c r="K444">
        <f>'1995'!K435</f>
        <v>4.46</v>
      </c>
      <c r="L444">
        <f>'1995'!L435</f>
        <v>2.8400000000000003</v>
      </c>
      <c r="M444">
        <f>'1995'!M435</f>
        <v>2.8600000000000003</v>
      </c>
      <c r="N444">
        <f>'1995'!N435</f>
        <v>2.2799999999999998</v>
      </c>
      <c r="O444">
        <f>'1995'!O435</f>
        <v>2.83</v>
      </c>
      <c r="P444">
        <f>'1995'!P435</f>
        <v>3.3200000000000003</v>
      </c>
      <c r="Q444">
        <f>'1995'!Q435</f>
        <v>4.41</v>
      </c>
      <c r="R444">
        <f>'1995'!R435</f>
        <v>3.34</v>
      </c>
      <c r="S444">
        <f>'1995'!S435</f>
        <v>0</v>
      </c>
      <c r="T444">
        <f>'1995'!T435</f>
        <v>0</v>
      </c>
      <c r="U444">
        <f>'1995'!U435</f>
        <v>0</v>
      </c>
      <c r="V444">
        <f>'1995'!V435</f>
        <v>0</v>
      </c>
      <c r="W444">
        <f>'1995'!W435</f>
        <v>0</v>
      </c>
      <c r="X444">
        <f>'1995'!X435</f>
        <v>0</v>
      </c>
      <c r="Y444">
        <f>'1995'!Y435</f>
        <v>0</v>
      </c>
      <c r="Z444">
        <f>'1995'!Z435</f>
        <v>0</v>
      </c>
    </row>
    <row r="445" spans="1:26" x14ac:dyDescent="0.2">
      <c r="A445" t="s">
        <v>62</v>
      </c>
      <c r="B445">
        <f>'1995'!B436</f>
        <v>1.96</v>
      </c>
      <c r="C445">
        <f>'1995'!C436</f>
        <v>2.23</v>
      </c>
      <c r="D445">
        <f>'1995'!D436</f>
        <v>2.2200000000000002</v>
      </c>
      <c r="E445">
        <f>'1995'!E436</f>
        <v>2.98</v>
      </c>
      <c r="F445">
        <f>'1995'!F436</f>
        <v>2.06</v>
      </c>
      <c r="G445">
        <f>'1995'!G436</f>
        <v>2.7</v>
      </c>
      <c r="H445">
        <f>'1995'!H436</f>
        <v>2.21</v>
      </c>
      <c r="I445">
        <f>'1995'!I436</f>
        <v>2.12</v>
      </c>
      <c r="J445">
        <f>'1995'!J436</f>
        <v>2.41</v>
      </c>
      <c r="K445">
        <f>'1995'!K436</f>
        <v>2.1100000000000003</v>
      </c>
      <c r="L445">
        <f>'1995'!L436</f>
        <v>1.8699999999999999</v>
      </c>
      <c r="M445">
        <f>'1995'!M436</f>
        <v>2.09</v>
      </c>
      <c r="N445">
        <f>'1995'!N436</f>
        <v>2.3800000000000003</v>
      </c>
      <c r="O445">
        <f>'1995'!O436</f>
        <v>2.17</v>
      </c>
      <c r="P445">
        <f>'1995'!P436</f>
        <v>2.63</v>
      </c>
      <c r="Q445">
        <f>'1995'!Q436</f>
        <v>1.89</v>
      </c>
      <c r="R445">
        <f>'1995'!R436</f>
        <v>2.58</v>
      </c>
      <c r="S445">
        <f>'1995'!S436</f>
        <v>0</v>
      </c>
      <c r="T445">
        <f>'1995'!T436</f>
        <v>0</v>
      </c>
      <c r="U445">
        <f>'1995'!U436</f>
        <v>0</v>
      </c>
      <c r="V445">
        <f>'1995'!V436</f>
        <v>0</v>
      </c>
      <c r="W445">
        <f>'1995'!W436</f>
        <v>0</v>
      </c>
      <c r="X445">
        <f>'1995'!X436</f>
        <v>0</v>
      </c>
      <c r="Y445">
        <f>'1995'!Y436</f>
        <v>0</v>
      </c>
      <c r="Z445">
        <f>'1995'!Z436</f>
        <v>0</v>
      </c>
    </row>
    <row r="446" spans="1:26" x14ac:dyDescent="0.2">
      <c r="A446" t="s">
        <v>98</v>
      </c>
      <c r="B446">
        <f>B425</f>
        <v>1.24</v>
      </c>
      <c r="C446">
        <f>C425</f>
        <v>1.76</v>
      </c>
      <c r="D446">
        <f t="shared" ref="D446:R446" si="42">D425</f>
        <v>2.81</v>
      </c>
      <c r="E446">
        <f t="shared" si="42"/>
        <v>5.36</v>
      </c>
      <c r="F446">
        <f t="shared" si="42"/>
        <v>2.4</v>
      </c>
      <c r="G446">
        <f t="shared" si="42"/>
        <v>2.64</v>
      </c>
      <c r="H446">
        <f t="shared" si="42"/>
        <v>2.37</v>
      </c>
      <c r="I446">
        <f t="shared" si="42"/>
        <v>3.52</v>
      </c>
      <c r="J446">
        <f t="shared" si="42"/>
        <v>2.1800000000000002</v>
      </c>
      <c r="K446">
        <f t="shared" si="42"/>
        <v>2.39</v>
      </c>
      <c r="L446">
        <f t="shared" si="42"/>
        <v>3.2200000000000006</v>
      </c>
      <c r="M446">
        <f t="shared" si="42"/>
        <v>2.2200000000000002</v>
      </c>
      <c r="N446">
        <f t="shared" si="42"/>
        <v>2.5499999999999998</v>
      </c>
      <c r="O446">
        <f t="shared" si="42"/>
        <v>2.65</v>
      </c>
      <c r="P446">
        <f t="shared" si="42"/>
        <v>4.57</v>
      </c>
      <c r="Q446">
        <f t="shared" si="42"/>
        <v>0.9</v>
      </c>
      <c r="R446">
        <f t="shared" si="42"/>
        <v>0</v>
      </c>
    </row>
    <row r="447" spans="1:26" x14ac:dyDescent="0.2">
      <c r="A447" t="s">
        <v>103</v>
      </c>
      <c r="B447">
        <f t="shared" ref="B447:R453" si="43">B426</f>
        <v>2.4999999999999996</v>
      </c>
      <c r="C447">
        <f t="shared" si="43"/>
        <v>3.83</v>
      </c>
      <c r="D447">
        <f t="shared" si="43"/>
        <v>3.45</v>
      </c>
      <c r="E447">
        <f t="shared" si="43"/>
        <v>4.5199999999999996</v>
      </c>
      <c r="F447">
        <f t="shared" si="43"/>
        <v>3.1700000000000004</v>
      </c>
      <c r="G447">
        <f t="shared" si="43"/>
        <v>3.4699999999999998</v>
      </c>
      <c r="H447">
        <f t="shared" si="43"/>
        <v>2.83</v>
      </c>
      <c r="I447">
        <f t="shared" si="43"/>
        <v>3.2600000000000002</v>
      </c>
      <c r="J447">
        <f t="shared" si="43"/>
        <v>2.7</v>
      </c>
      <c r="K447">
        <f t="shared" si="43"/>
        <v>3.25</v>
      </c>
      <c r="L447">
        <f t="shared" si="43"/>
        <v>2.62</v>
      </c>
      <c r="M447">
        <f t="shared" si="43"/>
        <v>2.19</v>
      </c>
      <c r="N447">
        <f t="shared" si="43"/>
        <v>2.75</v>
      </c>
      <c r="O447">
        <f t="shared" si="43"/>
        <v>3.1700000000000004</v>
      </c>
      <c r="P447">
        <f t="shared" si="43"/>
        <v>3.8600000000000008</v>
      </c>
      <c r="Q447">
        <f t="shared" si="43"/>
        <v>4.2700000000000005</v>
      </c>
      <c r="R447">
        <f t="shared" si="43"/>
        <v>0</v>
      </c>
    </row>
    <row r="448" spans="1:26" x14ac:dyDescent="0.2">
      <c r="A448" t="s">
        <v>139</v>
      </c>
      <c r="B448">
        <f t="shared" si="43"/>
        <v>1.1400000000000001</v>
      </c>
      <c r="C448">
        <f t="shared" si="43"/>
        <v>1.33</v>
      </c>
      <c r="D448">
        <f t="shared" si="43"/>
        <v>1.32</v>
      </c>
      <c r="E448">
        <f t="shared" si="43"/>
        <v>1.54</v>
      </c>
      <c r="F448">
        <f t="shared" si="43"/>
        <v>1.7400000000000002</v>
      </c>
      <c r="G448">
        <f t="shared" si="43"/>
        <v>1.33</v>
      </c>
      <c r="H448">
        <f t="shared" si="43"/>
        <v>1.33</v>
      </c>
      <c r="I448">
        <f t="shared" si="43"/>
        <v>1.9800000000000002</v>
      </c>
      <c r="J448">
        <f t="shared" si="43"/>
        <v>0.94</v>
      </c>
      <c r="K448">
        <f t="shared" si="43"/>
        <v>1.4300000000000002</v>
      </c>
      <c r="L448">
        <f t="shared" si="43"/>
        <v>1.3900000000000001</v>
      </c>
      <c r="M448">
        <f t="shared" si="43"/>
        <v>1.21</v>
      </c>
      <c r="N448">
        <f t="shared" si="43"/>
        <v>0.92</v>
      </c>
      <c r="O448">
        <f t="shared" si="43"/>
        <v>1.38</v>
      </c>
      <c r="P448">
        <f t="shared" si="43"/>
        <v>1.4000000000000001</v>
      </c>
      <c r="Q448">
        <f t="shared" si="43"/>
        <v>1.72</v>
      </c>
      <c r="R448">
        <f t="shared" si="43"/>
        <v>1.85</v>
      </c>
    </row>
    <row r="449" spans="1:18" x14ac:dyDescent="0.2">
      <c r="A449" t="s">
        <v>41</v>
      </c>
      <c r="B449">
        <f t="shared" si="43"/>
        <v>1.9900000000000002</v>
      </c>
      <c r="C449">
        <f t="shared" si="43"/>
        <v>2.2799999999999998</v>
      </c>
      <c r="D449">
        <f t="shared" si="43"/>
        <v>2.7600000000000002</v>
      </c>
      <c r="E449">
        <f t="shared" si="43"/>
        <v>3.4599999999999995</v>
      </c>
      <c r="F449">
        <f t="shared" si="43"/>
        <v>3.4899999999999998</v>
      </c>
      <c r="G449">
        <f t="shared" si="43"/>
        <v>2.87</v>
      </c>
      <c r="H449">
        <f t="shared" si="43"/>
        <v>3.5</v>
      </c>
      <c r="I449">
        <f t="shared" si="43"/>
        <v>3.0900000000000003</v>
      </c>
      <c r="J449">
        <f t="shared" si="43"/>
        <v>3.1100000000000003</v>
      </c>
      <c r="K449">
        <f t="shared" si="43"/>
        <v>3.37</v>
      </c>
      <c r="L449">
        <f t="shared" si="43"/>
        <v>2.5499999999999998</v>
      </c>
      <c r="M449">
        <f t="shared" si="43"/>
        <v>2.17</v>
      </c>
      <c r="N449">
        <f t="shared" si="43"/>
        <v>3.33</v>
      </c>
      <c r="O449">
        <f t="shared" si="43"/>
        <v>2.6300000000000003</v>
      </c>
      <c r="P449">
        <f t="shared" si="43"/>
        <v>3.36</v>
      </c>
      <c r="Q449">
        <f t="shared" si="43"/>
        <v>2.96</v>
      </c>
      <c r="R449">
        <f t="shared" si="43"/>
        <v>2.71</v>
      </c>
    </row>
    <row r="450" spans="1:18" x14ac:dyDescent="0.2">
      <c r="A450" t="s">
        <v>42</v>
      </c>
      <c r="B450">
        <f t="shared" si="43"/>
        <v>1.31</v>
      </c>
      <c r="C450">
        <f t="shared" si="43"/>
        <v>1.91</v>
      </c>
      <c r="D450">
        <f t="shared" si="43"/>
        <v>2.1</v>
      </c>
      <c r="E450">
        <f t="shared" si="43"/>
        <v>0</v>
      </c>
      <c r="F450">
        <f t="shared" si="43"/>
        <v>2.1</v>
      </c>
      <c r="G450">
        <f t="shared" si="43"/>
        <v>1.6</v>
      </c>
      <c r="H450">
        <f t="shared" si="43"/>
        <v>1.47</v>
      </c>
      <c r="I450">
        <f t="shared" si="43"/>
        <v>2.15</v>
      </c>
      <c r="J450">
        <f t="shared" si="43"/>
        <v>1.5300000000000002</v>
      </c>
      <c r="K450">
        <f t="shared" si="43"/>
        <v>2.6599999999999997</v>
      </c>
      <c r="L450">
        <f t="shared" si="43"/>
        <v>1.7600000000000002</v>
      </c>
      <c r="M450">
        <f t="shared" si="43"/>
        <v>2.4599999999999995</v>
      </c>
      <c r="N450">
        <f t="shared" si="43"/>
        <v>1.59</v>
      </c>
      <c r="O450">
        <f t="shared" si="43"/>
        <v>1.8800000000000001</v>
      </c>
      <c r="P450">
        <f t="shared" si="43"/>
        <v>2.12</v>
      </c>
      <c r="Q450">
        <f t="shared" si="43"/>
        <v>2.12</v>
      </c>
      <c r="R450">
        <f t="shared" si="43"/>
        <v>2</v>
      </c>
    </row>
    <row r="451" spans="1:18" x14ac:dyDescent="0.2">
      <c r="A451" t="s">
        <v>43</v>
      </c>
      <c r="B451">
        <f t="shared" si="43"/>
        <v>0.43</v>
      </c>
      <c r="C451">
        <f t="shared" si="43"/>
        <v>0.88</v>
      </c>
      <c r="D451">
        <f t="shared" si="43"/>
        <v>0.53</v>
      </c>
      <c r="E451">
        <f t="shared" si="43"/>
        <v>0.65</v>
      </c>
      <c r="F451">
        <f t="shared" si="43"/>
        <v>0.82000000000000006</v>
      </c>
      <c r="G451">
        <f t="shared" si="43"/>
        <v>0.62</v>
      </c>
      <c r="H451">
        <f t="shared" si="43"/>
        <v>0.39999999999999997</v>
      </c>
      <c r="I451">
        <f t="shared" si="43"/>
        <v>0.62</v>
      </c>
      <c r="J451">
        <f t="shared" si="43"/>
        <v>0.49000000000000005</v>
      </c>
      <c r="K451">
        <f t="shared" si="43"/>
        <v>1</v>
      </c>
      <c r="L451">
        <f t="shared" si="43"/>
        <v>0.58000000000000007</v>
      </c>
      <c r="M451">
        <f t="shared" si="43"/>
        <v>0.76</v>
      </c>
      <c r="N451">
        <f t="shared" si="43"/>
        <v>0.5</v>
      </c>
      <c r="O451">
        <f t="shared" si="43"/>
        <v>0.69</v>
      </c>
      <c r="P451">
        <f t="shared" si="43"/>
        <v>0.57000000000000006</v>
      </c>
      <c r="Q451">
        <f t="shared" si="43"/>
        <v>1.0000000000000002</v>
      </c>
      <c r="R451">
        <f t="shared" si="43"/>
        <v>0</v>
      </c>
    </row>
    <row r="452" spans="1:18" x14ac:dyDescent="0.2">
      <c r="A452" t="s">
        <v>45</v>
      </c>
      <c r="B452">
        <f t="shared" si="43"/>
        <v>0.27</v>
      </c>
      <c r="C452">
        <f t="shared" si="43"/>
        <v>0.31</v>
      </c>
      <c r="D452">
        <f t="shared" si="43"/>
        <v>0.27</v>
      </c>
      <c r="E452">
        <f t="shared" si="43"/>
        <v>0.25</v>
      </c>
      <c r="F452">
        <f t="shared" si="43"/>
        <v>0.3</v>
      </c>
      <c r="G452">
        <f t="shared" si="43"/>
        <v>0.13</v>
      </c>
      <c r="H452">
        <f t="shared" si="43"/>
        <v>0.08</v>
      </c>
      <c r="I452">
        <f t="shared" si="43"/>
        <v>0.4</v>
      </c>
      <c r="J452">
        <f t="shared" si="43"/>
        <v>0.13</v>
      </c>
      <c r="K452">
        <f t="shared" si="43"/>
        <v>0.29000000000000004</v>
      </c>
      <c r="L452">
        <f t="shared" si="43"/>
        <v>0</v>
      </c>
      <c r="M452">
        <f t="shared" si="43"/>
        <v>0.31</v>
      </c>
      <c r="N452">
        <f t="shared" si="43"/>
        <v>0.18</v>
      </c>
      <c r="O452">
        <f t="shared" si="43"/>
        <v>0.28000000000000003</v>
      </c>
      <c r="P452">
        <f t="shared" si="43"/>
        <v>0.1</v>
      </c>
      <c r="Q452">
        <f t="shared" si="43"/>
        <v>0.27</v>
      </c>
      <c r="R452">
        <f t="shared" si="43"/>
        <v>0</v>
      </c>
    </row>
    <row r="453" spans="1:18" x14ac:dyDescent="0.2">
      <c r="A453" t="s">
        <v>106</v>
      </c>
      <c r="B453">
        <f t="shared" si="43"/>
        <v>0.19</v>
      </c>
      <c r="C453">
        <f t="shared" si="43"/>
        <v>0.16</v>
      </c>
      <c r="D453">
        <f t="shared" si="43"/>
        <v>0</v>
      </c>
      <c r="E453">
        <f t="shared" si="43"/>
        <v>0</v>
      </c>
      <c r="F453">
        <f t="shared" si="43"/>
        <v>0.22999999999999998</v>
      </c>
      <c r="G453">
        <f t="shared" si="43"/>
        <v>0.13</v>
      </c>
      <c r="H453">
        <f t="shared" si="43"/>
        <v>0.08</v>
      </c>
      <c r="I453">
        <f t="shared" si="43"/>
        <v>0.18</v>
      </c>
      <c r="J453">
        <f t="shared" si="43"/>
        <v>0.15</v>
      </c>
      <c r="K453">
        <f t="shared" si="43"/>
        <v>0.08</v>
      </c>
      <c r="L453">
        <f t="shared" si="43"/>
        <v>0.22</v>
      </c>
      <c r="M453">
        <f t="shared" si="43"/>
        <v>9.0000000000000011E-2</v>
      </c>
      <c r="N453">
        <f t="shared" si="43"/>
        <v>0</v>
      </c>
      <c r="O453">
        <f t="shared" si="43"/>
        <v>0.16</v>
      </c>
      <c r="P453">
        <f t="shared" si="43"/>
        <v>0.04</v>
      </c>
      <c r="Q453">
        <f t="shared" si="43"/>
        <v>0.12000000000000001</v>
      </c>
      <c r="R453">
        <f t="shared" si="43"/>
        <v>0</v>
      </c>
    </row>
    <row r="455" spans="1:18" x14ac:dyDescent="0.2">
      <c r="B455">
        <f>SUM(B442:B454)</f>
        <v>15.4</v>
      </c>
      <c r="C455">
        <f>SUM(C442:C454)</f>
        <v>21.06</v>
      </c>
      <c r="D455">
        <f t="shared" ref="D455:R455" si="44">SUM(D442:D454)</f>
        <v>21.270000000000007</v>
      </c>
      <c r="E455">
        <f t="shared" si="44"/>
        <v>24.59</v>
      </c>
      <c r="F455">
        <f t="shared" si="44"/>
        <v>22.67</v>
      </c>
      <c r="G455">
        <f t="shared" si="44"/>
        <v>20.48</v>
      </c>
      <c r="H455">
        <f t="shared" si="44"/>
        <v>20.129999999999995</v>
      </c>
      <c r="I455">
        <f t="shared" si="44"/>
        <v>23.719999999999995</v>
      </c>
      <c r="J455">
        <f t="shared" si="44"/>
        <v>18.869999999999997</v>
      </c>
      <c r="K455">
        <f t="shared" si="44"/>
        <v>24.16</v>
      </c>
      <c r="L455">
        <f t="shared" si="44"/>
        <v>19.850000000000001</v>
      </c>
      <c r="M455">
        <f t="shared" si="44"/>
        <v>19.309999999999999</v>
      </c>
      <c r="N455">
        <f t="shared" si="44"/>
        <v>18.77</v>
      </c>
      <c r="O455">
        <f t="shared" si="44"/>
        <v>20.27</v>
      </c>
      <c r="P455">
        <f t="shared" si="44"/>
        <v>24.35</v>
      </c>
      <c r="Q455">
        <f t="shared" si="44"/>
        <v>22.630000000000003</v>
      </c>
      <c r="R455">
        <f t="shared" si="44"/>
        <v>15.43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N455"/>
  <sheetViews>
    <sheetView topLeftCell="A422" zoomScaleNormal="100" workbookViewId="0">
      <selection activeCell="F442" sqref="F442"/>
    </sheetView>
  </sheetViews>
  <sheetFormatPr defaultColWidth="10.28515625" defaultRowHeight="12.75" x14ac:dyDescent="0.2"/>
  <cols>
    <col min="1" max="1" width="12.85546875" customWidth="1"/>
    <col min="2" max="9" width="10.28515625" customWidth="1"/>
    <col min="10" max="10" width="14.140625" customWidth="1"/>
    <col min="11" max="12" width="10.28515625" customWidth="1"/>
    <col min="13" max="13" width="12.7109375" customWidth="1"/>
    <col min="14" max="14" width="7.140625" customWidth="1"/>
    <col min="15" max="16" width="10.28515625" customWidth="1"/>
    <col min="17" max="17" width="12.140625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70</v>
      </c>
      <c r="R1" t="s">
        <v>66</v>
      </c>
      <c r="Z1">
        <v>1997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70</v>
      </c>
      <c r="AR1" t="s">
        <v>66</v>
      </c>
      <c r="AS1" s="9" t="s">
        <v>20</v>
      </c>
      <c r="AV1">
        <v>1997</v>
      </c>
      <c r="AX1" t="s">
        <v>1</v>
      </c>
      <c r="AY1" t="s">
        <v>2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70</v>
      </c>
      <c r="BN1" t="s">
        <v>66</v>
      </c>
    </row>
    <row r="2" spans="1:66" x14ac:dyDescent="0.2">
      <c r="A2">
        <v>1997</v>
      </c>
      <c r="F2" t="s">
        <v>33</v>
      </c>
      <c r="N2" t="s">
        <v>33</v>
      </c>
      <c r="AS2" s="9"/>
    </row>
    <row r="3" spans="1:66" x14ac:dyDescent="0.2">
      <c r="A3">
        <v>1</v>
      </c>
      <c r="B3">
        <v>0.27</v>
      </c>
      <c r="C3">
        <v>0.37</v>
      </c>
      <c r="D3">
        <v>0.1</v>
      </c>
      <c r="E3">
        <v>0.23</v>
      </c>
      <c r="F3">
        <v>0.15</v>
      </c>
      <c r="H3">
        <v>0.1</v>
      </c>
      <c r="I3">
        <v>0.04</v>
      </c>
      <c r="J3">
        <v>0.54</v>
      </c>
      <c r="L3">
        <v>0.04</v>
      </c>
      <c r="M3">
        <v>0.3</v>
      </c>
      <c r="N3">
        <v>0.25</v>
      </c>
      <c r="O3">
        <v>0.15</v>
      </c>
      <c r="P3">
        <v>0.28999999999999998</v>
      </c>
      <c r="T3">
        <v>1</v>
      </c>
      <c r="Z3" s="6" t="s">
        <v>21</v>
      </c>
      <c r="AB3">
        <f t="shared" ref="AB3:AR3" si="0">B34</f>
        <v>1.5100000000000002</v>
      </c>
      <c r="AC3">
        <f t="shared" si="0"/>
        <v>1.9300000000000002</v>
      </c>
      <c r="AD3">
        <f t="shared" si="0"/>
        <v>1.3399999999999999</v>
      </c>
      <c r="AE3">
        <f t="shared" si="0"/>
        <v>2.2400000000000002</v>
      </c>
      <c r="AF3">
        <f t="shared" si="0"/>
        <v>2.3600000000000003</v>
      </c>
      <c r="AG3">
        <f t="shared" si="0"/>
        <v>1.95</v>
      </c>
      <c r="AH3">
        <f t="shared" si="0"/>
        <v>1.59</v>
      </c>
      <c r="AI3">
        <f t="shared" si="0"/>
        <v>2.1100000000000003</v>
      </c>
      <c r="AJ3">
        <f t="shared" si="0"/>
        <v>2.2100000000000004</v>
      </c>
      <c r="AK3">
        <f t="shared" si="0"/>
        <v>3.0700000000000003</v>
      </c>
      <c r="AL3">
        <f t="shared" si="0"/>
        <v>1.9200000000000002</v>
      </c>
      <c r="AM3">
        <f t="shared" si="0"/>
        <v>2.48</v>
      </c>
      <c r="AN3">
        <f t="shared" si="0"/>
        <v>2.15</v>
      </c>
      <c r="AO3">
        <f t="shared" si="0"/>
        <v>1.79</v>
      </c>
      <c r="AP3">
        <f t="shared" si="0"/>
        <v>2.5700000000000003</v>
      </c>
      <c r="AQ3">
        <f t="shared" si="0"/>
        <v>2.5499999999999998</v>
      </c>
      <c r="AR3">
        <f t="shared" si="0"/>
        <v>0</v>
      </c>
      <c r="AS3" s="7">
        <f t="shared" ref="AS3:AS14" si="1">AVERAGE(AB3:AR3)</f>
        <v>1.9864705882352942</v>
      </c>
      <c r="AV3" s="6" t="s">
        <v>29</v>
      </c>
      <c r="AX3">
        <v>0.84</v>
      </c>
      <c r="AY3">
        <v>0.5</v>
      </c>
      <c r="AZ3">
        <v>0.8</v>
      </c>
      <c r="BA3">
        <v>1.23</v>
      </c>
      <c r="BB3">
        <v>0.83</v>
      </c>
      <c r="BC3">
        <v>0.94</v>
      </c>
      <c r="BD3">
        <v>0.85</v>
      </c>
      <c r="BE3">
        <v>1.1399999999999999</v>
      </c>
      <c r="BF3">
        <v>0.59</v>
      </c>
      <c r="BG3">
        <v>1.24</v>
      </c>
      <c r="BH3">
        <v>0.62</v>
      </c>
      <c r="BI3">
        <v>0.56999999999999995</v>
      </c>
      <c r="BJ3">
        <v>0.91</v>
      </c>
      <c r="BK3">
        <v>0.9</v>
      </c>
      <c r="BL3">
        <v>1.26</v>
      </c>
      <c r="BM3">
        <v>0.57999999999999996</v>
      </c>
      <c r="BN3">
        <v>0</v>
      </c>
    </row>
    <row r="4" spans="1:66" x14ac:dyDescent="0.2">
      <c r="A4">
        <v>2</v>
      </c>
      <c r="B4">
        <v>0.09</v>
      </c>
      <c r="C4">
        <v>0.03</v>
      </c>
      <c r="D4">
        <v>0.21</v>
      </c>
      <c r="E4">
        <v>0.33</v>
      </c>
      <c r="F4">
        <v>0.2</v>
      </c>
      <c r="G4">
        <v>0.42</v>
      </c>
      <c r="H4">
        <v>0.11</v>
      </c>
      <c r="I4">
        <v>0.18</v>
      </c>
      <c r="L4">
        <v>0.12</v>
      </c>
      <c r="M4">
        <v>0.31</v>
      </c>
      <c r="O4">
        <v>0.08</v>
      </c>
      <c r="P4">
        <v>0.13</v>
      </c>
      <c r="Q4">
        <v>0.36</v>
      </c>
      <c r="T4">
        <v>2</v>
      </c>
      <c r="Z4" s="6" t="s">
        <v>22</v>
      </c>
      <c r="AB4">
        <f t="shared" ref="AB4:AR4" si="2">B69</f>
        <v>0.71</v>
      </c>
      <c r="AC4">
        <f t="shared" si="2"/>
        <v>1.32</v>
      </c>
      <c r="AD4">
        <f t="shared" si="2"/>
        <v>1.1199999999999999</v>
      </c>
      <c r="AE4">
        <f t="shared" si="2"/>
        <v>1.7899999999999998</v>
      </c>
      <c r="AF4">
        <f t="shared" si="2"/>
        <v>1.48</v>
      </c>
      <c r="AG4">
        <f t="shared" si="2"/>
        <v>1.4300000000000002</v>
      </c>
      <c r="AH4">
        <f t="shared" si="2"/>
        <v>0.45</v>
      </c>
      <c r="AI4">
        <f t="shared" si="2"/>
        <v>1</v>
      </c>
      <c r="AJ4">
        <f t="shared" si="2"/>
        <v>1.0900000000000001</v>
      </c>
      <c r="AK4">
        <f t="shared" si="2"/>
        <v>1.45</v>
      </c>
      <c r="AL4">
        <f t="shared" si="2"/>
        <v>0.64000000000000012</v>
      </c>
      <c r="AM4">
        <f t="shared" si="2"/>
        <v>1.48</v>
      </c>
      <c r="AN4">
        <f t="shared" si="2"/>
        <v>1.1600000000000001</v>
      </c>
      <c r="AO4">
        <f t="shared" si="2"/>
        <v>1.07</v>
      </c>
      <c r="AP4">
        <f t="shared" si="2"/>
        <v>1.42</v>
      </c>
      <c r="AQ4">
        <f t="shared" si="2"/>
        <v>0.57999999999999996</v>
      </c>
      <c r="AR4">
        <f t="shared" si="2"/>
        <v>0</v>
      </c>
      <c r="AS4" s="7">
        <f t="shared" si="1"/>
        <v>1.0699999999999998</v>
      </c>
      <c r="AV4" s="6" t="s">
        <v>30</v>
      </c>
      <c r="AX4">
        <v>2.14</v>
      </c>
      <c r="AY4">
        <v>2.0299999999999998</v>
      </c>
      <c r="AZ4">
        <v>1.9</v>
      </c>
      <c r="BA4">
        <v>3.02</v>
      </c>
      <c r="BB4">
        <v>2.2799999999999998</v>
      </c>
      <c r="BC4">
        <v>2.1800000000000002</v>
      </c>
      <c r="BD4">
        <v>2.5499999999999998</v>
      </c>
      <c r="BE4">
        <v>2.61</v>
      </c>
      <c r="BF4">
        <v>2.58</v>
      </c>
      <c r="BG4">
        <v>2.39</v>
      </c>
      <c r="BH4">
        <v>1.82</v>
      </c>
      <c r="BI4">
        <v>1.7</v>
      </c>
      <c r="BJ4">
        <v>2.4900000000000002</v>
      </c>
      <c r="BK4">
        <v>1.9</v>
      </c>
      <c r="BL4">
        <v>2.82</v>
      </c>
      <c r="BM4">
        <v>2.0299999999999998</v>
      </c>
      <c r="BN4">
        <v>0</v>
      </c>
    </row>
    <row r="5" spans="1:66" x14ac:dyDescent="0.2">
      <c r="A5">
        <v>3</v>
      </c>
      <c r="B5">
        <v>0.09</v>
      </c>
      <c r="C5">
        <v>0.17</v>
      </c>
      <c r="E5">
        <v>0.09</v>
      </c>
      <c r="G5">
        <v>0.15</v>
      </c>
      <c r="J5">
        <v>0.25</v>
      </c>
      <c r="K5">
        <v>0.92</v>
      </c>
      <c r="M5">
        <v>0.18</v>
      </c>
      <c r="T5">
        <v>3</v>
      </c>
      <c r="Z5" s="6" t="s">
        <v>23</v>
      </c>
      <c r="AB5">
        <f t="shared" ref="AB5:AR5" si="3">B104</f>
        <v>1.2400000000000002</v>
      </c>
      <c r="AC5">
        <f t="shared" si="3"/>
        <v>2.1599999999999997</v>
      </c>
      <c r="AD5">
        <f t="shared" si="3"/>
        <v>1.56</v>
      </c>
      <c r="AE5">
        <f t="shared" si="3"/>
        <v>1.7700000000000002</v>
      </c>
      <c r="AF5">
        <f t="shared" si="3"/>
        <v>1.27</v>
      </c>
      <c r="AG5">
        <f t="shared" si="3"/>
        <v>1.63</v>
      </c>
      <c r="AH5">
        <f t="shared" si="3"/>
        <v>1.9000000000000004</v>
      </c>
      <c r="AI5">
        <f t="shared" si="3"/>
        <v>2.33</v>
      </c>
      <c r="AJ5">
        <f t="shared" si="3"/>
        <v>1.6600000000000004</v>
      </c>
      <c r="AK5">
        <f t="shared" si="3"/>
        <v>1.7300000000000002</v>
      </c>
      <c r="AL5">
        <f t="shared" si="3"/>
        <v>1.8500000000000003</v>
      </c>
      <c r="AM5">
        <f t="shared" si="3"/>
        <v>2.08</v>
      </c>
      <c r="AN5">
        <f t="shared" si="3"/>
        <v>1.64</v>
      </c>
      <c r="AO5">
        <f t="shared" si="3"/>
        <v>1.41</v>
      </c>
      <c r="AP5">
        <f t="shared" si="3"/>
        <v>1.4699999999999998</v>
      </c>
      <c r="AQ5">
        <f t="shared" si="3"/>
        <v>2.9899999999999998</v>
      </c>
      <c r="AR5">
        <f t="shared" si="3"/>
        <v>0</v>
      </c>
      <c r="AS5" s="7">
        <f t="shared" si="1"/>
        <v>1.6876470588235293</v>
      </c>
      <c r="AV5" s="6" t="s">
        <v>31</v>
      </c>
      <c r="AX5">
        <v>2.82</v>
      </c>
      <c r="AY5">
        <v>2.75</v>
      </c>
      <c r="AZ5">
        <v>3.07</v>
      </c>
      <c r="BA5">
        <v>3.49</v>
      </c>
      <c r="BB5">
        <v>2.83</v>
      </c>
      <c r="BC5">
        <v>1.78</v>
      </c>
      <c r="BD5">
        <v>3.27</v>
      </c>
      <c r="BE5">
        <v>4</v>
      </c>
      <c r="BF5">
        <v>3.42</v>
      </c>
      <c r="BG5">
        <v>2.73</v>
      </c>
      <c r="BH5">
        <v>3.37</v>
      </c>
      <c r="BI5">
        <v>2.67</v>
      </c>
      <c r="BJ5">
        <v>2.75</v>
      </c>
      <c r="BK5">
        <v>2.94</v>
      </c>
      <c r="BL5">
        <v>3.51</v>
      </c>
      <c r="BM5">
        <v>0</v>
      </c>
      <c r="BN5">
        <v>0</v>
      </c>
    </row>
    <row r="6" spans="1:66" x14ac:dyDescent="0.2">
      <c r="A6">
        <v>4</v>
      </c>
      <c r="T6">
        <v>4</v>
      </c>
      <c r="Z6" s="6" t="s">
        <v>24</v>
      </c>
      <c r="AB6">
        <f t="shared" ref="AB6:AR6" si="4">B139</f>
        <v>2.15</v>
      </c>
      <c r="AC6">
        <f t="shared" si="4"/>
        <v>2.4500000000000002</v>
      </c>
      <c r="AD6">
        <f t="shared" si="4"/>
        <v>3.0300000000000002</v>
      </c>
      <c r="AE6">
        <f t="shared" si="4"/>
        <v>3.42</v>
      </c>
      <c r="AF6">
        <f t="shared" si="4"/>
        <v>3.78</v>
      </c>
      <c r="AG6">
        <f t="shared" si="4"/>
        <v>2.61</v>
      </c>
      <c r="AH6">
        <f t="shared" si="4"/>
        <v>2.5499999999999998</v>
      </c>
      <c r="AI6">
        <f t="shared" si="4"/>
        <v>2.67</v>
      </c>
      <c r="AJ6">
        <f t="shared" si="4"/>
        <v>2.31</v>
      </c>
      <c r="AK6">
        <f t="shared" si="4"/>
        <v>3.46</v>
      </c>
      <c r="AL6">
        <f t="shared" si="4"/>
        <v>2.84</v>
      </c>
      <c r="AM6">
        <f t="shared" si="4"/>
        <v>2.3500000000000005</v>
      </c>
      <c r="AN6">
        <f t="shared" si="4"/>
        <v>2.3099999999999996</v>
      </c>
      <c r="AO6">
        <f t="shared" si="4"/>
        <v>3.0000000000000004</v>
      </c>
      <c r="AP6">
        <f t="shared" si="4"/>
        <v>2.8899999999999997</v>
      </c>
      <c r="AQ6">
        <f t="shared" si="4"/>
        <v>2.5200000000000005</v>
      </c>
      <c r="AR6">
        <f t="shared" si="4"/>
        <v>0</v>
      </c>
      <c r="AS6" s="7">
        <f t="shared" si="1"/>
        <v>2.6082352941176477</v>
      </c>
      <c r="AV6" s="6" t="s">
        <v>32</v>
      </c>
      <c r="AX6">
        <v>1.82</v>
      </c>
      <c r="AY6">
        <v>6.23</v>
      </c>
      <c r="AZ6">
        <v>4.92</v>
      </c>
      <c r="BA6">
        <v>5.98</v>
      </c>
      <c r="BB6">
        <v>4.2699999999999996</v>
      </c>
      <c r="BC6">
        <v>3.46</v>
      </c>
      <c r="BD6">
        <v>4.8099999999999996</v>
      </c>
      <c r="BE6">
        <v>5.97</v>
      </c>
      <c r="BF6">
        <v>3.8</v>
      </c>
      <c r="BG6">
        <v>2.9</v>
      </c>
      <c r="BH6">
        <v>5.04</v>
      </c>
      <c r="BI6">
        <v>4.17</v>
      </c>
      <c r="BJ6">
        <v>4.55</v>
      </c>
      <c r="BK6">
        <v>4.8600000000000003</v>
      </c>
      <c r="BL6">
        <v>6.09</v>
      </c>
      <c r="BM6">
        <v>3.59</v>
      </c>
      <c r="BN6">
        <v>0</v>
      </c>
    </row>
    <row r="7" spans="1:66" x14ac:dyDescent="0.2">
      <c r="A7">
        <v>5</v>
      </c>
      <c r="T7">
        <v>5</v>
      </c>
      <c r="Z7" s="6" t="s">
        <v>25</v>
      </c>
      <c r="AB7">
        <f t="shared" ref="AB7:AR7" si="5">B174</f>
        <v>1.6400000000000003</v>
      </c>
      <c r="AC7">
        <f t="shared" si="5"/>
        <v>2.02</v>
      </c>
      <c r="AD7">
        <f t="shared" si="5"/>
        <v>2.1799999999999997</v>
      </c>
      <c r="AE7">
        <f t="shared" si="5"/>
        <v>2.67</v>
      </c>
      <c r="AF7">
        <f t="shared" si="5"/>
        <v>2.19</v>
      </c>
      <c r="AG7">
        <f t="shared" si="5"/>
        <v>2.14</v>
      </c>
      <c r="AH7">
        <f t="shared" si="5"/>
        <v>2.2800000000000002</v>
      </c>
      <c r="AI7">
        <f t="shared" si="5"/>
        <v>2.54</v>
      </c>
      <c r="AJ7">
        <f t="shared" si="5"/>
        <v>1.1400000000000001</v>
      </c>
      <c r="AK7">
        <f t="shared" si="5"/>
        <v>2.52</v>
      </c>
      <c r="AL7">
        <f t="shared" si="5"/>
        <v>2.2600000000000002</v>
      </c>
      <c r="AM7">
        <f t="shared" si="5"/>
        <v>1.26</v>
      </c>
      <c r="AN7">
        <f t="shared" si="5"/>
        <v>1.79</v>
      </c>
      <c r="AO7">
        <f t="shared" si="5"/>
        <v>1.9500000000000002</v>
      </c>
      <c r="AP7">
        <f t="shared" si="5"/>
        <v>2.52</v>
      </c>
      <c r="AQ7">
        <f t="shared" si="5"/>
        <v>1.58</v>
      </c>
      <c r="AR7">
        <f t="shared" si="5"/>
        <v>0</v>
      </c>
      <c r="AS7" s="7">
        <f t="shared" si="1"/>
        <v>1.9223529411764706</v>
      </c>
      <c r="AV7" s="6" t="s">
        <v>21</v>
      </c>
      <c r="AX7">
        <f t="shared" ref="AX7:BN14" si="6">AB3</f>
        <v>1.5100000000000002</v>
      </c>
      <c r="AY7">
        <f t="shared" si="6"/>
        <v>1.9300000000000002</v>
      </c>
      <c r="AZ7">
        <f t="shared" si="6"/>
        <v>1.3399999999999999</v>
      </c>
      <c r="BA7">
        <f t="shared" si="6"/>
        <v>2.2400000000000002</v>
      </c>
      <c r="BB7">
        <f t="shared" si="6"/>
        <v>2.3600000000000003</v>
      </c>
      <c r="BC7">
        <f t="shared" si="6"/>
        <v>1.95</v>
      </c>
      <c r="BD7">
        <f t="shared" si="6"/>
        <v>1.59</v>
      </c>
      <c r="BE7">
        <f t="shared" si="6"/>
        <v>2.1100000000000003</v>
      </c>
      <c r="BF7">
        <f t="shared" si="6"/>
        <v>2.2100000000000004</v>
      </c>
      <c r="BG7">
        <f t="shared" si="6"/>
        <v>3.0700000000000003</v>
      </c>
      <c r="BH7">
        <f t="shared" si="6"/>
        <v>1.9200000000000002</v>
      </c>
      <c r="BI7">
        <f t="shared" si="6"/>
        <v>2.48</v>
      </c>
      <c r="BJ7">
        <f t="shared" si="6"/>
        <v>2.15</v>
      </c>
      <c r="BK7">
        <f t="shared" si="6"/>
        <v>1.79</v>
      </c>
      <c r="BL7">
        <f t="shared" si="6"/>
        <v>2.5700000000000003</v>
      </c>
      <c r="BM7">
        <f t="shared" si="6"/>
        <v>2.5499999999999998</v>
      </c>
      <c r="BN7">
        <f t="shared" si="6"/>
        <v>0</v>
      </c>
    </row>
    <row r="8" spans="1:66" x14ac:dyDescent="0.2">
      <c r="A8">
        <v>6</v>
      </c>
      <c r="D8">
        <v>7.0000000000000007E-2</v>
      </c>
      <c r="F8">
        <v>7.0000000000000007E-2</v>
      </c>
      <c r="M8">
        <v>0.03</v>
      </c>
      <c r="T8">
        <v>6</v>
      </c>
      <c r="Z8" s="6" t="s">
        <v>26</v>
      </c>
      <c r="AB8">
        <f t="shared" ref="AB8:AR8" si="7">B209</f>
        <v>0.47000000000000003</v>
      </c>
      <c r="AC8">
        <f t="shared" si="7"/>
        <v>0.59</v>
      </c>
      <c r="AD8">
        <f t="shared" si="7"/>
        <v>0.5</v>
      </c>
      <c r="AE8">
        <f t="shared" si="7"/>
        <v>0.80999999999999994</v>
      </c>
      <c r="AF8">
        <f t="shared" si="7"/>
        <v>1.21</v>
      </c>
      <c r="AG8">
        <f t="shared" si="7"/>
        <v>0.64</v>
      </c>
      <c r="AH8">
        <f t="shared" si="7"/>
        <v>0.49</v>
      </c>
      <c r="AI8">
        <f t="shared" si="7"/>
        <v>0.72</v>
      </c>
      <c r="AJ8">
        <f t="shared" si="7"/>
        <v>0.83000000000000007</v>
      </c>
      <c r="AK8">
        <f t="shared" si="7"/>
        <v>0.63000000000000012</v>
      </c>
      <c r="AL8">
        <f t="shared" si="7"/>
        <v>0.38999999999999996</v>
      </c>
      <c r="AM8">
        <f t="shared" si="7"/>
        <v>0.84000000000000008</v>
      </c>
      <c r="AN8">
        <f t="shared" si="7"/>
        <v>0.64</v>
      </c>
      <c r="AO8">
        <f t="shared" si="7"/>
        <v>0.60000000000000009</v>
      </c>
      <c r="AP8">
        <f t="shared" si="7"/>
        <v>0.98</v>
      </c>
      <c r="AQ8">
        <f t="shared" si="7"/>
        <v>1.03</v>
      </c>
      <c r="AR8">
        <f t="shared" si="7"/>
        <v>0</v>
      </c>
      <c r="AS8" s="7">
        <f t="shared" si="1"/>
        <v>0.66882352941176471</v>
      </c>
      <c r="AV8" s="6" t="s">
        <v>22</v>
      </c>
      <c r="AX8">
        <f t="shared" si="6"/>
        <v>0.71</v>
      </c>
      <c r="AY8">
        <f t="shared" si="6"/>
        <v>1.32</v>
      </c>
      <c r="AZ8">
        <f t="shared" si="6"/>
        <v>1.1199999999999999</v>
      </c>
      <c r="BA8">
        <f t="shared" si="6"/>
        <v>1.7899999999999998</v>
      </c>
      <c r="BB8">
        <f t="shared" si="6"/>
        <v>1.48</v>
      </c>
      <c r="BC8">
        <f t="shared" si="6"/>
        <v>1.4300000000000002</v>
      </c>
      <c r="BD8">
        <f t="shared" si="6"/>
        <v>0.45</v>
      </c>
      <c r="BE8">
        <f t="shared" si="6"/>
        <v>1</v>
      </c>
      <c r="BF8">
        <f t="shared" si="6"/>
        <v>1.0900000000000001</v>
      </c>
      <c r="BG8">
        <f t="shared" si="6"/>
        <v>1.45</v>
      </c>
      <c r="BH8">
        <f t="shared" si="6"/>
        <v>0.64000000000000012</v>
      </c>
      <c r="BI8">
        <f t="shared" si="6"/>
        <v>1.48</v>
      </c>
      <c r="BJ8">
        <f t="shared" si="6"/>
        <v>1.1600000000000001</v>
      </c>
      <c r="BK8">
        <f t="shared" si="6"/>
        <v>1.07</v>
      </c>
      <c r="BL8">
        <f t="shared" si="6"/>
        <v>1.42</v>
      </c>
      <c r="BM8">
        <f t="shared" si="6"/>
        <v>0.57999999999999996</v>
      </c>
      <c r="BN8">
        <f t="shared" si="6"/>
        <v>0</v>
      </c>
    </row>
    <row r="9" spans="1:66" x14ac:dyDescent="0.2">
      <c r="A9">
        <v>7</v>
      </c>
      <c r="E9">
        <v>0.02</v>
      </c>
      <c r="J9">
        <v>0.01</v>
      </c>
      <c r="T9">
        <v>7</v>
      </c>
      <c r="Z9" s="6" t="s">
        <v>27</v>
      </c>
      <c r="AB9">
        <f t="shared" ref="AB9:AR9" si="8">B244</f>
        <v>0.63</v>
      </c>
      <c r="AC9">
        <f t="shared" si="8"/>
        <v>0</v>
      </c>
      <c r="AD9">
        <f t="shared" si="8"/>
        <v>0.7400000000000001</v>
      </c>
      <c r="AE9">
        <f t="shared" si="8"/>
        <v>0.73000000000000009</v>
      </c>
      <c r="AF9">
        <f t="shared" si="8"/>
        <v>1.1400000000000001</v>
      </c>
      <c r="AG9">
        <f t="shared" si="8"/>
        <v>0</v>
      </c>
      <c r="AH9">
        <f t="shared" si="8"/>
        <v>0.69</v>
      </c>
      <c r="AI9">
        <f t="shared" si="8"/>
        <v>0.70000000000000007</v>
      </c>
      <c r="AJ9">
        <f t="shared" si="8"/>
        <v>0.63</v>
      </c>
      <c r="AK9">
        <f t="shared" si="8"/>
        <v>0</v>
      </c>
      <c r="AL9">
        <f t="shared" si="8"/>
        <v>0.66</v>
      </c>
      <c r="AM9">
        <f t="shared" si="8"/>
        <v>0.84</v>
      </c>
      <c r="AN9">
        <f t="shared" si="8"/>
        <v>0.51</v>
      </c>
      <c r="AO9">
        <f t="shared" si="8"/>
        <v>0.57999999999999996</v>
      </c>
      <c r="AP9">
        <f t="shared" si="8"/>
        <v>0.76</v>
      </c>
      <c r="AQ9">
        <f t="shared" si="8"/>
        <v>0.7400000000000001</v>
      </c>
      <c r="AR9">
        <f t="shared" si="8"/>
        <v>0</v>
      </c>
      <c r="AS9" s="7">
        <f t="shared" si="1"/>
        <v>0.54999999999999993</v>
      </c>
      <c r="AV9" s="6" t="s">
        <v>23</v>
      </c>
      <c r="AX9">
        <f t="shared" si="6"/>
        <v>1.2400000000000002</v>
      </c>
      <c r="AY9">
        <f t="shared" si="6"/>
        <v>2.1599999999999997</v>
      </c>
      <c r="AZ9">
        <f t="shared" si="6"/>
        <v>1.56</v>
      </c>
      <c r="BA9">
        <f t="shared" si="6"/>
        <v>1.7700000000000002</v>
      </c>
      <c r="BB9">
        <f t="shared" si="6"/>
        <v>1.27</v>
      </c>
      <c r="BC9">
        <f t="shared" si="6"/>
        <v>1.63</v>
      </c>
      <c r="BD9">
        <f t="shared" si="6"/>
        <v>1.9000000000000004</v>
      </c>
      <c r="BE9">
        <f t="shared" si="6"/>
        <v>2.33</v>
      </c>
      <c r="BF9">
        <f t="shared" si="6"/>
        <v>1.6600000000000004</v>
      </c>
      <c r="BG9">
        <f t="shared" si="6"/>
        <v>1.7300000000000002</v>
      </c>
      <c r="BH9">
        <f t="shared" si="6"/>
        <v>1.8500000000000003</v>
      </c>
      <c r="BI9">
        <f t="shared" si="6"/>
        <v>2.08</v>
      </c>
      <c r="BJ9">
        <f t="shared" si="6"/>
        <v>1.64</v>
      </c>
      <c r="BK9">
        <f t="shared" si="6"/>
        <v>1.41</v>
      </c>
      <c r="BL9">
        <f t="shared" si="6"/>
        <v>1.4699999999999998</v>
      </c>
      <c r="BM9">
        <f t="shared" si="6"/>
        <v>2.9899999999999998</v>
      </c>
      <c r="BN9">
        <f t="shared" si="6"/>
        <v>0</v>
      </c>
    </row>
    <row r="10" spans="1:66" x14ac:dyDescent="0.2">
      <c r="A10">
        <v>8</v>
      </c>
      <c r="I10">
        <v>0.02</v>
      </c>
      <c r="J10">
        <v>0.17</v>
      </c>
      <c r="O10">
        <v>0.02</v>
      </c>
      <c r="T10">
        <v>8</v>
      </c>
      <c r="Z10" s="6" t="s">
        <v>28</v>
      </c>
      <c r="AB10">
        <f t="shared" ref="AB10:AR10" si="9">B279</f>
        <v>0.02</v>
      </c>
      <c r="AC10">
        <f t="shared" si="9"/>
        <v>0</v>
      </c>
      <c r="AD10">
        <f t="shared" si="9"/>
        <v>0.15000000000000002</v>
      </c>
      <c r="AE10">
        <f t="shared" si="9"/>
        <v>0.01</v>
      </c>
      <c r="AF10">
        <f t="shared" si="9"/>
        <v>0.18</v>
      </c>
      <c r="AG10">
        <f t="shared" si="9"/>
        <v>0</v>
      </c>
      <c r="AH10">
        <f t="shared" si="9"/>
        <v>0.12</v>
      </c>
      <c r="AI10">
        <f t="shared" si="9"/>
        <v>0.05</v>
      </c>
      <c r="AJ10">
        <f t="shared" si="9"/>
        <v>0.02</v>
      </c>
      <c r="AK10">
        <f t="shared" si="9"/>
        <v>0</v>
      </c>
      <c r="AL10">
        <f t="shared" si="9"/>
        <v>0</v>
      </c>
      <c r="AM10">
        <f t="shared" si="9"/>
        <v>0.43</v>
      </c>
      <c r="AN10">
        <f t="shared" si="9"/>
        <v>0</v>
      </c>
      <c r="AO10">
        <f t="shared" si="9"/>
        <v>0</v>
      </c>
      <c r="AP10">
        <f t="shared" si="9"/>
        <v>0</v>
      </c>
      <c r="AQ10">
        <f t="shared" si="9"/>
        <v>0.46</v>
      </c>
      <c r="AR10">
        <f t="shared" si="9"/>
        <v>0.06</v>
      </c>
      <c r="AS10" s="7">
        <f t="shared" si="1"/>
        <v>8.8235294117647065E-2</v>
      </c>
      <c r="AV10" s="6" t="s">
        <v>24</v>
      </c>
      <c r="AX10">
        <f t="shared" si="6"/>
        <v>2.15</v>
      </c>
      <c r="AY10">
        <f t="shared" si="6"/>
        <v>2.4500000000000002</v>
      </c>
      <c r="AZ10">
        <f t="shared" si="6"/>
        <v>3.0300000000000002</v>
      </c>
      <c r="BA10">
        <f t="shared" si="6"/>
        <v>3.42</v>
      </c>
      <c r="BB10">
        <f t="shared" si="6"/>
        <v>3.78</v>
      </c>
      <c r="BC10">
        <f t="shared" si="6"/>
        <v>2.61</v>
      </c>
      <c r="BD10">
        <f t="shared" si="6"/>
        <v>2.5499999999999998</v>
      </c>
      <c r="BE10">
        <f t="shared" si="6"/>
        <v>2.67</v>
      </c>
      <c r="BF10">
        <f t="shared" si="6"/>
        <v>2.31</v>
      </c>
      <c r="BG10">
        <f t="shared" si="6"/>
        <v>3.46</v>
      </c>
      <c r="BH10">
        <f t="shared" si="6"/>
        <v>2.84</v>
      </c>
      <c r="BI10">
        <f t="shared" si="6"/>
        <v>2.3500000000000005</v>
      </c>
      <c r="BJ10">
        <f t="shared" si="6"/>
        <v>2.3099999999999996</v>
      </c>
      <c r="BK10">
        <f t="shared" si="6"/>
        <v>3.0000000000000004</v>
      </c>
      <c r="BL10">
        <f t="shared" si="6"/>
        <v>2.8899999999999997</v>
      </c>
      <c r="BM10">
        <f t="shared" si="6"/>
        <v>2.5200000000000005</v>
      </c>
      <c r="BN10">
        <f t="shared" si="6"/>
        <v>0</v>
      </c>
    </row>
    <row r="11" spans="1:66" x14ac:dyDescent="0.2">
      <c r="A11">
        <v>9</v>
      </c>
      <c r="E11">
        <v>0.03</v>
      </c>
      <c r="G11">
        <v>0.02</v>
      </c>
      <c r="T11">
        <v>9</v>
      </c>
      <c r="Z11" s="6" t="s">
        <v>29</v>
      </c>
      <c r="AB11">
        <f t="shared" ref="AB11:AR11" si="10">B314</f>
        <v>0.67</v>
      </c>
      <c r="AC11">
        <f t="shared" si="10"/>
        <v>0</v>
      </c>
      <c r="AD11">
        <f t="shared" si="10"/>
        <v>0.76</v>
      </c>
      <c r="AE11">
        <f t="shared" si="10"/>
        <v>1.0099999999999998</v>
      </c>
      <c r="AF11">
        <f t="shared" si="10"/>
        <v>0.94000000000000006</v>
      </c>
      <c r="AG11">
        <f t="shared" si="10"/>
        <v>0.41000000000000003</v>
      </c>
      <c r="AH11">
        <f t="shared" si="10"/>
        <v>0.21</v>
      </c>
      <c r="AI11">
        <f t="shared" si="10"/>
        <v>0.84</v>
      </c>
      <c r="AJ11">
        <f t="shared" si="10"/>
        <v>0</v>
      </c>
      <c r="AK11">
        <f t="shared" si="10"/>
        <v>0</v>
      </c>
      <c r="AL11">
        <f t="shared" si="10"/>
        <v>0</v>
      </c>
      <c r="AM11">
        <f t="shared" si="10"/>
        <v>0.89</v>
      </c>
      <c r="AN11">
        <f t="shared" si="10"/>
        <v>0</v>
      </c>
      <c r="AO11">
        <f t="shared" si="10"/>
        <v>0.88000000000000012</v>
      </c>
      <c r="AP11">
        <f t="shared" si="10"/>
        <v>0.81000000000000016</v>
      </c>
      <c r="AQ11">
        <f t="shared" si="10"/>
        <v>0.8600000000000001</v>
      </c>
      <c r="AR11">
        <f t="shared" si="10"/>
        <v>0</v>
      </c>
      <c r="AS11" s="7">
        <f t="shared" si="1"/>
        <v>0.48705882352941171</v>
      </c>
      <c r="AV11" s="6" t="s">
        <v>25</v>
      </c>
      <c r="AX11">
        <f t="shared" si="6"/>
        <v>1.6400000000000003</v>
      </c>
      <c r="AY11">
        <f t="shared" si="6"/>
        <v>2.02</v>
      </c>
      <c r="AZ11">
        <f t="shared" si="6"/>
        <v>2.1799999999999997</v>
      </c>
      <c r="BA11">
        <f t="shared" si="6"/>
        <v>2.67</v>
      </c>
      <c r="BB11">
        <f t="shared" si="6"/>
        <v>2.19</v>
      </c>
      <c r="BC11">
        <f t="shared" si="6"/>
        <v>2.14</v>
      </c>
      <c r="BD11">
        <f t="shared" si="6"/>
        <v>2.2800000000000002</v>
      </c>
      <c r="BE11">
        <f t="shared" si="6"/>
        <v>2.54</v>
      </c>
      <c r="BF11">
        <f t="shared" si="6"/>
        <v>1.1400000000000001</v>
      </c>
      <c r="BG11">
        <f t="shared" si="6"/>
        <v>2.52</v>
      </c>
      <c r="BH11">
        <f t="shared" si="6"/>
        <v>2.2600000000000002</v>
      </c>
      <c r="BI11">
        <f t="shared" si="6"/>
        <v>1.26</v>
      </c>
      <c r="BJ11">
        <f t="shared" si="6"/>
        <v>1.79</v>
      </c>
      <c r="BK11">
        <f t="shared" si="6"/>
        <v>1.9500000000000002</v>
      </c>
      <c r="BL11">
        <f t="shared" si="6"/>
        <v>2.52</v>
      </c>
      <c r="BM11">
        <f t="shared" si="6"/>
        <v>1.58</v>
      </c>
      <c r="BN11">
        <f t="shared" si="6"/>
        <v>0</v>
      </c>
    </row>
    <row r="12" spans="1:66" x14ac:dyDescent="0.2">
      <c r="A12">
        <v>10</v>
      </c>
      <c r="B12">
        <v>0.01</v>
      </c>
      <c r="F12">
        <v>0.05</v>
      </c>
      <c r="I12">
        <v>0.04</v>
      </c>
      <c r="L12">
        <v>0.02</v>
      </c>
      <c r="Q12">
        <v>0.04</v>
      </c>
      <c r="T12">
        <v>10</v>
      </c>
      <c r="Z12" s="6" t="s">
        <v>30</v>
      </c>
      <c r="AB12">
        <f t="shared" ref="AB12:AR12" si="11">B349</f>
        <v>2.33</v>
      </c>
      <c r="AC12">
        <f t="shared" si="11"/>
        <v>0</v>
      </c>
      <c r="AD12">
        <f t="shared" si="11"/>
        <v>2.37</v>
      </c>
      <c r="AE12">
        <f t="shared" si="11"/>
        <v>3.1900000000000004</v>
      </c>
      <c r="AF12">
        <f t="shared" si="11"/>
        <v>3.04</v>
      </c>
      <c r="AG12">
        <f t="shared" si="11"/>
        <v>2.46</v>
      </c>
      <c r="AH12">
        <f t="shared" si="11"/>
        <v>2.65</v>
      </c>
      <c r="AI12">
        <f t="shared" si="11"/>
        <v>2.6500000000000004</v>
      </c>
      <c r="AJ12">
        <f t="shared" si="11"/>
        <v>2.4</v>
      </c>
      <c r="AK12">
        <f t="shared" si="11"/>
        <v>3</v>
      </c>
      <c r="AL12">
        <f t="shared" si="11"/>
        <v>1.83</v>
      </c>
      <c r="AM12">
        <f t="shared" si="11"/>
        <v>2.52</v>
      </c>
      <c r="AN12">
        <f t="shared" si="11"/>
        <v>2.08</v>
      </c>
      <c r="AO12">
        <f t="shared" si="11"/>
        <v>2.4900000000000002</v>
      </c>
      <c r="AP12">
        <f t="shared" si="11"/>
        <v>3.0199999999999996</v>
      </c>
      <c r="AQ12">
        <f t="shared" si="11"/>
        <v>2.76</v>
      </c>
      <c r="AR12">
        <f t="shared" si="11"/>
        <v>0</v>
      </c>
      <c r="AS12" s="7">
        <f t="shared" si="1"/>
        <v>2.2817647058823529</v>
      </c>
      <c r="AV12" s="6" t="s">
        <v>26</v>
      </c>
      <c r="AX12">
        <f t="shared" si="6"/>
        <v>0.47000000000000003</v>
      </c>
      <c r="AY12">
        <f t="shared" si="6"/>
        <v>0.59</v>
      </c>
      <c r="AZ12">
        <f t="shared" si="6"/>
        <v>0.5</v>
      </c>
      <c r="BA12">
        <f t="shared" si="6"/>
        <v>0.80999999999999994</v>
      </c>
      <c r="BB12">
        <f t="shared" si="6"/>
        <v>1.21</v>
      </c>
      <c r="BC12">
        <f t="shared" si="6"/>
        <v>0.64</v>
      </c>
      <c r="BD12">
        <f t="shared" si="6"/>
        <v>0.49</v>
      </c>
      <c r="BE12">
        <f t="shared" si="6"/>
        <v>0.72</v>
      </c>
      <c r="BF12">
        <f t="shared" si="6"/>
        <v>0.83000000000000007</v>
      </c>
      <c r="BG12">
        <f t="shared" si="6"/>
        <v>0.63000000000000012</v>
      </c>
      <c r="BH12">
        <f t="shared" si="6"/>
        <v>0.38999999999999996</v>
      </c>
      <c r="BI12">
        <f t="shared" si="6"/>
        <v>0.84000000000000008</v>
      </c>
      <c r="BJ12">
        <f t="shared" si="6"/>
        <v>0.64</v>
      </c>
      <c r="BK12">
        <f t="shared" si="6"/>
        <v>0.60000000000000009</v>
      </c>
      <c r="BL12">
        <f t="shared" si="6"/>
        <v>0.98</v>
      </c>
      <c r="BM12">
        <f t="shared" si="6"/>
        <v>1.03</v>
      </c>
      <c r="BN12">
        <f t="shared" si="6"/>
        <v>0</v>
      </c>
    </row>
    <row r="13" spans="1:66" x14ac:dyDescent="0.2">
      <c r="A13">
        <v>11</v>
      </c>
      <c r="B13">
        <v>0.01</v>
      </c>
      <c r="E13">
        <v>0.02</v>
      </c>
      <c r="I13">
        <v>0.05</v>
      </c>
      <c r="O13">
        <v>0.02</v>
      </c>
      <c r="T13">
        <v>11</v>
      </c>
      <c r="Z13" s="6" t="s">
        <v>31</v>
      </c>
      <c r="AB13">
        <f t="shared" ref="AB13:AR13" si="12">B384</f>
        <v>0.83000000000000007</v>
      </c>
      <c r="AC13">
        <f t="shared" si="12"/>
        <v>0</v>
      </c>
      <c r="AD13">
        <f t="shared" si="12"/>
        <v>1.1000000000000001</v>
      </c>
      <c r="AE13">
        <f t="shared" si="12"/>
        <v>1.5999999999999999</v>
      </c>
      <c r="AF13">
        <f t="shared" si="12"/>
        <v>1.6000000000000003</v>
      </c>
      <c r="AG13">
        <f t="shared" si="12"/>
        <v>1</v>
      </c>
      <c r="AH13">
        <f t="shared" si="12"/>
        <v>1.3399999999999999</v>
      </c>
      <c r="AI13">
        <f t="shared" si="12"/>
        <v>1.27</v>
      </c>
      <c r="AJ13">
        <f t="shared" si="12"/>
        <v>1.2500000000000002</v>
      </c>
      <c r="AK13">
        <f t="shared" si="12"/>
        <v>1.47</v>
      </c>
      <c r="AL13">
        <f t="shared" si="12"/>
        <v>1.1100000000000001</v>
      </c>
      <c r="AM13">
        <f t="shared" si="12"/>
        <v>1.1800000000000002</v>
      </c>
      <c r="AN13">
        <f t="shared" si="12"/>
        <v>1.61</v>
      </c>
      <c r="AO13">
        <f t="shared" si="12"/>
        <v>1.31</v>
      </c>
      <c r="AP13">
        <f t="shared" si="12"/>
        <v>1.73</v>
      </c>
      <c r="AQ13">
        <f t="shared" si="12"/>
        <v>0.9900000000000001</v>
      </c>
      <c r="AR13">
        <f t="shared" si="12"/>
        <v>0</v>
      </c>
      <c r="AS13" s="7">
        <f t="shared" si="1"/>
        <v>1.1405882352941175</v>
      </c>
      <c r="AV13" s="6" t="s">
        <v>27</v>
      </c>
      <c r="AX13">
        <f t="shared" si="6"/>
        <v>0.63</v>
      </c>
      <c r="AY13">
        <f t="shared" si="6"/>
        <v>0</v>
      </c>
      <c r="AZ13">
        <f t="shared" si="6"/>
        <v>0.7400000000000001</v>
      </c>
      <c r="BA13">
        <f t="shared" si="6"/>
        <v>0.73000000000000009</v>
      </c>
      <c r="BB13">
        <f t="shared" si="6"/>
        <v>1.1400000000000001</v>
      </c>
      <c r="BC13">
        <f t="shared" si="6"/>
        <v>0</v>
      </c>
      <c r="BD13">
        <f t="shared" si="6"/>
        <v>0.69</v>
      </c>
      <c r="BE13">
        <f t="shared" si="6"/>
        <v>0.70000000000000007</v>
      </c>
      <c r="BF13">
        <f t="shared" si="6"/>
        <v>0.63</v>
      </c>
      <c r="BG13">
        <f t="shared" si="6"/>
        <v>0</v>
      </c>
      <c r="BH13">
        <f t="shared" si="6"/>
        <v>0.66</v>
      </c>
      <c r="BI13">
        <f t="shared" si="6"/>
        <v>0.84</v>
      </c>
      <c r="BJ13">
        <f t="shared" si="6"/>
        <v>0.51</v>
      </c>
      <c r="BK13">
        <f t="shared" si="6"/>
        <v>0.57999999999999996</v>
      </c>
      <c r="BL13">
        <f t="shared" si="6"/>
        <v>0.76</v>
      </c>
      <c r="BM13">
        <f t="shared" si="6"/>
        <v>0.7400000000000001</v>
      </c>
      <c r="BN13">
        <f t="shared" si="6"/>
        <v>0</v>
      </c>
    </row>
    <row r="14" spans="1:66" x14ac:dyDescent="0.2">
      <c r="A14">
        <v>12</v>
      </c>
      <c r="I14" t="s">
        <v>33</v>
      </c>
      <c r="Q14">
        <v>0.01</v>
      </c>
      <c r="T14">
        <v>12</v>
      </c>
      <c r="Z14" s="6" t="s">
        <v>32</v>
      </c>
      <c r="AB14">
        <f t="shared" ref="AB14:AR14" si="13">B419</f>
        <v>0.87</v>
      </c>
      <c r="AC14">
        <f t="shared" si="13"/>
        <v>0</v>
      </c>
      <c r="AD14">
        <f t="shared" si="13"/>
        <v>0</v>
      </c>
      <c r="AE14">
        <f t="shared" si="13"/>
        <v>1.94</v>
      </c>
      <c r="AF14">
        <f t="shared" si="13"/>
        <v>1.2200000000000002</v>
      </c>
      <c r="AG14">
        <f t="shared" si="13"/>
        <v>1.4800000000000002</v>
      </c>
      <c r="AH14">
        <f t="shared" si="13"/>
        <v>1.31</v>
      </c>
      <c r="AI14">
        <f t="shared" si="13"/>
        <v>1.3000000000000003</v>
      </c>
      <c r="AJ14">
        <f t="shared" si="13"/>
        <v>1.44</v>
      </c>
      <c r="AK14">
        <f t="shared" si="13"/>
        <v>0.87</v>
      </c>
      <c r="AL14">
        <f t="shared" si="13"/>
        <v>0.7599999999999999</v>
      </c>
      <c r="AM14">
        <f t="shared" si="13"/>
        <v>0.92000000000000015</v>
      </c>
      <c r="AN14">
        <f t="shared" si="13"/>
        <v>1.3499999999999999</v>
      </c>
      <c r="AO14">
        <f t="shared" si="13"/>
        <v>1.1600000000000001</v>
      </c>
      <c r="AP14">
        <f t="shared" si="13"/>
        <v>1.3900000000000001</v>
      </c>
      <c r="AQ14">
        <f t="shared" si="13"/>
        <v>1.1400000000000001</v>
      </c>
      <c r="AR14">
        <f t="shared" si="13"/>
        <v>0</v>
      </c>
      <c r="AS14" s="7">
        <f t="shared" si="1"/>
        <v>1.0088235294117647</v>
      </c>
      <c r="AV14" s="6" t="s">
        <v>28</v>
      </c>
      <c r="AX14">
        <f t="shared" si="6"/>
        <v>0.02</v>
      </c>
      <c r="AY14">
        <f t="shared" si="6"/>
        <v>0</v>
      </c>
      <c r="AZ14">
        <f t="shared" si="6"/>
        <v>0.15000000000000002</v>
      </c>
      <c r="BA14">
        <f t="shared" si="6"/>
        <v>0.01</v>
      </c>
      <c r="BB14">
        <f t="shared" si="6"/>
        <v>0.18</v>
      </c>
      <c r="BC14">
        <f t="shared" si="6"/>
        <v>0</v>
      </c>
      <c r="BD14">
        <f t="shared" si="6"/>
        <v>0.12</v>
      </c>
      <c r="BE14">
        <f t="shared" si="6"/>
        <v>0.05</v>
      </c>
      <c r="BF14">
        <f t="shared" si="6"/>
        <v>0.02</v>
      </c>
      <c r="BG14">
        <f t="shared" si="6"/>
        <v>0</v>
      </c>
      <c r="BH14">
        <f t="shared" si="6"/>
        <v>0</v>
      </c>
      <c r="BI14">
        <f t="shared" si="6"/>
        <v>0.43</v>
      </c>
      <c r="BJ14">
        <f t="shared" si="6"/>
        <v>0</v>
      </c>
      <c r="BK14">
        <f t="shared" si="6"/>
        <v>0</v>
      </c>
      <c r="BL14">
        <f t="shared" si="6"/>
        <v>0</v>
      </c>
      <c r="BM14">
        <f t="shared" si="6"/>
        <v>0.46</v>
      </c>
      <c r="BN14">
        <f t="shared" si="6"/>
        <v>0.06</v>
      </c>
    </row>
    <row r="15" spans="1:66" x14ac:dyDescent="0.2">
      <c r="A15">
        <v>13</v>
      </c>
      <c r="J15">
        <v>0.5</v>
      </c>
      <c r="T15">
        <v>13</v>
      </c>
      <c r="Z15" s="6"/>
      <c r="AX15" s="1">
        <f t="shared" ref="AX15:BN15" si="14">SUM(AX3:AX14)</f>
        <v>15.990000000000002</v>
      </c>
      <c r="AY15" s="1">
        <f t="shared" si="14"/>
        <v>21.979999999999997</v>
      </c>
      <c r="AZ15" s="1">
        <f t="shared" si="14"/>
        <v>21.309999999999995</v>
      </c>
      <c r="BA15" s="1">
        <f t="shared" si="14"/>
        <v>27.16</v>
      </c>
      <c r="BB15" s="1">
        <f t="shared" si="14"/>
        <v>23.820000000000004</v>
      </c>
      <c r="BC15" s="1">
        <f t="shared" si="14"/>
        <v>18.759999999999998</v>
      </c>
      <c r="BD15" s="1">
        <f t="shared" si="14"/>
        <v>21.55</v>
      </c>
      <c r="BE15" s="1">
        <f t="shared" si="14"/>
        <v>25.839999999999996</v>
      </c>
      <c r="BF15" s="1">
        <f t="shared" si="14"/>
        <v>20.28</v>
      </c>
      <c r="BG15" s="1">
        <f t="shared" si="14"/>
        <v>22.119999999999997</v>
      </c>
      <c r="BH15" s="1">
        <f t="shared" si="14"/>
        <v>21.410000000000004</v>
      </c>
      <c r="BI15" s="1">
        <f t="shared" si="14"/>
        <v>20.87</v>
      </c>
      <c r="BJ15" s="1">
        <f t="shared" si="14"/>
        <v>20.900000000000002</v>
      </c>
      <c r="BK15" s="1">
        <f t="shared" si="14"/>
        <v>21</v>
      </c>
      <c r="BL15" s="1">
        <f t="shared" si="14"/>
        <v>26.290000000000003</v>
      </c>
      <c r="BM15" s="1">
        <f t="shared" si="14"/>
        <v>18.650000000000002</v>
      </c>
      <c r="BN15" s="1">
        <f t="shared" si="14"/>
        <v>0.06</v>
      </c>
    </row>
    <row r="16" spans="1:66" x14ac:dyDescent="0.2">
      <c r="A16">
        <v>14</v>
      </c>
      <c r="B16">
        <v>0.01</v>
      </c>
      <c r="I16" t="s">
        <v>33</v>
      </c>
      <c r="T16">
        <v>14</v>
      </c>
      <c r="Z16" s="6" t="s">
        <v>34</v>
      </c>
      <c r="AB16" s="4">
        <f t="shared" ref="AB16:AR16" si="15">SUM(AB3:AB14)</f>
        <v>13.07</v>
      </c>
      <c r="AC16" s="4">
        <f t="shared" si="15"/>
        <v>10.47</v>
      </c>
      <c r="AD16" s="4">
        <f t="shared" si="15"/>
        <v>14.85</v>
      </c>
      <c r="AE16" s="4">
        <f t="shared" si="15"/>
        <v>21.180000000000003</v>
      </c>
      <c r="AF16" s="4">
        <f t="shared" si="15"/>
        <v>20.41</v>
      </c>
      <c r="AG16" s="4">
        <f t="shared" si="15"/>
        <v>15.75</v>
      </c>
      <c r="AH16" s="4">
        <f t="shared" si="15"/>
        <v>15.58</v>
      </c>
      <c r="AI16" s="4">
        <f t="shared" si="15"/>
        <v>18.18</v>
      </c>
      <c r="AJ16" s="4">
        <f t="shared" si="15"/>
        <v>14.980000000000002</v>
      </c>
      <c r="AK16" s="4">
        <f t="shared" si="15"/>
        <v>18.200000000000003</v>
      </c>
      <c r="AL16" s="4">
        <f t="shared" si="15"/>
        <v>14.260000000000002</v>
      </c>
      <c r="AM16" s="4">
        <f t="shared" si="15"/>
        <v>17.270000000000003</v>
      </c>
      <c r="AN16" s="4">
        <f t="shared" si="15"/>
        <v>15.24</v>
      </c>
      <c r="AO16" s="4">
        <f t="shared" si="15"/>
        <v>16.240000000000002</v>
      </c>
      <c r="AP16" s="4">
        <f t="shared" si="15"/>
        <v>19.559999999999999</v>
      </c>
      <c r="AQ16" s="4">
        <f t="shared" si="15"/>
        <v>18.2</v>
      </c>
      <c r="AR16" s="4">
        <f t="shared" si="15"/>
        <v>0.06</v>
      </c>
      <c r="AS16" s="7">
        <f>AVERAGE(AB16:AR16)</f>
        <v>15.500000000000004</v>
      </c>
    </row>
    <row r="17" spans="1:56" x14ac:dyDescent="0.2">
      <c r="A17">
        <v>15</v>
      </c>
      <c r="I17" t="s">
        <v>33</v>
      </c>
      <c r="T17">
        <v>15</v>
      </c>
    </row>
    <row r="18" spans="1:56" x14ac:dyDescent="0.2">
      <c r="A18">
        <v>16</v>
      </c>
      <c r="D18">
        <v>0.1</v>
      </c>
      <c r="H18">
        <v>0.01</v>
      </c>
      <c r="T18">
        <v>16</v>
      </c>
      <c r="BA18" s="6" t="s">
        <v>54</v>
      </c>
      <c r="BB18" s="6"/>
      <c r="BC18" s="6" t="s">
        <v>71</v>
      </c>
      <c r="BD18" s="6"/>
    </row>
    <row r="19" spans="1:56" x14ac:dyDescent="0.2">
      <c r="A19">
        <v>17</v>
      </c>
      <c r="B19">
        <v>0.04</v>
      </c>
      <c r="H19">
        <v>0.1</v>
      </c>
      <c r="I19">
        <v>0.1</v>
      </c>
      <c r="K19">
        <v>0.15</v>
      </c>
      <c r="M19">
        <v>0.04</v>
      </c>
      <c r="O19">
        <v>0.08</v>
      </c>
      <c r="Q19">
        <v>0.15</v>
      </c>
      <c r="T19">
        <v>17</v>
      </c>
      <c r="AZ19" t="s">
        <v>20</v>
      </c>
      <c r="BA19" s="3">
        <f>AVERAGE(AX15:BM15)</f>
        <v>21.745625</v>
      </c>
    </row>
    <row r="20" spans="1:56" x14ac:dyDescent="0.2">
      <c r="A20">
        <v>18</v>
      </c>
      <c r="B20">
        <v>0.03</v>
      </c>
      <c r="E20">
        <v>0.1</v>
      </c>
      <c r="F20">
        <v>0.08</v>
      </c>
      <c r="G20">
        <v>0.1</v>
      </c>
      <c r="L20">
        <v>0.19</v>
      </c>
      <c r="M20">
        <v>0.06</v>
      </c>
      <c r="T20">
        <v>18</v>
      </c>
    </row>
    <row r="21" spans="1:56" x14ac:dyDescent="0.2">
      <c r="A21">
        <v>19</v>
      </c>
      <c r="D21">
        <v>0.1</v>
      </c>
      <c r="T21">
        <v>19</v>
      </c>
    </row>
    <row r="22" spans="1:56" x14ac:dyDescent="0.2">
      <c r="A22">
        <v>20</v>
      </c>
      <c r="B22">
        <v>0.04</v>
      </c>
      <c r="C22">
        <v>0.14000000000000001</v>
      </c>
      <c r="D22" t="s">
        <v>33</v>
      </c>
      <c r="E22">
        <v>0.13</v>
      </c>
      <c r="H22">
        <v>0.11</v>
      </c>
      <c r="I22">
        <v>0.09</v>
      </c>
      <c r="L22">
        <v>0.1</v>
      </c>
      <c r="O22">
        <v>0.02</v>
      </c>
      <c r="P22">
        <v>0.11</v>
      </c>
      <c r="T22">
        <v>20</v>
      </c>
    </row>
    <row r="23" spans="1:56" x14ac:dyDescent="0.2">
      <c r="A23">
        <v>21</v>
      </c>
      <c r="C23">
        <v>0.13</v>
      </c>
      <c r="F23">
        <v>0.4</v>
      </c>
      <c r="G23">
        <v>0.05</v>
      </c>
      <c r="H23">
        <v>0.12</v>
      </c>
      <c r="I23">
        <v>0.4</v>
      </c>
      <c r="L23">
        <v>0.34</v>
      </c>
      <c r="M23">
        <v>0.05</v>
      </c>
      <c r="O23">
        <v>0.25</v>
      </c>
      <c r="T23">
        <v>21</v>
      </c>
    </row>
    <row r="24" spans="1:56" x14ac:dyDescent="0.2">
      <c r="A24">
        <v>22</v>
      </c>
      <c r="B24">
        <v>0.03</v>
      </c>
      <c r="C24">
        <v>0.38</v>
      </c>
      <c r="E24">
        <v>0.27</v>
      </c>
      <c r="K24">
        <v>0.13</v>
      </c>
      <c r="M24">
        <v>0.45</v>
      </c>
      <c r="P24">
        <v>0.86</v>
      </c>
      <c r="Q24">
        <v>0.45</v>
      </c>
      <c r="T24">
        <v>22</v>
      </c>
    </row>
    <row r="25" spans="1:56" x14ac:dyDescent="0.2">
      <c r="A25">
        <v>23</v>
      </c>
      <c r="B25">
        <v>0.01</v>
      </c>
      <c r="M25">
        <v>0.05</v>
      </c>
      <c r="T25">
        <v>23</v>
      </c>
    </row>
    <row r="26" spans="1:56" x14ac:dyDescent="0.2">
      <c r="A26">
        <v>24</v>
      </c>
      <c r="T26">
        <v>24</v>
      </c>
    </row>
    <row r="27" spans="1:56" x14ac:dyDescent="0.2">
      <c r="A27">
        <v>25</v>
      </c>
      <c r="F27">
        <v>0.02</v>
      </c>
      <c r="I27">
        <v>0.02</v>
      </c>
      <c r="L27">
        <v>0.01</v>
      </c>
      <c r="M27">
        <v>0.04</v>
      </c>
      <c r="T27">
        <v>25</v>
      </c>
    </row>
    <row r="28" spans="1:56" x14ac:dyDescent="0.2">
      <c r="A28">
        <v>26</v>
      </c>
      <c r="H28">
        <v>0.02</v>
      </c>
      <c r="T28">
        <v>26</v>
      </c>
    </row>
    <row r="29" spans="1:56" x14ac:dyDescent="0.2">
      <c r="A29">
        <v>27</v>
      </c>
      <c r="C29">
        <v>0.02</v>
      </c>
      <c r="D29">
        <v>0.06</v>
      </c>
      <c r="F29">
        <v>7.0000000000000007E-2</v>
      </c>
      <c r="H29">
        <v>0.09</v>
      </c>
      <c r="I29">
        <v>7.0000000000000007E-2</v>
      </c>
      <c r="L29">
        <v>0.1</v>
      </c>
      <c r="T29">
        <v>27</v>
      </c>
    </row>
    <row r="30" spans="1:56" x14ac:dyDescent="0.2">
      <c r="A30">
        <v>28</v>
      </c>
      <c r="B30">
        <v>0.02</v>
      </c>
      <c r="C30">
        <v>0.08</v>
      </c>
      <c r="M30">
        <v>0.02</v>
      </c>
      <c r="T30">
        <v>28</v>
      </c>
    </row>
    <row r="31" spans="1:56" x14ac:dyDescent="0.2">
      <c r="A31">
        <v>29</v>
      </c>
      <c r="B31">
        <v>0.04</v>
      </c>
      <c r="D31">
        <v>0.3</v>
      </c>
      <c r="F31">
        <v>0.01</v>
      </c>
      <c r="O31">
        <v>0.08</v>
      </c>
      <c r="T31">
        <v>29</v>
      </c>
    </row>
    <row r="32" spans="1:56" x14ac:dyDescent="0.2">
      <c r="A32">
        <v>30</v>
      </c>
      <c r="B32">
        <v>0.08</v>
      </c>
      <c r="E32">
        <v>0.2</v>
      </c>
      <c r="F32">
        <v>0.92</v>
      </c>
      <c r="H32">
        <v>0.43</v>
      </c>
      <c r="I32">
        <v>0.65</v>
      </c>
      <c r="J32">
        <v>0.14000000000000001</v>
      </c>
      <c r="L32">
        <v>0.46</v>
      </c>
      <c r="M32">
        <v>0.13</v>
      </c>
      <c r="N32">
        <v>1.9</v>
      </c>
      <c r="O32">
        <v>0.65</v>
      </c>
      <c r="P32">
        <v>0.71</v>
      </c>
      <c r="Q32">
        <v>0.4</v>
      </c>
      <c r="T32">
        <v>30</v>
      </c>
    </row>
    <row r="33" spans="1:20" x14ac:dyDescent="0.2">
      <c r="A33">
        <v>31</v>
      </c>
      <c r="B33">
        <v>0.74</v>
      </c>
      <c r="C33">
        <v>0.61</v>
      </c>
      <c r="D33">
        <v>0.4</v>
      </c>
      <c r="E33">
        <v>0.82</v>
      </c>
      <c r="F33">
        <v>0.39</v>
      </c>
      <c r="G33">
        <v>1.21</v>
      </c>
      <c r="H33">
        <v>0.5</v>
      </c>
      <c r="I33">
        <v>0.45</v>
      </c>
      <c r="J33">
        <v>0.6</v>
      </c>
      <c r="K33">
        <v>1.87</v>
      </c>
      <c r="L33">
        <v>0.54</v>
      </c>
      <c r="M33">
        <v>0.82</v>
      </c>
      <c r="O33">
        <v>0.44</v>
      </c>
      <c r="P33">
        <v>0.47</v>
      </c>
      <c r="Q33">
        <v>1.1399999999999999</v>
      </c>
      <c r="T33">
        <v>31</v>
      </c>
    </row>
    <row r="34" spans="1:20" x14ac:dyDescent="0.2">
      <c r="A34" t="s">
        <v>37</v>
      </c>
      <c r="B34">
        <f t="shared" ref="B34:R34" si="16">SUM(B3:B33)</f>
        <v>1.5100000000000002</v>
      </c>
      <c r="C34">
        <f t="shared" si="16"/>
        <v>1.9300000000000002</v>
      </c>
      <c r="D34">
        <f t="shared" si="16"/>
        <v>1.3399999999999999</v>
      </c>
      <c r="E34">
        <f t="shared" si="16"/>
        <v>2.2400000000000002</v>
      </c>
      <c r="F34">
        <f t="shared" si="16"/>
        <v>2.3600000000000003</v>
      </c>
      <c r="G34">
        <f t="shared" si="16"/>
        <v>1.95</v>
      </c>
      <c r="H34">
        <f t="shared" si="16"/>
        <v>1.59</v>
      </c>
      <c r="I34">
        <f t="shared" si="16"/>
        <v>2.1100000000000003</v>
      </c>
      <c r="J34">
        <f t="shared" si="16"/>
        <v>2.2100000000000004</v>
      </c>
      <c r="K34">
        <f t="shared" si="16"/>
        <v>3.0700000000000003</v>
      </c>
      <c r="L34">
        <f t="shared" si="16"/>
        <v>1.9200000000000002</v>
      </c>
      <c r="M34">
        <f t="shared" si="16"/>
        <v>2.48</v>
      </c>
      <c r="N34">
        <f t="shared" si="16"/>
        <v>2.15</v>
      </c>
      <c r="O34">
        <f t="shared" si="16"/>
        <v>1.79</v>
      </c>
      <c r="P34">
        <f t="shared" si="16"/>
        <v>2.5700000000000003</v>
      </c>
      <c r="Q34">
        <f t="shared" si="16"/>
        <v>2.5499999999999998</v>
      </c>
      <c r="R34">
        <f t="shared" si="16"/>
        <v>0</v>
      </c>
    </row>
    <row r="36" spans="1:20" x14ac:dyDescent="0.2">
      <c r="A36" s="2" t="s">
        <v>38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70</v>
      </c>
      <c r="R36" t="s">
        <v>66</v>
      </c>
    </row>
    <row r="38" spans="1:20" x14ac:dyDescent="0.2">
      <c r="A38">
        <v>1</v>
      </c>
      <c r="B38">
        <v>0.08</v>
      </c>
      <c r="C38">
        <v>0.5</v>
      </c>
      <c r="E38">
        <v>0.28000000000000003</v>
      </c>
      <c r="F38">
        <v>0.08</v>
      </c>
      <c r="G38">
        <v>0.43</v>
      </c>
      <c r="I38">
        <v>0.08</v>
      </c>
      <c r="J38">
        <v>0.42</v>
      </c>
      <c r="M38">
        <v>0.26</v>
      </c>
      <c r="O38" t="s">
        <v>33</v>
      </c>
      <c r="P38">
        <v>0.05</v>
      </c>
      <c r="T38">
        <v>1</v>
      </c>
    </row>
    <row r="39" spans="1:20" x14ac:dyDescent="0.2">
      <c r="A39">
        <v>2</v>
      </c>
      <c r="B39">
        <v>0.01</v>
      </c>
      <c r="C39">
        <v>0.04</v>
      </c>
      <c r="D39">
        <v>0.1</v>
      </c>
      <c r="E39">
        <v>0.05</v>
      </c>
      <c r="M39">
        <v>0.1</v>
      </c>
      <c r="T39">
        <v>2</v>
      </c>
    </row>
    <row r="40" spans="1:20" x14ac:dyDescent="0.2">
      <c r="A40">
        <v>3</v>
      </c>
      <c r="D40">
        <v>0.4</v>
      </c>
      <c r="M40">
        <v>0.02</v>
      </c>
      <c r="T40">
        <v>3</v>
      </c>
    </row>
    <row r="41" spans="1:20" x14ac:dyDescent="0.2">
      <c r="A41">
        <v>4</v>
      </c>
      <c r="T41">
        <v>4</v>
      </c>
    </row>
    <row r="42" spans="1:20" x14ac:dyDescent="0.2">
      <c r="A42">
        <v>5</v>
      </c>
      <c r="T42">
        <v>5</v>
      </c>
    </row>
    <row r="43" spans="1:20" x14ac:dyDescent="0.2">
      <c r="A43">
        <v>6</v>
      </c>
      <c r="T43">
        <v>6</v>
      </c>
    </row>
    <row r="44" spans="1:20" x14ac:dyDescent="0.2">
      <c r="A44">
        <v>7</v>
      </c>
      <c r="T44">
        <v>7</v>
      </c>
    </row>
    <row r="45" spans="1:20" x14ac:dyDescent="0.2">
      <c r="A45">
        <v>8</v>
      </c>
      <c r="T45">
        <v>8</v>
      </c>
    </row>
    <row r="46" spans="1:20" x14ac:dyDescent="0.2">
      <c r="A46">
        <v>9</v>
      </c>
      <c r="K46">
        <v>0.12</v>
      </c>
      <c r="T46">
        <v>9</v>
      </c>
    </row>
    <row r="47" spans="1:20" x14ac:dyDescent="0.2">
      <c r="A47">
        <v>10</v>
      </c>
      <c r="T47">
        <v>10</v>
      </c>
    </row>
    <row r="48" spans="1:20" x14ac:dyDescent="0.2">
      <c r="A48">
        <v>11</v>
      </c>
      <c r="B48">
        <v>0.16</v>
      </c>
      <c r="D48">
        <v>0.2</v>
      </c>
      <c r="F48">
        <v>0.35</v>
      </c>
      <c r="G48">
        <v>0.34</v>
      </c>
      <c r="I48">
        <v>0.15</v>
      </c>
      <c r="K48">
        <v>0.24</v>
      </c>
      <c r="M48">
        <v>0.12</v>
      </c>
      <c r="O48">
        <v>0.25</v>
      </c>
      <c r="T48">
        <v>11</v>
      </c>
    </row>
    <row r="49" spans="1:20" x14ac:dyDescent="0.2">
      <c r="A49">
        <v>12</v>
      </c>
      <c r="C49">
        <v>0.13</v>
      </c>
      <c r="D49">
        <v>0.11</v>
      </c>
      <c r="E49">
        <v>0.35</v>
      </c>
      <c r="I49">
        <v>0.05</v>
      </c>
      <c r="J49">
        <v>0.24</v>
      </c>
      <c r="L49">
        <v>0.17</v>
      </c>
      <c r="M49">
        <v>0.17</v>
      </c>
      <c r="O49">
        <v>0.02</v>
      </c>
      <c r="P49">
        <v>0.36</v>
      </c>
      <c r="T49">
        <v>12</v>
      </c>
    </row>
    <row r="50" spans="1:20" x14ac:dyDescent="0.2">
      <c r="A50">
        <v>13</v>
      </c>
      <c r="C50">
        <v>0.04</v>
      </c>
      <c r="F50">
        <v>0.19</v>
      </c>
      <c r="I50">
        <v>0.14000000000000001</v>
      </c>
      <c r="L50">
        <v>0.05</v>
      </c>
      <c r="O50">
        <v>0.03</v>
      </c>
      <c r="P50">
        <v>0.26</v>
      </c>
      <c r="T50">
        <v>13</v>
      </c>
    </row>
    <row r="51" spans="1:20" x14ac:dyDescent="0.2">
      <c r="A51">
        <v>14</v>
      </c>
      <c r="B51">
        <v>0.18</v>
      </c>
      <c r="D51">
        <v>0.31</v>
      </c>
      <c r="E51">
        <v>0.35</v>
      </c>
      <c r="F51">
        <v>0.42</v>
      </c>
      <c r="G51">
        <v>0.22</v>
      </c>
      <c r="H51">
        <v>0.25</v>
      </c>
      <c r="I51">
        <v>0.05</v>
      </c>
      <c r="J51">
        <v>0.14000000000000001</v>
      </c>
      <c r="K51">
        <v>0.15</v>
      </c>
      <c r="L51">
        <v>0.16</v>
      </c>
      <c r="M51">
        <v>0.24</v>
      </c>
      <c r="N51">
        <v>0.49</v>
      </c>
      <c r="O51">
        <v>0.22</v>
      </c>
      <c r="Q51">
        <v>0.57999999999999996</v>
      </c>
      <c r="T51">
        <v>14</v>
      </c>
    </row>
    <row r="52" spans="1:20" x14ac:dyDescent="0.2">
      <c r="A52">
        <v>15</v>
      </c>
      <c r="C52">
        <v>0.14000000000000001</v>
      </c>
      <c r="M52">
        <v>0.01</v>
      </c>
      <c r="T52">
        <v>15</v>
      </c>
    </row>
    <row r="53" spans="1:20" x14ac:dyDescent="0.2">
      <c r="A53">
        <v>16</v>
      </c>
      <c r="O53">
        <v>0.02</v>
      </c>
      <c r="T53">
        <v>16</v>
      </c>
    </row>
    <row r="54" spans="1:20" x14ac:dyDescent="0.2">
      <c r="A54">
        <v>17</v>
      </c>
      <c r="T54">
        <v>17</v>
      </c>
    </row>
    <row r="55" spans="1:20" x14ac:dyDescent="0.2">
      <c r="A55">
        <v>18</v>
      </c>
      <c r="B55">
        <v>0.04</v>
      </c>
      <c r="I55">
        <v>0.28000000000000003</v>
      </c>
      <c r="L55">
        <v>7.0000000000000007E-2</v>
      </c>
      <c r="M55">
        <v>0.02</v>
      </c>
      <c r="O55">
        <v>0.39</v>
      </c>
      <c r="T55">
        <v>18</v>
      </c>
    </row>
    <row r="56" spans="1:20" x14ac:dyDescent="0.2">
      <c r="A56">
        <v>19</v>
      </c>
      <c r="B56">
        <v>0.14000000000000001</v>
      </c>
      <c r="C56">
        <v>0.1</v>
      </c>
      <c r="E56">
        <v>0.51</v>
      </c>
      <c r="F56">
        <v>0.22</v>
      </c>
      <c r="G56">
        <v>0.4</v>
      </c>
      <c r="H56">
        <v>0.2</v>
      </c>
      <c r="I56">
        <v>0.04</v>
      </c>
      <c r="L56">
        <v>0.13</v>
      </c>
      <c r="M56">
        <v>0.25</v>
      </c>
      <c r="N56">
        <v>0.59</v>
      </c>
      <c r="O56">
        <v>0.03</v>
      </c>
      <c r="P56">
        <v>0.52</v>
      </c>
      <c r="T56">
        <v>19</v>
      </c>
    </row>
    <row r="57" spans="1:20" x14ac:dyDescent="0.2">
      <c r="A57">
        <v>20</v>
      </c>
      <c r="C57">
        <v>0.12</v>
      </c>
      <c r="G57">
        <v>0.02</v>
      </c>
      <c r="J57">
        <v>0.24</v>
      </c>
      <c r="M57">
        <v>0.01</v>
      </c>
      <c r="T57">
        <v>20</v>
      </c>
    </row>
    <row r="58" spans="1:20" x14ac:dyDescent="0.2">
      <c r="A58">
        <v>21</v>
      </c>
      <c r="T58">
        <v>21</v>
      </c>
    </row>
    <row r="59" spans="1:20" x14ac:dyDescent="0.2">
      <c r="A59">
        <v>22</v>
      </c>
      <c r="T59">
        <v>22</v>
      </c>
    </row>
    <row r="60" spans="1:20" x14ac:dyDescent="0.2">
      <c r="A60">
        <v>23</v>
      </c>
      <c r="T60">
        <v>23</v>
      </c>
    </row>
    <row r="61" spans="1:20" x14ac:dyDescent="0.2">
      <c r="A61">
        <v>24</v>
      </c>
      <c r="T61">
        <v>24</v>
      </c>
    </row>
    <row r="62" spans="1:20" x14ac:dyDescent="0.2">
      <c r="A62">
        <v>25</v>
      </c>
      <c r="J62">
        <v>0.05</v>
      </c>
      <c r="O62">
        <v>0.03</v>
      </c>
      <c r="T62">
        <v>25</v>
      </c>
    </row>
    <row r="63" spans="1:20" x14ac:dyDescent="0.2">
      <c r="A63">
        <v>26</v>
      </c>
      <c r="B63">
        <v>0.1</v>
      </c>
      <c r="E63">
        <v>0.25</v>
      </c>
      <c r="F63">
        <v>0.22</v>
      </c>
      <c r="G63">
        <v>0.02</v>
      </c>
      <c r="I63">
        <v>0.21</v>
      </c>
      <c r="L63">
        <v>0.06</v>
      </c>
      <c r="M63">
        <v>0.28000000000000003</v>
      </c>
      <c r="N63">
        <v>0.08</v>
      </c>
      <c r="O63">
        <v>0.08</v>
      </c>
      <c r="P63">
        <v>0.23</v>
      </c>
      <c r="T63">
        <v>26</v>
      </c>
    </row>
    <row r="64" spans="1:20" x14ac:dyDescent="0.2">
      <c r="A64">
        <v>27</v>
      </c>
      <c r="C64">
        <v>0.25</v>
      </c>
      <c r="T64">
        <v>27</v>
      </c>
    </row>
    <row r="65" spans="1:20" x14ac:dyDescent="0.2">
      <c r="A65">
        <v>28</v>
      </c>
      <c r="T65">
        <v>28</v>
      </c>
    </row>
    <row r="66" spans="1:20" x14ac:dyDescent="0.2">
      <c r="A66">
        <v>29</v>
      </c>
      <c r="K66">
        <v>0.94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t="s">
        <v>37</v>
      </c>
      <c r="B69">
        <f t="shared" ref="B69:R69" si="17">SUM(B38:B68)</f>
        <v>0.71</v>
      </c>
      <c r="C69">
        <f t="shared" si="17"/>
        <v>1.32</v>
      </c>
      <c r="D69">
        <f t="shared" si="17"/>
        <v>1.1199999999999999</v>
      </c>
      <c r="E69">
        <f t="shared" si="17"/>
        <v>1.7899999999999998</v>
      </c>
      <c r="F69">
        <f t="shared" si="17"/>
        <v>1.48</v>
      </c>
      <c r="G69">
        <f t="shared" si="17"/>
        <v>1.4300000000000002</v>
      </c>
      <c r="H69">
        <f t="shared" si="17"/>
        <v>0.45</v>
      </c>
      <c r="I69">
        <f t="shared" si="17"/>
        <v>1</v>
      </c>
      <c r="J69">
        <f t="shared" si="17"/>
        <v>1.0900000000000001</v>
      </c>
      <c r="K69">
        <f t="shared" si="17"/>
        <v>1.45</v>
      </c>
      <c r="L69">
        <f t="shared" si="17"/>
        <v>0.64000000000000012</v>
      </c>
      <c r="M69">
        <f t="shared" si="17"/>
        <v>1.48</v>
      </c>
      <c r="N69">
        <f t="shared" si="17"/>
        <v>1.1600000000000001</v>
      </c>
      <c r="O69">
        <f t="shared" si="17"/>
        <v>1.07</v>
      </c>
      <c r="P69">
        <f t="shared" si="17"/>
        <v>1.42</v>
      </c>
      <c r="Q69">
        <f t="shared" si="17"/>
        <v>0.57999999999999996</v>
      </c>
      <c r="R69">
        <f t="shared" si="17"/>
        <v>0</v>
      </c>
    </row>
    <row r="71" spans="1:20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70</v>
      </c>
      <c r="R71" t="s">
        <v>66</v>
      </c>
    </row>
    <row r="73" spans="1:20" x14ac:dyDescent="0.2">
      <c r="A73">
        <v>1</v>
      </c>
      <c r="B73">
        <v>0.18</v>
      </c>
      <c r="C73">
        <v>0.44</v>
      </c>
      <c r="D73">
        <v>0.38</v>
      </c>
      <c r="E73">
        <v>0.2</v>
      </c>
      <c r="F73">
        <v>0.17</v>
      </c>
      <c r="H73">
        <v>0.21</v>
      </c>
      <c r="I73">
        <v>0.57999999999999996</v>
      </c>
      <c r="J73">
        <v>0.28000000000000003</v>
      </c>
      <c r="L73">
        <v>0.3</v>
      </c>
      <c r="M73">
        <v>0.04</v>
      </c>
      <c r="N73">
        <v>0.45</v>
      </c>
      <c r="O73">
        <v>0.28999999999999998</v>
      </c>
      <c r="Q73">
        <v>0.83</v>
      </c>
      <c r="T73">
        <v>1</v>
      </c>
    </row>
    <row r="74" spans="1:20" x14ac:dyDescent="0.2">
      <c r="A74">
        <v>2</v>
      </c>
      <c r="B74">
        <v>0.01</v>
      </c>
      <c r="G74">
        <v>0.3</v>
      </c>
      <c r="J74" t="s">
        <v>33</v>
      </c>
      <c r="M74">
        <v>0.26</v>
      </c>
      <c r="T74">
        <v>2</v>
      </c>
    </row>
    <row r="75" spans="1:20" x14ac:dyDescent="0.2">
      <c r="A75">
        <v>3</v>
      </c>
      <c r="T75">
        <v>3</v>
      </c>
    </row>
    <row r="76" spans="1:20" x14ac:dyDescent="0.2">
      <c r="A76">
        <v>4</v>
      </c>
      <c r="M76">
        <v>0.01</v>
      </c>
      <c r="O76">
        <v>0.02</v>
      </c>
      <c r="P76">
        <v>0.03</v>
      </c>
      <c r="T76">
        <v>4</v>
      </c>
    </row>
    <row r="77" spans="1:20" x14ac:dyDescent="0.2">
      <c r="A77">
        <v>5</v>
      </c>
      <c r="D77">
        <v>0.02</v>
      </c>
      <c r="F77">
        <v>0.01</v>
      </c>
      <c r="M77">
        <v>0.01</v>
      </c>
      <c r="T77">
        <v>5</v>
      </c>
    </row>
    <row r="78" spans="1:20" x14ac:dyDescent="0.2">
      <c r="A78">
        <v>6</v>
      </c>
      <c r="H78">
        <v>0.01</v>
      </c>
      <c r="J78">
        <v>0.01</v>
      </c>
      <c r="L78">
        <v>0.06</v>
      </c>
      <c r="T78">
        <v>6</v>
      </c>
    </row>
    <row r="79" spans="1:20" x14ac:dyDescent="0.2">
      <c r="A79">
        <v>7</v>
      </c>
      <c r="K79">
        <v>0.23</v>
      </c>
      <c r="M79">
        <v>0.03</v>
      </c>
      <c r="N79">
        <v>0.05</v>
      </c>
      <c r="Q79">
        <v>0.5</v>
      </c>
      <c r="T79">
        <v>7</v>
      </c>
    </row>
    <row r="80" spans="1:20" x14ac:dyDescent="0.2">
      <c r="A80">
        <v>8</v>
      </c>
      <c r="T80">
        <v>8</v>
      </c>
    </row>
    <row r="81" spans="1:20" x14ac:dyDescent="0.2">
      <c r="A81">
        <v>9</v>
      </c>
      <c r="B81">
        <v>0.06</v>
      </c>
      <c r="E81">
        <v>0.13</v>
      </c>
      <c r="F81">
        <v>0.2</v>
      </c>
      <c r="I81">
        <v>0.26</v>
      </c>
      <c r="L81">
        <v>0.12</v>
      </c>
      <c r="M81">
        <v>0.12</v>
      </c>
      <c r="O81">
        <v>0.1</v>
      </c>
      <c r="P81">
        <v>0.12</v>
      </c>
      <c r="Q81">
        <v>0.56999999999999995</v>
      </c>
      <c r="T81">
        <v>9</v>
      </c>
    </row>
    <row r="82" spans="1:20" x14ac:dyDescent="0.2">
      <c r="A82">
        <v>10</v>
      </c>
      <c r="B82">
        <v>0.22</v>
      </c>
      <c r="D82">
        <v>0.5</v>
      </c>
      <c r="E82">
        <v>0.28000000000000003</v>
      </c>
      <c r="G82">
        <v>0.17</v>
      </c>
      <c r="H82">
        <v>0.1</v>
      </c>
      <c r="I82">
        <v>0.4</v>
      </c>
      <c r="K82">
        <v>0.6</v>
      </c>
      <c r="L82">
        <v>0.3</v>
      </c>
      <c r="M82">
        <v>0.47</v>
      </c>
      <c r="O82">
        <v>0.3</v>
      </c>
      <c r="P82">
        <v>0.25</v>
      </c>
      <c r="T82">
        <v>10</v>
      </c>
    </row>
    <row r="83" spans="1:20" x14ac:dyDescent="0.2">
      <c r="A83">
        <v>11</v>
      </c>
      <c r="B83">
        <v>0.05</v>
      </c>
      <c r="E83">
        <v>0.16</v>
      </c>
      <c r="F83">
        <v>0.26</v>
      </c>
      <c r="G83">
        <v>0.28999999999999998</v>
      </c>
      <c r="H83">
        <v>0.31</v>
      </c>
      <c r="I83">
        <v>0.18</v>
      </c>
      <c r="J83">
        <v>0.31</v>
      </c>
      <c r="L83">
        <v>7.0000000000000007E-2</v>
      </c>
      <c r="M83">
        <v>0.3</v>
      </c>
      <c r="N83">
        <v>0.44</v>
      </c>
      <c r="O83">
        <v>0.2</v>
      </c>
      <c r="P83">
        <v>7.0000000000000007E-2</v>
      </c>
      <c r="T83">
        <v>11</v>
      </c>
    </row>
    <row r="84" spans="1:20" x14ac:dyDescent="0.2">
      <c r="A84">
        <v>12</v>
      </c>
      <c r="B84">
        <v>0.05</v>
      </c>
      <c r="D84">
        <v>0.15</v>
      </c>
      <c r="F84">
        <v>0.03</v>
      </c>
      <c r="G84">
        <v>0.11</v>
      </c>
      <c r="H84">
        <v>0.15</v>
      </c>
      <c r="I84">
        <v>0.06</v>
      </c>
      <c r="J84">
        <v>0.15</v>
      </c>
      <c r="K84">
        <v>0.2</v>
      </c>
      <c r="L84">
        <v>0.06</v>
      </c>
      <c r="M84">
        <v>0.11</v>
      </c>
      <c r="O84">
        <v>0.02</v>
      </c>
      <c r="P84">
        <v>0.17</v>
      </c>
      <c r="T84">
        <v>12</v>
      </c>
    </row>
    <row r="85" spans="1:20" x14ac:dyDescent="0.2">
      <c r="A85">
        <v>13</v>
      </c>
      <c r="B85">
        <v>0.06</v>
      </c>
      <c r="C85">
        <v>1.1299999999999999</v>
      </c>
      <c r="D85">
        <v>0.2</v>
      </c>
      <c r="E85">
        <v>0.16</v>
      </c>
      <c r="F85">
        <v>0.26</v>
      </c>
      <c r="H85">
        <v>0.17</v>
      </c>
      <c r="I85">
        <v>0.18</v>
      </c>
      <c r="J85">
        <v>0.17</v>
      </c>
      <c r="L85">
        <v>0.13</v>
      </c>
      <c r="M85">
        <v>0.16</v>
      </c>
      <c r="O85">
        <v>0.06</v>
      </c>
      <c r="P85">
        <v>0.17</v>
      </c>
      <c r="T85">
        <v>13</v>
      </c>
    </row>
    <row r="86" spans="1:20" x14ac:dyDescent="0.2">
      <c r="A86">
        <v>14</v>
      </c>
      <c r="B86">
        <v>0.03</v>
      </c>
      <c r="H86">
        <v>0.1</v>
      </c>
      <c r="J86">
        <v>0.1</v>
      </c>
      <c r="K86">
        <v>0.3</v>
      </c>
      <c r="P86">
        <v>0.08</v>
      </c>
      <c r="T86">
        <v>14</v>
      </c>
    </row>
    <row r="87" spans="1:20" x14ac:dyDescent="0.2">
      <c r="A87">
        <v>15</v>
      </c>
      <c r="B87">
        <v>0.03</v>
      </c>
      <c r="C87">
        <v>0.23</v>
      </c>
      <c r="E87">
        <v>0.18</v>
      </c>
      <c r="F87">
        <v>7.0000000000000007E-2</v>
      </c>
      <c r="H87">
        <v>0.11</v>
      </c>
      <c r="I87">
        <v>0.09</v>
      </c>
      <c r="L87">
        <v>0.12</v>
      </c>
      <c r="M87">
        <v>0.04</v>
      </c>
      <c r="O87">
        <v>0.06</v>
      </c>
      <c r="Q87">
        <v>0.9</v>
      </c>
      <c r="T87">
        <v>15</v>
      </c>
    </row>
    <row r="88" spans="1:20" x14ac:dyDescent="0.2">
      <c r="A88">
        <v>16</v>
      </c>
      <c r="B88">
        <v>0.03</v>
      </c>
      <c r="D88">
        <v>0.26</v>
      </c>
      <c r="E88">
        <v>0.28000000000000003</v>
      </c>
      <c r="F88">
        <v>0.15</v>
      </c>
      <c r="H88">
        <v>0.33</v>
      </c>
      <c r="I88">
        <v>0.26</v>
      </c>
      <c r="J88">
        <v>0.11</v>
      </c>
      <c r="K88">
        <v>0.32</v>
      </c>
      <c r="L88">
        <v>0.32</v>
      </c>
      <c r="M88">
        <v>7.0000000000000007E-2</v>
      </c>
      <c r="O88">
        <v>0.16</v>
      </c>
      <c r="P88">
        <v>0.28000000000000003</v>
      </c>
      <c r="Q88">
        <v>0.02</v>
      </c>
      <c r="T88">
        <v>16</v>
      </c>
    </row>
    <row r="89" spans="1:20" x14ac:dyDescent="0.2">
      <c r="A89">
        <v>17</v>
      </c>
      <c r="B89">
        <v>0.16</v>
      </c>
      <c r="C89">
        <v>0.15</v>
      </c>
      <c r="G89">
        <v>0.51</v>
      </c>
      <c r="J89">
        <v>0.24</v>
      </c>
      <c r="L89">
        <v>0.02</v>
      </c>
      <c r="T89">
        <v>17</v>
      </c>
    </row>
    <row r="90" spans="1:20" x14ac:dyDescent="0.2">
      <c r="A90">
        <v>18</v>
      </c>
      <c r="E90">
        <v>0.06</v>
      </c>
      <c r="L90">
        <v>0.04</v>
      </c>
      <c r="T90">
        <v>18</v>
      </c>
    </row>
    <row r="91" spans="1:20" x14ac:dyDescent="0.2">
      <c r="A91">
        <v>19</v>
      </c>
      <c r="B91">
        <v>0.01</v>
      </c>
      <c r="E91">
        <v>0.04</v>
      </c>
      <c r="F91">
        <v>0.01</v>
      </c>
      <c r="H91">
        <v>0.11</v>
      </c>
      <c r="J91" t="s">
        <v>33</v>
      </c>
      <c r="K91">
        <v>0.08</v>
      </c>
      <c r="L91">
        <v>0.02</v>
      </c>
      <c r="M91">
        <v>0.16</v>
      </c>
      <c r="N91">
        <v>0.46</v>
      </c>
      <c r="O91">
        <v>0.05</v>
      </c>
      <c r="T91">
        <v>19</v>
      </c>
    </row>
    <row r="92" spans="1:20" x14ac:dyDescent="0.2">
      <c r="A92">
        <v>20</v>
      </c>
      <c r="B92">
        <v>0.05</v>
      </c>
      <c r="E92">
        <v>0.08</v>
      </c>
      <c r="G92">
        <v>7.0000000000000007E-2</v>
      </c>
      <c r="J92">
        <v>0.1</v>
      </c>
      <c r="L92">
        <v>0.06</v>
      </c>
      <c r="N92">
        <v>0.13</v>
      </c>
      <c r="P92">
        <v>0.13</v>
      </c>
      <c r="T92">
        <v>20</v>
      </c>
    </row>
    <row r="93" spans="1:20" x14ac:dyDescent="0.2">
      <c r="A93">
        <v>21</v>
      </c>
      <c r="T93">
        <v>21</v>
      </c>
    </row>
    <row r="94" spans="1:20" x14ac:dyDescent="0.2">
      <c r="A94">
        <v>22</v>
      </c>
      <c r="B94">
        <v>0.04</v>
      </c>
      <c r="I94">
        <v>0.06</v>
      </c>
      <c r="T94">
        <v>22</v>
      </c>
    </row>
    <row r="95" spans="1:20" x14ac:dyDescent="0.2">
      <c r="A95">
        <v>23</v>
      </c>
      <c r="M95">
        <v>0.02</v>
      </c>
      <c r="Q95">
        <v>0.03</v>
      </c>
      <c r="T95">
        <v>23</v>
      </c>
    </row>
    <row r="96" spans="1:20" x14ac:dyDescent="0.2">
      <c r="A96">
        <v>24</v>
      </c>
      <c r="T96">
        <v>24</v>
      </c>
    </row>
    <row r="97" spans="1:20" x14ac:dyDescent="0.2">
      <c r="A97">
        <v>25</v>
      </c>
      <c r="T97">
        <v>25</v>
      </c>
    </row>
    <row r="98" spans="1:20" x14ac:dyDescent="0.2">
      <c r="A98">
        <v>26</v>
      </c>
      <c r="B98">
        <v>0.26</v>
      </c>
      <c r="E98">
        <v>0.2</v>
      </c>
      <c r="F98">
        <v>0.11</v>
      </c>
      <c r="H98">
        <v>0.28000000000000003</v>
      </c>
      <c r="I98">
        <v>0.26</v>
      </c>
      <c r="L98">
        <v>0.19</v>
      </c>
      <c r="M98">
        <v>0.26</v>
      </c>
      <c r="O98">
        <v>0.15</v>
      </c>
      <c r="P98">
        <v>0.17</v>
      </c>
      <c r="Q98">
        <v>0.14000000000000001</v>
      </c>
      <c r="T98">
        <v>26</v>
      </c>
    </row>
    <row r="99" spans="1:20" x14ac:dyDescent="0.2">
      <c r="A99">
        <v>27</v>
      </c>
      <c r="C99">
        <v>0.21</v>
      </c>
      <c r="D99">
        <v>0.02</v>
      </c>
      <c r="G99">
        <v>0.18</v>
      </c>
      <c r="H99">
        <v>0.02</v>
      </c>
      <c r="J99">
        <v>0.19</v>
      </c>
      <c r="L99">
        <v>0.04</v>
      </c>
      <c r="N99">
        <v>0.04</v>
      </c>
      <c r="T99">
        <v>27</v>
      </c>
    </row>
    <row r="100" spans="1:20" x14ac:dyDescent="0.2">
      <c r="A100">
        <v>28</v>
      </c>
      <c r="M100">
        <v>0.02</v>
      </c>
      <c r="N100">
        <v>0.03</v>
      </c>
      <c r="T100">
        <v>28</v>
      </c>
    </row>
    <row r="101" spans="1:20" x14ac:dyDescent="0.2">
      <c r="A101">
        <v>29</v>
      </c>
      <c r="T101">
        <v>29</v>
      </c>
    </row>
    <row r="102" spans="1:20" x14ac:dyDescent="0.2">
      <c r="A102">
        <v>30</v>
      </c>
      <c r="D102">
        <v>0.03</v>
      </c>
      <c r="T102">
        <v>30</v>
      </c>
    </row>
    <row r="103" spans="1:20" x14ac:dyDescent="0.2">
      <c r="A103">
        <v>31</v>
      </c>
      <c r="N103">
        <v>0.04</v>
      </c>
      <c r="T103">
        <v>31</v>
      </c>
    </row>
    <row r="104" spans="1:20" x14ac:dyDescent="0.2">
      <c r="A104" t="s">
        <v>37</v>
      </c>
      <c r="B104">
        <f t="shared" ref="B104:R104" si="18">SUM(B73:B103)</f>
        <v>1.2400000000000002</v>
      </c>
      <c r="C104">
        <f t="shared" si="18"/>
        <v>2.1599999999999997</v>
      </c>
      <c r="D104">
        <f t="shared" si="18"/>
        <v>1.56</v>
      </c>
      <c r="E104">
        <f t="shared" si="18"/>
        <v>1.7700000000000002</v>
      </c>
      <c r="F104">
        <f t="shared" si="18"/>
        <v>1.27</v>
      </c>
      <c r="G104">
        <f t="shared" si="18"/>
        <v>1.63</v>
      </c>
      <c r="H104">
        <f t="shared" si="18"/>
        <v>1.9000000000000004</v>
      </c>
      <c r="I104">
        <f t="shared" si="18"/>
        <v>2.33</v>
      </c>
      <c r="J104">
        <f t="shared" si="18"/>
        <v>1.6600000000000004</v>
      </c>
      <c r="K104">
        <f t="shared" si="18"/>
        <v>1.7300000000000002</v>
      </c>
      <c r="L104">
        <f t="shared" si="18"/>
        <v>1.8500000000000003</v>
      </c>
      <c r="M104">
        <f t="shared" si="18"/>
        <v>2.08</v>
      </c>
      <c r="N104">
        <f t="shared" si="18"/>
        <v>1.64</v>
      </c>
      <c r="O104">
        <f t="shared" si="18"/>
        <v>1.41</v>
      </c>
      <c r="P104">
        <f t="shared" si="18"/>
        <v>1.4699999999999998</v>
      </c>
      <c r="Q104">
        <f t="shared" si="18"/>
        <v>2.9899999999999998</v>
      </c>
      <c r="R104">
        <f t="shared" si="18"/>
        <v>0</v>
      </c>
    </row>
    <row r="106" spans="1:20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70</v>
      </c>
      <c r="R106" t="s">
        <v>66</v>
      </c>
    </row>
    <row r="108" spans="1:20" x14ac:dyDescent="0.2">
      <c r="A108">
        <v>1</v>
      </c>
      <c r="T108">
        <v>1</v>
      </c>
    </row>
    <row r="109" spans="1:20" x14ac:dyDescent="0.2">
      <c r="A109">
        <v>2</v>
      </c>
      <c r="G109">
        <v>0.27</v>
      </c>
      <c r="K109">
        <v>0.06</v>
      </c>
      <c r="T109">
        <v>2</v>
      </c>
    </row>
    <row r="110" spans="1:20" x14ac:dyDescent="0.2">
      <c r="A110">
        <v>3</v>
      </c>
      <c r="B110">
        <v>0.12</v>
      </c>
      <c r="D110">
        <v>0.22</v>
      </c>
      <c r="E110">
        <v>0.15</v>
      </c>
      <c r="F110">
        <v>0.18</v>
      </c>
      <c r="I110">
        <v>0.22</v>
      </c>
      <c r="L110">
        <v>0.18</v>
      </c>
      <c r="M110">
        <v>0.27</v>
      </c>
      <c r="N110">
        <v>0.05</v>
      </c>
      <c r="P110">
        <v>0.18</v>
      </c>
      <c r="Q110">
        <v>0.08</v>
      </c>
      <c r="T110">
        <v>3</v>
      </c>
    </row>
    <row r="111" spans="1:20" x14ac:dyDescent="0.2">
      <c r="A111">
        <v>4</v>
      </c>
      <c r="J111">
        <v>0.1</v>
      </c>
      <c r="L111" t="s">
        <v>33</v>
      </c>
      <c r="M111">
        <v>0.01</v>
      </c>
      <c r="Q111">
        <v>7.0000000000000007E-2</v>
      </c>
      <c r="T111">
        <v>4</v>
      </c>
    </row>
    <row r="112" spans="1:20" x14ac:dyDescent="0.2">
      <c r="A112">
        <v>5</v>
      </c>
      <c r="T112">
        <v>5</v>
      </c>
    </row>
    <row r="113" spans="1:20" x14ac:dyDescent="0.2">
      <c r="A113">
        <v>6</v>
      </c>
      <c r="T113">
        <v>6</v>
      </c>
    </row>
    <row r="114" spans="1:20" x14ac:dyDescent="0.2">
      <c r="A114">
        <v>7</v>
      </c>
      <c r="O114">
        <v>0.21</v>
      </c>
      <c r="T114">
        <v>7</v>
      </c>
    </row>
    <row r="115" spans="1:20" x14ac:dyDescent="0.2">
      <c r="A115">
        <v>8</v>
      </c>
      <c r="B115">
        <v>0.01</v>
      </c>
      <c r="D115">
        <v>0.02</v>
      </c>
      <c r="E115">
        <v>0.04</v>
      </c>
      <c r="F115">
        <v>0.03</v>
      </c>
      <c r="I115">
        <v>0.02</v>
      </c>
      <c r="L115">
        <v>0.04</v>
      </c>
      <c r="M115">
        <v>0.04</v>
      </c>
      <c r="T115">
        <v>8</v>
      </c>
    </row>
    <row r="116" spans="1:20" x14ac:dyDescent="0.2">
      <c r="A116">
        <v>9</v>
      </c>
      <c r="F116">
        <v>0.02</v>
      </c>
      <c r="M116">
        <v>0.02</v>
      </c>
      <c r="Q116">
        <v>7.0000000000000007E-2</v>
      </c>
      <c r="T116">
        <v>9</v>
      </c>
    </row>
    <row r="117" spans="1:20" x14ac:dyDescent="0.2">
      <c r="A117">
        <v>10</v>
      </c>
      <c r="M117">
        <v>0.03</v>
      </c>
      <c r="Q117">
        <v>0.02</v>
      </c>
      <c r="T117">
        <v>10</v>
      </c>
    </row>
    <row r="118" spans="1:20" x14ac:dyDescent="0.2">
      <c r="A118">
        <v>11</v>
      </c>
      <c r="T118">
        <v>11</v>
      </c>
    </row>
    <row r="119" spans="1:20" x14ac:dyDescent="0.2">
      <c r="A119">
        <v>12</v>
      </c>
      <c r="T119">
        <v>12</v>
      </c>
    </row>
    <row r="120" spans="1:20" x14ac:dyDescent="0.2">
      <c r="A120">
        <v>13</v>
      </c>
      <c r="B120">
        <v>0.04</v>
      </c>
      <c r="D120">
        <v>0.25</v>
      </c>
      <c r="F120">
        <v>0.15</v>
      </c>
      <c r="H120">
        <v>0.01</v>
      </c>
      <c r="I120">
        <v>0.12</v>
      </c>
      <c r="K120">
        <v>0.21</v>
      </c>
      <c r="L120">
        <v>0.09</v>
      </c>
      <c r="M120">
        <v>7.0000000000000007E-2</v>
      </c>
      <c r="O120">
        <v>0.1</v>
      </c>
      <c r="Q120">
        <v>0.25</v>
      </c>
      <c r="T120">
        <v>13</v>
      </c>
    </row>
    <row r="121" spans="1:20" x14ac:dyDescent="0.2">
      <c r="A121">
        <v>14</v>
      </c>
      <c r="B121">
        <v>0.41</v>
      </c>
      <c r="D121">
        <v>0.45</v>
      </c>
      <c r="E121">
        <v>0.55000000000000004</v>
      </c>
      <c r="F121">
        <v>0.87</v>
      </c>
      <c r="G121">
        <v>0.11</v>
      </c>
      <c r="H121">
        <v>0.22</v>
      </c>
      <c r="I121">
        <v>0.38</v>
      </c>
      <c r="K121">
        <v>0.83</v>
      </c>
      <c r="L121">
        <v>0.4</v>
      </c>
      <c r="M121">
        <v>0.54</v>
      </c>
      <c r="O121">
        <v>0.75</v>
      </c>
      <c r="P121">
        <v>0.48</v>
      </c>
      <c r="Q121">
        <v>0.4</v>
      </c>
      <c r="T121">
        <v>14</v>
      </c>
    </row>
    <row r="122" spans="1:20" x14ac:dyDescent="0.2">
      <c r="A122">
        <v>15</v>
      </c>
      <c r="G122">
        <v>0.55000000000000004</v>
      </c>
      <c r="J122">
        <v>0.35</v>
      </c>
      <c r="M122">
        <v>0.01</v>
      </c>
      <c r="T122">
        <v>15</v>
      </c>
    </row>
    <row r="123" spans="1:20" x14ac:dyDescent="0.2">
      <c r="A123">
        <v>16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D125">
        <v>0.37</v>
      </c>
      <c r="F125">
        <v>0.34</v>
      </c>
      <c r="H125">
        <v>0.21</v>
      </c>
      <c r="L125">
        <v>0.23</v>
      </c>
      <c r="M125">
        <v>0.05</v>
      </c>
      <c r="O125">
        <v>0.31</v>
      </c>
      <c r="Q125">
        <v>0.02</v>
      </c>
      <c r="T125">
        <v>18</v>
      </c>
    </row>
    <row r="126" spans="1:20" x14ac:dyDescent="0.2">
      <c r="A126">
        <v>19</v>
      </c>
      <c r="B126">
        <v>0.46</v>
      </c>
      <c r="D126">
        <v>0.45</v>
      </c>
      <c r="E126">
        <v>0.56000000000000005</v>
      </c>
      <c r="F126">
        <v>0.68</v>
      </c>
      <c r="G126">
        <v>0.39</v>
      </c>
      <c r="H126">
        <v>0.7</v>
      </c>
      <c r="I126">
        <v>0.75</v>
      </c>
      <c r="J126">
        <v>0.49</v>
      </c>
      <c r="K126">
        <v>0.18</v>
      </c>
      <c r="L126">
        <v>0.36</v>
      </c>
      <c r="M126">
        <v>0.28000000000000003</v>
      </c>
      <c r="N126">
        <v>0.64</v>
      </c>
      <c r="O126">
        <v>0.51</v>
      </c>
      <c r="P126">
        <v>0.83</v>
      </c>
      <c r="Q126">
        <v>0.15</v>
      </c>
      <c r="T126">
        <v>19</v>
      </c>
    </row>
    <row r="127" spans="1:20" x14ac:dyDescent="0.2">
      <c r="A127">
        <v>20</v>
      </c>
      <c r="B127">
        <v>0.27</v>
      </c>
      <c r="D127">
        <v>0.37</v>
      </c>
      <c r="E127">
        <v>0.33</v>
      </c>
      <c r="G127">
        <v>0.42</v>
      </c>
      <c r="J127">
        <v>0.33</v>
      </c>
      <c r="K127">
        <v>0.72</v>
      </c>
      <c r="M127">
        <v>0.33</v>
      </c>
      <c r="O127">
        <v>0.02</v>
      </c>
      <c r="Q127">
        <v>0.45</v>
      </c>
      <c r="T127">
        <v>20</v>
      </c>
    </row>
    <row r="128" spans="1:20" x14ac:dyDescent="0.2">
      <c r="A128">
        <v>21</v>
      </c>
      <c r="T128">
        <v>21</v>
      </c>
    </row>
    <row r="129" spans="1:20" x14ac:dyDescent="0.2">
      <c r="A129">
        <v>22</v>
      </c>
      <c r="B129">
        <v>0.08</v>
      </c>
      <c r="C129">
        <v>1.35</v>
      </c>
      <c r="D129">
        <v>0.22</v>
      </c>
      <c r="F129">
        <v>0.49</v>
      </c>
      <c r="H129">
        <v>0.77</v>
      </c>
      <c r="I129">
        <v>0.53</v>
      </c>
      <c r="L129">
        <v>0.63</v>
      </c>
      <c r="N129">
        <v>0.32</v>
      </c>
      <c r="O129">
        <v>0.42</v>
      </c>
      <c r="T129">
        <v>22</v>
      </c>
    </row>
    <row r="130" spans="1:20" x14ac:dyDescent="0.2">
      <c r="A130">
        <v>23</v>
      </c>
      <c r="B130">
        <v>0.34</v>
      </c>
      <c r="C130">
        <v>0.6</v>
      </c>
      <c r="E130">
        <v>0.87</v>
      </c>
      <c r="F130">
        <v>0.24</v>
      </c>
      <c r="G130">
        <v>0.41</v>
      </c>
      <c r="I130">
        <v>0.06</v>
      </c>
      <c r="J130">
        <v>0.52</v>
      </c>
      <c r="K130">
        <v>0.62</v>
      </c>
      <c r="L130">
        <v>0.45</v>
      </c>
      <c r="M130">
        <v>0.28999999999999998</v>
      </c>
      <c r="N130">
        <v>0.62</v>
      </c>
      <c r="O130">
        <v>0.16</v>
      </c>
      <c r="P130">
        <v>0.78</v>
      </c>
      <c r="Q130">
        <v>0.4</v>
      </c>
      <c r="T130">
        <v>23</v>
      </c>
    </row>
    <row r="131" spans="1:20" x14ac:dyDescent="0.2">
      <c r="A131">
        <v>24</v>
      </c>
      <c r="E131">
        <v>0.03</v>
      </c>
      <c r="F131">
        <v>0.02</v>
      </c>
      <c r="G131">
        <v>0.06</v>
      </c>
      <c r="I131">
        <v>0.02</v>
      </c>
      <c r="J131">
        <v>0.04</v>
      </c>
      <c r="K131">
        <v>0.06</v>
      </c>
      <c r="M131">
        <v>0.02</v>
      </c>
      <c r="T131">
        <v>24</v>
      </c>
    </row>
    <row r="132" spans="1:20" x14ac:dyDescent="0.2">
      <c r="A132">
        <v>25</v>
      </c>
      <c r="T132">
        <v>25</v>
      </c>
    </row>
    <row r="133" spans="1:20" x14ac:dyDescent="0.2">
      <c r="A133">
        <v>26</v>
      </c>
      <c r="B133">
        <v>0.05</v>
      </c>
      <c r="F133">
        <v>0.38</v>
      </c>
      <c r="H133">
        <v>0.47</v>
      </c>
      <c r="I133">
        <v>0.28000000000000003</v>
      </c>
      <c r="K133">
        <v>0.56999999999999995</v>
      </c>
      <c r="L133">
        <v>0.38</v>
      </c>
      <c r="P133">
        <v>0.44</v>
      </c>
      <c r="Q133">
        <v>0.18</v>
      </c>
      <c r="T133">
        <v>26</v>
      </c>
    </row>
    <row r="134" spans="1:20" x14ac:dyDescent="0.2">
      <c r="A134">
        <v>27</v>
      </c>
      <c r="B134">
        <v>0.19</v>
      </c>
      <c r="D134">
        <v>0.4</v>
      </c>
      <c r="E134">
        <v>0.51</v>
      </c>
      <c r="F134">
        <v>0.02</v>
      </c>
      <c r="G134">
        <v>0.34</v>
      </c>
      <c r="H134">
        <v>0.02</v>
      </c>
      <c r="J134">
        <v>0.31</v>
      </c>
      <c r="M134">
        <v>0.17</v>
      </c>
      <c r="N134">
        <v>0.47</v>
      </c>
      <c r="O134">
        <v>0.32</v>
      </c>
      <c r="T134">
        <v>27</v>
      </c>
    </row>
    <row r="135" spans="1:20" x14ac:dyDescent="0.2">
      <c r="A135">
        <v>28</v>
      </c>
      <c r="B135">
        <v>0.05</v>
      </c>
      <c r="D135">
        <v>0.08</v>
      </c>
      <c r="E135">
        <v>0.19</v>
      </c>
      <c r="F135">
        <v>0.11</v>
      </c>
      <c r="H135">
        <v>0.05</v>
      </c>
      <c r="I135">
        <v>0.09</v>
      </c>
      <c r="K135">
        <v>0.06</v>
      </c>
      <c r="L135">
        <v>0.02</v>
      </c>
      <c r="O135">
        <v>0.1</v>
      </c>
      <c r="P135">
        <v>0.18</v>
      </c>
      <c r="Q135">
        <v>0.17</v>
      </c>
      <c r="T135">
        <v>28</v>
      </c>
    </row>
    <row r="136" spans="1:20" x14ac:dyDescent="0.2">
      <c r="A136">
        <v>29</v>
      </c>
      <c r="F136">
        <v>0.05</v>
      </c>
      <c r="G136">
        <v>0.06</v>
      </c>
      <c r="J136">
        <v>7.0000000000000007E-2</v>
      </c>
      <c r="M136">
        <v>0.08</v>
      </c>
      <c r="T136">
        <v>29</v>
      </c>
    </row>
    <row r="137" spans="1:20" x14ac:dyDescent="0.2">
      <c r="A137">
        <v>30</v>
      </c>
      <c r="B137">
        <v>0.13</v>
      </c>
      <c r="C137">
        <v>0.5</v>
      </c>
      <c r="D137">
        <v>0.2</v>
      </c>
      <c r="E137">
        <v>0.19</v>
      </c>
      <c r="F137">
        <v>0.2</v>
      </c>
      <c r="H137">
        <v>0.1</v>
      </c>
      <c r="I137">
        <v>0.2</v>
      </c>
      <c r="J137">
        <v>0.1</v>
      </c>
      <c r="K137">
        <v>0.15</v>
      </c>
      <c r="L137">
        <v>0.06</v>
      </c>
      <c r="M137">
        <v>0.14000000000000001</v>
      </c>
      <c r="N137">
        <v>0.21</v>
      </c>
      <c r="O137">
        <v>0.1</v>
      </c>
      <c r="Q137">
        <v>0.26</v>
      </c>
      <c r="T137">
        <v>30</v>
      </c>
    </row>
    <row r="138" spans="1:20" x14ac:dyDescent="0.2">
      <c r="A138">
        <v>31</v>
      </c>
      <c r="T138">
        <v>31</v>
      </c>
    </row>
    <row r="139" spans="1:20" x14ac:dyDescent="0.2">
      <c r="A139" t="s">
        <v>37</v>
      </c>
      <c r="B139">
        <f t="shared" ref="B139:R139" si="19">SUM(B108:B138)</f>
        <v>2.15</v>
      </c>
      <c r="C139">
        <f t="shared" si="19"/>
        <v>2.4500000000000002</v>
      </c>
      <c r="D139">
        <f t="shared" si="19"/>
        <v>3.0300000000000002</v>
      </c>
      <c r="E139">
        <f t="shared" si="19"/>
        <v>3.42</v>
      </c>
      <c r="F139">
        <f t="shared" si="19"/>
        <v>3.78</v>
      </c>
      <c r="G139">
        <f t="shared" si="19"/>
        <v>2.61</v>
      </c>
      <c r="H139">
        <f t="shared" si="19"/>
        <v>2.5499999999999998</v>
      </c>
      <c r="I139">
        <f t="shared" si="19"/>
        <v>2.67</v>
      </c>
      <c r="J139">
        <f t="shared" si="19"/>
        <v>2.31</v>
      </c>
      <c r="K139">
        <f t="shared" si="19"/>
        <v>3.46</v>
      </c>
      <c r="L139">
        <f t="shared" si="19"/>
        <v>2.84</v>
      </c>
      <c r="M139">
        <f t="shared" si="19"/>
        <v>2.3500000000000005</v>
      </c>
      <c r="N139">
        <f t="shared" si="19"/>
        <v>2.3099999999999996</v>
      </c>
      <c r="O139">
        <f t="shared" si="19"/>
        <v>3.0000000000000004</v>
      </c>
      <c r="P139">
        <f t="shared" si="19"/>
        <v>2.8899999999999997</v>
      </c>
      <c r="Q139">
        <f t="shared" si="19"/>
        <v>2.5200000000000005</v>
      </c>
      <c r="R139" s="3">
        <f t="shared" si="19"/>
        <v>0</v>
      </c>
    </row>
    <row r="141" spans="1:20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70</v>
      </c>
      <c r="R141" t="s">
        <v>66</v>
      </c>
    </row>
    <row r="143" spans="1:20" x14ac:dyDescent="0.2">
      <c r="A143">
        <v>1</v>
      </c>
      <c r="B143">
        <v>0.01</v>
      </c>
      <c r="G143">
        <v>0.12</v>
      </c>
      <c r="T143">
        <v>1</v>
      </c>
    </row>
    <row r="144" spans="1:20" x14ac:dyDescent="0.2">
      <c r="A144">
        <v>2</v>
      </c>
      <c r="B144" t="s">
        <v>33</v>
      </c>
      <c r="T144">
        <v>2</v>
      </c>
    </row>
    <row r="145" spans="1:20" x14ac:dyDescent="0.2">
      <c r="A145">
        <v>3</v>
      </c>
      <c r="B145">
        <v>0.27</v>
      </c>
      <c r="C145">
        <v>0.42</v>
      </c>
      <c r="D145">
        <v>0.4</v>
      </c>
      <c r="E145">
        <v>0.36</v>
      </c>
      <c r="H145">
        <v>0.33</v>
      </c>
      <c r="I145">
        <v>0.33</v>
      </c>
      <c r="K145">
        <v>0.45</v>
      </c>
      <c r="L145">
        <v>0.35</v>
      </c>
      <c r="N145">
        <v>0.28999999999999998</v>
      </c>
      <c r="O145">
        <v>0.36</v>
      </c>
      <c r="P145">
        <v>0.36</v>
      </c>
      <c r="Q145">
        <v>0.35</v>
      </c>
      <c r="T145">
        <v>3</v>
      </c>
    </row>
    <row r="146" spans="1:20" x14ac:dyDescent="0.2">
      <c r="A146">
        <v>4</v>
      </c>
      <c r="B146">
        <v>0.03</v>
      </c>
      <c r="F146">
        <v>0.41</v>
      </c>
      <c r="G146">
        <v>0.37</v>
      </c>
      <c r="J146">
        <v>0.32</v>
      </c>
      <c r="T146">
        <v>4</v>
      </c>
    </row>
    <row r="147" spans="1:20" x14ac:dyDescent="0.2">
      <c r="A147">
        <v>5</v>
      </c>
      <c r="F147">
        <v>0.01</v>
      </c>
      <c r="K147">
        <v>0.04</v>
      </c>
      <c r="M147">
        <v>0.25</v>
      </c>
      <c r="T147">
        <v>5</v>
      </c>
    </row>
    <row r="148" spans="1:20" x14ac:dyDescent="0.2">
      <c r="A148">
        <v>6</v>
      </c>
      <c r="D148">
        <v>0.02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T150">
        <v>8</v>
      </c>
    </row>
    <row r="151" spans="1:20" x14ac:dyDescent="0.2">
      <c r="A151">
        <v>9</v>
      </c>
      <c r="T151">
        <v>9</v>
      </c>
    </row>
    <row r="152" spans="1:20" x14ac:dyDescent="0.2">
      <c r="A152">
        <v>10</v>
      </c>
      <c r="T152">
        <v>10</v>
      </c>
    </row>
    <row r="153" spans="1:20" x14ac:dyDescent="0.2">
      <c r="A153">
        <v>11</v>
      </c>
      <c r="T153">
        <v>11</v>
      </c>
    </row>
    <row r="154" spans="1:20" x14ac:dyDescent="0.2">
      <c r="A154">
        <v>12</v>
      </c>
      <c r="T154">
        <v>12</v>
      </c>
    </row>
    <row r="155" spans="1:20" x14ac:dyDescent="0.2">
      <c r="A155">
        <v>13</v>
      </c>
      <c r="T155">
        <v>13</v>
      </c>
    </row>
    <row r="156" spans="1:20" x14ac:dyDescent="0.2">
      <c r="A156">
        <v>14</v>
      </c>
      <c r="T156">
        <v>14</v>
      </c>
    </row>
    <row r="157" spans="1:20" x14ac:dyDescent="0.2">
      <c r="A157">
        <v>15</v>
      </c>
      <c r="T157">
        <v>15</v>
      </c>
    </row>
    <row r="158" spans="1:20" x14ac:dyDescent="0.2">
      <c r="A158">
        <v>16</v>
      </c>
      <c r="T158">
        <v>16</v>
      </c>
    </row>
    <row r="159" spans="1:20" x14ac:dyDescent="0.2">
      <c r="A159">
        <v>17</v>
      </c>
      <c r="T159">
        <v>17</v>
      </c>
    </row>
    <row r="160" spans="1:20" x14ac:dyDescent="0.2">
      <c r="A160">
        <v>18</v>
      </c>
      <c r="T160">
        <v>18</v>
      </c>
    </row>
    <row r="161" spans="1:20" x14ac:dyDescent="0.2">
      <c r="A161">
        <v>19</v>
      </c>
      <c r="T161">
        <v>19</v>
      </c>
    </row>
    <row r="162" spans="1:20" x14ac:dyDescent="0.2">
      <c r="A162">
        <v>20</v>
      </c>
      <c r="T162">
        <v>20</v>
      </c>
    </row>
    <row r="163" spans="1:20" x14ac:dyDescent="0.2">
      <c r="A163">
        <v>21</v>
      </c>
      <c r="K163">
        <v>0.05</v>
      </c>
      <c r="T163">
        <v>21</v>
      </c>
    </row>
    <row r="164" spans="1:20" x14ac:dyDescent="0.2">
      <c r="A164">
        <v>22</v>
      </c>
      <c r="T164">
        <v>22</v>
      </c>
    </row>
    <row r="165" spans="1:20" x14ac:dyDescent="0.2">
      <c r="A165">
        <v>23</v>
      </c>
      <c r="B165">
        <v>0.01</v>
      </c>
      <c r="D165">
        <v>0.02</v>
      </c>
      <c r="H165">
        <v>0.09</v>
      </c>
      <c r="J165">
        <v>0.02</v>
      </c>
      <c r="L165">
        <v>0.08</v>
      </c>
      <c r="M165">
        <v>0.01</v>
      </c>
      <c r="N165">
        <v>0.03</v>
      </c>
      <c r="O165">
        <v>0.02</v>
      </c>
      <c r="Q165">
        <v>0.05</v>
      </c>
      <c r="T165">
        <v>23</v>
      </c>
    </row>
    <row r="166" spans="1:20" x14ac:dyDescent="0.2">
      <c r="A166">
        <v>24</v>
      </c>
      <c r="C166">
        <v>0.3</v>
      </c>
      <c r="F166">
        <v>0.1</v>
      </c>
      <c r="H166">
        <v>0.1</v>
      </c>
      <c r="I166">
        <v>0.23</v>
      </c>
      <c r="L166">
        <v>0.14000000000000001</v>
      </c>
      <c r="Q166">
        <v>0.03</v>
      </c>
      <c r="T166">
        <v>24</v>
      </c>
    </row>
    <row r="167" spans="1:20" x14ac:dyDescent="0.2">
      <c r="A167">
        <v>25</v>
      </c>
      <c r="B167">
        <v>0.25</v>
      </c>
      <c r="D167">
        <v>0.25</v>
      </c>
      <c r="E167">
        <v>0.65</v>
      </c>
      <c r="F167">
        <v>0.16</v>
      </c>
      <c r="H167">
        <v>0.26</v>
      </c>
      <c r="I167">
        <v>0.18</v>
      </c>
      <c r="L167">
        <v>0.27</v>
      </c>
      <c r="M167">
        <v>0.1</v>
      </c>
      <c r="O167">
        <v>0.22</v>
      </c>
      <c r="P167">
        <v>0.59</v>
      </c>
      <c r="Q167">
        <v>0.2</v>
      </c>
      <c r="T167">
        <v>25</v>
      </c>
    </row>
    <row r="168" spans="1:20" x14ac:dyDescent="0.2">
      <c r="A168">
        <v>26</v>
      </c>
      <c r="B168">
        <v>7.0000000000000007E-2</v>
      </c>
      <c r="C168">
        <v>0.37</v>
      </c>
      <c r="E168">
        <v>0.08</v>
      </c>
      <c r="F168">
        <v>0.08</v>
      </c>
      <c r="I168">
        <v>0.16</v>
      </c>
      <c r="J168">
        <v>0.26</v>
      </c>
      <c r="K168">
        <v>0.66</v>
      </c>
      <c r="L168">
        <v>0.04</v>
      </c>
      <c r="M168">
        <v>0.09</v>
      </c>
      <c r="P168">
        <v>0.08</v>
      </c>
      <c r="Q168">
        <v>0.1</v>
      </c>
      <c r="T168">
        <v>26</v>
      </c>
    </row>
    <row r="169" spans="1:20" x14ac:dyDescent="0.2">
      <c r="A169">
        <v>27</v>
      </c>
      <c r="D169">
        <v>7.0000000000000007E-2</v>
      </c>
      <c r="G169">
        <v>0.28000000000000003</v>
      </c>
      <c r="M169" t="s">
        <v>33</v>
      </c>
      <c r="T169">
        <v>27</v>
      </c>
    </row>
    <row r="170" spans="1:20" x14ac:dyDescent="0.2">
      <c r="A170">
        <v>28</v>
      </c>
      <c r="B170">
        <v>0.15</v>
      </c>
      <c r="D170">
        <v>0.73</v>
      </c>
      <c r="E170">
        <v>0.04</v>
      </c>
      <c r="F170">
        <v>0.35</v>
      </c>
      <c r="H170">
        <v>0.61</v>
      </c>
      <c r="I170">
        <v>0.62</v>
      </c>
      <c r="K170">
        <v>0.84</v>
      </c>
      <c r="L170">
        <v>0.73</v>
      </c>
      <c r="M170">
        <v>0.1</v>
      </c>
      <c r="O170">
        <v>0.65</v>
      </c>
      <c r="P170">
        <v>0.74</v>
      </c>
      <c r="Q170">
        <v>0.5</v>
      </c>
      <c r="T170">
        <v>28</v>
      </c>
    </row>
    <row r="171" spans="1:20" x14ac:dyDescent="0.2">
      <c r="A171">
        <v>29</v>
      </c>
      <c r="B171">
        <v>0.24</v>
      </c>
      <c r="C171">
        <v>0.55000000000000004</v>
      </c>
      <c r="E171">
        <v>0.6</v>
      </c>
      <c r="G171">
        <v>0.64</v>
      </c>
      <c r="J171">
        <v>0.3</v>
      </c>
      <c r="M171">
        <v>0.43</v>
      </c>
      <c r="N171">
        <v>0.87</v>
      </c>
      <c r="P171">
        <v>0.08</v>
      </c>
      <c r="T171">
        <v>29</v>
      </c>
    </row>
    <row r="172" spans="1:20" x14ac:dyDescent="0.2">
      <c r="A172">
        <v>30</v>
      </c>
      <c r="B172">
        <v>0.09</v>
      </c>
      <c r="C172">
        <v>0.03</v>
      </c>
      <c r="D172">
        <v>0.15</v>
      </c>
      <c r="E172">
        <v>0.03</v>
      </c>
      <c r="F172">
        <v>0.52</v>
      </c>
      <c r="H172">
        <v>0.21</v>
      </c>
      <c r="I172">
        <v>0.31</v>
      </c>
      <c r="L172">
        <v>0.4</v>
      </c>
      <c r="M172">
        <v>0.03</v>
      </c>
      <c r="O172">
        <v>0.3</v>
      </c>
      <c r="P172">
        <v>0.25</v>
      </c>
      <c r="T172">
        <v>30</v>
      </c>
    </row>
    <row r="173" spans="1:20" x14ac:dyDescent="0.2">
      <c r="A173">
        <v>31</v>
      </c>
      <c r="B173">
        <v>0.52</v>
      </c>
      <c r="C173">
        <v>0.35</v>
      </c>
      <c r="D173">
        <v>0.54</v>
      </c>
      <c r="E173">
        <v>0.91</v>
      </c>
      <c r="F173">
        <v>0.56000000000000005</v>
      </c>
      <c r="G173">
        <v>0.73</v>
      </c>
      <c r="H173">
        <v>0.68</v>
      </c>
      <c r="I173">
        <v>0.71</v>
      </c>
      <c r="J173">
        <v>0.24</v>
      </c>
      <c r="K173">
        <v>0.48</v>
      </c>
      <c r="L173">
        <v>0.25</v>
      </c>
      <c r="M173">
        <v>0.25</v>
      </c>
      <c r="N173">
        <v>0.6</v>
      </c>
      <c r="O173">
        <v>0.4</v>
      </c>
      <c r="P173">
        <v>0.42</v>
      </c>
      <c r="Q173">
        <v>0.35</v>
      </c>
      <c r="T173">
        <v>31</v>
      </c>
    </row>
    <row r="174" spans="1:20" x14ac:dyDescent="0.2">
      <c r="A174" t="s">
        <v>37</v>
      </c>
      <c r="B174">
        <f t="shared" ref="B174:R174" si="20">SUM(B143:B173)</f>
        <v>1.6400000000000003</v>
      </c>
      <c r="C174">
        <f t="shared" si="20"/>
        <v>2.02</v>
      </c>
      <c r="D174">
        <f t="shared" si="20"/>
        <v>2.1799999999999997</v>
      </c>
      <c r="E174">
        <f t="shared" si="20"/>
        <v>2.67</v>
      </c>
      <c r="F174">
        <f t="shared" si="20"/>
        <v>2.19</v>
      </c>
      <c r="G174">
        <f t="shared" si="20"/>
        <v>2.14</v>
      </c>
      <c r="H174">
        <f t="shared" si="20"/>
        <v>2.2800000000000002</v>
      </c>
      <c r="I174">
        <f t="shared" si="20"/>
        <v>2.54</v>
      </c>
      <c r="J174">
        <f t="shared" si="20"/>
        <v>1.1400000000000001</v>
      </c>
      <c r="K174">
        <f t="shared" si="20"/>
        <v>2.52</v>
      </c>
      <c r="L174">
        <f t="shared" si="20"/>
        <v>2.2600000000000002</v>
      </c>
      <c r="M174">
        <f t="shared" si="20"/>
        <v>1.26</v>
      </c>
      <c r="N174">
        <f t="shared" si="20"/>
        <v>1.79</v>
      </c>
      <c r="O174">
        <f t="shared" si="20"/>
        <v>1.9500000000000002</v>
      </c>
      <c r="P174">
        <f t="shared" si="20"/>
        <v>2.52</v>
      </c>
      <c r="Q174">
        <f t="shared" si="20"/>
        <v>1.58</v>
      </c>
      <c r="R174">
        <f t="shared" si="20"/>
        <v>0</v>
      </c>
    </row>
    <row r="176" spans="1:20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10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70</v>
      </c>
      <c r="R176" t="s">
        <v>66</v>
      </c>
    </row>
    <row r="178" spans="1:20" x14ac:dyDescent="0.2">
      <c r="A178">
        <v>1</v>
      </c>
      <c r="J178">
        <v>0.38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B180">
        <v>0.04</v>
      </c>
      <c r="E180">
        <v>0.03</v>
      </c>
      <c r="F180">
        <v>0.43</v>
      </c>
      <c r="H180">
        <v>0.18</v>
      </c>
      <c r="L180">
        <v>0.15</v>
      </c>
      <c r="M180">
        <v>0.03</v>
      </c>
      <c r="O180">
        <v>0.12</v>
      </c>
      <c r="Q180">
        <v>0.08</v>
      </c>
      <c r="T180">
        <v>3</v>
      </c>
    </row>
    <row r="181" spans="1:20" x14ac:dyDescent="0.2">
      <c r="A181">
        <v>4</v>
      </c>
      <c r="B181">
        <v>0.19</v>
      </c>
      <c r="E181">
        <v>0.28999999999999998</v>
      </c>
      <c r="F181">
        <v>0.03</v>
      </c>
      <c r="G181">
        <v>0.15</v>
      </c>
      <c r="H181">
        <v>0.15</v>
      </c>
      <c r="I181">
        <v>0.28999999999999998</v>
      </c>
      <c r="K181">
        <v>0.28000000000000003</v>
      </c>
      <c r="M181">
        <v>0.27</v>
      </c>
      <c r="N181">
        <v>0.35</v>
      </c>
      <c r="P181">
        <v>0.37</v>
      </c>
      <c r="Q181">
        <v>0.25</v>
      </c>
      <c r="T181">
        <v>4</v>
      </c>
    </row>
    <row r="182" spans="1:20" x14ac:dyDescent="0.2">
      <c r="A182">
        <v>5</v>
      </c>
      <c r="B182">
        <v>0.01</v>
      </c>
      <c r="G182">
        <v>0.13</v>
      </c>
      <c r="J182">
        <v>0.25</v>
      </c>
      <c r="T182">
        <v>5</v>
      </c>
    </row>
    <row r="183" spans="1:20" x14ac:dyDescent="0.2">
      <c r="A183">
        <v>6</v>
      </c>
      <c r="T183">
        <v>6</v>
      </c>
    </row>
    <row r="184" spans="1:20" x14ac:dyDescent="0.2">
      <c r="A184">
        <v>7</v>
      </c>
      <c r="T184">
        <v>7</v>
      </c>
    </row>
    <row r="185" spans="1:20" x14ac:dyDescent="0.2">
      <c r="A185">
        <v>8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N187">
        <v>0.26</v>
      </c>
      <c r="P187">
        <v>0.03</v>
      </c>
      <c r="T187">
        <v>10</v>
      </c>
    </row>
    <row r="188" spans="1:20" x14ac:dyDescent="0.2">
      <c r="A188">
        <v>11</v>
      </c>
      <c r="B188">
        <v>0.02</v>
      </c>
      <c r="D188">
        <v>0.5</v>
      </c>
      <c r="E188">
        <v>0.02</v>
      </c>
      <c r="F188">
        <v>0.39</v>
      </c>
      <c r="H188">
        <v>0.14000000000000001</v>
      </c>
      <c r="K188">
        <v>0.19</v>
      </c>
      <c r="L188">
        <v>0.19</v>
      </c>
      <c r="M188">
        <v>0.06</v>
      </c>
      <c r="O188">
        <v>0.25</v>
      </c>
      <c r="Q188">
        <v>0.55000000000000004</v>
      </c>
      <c r="T188">
        <v>11</v>
      </c>
    </row>
    <row r="189" spans="1:20" x14ac:dyDescent="0.2">
      <c r="A189">
        <v>12</v>
      </c>
      <c r="B189">
        <v>0.2</v>
      </c>
      <c r="C189">
        <v>0.44</v>
      </c>
      <c r="E189">
        <v>0.35</v>
      </c>
      <c r="F189">
        <v>0.13</v>
      </c>
      <c r="H189">
        <v>0.02</v>
      </c>
      <c r="I189">
        <v>0.25</v>
      </c>
      <c r="J189">
        <v>0.17</v>
      </c>
      <c r="K189">
        <v>0.14000000000000001</v>
      </c>
      <c r="L189">
        <v>0.01</v>
      </c>
      <c r="M189">
        <v>0.43</v>
      </c>
      <c r="O189">
        <v>0.17</v>
      </c>
      <c r="P189">
        <v>0.38</v>
      </c>
      <c r="T189">
        <v>12</v>
      </c>
    </row>
    <row r="190" spans="1:20" x14ac:dyDescent="0.2">
      <c r="A190">
        <v>13</v>
      </c>
      <c r="G190">
        <v>0.36</v>
      </c>
      <c r="M190">
        <v>0.01</v>
      </c>
      <c r="T190">
        <v>13</v>
      </c>
    </row>
    <row r="191" spans="1:20" x14ac:dyDescent="0.2">
      <c r="A191">
        <v>14</v>
      </c>
      <c r="T191">
        <v>14</v>
      </c>
    </row>
    <row r="192" spans="1:20" x14ac:dyDescent="0.2">
      <c r="A192">
        <v>15</v>
      </c>
      <c r="T192">
        <v>15</v>
      </c>
    </row>
    <row r="193" spans="1:20" x14ac:dyDescent="0.2">
      <c r="A193">
        <v>16</v>
      </c>
      <c r="T193">
        <v>16</v>
      </c>
    </row>
    <row r="194" spans="1:20" x14ac:dyDescent="0.2">
      <c r="A194">
        <v>17</v>
      </c>
      <c r="T194">
        <v>17</v>
      </c>
    </row>
    <row r="195" spans="1:20" x14ac:dyDescent="0.2">
      <c r="A195">
        <v>18</v>
      </c>
      <c r="T195">
        <v>18</v>
      </c>
    </row>
    <row r="196" spans="1:20" x14ac:dyDescent="0.2">
      <c r="A196">
        <v>19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F198">
        <v>0.01</v>
      </c>
      <c r="T198">
        <v>21</v>
      </c>
    </row>
    <row r="199" spans="1:20" x14ac:dyDescent="0.2">
      <c r="A199">
        <v>22</v>
      </c>
      <c r="T199">
        <v>22</v>
      </c>
    </row>
    <row r="200" spans="1:20" x14ac:dyDescent="0.2">
      <c r="A200">
        <v>23</v>
      </c>
      <c r="M200">
        <v>0.03</v>
      </c>
      <c r="T200">
        <v>23</v>
      </c>
    </row>
    <row r="201" spans="1:20" x14ac:dyDescent="0.2">
      <c r="A201">
        <v>24</v>
      </c>
      <c r="T201">
        <v>24</v>
      </c>
    </row>
    <row r="202" spans="1:20" x14ac:dyDescent="0.2">
      <c r="A202">
        <v>25</v>
      </c>
      <c r="T202">
        <v>25</v>
      </c>
    </row>
    <row r="203" spans="1:20" x14ac:dyDescent="0.2">
      <c r="A203">
        <v>26</v>
      </c>
      <c r="T203">
        <v>26</v>
      </c>
    </row>
    <row r="204" spans="1:20" x14ac:dyDescent="0.2">
      <c r="A204">
        <v>27</v>
      </c>
      <c r="T204">
        <v>27</v>
      </c>
    </row>
    <row r="205" spans="1:20" x14ac:dyDescent="0.2">
      <c r="A205">
        <v>28</v>
      </c>
      <c r="B205">
        <v>0.01</v>
      </c>
      <c r="I205">
        <v>0.1</v>
      </c>
      <c r="K205">
        <v>0.02</v>
      </c>
      <c r="P205">
        <v>0.12</v>
      </c>
      <c r="Q205">
        <v>0.15</v>
      </c>
      <c r="T205">
        <v>28</v>
      </c>
    </row>
    <row r="206" spans="1:20" x14ac:dyDescent="0.2">
      <c r="A206">
        <v>29</v>
      </c>
      <c r="F206">
        <v>0.04</v>
      </c>
      <c r="J206">
        <v>0.03</v>
      </c>
      <c r="M206">
        <v>0.01</v>
      </c>
      <c r="T206">
        <v>29</v>
      </c>
    </row>
    <row r="207" spans="1:20" x14ac:dyDescent="0.2">
      <c r="A207">
        <v>30</v>
      </c>
      <c r="C207">
        <v>0.15</v>
      </c>
      <c r="E207">
        <v>0.12</v>
      </c>
      <c r="F207">
        <v>0.18</v>
      </c>
      <c r="I207">
        <v>0.08</v>
      </c>
      <c r="L207">
        <v>0.04</v>
      </c>
      <c r="N207">
        <v>0.03</v>
      </c>
      <c r="O207">
        <v>0.06</v>
      </c>
      <c r="P207">
        <v>0.08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t="s">
        <v>37</v>
      </c>
      <c r="B209">
        <f t="shared" ref="B209:R209" si="21">SUM(B178:B208)</f>
        <v>0.47000000000000003</v>
      </c>
      <c r="C209">
        <f t="shared" si="21"/>
        <v>0.59</v>
      </c>
      <c r="D209">
        <f t="shared" si="21"/>
        <v>0.5</v>
      </c>
      <c r="E209">
        <f t="shared" si="21"/>
        <v>0.80999999999999994</v>
      </c>
      <c r="F209">
        <f t="shared" si="21"/>
        <v>1.21</v>
      </c>
      <c r="G209">
        <f t="shared" si="21"/>
        <v>0.64</v>
      </c>
      <c r="H209">
        <f t="shared" si="21"/>
        <v>0.49</v>
      </c>
      <c r="I209">
        <f t="shared" si="21"/>
        <v>0.72</v>
      </c>
      <c r="J209">
        <f t="shared" si="21"/>
        <v>0.83000000000000007</v>
      </c>
      <c r="K209">
        <f t="shared" si="21"/>
        <v>0.63000000000000012</v>
      </c>
      <c r="L209">
        <f t="shared" si="21"/>
        <v>0.38999999999999996</v>
      </c>
      <c r="M209">
        <f t="shared" si="21"/>
        <v>0.84000000000000008</v>
      </c>
      <c r="N209">
        <f t="shared" si="21"/>
        <v>0.64</v>
      </c>
      <c r="O209">
        <f t="shared" si="21"/>
        <v>0.60000000000000009</v>
      </c>
      <c r="P209">
        <f t="shared" si="21"/>
        <v>0.98</v>
      </c>
      <c r="Q209">
        <f t="shared" si="21"/>
        <v>1.03</v>
      </c>
      <c r="R209">
        <f t="shared" si="21"/>
        <v>0</v>
      </c>
    </row>
    <row r="211" spans="1:20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70</v>
      </c>
      <c r="R211" t="s">
        <v>66</v>
      </c>
    </row>
    <row r="213" spans="1:20" x14ac:dyDescent="0.2">
      <c r="A213">
        <v>1</v>
      </c>
      <c r="D213">
        <v>0.05</v>
      </c>
      <c r="E213">
        <v>0.02</v>
      </c>
      <c r="F213">
        <v>0.02</v>
      </c>
      <c r="J213">
        <v>0.04</v>
      </c>
      <c r="M213">
        <v>0.1</v>
      </c>
      <c r="T213">
        <v>1</v>
      </c>
    </row>
    <row r="214" spans="1:20" x14ac:dyDescent="0.2">
      <c r="A214">
        <v>2</v>
      </c>
      <c r="T214">
        <v>2</v>
      </c>
    </row>
    <row r="215" spans="1:20" x14ac:dyDescent="0.2">
      <c r="A215">
        <v>3</v>
      </c>
      <c r="T215">
        <v>3</v>
      </c>
    </row>
    <row r="216" spans="1:20" x14ac:dyDescent="0.2">
      <c r="A216">
        <v>4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T218">
        <v>6</v>
      </c>
    </row>
    <row r="219" spans="1:20" x14ac:dyDescent="0.2">
      <c r="A219">
        <v>7</v>
      </c>
      <c r="T219">
        <v>7</v>
      </c>
    </row>
    <row r="220" spans="1:20" x14ac:dyDescent="0.2">
      <c r="A220">
        <v>8</v>
      </c>
      <c r="B220">
        <v>0.2</v>
      </c>
      <c r="D220">
        <v>0.6</v>
      </c>
      <c r="F220">
        <v>0.67</v>
      </c>
      <c r="I220">
        <v>0.62</v>
      </c>
      <c r="L220">
        <v>0.62</v>
      </c>
      <c r="O220">
        <v>0.57999999999999996</v>
      </c>
      <c r="Q220">
        <v>0.28000000000000003</v>
      </c>
      <c r="T220">
        <v>8</v>
      </c>
    </row>
    <row r="221" spans="1:20" x14ac:dyDescent="0.2">
      <c r="A221">
        <v>9</v>
      </c>
      <c r="B221">
        <v>0.43</v>
      </c>
      <c r="D221">
        <v>0.05</v>
      </c>
      <c r="E221">
        <v>0.62</v>
      </c>
      <c r="F221">
        <v>0.08</v>
      </c>
      <c r="H221">
        <v>0.69</v>
      </c>
      <c r="I221">
        <v>0.05</v>
      </c>
      <c r="J221">
        <v>0.59</v>
      </c>
      <c r="L221">
        <v>0.04</v>
      </c>
      <c r="M221">
        <v>0.49</v>
      </c>
      <c r="N221">
        <v>0.49</v>
      </c>
      <c r="P221">
        <v>0.6</v>
      </c>
      <c r="Q221">
        <v>0.16</v>
      </c>
      <c r="T221">
        <v>9</v>
      </c>
    </row>
    <row r="222" spans="1:20" x14ac:dyDescent="0.2">
      <c r="A222">
        <v>10</v>
      </c>
      <c r="D222">
        <v>0.02</v>
      </c>
      <c r="F222">
        <v>0.01</v>
      </c>
      <c r="M222">
        <v>0.08</v>
      </c>
      <c r="T222">
        <v>10</v>
      </c>
    </row>
    <row r="223" spans="1:20" x14ac:dyDescent="0.2">
      <c r="A223">
        <v>11</v>
      </c>
      <c r="F223">
        <v>0.03</v>
      </c>
      <c r="M223">
        <v>0.02</v>
      </c>
      <c r="Q223">
        <v>0.15</v>
      </c>
      <c r="T223">
        <v>11</v>
      </c>
    </row>
    <row r="224" spans="1:20" x14ac:dyDescent="0.2">
      <c r="A224">
        <v>12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F228">
        <v>0.02</v>
      </c>
      <c r="T228">
        <v>16</v>
      </c>
    </row>
    <row r="229" spans="1:20" x14ac:dyDescent="0.2">
      <c r="A229">
        <v>17</v>
      </c>
      <c r="M229">
        <v>0.02</v>
      </c>
      <c r="T229">
        <v>17</v>
      </c>
    </row>
    <row r="230" spans="1:20" x14ac:dyDescent="0.2">
      <c r="A230">
        <v>18</v>
      </c>
      <c r="E230">
        <v>0.03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I232" t="s">
        <v>33</v>
      </c>
      <c r="T232">
        <v>20</v>
      </c>
    </row>
    <row r="233" spans="1:20" x14ac:dyDescent="0.2">
      <c r="A233">
        <v>21</v>
      </c>
      <c r="E233">
        <v>0.04</v>
      </c>
      <c r="F233">
        <v>0.13</v>
      </c>
      <c r="I233">
        <v>0.03</v>
      </c>
      <c r="M233">
        <v>0.02</v>
      </c>
      <c r="P233">
        <v>0.16</v>
      </c>
      <c r="Q233">
        <v>7.0000000000000007E-2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F241">
        <v>0.03</v>
      </c>
      <c r="T241">
        <v>29</v>
      </c>
    </row>
    <row r="242" spans="1:20" x14ac:dyDescent="0.2">
      <c r="A242">
        <v>30</v>
      </c>
      <c r="E242">
        <v>0.02</v>
      </c>
      <c r="M242">
        <v>0.1</v>
      </c>
      <c r="N242">
        <v>0.02</v>
      </c>
      <c r="Q242">
        <v>0.08</v>
      </c>
      <c r="T242">
        <v>30</v>
      </c>
    </row>
    <row r="243" spans="1:20" x14ac:dyDescent="0.2">
      <c r="A243">
        <v>31</v>
      </c>
      <c r="D243">
        <v>0.02</v>
      </c>
      <c r="F243">
        <v>0.15</v>
      </c>
      <c r="M243">
        <v>0.01</v>
      </c>
      <c r="T243">
        <v>31</v>
      </c>
    </row>
    <row r="244" spans="1:20" x14ac:dyDescent="0.2">
      <c r="A244" t="s">
        <v>37</v>
      </c>
      <c r="B244">
        <f t="shared" ref="B244:R244" si="22">SUM(B213:B243)</f>
        <v>0.63</v>
      </c>
      <c r="C244">
        <f t="shared" si="22"/>
        <v>0</v>
      </c>
      <c r="D244">
        <f t="shared" si="22"/>
        <v>0.7400000000000001</v>
      </c>
      <c r="E244">
        <f t="shared" si="22"/>
        <v>0.73000000000000009</v>
      </c>
      <c r="F244">
        <f t="shared" si="22"/>
        <v>1.1400000000000001</v>
      </c>
      <c r="G244">
        <f t="shared" si="22"/>
        <v>0</v>
      </c>
      <c r="H244">
        <f t="shared" si="22"/>
        <v>0.69</v>
      </c>
      <c r="I244">
        <f t="shared" si="22"/>
        <v>0.70000000000000007</v>
      </c>
      <c r="J244">
        <f t="shared" si="22"/>
        <v>0.63</v>
      </c>
      <c r="K244">
        <f t="shared" si="22"/>
        <v>0</v>
      </c>
      <c r="L244">
        <f t="shared" si="22"/>
        <v>0.66</v>
      </c>
      <c r="M244">
        <f t="shared" si="22"/>
        <v>0.84</v>
      </c>
      <c r="N244">
        <f t="shared" si="22"/>
        <v>0.51</v>
      </c>
      <c r="O244">
        <f t="shared" si="22"/>
        <v>0.57999999999999996</v>
      </c>
      <c r="P244">
        <f t="shared" si="22"/>
        <v>0.76</v>
      </c>
      <c r="Q244">
        <f t="shared" si="22"/>
        <v>0.7400000000000001</v>
      </c>
      <c r="R244">
        <f t="shared" si="22"/>
        <v>0</v>
      </c>
    </row>
    <row r="246" spans="1:20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70</v>
      </c>
      <c r="R246" t="s">
        <v>66</v>
      </c>
    </row>
    <row r="248" spans="1:20" x14ac:dyDescent="0.2">
      <c r="A248">
        <v>1</v>
      </c>
      <c r="B248">
        <v>0.01</v>
      </c>
      <c r="D248">
        <v>0.02</v>
      </c>
      <c r="F248">
        <v>0.04</v>
      </c>
      <c r="I248">
        <v>0.03</v>
      </c>
      <c r="Q248">
        <v>0.19</v>
      </c>
      <c r="T248">
        <v>1</v>
      </c>
    </row>
    <row r="249" spans="1:20" x14ac:dyDescent="0.2">
      <c r="A249">
        <v>2</v>
      </c>
      <c r="M249">
        <v>0.19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T251">
        <v>4</v>
      </c>
    </row>
    <row r="252" spans="1:20" x14ac:dyDescent="0.2">
      <c r="A252">
        <v>5</v>
      </c>
      <c r="T252">
        <v>5</v>
      </c>
    </row>
    <row r="253" spans="1:20" x14ac:dyDescent="0.2">
      <c r="A253">
        <v>6</v>
      </c>
      <c r="T253">
        <v>6</v>
      </c>
    </row>
    <row r="254" spans="1:20" x14ac:dyDescent="0.2">
      <c r="A254">
        <v>7</v>
      </c>
      <c r="T254">
        <v>7</v>
      </c>
    </row>
    <row r="255" spans="1:20" x14ac:dyDescent="0.2">
      <c r="A255">
        <v>8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D262">
        <v>0.05</v>
      </c>
      <c r="F262">
        <v>0.02</v>
      </c>
      <c r="M262">
        <v>0.13</v>
      </c>
      <c r="T262">
        <v>15</v>
      </c>
    </row>
    <row r="263" spans="1:20" x14ac:dyDescent="0.2">
      <c r="A263">
        <v>16</v>
      </c>
      <c r="Q263">
        <v>0.13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T267">
        <v>20</v>
      </c>
    </row>
    <row r="268" spans="1:20" x14ac:dyDescent="0.2">
      <c r="A268">
        <v>21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F270">
        <v>0.05</v>
      </c>
      <c r="T270">
        <v>23</v>
      </c>
    </row>
    <row r="271" spans="1:20" x14ac:dyDescent="0.2">
      <c r="A271">
        <v>24</v>
      </c>
      <c r="B271">
        <v>0.01</v>
      </c>
      <c r="E271">
        <v>0.01</v>
      </c>
      <c r="F271">
        <v>7.0000000000000007E-2</v>
      </c>
      <c r="I271">
        <v>0.02</v>
      </c>
      <c r="M271">
        <v>0.11</v>
      </c>
      <c r="Q271">
        <v>0.14000000000000001</v>
      </c>
      <c r="R271">
        <v>0.06</v>
      </c>
      <c r="T271">
        <v>24</v>
      </c>
    </row>
    <row r="272" spans="1:20" x14ac:dyDescent="0.2">
      <c r="A272">
        <v>25</v>
      </c>
      <c r="I272" t="s">
        <v>33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J274">
        <v>0.02</v>
      </c>
      <c r="T274">
        <v>27</v>
      </c>
    </row>
    <row r="275" spans="1:20" x14ac:dyDescent="0.2">
      <c r="A275">
        <v>28</v>
      </c>
      <c r="T275">
        <v>28</v>
      </c>
    </row>
    <row r="276" spans="1:20" x14ac:dyDescent="0.2">
      <c r="A276">
        <v>29</v>
      </c>
      <c r="D276">
        <v>0.08</v>
      </c>
      <c r="H276">
        <v>0.12</v>
      </c>
      <c r="T276">
        <v>29</v>
      </c>
    </row>
    <row r="277" spans="1:20" x14ac:dyDescent="0.2">
      <c r="A277">
        <v>30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t="s">
        <v>37</v>
      </c>
      <c r="B279">
        <f t="shared" ref="B279:R279" si="23">SUM(B248:B278)</f>
        <v>0.02</v>
      </c>
      <c r="C279">
        <f t="shared" si="23"/>
        <v>0</v>
      </c>
      <c r="D279">
        <f t="shared" si="23"/>
        <v>0.15000000000000002</v>
      </c>
      <c r="E279">
        <f t="shared" si="23"/>
        <v>0.01</v>
      </c>
      <c r="F279">
        <f t="shared" si="23"/>
        <v>0.18</v>
      </c>
      <c r="G279">
        <f t="shared" si="23"/>
        <v>0</v>
      </c>
      <c r="H279">
        <f t="shared" si="23"/>
        <v>0.12</v>
      </c>
      <c r="I279">
        <f t="shared" si="23"/>
        <v>0.05</v>
      </c>
      <c r="J279">
        <f t="shared" si="23"/>
        <v>0.02</v>
      </c>
      <c r="K279">
        <f t="shared" si="23"/>
        <v>0</v>
      </c>
      <c r="L279">
        <f t="shared" si="23"/>
        <v>0</v>
      </c>
      <c r="M279">
        <f t="shared" si="23"/>
        <v>0.43</v>
      </c>
      <c r="N279">
        <f t="shared" si="23"/>
        <v>0</v>
      </c>
      <c r="O279">
        <f t="shared" si="23"/>
        <v>0</v>
      </c>
      <c r="P279">
        <f t="shared" si="23"/>
        <v>0</v>
      </c>
      <c r="Q279">
        <f t="shared" si="23"/>
        <v>0.46</v>
      </c>
      <c r="R279">
        <f t="shared" si="23"/>
        <v>0.06</v>
      </c>
    </row>
    <row r="281" spans="1:20" x14ac:dyDescent="0.2">
      <c r="A281" s="2" t="s">
        <v>47</v>
      </c>
      <c r="B281" t="s">
        <v>1</v>
      </c>
      <c r="C281" t="s">
        <v>2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70</v>
      </c>
      <c r="R281" t="s">
        <v>66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I284">
        <v>0.41</v>
      </c>
      <c r="T284">
        <v>2</v>
      </c>
    </row>
    <row r="285" spans="1:20" x14ac:dyDescent="0.2">
      <c r="A285">
        <v>3</v>
      </c>
      <c r="B285">
        <v>0.31</v>
      </c>
      <c r="D285">
        <v>0.55000000000000004</v>
      </c>
      <c r="E285">
        <v>0.35</v>
      </c>
      <c r="F285">
        <v>0.42</v>
      </c>
      <c r="M285">
        <v>0.59</v>
      </c>
      <c r="O285">
        <v>0.45</v>
      </c>
      <c r="P285">
        <v>0.32</v>
      </c>
      <c r="Q285">
        <v>0.45</v>
      </c>
      <c r="T285">
        <v>3</v>
      </c>
    </row>
    <row r="286" spans="1:20" x14ac:dyDescent="0.2">
      <c r="A286">
        <v>4</v>
      </c>
      <c r="F286">
        <v>0.02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T289">
        <v>7</v>
      </c>
    </row>
    <row r="290" spans="1:20" x14ac:dyDescent="0.2">
      <c r="A290">
        <v>8</v>
      </c>
      <c r="T290">
        <v>8</v>
      </c>
    </row>
    <row r="291" spans="1:20" x14ac:dyDescent="0.2">
      <c r="A291">
        <v>9</v>
      </c>
      <c r="T291">
        <v>9</v>
      </c>
    </row>
    <row r="292" spans="1:20" x14ac:dyDescent="0.2">
      <c r="A292">
        <v>10</v>
      </c>
      <c r="B292">
        <v>0.01</v>
      </c>
      <c r="F292">
        <v>0.02</v>
      </c>
      <c r="I292">
        <v>0.08</v>
      </c>
      <c r="O292">
        <v>0.12</v>
      </c>
      <c r="Q292">
        <v>0.03</v>
      </c>
      <c r="T292">
        <v>10</v>
      </c>
    </row>
    <row r="293" spans="1:20" x14ac:dyDescent="0.2">
      <c r="A293">
        <v>11</v>
      </c>
      <c r="B293">
        <v>0.09</v>
      </c>
      <c r="D293">
        <v>0.03</v>
      </c>
      <c r="E293">
        <v>0.03</v>
      </c>
      <c r="F293">
        <v>0.05</v>
      </c>
      <c r="G293">
        <v>0.11</v>
      </c>
      <c r="I293">
        <v>0.02</v>
      </c>
      <c r="M293">
        <v>0.01</v>
      </c>
      <c r="Q293">
        <v>0.02</v>
      </c>
      <c r="T293">
        <v>11</v>
      </c>
    </row>
    <row r="294" spans="1:20" x14ac:dyDescent="0.2">
      <c r="A294">
        <v>12</v>
      </c>
      <c r="H294">
        <v>0.15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B296">
        <v>0.1</v>
      </c>
      <c r="D296">
        <v>0.18</v>
      </c>
      <c r="F296">
        <v>0.28000000000000003</v>
      </c>
      <c r="I296">
        <v>0.18</v>
      </c>
      <c r="O296">
        <v>0.15</v>
      </c>
      <c r="P296">
        <v>0.28000000000000003</v>
      </c>
      <c r="Q296">
        <v>0.01</v>
      </c>
      <c r="T296">
        <v>14</v>
      </c>
    </row>
    <row r="297" spans="1:20" x14ac:dyDescent="0.2">
      <c r="A297">
        <v>15</v>
      </c>
      <c r="B297">
        <v>0.08</v>
      </c>
      <c r="E297">
        <v>0.32</v>
      </c>
      <c r="G297">
        <v>0.17</v>
      </c>
      <c r="I297">
        <v>0.03</v>
      </c>
      <c r="M297">
        <v>0.2</v>
      </c>
      <c r="O297">
        <v>0.03</v>
      </c>
      <c r="P297">
        <v>7.0000000000000007E-2</v>
      </c>
      <c r="Q297">
        <v>0.09</v>
      </c>
      <c r="T297">
        <v>15</v>
      </c>
    </row>
    <row r="298" spans="1:20" x14ac:dyDescent="0.2">
      <c r="A298">
        <v>16</v>
      </c>
      <c r="B298">
        <v>0.05</v>
      </c>
      <c r="F298">
        <v>0.13</v>
      </c>
      <c r="I298">
        <v>0.02</v>
      </c>
      <c r="M298">
        <v>0.09</v>
      </c>
      <c r="O298">
        <v>0.13</v>
      </c>
      <c r="P298">
        <v>0.14000000000000001</v>
      </c>
      <c r="Q298">
        <v>0.17</v>
      </c>
      <c r="T298">
        <v>16</v>
      </c>
    </row>
    <row r="299" spans="1:20" x14ac:dyDescent="0.2">
      <c r="A299">
        <v>17</v>
      </c>
      <c r="B299">
        <v>0.02</v>
      </c>
      <c r="E299">
        <v>0.2</v>
      </c>
      <c r="G299">
        <v>0.13</v>
      </c>
      <c r="H299">
        <v>0.06</v>
      </c>
      <c r="I299">
        <v>0.08</v>
      </c>
      <c r="Q299">
        <v>0.05</v>
      </c>
      <c r="T299">
        <v>17</v>
      </c>
    </row>
    <row r="300" spans="1:20" x14ac:dyDescent="0.2">
      <c r="A300">
        <v>18</v>
      </c>
      <c r="E300">
        <v>0.08</v>
      </c>
      <c r="F300">
        <v>0.02</v>
      </c>
      <c r="I300">
        <v>0.02</v>
      </c>
      <c r="T300">
        <v>18</v>
      </c>
    </row>
    <row r="301" spans="1:20" x14ac:dyDescent="0.2">
      <c r="A301">
        <v>19</v>
      </c>
      <c r="T301">
        <v>19</v>
      </c>
    </row>
    <row r="302" spans="1:20" x14ac:dyDescent="0.2">
      <c r="A302">
        <v>20</v>
      </c>
      <c r="T302">
        <v>20</v>
      </c>
    </row>
    <row r="303" spans="1:20" x14ac:dyDescent="0.2">
      <c r="A303">
        <v>21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T306">
        <v>24</v>
      </c>
    </row>
    <row r="307" spans="1:20" x14ac:dyDescent="0.2">
      <c r="A307">
        <v>25</v>
      </c>
      <c r="T307">
        <v>25</v>
      </c>
    </row>
    <row r="308" spans="1:20" x14ac:dyDescent="0.2">
      <c r="A308">
        <v>26</v>
      </c>
      <c r="B308">
        <v>0.01</v>
      </c>
      <c r="E308">
        <v>0.03</v>
      </c>
      <c r="Q308">
        <v>0.04</v>
      </c>
      <c r="T308">
        <v>26</v>
      </c>
    </row>
    <row r="309" spans="1:20" x14ac:dyDescent="0.2">
      <c r="A309">
        <v>27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t="s">
        <v>37</v>
      </c>
      <c r="B314">
        <f t="shared" ref="B314:R314" si="24">SUM(B283:B313)</f>
        <v>0.67</v>
      </c>
      <c r="C314">
        <f t="shared" si="24"/>
        <v>0</v>
      </c>
      <c r="D314">
        <f t="shared" si="24"/>
        <v>0.76</v>
      </c>
      <c r="E314">
        <f t="shared" si="24"/>
        <v>1.0099999999999998</v>
      </c>
      <c r="F314">
        <f t="shared" si="24"/>
        <v>0.94000000000000006</v>
      </c>
      <c r="G314">
        <f t="shared" si="24"/>
        <v>0.41000000000000003</v>
      </c>
      <c r="H314">
        <f t="shared" si="24"/>
        <v>0.21</v>
      </c>
      <c r="I314">
        <f t="shared" si="24"/>
        <v>0.84</v>
      </c>
      <c r="J314">
        <f t="shared" si="24"/>
        <v>0</v>
      </c>
      <c r="K314">
        <f t="shared" si="24"/>
        <v>0</v>
      </c>
      <c r="L314">
        <f t="shared" si="24"/>
        <v>0</v>
      </c>
      <c r="M314">
        <f t="shared" si="24"/>
        <v>0.89</v>
      </c>
      <c r="N314">
        <f t="shared" si="24"/>
        <v>0</v>
      </c>
      <c r="O314">
        <f t="shared" si="24"/>
        <v>0.88000000000000012</v>
      </c>
      <c r="P314">
        <f t="shared" si="24"/>
        <v>0.81000000000000016</v>
      </c>
      <c r="Q314">
        <f t="shared" si="24"/>
        <v>0.8600000000000001</v>
      </c>
      <c r="R314">
        <f t="shared" si="24"/>
        <v>0</v>
      </c>
    </row>
    <row r="316" spans="1:20" x14ac:dyDescent="0.2">
      <c r="A316" s="2" t="s">
        <v>48</v>
      </c>
      <c r="B316" t="s">
        <v>1</v>
      </c>
      <c r="C316" t="s">
        <v>2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70</v>
      </c>
      <c r="R316" t="s">
        <v>66</v>
      </c>
    </row>
    <row r="318" spans="1:20" x14ac:dyDescent="0.2">
      <c r="A318">
        <v>1</v>
      </c>
      <c r="F318">
        <v>0.18</v>
      </c>
      <c r="H318">
        <v>0.02</v>
      </c>
      <c r="I318">
        <v>0.05</v>
      </c>
      <c r="K318">
        <v>0.13</v>
      </c>
      <c r="L318">
        <v>0.03</v>
      </c>
      <c r="O318">
        <v>7.0000000000000007E-2</v>
      </c>
      <c r="Q318" t="s">
        <v>33</v>
      </c>
      <c r="T318">
        <v>1</v>
      </c>
    </row>
    <row r="319" spans="1:20" x14ac:dyDescent="0.2">
      <c r="A319">
        <v>2</v>
      </c>
      <c r="B319">
        <v>0.06</v>
      </c>
      <c r="D319">
        <v>0.1</v>
      </c>
      <c r="E319">
        <v>0.12</v>
      </c>
      <c r="F319">
        <v>0.05</v>
      </c>
      <c r="G319">
        <v>7.0000000000000007E-2</v>
      </c>
      <c r="H319">
        <v>0.01</v>
      </c>
      <c r="I319">
        <v>0.01</v>
      </c>
      <c r="J319">
        <v>0.06</v>
      </c>
      <c r="L319">
        <v>0.05</v>
      </c>
      <c r="M319">
        <v>0.12</v>
      </c>
      <c r="N319">
        <v>0.06</v>
      </c>
      <c r="P319">
        <v>0.14000000000000001</v>
      </c>
      <c r="Q319">
        <v>0.13</v>
      </c>
      <c r="T319">
        <v>2</v>
      </c>
    </row>
    <row r="320" spans="1:20" x14ac:dyDescent="0.2">
      <c r="A320">
        <v>3</v>
      </c>
      <c r="B320">
        <v>0.26</v>
      </c>
      <c r="E320">
        <v>0.21</v>
      </c>
      <c r="F320">
        <v>0.14000000000000001</v>
      </c>
      <c r="H320">
        <v>0.1</v>
      </c>
      <c r="I320">
        <v>0.22</v>
      </c>
      <c r="J320">
        <v>0.17</v>
      </c>
      <c r="L320">
        <v>0.11</v>
      </c>
      <c r="M320">
        <v>0.14000000000000001</v>
      </c>
      <c r="O320">
        <v>0.28000000000000003</v>
      </c>
      <c r="P320">
        <v>0.22</v>
      </c>
      <c r="Q320">
        <v>0.01</v>
      </c>
      <c r="T320">
        <v>3</v>
      </c>
    </row>
    <row r="321" spans="1:20" x14ac:dyDescent="0.2">
      <c r="A321">
        <v>4</v>
      </c>
      <c r="E321">
        <v>0.02</v>
      </c>
      <c r="F321">
        <v>0.01</v>
      </c>
      <c r="G321">
        <v>0.22</v>
      </c>
      <c r="H321">
        <v>0.02</v>
      </c>
      <c r="I321">
        <v>0.03</v>
      </c>
      <c r="J321">
        <v>0.02</v>
      </c>
      <c r="L321">
        <v>0.04</v>
      </c>
      <c r="M321">
        <v>0.05</v>
      </c>
      <c r="P321">
        <v>0.04</v>
      </c>
      <c r="Q321">
        <v>0.3</v>
      </c>
      <c r="T321">
        <v>4</v>
      </c>
    </row>
    <row r="322" spans="1:20" x14ac:dyDescent="0.2">
      <c r="A322">
        <v>5</v>
      </c>
      <c r="B322">
        <v>0.02</v>
      </c>
      <c r="E322">
        <v>7.0000000000000007E-2</v>
      </c>
      <c r="J322">
        <v>0.04</v>
      </c>
      <c r="O322">
        <v>0.03</v>
      </c>
      <c r="P322">
        <v>0.02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D325">
        <v>0.39</v>
      </c>
      <c r="F325">
        <v>0.43</v>
      </c>
      <c r="H325">
        <v>0.41</v>
      </c>
      <c r="I325">
        <v>0.36</v>
      </c>
      <c r="K325">
        <v>0.47</v>
      </c>
      <c r="L325">
        <v>0.38</v>
      </c>
      <c r="O325">
        <v>0.36</v>
      </c>
      <c r="Q325" t="s">
        <v>33</v>
      </c>
      <c r="T325">
        <v>8</v>
      </c>
    </row>
    <row r="326" spans="1:20" x14ac:dyDescent="0.2">
      <c r="A326">
        <v>9</v>
      </c>
      <c r="B326">
        <v>0.39</v>
      </c>
      <c r="E326">
        <v>0.42</v>
      </c>
      <c r="F326">
        <v>0.05</v>
      </c>
      <c r="G326">
        <v>0.4</v>
      </c>
      <c r="I326">
        <v>0.02</v>
      </c>
      <c r="J326">
        <v>0.3</v>
      </c>
      <c r="M326">
        <v>0.32</v>
      </c>
      <c r="N326">
        <v>0.41</v>
      </c>
      <c r="P326">
        <v>0.42</v>
      </c>
      <c r="Q326">
        <v>0.38</v>
      </c>
      <c r="T326">
        <v>9</v>
      </c>
    </row>
    <row r="327" spans="1:20" x14ac:dyDescent="0.2">
      <c r="A327">
        <v>10</v>
      </c>
      <c r="K327">
        <v>0.39</v>
      </c>
      <c r="Q327" t="s">
        <v>33</v>
      </c>
      <c r="T327">
        <v>10</v>
      </c>
    </row>
    <row r="328" spans="1:20" x14ac:dyDescent="0.2">
      <c r="A328">
        <v>11</v>
      </c>
      <c r="B328">
        <v>0.04</v>
      </c>
      <c r="D328">
        <v>0.02</v>
      </c>
      <c r="E328">
        <v>0.05</v>
      </c>
      <c r="F328">
        <v>0.01</v>
      </c>
      <c r="I328">
        <v>0.19</v>
      </c>
      <c r="J328">
        <v>0.03</v>
      </c>
      <c r="L328">
        <v>0.11</v>
      </c>
      <c r="M328">
        <v>0.17</v>
      </c>
      <c r="Q328">
        <v>0.1</v>
      </c>
      <c r="T328">
        <v>11</v>
      </c>
    </row>
    <row r="329" spans="1:20" x14ac:dyDescent="0.2">
      <c r="A329">
        <v>12</v>
      </c>
      <c r="B329">
        <v>0.01</v>
      </c>
      <c r="T329">
        <v>12</v>
      </c>
    </row>
    <row r="330" spans="1:20" x14ac:dyDescent="0.2">
      <c r="A330">
        <v>13</v>
      </c>
      <c r="T330">
        <v>13</v>
      </c>
    </row>
    <row r="331" spans="1:20" x14ac:dyDescent="0.2">
      <c r="A331">
        <v>14</v>
      </c>
      <c r="T331">
        <v>14</v>
      </c>
    </row>
    <row r="332" spans="1:20" x14ac:dyDescent="0.2">
      <c r="A332">
        <v>15</v>
      </c>
      <c r="T332">
        <v>15</v>
      </c>
    </row>
    <row r="333" spans="1:20" x14ac:dyDescent="0.2">
      <c r="A333">
        <v>16</v>
      </c>
      <c r="T333">
        <v>16</v>
      </c>
    </row>
    <row r="334" spans="1:20" x14ac:dyDescent="0.2">
      <c r="A334">
        <v>17</v>
      </c>
      <c r="T334">
        <v>17</v>
      </c>
    </row>
    <row r="335" spans="1:20" x14ac:dyDescent="0.2">
      <c r="A335">
        <v>18</v>
      </c>
      <c r="T335">
        <v>18</v>
      </c>
    </row>
    <row r="336" spans="1:20" x14ac:dyDescent="0.2">
      <c r="A336">
        <v>19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T338">
        <v>21</v>
      </c>
    </row>
    <row r="339" spans="1:20" x14ac:dyDescent="0.2">
      <c r="A339">
        <v>22</v>
      </c>
      <c r="Q339" t="s">
        <v>33</v>
      </c>
      <c r="T339">
        <v>22</v>
      </c>
    </row>
    <row r="340" spans="1:20" x14ac:dyDescent="0.2">
      <c r="A340">
        <v>23</v>
      </c>
      <c r="B340">
        <v>0.02</v>
      </c>
      <c r="E340">
        <v>0.03</v>
      </c>
      <c r="I340">
        <v>0.05</v>
      </c>
      <c r="L340">
        <v>0.02</v>
      </c>
      <c r="M340">
        <v>0.14000000000000001</v>
      </c>
      <c r="O340">
        <v>0.05</v>
      </c>
      <c r="P340">
        <v>0.06</v>
      </c>
      <c r="Q340">
        <v>0.04</v>
      </c>
      <c r="T340">
        <v>23</v>
      </c>
    </row>
    <row r="341" spans="1:20" x14ac:dyDescent="0.2">
      <c r="A341">
        <v>24</v>
      </c>
      <c r="J341">
        <v>0.02</v>
      </c>
      <c r="T341">
        <v>24</v>
      </c>
    </row>
    <row r="342" spans="1:20" x14ac:dyDescent="0.2">
      <c r="A342">
        <v>25</v>
      </c>
      <c r="T342">
        <v>25</v>
      </c>
    </row>
    <row r="343" spans="1:20" x14ac:dyDescent="0.2">
      <c r="A343">
        <v>26</v>
      </c>
      <c r="F343">
        <v>0.1</v>
      </c>
      <c r="T343">
        <v>26</v>
      </c>
    </row>
    <row r="344" spans="1:20" x14ac:dyDescent="0.2">
      <c r="A344">
        <v>27</v>
      </c>
      <c r="Q344" t="s">
        <v>33</v>
      </c>
      <c r="T344">
        <v>27</v>
      </c>
    </row>
    <row r="345" spans="1:20" x14ac:dyDescent="0.2">
      <c r="A345">
        <v>28</v>
      </c>
      <c r="B345">
        <v>0.03</v>
      </c>
      <c r="D345">
        <v>0.36</v>
      </c>
      <c r="F345">
        <v>0.37</v>
      </c>
      <c r="H345">
        <v>0.4</v>
      </c>
      <c r="I345">
        <v>0.32</v>
      </c>
      <c r="L345">
        <v>0.22</v>
      </c>
      <c r="O345">
        <v>0.32</v>
      </c>
      <c r="P345">
        <v>0.4</v>
      </c>
      <c r="Q345">
        <v>0.59</v>
      </c>
      <c r="T345">
        <v>28</v>
      </c>
    </row>
    <row r="346" spans="1:20" x14ac:dyDescent="0.2">
      <c r="A346">
        <v>29</v>
      </c>
      <c r="B346">
        <v>0.56999999999999995</v>
      </c>
      <c r="D346">
        <v>0.48</v>
      </c>
      <c r="E346">
        <v>0.74</v>
      </c>
      <c r="F346">
        <v>0.48</v>
      </c>
      <c r="G346">
        <v>0.39</v>
      </c>
      <c r="H346">
        <v>0.59</v>
      </c>
      <c r="I346">
        <v>0.45</v>
      </c>
      <c r="J346">
        <v>0.56999999999999995</v>
      </c>
      <c r="K346">
        <v>0.72</v>
      </c>
      <c r="L346">
        <v>0.21</v>
      </c>
      <c r="M346">
        <v>0.37</v>
      </c>
      <c r="N346">
        <v>0.56000000000000005</v>
      </c>
      <c r="O346">
        <v>0.33</v>
      </c>
      <c r="P346">
        <v>0.51</v>
      </c>
      <c r="Q346" t="s">
        <v>33</v>
      </c>
      <c r="T346">
        <v>29</v>
      </c>
    </row>
    <row r="347" spans="1:20" x14ac:dyDescent="0.2">
      <c r="A347">
        <v>30</v>
      </c>
      <c r="B347">
        <v>0.93</v>
      </c>
      <c r="D347">
        <v>1.02</v>
      </c>
      <c r="E347">
        <v>1.53</v>
      </c>
      <c r="F347">
        <v>1.22</v>
      </c>
      <c r="G347">
        <v>0.35</v>
      </c>
      <c r="H347">
        <v>1.1000000000000001</v>
      </c>
      <c r="I347">
        <v>0.95</v>
      </c>
      <c r="J347">
        <v>1.19</v>
      </c>
      <c r="K347">
        <v>1.29</v>
      </c>
      <c r="L347">
        <v>0.66</v>
      </c>
      <c r="M347">
        <v>1.21</v>
      </c>
      <c r="N347">
        <v>0.49</v>
      </c>
      <c r="O347">
        <v>1.05</v>
      </c>
      <c r="P347">
        <v>1.21</v>
      </c>
      <c r="Q347">
        <v>1.21</v>
      </c>
      <c r="T347">
        <v>30</v>
      </c>
    </row>
    <row r="348" spans="1:20" x14ac:dyDescent="0.2">
      <c r="A348">
        <v>31</v>
      </c>
      <c r="G348">
        <v>1.03</v>
      </c>
      <c r="N348">
        <v>0.56000000000000005</v>
      </c>
      <c r="T348">
        <v>31</v>
      </c>
    </row>
    <row r="349" spans="1:20" x14ac:dyDescent="0.2">
      <c r="A349" t="s">
        <v>37</v>
      </c>
      <c r="B349">
        <f t="shared" ref="B349:R349" si="25">SUM(B318:B348)</f>
        <v>2.33</v>
      </c>
      <c r="C349">
        <f t="shared" si="25"/>
        <v>0</v>
      </c>
      <c r="D349">
        <f t="shared" si="25"/>
        <v>2.37</v>
      </c>
      <c r="E349">
        <f t="shared" si="25"/>
        <v>3.1900000000000004</v>
      </c>
      <c r="F349">
        <f t="shared" si="25"/>
        <v>3.04</v>
      </c>
      <c r="G349">
        <f t="shared" si="25"/>
        <v>2.46</v>
      </c>
      <c r="H349">
        <f t="shared" si="25"/>
        <v>2.65</v>
      </c>
      <c r="I349">
        <f t="shared" si="25"/>
        <v>2.6500000000000004</v>
      </c>
      <c r="J349">
        <f t="shared" si="25"/>
        <v>2.4</v>
      </c>
      <c r="K349">
        <f t="shared" si="25"/>
        <v>3</v>
      </c>
      <c r="L349">
        <f t="shared" si="25"/>
        <v>1.83</v>
      </c>
      <c r="M349">
        <f t="shared" si="25"/>
        <v>2.52</v>
      </c>
      <c r="N349">
        <f t="shared" si="25"/>
        <v>2.08</v>
      </c>
      <c r="O349">
        <f t="shared" si="25"/>
        <v>2.4900000000000002</v>
      </c>
      <c r="P349">
        <f t="shared" si="25"/>
        <v>3.0199999999999996</v>
      </c>
      <c r="Q349">
        <f t="shared" si="25"/>
        <v>2.76</v>
      </c>
      <c r="R349">
        <f t="shared" si="25"/>
        <v>0</v>
      </c>
    </row>
    <row r="351" spans="1:20" x14ac:dyDescent="0.2">
      <c r="A351" s="2" t="s">
        <v>49</v>
      </c>
      <c r="B351" t="s">
        <v>1</v>
      </c>
      <c r="C351" t="s">
        <v>2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44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70</v>
      </c>
      <c r="R351" t="s">
        <v>66</v>
      </c>
    </row>
    <row r="353" spans="1:20" x14ac:dyDescent="0.2">
      <c r="A353">
        <v>1</v>
      </c>
      <c r="T353">
        <v>1</v>
      </c>
    </row>
    <row r="354" spans="1:20" x14ac:dyDescent="0.2">
      <c r="A354">
        <v>2</v>
      </c>
      <c r="T354">
        <v>2</v>
      </c>
    </row>
    <row r="355" spans="1:20" x14ac:dyDescent="0.2">
      <c r="A355">
        <v>3</v>
      </c>
      <c r="I355">
        <v>0.01</v>
      </c>
      <c r="T355">
        <v>3</v>
      </c>
    </row>
    <row r="356" spans="1:20" x14ac:dyDescent="0.2">
      <c r="A356">
        <v>4</v>
      </c>
      <c r="T356">
        <v>4</v>
      </c>
    </row>
    <row r="357" spans="1:20" x14ac:dyDescent="0.2">
      <c r="A357">
        <v>5</v>
      </c>
      <c r="T357">
        <v>5</v>
      </c>
    </row>
    <row r="358" spans="1:20" x14ac:dyDescent="0.2">
      <c r="A358">
        <v>6</v>
      </c>
      <c r="B358">
        <v>0.01</v>
      </c>
      <c r="D358">
        <v>0.25</v>
      </c>
      <c r="F358">
        <v>0.34</v>
      </c>
      <c r="G358">
        <v>0.2</v>
      </c>
      <c r="H358">
        <v>0.09</v>
      </c>
      <c r="I358">
        <v>0.1</v>
      </c>
      <c r="L358">
        <v>0.09</v>
      </c>
      <c r="T358">
        <v>6</v>
      </c>
    </row>
    <row r="359" spans="1:20" x14ac:dyDescent="0.2">
      <c r="A359">
        <v>7</v>
      </c>
      <c r="B359">
        <v>0.4</v>
      </c>
      <c r="D359">
        <v>0.35</v>
      </c>
      <c r="E359">
        <v>0.5</v>
      </c>
      <c r="F359">
        <v>0.49</v>
      </c>
      <c r="G359">
        <v>0.1</v>
      </c>
      <c r="H359">
        <v>0.5</v>
      </c>
      <c r="I359">
        <v>0.35</v>
      </c>
      <c r="J359">
        <v>0.25</v>
      </c>
      <c r="K359">
        <v>0.47</v>
      </c>
      <c r="L359">
        <v>0.32</v>
      </c>
      <c r="M359">
        <v>0.67</v>
      </c>
      <c r="Q359">
        <v>0.46</v>
      </c>
      <c r="T359">
        <v>7</v>
      </c>
    </row>
    <row r="360" spans="1:20" x14ac:dyDescent="0.2">
      <c r="A360">
        <v>8</v>
      </c>
      <c r="B360">
        <v>0.04</v>
      </c>
      <c r="D360">
        <v>0.02</v>
      </c>
      <c r="E360">
        <v>0.13</v>
      </c>
      <c r="F360">
        <v>0.04</v>
      </c>
      <c r="G360">
        <v>0.04</v>
      </c>
      <c r="I360">
        <v>0.03</v>
      </c>
      <c r="J360">
        <v>0.24</v>
      </c>
      <c r="L360">
        <v>0.01</v>
      </c>
      <c r="M360">
        <v>0.12</v>
      </c>
      <c r="O360">
        <v>0.65</v>
      </c>
      <c r="P360">
        <v>0.79</v>
      </c>
      <c r="Q360">
        <v>0.19</v>
      </c>
      <c r="T360">
        <v>8</v>
      </c>
    </row>
    <row r="361" spans="1:20" x14ac:dyDescent="0.2">
      <c r="A361">
        <v>9</v>
      </c>
      <c r="J361">
        <v>0.02</v>
      </c>
      <c r="T361">
        <v>9</v>
      </c>
    </row>
    <row r="362" spans="1:20" x14ac:dyDescent="0.2">
      <c r="A362">
        <v>10</v>
      </c>
      <c r="N362">
        <v>0.67</v>
      </c>
      <c r="T362">
        <v>10</v>
      </c>
    </row>
    <row r="363" spans="1:20" x14ac:dyDescent="0.2">
      <c r="A363">
        <v>11</v>
      </c>
      <c r="T363">
        <v>11</v>
      </c>
    </row>
    <row r="364" spans="1:20" x14ac:dyDescent="0.2">
      <c r="A364">
        <v>12</v>
      </c>
      <c r="B364">
        <v>0.01</v>
      </c>
      <c r="K364">
        <v>0.26</v>
      </c>
      <c r="T364">
        <v>12</v>
      </c>
    </row>
    <row r="365" spans="1:20" x14ac:dyDescent="0.2">
      <c r="A365">
        <v>13</v>
      </c>
      <c r="B365">
        <v>0.01</v>
      </c>
      <c r="T365">
        <v>13</v>
      </c>
    </row>
    <row r="366" spans="1:20" x14ac:dyDescent="0.2">
      <c r="A366">
        <v>14</v>
      </c>
      <c r="B366">
        <v>0.01</v>
      </c>
      <c r="T366">
        <v>14</v>
      </c>
    </row>
    <row r="367" spans="1:20" x14ac:dyDescent="0.2">
      <c r="A367">
        <v>15</v>
      </c>
      <c r="B367">
        <v>0.01</v>
      </c>
      <c r="T367">
        <v>15</v>
      </c>
    </row>
    <row r="368" spans="1:20" x14ac:dyDescent="0.2">
      <c r="A368">
        <v>16</v>
      </c>
      <c r="B368" t="s">
        <v>33</v>
      </c>
      <c r="F368">
        <v>0.12</v>
      </c>
      <c r="G368">
        <v>0.15</v>
      </c>
      <c r="H368">
        <v>0.14000000000000001</v>
      </c>
      <c r="I368">
        <v>7.0000000000000007E-2</v>
      </c>
      <c r="L368">
        <v>0.11</v>
      </c>
      <c r="O368">
        <v>0.17</v>
      </c>
      <c r="T368">
        <v>16</v>
      </c>
    </row>
    <row r="369" spans="1:20" x14ac:dyDescent="0.2">
      <c r="A369">
        <v>17</v>
      </c>
      <c r="B369">
        <v>0.05</v>
      </c>
      <c r="D369">
        <v>0.18</v>
      </c>
      <c r="E369">
        <v>0.18</v>
      </c>
      <c r="F369">
        <v>0.02</v>
      </c>
      <c r="G369">
        <v>0.03</v>
      </c>
      <c r="J369">
        <v>0.12</v>
      </c>
      <c r="K369">
        <v>0.48</v>
      </c>
      <c r="M369">
        <v>0.05</v>
      </c>
      <c r="P369">
        <v>0.17</v>
      </c>
      <c r="Q369">
        <v>0.02</v>
      </c>
      <c r="T369">
        <v>17</v>
      </c>
    </row>
    <row r="370" spans="1:20" x14ac:dyDescent="0.2">
      <c r="A370">
        <v>18</v>
      </c>
      <c r="B370" t="s">
        <v>33</v>
      </c>
      <c r="F370">
        <v>0.28000000000000003</v>
      </c>
      <c r="G370">
        <v>0.2</v>
      </c>
      <c r="H370">
        <v>0.26</v>
      </c>
      <c r="I370">
        <v>0.23</v>
      </c>
      <c r="L370">
        <v>0.19</v>
      </c>
      <c r="N370">
        <v>0.2</v>
      </c>
      <c r="O370">
        <v>0.25</v>
      </c>
      <c r="P370">
        <v>0.25</v>
      </c>
      <c r="T370">
        <v>18</v>
      </c>
    </row>
    <row r="371" spans="1:20" x14ac:dyDescent="0.2">
      <c r="A371">
        <v>19</v>
      </c>
      <c r="B371">
        <v>0.26</v>
      </c>
      <c r="D371">
        <v>0.2</v>
      </c>
      <c r="E371">
        <v>0.45</v>
      </c>
      <c r="F371">
        <v>0.11</v>
      </c>
      <c r="G371">
        <v>0.11</v>
      </c>
      <c r="I371">
        <v>0.12</v>
      </c>
      <c r="J371">
        <v>0.25</v>
      </c>
      <c r="L371">
        <v>0.17</v>
      </c>
      <c r="M371">
        <v>0.16</v>
      </c>
      <c r="O371">
        <v>0.05</v>
      </c>
      <c r="Q371">
        <v>0.15</v>
      </c>
      <c r="T371">
        <v>19</v>
      </c>
    </row>
    <row r="372" spans="1:20" x14ac:dyDescent="0.2">
      <c r="A372">
        <v>20</v>
      </c>
      <c r="B372">
        <v>0.03</v>
      </c>
      <c r="F372">
        <v>0.02</v>
      </c>
      <c r="G372">
        <v>0.03</v>
      </c>
      <c r="I372">
        <v>0.06</v>
      </c>
      <c r="J372">
        <v>0.13</v>
      </c>
      <c r="L372">
        <v>0.03</v>
      </c>
      <c r="M372">
        <v>0.02</v>
      </c>
      <c r="P372">
        <v>0.19</v>
      </c>
      <c r="Q372">
        <v>7.0000000000000007E-2</v>
      </c>
      <c r="T372">
        <v>20</v>
      </c>
    </row>
    <row r="373" spans="1:20" x14ac:dyDescent="0.2">
      <c r="A373">
        <v>21</v>
      </c>
      <c r="I373">
        <v>0.02</v>
      </c>
      <c r="T373">
        <v>21</v>
      </c>
    </row>
    <row r="374" spans="1:20" x14ac:dyDescent="0.2">
      <c r="A374">
        <v>22</v>
      </c>
      <c r="D374">
        <v>0.1</v>
      </c>
      <c r="F374">
        <v>0.11</v>
      </c>
      <c r="G374">
        <v>0.11</v>
      </c>
      <c r="I374">
        <v>0.05</v>
      </c>
      <c r="L374" t="s">
        <v>33</v>
      </c>
      <c r="N374">
        <v>0.43</v>
      </c>
      <c r="T374">
        <v>22</v>
      </c>
    </row>
    <row r="375" spans="1:20" x14ac:dyDescent="0.2">
      <c r="A375">
        <v>23</v>
      </c>
      <c r="E375">
        <v>0.18</v>
      </c>
      <c r="F375">
        <v>0.02</v>
      </c>
      <c r="G375">
        <v>0.02</v>
      </c>
      <c r="H375">
        <v>0.21</v>
      </c>
      <c r="I375">
        <v>0.16</v>
      </c>
      <c r="J375">
        <v>0.08</v>
      </c>
      <c r="L375">
        <v>0.16</v>
      </c>
      <c r="M375">
        <v>0.08</v>
      </c>
      <c r="O375">
        <v>0.13</v>
      </c>
      <c r="P375">
        <v>0.12</v>
      </c>
      <c r="Q375">
        <v>0.1</v>
      </c>
      <c r="T375">
        <v>23</v>
      </c>
    </row>
    <row r="376" spans="1:20" x14ac:dyDescent="0.2">
      <c r="A376">
        <v>24</v>
      </c>
      <c r="F376">
        <v>0.05</v>
      </c>
      <c r="G376">
        <v>0.01</v>
      </c>
      <c r="H376">
        <v>0.14000000000000001</v>
      </c>
      <c r="I376">
        <v>7.0000000000000007E-2</v>
      </c>
      <c r="J376">
        <v>0.1</v>
      </c>
      <c r="L376">
        <v>0.03</v>
      </c>
      <c r="M376">
        <v>0.02</v>
      </c>
      <c r="O376">
        <v>0.04</v>
      </c>
      <c r="T376">
        <v>24</v>
      </c>
    </row>
    <row r="377" spans="1:20" x14ac:dyDescent="0.2">
      <c r="A377">
        <v>25</v>
      </c>
      <c r="E377">
        <v>0.16</v>
      </c>
      <c r="J377">
        <v>0.06</v>
      </c>
      <c r="M377">
        <v>0.04</v>
      </c>
      <c r="P377">
        <v>0.21</v>
      </c>
      <c r="T377">
        <v>25</v>
      </c>
    </row>
    <row r="378" spans="1:20" x14ac:dyDescent="0.2">
      <c r="A378">
        <v>26</v>
      </c>
      <c r="K378">
        <v>0.26</v>
      </c>
      <c r="T378">
        <v>26</v>
      </c>
    </row>
    <row r="379" spans="1:20" x14ac:dyDescent="0.2">
      <c r="A379">
        <v>27</v>
      </c>
      <c r="T379">
        <v>27</v>
      </c>
    </row>
    <row r="380" spans="1:20" x14ac:dyDescent="0.2">
      <c r="A380">
        <v>28</v>
      </c>
      <c r="T380">
        <v>28</v>
      </c>
    </row>
    <row r="381" spans="1:20" x14ac:dyDescent="0.2">
      <c r="A381">
        <v>29</v>
      </c>
      <c r="N381">
        <v>0.31</v>
      </c>
      <c r="O381">
        <v>0.02</v>
      </c>
      <c r="T381">
        <v>29</v>
      </c>
    </row>
    <row r="382" spans="1:20" x14ac:dyDescent="0.2">
      <c r="A382">
        <v>30</v>
      </c>
      <c r="M382">
        <v>0.02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t="s">
        <v>37</v>
      </c>
      <c r="B384">
        <f t="shared" ref="B384:R384" si="26">SUM(B353:B383)</f>
        <v>0.83000000000000007</v>
      </c>
      <c r="C384">
        <f t="shared" si="26"/>
        <v>0</v>
      </c>
      <c r="D384">
        <f t="shared" si="26"/>
        <v>1.1000000000000001</v>
      </c>
      <c r="E384">
        <f t="shared" si="26"/>
        <v>1.5999999999999999</v>
      </c>
      <c r="F384">
        <f t="shared" si="26"/>
        <v>1.6000000000000003</v>
      </c>
      <c r="G384">
        <f t="shared" si="26"/>
        <v>1</v>
      </c>
      <c r="H384">
        <f t="shared" si="26"/>
        <v>1.3399999999999999</v>
      </c>
      <c r="I384">
        <f t="shared" si="26"/>
        <v>1.27</v>
      </c>
      <c r="J384">
        <f t="shared" si="26"/>
        <v>1.2500000000000002</v>
      </c>
      <c r="K384">
        <f t="shared" si="26"/>
        <v>1.47</v>
      </c>
      <c r="L384">
        <f t="shared" si="26"/>
        <v>1.1100000000000001</v>
      </c>
      <c r="M384">
        <f t="shared" si="26"/>
        <v>1.1800000000000002</v>
      </c>
      <c r="N384">
        <f t="shared" si="26"/>
        <v>1.61</v>
      </c>
      <c r="O384">
        <f t="shared" si="26"/>
        <v>1.31</v>
      </c>
      <c r="P384">
        <f t="shared" si="26"/>
        <v>1.73</v>
      </c>
      <c r="Q384">
        <f t="shared" si="26"/>
        <v>0.9900000000000001</v>
      </c>
      <c r="R384">
        <f t="shared" si="26"/>
        <v>0</v>
      </c>
    </row>
    <row r="386" spans="1:20" x14ac:dyDescent="0.2">
      <c r="A386" s="2" t="s">
        <v>50</v>
      </c>
      <c r="B386" t="s">
        <v>1</v>
      </c>
      <c r="C386" t="s">
        <v>2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44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70</v>
      </c>
      <c r="R386" t="s">
        <v>66</v>
      </c>
    </row>
    <row r="388" spans="1:20" x14ac:dyDescent="0.2">
      <c r="A388">
        <v>1</v>
      </c>
      <c r="N388">
        <v>0.03</v>
      </c>
      <c r="Q388">
        <v>0.08</v>
      </c>
      <c r="T388">
        <v>1</v>
      </c>
    </row>
    <row r="389" spans="1:20" x14ac:dyDescent="0.2">
      <c r="A389">
        <v>2</v>
      </c>
      <c r="B389">
        <v>0.01</v>
      </c>
      <c r="T389">
        <v>2</v>
      </c>
    </row>
    <row r="390" spans="1:20" x14ac:dyDescent="0.2">
      <c r="A390">
        <v>3</v>
      </c>
      <c r="T390">
        <v>3</v>
      </c>
    </row>
    <row r="391" spans="1:20" x14ac:dyDescent="0.2">
      <c r="A391">
        <v>4</v>
      </c>
      <c r="T391">
        <v>4</v>
      </c>
    </row>
    <row r="392" spans="1:20" x14ac:dyDescent="0.2">
      <c r="A392">
        <v>5</v>
      </c>
      <c r="T392">
        <v>5</v>
      </c>
    </row>
    <row r="393" spans="1:20" x14ac:dyDescent="0.2">
      <c r="A393">
        <v>6</v>
      </c>
      <c r="T393">
        <v>6</v>
      </c>
    </row>
    <row r="394" spans="1:20" x14ac:dyDescent="0.2">
      <c r="A394">
        <v>7</v>
      </c>
      <c r="B394">
        <v>0.01</v>
      </c>
      <c r="F394">
        <v>0.19</v>
      </c>
      <c r="G394">
        <v>0.3</v>
      </c>
      <c r="I394">
        <v>0.3</v>
      </c>
      <c r="L394">
        <v>0.18</v>
      </c>
      <c r="M394">
        <v>0.02</v>
      </c>
      <c r="O394">
        <v>0.35</v>
      </c>
      <c r="T394">
        <v>7</v>
      </c>
    </row>
    <row r="395" spans="1:20" x14ac:dyDescent="0.2">
      <c r="A395">
        <v>8</v>
      </c>
      <c r="B395">
        <v>0.04</v>
      </c>
      <c r="E395">
        <v>0.49</v>
      </c>
      <c r="H395">
        <v>0.39</v>
      </c>
      <c r="J395">
        <v>0.25</v>
      </c>
      <c r="M395">
        <v>0.22</v>
      </c>
      <c r="P395">
        <v>0.37</v>
      </c>
      <c r="Q395">
        <v>0.1</v>
      </c>
      <c r="T395">
        <v>8</v>
      </c>
    </row>
    <row r="396" spans="1:20" x14ac:dyDescent="0.2">
      <c r="A396">
        <v>9</v>
      </c>
      <c r="B396">
        <v>0.01</v>
      </c>
      <c r="F396">
        <v>7.0000000000000007E-2</v>
      </c>
      <c r="G396">
        <v>0.08</v>
      </c>
      <c r="H396">
        <v>0.09</v>
      </c>
      <c r="I396">
        <v>0.1</v>
      </c>
      <c r="L396">
        <v>0.08</v>
      </c>
      <c r="O396">
        <v>0.09</v>
      </c>
      <c r="T396">
        <v>9</v>
      </c>
    </row>
    <row r="397" spans="1:20" x14ac:dyDescent="0.2">
      <c r="A397">
        <v>10</v>
      </c>
      <c r="B397">
        <v>0.01</v>
      </c>
      <c r="E397">
        <v>7.0000000000000007E-2</v>
      </c>
      <c r="J397">
        <v>0.09</v>
      </c>
      <c r="K397">
        <v>0.23</v>
      </c>
      <c r="M397">
        <v>0.09</v>
      </c>
      <c r="P397">
        <v>0.03</v>
      </c>
      <c r="Q397">
        <v>0.01</v>
      </c>
      <c r="T397">
        <v>10</v>
      </c>
    </row>
    <row r="398" spans="1:20" x14ac:dyDescent="0.2">
      <c r="A398">
        <v>11</v>
      </c>
      <c r="B398">
        <v>0.03</v>
      </c>
      <c r="G398">
        <v>0.33</v>
      </c>
      <c r="H398">
        <v>0.03</v>
      </c>
      <c r="T398">
        <v>11</v>
      </c>
    </row>
    <row r="399" spans="1:20" x14ac:dyDescent="0.2">
      <c r="A399">
        <v>12</v>
      </c>
      <c r="B399">
        <v>0.03</v>
      </c>
      <c r="T399">
        <v>12</v>
      </c>
    </row>
    <row r="400" spans="1:20" x14ac:dyDescent="0.2">
      <c r="A400">
        <v>13</v>
      </c>
      <c r="T400">
        <v>13</v>
      </c>
    </row>
    <row r="401" spans="1:20" x14ac:dyDescent="0.2">
      <c r="A401">
        <v>14</v>
      </c>
      <c r="B401">
        <v>0.02</v>
      </c>
      <c r="L401">
        <v>0.18</v>
      </c>
      <c r="T401">
        <v>14</v>
      </c>
    </row>
    <row r="402" spans="1:20" x14ac:dyDescent="0.2">
      <c r="A402">
        <v>15</v>
      </c>
      <c r="F402">
        <v>0.32</v>
      </c>
      <c r="G402">
        <v>0.34</v>
      </c>
      <c r="H402">
        <v>0.4</v>
      </c>
      <c r="I402">
        <v>0.25</v>
      </c>
      <c r="J402">
        <v>0.02</v>
      </c>
      <c r="O402">
        <v>0.34</v>
      </c>
      <c r="P402">
        <v>0.43</v>
      </c>
      <c r="T402">
        <v>15</v>
      </c>
    </row>
    <row r="403" spans="1:20" x14ac:dyDescent="0.2">
      <c r="A403">
        <v>16</v>
      </c>
      <c r="B403">
        <v>0.5</v>
      </c>
      <c r="E403">
        <v>0.86</v>
      </c>
      <c r="F403">
        <v>0.26</v>
      </c>
      <c r="G403">
        <v>0.25</v>
      </c>
      <c r="H403">
        <v>0.24</v>
      </c>
      <c r="I403">
        <v>0.28000000000000003</v>
      </c>
      <c r="J403">
        <v>0.56999999999999995</v>
      </c>
      <c r="K403">
        <v>0.33</v>
      </c>
      <c r="L403">
        <v>0.24</v>
      </c>
      <c r="M403">
        <v>0.08</v>
      </c>
      <c r="O403">
        <v>0.15</v>
      </c>
      <c r="Q403">
        <v>0.35</v>
      </c>
      <c r="T403">
        <v>16</v>
      </c>
    </row>
    <row r="404" spans="1:20" x14ac:dyDescent="0.2">
      <c r="A404">
        <v>17</v>
      </c>
      <c r="B404">
        <v>0.04</v>
      </c>
      <c r="E404">
        <v>0.05</v>
      </c>
      <c r="J404">
        <v>0.2</v>
      </c>
      <c r="T404">
        <v>17</v>
      </c>
    </row>
    <row r="405" spans="1:20" x14ac:dyDescent="0.2">
      <c r="A405">
        <v>18</v>
      </c>
      <c r="T405">
        <v>18</v>
      </c>
    </row>
    <row r="406" spans="1:20" x14ac:dyDescent="0.2">
      <c r="A406">
        <v>19</v>
      </c>
      <c r="T406">
        <v>19</v>
      </c>
    </row>
    <row r="407" spans="1:20" x14ac:dyDescent="0.2">
      <c r="A407">
        <v>20</v>
      </c>
      <c r="B407">
        <v>0.03</v>
      </c>
      <c r="F407">
        <v>0.06</v>
      </c>
      <c r="G407">
        <v>0.03</v>
      </c>
      <c r="H407">
        <v>0.02</v>
      </c>
      <c r="I407">
        <v>0.1</v>
      </c>
      <c r="M407">
        <v>0.08</v>
      </c>
      <c r="N407">
        <v>1.17</v>
      </c>
      <c r="T407">
        <v>20</v>
      </c>
    </row>
    <row r="408" spans="1:20" x14ac:dyDescent="0.2">
      <c r="A408">
        <v>21</v>
      </c>
      <c r="J408">
        <v>0.09</v>
      </c>
      <c r="M408">
        <v>0.03</v>
      </c>
      <c r="T408">
        <v>21</v>
      </c>
    </row>
    <row r="409" spans="1:20" x14ac:dyDescent="0.2">
      <c r="A409">
        <v>22</v>
      </c>
      <c r="G409">
        <v>0.08</v>
      </c>
      <c r="H409">
        <v>0.08</v>
      </c>
      <c r="I409">
        <v>0.06</v>
      </c>
      <c r="J409">
        <v>0.02</v>
      </c>
      <c r="O409">
        <v>0.05</v>
      </c>
      <c r="T409">
        <v>22</v>
      </c>
    </row>
    <row r="410" spans="1:20" x14ac:dyDescent="0.2">
      <c r="A410">
        <v>23</v>
      </c>
      <c r="B410">
        <v>0.02</v>
      </c>
      <c r="E410">
        <v>0.1</v>
      </c>
      <c r="M410">
        <v>0.01</v>
      </c>
      <c r="Q410">
        <v>0.1</v>
      </c>
      <c r="T410">
        <v>23</v>
      </c>
    </row>
    <row r="411" spans="1:20" x14ac:dyDescent="0.2">
      <c r="A411">
        <v>24</v>
      </c>
      <c r="J411">
        <v>0.04</v>
      </c>
      <c r="T411">
        <v>24</v>
      </c>
    </row>
    <row r="412" spans="1:20" x14ac:dyDescent="0.2">
      <c r="A412">
        <v>25</v>
      </c>
      <c r="B412">
        <v>0.01</v>
      </c>
      <c r="T412">
        <v>25</v>
      </c>
    </row>
    <row r="413" spans="1:20" x14ac:dyDescent="0.2">
      <c r="A413">
        <v>26</v>
      </c>
      <c r="I413">
        <v>0.05</v>
      </c>
      <c r="K413">
        <v>0.21</v>
      </c>
      <c r="T413">
        <v>26</v>
      </c>
    </row>
    <row r="414" spans="1:20" x14ac:dyDescent="0.2">
      <c r="A414">
        <v>27</v>
      </c>
      <c r="F414">
        <v>0.32</v>
      </c>
      <c r="G414">
        <v>7.0000000000000007E-2</v>
      </c>
      <c r="H414">
        <v>0.06</v>
      </c>
      <c r="I414">
        <v>0.08</v>
      </c>
      <c r="J414">
        <v>0.01</v>
      </c>
      <c r="L414">
        <v>0.08</v>
      </c>
      <c r="M414">
        <v>7.0000000000000007E-2</v>
      </c>
      <c r="N414">
        <v>0.15</v>
      </c>
      <c r="T414">
        <v>27</v>
      </c>
    </row>
    <row r="415" spans="1:20" x14ac:dyDescent="0.2">
      <c r="A415">
        <v>28</v>
      </c>
      <c r="B415">
        <v>0.11</v>
      </c>
      <c r="E415">
        <v>0.37</v>
      </c>
      <c r="I415">
        <v>0.08</v>
      </c>
      <c r="J415">
        <v>0.15</v>
      </c>
      <c r="K415">
        <v>0.1</v>
      </c>
      <c r="M415">
        <v>0.32</v>
      </c>
      <c r="O415">
        <v>0.18</v>
      </c>
      <c r="Q415">
        <v>0.5</v>
      </c>
      <c r="T415">
        <v>28</v>
      </c>
    </row>
    <row r="416" spans="1:20" x14ac:dyDescent="0.2">
      <c r="A416">
        <v>29</v>
      </c>
      <c r="P416">
        <v>0.56000000000000005</v>
      </c>
      <c r="T416">
        <v>29</v>
      </c>
    </row>
    <row r="417" spans="1:20" x14ac:dyDescent="0.2">
      <c r="A417">
        <v>30</v>
      </c>
      <c r="T417">
        <v>30</v>
      </c>
    </row>
    <row r="418" spans="1:20" x14ac:dyDescent="0.2">
      <c r="A418">
        <v>31</v>
      </c>
      <c r="D418">
        <v>0</v>
      </c>
      <c r="T418">
        <v>31</v>
      </c>
    </row>
    <row r="419" spans="1:20" x14ac:dyDescent="0.2">
      <c r="A419" t="s">
        <v>37</v>
      </c>
      <c r="B419">
        <f t="shared" ref="B419:R419" si="27">SUM(B388:B418)</f>
        <v>0.87</v>
      </c>
      <c r="C419">
        <f t="shared" si="27"/>
        <v>0</v>
      </c>
      <c r="D419">
        <f t="shared" si="27"/>
        <v>0</v>
      </c>
      <c r="E419">
        <f t="shared" si="27"/>
        <v>1.94</v>
      </c>
      <c r="F419">
        <f t="shared" si="27"/>
        <v>1.2200000000000002</v>
      </c>
      <c r="G419">
        <f t="shared" si="27"/>
        <v>1.4800000000000002</v>
      </c>
      <c r="H419">
        <f t="shared" si="27"/>
        <v>1.31</v>
      </c>
      <c r="I419">
        <f t="shared" si="27"/>
        <v>1.3000000000000003</v>
      </c>
      <c r="J419">
        <f t="shared" si="27"/>
        <v>1.44</v>
      </c>
      <c r="K419">
        <f t="shared" si="27"/>
        <v>0.87</v>
      </c>
      <c r="L419">
        <f t="shared" si="27"/>
        <v>0.7599999999999999</v>
      </c>
      <c r="M419">
        <f t="shared" si="27"/>
        <v>0.92000000000000015</v>
      </c>
      <c r="N419">
        <f t="shared" si="27"/>
        <v>1.3499999999999999</v>
      </c>
      <c r="O419">
        <f t="shared" si="27"/>
        <v>1.1600000000000001</v>
      </c>
      <c r="P419">
        <f t="shared" si="27"/>
        <v>1.3900000000000001</v>
      </c>
      <c r="Q419">
        <f t="shared" si="27"/>
        <v>1.1400000000000001</v>
      </c>
      <c r="R419">
        <f t="shared" si="27"/>
        <v>0</v>
      </c>
    </row>
    <row r="424" spans="1:20" x14ac:dyDescent="0.2">
      <c r="A424">
        <v>1997</v>
      </c>
    </row>
    <row r="425" spans="1:20" x14ac:dyDescent="0.2">
      <c r="A425" t="s">
        <v>0</v>
      </c>
      <c r="B425">
        <f t="shared" ref="B425:S425" si="28">B34</f>
        <v>1.5100000000000002</v>
      </c>
      <c r="C425">
        <f t="shared" si="28"/>
        <v>1.9300000000000002</v>
      </c>
      <c r="D425">
        <f t="shared" si="28"/>
        <v>1.3399999999999999</v>
      </c>
      <c r="E425">
        <f t="shared" si="28"/>
        <v>2.2400000000000002</v>
      </c>
      <c r="F425">
        <f t="shared" si="28"/>
        <v>2.3600000000000003</v>
      </c>
      <c r="G425">
        <f t="shared" si="28"/>
        <v>1.95</v>
      </c>
      <c r="H425">
        <f t="shared" si="28"/>
        <v>1.59</v>
      </c>
      <c r="I425">
        <f t="shared" si="28"/>
        <v>2.1100000000000003</v>
      </c>
      <c r="J425">
        <f t="shared" si="28"/>
        <v>2.2100000000000004</v>
      </c>
      <c r="K425">
        <f t="shared" si="28"/>
        <v>3.0700000000000003</v>
      </c>
      <c r="L425">
        <f t="shared" si="28"/>
        <v>1.9200000000000002</v>
      </c>
      <c r="M425">
        <f t="shared" si="28"/>
        <v>2.48</v>
      </c>
      <c r="N425">
        <f t="shared" si="28"/>
        <v>2.15</v>
      </c>
      <c r="O425">
        <f t="shared" si="28"/>
        <v>1.79</v>
      </c>
      <c r="P425">
        <f t="shared" si="28"/>
        <v>2.5700000000000003</v>
      </c>
      <c r="Q425">
        <f t="shared" si="28"/>
        <v>2.5499999999999998</v>
      </c>
      <c r="R425">
        <f t="shared" si="28"/>
        <v>0</v>
      </c>
      <c r="S425">
        <f t="shared" si="28"/>
        <v>0</v>
      </c>
    </row>
    <row r="426" spans="1:20" x14ac:dyDescent="0.2">
      <c r="A426" t="s">
        <v>38</v>
      </c>
      <c r="B426">
        <f t="shared" ref="B426:S426" si="29">B69</f>
        <v>0.71</v>
      </c>
      <c r="C426">
        <f t="shared" si="29"/>
        <v>1.32</v>
      </c>
      <c r="D426">
        <f t="shared" si="29"/>
        <v>1.1199999999999999</v>
      </c>
      <c r="E426">
        <f t="shared" si="29"/>
        <v>1.7899999999999998</v>
      </c>
      <c r="F426">
        <f t="shared" si="29"/>
        <v>1.48</v>
      </c>
      <c r="G426">
        <f t="shared" si="29"/>
        <v>1.4300000000000002</v>
      </c>
      <c r="H426">
        <f t="shared" si="29"/>
        <v>0.45</v>
      </c>
      <c r="I426">
        <f t="shared" si="29"/>
        <v>1</v>
      </c>
      <c r="J426">
        <f t="shared" si="29"/>
        <v>1.0900000000000001</v>
      </c>
      <c r="K426">
        <f t="shared" si="29"/>
        <v>1.45</v>
      </c>
      <c r="L426">
        <f t="shared" si="29"/>
        <v>0.64000000000000012</v>
      </c>
      <c r="M426">
        <f t="shared" si="29"/>
        <v>1.48</v>
      </c>
      <c r="N426">
        <f t="shared" si="29"/>
        <v>1.1600000000000001</v>
      </c>
      <c r="O426">
        <f t="shared" si="29"/>
        <v>1.07</v>
      </c>
      <c r="P426">
        <f t="shared" si="29"/>
        <v>1.42</v>
      </c>
      <c r="Q426">
        <f t="shared" si="29"/>
        <v>0.57999999999999996</v>
      </c>
      <c r="R426">
        <f t="shared" si="29"/>
        <v>0</v>
      </c>
      <c r="S426">
        <f t="shared" si="29"/>
        <v>0</v>
      </c>
    </row>
    <row r="427" spans="1:20" x14ac:dyDescent="0.2">
      <c r="A427" t="s">
        <v>40</v>
      </c>
      <c r="B427">
        <f t="shared" ref="B427:S427" si="30">B104</f>
        <v>1.2400000000000002</v>
      </c>
      <c r="C427">
        <f t="shared" si="30"/>
        <v>2.1599999999999997</v>
      </c>
      <c r="D427">
        <f t="shared" si="30"/>
        <v>1.56</v>
      </c>
      <c r="E427">
        <f t="shared" si="30"/>
        <v>1.7700000000000002</v>
      </c>
      <c r="F427">
        <f t="shared" si="30"/>
        <v>1.27</v>
      </c>
      <c r="G427">
        <f t="shared" si="30"/>
        <v>1.63</v>
      </c>
      <c r="H427">
        <f t="shared" si="30"/>
        <v>1.9000000000000004</v>
      </c>
      <c r="I427">
        <f t="shared" si="30"/>
        <v>2.33</v>
      </c>
      <c r="J427">
        <f t="shared" si="30"/>
        <v>1.6600000000000004</v>
      </c>
      <c r="K427">
        <f t="shared" si="30"/>
        <v>1.7300000000000002</v>
      </c>
      <c r="L427">
        <f t="shared" si="30"/>
        <v>1.8500000000000003</v>
      </c>
      <c r="M427">
        <f t="shared" si="30"/>
        <v>2.08</v>
      </c>
      <c r="N427">
        <f t="shared" si="30"/>
        <v>1.64</v>
      </c>
      <c r="O427">
        <f t="shared" si="30"/>
        <v>1.41</v>
      </c>
      <c r="P427">
        <f t="shared" si="30"/>
        <v>1.4699999999999998</v>
      </c>
      <c r="Q427">
        <f t="shared" si="30"/>
        <v>2.9899999999999998</v>
      </c>
      <c r="R427">
        <f t="shared" si="30"/>
        <v>0</v>
      </c>
      <c r="S427">
        <f t="shared" si="30"/>
        <v>0</v>
      </c>
    </row>
    <row r="428" spans="1:20" x14ac:dyDescent="0.2">
      <c r="A428" t="s">
        <v>41</v>
      </c>
      <c r="B428">
        <f t="shared" ref="B428:S428" si="31">B139</f>
        <v>2.15</v>
      </c>
      <c r="C428">
        <f t="shared" si="31"/>
        <v>2.4500000000000002</v>
      </c>
      <c r="D428">
        <f t="shared" si="31"/>
        <v>3.0300000000000002</v>
      </c>
      <c r="E428">
        <f t="shared" si="31"/>
        <v>3.42</v>
      </c>
      <c r="F428">
        <f t="shared" si="31"/>
        <v>3.78</v>
      </c>
      <c r="G428">
        <f t="shared" si="31"/>
        <v>2.61</v>
      </c>
      <c r="H428">
        <f t="shared" si="31"/>
        <v>2.5499999999999998</v>
      </c>
      <c r="I428">
        <f t="shared" si="31"/>
        <v>2.67</v>
      </c>
      <c r="J428">
        <f t="shared" si="31"/>
        <v>2.31</v>
      </c>
      <c r="K428">
        <f t="shared" si="31"/>
        <v>3.46</v>
      </c>
      <c r="L428">
        <f t="shared" si="31"/>
        <v>2.84</v>
      </c>
      <c r="M428">
        <f t="shared" si="31"/>
        <v>2.3500000000000005</v>
      </c>
      <c r="N428">
        <f t="shared" si="31"/>
        <v>2.3099999999999996</v>
      </c>
      <c r="O428">
        <f t="shared" si="31"/>
        <v>3.0000000000000004</v>
      </c>
      <c r="P428">
        <f t="shared" si="31"/>
        <v>2.8899999999999997</v>
      </c>
      <c r="Q428">
        <f t="shared" si="31"/>
        <v>2.5200000000000005</v>
      </c>
      <c r="R428">
        <f t="shared" si="31"/>
        <v>0</v>
      </c>
      <c r="S428">
        <f t="shared" si="31"/>
        <v>0</v>
      </c>
    </row>
    <row r="429" spans="1:20" x14ac:dyDescent="0.2">
      <c r="A429" t="s">
        <v>42</v>
      </c>
      <c r="B429">
        <f t="shared" ref="B429:S429" si="32">B174</f>
        <v>1.6400000000000003</v>
      </c>
      <c r="C429">
        <f t="shared" si="32"/>
        <v>2.02</v>
      </c>
      <c r="D429">
        <f t="shared" si="32"/>
        <v>2.1799999999999997</v>
      </c>
      <c r="E429">
        <f t="shared" si="32"/>
        <v>2.67</v>
      </c>
      <c r="F429">
        <f t="shared" si="32"/>
        <v>2.19</v>
      </c>
      <c r="G429">
        <f t="shared" si="32"/>
        <v>2.14</v>
      </c>
      <c r="H429">
        <f t="shared" si="32"/>
        <v>2.2800000000000002</v>
      </c>
      <c r="I429">
        <f t="shared" si="32"/>
        <v>2.54</v>
      </c>
      <c r="J429">
        <f t="shared" si="32"/>
        <v>1.1400000000000001</v>
      </c>
      <c r="K429">
        <f t="shared" si="32"/>
        <v>2.52</v>
      </c>
      <c r="L429">
        <f t="shared" si="32"/>
        <v>2.2600000000000002</v>
      </c>
      <c r="M429">
        <f t="shared" si="32"/>
        <v>1.26</v>
      </c>
      <c r="N429">
        <f t="shared" si="32"/>
        <v>1.79</v>
      </c>
      <c r="O429">
        <f t="shared" si="32"/>
        <v>1.9500000000000002</v>
      </c>
      <c r="P429">
        <f t="shared" si="32"/>
        <v>2.52</v>
      </c>
      <c r="Q429">
        <f t="shared" si="32"/>
        <v>1.58</v>
      </c>
      <c r="R429">
        <f t="shared" si="32"/>
        <v>0</v>
      </c>
      <c r="S429">
        <f t="shared" si="32"/>
        <v>0</v>
      </c>
    </row>
    <row r="430" spans="1:20" x14ac:dyDescent="0.2">
      <c r="A430" t="s">
        <v>43</v>
      </c>
      <c r="B430">
        <f t="shared" ref="B430:S430" si="33">B209</f>
        <v>0.47000000000000003</v>
      </c>
      <c r="C430">
        <f t="shared" si="33"/>
        <v>0.59</v>
      </c>
      <c r="D430">
        <f t="shared" si="33"/>
        <v>0.5</v>
      </c>
      <c r="E430">
        <f t="shared" si="33"/>
        <v>0.80999999999999994</v>
      </c>
      <c r="F430">
        <f t="shared" si="33"/>
        <v>1.21</v>
      </c>
      <c r="G430">
        <f t="shared" si="33"/>
        <v>0.64</v>
      </c>
      <c r="H430">
        <f t="shared" si="33"/>
        <v>0.49</v>
      </c>
      <c r="I430">
        <f t="shared" si="33"/>
        <v>0.72</v>
      </c>
      <c r="J430">
        <f t="shared" si="33"/>
        <v>0.83000000000000007</v>
      </c>
      <c r="K430">
        <f t="shared" si="33"/>
        <v>0.63000000000000012</v>
      </c>
      <c r="L430">
        <f t="shared" si="33"/>
        <v>0.38999999999999996</v>
      </c>
      <c r="M430">
        <f t="shared" si="33"/>
        <v>0.84000000000000008</v>
      </c>
      <c r="N430">
        <f t="shared" si="33"/>
        <v>0.64</v>
      </c>
      <c r="O430">
        <f t="shared" si="33"/>
        <v>0.60000000000000009</v>
      </c>
      <c r="P430">
        <f t="shared" si="33"/>
        <v>0.98</v>
      </c>
      <c r="Q430">
        <f t="shared" si="33"/>
        <v>1.03</v>
      </c>
      <c r="R430">
        <f t="shared" si="33"/>
        <v>0</v>
      </c>
      <c r="S430">
        <f t="shared" si="33"/>
        <v>0</v>
      </c>
    </row>
    <row r="431" spans="1:20" x14ac:dyDescent="0.2">
      <c r="A431" t="s">
        <v>45</v>
      </c>
      <c r="B431">
        <f t="shared" ref="B431:S431" si="34">B244</f>
        <v>0.63</v>
      </c>
      <c r="C431">
        <f t="shared" si="34"/>
        <v>0</v>
      </c>
      <c r="D431">
        <f t="shared" si="34"/>
        <v>0.7400000000000001</v>
      </c>
      <c r="E431">
        <f t="shared" si="34"/>
        <v>0.73000000000000009</v>
      </c>
      <c r="F431">
        <f t="shared" si="34"/>
        <v>1.1400000000000001</v>
      </c>
      <c r="G431">
        <f t="shared" si="34"/>
        <v>0</v>
      </c>
      <c r="H431">
        <f t="shared" si="34"/>
        <v>0.69</v>
      </c>
      <c r="I431">
        <f t="shared" si="34"/>
        <v>0.70000000000000007</v>
      </c>
      <c r="J431">
        <f t="shared" si="34"/>
        <v>0.63</v>
      </c>
      <c r="K431">
        <f t="shared" si="34"/>
        <v>0</v>
      </c>
      <c r="L431">
        <f t="shared" si="34"/>
        <v>0.66</v>
      </c>
      <c r="M431">
        <f t="shared" si="34"/>
        <v>0.84</v>
      </c>
      <c r="N431">
        <f t="shared" si="34"/>
        <v>0.51</v>
      </c>
      <c r="O431">
        <f t="shared" si="34"/>
        <v>0.57999999999999996</v>
      </c>
      <c r="P431">
        <f t="shared" si="34"/>
        <v>0.76</v>
      </c>
      <c r="Q431">
        <f t="shared" si="34"/>
        <v>0.7400000000000001</v>
      </c>
      <c r="R431">
        <f t="shared" si="34"/>
        <v>0</v>
      </c>
      <c r="S431">
        <f t="shared" si="34"/>
        <v>0</v>
      </c>
    </row>
    <row r="432" spans="1:20" x14ac:dyDescent="0.2">
      <c r="A432" t="s">
        <v>58</v>
      </c>
      <c r="B432">
        <f t="shared" ref="B432:S432" si="35">B279</f>
        <v>0.02</v>
      </c>
      <c r="C432">
        <f t="shared" si="35"/>
        <v>0</v>
      </c>
      <c r="D432">
        <f t="shared" si="35"/>
        <v>0.15000000000000002</v>
      </c>
      <c r="E432">
        <f t="shared" si="35"/>
        <v>0.01</v>
      </c>
      <c r="F432">
        <f t="shared" si="35"/>
        <v>0.18</v>
      </c>
      <c r="G432">
        <f t="shared" si="35"/>
        <v>0</v>
      </c>
      <c r="H432">
        <f t="shared" si="35"/>
        <v>0.12</v>
      </c>
      <c r="I432">
        <f t="shared" si="35"/>
        <v>0.05</v>
      </c>
      <c r="J432">
        <f t="shared" si="35"/>
        <v>0.02</v>
      </c>
      <c r="K432">
        <f t="shared" si="35"/>
        <v>0</v>
      </c>
      <c r="L432">
        <f t="shared" si="35"/>
        <v>0</v>
      </c>
      <c r="M432">
        <f t="shared" si="35"/>
        <v>0.43</v>
      </c>
      <c r="N432">
        <f t="shared" si="35"/>
        <v>0</v>
      </c>
      <c r="O432">
        <f t="shared" si="35"/>
        <v>0</v>
      </c>
      <c r="P432">
        <f t="shared" si="35"/>
        <v>0</v>
      </c>
      <c r="Q432">
        <f t="shared" si="35"/>
        <v>0.46</v>
      </c>
      <c r="R432">
        <f t="shared" si="35"/>
        <v>0.06</v>
      </c>
      <c r="S432">
        <f t="shared" si="35"/>
        <v>0</v>
      </c>
    </row>
    <row r="433" spans="1:26" x14ac:dyDescent="0.2">
      <c r="A433" t="s">
        <v>59</v>
      </c>
      <c r="B433">
        <f t="shared" ref="B433:S433" si="36">B314</f>
        <v>0.67</v>
      </c>
      <c r="C433">
        <f t="shared" si="36"/>
        <v>0</v>
      </c>
      <c r="D433">
        <f t="shared" si="36"/>
        <v>0.76</v>
      </c>
      <c r="E433">
        <f t="shared" si="36"/>
        <v>1.0099999999999998</v>
      </c>
      <c r="F433">
        <f t="shared" si="36"/>
        <v>0.94000000000000006</v>
      </c>
      <c r="G433">
        <f t="shared" si="36"/>
        <v>0.41000000000000003</v>
      </c>
      <c r="H433">
        <f t="shared" si="36"/>
        <v>0.21</v>
      </c>
      <c r="I433">
        <f t="shared" si="36"/>
        <v>0.84</v>
      </c>
      <c r="J433">
        <f t="shared" si="36"/>
        <v>0</v>
      </c>
      <c r="K433">
        <f t="shared" si="36"/>
        <v>0</v>
      </c>
      <c r="L433">
        <f t="shared" si="36"/>
        <v>0</v>
      </c>
      <c r="M433">
        <f t="shared" si="36"/>
        <v>0.89</v>
      </c>
      <c r="N433">
        <f t="shared" si="36"/>
        <v>0</v>
      </c>
      <c r="O433">
        <f t="shared" si="36"/>
        <v>0.88000000000000012</v>
      </c>
      <c r="P433">
        <f t="shared" si="36"/>
        <v>0.81000000000000016</v>
      </c>
      <c r="Q433">
        <f t="shared" si="36"/>
        <v>0.8600000000000001</v>
      </c>
      <c r="R433">
        <f t="shared" si="36"/>
        <v>0</v>
      </c>
      <c r="S433">
        <f t="shared" si="36"/>
        <v>0</v>
      </c>
    </row>
    <row r="434" spans="1:26" x14ac:dyDescent="0.2">
      <c r="A434" t="s">
        <v>60</v>
      </c>
      <c r="B434">
        <f t="shared" ref="B434:S434" si="37">B349</f>
        <v>2.33</v>
      </c>
      <c r="C434">
        <f t="shared" si="37"/>
        <v>0</v>
      </c>
      <c r="D434">
        <f t="shared" si="37"/>
        <v>2.37</v>
      </c>
      <c r="E434">
        <f t="shared" si="37"/>
        <v>3.1900000000000004</v>
      </c>
      <c r="F434">
        <f t="shared" si="37"/>
        <v>3.04</v>
      </c>
      <c r="G434">
        <f t="shared" si="37"/>
        <v>2.46</v>
      </c>
      <c r="H434">
        <f t="shared" si="37"/>
        <v>2.65</v>
      </c>
      <c r="I434">
        <f t="shared" si="37"/>
        <v>2.6500000000000004</v>
      </c>
      <c r="J434">
        <f t="shared" si="37"/>
        <v>2.4</v>
      </c>
      <c r="K434">
        <f t="shared" si="37"/>
        <v>3</v>
      </c>
      <c r="L434">
        <f t="shared" si="37"/>
        <v>1.83</v>
      </c>
      <c r="M434">
        <f t="shared" si="37"/>
        <v>2.52</v>
      </c>
      <c r="N434">
        <f t="shared" si="37"/>
        <v>2.08</v>
      </c>
      <c r="O434">
        <f t="shared" si="37"/>
        <v>2.4900000000000002</v>
      </c>
      <c r="P434">
        <f t="shared" si="37"/>
        <v>3.0199999999999996</v>
      </c>
      <c r="Q434">
        <f t="shared" si="37"/>
        <v>2.76</v>
      </c>
      <c r="R434">
        <f t="shared" si="37"/>
        <v>0</v>
      </c>
      <c r="S434">
        <f t="shared" si="37"/>
        <v>0</v>
      </c>
    </row>
    <row r="435" spans="1:26" x14ac:dyDescent="0.2">
      <c r="A435" t="s">
        <v>61</v>
      </c>
      <c r="B435">
        <f t="shared" ref="B435:S435" si="38">B384</f>
        <v>0.83000000000000007</v>
      </c>
      <c r="C435">
        <f t="shared" si="38"/>
        <v>0</v>
      </c>
      <c r="D435">
        <f t="shared" si="38"/>
        <v>1.1000000000000001</v>
      </c>
      <c r="E435">
        <f t="shared" si="38"/>
        <v>1.5999999999999999</v>
      </c>
      <c r="F435">
        <f t="shared" si="38"/>
        <v>1.6000000000000003</v>
      </c>
      <c r="G435">
        <f t="shared" si="38"/>
        <v>1</v>
      </c>
      <c r="H435">
        <f t="shared" si="38"/>
        <v>1.3399999999999999</v>
      </c>
      <c r="I435">
        <f t="shared" si="38"/>
        <v>1.27</v>
      </c>
      <c r="J435">
        <f t="shared" si="38"/>
        <v>1.2500000000000002</v>
      </c>
      <c r="K435">
        <f t="shared" si="38"/>
        <v>1.47</v>
      </c>
      <c r="L435">
        <f t="shared" si="38"/>
        <v>1.1100000000000001</v>
      </c>
      <c r="M435">
        <f t="shared" si="38"/>
        <v>1.1800000000000002</v>
      </c>
      <c r="N435">
        <f t="shared" si="38"/>
        <v>1.61</v>
      </c>
      <c r="O435">
        <f t="shared" si="38"/>
        <v>1.31</v>
      </c>
      <c r="P435">
        <f t="shared" si="38"/>
        <v>1.73</v>
      </c>
      <c r="Q435">
        <f t="shared" si="38"/>
        <v>0.9900000000000001</v>
      </c>
      <c r="R435">
        <f t="shared" si="38"/>
        <v>0</v>
      </c>
      <c r="S435">
        <f t="shared" si="38"/>
        <v>0</v>
      </c>
    </row>
    <row r="436" spans="1:26" x14ac:dyDescent="0.2">
      <c r="A436" t="s">
        <v>62</v>
      </c>
      <c r="B436">
        <f t="shared" ref="B436:S436" si="39">B419</f>
        <v>0.87</v>
      </c>
      <c r="C436">
        <f t="shared" si="39"/>
        <v>0</v>
      </c>
      <c r="D436">
        <f t="shared" si="39"/>
        <v>0</v>
      </c>
      <c r="E436">
        <f t="shared" si="39"/>
        <v>1.94</v>
      </c>
      <c r="F436">
        <f t="shared" si="39"/>
        <v>1.2200000000000002</v>
      </c>
      <c r="G436">
        <f t="shared" si="39"/>
        <v>1.4800000000000002</v>
      </c>
      <c r="H436">
        <f t="shared" si="39"/>
        <v>1.31</v>
      </c>
      <c r="I436">
        <f t="shared" si="39"/>
        <v>1.3000000000000003</v>
      </c>
      <c r="J436">
        <f t="shared" si="39"/>
        <v>1.44</v>
      </c>
      <c r="K436">
        <f t="shared" si="39"/>
        <v>0.87</v>
      </c>
      <c r="L436">
        <f t="shared" si="39"/>
        <v>0.7599999999999999</v>
      </c>
      <c r="M436">
        <f t="shared" si="39"/>
        <v>0.92000000000000015</v>
      </c>
      <c r="N436">
        <f t="shared" si="39"/>
        <v>1.3499999999999999</v>
      </c>
      <c r="O436">
        <f t="shared" si="39"/>
        <v>1.1600000000000001</v>
      </c>
      <c r="P436">
        <f t="shared" si="39"/>
        <v>1.3900000000000001</v>
      </c>
      <c r="Q436">
        <f t="shared" si="39"/>
        <v>1.1400000000000001</v>
      </c>
      <c r="R436">
        <f t="shared" si="39"/>
        <v>0</v>
      </c>
      <c r="S436">
        <f t="shared" si="39"/>
        <v>0</v>
      </c>
    </row>
    <row r="438" spans="1:26" x14ac:dyDescent="0.2">
      <c r="B438">
        <f t="shared" ref="B438:S438" si="40">SUM(B425:B436)</f>
        <v>13.07</v>
      </c>
      <c r="C438">
        <f t="shared" si="40"/>
        <v>10.47</v>
      </c>
      <c r="D438">
        <f t="shared" si="40"/>
        <v>14.85</v>
      </c>
      <c r="E438">
        <f t="shared" si="40"/>
        <v>21.180000000000003</v>
      </c>
      <c r="F438">
        <f t="shared" si="40"/>
        <v>20.41</v>
      </c>
      <c r="G438">
        <f t="shared" si="40"/>
        <v>15.75</v>
      </c>
      <c r="H438">
        <f t="shared" si="40"/>
        <v>15.58</v>
      </c>
      <c r="I438">
        <f t="shared" si="40"/>
        <v>18.18</v>
      </c>
      <c r="J438">
        <f t="shared" si="40"/>
        <v>14.980000000000002</v>
      </c>
      <c r="K438">
        <f t="shared" si="40"/>
        <v>18.200000000000003</v>
      </c>
      <c r="L438">
        <f t="shared" si="40"/>
        <v>14.260000000000002</v>
      </c>
      <c r="M438">
        <f t="shared" si="40"/>
        <v>17.270000000000003</v>
      </c>
      <c r="N438">
        <f t="shared" si="40"/>
        <v>15.24</v>
      </c>
      <c r="O438">
        <f t="shared" si="40"/>
        <v>16.240000000000002</v>
      </c>
      <c r="P438">
        <f t="shared" si="40"/>
        <v>19.559999999999999</v>
      </c>
      <c r="Q438">
        <f t="shared" si="40"/>
        <v>18.2</v>
      </c>
      <c r="R438">
        <f t="shared" si="40"/>
        <v>0.06</v>
      </c>
      <c r="S438">
        <f t="shared" si="40"/>
        <v>0</v>
      </c>
    </row>
    <row r="440" spans="1:26" x14ac:dyDescent="0.2">
      <c r="A440" t="s">
        <v>160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'1996'!B433</f>
        <v>0.84000000000000008</v>
      </c>
      <c r="C442">
        <f>'1996'!C433</f>
        <v>0.5</v>
      </c>
      <c r="D442">
        <f>'1996'!D433</f>
        <v>0.8</v>
      </c>
      <c r="E442">
        <f>'1996'!E433</f>
        <v>1.2300000000000002</v>
      </c>
      <c r="F442">
        <f>'1996'!F433</f>
        <v>0.83000000000000007</v>
      </c>
      <c r="G442">
        <f>'1996'!G433</f>
        <v>0.94000000000000006</v>
      </c>
      <c r="H442">
        <f>'1996'!H433</f>
        <v>0.85000000000000009</v>
      </c>
      <c r="I442">
        <f>'1996'!I433</f>
        <v>1.1400000000000001</v>
      </c>
      <c r="J442">
        <f>'1996'!J433</f>
        <v>0.59000000000000008</v>
      </c>
      <c r="K442">
        <f>'1996'!K433</f>
        <v>1.24</v>
      </c>
      <c r="L442">
        <f>'1996'!L433</f>
        <v>0.62</v>
      </c>
      <c r="M442">
        <f>'1996'!M433</f>
        <v>0.57000000000000006</v>
      </c>
      <c r="N442">
        <f>'1996'!N433</f>
        <v>0.91</v>
      </c>
      <c r="O442">
        <f>'1996'!O433</f>
        <v>0.9</v>
      </c>
      <c r="P442">
        <f>'1996'!P433</f>
        <v>1.26</v>
      </c>
      <c r="Q442">
        <f>'1996'!Q433</f>
        <v>0.58000000000000007</v>
      </c>
      <c r="R442">
        <f>'1996'!R433</f>
        <v>0</v>
      </c>
      <c r="S442">
        <f>'1996'!S433</f>
        <v>0.83000000000000007</v>
      </c>
      <c r="T442">
        <f>'1996'!T433</f>
        <v>0</v>
      </c>
      <c r="U442">
        <f>'1996'!U433</f>
        <v>0</v>
      </c>
      <c r="V442">
        <f>'1996'!V433</f>
        <v>0</v>
      </c>
      <c r="W442">
        <f>'1996'!W433</f>
        <v>0</v>
      </c>
      <c r="X442">
        <f>'1996'!X433</f>
        <v>0</v>
      </c>
      <c r="Y442">
        <f>'1996'!Y433</f>
        <v>0</v>
      </c>
      <c r="Z442">
        <f>'1996'!Z433</f>
        <v>0</v>
      </c>
    </row>
    <row r="443" spans="1:26" x14ac:dyDescent="0.2">
      <c r="A443" t="s">
        <v>104</v>
      </c>
      <c r="B443">
        <f>'1996'!B434</f>
        <v>2.1399999999999997</v>
      </c>
      <c r="C443">
        <f>'1996'!C434</f>
        <v>2.0300000000000002</v>
      </c>
      <c r="D443">
        <f>'1996'!D434</f>
        <v>1.9</v>
      </c>
      <c r="E443">
        <f>'1996'!E434</f>
        <v>3.0199999999999996</v>
      </c>
      <c r="F443">
        <f>'1996'!F434</f>
        <v>2.2799999999999998</v>
      </c>
      <c r="G443">
        <f>'1996'!G434</f>
        <v>2.1800000000000002</v>
      </c>
      <c r="H443">
        <f>'1996'!H434</f>
        <v>2.5500000000000003</v>
      </c>
      <c r="I443">
        <f>'1996'!I434</f>
        <v>2.61</v>
      </c>
      <c r="J443">
        <f>'1996'!J434</f>
        <v>2.58</v>
      </c>
      <c r="K443">
        <f>'1996'!K434</f>
        <v>2.3899999999999997</v>
      </c>
      <c r="L443">
        <f>'1996'!L434</f>
        <v>1.8199999999999998</v>
      </c>
      <c r="M443">
        <f>'1996'!M434</f>
        <v>1.7</v>
      </c>
      <c r="N443">
        <f>'1996'!N434</f>
        <v>2.4899999999999998</v>
      </c>
      <c r="O443">
        <f>'1996'!O434</f>
        <v>1.9</v>
      </c>
      <c r="P443">
        <f>'1996'!P434</f>
        <v>2.8200000000000003</v>
      </c>
      <c r="Q443">
        <f>'1996'!Q434</f>
        <v>2.0300000000000002</v>
      </c>
      <c r="R443">
        <f>'1996'!R434</f>
        <v>0</v>
      </c>
      <c r="S443">
        <f>'1996'!S434</f>
        <v>0</v>
      </c>
      <c r="T443">
        <f>'1996'!T434</f>
        <v>0</v>
      </c>
      <c r="U443">
        <f>'1996'!U434</f>
        <v>0</v>
      </c>
      <c r="V443">
        <f>'1996'!V434</f>
        <v>0</v>
      </c>
      <c r="W443">
        <f>'1996'!W434</f>
        <v>0</v>
      </c>
      <c r="X443">
        <f>'1996'!X434</f>
        <v>0</v>
      </c>
      <c r="Y443">
        <f>'1996'!Y434</f>
        <v>0</v>
      </c>
      <c r="Z443">
        <f>'1996'!Z434</f>
        <v>0</v>
      </c>
    </row>
    <row r="444" spans="1:26" x14ac:dyDescent="0.2">
      <c r="A444" t="s">
        <v>61</v>
      </c>
      <c r="B444">
        <f>'1996'!B435</f>
        <v>2.8199999999999994</v>
      </c>
      <c r="C444">
        <f>'1996'!C435</f>
        <v>2.75</v>
      </c>
      <c r="D444">
        <f>'1996'!D435</f>
        <v>3.0700000000000003</v>
      </c>
      <c r="E444">
        <f>'1996'!E435</f>
        <v>3.4899999999999998</v>
      </c>
      <c r="F444">
        <f>'1996'!F435</f>
        <v>2.83</v>
      </c>
      <c r="G444">
        <f>'1996'!G435</f>
        <v>1.78</v>
      </c>
      <c r="H444">
        <f>'1996'!H435</f>
        <v>3.27</v>
      </c>
      <c r="I444">
        <f>'1996'!I435</f>
        <v>4</v>
      </c>
      <c r="J444">
        <f>'1996'!J435</f>
        <v>3.4200000000000004</v>
      </c>
      <c r="K444">
        <f>'1996'!K435</f>
        <v>2.73</v>
      </c>
      <c r="L444">
        <f>'1996'!L435</f>
        <v>3.3699999999999997</v>
      </c>
      <c r="M444">
        <f>'1996'!M435</f>
        <v>2.67</v>
      </c>
      <c r="N444">
        <f>'1996'!N435</f>
        <v>2.75</v>
      </c>
      <c r="O444">
        <f>'1996'!O435</f>
        <v>2.9400000000000004</v>
      </c>
      <c r="P444">
        <f>'1996'!P435</f>
        <v>3.5100000000000007</v>
      </c>
      <c r="Q444">
        <f>'1996'!Q435</f>
        <v>0</v>
      </c>
      <c r="R444">
        <f>'1996'!R435</f>
        <v>0</v>
      </c>
      <c r="S444">
        <f>'1996'!S435</f>
        <v>0</v>
      </c>
      <c r="T444">
        <f>'1996'!T435</f>
        <v>0</v>
      </c>
      <c r="U444">
        <f>'1996'!U435</f>
        <v>0</v>
      </c>
      <c r="V444">
        <f>'1996'!V435</f>
        <v>0</v>
      </c>
      <c r="W444">
        <f>'1996'!W435</f>
        <v>0</v>
      </c>
      <c r="X444">
        <f>'1996'!X435</f>
        <v>0</v>
      </c>
      <c r="Y444">
        <f>'1996'!Y435</f>
        <v>0</v>
      </c>
      <c r="Z444">
        <f>'1996'!Z435</f>
        <v>0</v>
      </c>
    </row>
    <row r="445" spans="1:26" x14ac:dyDescent="0.2">
      <c r="A445" t="s">
        <v>62</v>
      </c>
      <c r="B445">
        <f>'1996'!B436</f>
        <v>1.8199999999999998</v>
      </c>
      <c r="C445">
        <f>'1996'!C436</f>
        <v>6.23</v>
      </c>
      <c r="D445">
        <f>'1996'!D436</f>
        <v>4.9200000000000008</v>
      </c>
      <c r="E445">
        <f>'1996'!E436</f>
        <v>5.98</v>
      </c>
      <c r="F445">
        <f>'1996'!F436</f>
        <v>4.2699999999999996</v>
      </c>
      <c r="G445">
        <f>'1996'!G436</f>
        <v>3.46</v>
      </c>
      <c r="H445">
        <f>'1996'!H436</f>
        <v>4.8099999999999996</v>
      </c>
      <c r="I445">
        <f>'1996'!I436</f>
        <v>5.9700000000000006</v>
      </c>
      <c r="J445">
        <f>'1996'!J436</f>
        <v>3.8</v>
      </c>
      <c r="K445">
        <f>'1996'!K436</f>
        <v>2.8999999999999995</v>
      </c>
      <c r="L445">
        <f>'1996'!L436</f>
        <v>5.0400000000000009</v>
      </c>
      <c r="M445">
        <f>'1996'!M436</f>
        <v>4.17</v>
      </c>
      <c r="N445">
        <f>'1996'!N436</f>
        <v>4.55</v>
      </c>
      <c r="O445">
        <f>'1996'!O436</f>
        <v>4.8599999999999994</v>
      </c>
      <c r="P445">
        <f>'1996'!P436</f>
        <v>6.0900000000000007</v>
      </c>
      <c r="Q445">
        <f>'1996'!Q436</f>
        <v>3.59</v>
      </c>
      <c r="R445">
        <f>'1996'!R436</f>
        <v>0</v>
      </c>
      <c r="S445">
        <f>'1996'!S436</f>
        <v>0</v>
      </c>
      <c r="T445">
        <f>'1996'!T436</f>
        <v>0</v>
      </c>
      <c r="U445">
        <f>'1996'!U436</f>
        <v>0</v>
      </c>
      <c r="V445">
        <f>'1996'!V436</f>
        <v>0</v>
      </c>
      <c r="W445">
        <f>'1996'!W436</f>
        <v>0</v>
      </c>
      <c r="X445">
        <f>'1996'!X436</f>
        <v>0</v>
      </c>
      <c r="Y445">
        <f>'1996'!Y436</f>
        <v>0</v>
      </c>
      <c r="Z445">
        <f>'1996'!Z436</f>
        <v>0</v>
      </c>
    </row>
    <row r="446" spans="1:26" x14ac:dyDescent="0.2">
      <c r="A446" t="s">
        <v>98</v>
      </c>
      <c r="B446">
        <f>B425</f>
        <v>1.5100000000000002</v>
      </c>
      <c r="C446">
        <f>C425</f>
        <v>1.9300000000000002</v>
      </c>
      <c r="D446">
        <f t="shared" ref="D446:R446" si="41">D425</f>
        <v>1.3399999999999999</v>
      </c>
      <c r="E446">
        <f t="shared" si="41"/>
        <v>2.2400000000000002</v>
      </c>
      <c r="F446">
        <f t="shared" si="41"/>
        <v>2.3600000000000003</v>
      </c>
      <c r="G446">
        <f t="shared" si="41"/>
        <v>1.95</v>
      </c>
      <c r="H446">
        <f t="shared" si="41"/>
        <v>1.59</v>
      </c>
      <c r="I446">
        <f t="shared" si="41"/>
        <v>2.1100000000000003</v>
      </c>
      <c r="J446">
        <f t="shared" si="41"/>
        <v>2.2100000000000004</v>
      </c>
      <c r="K446">
        <f t="shared" si="41"/>
        <v>3.0700000000000003</v>
      </c>
      <c r="L446">
        <f t="shared" si="41"/>
        <v>1.9200000000000002</v>
      </c>
      <c r="M446">
        <f t="shared" si="41"/>
        <v>2.48</v>
      </c>
      <c r="N446">
        <f t="shared" si="41"/>
        <v>2.15</v>
      </c>
      <c r="O446">
        <f t="shared" si="41"/>
        <v>1.79</v>
      </c>
      <c r="P446">
        <f t="shared" si="41"/>
        <v>2.5700000000000003</v>
      </c>
      <c r="Q446">
        <f t="shared" si="41"/>
        <v>2.5499999999999998</v>
      </c>
      <c r="R446">
        <f t="shared" si="41"/>
        <v>0</v>
      </c>
    </row>
    <row r="447" spans="1:26" x14ac:dyDescent="0.2">
      <c r="A447" t="s">
        <v>103</v>
      </c>
      <c r="B447">
        <f t="shared" ref="B447:R453" si="42">B426</f>
        <v>0.71</v>
      </c>
      <c r="C447">
        <f t="shared" si="42"/>
        <v>1.32</v>
      </c>
      <c r="D447">
        <f t="shared" si="42"/>
        <v>1.1199999999999999</v>
      </c>
      <c r="E447">
        <f t="shared" si="42"/>
        <v>1.7899999999999998</v>
      </c>
      <c r="F447">
        <f t="shared" si="42"/>
        <v>1.48</v>
      </c>
      <c r="G447">
        <f t="shared" si="42"/>
        <v>1.4300000000000002</v>
      </c>
      <c r="H447">
        <f t="shared" si="42"/>
        <v>0.45</v>
      </c>
      <c r="I447">
        <f t="shared" si="42"/>
        <v>1</v>
      </c>
      <c r="J447">
        <f t="shared" si="42"/>
        <v>1.0900000000000001</v>
      </c>
      <c r="K447">
        <f t="shared" si="42"/>
        <v>1.45</v>
      </c>
      <c r="L447">
        <f t="shared" si="42"/>
        <v>0.64000000000000012</v>
      </c>
      <c r="M447">
        <f t="shared" si="42"/>
        <v>1.48</v>
      </c>
      <c r="N447">
        <f t="shared" si="42"/>
        <v>1.1600000000000001</v>
      </c>
      <c r="O447">
        <f t="shared" si="42"/>
        <v>1.07</v>
      </c>
      <c r="P447">
        <f t="shared" si="42"/>
        <v>1.42</v>
      </c>
      <c r="Q447">
        <f t="shared" si="42"/>
        <v>0.57999999999999996</v>
      </c>
      <c r="R447">
        <f t="shared" si="42"/>
        <v>0</v>
      </c>
    </row>
    <row r="448" spans="1:26" x14ac:dyDescent="0.2">
      <c r="A448" t="s">
        <v>139</v>
      </c>
      <c r="B448">
        <f t="shared" si="42"/>
        <v>1.2400000000000002</v>
      </c>
      <c r="C448">
        <f t="shared" si="42"/>
        <v>2.1599999999999997</v>
      </c>
      <c r="D448">
        <f t="shared" si="42"/>
        <v>1.56</v>
      </c>
      <c r="E448">
        <f t="shared" si="42"/>
        <v>1.7700000000000002</v>
      </c>
      <c r="F448">
        <f t="shared" si="42"/>
        <v>1.27</v>
      </c>
      <c r="G448">
        <f t="shared" si="42"/>
        <v>1.63</v>
      </c>
      <c r="H448">
        <f t="shared" si="42"/>
        <v>1.9000000000000004</v>
      </c>
      <c r="I448">
        <f t="shared" si="42"/>
        <v>2.33</v>
      </c>
      <c r="J448">
        <f t="shared" si="42"/>
        <v>1.6600000000000004</v>
      </c>
      <c r="K448">
        <f t="shared" si="42"/>
        <v>1.7300000000000002</v>
      </c>
      <c r="L448">
        <f t="shared" si="42"/>
        <v>1.8500000000000003</v>
      </c>
      <c r="M448">
        <f t="shared" si="42"/>
        <v>2.08</v>
      </c>
      <c r="N448">
        <f t="shared" si="42"/>
        <v>1.64</v>
      </c>
      <c r="O448">
        <f t="shared" si="42"/>
        <v>1.41</v>
      </c>
      <c r="P448">
        <f t="shared" si="42"/>
        <v>1.4699999999999998</v>
      </c>
      <c r="Q448">
        <f t="shared" si="42"/>
        <v>2.9899999999999998</v>
      </c>
      <c r="R448">
        <f t="shared" si="42"/>
        <v>0</v>
      </c>
    </row>
    <row r="449" spans="1:18" x14ac:dyDescent="0.2">
      <c r="A449" t="s">
        <v>41</v>
      </c>
      <c r="B449">
        <f t="shared" si="42"/>
        <v>2.15</v>
      </c>
      <c r="C449">
        <f t="shared" si="42"/>
        <v>2.4500000000000002</v>
      </c>
      <c r="D449">
        <f t="shared" si="42"/>
        <v>3.0300000000000002</v>
      </c>
      <c r="E449">
        <f t="shared" si="42"/>
        <v>3.42</v>
      </c>
      <c r="F449">
        <f t="shared" si="42"/>
        <v>3.78</v>
      </c>
      <c r="G449">
        <f t="shared" si="42"/>
        <v>2.61</v>
      </c>
      <c r="H449">
        <f t="shared" si="42"/>
        <v>2.5499999999999998</v>
      </c>
      <c r="I449">
        <f t="shared" si="42"/>
        <v>2.67</v>
      </c>
      <c r="J449">
        <f t="shared" si="42"/>
        <v>2.31</v>
      </c>
      <c r="K449">
        <f t="shared" si="42"/>
        <v>3.46</v>
      </c>
      <c r="L449">
        <f t="shared" si="42"/>
        <v>2.84</v>
      </c>
      <c r="M449">
        <f t="shared" si="42"/>
        <v>2.3500000000000005</v>
      </c>
      <c r="N449">
        <f t="shared" si="42"/>
        <v>2.3099999999999996</v>
      </c>
      <c r="O449">
        <f t="shared" si="42"/>
        <v>3.0000000000000004</v>
      </c>
      <c r="P449">
        <f t="shared" si="42"/>
        <v>2.8899999999999997</v>
      </c>
      <c r="Q449">
        <f t="shared" si="42"/>
        <v>2.5200000000000005</v>
      </c>
      <c r="R449">
        <f t="shared" si="42"/>
        <v>0</v>
      </c>
    </row>
    <row r="450" spans="1:18" x14ac:dyDescent="0.2">
      <c r="A450" t="s">
        <v>42</v>
      </c>
      <c r="B450">
        <f t="shared" si="42"/>
        <v>1.6400000000000003</v>
      </c>
      <c r="C450">
        <f t="shared" si="42"/>
        <v>2.02</v>
      </c>
      <c r="D450">
        <f t="shared" si="42"/>
        <v>2.1799999999999997</v>
      </c>
      <c r="E450">
        <f t="shared" si="42"/>
        <v>2.67</v>
      </c>
      <c r="F450">
        <f t="shared" si="42"/>
        <v>2.19</v>
      </c>
      <c r="G450">
        <f t="shared" si="42"/>
        <v>2.14</v>
      </c>
      <c r="H450">
        <f t="shared" si="42"/>
        <v>2.2800000000000002</v>
      </c>
      <c r="I450">
        <f t="shared" si="42"/>
        <v>2.54</v>
      </c>
      <c r="J450">
        <f t="shared" si="42"/>
        <v>1.1400000000000001</v>
      </c>
      <c r="K450">
        <f t="shared" si="42"/>
        <v>2.52</v>
      </c>
      <c r="L450">
        <f t="shared" si="42"/>
        <v>2.2600000000000002</v>
      </c>
      <c r="M450">
        <f t="shared" si="42"/>
        <v>1.26</v>
      </c>
      <c r="N450">
        <f t="shared" si="42"/>
        <v>1.79</v>
      </c>
      <c r="O450">
        <f t="shared" si="42"/>
        <v>1.9500000000000002</v>
      </c>
      <c r="P450">
        <f t="shared" si="42"/>
        <v>2.52</v>
      </c>
      <c r="Q450">
        <f t="shared" si="42"/>
        <v>1.58</v>
      </c>
      <c r="R450">
        <f t="shared" si="42"/>
        <v>0</v>
      </c>
    </row>
    <row r="451" spans="1:18" x14ac:dyDescent="0.2">
      <c r="A451" t="s">
        <v>43</v>
      </c>
      <c r="B451">
        <f t="shared" si="42"/>
        <v>0.47000000000000003</v>
      </c>
      <c r="C451">
        <f t="shared" si="42"/>
        <v>0.59</v>
      </c>
      <c r="D451">
        <f t="shared" si="42"/>
        <v>0.5</v>
      </c>
      <c r="E451">
        <f t="shared" si="42"/>
        <v>0.80999999999999994</v>
      </c>
      <c r="F451">
        <f t="shared" si="42"/>
        <v>1.21</v>
      </c>
      <c r="G451">
        <f t="shared" si="42"/>
        <v>0.64</v>
      </c>
      <c r="H451">
        <f t="shared" si="42"/>
        <v>0.49</v>
      </c>
      <c r="I451">
        <f t="shared" si="42"/>
        <v>0.72</v>
      </c>
      <c r="J451">
        <f t="shared" si="42"/>
        <v>0.83000000000000007</v>
      </c>
      <c r="K451">
        <f t="shared" si="42"/>
        <v>0.63000000000000012</v>
      </c>
      <c r="L451">
        <f t="shared" si="42"/>
        <v>0.38999999999999996</v>
      </c>
      <c r="M451">
        <f t="shared" si="42"/>
        <v>0.84000000000000008</v>
      </c>
      <c r="N451">
        <f t="shared" si="42"/>
        <v>0.64</v>
      </c>
      <c r="O451">
        <f t="shared" si="42"/>
        <v>0.60000000000000009</v>
      </c>
      <c r="P451">
        <f t="shared" si="42"/>
        <v>0.98</v>
      </c>
      <c r="Q451">
        <f t="shared" si="42"/>
        <v>1.03</v>
      </c>
      <c r="R451">
        <f t="shared" si="42"/>
        <v>0</v>
      </c>
    </row>
    <row r="452" spans="1:18" x14ac:dyDescent="0.2">
      <c r="A452" t="s">
        <v>45</v>
      </c>
      <c r="B452">
        <f t="shared" si="42"/>
        <v>0.63</v>
      </c>
      <c r="C452">
        <f t="shared" si="42"/>
        <v>0</v>
      </c>
      <c r="D452">
        <f t="shared" si="42"/>
        <v>0.7400000000000001</v>
      </c>
      <c r="E452">
        <f t="shared" si="42"/>
        <v>0.73000000000000009</v>
      </c>
      <c r="F452">
        <f t="shared" si="42"/>
        <v>1.1400000000000001</v>
      </c>
      <c r="G452">
        <f t="shared" si="42"/>
        <v>0</v>
      </c>
      <c r="H452">
        <f t="shared" si="42"/>
        <v>0.69</v>
      </c>
      <c r="I452">
        <f t="shared" si="42"/>
        <v>0.70000000000000007</v>
      </c>
      <c r="J452">
        <f t="shared" si="42"/>
        <v>0.63</v>
      </c>
      <c r="K452">
        <f t="shared" si="42"/>
        <v>0</v>
      </c>
      <c r="L452">
        <f t="shared" si="42"/>
        <v>0.66</v>
      </c>
      <c r="M452">
        <f t="shared" si="42"/>
        <v>0.84</v>
      </c>
      <c r="N452">
        <f t="shared" si="42"/>
        <v>0.51</v>
      </c>
      <c r="O452">
        <f t="shared" si="42"/>
        <v>0.57999999999999996</v>
      </c>
      <c r="P452">
        <f t="shared" si="42"/>
        <v>0.76</v>
      </c>
      <c r="Q452">
        <f t="shared" si="42"/>
        <v>0.7400000000000001</v>
      </c>
      <c r="R452">
        <f t="shared" si="42"/>
        <v>0</v>
      </c>
    </row>
    <row r="453" spans="1:18" x14ac:dyDescent="0.2">
      <c r="A453" t="s">
        <v>106</v>
      </c>
      <c r="B453">
        <f t="shared" si="42"/>
        <v>0.02</v>
      </c>
      <c r="C453">
        <f t="shared" si="42"/>
        <v>0</v>
      </c>
      <c r="D453">
        <f t="shared" si="42"/>
        <v>0.15000000000000002</v>
      </c>
      <c r="E453">
        <f t="shared" si="42"/>
        <v>0.01</v>
      </c>
      <c r="F453">
        <f t="shared" si="42"/>
        <v>0.18</v>
      </c>
      <c r="G453">
        <f t="shared" si="42"/>
        <v>0</v>
      </c>
      <c r="H453">
        <f t="shared" si="42"/>
        <v>0.12</v>
      </c>
      <c r="I453">
        <f t="shared" si="42"/>
        <v>0.05</v>
      </c>
      <c r="J453">
        <f t="shared" si="42"/>
        <v>0.02</v>
      </c>
      <c r="K453">
        <f t="shared" si="42"/>
        <v>0</v>
      </c>
      <c r="L453">
        <f t="shared" si="42"/>
        <v>0</v>
      </c>
      <c r="M453">
        <f t="shared" si="42"/>
        <v>0.43</v>
      </c>
      <c r="N453">
        <f t="shared" si="42"/>
        <v>0</v>
      </c>
      <c r="O453">
        <f t="shared" si="42"/>
        <v>0</v>
      </c>
      <c r="P453">
        <f t="shared" si="42"/>
        <v>0</v>
      </c>
      <c r="Q453">
        <f t="shared" si="42"/>
        <v>0.46</v>
      </c>
      <c r="R453">
        <f t="shared" si="42"/>
        <v>0.06</v>
      </c>
    </row>
    <row r="455" spans="1:18" x14ac:dyDescent="0.2">
      <c r="B455">
        <f>SUM(B442:B454)</f>
        <v>15.990000000000002</v>
      </c>
      <c r="C455">
        <f>SUM(C442:C454)</f>
        <v>21.98</v>
      </c>
      <c r="D455">
        <f t="shared" ref="D455:R455" si="43">SUM(D442:D454)</f>
        <v>21.31</v>
      </c>
      <c r="E455">
        <f t="shared" si="43"/>
        <v>27.16</v>
      </c>
      <c r="F455">
        <f t="shared" si="43"/>
        <v>23.820000000000004</v>
      </c>
      <c r="G455">
        <f t="shared" si="43"/>
        <v>18.759999999999998</v>
      </c>
      <c r="H455">
        <f t="shared" si="43"/>
        <v>21.55</v>
      </c>
      <c r="I455">
        <f t="shared" si="43"/>
        <v>25.840000000000003</v>
      </c>
      <c r="J455">
        <f t="shared" si="43"/>
        <v>20.28</v>
      </c>
      <c r="K455">
        <f t="shared" si="43"/>
        <v>22.119999999999997</v>
      </c>
      <c r="L455">
        <f t="shared" si="43"/>
        <v>21.410000000000004</v>
      </c>
      <c r="M455">
        <f t="shared" si="43"/>
        <v>20.87</v>
      </c>
      <c r="N455">
        <f t="shared" si="43"/>
        <v>20.900000000000002</v>
      </c>
      <c r="O455">
        <f t="shared" si="43"/>
        <v>21</v>
      </c>
      <c r="P455">
        <f t="shared" si="43"/>
        <v>26.290000000000003</v>
      </c>
      <c r="Q455">
        <f t="shared" si="43"/>
        <v>18.650000000000002</v>
      </c>
      <c r="R455">
        <f t="shared" si="43"/>
        <v>0.06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455"/>
  <sheetViews>
    <sheetView topLeftCell="A430" zoomScaleNormal="100" workbookViewId="0">
      <selection activeCell="D455" sqref="D455"/>
    </sheetView>
  </sheetViews>
  <sheetFormatPr defaultColWidth="10.28515625" defaultRowHeight="12.75" x14ac:dyDescent="0.2"/>
  <cols>
    <col min="1" max="1" width="12.85546875" customWidth="1"/>
    <col min="2" max="2" width="10.28515625" customWidth="1"/>
    <col min="3" max="3" width="15.5703125" customWidth="1"/>
    <col min="4" max="9" width="10.28515625" customWidth="1"/>
    <col min="10" max="10" width="13" customWidth="1"/>
    <col min="11" max="12" width="10.28515625" customWidth="1"/>
    <col min="13" max="13" width="13" customWidth="1"/>
    <col min="14" max="16" width="10.28515625" customWidth="1"/>
    <col min="17" max="17" width="15.140625" customWidth="1"/>
    <col min="18" max="28" width="10.28515625" customWidth="1"/>
    <col min="29" max="29" width="15.5703125" customWidth="1"/>
    <col min="30" max="35" width="10.28515625" customWidth="1"/>
    <col min="36" max="36" width="14.140625" customWidth="1"/>
    <col min="37" max="38" width="10.28515625" customWidth="1"/>
    <col min="39" max="39" width="14.140625" customWidth="1"/>
    <col min="40" max="42" width="10.28515625" customWidth="1"/>
    <col min="43" max="43" width="15.140625" customWidth="1"/>
    <col min="44" max="50" width="10.28515625" customWidth="1"/>
    <col min="51" max="51" width="15.5703125" customWidth="1"/>
    <col min="52" max="57" width="10.28515625" customWidth="1"/>
    <col min="58" max="58" width="14.140625" customWidth="1"/>
    <col min="59" max="60" width="10.28515625" customWidth="1"/>
    <col min="61" max="61" width="14.140625" customWidth="1"/>
    <col min="62" max="64" width="10.28515625" customWidth="1"/>
    <col min="65" max="65" width="15.140625" customWidth="1"/>
  </cols>
  <sheetData>
    <row r="1" spans="1:66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66</v>
      </c>
      <c r="Z1">
        <v>1998</v>
      </c>
      <c r="AB1" t="s">
        <v>1</v>
      </c>
      <c r="AC1" t="s">
        <v>51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17</v>
      </c>
      <c r="AR1" t="s">
        <v>52</v>
      </c>
      <c r="AS1" s="9" t="s">
        <v>20</v>
      </c>
      <c r="AV1">
        <v>1998</v>
      </c>
      <c r="AX1" t="s">
        <v>1</v>
      </c>
      <c r="AY1" t="s">
        <v>51</v>
      </c>
      <c r="AZ1" t="s">
        <v>3</v>
      </c>
      <c r="BA1" t="s">
        <v>4</v>
      </c>
      <c r="BB1" t="s">
        <v>5</v>
      </c>
      <c r="BC1" t="s">
        <v>6</v>
      </c>
      <c r="BD1" t="s">
        <v>7</v>
      </c>
      <c r="BE1" t="s">
        <v>9</v>
      </c>
      <c r="BF1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17</v>
      </c>
      <c r="BN1" t="s">
        <v>52</v>
      </c>
    </row>
    <row r="2" spans="1:66" x14ac:dyDescent="0.2">
      <c r="A2">
        <v>1998</v>
      </c>
      <c r="AS2" s="9"/>
    </row>
    <row r="3" spans="1:66" x14ac:dyDescent="0.2">
      <c r="B3">
        <v>0.02</v>
      </c>
      <c r="H3">
        <v>0.04</v>
      </c>
      <c r="I3">
        <v>0.31</v>
      </c>
      <c r="L3">
        <v>0.12</v>
      </c>
      <c r="O3">
        <v>0.08</v>
      </c>
      <c r="Q3">
        <v>0.2</v>
      </c>
      <c r="T3">
        <v>1</v>
      </c>
      <c r="Z3" s="6" t="s">
        <v>21</v>
      </c>
      <c r="AB3">
        <f t="shared" ref="AB3:AR3" si="0">B34</f>
        <v>1.45</v>
      </c>
      <c r="AC3" t="str">
        <f t="shared" si="0"/>
        <v>None</v>
      </c>
      <c r="AD3">
        <f t="shared" si="0"/>
        <v>2.09</v>
      </c>
      <c r="AE3">
        <f t="shared" si="0"/>
        <v>2.5699999999999994</v>
      </c>
      <c r="AF3">
        <f t="shared" si="0"/>
        <v>1.55</v>
      </c>
      <c r="AG3">
        <f t="shared" si="0"/>
        <v>1.6099999999999999</v>
      </c>
      <c r="AH3">
        <f t="shared" si="0"/>
        <v>1.69</v>
      </c>
      <c r="AI3">
        <f t="shared" si="0"/>
        <v>2.68</v>
      </c>
      <c r="AJ3">
        <f t="shared" si="0"/>
        <v>1.9200000000000002</v>
      </c>
      <c r="AK3">
        <f t="shared" si="0"/>
        <v>2.5499999999999998</v>
      </c>
      <c r="AL3">
        <f t="shared" si="0"/>
        <v>1.49</v>
      </c>
      <c r="AM3">
        <f t="shared" si="0"/>
        <v>2.06</v>
      </c>
      <c r="AN3">
        <f t="shared" si="0"/>
        <v>1.93</v>
      </c>
      <c r="AO3">
        <f t="shared" si="0"/>
        <v>1.3900000000000001</v>
      </c>
      <c r="AP3">
        <f t="shared" si="0"/>
        <v>1.81</v>
      </c>
      <c r="AQ3">
        <f t="shared" si="0"/>
        <v>1.97</v>
      </c>
      <c r="AR3" t="str">
        <f t="shared" si="0"/>
        <v>None</v>
      </c>
      <c r="AS3" s="7">
        <f t="shared" ref="AS3:AS14" si="1">AVERAGE(AB3:AR3)</f>
        <v>1.9173333333333329</v>
      </c>
      <c r="AV3" s="6" t="s">
        <v>29</v>
      </c>
      <c r="AX3">
        <v>0.67</v>
      </c>
      <c r="AY3">
        <v>0</v>
      </c>
      <c r="AZ3">
        <v>0.76</v>
      </c>
      <c r="BA3">
        <v>1.01</v>
      </c>
      <c r="BB3">
        <v>0.94</v>
      </c>
      <c r="BC3">
        <v>0.41</v>
      </c>
      <c r="BD3">
        <v>0.21</v>
      </c>
      <c r="BE3">
        <v>0.84</v>
      </c>
      <c r="BF3">
        <v>0</v>
      </c>
      <c r="BG3">
        <v>0</v>
      </c>
      <c r="BH3">
        <v>0</v>
      </c>
      <c r="BI3">
        <v>0.89</v>
      </c>
      <c r="BJ3">
        <v>0</v>
      </c>
      <c r="BK3">
        <v>0.88</v>
      </c>
      <c r="BL3">
        <v>0.81</v>
      </c>
      <c r="BM3">
        <v>0.86</v>
      </c>
      <c r="BN3">
        <v>0</v>
      </c>
    </row>
    <row r="4" spans="1:66" x14ac:dyDescent="0.2">
      <c r="A4">
        <v>2</v>
      </c>
      <c r="B4">
        <v>0.11</v>
      </c>
      <c r="G4">
        <v>0.22</v>
      </c>
      <c r="H4">
        <v>0.01</v>
      </c>
      <c r="I4">
        <v>0.09</v>
      </c>
      <c r="M4">
        <v>0.25</v>
      </c>
      <c r="Q4">
        <v>0.01</v>
      </c>
      <c r="T4">
        <v>2</v>
      </c>
      <c r="Z4" s="6" t="s">
        <v>22</v>
      </c>
      <c r="AB4">
        <f t="shared" ref="AB4:AR4" si="2">B69</f>
        <v>0.54</v>
      </c>
      <c r="AC4" t="str">
        <f t="shared" si="2"/>
        <v>None</v>
      </c>
      <c r="AD4">
        <f t="shared" si="2"/>
        <v>1.01</v>
      </c>
      <c r="AE4">
        <f t="shared" si="2"/>
        <v>1.37</v>
      </c>
      <c r="AF4">
        <f t="shared" si="2"/>
        <v>0.9800000000000002</v>
      </c>
      <c r="AG4">
        <f t="shared" si="2"/>
        <v>0.6</v>
      </c>
      <c r="AH4">
        <f t="shared" si="2"/>
        <v>0.95</v>
      </c>
      <c r="AI4">
        <f t="shared" si="2"/>
        <v>1.35</v>
      </c>
      <c r="AJ4">
        <f t="shared" si="2"/>
        <v>1.04</v>
      </c>
      <c r="AK4">
        <f t="shared" si="2"/>
        <v>1.21</v>
      </c>
      <c r="AL4">
        <f t="shared" si="2"/>
        <v>1.05</v>
      </c>
      <c r="AM4">
        <f t="shared" si="2"/>
        <v>0.63000000000000012</v>
      </c>
      <c r="AN4">
        <f t="shared" si="2"/>
        <v>1.0799999999999998</v>
      </c>
      <c r="AO4">
        <f t="shared" si="2"/>
        <v>0.91</v>
      </c>
      <c r="AP4">
        <f t="shared" si="2"/>
        <v>0.89</v>
      </c>
      <c r="AQ4">
        <f t="shared" si="2"/>
        <v>0.41000000000000003</v>
      </c>
      <c r="AR4" t="str">
        <f t="shared" si="2"/>
        <v>None</v>
      </c>
      <c r="AS4" s="7">
        <f t="shared" si="1"/>
        <v>0.93466666666666687</v>
      </c>
      <c r="AV4" s="6" t="s">
        <v>30</v>
      </c>
      <c r="AX4">
        <v>2.33</v>
      </c>
      <c r="AY4">
        <v>0</v>
      </c>
      <c r="AZ4">
        <v>2.37</v>
      </c>
      <c r="BA4">
        <v>3.19</v>
      </c>
      <c r="BB4">
        <v>3.04</v>
      </c>
      <c r="BC4">
        <v>2.46</v>
      </c>
      <c r="BD4">
        <v>2.65</v>
      </c>
      <c r="BE4">
        <v>2.65</v>
      </c>
      <c r="BF4">
        <v>2.4</v>
      </c>
      <c r="BG4">
        <v>3</v>
      </c>
      <c r="BH4">
        <v>1.83</v>
      </c>
      <c r="BI4">
        <v>2.52</v>
      </c>
      <c r="BJ4">
        <v>2.08</v>
      </c>
      <c r="BK4">
        <v>2.4900000000000002</v>
      </c>
      <c r="BL4">
        <v>3.02</v>
      </c>
      <c r="BM4">
        <v>2.76</v>
      </c>
      <c r="BN4">
        <v>0</v>
      </c>
    </row>
    <row r="5" spans="1:66" x14ac:dyDescent="0.2">
      <c r="A5">
        <v>3</v>
      </c>
      <c r="B5">
        <v>0.01</v>
      </c>
      <c r="D5">
        <v>0.15</v>
      </c>
      <c r="E5">
        <v>0.22</v>
      </c>
      <c r="F5">
        <v>0.18</v>
      </c>
      <c r="H5">
        <v>0.09</v>
      </c>
      <c r="I5">
        <v>0.06</v>
      </c>
      <c r="J5">
        <v>0.11</v>
      </c>
      <c r="K5">
        <v>0.4</v>
      </c>
      <c r="M5">
        <v>0.01</v>
      </c>
      <c r="N5">
        <v>0.21</v>
      </c>
      <c r="T5">
        <v>3</v>
      </c>
      <c r="Z5" s="6" t="s">
        <v>23</v>
      </c>
      <c r="AB5">
        <f t="shared" ref="AB5:AR5" si="3">B104</f>
        <v>0.79</v>
      </c>
      <c r="AC5" t="str">
        <f t="shared" si="3"/>
        <v>None</v>
      </c>
      <c r="AD5">
        <f t="shared" si="3"/>
        <v>0.91</v>
      </c>
      <c r="AE5">
        <f t="shared" si="3"/>
        <v>1.1300000000000001</v>
      </c>
      <c r="AF5">
        <f t="shared" si="3"/>
        <v>0.94000000000000006</v>
      </c>
      <c r="AG5">
        <f t="shared" si="3"/>
        <v>0.75</v>
      </c>
      <c r="AH5">
        <f t="shared" si="3"/>
        <v>0.42</v>
      </c>
      <c r="AI5">
        <f t="shared" si="3"/>
        <v>0.95000000000000007</v>
      </c>
      <c r="AJ5">
        <f t="shared" si="3"/>
        <v>0.7</v>
      </c>
      <c r="AK5">
        <f t="shared" si="3"/>
        <v>0.72</v>
      </c>
      <c r="AL5">
        <f t="shared" si="3"/>
        <v>0.6100000000000001</v>
      </c>
      <c r="AM5">
        <f t="shared" si="3"/>
        <v>0.84000000000000008</v>
      </c>
      <c r="AN5">
        <f t="shared" si="3"/>
        <v>0.87000000000000011</v>
      </c>
      <c r="AO5">
        <f t="shared" si="3"/>
        <v>1.07</v>
      </c>
      <c r="AP5">
        <f t="shared" si="3"/>
        <v>0.8600000000000001</v>
      </c>
      <c r="AQ5">
        <f t="shared" si="3"/>
        <v>0.8600000000000001</v>
      </c>
      <c r="AR5" t="str">
        <f t="shared" si="3"/>
        <v>None</v>
      </c>
      <c r="AS5" s="7">
        <f t="shared" si="1"/>
        <v>0.82799999999999985</v>
      </c>
      <c r="AV5" s="6" t="s">
        <v>31</v>
      </c>
      <c r="AX5">
        <v>0.83</v>
      </c>
      <c r="AY5">
        <v>0</v>
      </c>
      <c r="AZ5">
        <v>1.1000000000000001</v>
      </c>
      <c r="BA5">
        <v>1.6</v>
      </c>
      <c r="BB5">
        <v>1.6</v>
      </c>
      <c r="BC5">
        <v>1</v>
      </c>
      <c r="BD5">
        <v>1.34</v>
      </c>
      <c r="BE5">
        <v>1.27</v>
      </c>
      <c r="BF5">
        <v>1.25</v>
      </c>
      <c r="BG5">
        <v>1.47</v>
      </c>
      <c r="BH5">
        <v>1.1100000000000001</v>
      </c>
      <c r="BI5">
        <v>1.18</v>
      </c>
      <c r="BJ5">
        <v>1.61</v>
      </c>
      <c r="BK5">
        <v>1.31</v>
      </c>
      <c r="BL5">
        <v>1.73</v>
      </c>
      <c r="BM5">
        <v>0.99</v>
      </c>
      <c r="BN5">
        <v>0</v>
      </c>
    </row>
    <row r="6" spans="1:66" x14ac:dyDescent="0.2">
      <c r="A6">
        <v>4</v>
      </c>
      <c r="B6">
        <v>0.04</v>
      </c>
      <c r="D6">
        <v>0.15</v>
      </c>
      <c r="J6">
        <v>0.06</v>
      </c>
      <c r="L6">
        <v>0.03</v>
      </c>
      <c r="M6">
        <v>0.03</v>
      </c>
      <c r="O6">
        <v>0.04</v>
      </c>
      <c r="Q6">
        <v>0.15</v>
      </c>
      <c r="T6">
        <v>4</v>
      </c>
      <c r="Z6" s="6" t="s">
        <v>24</v>
      </c>
      <c r="AB6">
        <f t="shared" ref="AB6:AR6" si="4">B139</f>
        <v>0.78</v>
      </c>
      <c r="AC6" t="str">
        <f t="shared" si="4"/>
        <v>None</v>
      </c>
      <c r="AD6">
        <f t="shared" si="4"/>
        <v>0.89000000000000012</v>
      </c>
      <c r="AE6">
        <f t="shared" si="4"/>
        <v>1.1400000000000001</v>
      </c>
      <c r="AF6">
        <f t="shared" si="4"/>
        <v>0.99</v>
      </c>
      <c r="AG6">
        <f t="shared" si="4"/>
        <v>0.8600000000000001</v>
      </c>
      <c r="AH6">
        <f t="shared" si="4"/>
        <v>0.62</v>
      </c>
      <c r="AI6">
        <f t="shared" si="4"/>
        <v>1.08</v>
      </c>
      <c r="AJ6">
        <f t="shared" si="4"/>
        <v>0.81</v>
      </c>
      <c r="AK6">
        <f t="shared" si="4"/>
        <v>1.67</v>
      </c>
      <c r="AL6">
        <f t="shared" si="4"/>
        <v>0.78</v>
      </c>
      <c r="AM6">
        <f t="shared" si="4"/>
        <v>1.6400000000000001</v>
      </c>
      <c r="AN6">
        <f t="shared" si="4"/>
        <v>1.04</v>
      </c>
      <c r="AO6">
        <f t="shared" si="4"/>
        <v>1.1200000000000001</v>
      </c>
      <c r="AP6">
        <f t="shared" si="4"/>
        <v>1.17</v>
      </c>
      <c r="AQ6">
        <f t="shared" si="4"/>
        <v>1.61</v>
      </c>
      <c r="AR6" t="str">
        <f t="shared" si="4"/>
        <v>None</v>
      </c>
      <c r="AS6" s="7">
        <f t="shared" si="1"/>
        <v>1.0800000000000003</v>
      </c>
      <c r="AV6" s="6" t="s">
        <v>32</v>
      </c>
      <c r="AX6">
        <v>0.87</v>
      </c>
      <c r="AY6">
        <v>0</v>
      </c>
      <c r="AZ6">
        <v>0</v>
      </c>
      <c r="BA6">
        <v>1.94</v>
      </c>
      <c r="BB6">
        <v>1.22</v>
      </c>
      <c r="BC6">
        <v>1.48</v>
      </c>
      <c r="BD6">
        <v>1.31</v>
      </c>
      <c r="BE6">
        <v>1.3</v>
      </c>
      <c r="BF6">
        <v>1.44</v>
      </c>
      <c r="BG6">
        <v>0.87</v>
      </c>
      <c r="BH6">
        <v>0.76</v>
      </c>
      <c r="BI6">
        <v>0.92</v>
      </c>
      <c r="BJ6">
        <v>1.35</v>
      </c>
      <c r="BK6">
        <v>1.1599999999999999</v>
      </c>
      <c r="BL6">
        <v>1.39</v>
      </c>
      <c r="BM6">
        <v>1.1399999999999999</v>
      </c>
      <c r="BN6">
        <v>0</v>
      </c>
    </row>
    <row r="7" spans="1:66" x14ac:dyDescent="0.2">
      <c r="A7">
        <v>5</v>
      </c>
      <c r="B7">
        <v>0.01</v>
      </c>
      <c r="I7" t="s">
        <v>33</v>
      </c>
      <c r="K7">
        <v>0.3</v>
      </c>
      <c r="P7">
        <v>0.13</v>
      </c>
      <c r="T7">
        <v>5</v>
      </c>
      <c r="Z7" s="6" t="s">
        <v>25</v>
      </c>
      <c r="AB7">
        <f t="shared" ref="AB7:AR7" si="5">B174</f>
        <v>2.2400000000000002</v>
      </c>
      <c r="AC7" t="str">
        <f t="shared" si="5"/>
        <v>None</v>
      </c>
      <c r="AD7">
        <f t="shared" si="5"/>
        <v>3.6099999999999994</v>
      </c>
      <c r="AE7">
        <f t="shared" si="5"/>
        <v>3.38</v>
      </c>
      <c r="AF7">
        <f t="shared" si="5"/>
        <v>4.37</v>
      </c>
      <c r="AG7">
        <f t="shared" si="5"/>
        <v>2.4700000000000002</v>
      </c>
      <c r="AH7">
        <f t="shared" si="5"/>
        <v>2.17</v>
      </c>
      <c r="AI7">
        <f t="shared" si="5"/>
        <v>2.9100000000000006</v>
      </c>
      <c r="AJ7">
        <f t="shared" si="5"/>
        <v>2.39</v>
      </c>
      <c r="AK7">
        <f t="shared" si="5"/>
        <v>3.9299999999999997</v>
      </c>
      <c r="AL7">
        <f t="shared" si="5"/>
        <v>2.7300000000000004</v>
      </c>
      <c r="AM7">
        <f t="shared" si="5"/>
        <v>4.38</v>
      </c>
      <c r="AN7">
        <f t="shared" si="5"/>
        <v>2.2400000000000002</v>
      </c>
      <c r="AO7">
        <f t="shared" si="5"/>
        <v>2.98</v>
      </c>
      <c r="AP7">
        <f t="shared" si="5"/>
        <v>3.5</v>
      </c>
      <c r="AQ7">
        <f t="shared" si="5"/>
        <v>4.42</v>
      </c>
      <c r="AR7" t="str">
        <f t="shared" si="5"/>
        <v>None</v>
      </c>
      <c r="AS7" s="7">
        <f t="shared" si="1"/>
        <v>3.1813333333333338</v>
      </c>
      <c r="AV7" s="6" t="s">
        <v>21</v>
      </c>
      <c r="AX7">
        <f t="shared" ref="AX7:BN14" si="6">AB3</f>
        <v>1.45</v>
      </c>
      <c r="AY7" t="str">
        <f t="shared" si="6"/>
        <v>None</v>
      </c>
      <c r="AZ7">
        <f t="shared" si="6"/>
        <v>2.09</v>
      </c>
      <c r="BA7">
        <f t="shared" si="6"/>
        <v>2.5699999999999994</v>
      </c>
      <c r="BB7">
        <f t="shared" si="6"/>
        <v>1.55</v>
      </c>
      <c r="BC7">
        <f t="shared" si="6"/>
        <v>1.6099999999999999</v>
      </c>
      <c r="BD7">
        <f t="shared" si="6"/>
        <v>1.69</v>
      </c>
      <c r="BE7">
        <f t="shared" si="6"/>
        <v>2.68</v>
      </c>
      <c r="BF7">
        <f t="shared" si="6"/>
        <v>1.9200000000000002</v>
      </c>
      <c r="BG7">
        <f t="shared" si="6"/>
        <v>2.5499999999999998</v>
      </c>
      <c r="BH7">
        <f t="shared" si="6"/>
        <v>1.49</v>
      </c>
      <c r="BI7">
        <f t="shared" si="6"/>
        <v>2.06</v>
      </c>
      <c r="BJ7">
        <f t="shared" si="6"/>
        <v>1.93</v>
      </c>
      <c r="BK7">
        <f t="shared" si="6"/>
        <v>1.3900000000000001</v>
      </c>
      <c r="BL7">
        <f t="shared" si="6"/>
        <v>1.81</v>
      </c>
      <c r="BM7">
        <f t="shared" si="6"/>
        <v>1.97</v>
      </c>
      <c r="BN7" t="str">
        <f t="shared" si="6"/>
        <v>None</v>
      </c>
    </row>
    <row r="8" spans="1:66" x14ac:dyDescent="0.2">
      <c r="A8">
        <v>6</v>
      </c>
      <c r="H8">
        <v>0.14000000000000001</v>
      </c>
      <c r="I8">
        <v>7.0000000000000007E-2</v>
      </c>
      <c r="O8">
        <v>7.0000000000000007E-2</v>
      </c>
      <c r="T8">
        <v>6</v>
      </c>
      <c r="Z8" s="6" t="s">
        <v>26</v>
      </c>
      <c r="AB8">
        <f t="shared" ref="AB8:AR8" si="7">B209</f>
        <v>0.70000000000000018</v>
      </c>
      <c r="AC8" t="str">
        <f t="shared" si="7"/>
        <v>None</v>
      </c>
      <c r="AD8">
        <f t="shared" si="7"/>
        <v>1.9000000000000001</v>
      </c>
      <c r="AE8">
        <f t="shared" si="7"/>
        <v>2.0799999999999996</v>
      </c>
      <c r="AF8">
        <f t="shared" si="7"/>
        <v>2.04</v>
      </c>
      <c r="AG8">
        <f t="shared" si="7"/>
        <v>1.1900000000000002</v>
      </c>
      <c r="AH8">
        <f t="shared" si="7"/>
        <v>0.89</v>
      </c>
      <c r="AI8">
        <f t="shared" si="7"/>
        <v>0.91</v>
      </c>
      <c r="AJ8">
        <f t="shared" si="7"/>
        <v>0.75</v>
      </c>
      <c r="AK8">
        <f t="shared" si="7"/>
        <v>1.4100000000000001</v>
      </c>
      <c r="AL8">
        <f t="shared" si="7"/>
        <v>0.9</v>
      </c>
      <c r="AM8">
        <f t="shared" si="7"/>
        <v>0.76000000000000012</v>
      </c>
      <c r="AN8">
        <f t="shared" si="7"/>
        <v>0.77</v>
      </c>
      <c r="AO8">
        <f t="shared" si="7"/>
        <v>1.48</v>
      </c>
      <c r="AP8">
        <f t="shared" si="7"/>
        <v>1.04</v>
      </c>
      <c r="AQ8">
        <f t="shared" si="7"/>
        <v>1.3800000000000001</v>
      </c>
      <c r="AR8" t="str">
        <f t="shared" si="7"/>
        <v>None</v>
      </c>
      <c r="AS8" s="7">
        <f t="shared" si="1"/>
        <v>1.2133333333333334</v>
      </c>
      <c r="AV8" s="6" t="s">
        <v>22</v>
      </c>
      <c r="AX8">
        <f t="shared" si="6"/>
        <v>0.54</v>
      </c>
      <c r="AY8" t="str">
        <f t="shared" si="6"/>
        <v>None</v>
      </c>
      <c r="AZ8">
        <f t="shared" si="6"/>
        <v>1.01</v>
      </c>
      <c r="BA8">
        <f t="shared" si="6"/>
        <v>1.37</v>
      </c>
      <c r="BB8">
        <f t="shared" si="6"/>
        <v>0.9800000000000002</v>
      </c>
      <c r="BC8">
        <f t="shared" si="6"/>
        <v>0.6</v>
      </c>
      <c r="BD8">
        <f t="shared" si="6"/>
        <v>0.95</v>
      </c>
      <c r="BE8">
        <f t="shared" si="6"/>
        <v>1.35</v>
      </c>
      <c r="BF8">
        <f t="shared" si="6"/>
        <v>1.04</v>
      </c>
      <c r="BG8">
        <f t="shared" si="6"/>
        <v>1.21</v>
      </c>
      <c r="BH8">
        <f t="shared" si="6"/>
        <v>1.05</v>
      </c>
      <c r="BI8">
        <f t="shared" si="6"/>
        <v>0.63000000000000012</v>
      </c>
      <c r="BJ8">
        <f t="shared" si="6"/>
        <v>1.0799999999999998</v>
      </c>
      <c r="BK8">
        <f t="shared" si="6"/>
        <v>0.91</v>
      </c>
      <c r="BL8">
        <f t="shared" si="6"/>
        <v>0.89</v>
      </c>
      <c r="BM8">
        <f t="shared" si="6"/>
        <v>0.41000000000000003</v>
      </c>
      <c r="BN8" t="str">
        <f t="shared" si="6"/>
        <v>None</v>
      </c>
    </row>
    <row r="9" spans="1:66" x14ac:dyDescent="0.2">
      <c r="A9">
        <v>7</v>
      </c>
      <c r="B9">
        <v>0.04</v>
      </c>
      <c r="D9">
        <v>0.05</v>
      </c>
      <c r="E9">
        <v>0.24</v>
      </c>
      <c r="G9">
        <v>7.0000000000000007E-2</v>
      </c>
      <c r="I9">
        <v>0.03</v>
      </c>
      <c r="J9">
        <v>0.11</v>
      </c>
      <c r="M9">
        <v>0.12</v>
      </c>
      <c r="P9">
        <v>7.0000000000000007E-2</v>
      </c>
      <c r="Q9">
        <v>0.15</v>
      </c>
      <c r="T9">
        <v>7</v>
      </c>
      <c r="Z9" s="6" t="s">
        <v>27</v>
      </c>
      <c r="AB9">
        <f t="shared" ref="AB9:AR9" si="8">B244</f>
        <v>0.9</v>
      </c>
      <c r="AC9">
        <f t="shared" si="8"/>
        <v>0</v>
      </c>
      <c r="AD9">
        <f t="shared" si="8"/>
        <v>0.83</v>
      </c>
      <c r="AE9">
        <f t="shared" si="8"/>
        <v>1.02</v>
      </c>
      <c r="AF9">
        <f t="shared" si="8"/>
        <v>2.48</v>
      </c>
      <c r="AG9">
        <f t="shared" si="8"/>
        <v>0.44999999999999996</v>
      </c>
      <c r="AH9">
        <f t="shared" si="8"/>
        <v>0.94</v>
      </c>
      <c r="AI9">
        <f t="shared" si="8"/>
        <v>0.94000000000000006</v>
      </c>
      <c r="AJ9">
        <f t="shared" si="8"/>
        <v>0.61</v>
      </c>
      <c r="AK9">
        <f t="shared" si="8"/>
        <v>0.85999999999999988</v>
      </c>
      <c r="AL9">
        <f t="shared" si="8"/>
        <v>1.18</v>
      </c>
      <c r="AM9">
        <f t="shared" si="8"/>
        <v>1.1999999999999997</v>
      </c>
      <c r="AN9">
        <f t="shared" si="8"/>
        <v>0.53</v>
      </c>
      <c r="AO9">
        <f t="shared" si="8"/>
        <v>0.57000000000000006</v>
      </c>
      <c r="AP9">
        <f t="shared" si="8"/>
        <v>0.86</v>
      </c>
      <c r="AQ9">
        <f t="shared" si="8"/>
        <v>1.23</v>
      </c>
      <c r="AR9">
        <f t="shared" si="8"/>
        <v>0</v>
      </c>
      <c r="AS9" s="7">
        <f t="shared" si="1"/>
        <v>0.85882352941176465</v>
      </c>
      <c r="AV9" s="6" t="s">
        <v>23</v>
      </c>
      <c r="AX9">
        <f t="shared" si="6"/>
        <v>0.79</v>
      </c>
      <c r="AY9" t="str">
        <f t="shared" si="6"/>
        <v>None</v>
      </c>
      <c r="AZ9">
        <f t="shared" si="6"/>
        <v>0.91</v>
      </c>
      <c r="BA9">
        <f t="shared" si="6"/>
        <v>1.1300000000000001</v>
      </c>
      <c r="BB9">
        <f t="shared" si="6"/>
        <v>0.94000000000000006</v>
      </c>
      <c r="BC9">
        <f t="shared" si="6"/>
        <v>0.75</v>
      </c>
      <c r="BD9">
        <f t="shared" si="6"/>
        <v>0.42</v>
      </c>
      <c r="BE9">
        <f t="shared" si="6"/>
        <v>0.95000000000000007</v>
      </c>
      <c r="BF9">
        <f t="shared" si="6"/>
        <v>0.7</v>
      </c>
      <c r="BG9">
        <f t="shared" si="6"/>
        <v>0.72</v>
      </c>
      <c r="BH9">
        <f t="shared" si="6"/>
        <v>0.6100000000000001</v>
      </c>
      <c r="BI9">
        <f t="shared" si="6"/>
        <v>0.84000000000000008</v>
      </c>
      <c r="BJ9">
        <f t="shared" si="6"/>
        <v>0.87000000000000011</v>
      </c>
      <c r="BK9">
        <f t="shared" si="6"/>
        <v>1.07</v>
      </c>
      <c r="BL9">
        <f t="shared" si="6"/>
        <v>0.8600000000000001</v>
      </c>
      <c r="BM9">
        <f t="shared" si="6"/>
        <v>0.8600000000000001</v>
      </c>
      <c r="BN9" t="str">
        <f t="shared" si="6"/>
        <v>None</v>
      </c>
    </row>
    <row r="10" spans="1:66" x14ac:dyDescent="0.2">
      <c r="A10">
        <v>8</v>
      </c>
      <c r="K10">
        <v>0.5</v>
      </c>
      <c r="M10">
        <v>0.02</v>
      </c>
      <c r="T10">
        <v>8</v>
      </c>
      <c r="Z10" s="6" t="s">
        <v>28</v>
      </c>
      <c r="AB10">
        <f t="shared" ref="AB10:AR10" si="9">B279</f>
        <v>0.27</v>
      </c>
      <c r="AC10">
        <f t="shared" si="9"/>
        <v>0</v>
      </c>
      <c r="AD10">
        <f t="shared" si="9"/>
        <v>0.53</v>
      </c>
      <c r="AE10">
        <f t="shared" si="9"/>
        <v>0.55000000000000004</v>
      </c>
      <c r="AF10">
        <f t="shared" si="9"/>
        <v>0.9</v>
      </c>
      <c r="AG10">
        <f t="shared" si="9"/>
        <v>0.28000000000000003</v>
      </c>
      <c r="AH10">
        <f t="shared" si="9"/>
        <v>0.15</v>
      </c>
      <c r="AI10">
        <f t="shared" si="9"/>
        <v>0.46</v>
      </c>
      <c r="AJ10">
        <f t="shared" si="9"/>
        <v>0.21</v>
      </c>
      <c r="AK10">
        <f t="shared" si="9"/>
        <v>0.37</v>
      </c>
      <c r="AL10">
        <f t="shared" si="9"/>
        <v>0.15</v>
      </c>
      <c r="AM10">
        <f t="shared" si="9"/>
        <v>0.2</v>
      </c>
      <c r="AN10">
        <f t="shared" si="9"/>
        <v>0.41</v>
      </c>
      <c r="AO10">
        <f t="shared" si="9"/>
        <v>0.33</v>
      </c>
      <c r="AP10">
        <f t="shared" si="9"/>
        <v>0.34</v>
      </c>
      <c r="AQ10">
        <f t="shared" si="9"/>
        <v>0.25</v>
      </c>
      <c r="AR10">
        <f t="shared" si="9"/>
        <v>0.2</v>
      </c>
      <c r="AS10" s="7">
        <f t="shared" si="1"/>
        <v>0.3294117647058824</v>
      </c>
      <c r="AV10" s="6" t="s">
        <v>24</v>
      </c>
      <c r="AX10">
        <f t="shared" si="6"/>
        <v>0.78</v>
      </c>
      <c r="AY10" t="str">
        <f t="shared" si="6"/>
        <v>None</v>
      </c>
      <c r="AZ10">
        <f t="shared" si="6"/>
        <v>0.89000000000000012</v>
      </c>
      <c r="BA10">
        <f t="shared" si="6"/>
        <v>1.1400000000000001</v>
      </c>
      <c r="BB10">
        <f t="shared" si="6"/>
        <v>0.99</v>
      </c>
      <c r="BC10">
        <f t="shared" si="6"/>
        <v>0.8600000000000001</v>
      </c>
      <c r="BD10">
        <f t="shared" si="6"/>
        <v>0.62</v>
      </c>
      <c r="BE10">
        <f t="shared" si="6"/>
        <v>1.08</v>
      </c>
      <c r="BF10">
        <f t="shared" si="6"/>
        <v>0.81</v>
      </c>
      <c r="BG10">
        <f t="shared" si="6"/>
        <v>1.67</v>
      </c>
      <c r="BH10">
        <f t="shared" si="6"/>
        <v>0.78</v>
      </c>
      <c r="BI10">
        <f t="shared" si="6"/>
        <v>1.6400000000000001</v>
      </c>
      <c r="BJ10">
        <f t="shared" si="6"/>
        <v>1.04</v>
      </c>
      <c r="BK10">
        <f t="shared" si="6"/>
        <v>1.1200000000000001</v>
      </c>
      <c r="BL10">
        <f t="shared" si="6"/>
        <v>1.17</v>
      </c>
      <c r="BM10">
        <f t="shared" si="6"/>
        <v>1.61</v>
      </c>
      <c r="BN10" t="str">
        <f t="shared" si="6"/>
        <v>None</v>
      </c>
    </row>
    <row r="11" spans="1:66" x14ac:dyDescent="0.2">
      <c r="A11">
        <v>9</v>
      </c>
      <c r="T11">
        <v>9</v>
      </c>
      <c r="Z11" s="6" t="s">
        <v>29</v>
      </c>
      <c r="AB11">
        <f t="shared" ref="AB11:AR11" si="10">B314</f>
        <v>0.99</v>
      </c>
      <c r="AC11">
        <f t="shared" si="10"/>
        <v>1.1099999999999999</v>
      </c>
      <c r="AD11">
        <f t="shared" si="10"/>
        <v>1.1499999999999999</v>
      </c>
      <c r="AE11">
        <f t="shared" si="10"/>
        <v>0.92</v>
      </c>
      <c r="AF11">
        <f t="shared" si="10"/>
        <v>1.31</v>
      </c>
      <c r="AG11">
        <f t="shared" si="10"/>
        <v>0.9</v>
      </c>
      <c r="AH11">
        <f t="shared" si="10"/>
        <v>0.68</v>
      </c>
      <c r="AI11">
        <f t="shared" si="10"/>
        <v>1.1200000000000001</v>
      </c>
      <c r="AJ11">
        <f t="shared" si="10"/>
        <v>0.91</v>
      </c>
      <c r="AK11">
        <f t="shared" si="10"/>
        <v>0.79999999999999993</v>
      </c>
      <c r="AL11">
        <f t="shared" si="10"/>
        <v>0.7400000000000001</v>
      </c>
      <c r="AM11">
        <f t="shared" si="10"/>
        <v>1.29</v>
      </c>
      <c r="AN11">
        <f t="shared" si="10"/>
        <v>0.6</v>
      </c>
      <c r="AO11">
        <f t="shared" si="10"/>
        <v>0.69</v>
      </c>
      <c r="AP11">
        <f t="shared" si="10"/>
        <v>0.76</v>
      </c>
      <c r="AQ11">
        <f t="shared" si="10"/>
        <v>1.1400000000000001</v>
      </c>
      <c r="AR11">
        <f t="shared" si="10"/>
        <v>0.84000000000000008</v>
      </c>
      <c r="AS11" s="7">
        <f t="shared" si="1"/>
        <v>0.93823529411764717</v>
      </c>
      <c r="AV11" s="6" t="s">
        <v>25</v>
      </c>
      <c r="AX11">
        <f t="shared" si="6"/>
        <v>2.2400000000000002</v>
      </c>
      <c r="AY11" t="str">
        <f t="shared" si="6"/>
        <v>None</v>
      </c>
      <c r="AZ11">
        <f t="shared" si="6"/>
        <v>3.6099999999999994</v>
      </c>
      <c r="BA11">
        <f t="shared" si="6"/>
        <v>3.38</v>
      </c>
      <c r="BB11">
        <f t="shared" si="6"/>
        <v>4.37</v>
      </c>
      <c r="BC11">
        <f t="shared" si="6"/>
        <v>2.4700000000000002</v>
      </c>
      <c r="BD11">
        <f t="shared" si="6"/>
        <v>2.17</v>
      </c>
      <c r="BE11">
        <f t="shared" si="6"/>
        <v>2.9100000000000006</v>
      </c>
      <c r="BF11">
        <f t="shared" si="6"/>
        <v>2.39</v>
      </c>
      <c r="BG11">
        <f t="shared" si="6"/>
        <v>3.9299999999999997</v>
      </c>
      <c r="BH11">
        <f t="shared" si="6"/>
        <v>2.7300000000000004</v>
      </c>
      <c r="BI11">
        <f t="shared" si="6"/>
        <v>4.38</v>
      </c>
      <c r="BJ11">
        <f t="shared" si="6"/>
        <v>2.2400000000000002</v>
      </c>
      <c r="BK11">
        <f t="shared" si="6"/>
        <v>2.98</v>
      </c>
      <c r="BL11">
        <f t="shared" si="6"/>
        <v>3.5</v>
      </c>
      <c r="BM11">
        <f t="shared" si="6"/>
        <v>4.42</v>
      </c>
      <c r="BN11" t="str">
        <f t="shared" si="6"/>
        <v>None</v>
      </c>
    </row>
    <row r="12" spans="1:66" x14ac:dyDescent="0.2">
      <c r="A12">
        <v>10</v>
      </c>
      <c r="F12">
        <v>0.2</v>
      </c>
      <c r="H12">
        <v>0.01</v>
      </c>
      <c r="I12">
        <v>0.04</v>
      </c>
      <c r="Q12">
        <v>0.05</v>
      </c>
      <c r="T12">
        <v>10</v>
      </c>
      <c r="Z12" s="6" t="s">
        <v>30</v>
      </c>
      <c r="AB12">
        <f t="shared" ref="AB12:AR12" si="11">B349</f>
        <v>0.46</v>
      </c>
      <c r="AC12">
        <f t="shared" si="11"/>
        <v>0.59</v>
      </c>
      <c r="AD12">
        <f t="shared" si="11"/>
        <v>0.6100000000000001</v>
      </c>
      <c r="AE12">
        <f t="shared" si="11"/>
        <v>0.70000000000000007</v>
      </c>
      <c r="AF12">
        <f t="shared" si="11"/>
        <v>0.94000000000000017</v>
      </c>
      <c r="AG12">
        <f t="shared" si="11"/>
        <v>0.45000000000000007</v>
      </c>
      <c r="AH12">
        <f t="shared" si="11"/>
        <v>0.12</v>
      </c>
      <c r="AI12">
        <f t="shared" si="11"/>
        <v>0.44</v>
      </c>
      <c r="AJ12">
        <f t="shared" si="11"/>
        <v>0.31</v>
      </c>
      <c r="AK12">
        <f t="shared" si="11"/>
        <v>0.69000000000000006</v>
      </c>
      <c r="AL12">
        <f t="shared" si="11"/>
        <v>0.27999999999999997</v>
      </c>
      <c r="AM12">
        <f t="shared" si="11"/>
        <v>0.51</v>
      </c>
      <c r="AN12">
        <f t="shared" si="11"/>
        <v>0.41</v>
      </c>
      <c r="AO12">
        <f t="shared" si="11"/>
        <v>0.8</v>
      </c>
      <c r="AP12">
        <f t="shared" si="11"/>
        <v>0.54</v>
      </c>
      <c r="AQ12">
        <f t="shared" si="11"/>
        <v>0.44999999999999996</v>
      </c>
      <c r="AR12">
        <f t="shared" si="11"/>
        <v>0.6</v>
      </c>
      <c r="AS12" s="7">
        <f t="shared" si="1"/>
        <v>0.52352941176470591</v>
      </c>
      <c r="AV12" s="6" t="s">
        <v>26</v>
      </c>
      <c r="AX12">
        <f t="shared" si="6"/>
        <v>0.70000000000000018</v>
      </c>
      <c r="AY12" t="str">
        <f t="shared" si="6"/>
        <v>None</v>
      </c>
      <c r="AZ12">
        <f t="shared" si="6"/>
        <v>1.9000000000000001</v>
      </c>
      <c r="BA12">
        <f t="shared" si="6"/>
        <v>2.0799999999999996</v>
      </c>
      <c r="BB12">
        <f t="shared" si="6"/>
        <v>2.04</v>
      </c>
      <c r="BC12">
        <f t="shared" si="6"/>
        <v>1.1900000000000002</v>
      </c>
      <c r="BD12">
        <f t="shared" si="6"/>
        <v>0.89</v>
      </c>
      <c r="BE12">
        <f t="shared" si="6"/>
        <v>0.91</v>
      </c>
      <c r="BF12">
        <f t="shared" si="6"/>
        <v>0.75</v>
      </c>
      <c r="BG12">
        <f t="shared" si="6"/>
        <v>1.4100000000000001</v>
      </c>
      <c r="BH12">
        <f t="shared" si="6"/>
        <v>0.9</v>
      </c>
      <c r="BI12">
        <f t="shared" si="6"/>
        <v>0.76000000000000012</v>
      </c>
      <c r="BJ12">
        <f t="shared" si="6"/>
        <v>0.77</v>
      </c>
      <c r="BK12">
        <f t="shared" si="6"/>
        <v>1.48</v>
      </c>
      <c r="BL12">
        <f t="shared" si="6"/>
        <v>1.04</v>
      </c>
      <c r="BM12">
        <f t="shared" si="6"/>
        <v>1.3800000000000001</v>
      </c>
      <c r="BN12" t="str">
        <f t="shared" si="6"/>
        <v>None</v>
      </c>
    </row>
    <row r="13" spans="1:66" x14ac:dyDescent="0.2">
      <c r="A13">
        <v>11</v>
      </c>
      <c r="D13">
        <v>0.11</v>
      </c>
      <c r="I13">
        <v>0.14000000000000001</v>
      </c>
      <c r="L13">
        <v>0.09</v>
      </c>
      <c r="M13">
        <v>0.08</v>
      </c>
      <c r="O13">
        <v>0.04</v>
      </c>
      <c r="Q13">
        <v>0.1</v>
      </c>
      <c r="T13">
        <v>11</v>
      </c>
      <c r="Z13" s="6" t="s">
        <v>31</v>
      </c>
      <c r="AB13">
        <f t="shared" ref="AB13:AR13" si="12">B384</f>
        <v>1.88</v>
      </c>
      <c r="AC13">
        <f t="shared" si="12"/>
        <v>2.06</v>
      </c>
      <c r="AD13">
        <f t="shared" si="12"/>
        <v>2.1900000000000004</v>
      </c>
      <c r="AE13">
        <f t="shared" si="12"/>
        <v>2.8599999999999994</v>
      </c>
      <c r="AF13">
        <f t="shared" si="12"/>
        <v>2.7399999999999998</v>
      </c>
      <c r="AG13">
        <f t="shared" si="12"/>
        <v>1.65</v>
      </c>
      <c r="AH13">
        <f t="shared" si="12"/>
        <v>2.41</v>
      </c>
      <c r="AI13">
        <f t="shared" si="12"/>
        <v>3.4100000000000006</v>
      </c>
      <c r="AJ13">
        <f t="shared" si="12"/>
        <v>2.4500000000000002</v>
      </c>
      <c r="AK13">
        <f t="shared" si="12"/>
        <v>3.2800000000000002</v>
      </c>
      <c r="AL13">
        <f t="shared" si="12"/>
        <v>2.8699999999999997</v>
      </c>
      <c r="AM13">
        <f t="shared" si="12"/>
        <v>2.0700000000000003</v>
      </c>
      <c r="AN13">
        <f t="shared" si="12"/>
        <v>2.62</v>
      </c>
      <c r="AO13">
        <f t="shared" si="12"/>
        <v>1.81</v>
      </c>
      <c r="AP13">
        <f t="shared" si="12"/>
        <v>2.9800000000000004</v>
      </c>
      <c r="AQ13">
        <f t="shared" si="12"/>
        <v>2.91</v>
      </c>
      <c r="AR13">
        <f t="shared" si="12"/>
        <v>2.9100000000000006</v>
      </c>
      <c r="AS13" s="7">
        <f t="shared" si="1"/>
        <v>2.5352941176470587</v>
      </c>
      <c r="AV13" s="6" t="s">
        <v>27</v>
      </c>
      <c r="AX13">
        <f t="shared" si="6"/>
        <v>0.9</v>
      </c>
      <c r="AY13">
        <f t="shared" si="6"/>
        <v>0</v>
      </c>
      <c r="AZ13">
        <f t="shared" si="6"/>
        <v>0.83</v>
      </c>
      <c r="BA13">
        <f t="shared" si="6"/>
        <v>1.02</v>
      </c>
      <c r="BB13">
        <f t="shared" si="6"/>
        <v>2.48</v>
      </c>
      <c r="BC13">
        <f t="shared" si="6"/>
        <v>0.44999999999999996</v>
      </c>
      <c r="BD13">
        <f t="shared" si="6"/>
        <v>0.94</v>
      </c>
      <c r="BE13">
        <f t="shared" si="6"/>
        <v>0.94000000000000006</v>
      </c>
      <c r="BF13">
        <f t="shared" si="6"/>
        <v>0.61</v>
      </c>
      <c r="BG13">
        <f t="shared" si="6"/>
        <v>0.85999999999999988</v>
      </c>
      <c r="BH13">
        <f t="shared" si="6"/>
        <v>1.18</v>
      </c>
      <c r="BI13">
        <f t="shared" si="6"/>
        <v>1.1999999999999997</v>
      </c>
      <c r="BJ13">
        <f t="shared" si="6"/>
        <v>0.53</v>
      </c>
      <c r="BK13">
        <f t="shared" si="6"/>
        <v>0.57000000000000006</v>
      </c>
      <c r="BL13">
        <f t="shared" si="6"/>
        <v>0.86</v>
      </c>
      <c r="BM13">
        <f t="shared" si="6"/>
        <v>1.23</v>
      </c>
      <c r="BN13">
        <f t="shared" si="6"/>
        <v>0</v>
      </c>
    </row>
    <row r="14" spans="1:66" x14ac:dyDescent="0.2">
      <c r="A14">
        <v>12</v>
      </c>
      <c r="D14">
        <v>0.12</v>
      </c>
      <c r="I14">
        <v>0.15</v>
      </c>
      <c r="J14">
        <v>0.1</v>
      </c>
      <c r="M14">
        <v>0.09</v>
      </c>
      <c r="O14">
        <v>0.05</v>
      </c>
      <c r="T14">
        <v>12</v>
      </c>
      <c r="Z14" s="6" t="s">
        <v>32</v>
      </c>
      <c r="AB14">
        <f t="shared" ref="AB14:AR14" si="13">B419</f>
        <v>2.1999999999999997</v>
      </c>
      <c r="AC14">
        <f t="shared" si="13"/>
        <v>0</v>
      </c>
      <c r="AD14">
        <f t="shared" si="13"/>
        <v>1.7600000000000002</v>
      </c>
      <c r="AE14">
        <f t="shared" si="13"/>
        <v>3.9200000000000004</v>
      </c>
      <c r="AF14">
        <f t="shared" si="13"/>
        <v>2.65</v>
      </c>
      <c r="AG14">
        <f t="shared" si="13"/>
        <v>3</v>
      </c>
      <c r="AH14">
        <f t="shared" si="13"/>
        <v>2.4299999999999997</v>
      </c>
      <c r="AI14">
        <f t="shared" si="13"/>
        <v>3.21</v>
      </c>
      <c r="AJ14">
        <f t="shared" si="13"/>
        <v>2.4899999999999998</v>
      </c>
      <c r="AK14">
        <f t="shared" si="13"/>
        <v>3.13</v>
      </c>
      <c r="AL14">
        <f t="shared" si="13"/>
        <v>2.5299999999999998</v>
      </c>
      <c r="AM14">
        <f t="shared" si="13"/>
        <v>2.6</v>
      </c>
      <c r="AN14">
        <f t="shared" si="13"/>
        <v>2.82</v>
      </c>
      <c r="AO14">
        <f t="shared" si="13"/>
        <v>2.31</v>
      </c>
      <c r="AP14">
        <f t="shared" si="13"/>
        <v>3.1599999999999997</v>
      </c>
      <c r="AQ14">
        <f t="shared" si="13"/>
        <v>3.0300000000000002</v>
      </c>
      <c r="AR14">
        <f t="shared" si="13"/>
        <v>2.3400000000000003</v>
      </c>
      <c r="AS14" s="7">
        <f t="shared" si="1"/>
        <v>2.5635294117647063</v>
      </c>
      <c r="AV14" s="6" t="s">
        <v>28</v>
      </c>
      <c r="AX14">
        <f t="shared" si="6"/>
        <v>0.27</v>
      </c>
      <c r="AY14">
        <f t="shared" si="6"/>
        <v>0</v>
      </c>
      <c r="AZ14">
        <f t="shared" si="6"/>
        <v>0.53</v>
      </c>
      <c r="BA14">
        <f t="shared" si="6"/>
        <v>0.55000000000000004</v>
      </c>
      <c r="BB14">
        <f t="shared" si="6"/>
        <v>0.9</v>
      </c>
      <c r="BC14">
        <f t="shared" si="6"/>
        <v>0.28000000000000003</v>
      </c>
      <c r="BD14">
        <f t="shared" si="6"/>
        <v>0.15</v>
      </c>
      <c r="BE14">
        <f t="shared" si="6"/>
        <v>0.46</v>
      </c>
      <c r="BF14">
        <f t="shared" si="6"/>
        <v>0.21</v>
      </c>
      <c r="BG14">
        <f t="shared" si="6"/>
        <v>0.37</v>
      </c>
      <c r="BH14">
        <f t="shared" si="6"/>
        <v>0.15</v>
      </c>
      <c r="BI14">
        <f t="shared" si="6"/>
        <v>0.2</v>
      </c>
      <c r="BJ14">
        <f t="shared" si="6"/>
        <v>0.41</v>
      </c>
      <c r="BK14">
        <f t="shared" si="6"/>
        <v>0.33</v>
      </c>
      <c r="BL14">
        <f t="shared" si="6"/>
        <v>0.34</v>
      </c>
      <c r="BM14">
        <f t="shared" si="6"/>
        <v>0.25</v>
      </c>
      <c r="BN14">
        <f t="shared" si="6"/>
        <v>0.2</v>
      </c>
    </row>
    <row r="15" spans="1:66" x14ac:dyDescent="0.2">
      <c r="A15">
        <v>13</v>
      </c>
      <c r="D15">
        <v>0.1</v>
      </c>
      <c r="E15">
        <v>0.24</v>
      </c>
      <c r="I15">
        <v>0.02</v>
      </c>
      <c r="J15">
        <v>0.1</v>
      </c>
      <c r="L15">
        <v>0.14000000000000001</v>
      </c>
      <c r="M15">
        <v>0.02</v>
      </c>
      <c r="N15">
        <v>0.25</v>
      </c>
      <c r="O15">
        <v>0.02</v>
      </c>
      <c r="T15">
        <v>13</v>
      </c>
      <c r="Z15" s="6"/>
      <c r="AX15" s="1">
        <f t="shared" ref="AX15:BN15" si="14">SUM(AX3:AX14)</f>
        <v>12.37</v>
      </c>
      <c r="AY15" s="1">
        <f t="shared" si="14"/>
        <v>0</v>
      </c>
      <c r="AZ15" s="1">
        <f t="shared" si="14"/>
        <v>16</v>
      </c>
      <c r="BA15" s="1">
        <f t="shared" si="14"/>
        <v>20.98</v>
      </c>
      <c r="BB15" s="1">
        <f t="shared" si="14"/>
        <v>21.049999999999997</v>
      </c>
      <c r="BC15" s="1">
        <f t="shared" si="14"/>
        <v>13.559999999999997</v>
      </c>
      <c r="BD15" s="1">
        <f t="shared" si="14"/>
        <v>13.339999999999998</v>
      </c>
      <c r="BE15" s="1">
        <f t="shared" si="14"/>
        <v>17.34</v>
      </c>
      <c r="BF15" s="1">
        <f t="shared" si="14"/>
        <v>13.520000000000001</v>
      </c>
      <c r="BG15" s="1">
        <f t="shared" si="14"/>
        <v>18.059999999999999</v>
      </c>
      <c r="BH15" s="1">
        <f t="shared" si="14"/>
        <v>12.590000000000002</v>
      </c>
      <c r="BI15" s="1">
        <f t="shared" si="14"/>
        <v>17.220000000000002</v>
      </c>
      <c r="BJ15" s="1">
        <f t="shared" si="14"/>
        <v>13.91</v>
      </c>
      <c r="BK15" s="1">
        <f t="shared" si="14"/>
        <v>15.690000000000003</v>
      </c>
      <c r="BL15" s="1">
        <f t="shared" si="14"/>
        <v>17.419999999999998</v>
      </c>
      <c r="BM15" s="1">
        <f t="shared" si="14"/>
        <v>17.88</v>
      </c>
      <c r="BN15" s="1">
        <f t="shared" si="14"/>
        <v>0.2</v>
      </c>
    </row>
    <row r="16" spans="1:66" x14ac:dyDescent="0.2">
      <c r="A16">
        <v>14</v>
      </c>
      <c r="B16">
        <v>0.14000000000000001</v>
      </c>
      <c r="D16">
        <v>0.1</v>
      </c>
      <c r="E16">
        <v>0.24</v>
      </c>
      <c r="G16">
        <v>0.21</v>
      </c>
      <c r="H16">
        <v>0.22</v>
      </c>
      <c r="I16">
        <v>0.23</v>
      </c>
      <c r="L16">
        <v>0.04</v>
      </c>
      <c r="M16">
        <v>0.14000000000000001</v>
      </c>
      <c r="O16">
        <v>0.08</v>
      </c>
      <c r="Q16">
        <v>0.3</v>
      </c>
      <c r="T16">
        <v>14</v>
      </c>
      <c r="Z16" s="6" t="s">
        <v>34</v>
      </c>
      <c r="AB16" s="4">
        <f t="shared" ref="AB16:AR16" si="15">SUM(AB3:AB14)</f>
        <v>13.200000000000003</v>
      </c>
      <c r="AC16" s="4">
        <f t="shared" si="15"/>
        <v>3.76</v>
      </c>
      <c r="AD16" s="4">
        <f t="shared" si="15"/>
        <v>17.48</v>
      </c>
      <c r="AE16" s="4">
        <f t="shared" si="15"/>
        <v>21.64</v>
      </c>
      <c r="AF16" s="4">
        <f t="shared" si="15"/>
        <v>21.89</v>
      </c>
      <c r="AG16" s="4">
        <f t="shared" si="15"/>
        <v>14.21</v>
      </c>
      <c r="AH16" s="4">
        <f t="shared" si="15"/>
        <v>13.469999999999999</v>
      </c>
      <c r="AI16" s="4">
        <f t="shared" si="15"/>
        <v>19.460000000000004</v>
      </c>
      <c r="AJ16" s="4">
        <f t="shared" si="15"/>
        <v>14.590000000000002</v>
      </c>
      <c r="AK16" s="4">
        <f t="shared" si="15"/>
        <v>20.619999999999997</v>
      </c>
      <c r="AL16" s="4">
        <f t="shared" si="15"/>
        <v>15.31</v>
      </c>
      <c r="AM16" s="4">
        <f t="shared" si="15"/>
        <v>18.18</v>
      </c>
      <c r="AN16" s="4">
        <f t="shared" si="15"/>
        <v>15.32</v>
      </c>
      <c r="AO16" s="4">
        <f t="shared" si="15"/>
        <v>15.460000000000003</v>
      </c>
      <c r="AP16" s="4">
        <f t="shared" si="15"/>
        <v>17.91</v>
      </c>
      <c r="AQ16" s="4">
        <f t="shared" si="15"/>
        <v>19.660000000000004</v>
      </c>
      <c r="AR16" s="4">
        <f t="shared" si="15"/>
        <v>6.8900000000000006</v>
      </c>
      <c r="AS16" s="7">
        <f>AVERAGE(AB16:AR16)</f>
        <v>15.826470588235296</v>
      </c>
    </row>
    <row r="17" spans="1:56" x14ac:dyDescent="0.2">
      <c r="A17">
        <v>15</v>
      </c>
      <c r="B17">
        <v>0.02</v>
      </c>
      <c r="H17">
        <v>0.01</v>
      </c>
      <c r="J17">
        <v>0.17</v>
      </c>
      <c r="T17">
        <v>15</v>
      </c>
    </row>
    <row r="18" spans="1:56" x14ac:dyDescent="0.2">
      <c r="A18">
        <v>16</v>
      </c>
      <c r="B18">
        <v>0.02</v>
      </c>
      <c r="D18">
        <v>0.12</v>
      </c>
      <c r="E18">
        <v>0.06</v>
      </c>
      <c r="F18">
        <v>0.28999999999999998</v>
      </c>
      <c r="H18">
        <v>0.19</v>
      </c>
      <c r="I18">
        <v>0.32</v>
      </c>
      <c r="J18">
        <v>0.1</v>
      </c>
      <c r="L18">
        <v>0.18</v>
      </c>
      <c r="M18">
        <v>0.09</v>
      </c>
      <c r="O18">
        <v>0.25</v>
      </c>
      <c r="P18">
        <v>0.7</v>
      </c>
      <c r="T18">
        <v>16</v>
      </c>
      <c r="AE18" s="6" t="s">
        <v>35</v>
      </c>
      <c r="AF18" s="6"/>
      <c r="AG18" s="6" t="s">
        <v>36</v>
      </c>
      <c r="AH18" s="6"/>
      <c r="BA18" s="6" t="s">
        <v>54</v>
      </c>
      <c r="BB18" s="6"/>
      <c r="BC18" s="6" t="s">
        <v>67</v>
      </c>
      <c r="BD18" s="6"/>
    </row>
    <row r="19" spans="1:56" x14ac:dyDescent="0.2">
      <c r="A19">
        <v>17</v>
      </c>
      <c r="B19">
        <v>0.23</v>
      </c>
      <c r="D19">
        <v>0.18</v>
      </c>
      <c r="E19">
        <v>0.15</v>
      </c>
      <c r="G19">
        <v>0.4</v>
      </c>
      <c r="J19">
        <v>0.12</v>
      </c>
      <c r="K19">
        <v>0.28999999999999998</v>
      </c>
      <c r="M19">
        <v>0.24</v>
      </c>
      <c r="Q19">
        <v>0.23</v>
      </c>
      <c r="T19">
        <v>17</v>
      </c>
      <c r="AZ19" t="s">
        <v>20</v>
      </c>
      <c r="BA19" s="3">
        <f>AVERAGE(AX15:BN15)</f>
        <v>14.184117647058821</v>
      </c>
    </row>
    <row r="20" spans="1:56" x14ac:dyDescent="0.2">
      <c r="A20">
        <v>18</v>
      </c>
      <c r="D20">
        <v>0.3</v>
      </c>
      <c r="H20">
        <v>0.31</v>
      </c>
      <c r="I20">
        <v>0.36</v>
      </c>
      <c r="L20">
        <v>0.21</v>
      </c>
      <c r="O20">
        <v>0.19</v>
      </c>
      <c r="T20">
        <v>18</v>
      </c>
    </row>
    <row r="21" spans="1:56" x14ac:dyDescent="0.2">
      <c r="A21">
        <v>19</v>
      </c>
      <c r="B21">
        <v>0.24</v>
      </c>
      <c r="D21">
        <v>0.05</v>
      </c>
      <c r="E21">
        <v>0.59</v>
      </c>
      <c r="F21">
        <v>0.26</v>
      </c>
      <c r="H21">
        <v>0.19</v>
      </c>
      <c r="I21">
        <v>0.05</v>
      </c>
      <c r="J21">
        <v>0.41</v>
      </c>
      <c r="L21">
        <v>0.05</v>
      </c>
      <c r="M21">
        <v>0.25</v>
      </c>
      <c r="P21">
        <v>0.28999999999999998</v>
      </c>
      <c r="Q21">
        <v>0.15</v>
      </c>
      <c r="T21">
        <v>19</v>
      </c>
    </row>
    <row r="22" spans="1:56" x14ac:dyDescent="0.2">
      <c r="A22">
        <v>20</v>
      </c>
      <c r="T22">
        <v>20</v>
      </c>
    </row>
    <row r="23" spans="1:56" x14ac:dyDescent="0.2">
      <c r="A23">
        <v>21</v>
      </c>
      <c r="F23">
        <v>0.11</v>
      </c>
      <c r="I23">
        <v>0.17</v>
      </c>
      <c r="K23">
        <v>0.2</v>
      </c>
      <c r="O23">
        <v>0.13</v>
      </c>
      <c r="T23">
        <v>21</v>
      </c>
    </row>
    <row r="24" spans="1:56" x14ac:dyDescent="0.2">
      <c r="A24">
        <v>22</v>
      </c>
      <c r="B24">
        <v>0.11</v>
      </c>
      <c r="E24">
        <v>0.21</v>
      </c>
      <c r="F24">
        <v>0.05</v>
      </c>
      <c r="H24">
        <v>0.04</v>
      </c>
      <c r="I24">
        <v>0.04</v>
      </c>
      <c r="L24">
        <v>0.16</v>
      </c>
      <c r="M24">
        <v>0.14000000000000001</v>
      </c>
      <c r="O24">
        <v>0.02</v>
      </c>
      <c r="P24">
        <v>0.12</v>
      </c>
      <c r="Q24">
        <v>0.1</v>
      </c>
      <c r="T24">
        <v>22</v>
      </c>
    </row>
    <row r="25" spans="1:56" x14ac:dyDescent="0.2">
      <c r="A25">
        <v>23</v>
      </c>
      <c r="B25">
        <v>0.06</v>
      </c>
      <c r="D25">
        <v>0.14000000000000001</v>
      </c>
      <c r="E25">
        <v>7.0000000000000007E-2</v>
      </c>
      <c r="I25">
        <v>0.08</v>
      </c>
      <c r="J25">
        <v>0.11</v>
      </c>
      <c r="M25">
        <v>0.04</v>
      </c>
      <c r="O25">
        <v>0.01</v>
      </c>
      <c r="T25">
        <v>23</v>
      </c>
    </row>
    <row r="26" spans="1:56" x14ac:dyDescent="0.2">
      <c r="A26">
        <v>24</v>
      </c>
      <c r="E26">
        <v>0.05</v>
      </c>
      <c r="G26">
        <v>0.1</v>
      </c>
      <c r="I26">
        <v>0.02</v>
      </c>
      <c r="J26">
        <v>0.03</v>
      </c>
      <c r="K26">
        <v>0.14000000000000001</v>
      </c>
      <c r="M26">
        <v>0.03</v>
      </c>
      <c r="P26">
        <v>0.08</v>
      </c>
      <c r="T26">
        <v>24</v>
      </c>
    </row>
    <row r="27" spans="1:56" x14ac:dyDescent="0.2">
      <c r="A27">
        <v>25</v>
      </c>
      <c r="B27">
        <v>0.01</v>
      </c>
      <c r="D27">
        <v>0.02</v>
      </c>
      <c r="H27">
        <v>0.02</v>
      </c>
      <c r="J27">
        <v>0.03</v>
      </c>
      <c r="M27">
        <v>0.02</v>
      </c>
      <c r="T27">
        <v>25</v>
      </c>
    </row>
    <row r="28" spans="1:56" x14ac:dyDescent="0.2">
      <c r="A28">
        <v>26</v>
      </c>
      <c r="B28">
        <v>0.01</v>
      </c>
      <c r="H28">
        <v>0.42</v>
      </c>
      <c r="I28">
        <v>0.47</v>
      </c>
      <c r="L28">
        <v>0.47</v>
      </c>
      <c r="M28">
        <v>0.01</v>
      </c>
      <c r="O28">
        <v>0.37</v>
      </c>
      <c r="T28">
        <v>26</v>
      </c>
    </row>
    <row r="29" spans="1:56" x14ac:dyDescent="0.2">
      <c r="B29">
        <v>0.37</v>
      </c>
      <c r="D29">
        <v>0.5</v>
      </c>
      <c r="E29">
        <v>0.48</v>
      </c>
      <c r="G29">
        <v>0.61</v>
      </c>
      <c r="I29">
        <v>0.03</v>
      </c>
      <c r="J29">
        <v>0.47</v>
      </c>
      <c r="M29">
        <v>0.48</v>
      </c>
      <c r="O29">
        <v>0.04</v>
      </c>
      <c r="P29">
        <v>0.42</v>
      </c>
      <c r="Q29">
        <v>0.53</v>
      </c>
      <c r="T29">
        <v>27</v>
      </c>
    </row>
    <row r="30" spans="1:56" x14ac:dyDescent="0.2">
      <c r="A30">
        <v>28</v>
      </c>
      <c r="F30">
        <v>0.46</v>
      </c>
      <c r="K30">
        <v>0.65</v>
      </c>
      <c r="N30">
        <v>1.47</v>
      </c>
      <c r="T30">
        <v>28</v>
      </c>
    </row>
    <row r="31" spans="1:56" x14ac:dyDescent="0.2">
      <c r="A31">
        <v>29</v>
      </c>
      <c r="B31">
        <v>0.01</v>
      </c>
      <c r="T31">
        <v>29</v>
      </c>
    </row>
    <row r="32" spans="1:56" x14ac:dyDescent="0.2">
      <c r="A32">
        <v>30</v>
      </c>
      <c r="E32">
        <v>0.02</v>
      </c>
      <c r="K32">
        <v>7.0000000000000007E-2</v>
      </c>
      <c r="T32">
        <v>30</v>
      </c>
    </row>
    <row r="33" spans="1:20" x14ac:dyDescent="0.2">
      <c r="A33">
        <v>31</v>
      </c>
      <c r="T33">
        <v>31</v>
      </c>
    </row>
    <row r="34" spans="1:20" x14ac:dyDescent="0.2">
      <c r="A34" t="s">
        <v>37</v>
      </c>
      <c r="B34">
        <f>SUM(B3:B33)</f>
        <v>1.45</v>
      </c>
      <c r="C34" t="s">
        <v>68</v>
      </c>
      <c r="D34">
        <f t="shared" ref="D34:Q34" si="16">SUM(D3:D33)</f>
        <v>2.09</v>
      </c>
      <c r="E34">
        <f t="shared" si="16"/>
        <v>2.5699999999999994</v>
      </c>
      <c r="F34">
        <f t="shared" si="16"/>
        <v>1.55</v>
      </c>
      <c r="G34">
        <f t="shared" si="16"/>
        <v>1.6099999999999999</v>
      </c>
      <c r="H34">
        <f t="shared" si="16"/>
        <v>1.69</v>
      </c>
      <c r="I34">
        <f t="shared" si="16"/>
        <v>2.68</v>
      </c>
      <c r="J34">
        <f t="shared" si="16"/>
        <v>1.9200000000000002</v>
      </c>
      <c r="K34">
        <f t="shared" si="16"/>
        <v>2.5499999999999998</v>
      </c>
      <c r="L34">
        <f t="shared" si="16"/>
        <v>1.49</v>
      </c>
      <c r="M34">
        <f t="shared" si="16"/>
        <v>2.06</v>
      </c>
      <c r="N34">
        <f t="shared" si="16"/>
        <v>1.93</v>
      </c>
      <c r="O34">
        <f t="shared" si="16"/>
        <v>1.3900000000000001</v>
      </c>
      <c r="P34">
        <f t="shared" si="16"/>
        <v>1.81</v>
      </c>
      <c r="Q34">
        <f t="shared" si="16"/>
        <v>1.97</v>
      </c>
      <c r="R34" t="s">
        <v>68</v>
      </c>
    </row>
    <row r="36" spans="1:20" x14ac:dyDescent="0.2">
      <c r="A36" s="2" t="s">
        <v>38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9</v>
      </c>
      <c r="J36" t="s">
        <v>10</v>
      </c>
      <c r="K36" t="s">
        <v>11</v>
      </c>
      <c r="L36" t="s">
        <v>12</v>
      </c>
      <c r="M36" t="s">
        <v>13</v>
      </c>
      <c r="N36" t="s">
        <v>14</v>
      </c>
      <c r="O36" t="s">
        <v>15</v>
      </c>
      <c r="P36" t="s">
        <v>16</v>
      </c>
      <c r="Q36" t="s">
        <v>17</v>
      </c>
      <c r="R36" t="s">
        <v>66</v>
      </c>
    </row>
    <row r="38" spans="1:20" x14ac:dyDescent="0.2">
      <c r="A38">
        <v>1</v>
      </c>
      <c r="B38">
        <v>0.04</v>
      </c>
      <c r="D38">
        <v>0.1</v>
      </c>
      <c r="F38">
        <v>0.02</v>
      </c>
      <c r="I38">
        <v>0.06</v>
      </c>
      <c r="L38">
        <v>0.04</v>
      </c>
      <c r="O38">
        <v>0.08</v>
      </c>
      <c r="P38">
        <v>0.04</v>
      </c>
      <c r="T38">
        <v>1</v>
      </c>
    </row>
    <row r="39" spans="1:20" x14ac:dyDescent="0.2">
      <c r="A39">
        <v>2</v>
      </c>
      <c r="B39">
        <v>0.01</v>
      </c>
      <c r="E39">
        <v>0.05</v>
      </c>
      <c r="G39">
        <v>0.06</v>
      </c>
      <c r="H39">
        <v>0.1</v>
      </c>
      <c r="J39">
        <v>0.05</v>
      </c>
      <c r="L39">
        <v>0.03</v>
      </c>
      <c r="M39">
        <v>0.08</v>
      </c>
      <c r="T39">
        <v>2</v>
      </c>
    </row>
    <row r="40" spans="1:20" x14ac:dyDescent="0.2">
      <c r="A40">
        <v>3</v>
      </c>
      <c r="B40">
        <v>0.05</v>
      </c>
      <c r="E40">
        <v>0.04</v>
      </c>
      <c r="I40">
        <v>0.06</v>
      </c>
      <c r="O40">
        <v>0.02</v>
      </c>
      <c r="T40">
        <v>3</v>
      </c>
    </row>
    <row r="41" spans="1:20" x14ac:dyDescent="0.2">
      <c r="A41">
        <v>4</v>
      </c>
      <c r="B41">
        <v>7.0000000000000007E-2</v>
      </c>
      <c r="E41">
        <v>0.08</v>
      </c>
      <c r="F41">
        <v>0.15</v>
      </c>
      <c r="I41">
        <v>0.12</v>
      </c>
      <c r="L41">
        <v>0.05</v>
      </c>
      <c r="M41">
        <v>0.06</v>
      </c>
      <c r="O41">
        <v>0.13</v>
      </c>
      <c r="P41">
        <v>0.05</v>
      </c>
      <c r="Q41">
        <v>7.0000000000000007E-2</v>
      </c>
      <c r="T41">
        <v>4</v>
      </c>
    </row>
    <row r="42" spans="1:20" x14ac:dyDescent="0.2">
      <c r="A42">
        <v>5</v>
      </c>
      <c r="D42">
        <v>0.15</v>
      </c>
      <c r="G42">
        <v>0.1</v>
      </c>
      <c r="J42">
        <v>0.1</v>
      </c>
      <c r="M42">
        <v>0.03</v>
      </c>
      <c r="N42">
        <v>0.19</v>
      </c>
      <c r="T42">
        <v>5</v>
      </c>
    </row>
    <row r="43" spans="1:20" x14ac:dyDescent="0.2">
      <c r="A43">
        <v>6</v>
      </c>
      <c r="B43">
        <v>0.03</v>
      </c>
      <c r="F43">
        <v>0.02</v>
      </c>
      <c r="I43">
        <v>0.05</v>
      </c>
      <c r="J43">
        <v>0.03</v>
      </c>
      <c r="K43">
        <v>0.1</v>
      </c>
      <c r="L43">
        <v>0.02</v>
      </c>
      <c r="T43">
        <v>6</v>
      </c>
    </row>
    <row r="44" spans="1:20" x14ac:dyDescent="0.2">
      <c r="A44">
        <v>7</v>
      </c>
      <c r="N44">
        <v>0.02</v>
      </c>
      <c r="T44">
        <v>7</v>
      </c>
    </row>
    <row r="45" spans="1:20" x14ac:dyDescent="0.2">
      <c r="A45">
        <v>8</v>
      </c>
      <c r="B45">
        <v>0.01</v>
      </c>
      <c r="E45">
        <v>0.04</v>
      </c>
      <c r="J45">
        <v>0.05</v>
      </c>
      <c r="O45">
        <v>0.05</v>
      </c>
      <c r="T45">
        <v>8</v>
      </c>
    </row>
    <row r="46" spans="1:20" x14ac:dyDescent="0.2">
      <c r="A46">
        <v>9</v>
      </c>
      <c r="T46">
        <v>9</v>
      </c>
    </row>
    <row r="47" spans="1:20" x14ac:dyDescent="0.2">
      <c r="A47">
        <v>10</v>
      </c>
      <c r="F47">
        <v>0.11</v>
      </c>
      <c r="I47">
        <v>0.06</v>
      </c>
      <c r="L47">
        <v>0.06</v>
      </c>
      <c r="O47">
        <v>0.06</v>
      </c>
      <c r="T47">
        <v>10</v>
      </c>
    </row>
    <row r="48" spans="1:20" x14ac:dyDescent="0.2">
      <c r="A48">
        <v>11</v>
      </c>
      <c r="B48">
        <v>0.03</v>
      </c>
      <c r="E48">
        <v>7.0000000000000007E-2</v>
      </c>
      <c r="F48">
        <v>0.03</v>
      </c>
      <c r="G48">
        <v>0.05</v>
      </c>
      <c r="J48">
        <v>0.04</v>
      </c>
      <c r="M48">
        <v>7.0000000000000007E-2</v>
      </c>
      <c r="Q48">
        <v>0.01</v>
      </c>
      <c r="T48">
        <v>11</v>
      </c>
    </row>
    <row r="49" spans="1:20" x14ac:dyDescent="0.2">
      <c r="A49">
        <v>12</v>
      </c>
      <c r="B49">
        <v>0.04</v>
      </c>
      <c r="D49">
        <v>0.11</v>
      </c>
      <c r="E49">
        <v>0.19</v>
      </c>
      <c r="F49">
        <v>0.12</v>
      </c>
      <c r="H49">
        <v>0.27</v>
      </c>
      <c r="I49">
        <v>0.08</v>
      </c>
      <c r="L49">
        <v>0.18</v>
      </c>
      <c r="M49">
        <v>0.02</v>
      </c>
      <c r="O49">
        <v>0.13</v>
      </c>
      <c r="P49">
        <v>0.26</v>
      </c>
      <c r="Q49">
        <v>0.1</v>
      </c>
      <c r="T49">
        <v>12</v>
      </c>
    </row>
    <row r="50" spans="1:20" x14ac:dyDescent="0.2">
      <c r="A50">
        <v>13</v>
      </c>
      <c r="B50">
        <v>0.05</v>
      </c>
      <c r="E50">
        <v>0.15</v>
      </c>
      <c r="G50">
        <v>7.0000000000000007E-2</v>
      </c>
      <c r="J50">
        <v>0.18</v>
      </c>
      <c r="M50">
        <v>0.1</v>
      </c>
      <c r="T50">
        <v>13</v>
      </c>
    </row>
    <row r="51" spans="1:20" x14ac:dyDescent="0.2">
      <c r="A51">
        <v>14</v>
      </c>
      <c r="B51">
        <v>0.06</v>
      </c>
      <c r="D51">
        <v>0.05</v>
      </c>
      <c r="F51">
        <v>0.06</v>
      </c>
      <c r="H51">
        <v>0.15</v>
      </c>
      <c r="I51">
        <v>0.13</v>
      </c>
      <c r="K51">
        <v>0.22</v>
      </c>
      <c r="L51">
        <v>0.12</v>
      </c>
      <c r="N51">
        <v>0.26</v>
      </c>
      <c r="P51">
        <v>0.12</v>
      </c>
      <c r="T51">
        <v>14</v>
      </c>
    </row>
    <row r="52" spans="1:20" x14ac:dyDescent="0.2">
      <c r="A52">
        <v>15</v>
      </c>
      <c r="B52">
        <v>0.04</v>
      </c>
      <c r="D52">
        <v>0.08</v>
      </c>
      <c r="E52">
        <v>0.15</v>
      </c>
      <c r="I52">
        <v>0.04</v>
      </c>
      <c r="J52">
        <v>0.14000000000000001</v>
      </c>
      <c r="M52">
        <v>0.03</v>
      </c>
      <c r="O52">
        <v>0.06</v>
      </c>
      <c r="T52">
        <v>15</v>
      </c>
    </row>
    <row r="53" spans="1:20" x14ac:dyDescent="0.2">
      <c r="A53">
        <v>16</v>
      </c>
      <c r="B53">
        <v>0.01</v>
      </c>
      <c r="I53">
        <v>0.01</v>
      </c>
      <c r="T53">
        <v>16</v>
      </c>
    </row>
    <row r="54" spans="1:20" x14ac:dyDescent="0.2">
      <c r="A54">
        <v>17</v>
      </c>
      <c r="N54">
        <v>0.12</v>
      </c>
      <c r="T54">
        <v>17</v>
      </c>
    </row>
    <row r="55" spans="1:20" x14ac:dyDescent="0.2">
      <c r="A55">
        <v>18</v>
      </c>
      <c r="T55">
        <v>18</v>
      </c>
    </row>
    <row r="56" spans="1:20" x14ac:dyDescent="0.2">
      <c r="A56">
        <v>19</v>
      </c>
      <c r="T56">
        <v>19</v>
      </c>
    </row>
    <row r="57" spans="1:20" x14ac:dyDescent="0.2">
      <c r="A57">
        <v>20</v>
      </c>
      <c r="B57">
        <v>0.01</v>
      </c>
      <c r="F57">
        <v>7.0000000000000007E-2</v>
      </c>
      <c r="H57">
        <v>0.19</v>
      </c>
      <c r="I57">
        <v>0.09</v>
      </c>
      <c r="L57">
        <v>0.14000000000000001</v>
      </c>
      <c r="T57">
        <v>20</v>
      </c>
    </row>
    <row r="58" spans="1:20" x14ac:dyDescent="0.2">
      <c r="A58">
        <v>21</v>
      </c>
      <c r="B58">
        <v>0.12</v>
      </c>
      <c r="E58">
        <v>0.27</v>
      </c>
      <c r="F58">
        <v>0.04</v>
      </c>
      <c r="G58">
        <v>0.09</v>
      </c>
      <c r="I58">
        <v>0.15</v>
      </c>
      <c r="J58">
        <v>0.2</v>
      </c>
      <c r="K58">
        <v>0.19</v>
      </c>
      <c r="L58">
        <v>0.06</v>
      </c>
      <c r="M58">
        <v>0.03</v>
      </c>
      <c r="N58">
        <v>0.26</v>
      </c>
      <c r="P58">
        <v>0.16</v>
      </c>
      <c r="Q58">
        <v>0.05</v>
      </c>
      <c r="T58">
        <v>21</v>
      </c>
    </row>
    <row r="59" spans="1:20" x14ac:dyDescent="0.2">
      <c r="A59">
        <v>22</v>
      </c>
      <c r="D59">
        <v>0.18</v>
      </c>
      <c r="F59">
        <v>0.12</v>
      </c>
      <c r="H59">
        <v>0.11</v>
      </c>
      <c r="I59">
        <v>0.21</v>
      </c>
      <c r="K59">
        <v>0.11</v>
      </c>
      <c r="L59">
        <v>0.12</v>
      </c>
      <c r="O59">
        <v>0.15</v>
      </c>
      <c r="T59">
        <v>22</v>
      </c>
    </row>
    <row r="60" spans="1:20" x14ac:dyDescent="0.2">
      <c r="A60">
        <v>23</v>
      </c>
      <c r="B60">
        <v>0.06</v>
      </c>
      <c r="D60">
        <v>0.08</v>
      </c>
      <c r="G60">
        <v>0.05</v>
      </c>
      <c r="J60">
        <v>0.12</v>
      </c>
      <c r="M60">
        <v>0.02</v>
      </c>
      <c r="N60">
        <v>0.06</v>
      </c>
      <c r="T60">
        <v>23</v>
      </c>
    </row>
    <row r="61" spans="1:20" x14ac:dyDescent="0.2">
      <c r="A61">
        <v>24</v>
      </c>
      <c r="H61">
        <v>0.11</v>
      </c>
      <c r="K61">
        <v>0.1</v>
      </c>
      <c r="Q61">
        <v>0.03</v>
      </c>
      <c r="T61">
        <v>24</v>
      </c>
    </row>
    <row r="62" spans="1:20" x14ac:dyDescent="0.2">
      <c r="A62">
        <v>25</v>
      </c>
      <c r="B62">
        <v>0.05</v>
      </c>
      <c r="D62">
        <v>0.2</v>
      </c>
      <c r="F62">
        <v>0.18</v>
      </c>
      <c r="L62">
        <v>0.14000000000000001</v>
      </c>
      <c r="M62">
        <v>0.13</v>
      </c>
      <c r="O62">
        <v>0.15</v>
      </c>
      <c r="P62">
        <v>0.26</v>
      </c>
      <c r="Q62">
        <v>0.15</v>
      </c>
      <c r="T62">
        <v>25</v>
      </c>
    </row>
    <row r="63" spans="1:20" x14ac:dyDescent="0.2">
      <c r="A63">
        <v>26</v>
      </c>
      <c r="B63">
        <v>0.05</v>
      </c>
      <c r="E63">
        <v>0.33</v>
      </c>
      <c r="G63">
        <v>0.18</v>
      </c>
      <c r="I63">
        <v>0.23</v>
      </c>
      <c r="J63">
        <v>0.13</v>
      </c>
      <c r="M63">
        <v>0.05</v>
      </c>
      <c r="N63">
        <v>0.17</v>
      </c>
      <c r="T63">
        <v>26</v>
      </c>
    </row>
    <row r="64" spans="1:20" x14ac:dyDescent="0.2">
      <c r="A64">
        <v>27</v>
      </c>
      <c r="B64">
        <v>0.01</v>
      </c>
      <c r="T64">
        <v>27</v>
      </c>
    </row>
    <row r="65" spans="1:20" x14ac:dyDescent="0.2">
      <c r="A65">
        <v>28</v>
      </c>
      <c r="D65">
        <v>0.06</v>
      </c>
      <c r="F65">
        <v>0.06</v>
      </c>
      <c r="H65">
        <v>0.02</v>
      </c>
      <c r="I65">
        <v>0.06</v>
      </c>
      <c r="K65">
        <v>0.49</v>
      </c>
      <c r="L65">
        <v>0.09</v>
      </c>
      <c r="M65">
        <v>0.01</v>
      </c>
      <c r="O65">
        <v>0.08</v>
      </c>
      <c r="T65">
        <v>28</v>
      </c>
    </row>
    <row r="66" spans="1:20" x14ac:dyDescent="0.2">
      <c r="A66">
        <v>29</v>
      </c>
      <c r="T66">
        <v>29</v>
      </c>
    </row>
    <row r="67" spans="1:20" x14ac:dyDescent="0.2">
      <c r="A67">
        <v>30</v>
      </c>
      <c r="T67">
        <v>30</v>
      </c>
    </row>
    <row r="68" spans="1:20" x14ac:dyDescent="0.2">
      <c r="A68">
        <v>31</v>
      </c>
      <c r="T68">
        <v>31</v>
      </c>
    </row>
    <row r="69" spans="1:20" x14ac:dyDescent="0.2">
      <c r="A69" t="s">
        <v>37</v>
      </c>
      <c r="B69">
        <f>SUM(B45:B68)</f>
        <v>0.54</v>
      </c>
      <c r="C69" t="s">
        <v>68</v>
      </c>
      <c r="D69">
        <f t="shared" ref="D69:Q69" si="17">SUM(D38:D68)</f>
        <v>1.01</v>
      </c>
      <c r="E69">
        <f t="shared" si="17"/>
        <v>1.37</v>
      </c>
      <c r="F69">
        <f t="shared" si="17"/>
        <v>0.9800000000000002</v>
      </c>
      <c r="G69">
        <f t="shared" si="17"/>
        <v>0.6</v>
      </c>
      <c r="H69">
        <f t="shared" si="17"/>
        <v>0.95</v>
      </c>
      <c r="I69">
        <f t="shared" si="17"/>
        <v>1.35</v>
      </c>
      <c r="J69">
        <f t="shared" si="17"/>
        <v>1.04</v>
      </c>
      <c r="K69">
        <f t="shared" si="17"/>
        <v>1.21</v>
      </c>
      <c r="L69">
        <f t="shared" si="17"/>
        <v>1.05</v>
      </c>
      <c r="M69">
        <f t="shared" si="17"/>
        <v>0.63000000000000012</v>
      </c>
      <c r="N69">
        <f t="shared" si="17"/>
        <v>1.0799999999999998</v>
      </c>
      <c r="O69">
        <f t="shared" si="17"/>
        <v>0.91</v>
      </c>
      <c r="P69">
        <f t="shared" si="17"/>
        <v>0.89</v>
      </c>
      <c r="Q69">
        <f t="shared" si="17"/>
        <v>0.41000000000000003</v>
      </c>
      <c r="R69" t="s">
        <v>68</v>
      </c>
    </row>
    <row r="71" spans="1:20" x14ac:dyDescent="0.2">
      <c r="A71" s="2" t="s">
        <v>40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7</v>
      </c>
      <c r="I71" t="s">
        <v>9</v>
      </c>
      <c r="J71" t="s">
        <v>10</v>
      </c>
      <c r="K71" t="s">
        <v>11</v>
      </c>
      <c r="L71" t="s">
        <v>12</v>
      </c>
      <c r="M71" t="s">
        <v>13</v>
      </c>
      <c r="N71" t="s">
        <v>14</v>
      </c>
      <c r="O71" t="s">
        <v>15</v>
      </c>
      <c r="P71" t="s">
        <v>16</v>
      </c>
      <c r="Q71" t="s">
        <v>17</v>
      </c>
      <c r="R71" t="s">
        <v>66</v>
      </c>
    </row>
    <row r="73" spans="1:20" x14ac:dyDescent="0.2">
      <c r="A73">
        <v>1</v>
      </c>
      <c r="B73">
        <v>0.04</v>
      </c>
      <c r="E73">
        <v>0.05</v>
      </c>
      <c r="F73">
        <v>0.03</v>
      </c>
      <c r="G73">
        <v>0.02</v>
      </c>
      <c r="I73">
        <v>0.05</v>
      </c>
      <c r="J73">
        <v>7.0000000000000007E-2</v>
      </c>
      <c r="L73">
        <v>0.04</v>
      </c>
      <c r="M73">
        <v>0.09</v>
      </c>
      <c r="O73">
        <v>0.12</v>
      </c>
      <c r="Q73">
        <v>0.1</v>
      </c>
      <c r="T73">
        <v>1</v>
      </c>
    </row>
    <row r="74" spans="1:20" x14ac:dyDescent="0.2">
      <c r="A74">
        <v>2</v>
      </c>
      <c r="B74">
        <v>0.22</v>
      </c>
      <c r="D74">
        <v>0.3</v>
      </c>
      <c r="E74">
        <v>0.21</v>
      </c>
      <c r="F74">
        <v>0.24</v>
      </c>
      <c r="G74">
        <v>0.15</v>
      </c>
      <c r="H74">
        <v>0.16</v>
      </c>
      <c r="I74">
        <v>0.25</v>
      </c>
      <c r="J74">
        <v>0.15</v>
      </c>
      <c r="L74">
        <v>0.14000000000000001</v>
      </c>
      <c r="M74">
        <v>0.23</v>
      </c>
      <c r="O74">
        <v>0.25</v>
      </c>
      <c r="P74">
        <v>0.16</v>
      </c>
      <c r="Q74">
        <v>0.05</v>
      </c>
      <c r="T74">
        <v>2</v>
      </c>
    </row>
    <row r="75" spans="1:20" x14ac:dyDescent="0.2">
      <c r="A75">
        <v>3</v>
      </c>
      <c r="G75">
        <v>0.09</v>
      </c>
      <c r="I75">
        <v>0.02</v>
      </c>
      <c r="J75">
        <v>7.0000000000000007E-2</v>
      </c>
      <c r="M75">
        <v>0.01</v>
      </c>
      <c r="N75">
        <v>0.2</v>
      </c>
      <c r="T75">
        <v>3</v>
      </c>
    </row>
    <row r="76" spans="1:20" x14ac:dyDescent="0.2">
      <c r="A76">
        <v>4</v>
      </c>
      <c r="K76">
        <v>0.18</v>
      </c>
      <c r="M76">
        <v>0.01</v>
      </c>
      <c r="O76">
        <v>0.05</v>
      </c>
      <c r="Q76">
        <v>0.1</v>
      </c>
      <c r="T76">
        <v>4</v>
      </c>
    </row>
    <row r="77" spans="1:20" x14ac:dyDescent="0.2">
      <c r="A77">
        <v>5</v>
      </c>
      <c r="Q77">
        <v>0.02</v>
      </c>
      <c r="T77">
        <v>5</v>
      </c>
    </row>
    <row r="78" spans="1:20" x14ac:dyDescent="0.2">
      <c r="A78">
        <v>6</v>
      </c>
      <c r="F78">
        <v>0.04</v>
      </c>
      <c r="T78">
        <v>6</v>
      </c>
    </row>
    <row r="79" spans="1:20" x14ac:dyDescent="0.2">
      <c r="A79">
        <v>7</v>
      </c>
      <c r="T79">
        <v>7</v>
      </c>
    </row>
    <row r="80" spans="1:20" x14ac:dyDescent="0.2">
      <c r="A80">
        <v>8</v>
      </c>
      <c r="B80">
        <v>0.1</v>
      </c>
      <c r="D80">
        <v>0.16</v>
      </c>
      <c r="E80">
        <v>0.15</v>
      </c>
      <c r="H80">
        <v>0.12</v>
      </c>
      <c r="I80">
        <v>0.04</v>
      </c>
      <c r="J80">
        <v>0.12</v>
      </c>
      <c r="K80">
        <v>0.54</v>
      </c>
      <c r="L80">
        <v>0.21</v>
      </c>
      <c r="M80">
        <v>0.09</v>
      </c>
      <c r="O80">
        <v>0.11</v>
      </c>
      <c r="P80">
        <v>0.12</v>
      </c>
      <c r="Q80">
        <v>0.3</v>
      </c>
      <c r="T80">
        <v>8</v>
      </c>
    </row>
    <row r="81" spans="1:20" x14ac:dyDescent="0.2">
      <c r="A81">
        <v>9</v>
      </c>
      <c r="B81">
        <v>0.03</v>
      </c>
      <c r="D81">
        <v>7.0000000000000007E-2</v>
      </c>
      <c r="E81">
        <v>0.18</v>
      </c>
      <c r="F81">
        <v>0.17</v>
      </c>
      <c r="G81">
        <v>0.11</v>
      </c>
      <c r="I81">
        <v>0.06</v>
      </c>
      <c r="L81">
        <v>0.01</v>
      </c>
      <c r="N81">
        <v>0.26</v>
      </c>
      <c r="O81">
        <v>0.05</v>
      </c>
      <c r="P81">
        <v>0.14000000000000001</v>
      </c>
      <c r="Q81">
        <v>0.1</v>
      </c>
      <c r="T81">
        <v>9</v>
      </c>
    </row>
    <row r="82" spans="1:20" x14ac:dyDescent="0.2">
      <c r="A82">
        <v>10</v>
      </c>
      <c r="B82">
        <v>0.01</v>
      </c>
      <c r="G82">
        <v>0.03</v>
      </c>
      <c r="J82">
        <v>0.06</v>
      </c>
      <c r="M82">
        <v>0.03</v>
      </c>
      <c r="P82">
        <v>0.02</v>
      </c>
      <c r="T82">
        <v>10</v>
      </c>
    </row>
    <row r="83" spans="1:20" x14ac:dyDescent="0.2">
      <c r="A83">
        <v>11</v>
      </c>
      <c r="T83">
        <v>11</v>
      </c>
    </row>
    <row r="84" spans="1:20" x14ac:dyDescent="0.2">
      <c r="A84">
        <v>12</v>
      </c>
      <c r="T84">
        <v>12</v>
      </c>
    </row>
    <row r="85" spans="1:20" x14ac:dyDescent="0.2">
      <c r="A85">
        <v>13</v>
      </c>
      <c r="T85">
        <v>13</v>
      </c>
    </row>
    <row r="86" spans="1:20" x14ac:dyDescent="0.2">
      <c r="A86">
        <v>14</v>
      </c>
      <c r="T86">
        <v>14</v>
      </c>
    </row>
    <row r="87" spans="1:20" x14ac:dyDescent="0.2">
      <c r="A87">
        <v>15</v>
      </c>
      <c r="T87">
        <v>15</v>
      </c>
    </row>
    <row r="88" spans="1:20" x14ac:dyDescent="0.2">
      <c r="A88">
        <v>16</v>
      </c>
      <c r="B88">
        <v>0.11</v>
      </c>
      <c r="E88">
        <v>0.24</v>
      </c>
      <c r="F88">
        <v>0.12</v>
      </c>
      <c r="I88">
        <v>0.16</v>
      </c>
      <c r="J88">
        <v>0.04</v>
      </c>
      <c r="L88">
        <v>0.04</v>
      </c>
      <c r="M88">
        <v>0.21</v>
      </c>
      <c r="N88">
        <v>0.08</v>
      </c>
      <c r="O88">
        <v>0.15</v>
      </c>
      <c r="P88">
        <v>0.13</v>
      </c>
      <c r="Q88">
        <v>7.0000000000000007E-2</v>
      </c>
      <c r="T88">
        <v>16</v>
      </c>
    </row>
    <row r="89" spans="1:20" x14ac:dyDescent="0.2">
      <c r="A89">
        <v>17</v>
      </c>
      <c r="D89">
        <v>0.12</v>
      </c>
      <c r="G89">
        <v>0.1</v>
      </c>
      <c r="I89">
        <v>0.01</v>
      </c>
      <c r="T89">
        <v>17</v>
      </c>
    </row>
    <row r="90" spans="1:20" x14ac:dyDescent="0.2">
      <c r="A90">
        <v>18</v>
      </c>
      <c r="T90">
        <v>18</v>
      </c>
    </row>
    <row r="91" spans="1:20" x14ac:dyDescent="0.2">
      <c r="A91">
        <v>19</v>
      </c>
      <c r="T91">
        <v>19</v>
      </c>
    </row>
    <row r="92" spans="1:20" x14ac:dyDescent="0.2">
      <c r="A92">
        <v>20</v>
      </c>
      <c r="T92">
        <v>20</v>
      </c>
    </row>
    <row r="93" spans="1:20" x14ac:dyDescent="0.2">
      <c r="A93">
        <v>21</v>
      </c>
      <c r="I93">
        <v>0.02</v>
      </c>
      <c r="P93">
        <v>0.02</v>
      </c>
      <c r="Q93">
        <v>0.02</v>
      </c>
      <c r="T93">
        <v>21</v>
      </c>
    </row>
    <row r="94" spans="1:20" x14ac:dyDescent="0.2">
      <c r="A94">
        <v>22</v>
      </c>
      <c r="B94">
        <v>0.04</v>
      </c>
      <c r="D94">
        <v>0.16</v>
      </c>
      <c r="F94">
        <v>0.16</v>
      </c>
      <c r="H94">
        <v>0.1</v>
      </c>
      <c r="I94">
        <v>0.14000000000000001</v>
      </c>
      <c r="L94">
        <v>0.1</v>
      </c>
      <c r="M94">
        <v>0.01</v>
      </c>
      <c r="O94">
        <v>0.18</v>
      </c>
      <c r="Q94">
        <v>0.06</v>
      </c>
      <c r="T94">
        <v>22</v>
      </c>
    </row>
    <row r="95" spans="1:20" x14ac:dyDescent="0.2">
      <c r="A95">
        <v>23</v>
      </c>
      <c r="B95">
        <v>0.19</v>
      </c>
      <c r="D95">
        <v>0.1</v>
      </c>
      <c r="E95">
        <v>0.3</v>
      </c>
      <c r="F95">
        <v>0.17</v>
      </c>
      <c r="G95">
        <v>0.13</v>
      </c>
      <c r="H95">
        <v>0.04</v>
      </c>
      <c r="I95">
        <v>0.15</v>
      </c>
      <c r="J95">
        <v>0.13</v>
      </c>
      <c r="L95">
        <v>7.0000000000000007E-2</v>
      </c>
      <c r="M95">
        <v>0.12</v>
      </c>
      <c r="O95">
        <v>0.13</v>
      </c>
      <c r="P95">
        <v>0.27</v>
      </c>
      <c r="T95">
        <v>23</v>
      </c>
    </row>
    <row r="96" spans="1:20" x14ac:dyDescent="0.2">
      <c r="A96">
        <v>24</v>
      </c>
      <c r="B96">
        <v>0.05</v>
      </c>
      <c r="F96">
        <v>0.01</v>
      </c>
      <c r="G96">
        <v>0.12</v>
      </c>
      <c r="I96">
        <v>0.02</v>
      </c>
      <c r="J96">
        <v>0.06</v>
      </c>
      <c r="N96">
        <v>0.33</v>
      </c>
      <c r="Q96">
        <v>0.04</v>
      </c>
      <c r="T96">
        <v>24</v>
      </c>
    </row>
    <row r="97" spans="1:20" x14ac:dyDescent="0.2">
      <c r="A97">
        <v>25</v>
      </c>
      <c r="I97">
        <v>0.03</v>
      </c>
      <c r="M97">
        <v>0.04</v>
      </c>
      <c r="O97">
        <v>0.03</v>
      </c>
      <c r="T97">
        <v>25</v>
      </c>
    </row>
    <row r="98" spans="1:20" x14ac:dyDescent="0.2">
      <c r="A98">
        <v>26</v>
      </c>
      <c r="T98">
        <v>26</v>
      </c>
    </row>
    <row r="99" spans="1:20" x14ac:dyDescent="0.2">
      <c r="A99">
        <v>27</v>
      </c>
      <c r="T99">
        <v>27</v>
      </c>
    </row>
    <row r="100" spans="1:20" x14ac:dyDescent="0.2">
      <c r="A100">
        <v>28</v>
      </c>
      <c r="T100">
        <v>28</v>
      </c>
    </row>
    <row r="101" spans="1:20" x14ac:dyDescent="0.2">
      <c r="A101">
        <v>29</v>
      </c>
      <c r="T101">
        <v>29</v>
      </c>
    </row>
    <row r="102" spans="1:20" x14ac:dyDescent="0.2">
      <c r="A102">
        <v>30</v>
      </c>
      <c r="T102">
        <v>30</v>
      </c>
    </row>
    <row r="103" spans="1:20" x14ac:dyDescent="0.2">
      <c r="A103">
        <v>31</v>
      </c>
      <c r="T103">
        <v>31</v>
      </c>
    </row>
    <row r="104" spans="1:20" x14ac:dyDescent="0.2">
      <c r="A104" t="s">
        <v>37</v>
      </c>
      <c r="B104">
        <f>SUM(B73:B103)</f>
        <v>0.79</v>
      </c>
      <c r="C104" t="s">
        <v>68</v>
      </c>
      <c r="D104">
        <f t="shared" ref="D104:Q104" si="18">SUM(D73:D103)</f>
        <v>0.91</v>
      </c>
      <c r="E104">
        <f t="shared" si="18"/>
        <v>1.1300000000000001</v>
      </c>
      <c r="F104">
        <f t="shared" si="18"/>
        <v>0.94000000000000006</v>
      </c>
      <c r="G104">
        <f t="shared" si="18"/>
        <v>0.75</v>
      </c>
      <c r="H104">
        <f t="shared" si="18"/>
        <v>0.42</v>
      </c>
      <c r="I104">
        <f t="shared" si="18"/>
        <v>0.95000000000000007</v>
      </c>
      <c r="J104">
        <f t="shared" si="18"/>
        <v>0.7</v>
      </c>
      <c r="K104">
        <f t="shared" si="18"/>
        <v>0.72</v>
      </c>
      <c r="L104">
        <f t="shared" si="18"/>
        <v>0.6100000000000001</v>
      </c>
      <c r="M104">
        <f t="shared" si="18"/>
        <v>0.84000000000000008</v>
      </c>
      <c r="N104">
        <f t="shared" si="18"/>
        <v>0.87000000000000011</v>
      </c>
      <c r="O104">
        <f t="shared" si="18"/>
        <v>1.07</v>
      </c>
      <c r="P104">
        <f t="shared" si="18"/>
        <v>0.8600000000000001</v>
      </c>
      <c r="Q104">
        <f t="shared" si="18"/>
        <v>0.8600000000000001</v>
      </c>
      <c r="R104" t="s">
        <v>68</v>
      </c>
    </row>
    <row r="106" spans="1:20" x14ac:dyDescent="0.2">
      <c r="A106" s="2" t="s">
        <v>41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7</v>
      </c>
      <c r="I106" t="s">
        <v>9</v>
      </c>
      <c r="J106" t="s">
        <v>10</v>
      </c>
      <c r="K106" t="s">
        <v>11</v>
      </c>
      <c r="L106" t="s">
        <v>12</v>
      </c>
      <c r="M106" t="s">
        <v>13</v>
      </c>
      <c r="N106" t="s">
        <v>14</v>
      </c>
      <c r="O106" t="s">
        <v>15</v>
      </c>
      <c r="P106" t="s">
        <v>16</v>
      </c>
      <c r="Q106" t="s">
        <v>17</v>
      </c>
      <c r="R106" t="s">
        <v>66</v>
      </c>
    </row>
    <row r="108" spans="1:20" x14ac:dyDescent="0.2">
      <c r="A108">
        <v>1</v>
      </c>
      <c r="T108">
        <v>1</v>
      </c>
    </row>
    <row r="109" spans="1:20" x14ac:dyDescent="0.2">
      <c r="A109">
        <v>2</v>
      </c>
      <c r="T109">
        <v>2</v>
      </c>
    </row>
    <row r="110" spans="1:20" x14ac:dyDescent="0.2">
      <c r="A110">
        <v>3</v>
      </c>
      <c r="B110">
        <v>0.14000000000000001</v>
      </c>
      <c r="D110">
        <v>0.05</v>
      </c>
      <c r="E110">
        <v>0.14000000000000001</v>
      </c>
      <c r="F110">
        <v>0.02</v>
      </c>
      <c r="H110">
        <v>0.2</v>
      </c>
      <c r="I110">
        <v>0.22</v>
      </c>
      <c r="J110">
        <v>0.09</v>
      </c>
      <c r="K110">
        <v>0.02</v>
      </c>
      <c r="L110">
        <v>0.3</v>
      </c>
      <c r="M110">
        <v>0.01</v>
      </c>
      <c r="O110">
        <v>0.16</v>
      </c>
      <c r="P110">
        <v>0.16</v>
      </c>
      <c r="Q110">
        <v>0.15</v>
      </c>
      <c r="T110">
        <v>3</v>
      </c>
    </row>
    <row r="111" spans="1:20" x14ac:dyDescent="0.2">
      <c r="A111">
        <v>4</v>
      </c>
      <c r="B111">
        <v>0.04</v>
      </c>
      <c r="E111">
        <v>0.04</v>
      </c>
      <c r="F111">
        <v>0.11</v>
      </c>
      <c r="G111">
        <v>0.1</v>
      </c>
      <c r="J111">
        <v>0.14000000000000001</v>
      </c>
      <c r="K111">
        <v>0.02</v>
      </c>
      <c r="M111">
        <v>0.01</v>
      </c>
      <c r="P111">
        <v>0.1</v>
      </c>
      <c r="T111">
        <v>4</v>
      </c>
    </row>
    <row r="112" spans="1:20" x14ac:dyDescent="0.2">
      <c r="A112">
        <v>5</v>
      </c>
      <c r="F112">
        <v>0.01</v>
      </c>
      <c r="G112">
        <v>0.02</v>
      </c>
      <c r="J112" t="s">
        <v>33</v>
      </c>
      <c r="K112">
        <v>7.0000000000000007E-2</v>
      </c>
      <c r="M112">
        <v>7.0000000000000007E-2</v>
      </c>
      <c r="O112">
        <v>0.08</v>
      </c>
      <c r="Q112">
        <v>0.14000000000000001</v>
      </c>
      <c r="T112">
        <v>5</v>
      </c>
    </row>
    <row r="113" spans="1:20" x14ac:dyDescent="0.2">
      <c r="A113">
        <v>6</v>
      </c>
      <c r="T113">
        <v>6</v>
      </c>
    </row>
    <row r="114" spans="1:20" x14ac:dyDescent="0.2">
      <c r="A114">
        <v>7</v>
      </c>
      <c r="N114">
        <v>0.2</v>
      </c>
      <c r="T114">
        <v>7</v>
      </c>
    </row>
    <row r="115" spans="1:20" x14ac:dyDescent="0.2">
      <c r="A115">
        <v>8</v>
      </c>
      <c r="D115">
        <v>0.08</v>
      </c>
      <c r="T115">
        <v>8</v>
      </c>
    </row>
    <row r="116" spans="1:20" x14ac:dyDescent="0.2">
      <c r="A116">
        <v>9</v>
      </c>
      <c r="B116">
        <v>0.03</v>
      </c>
      <c r="D116">
        <v>0.15</v>
      </c>
      <c r="F116">
        <v>0.06</v>
      </c>
      <c r="I116">
        <v>0.12</v>
      </c>
      <c r="K116">
        <v>0.04</v>
      </c>
      <c r="L116">
        <v>0.02</v>
      </c>
      <c r="M116">
        <v>0.03</v>
      </c>
      <c r="Q116">
        <v>0.11</v>
      </c>
      <c r="T116">
        <v>9</v>
      </c>
    </row>
    <row r="117" spans="1:20" x14ac:dyDescent="0.2">
      <c r="A117">
        <v>10</v>
      </c>
      <c r="B117">
        <v>0.06</v>
      </c>
      <c r="E117">
        <v>0.15</v>
      </c>
      <c r="F117">
        <v>0.15</v>
      </c>
      <c r="G117">
        <v>0.03</v>
      </c>
      <c r="H117">
        <v>0.3</v>
      </c>
      <c r="I117">
        <v>0.18</v>
      </c>
      <c r="J117">
        <v>0.1</v>
      </c>
      <c r="K117">
        <v>0.05</v>
      </c>
      <c r="L117">
        <v>0.3</v>
      </c>
      <c r="M117">
        <v>0.04</v>
      </c>
      <c r="O117">
        <v>0.18</v>
      </c>
      <c r="P117">
        <v>0.34</v>
      </c>
      <c r="Q117">
        <v>0.13</v>
      </c>
      <c r="T117">
        <v>10</v>
      </c>
    </row>
    <row r="118" spans="1:20" x14ac:dyDescent="0.2">
      <c r="A118">
        <v>11</v>
      </c>
      <c r="B118">
        <v>0.09</v>
      </c>
      <c r="E118">
        <v>0.1</v>
      </c>
      <c r="G118">
        <v>0.14000000000000001</v>
      </c>
      <c r="I118">
        <v>0.03</v>
      </c>
      <c r="J118">
        <v>7.0000000000000007E-2</v>
      </c>
      <c r="K118">
        <v>0.1</v>
      </c>
      <c r="M118">
        <v>0.1</v>
      </c>
      <c r="N118">
        <v>0.39</v>
      </c>
      <c r="T118">
        <v>11</v>
      </c>
    </row>
    <row r="119" spans="1:20" x14ac:dyDescent="0.2">
      <c r="A119">
        <v>12</v>
      </c>
      <c r="O119">
        <v>0.22</v>
      </c>
      <c r="T119">
        <v>12</v>
      </c>
    </row>
    <row r="120" spans="1:20" x14ac:dyDescent="0.2">
      <c r="A120">
        <v>13</v>
      </c>
      <c r="F120">
        <v>0.03</v>
      </c>
      <c r="H120">
        <v>0.01</v>
      </c>
      <c r="I120">
        <v>0.04</v>
      </c>
      <c r="L120">
        <v>0.02</v>
      </c>
      <c r="T120">
        <v>13</v>
      </c>
    </row>
    <row r="121" spans="1:20" x14ac:dyDescent="0.2">
      <c r="A121">
        <v>14</v>
      </c>
      <c r="B121">
        <v>0.06</v>
      </c>
      <c r="D121">
        <v>0.15</v>
      </c>
      <c r="E121">
        <v>0.05</v>
      </c>
      <c r="F121">
        <v>0.2</v>
      </c>
      <c r="G121">
        <v>0.01</v>
      </c>
      <c r="I121">
        <v>0.03</v>
      </c>
      <c r="J121">
        <v>0.06</v>
      </c>
      <c r="K121">
        <v>0.12</v>
      </c>
      <c r="M121">
        <v>0.11</v>
      </c>
      <c r="Q121">
        <v>0.4</v>
      </c>
      <c r="T121">
        <v>14</v>
      </c>
    </row>
    <row r="122" spans="1:20" x14ac:dyDescent="0.2">
      <c r="A122">
        <v>15</v>
      </c>
      <c r="B122">
        <v>0.08</v>
      </c>
      <c r="D122">
        <v>0.11</v>
      </c>
      <c r="E122">
        <v>0.12</v>
      </c>
      <c r="F122">
        <v>0.1</v>
      </c>
      <c r="G122">
        <v>0.04</v>
      </c>
      <c r="I122">
        <v>0.12</v>
      </c>
      <c r="J122">
        <v>0.03</v>
      </c>
      <c r="K122">
        <v>0.22</v>
      </c>
      <c r="L122">
        <v>0.02</v>
      </c>
      <c r="M122">
        <v>0.21</v>
      </c>
      <c r="Q122">
        <v>0.13</v>
      </c>
      <c r="T122">
        <v>15</v>
      </c>
    </row>
    <row r="123" spans="1:20" x14ac:dyDescent="0.2">
      <c r="A123">
        <v>16</v>
      </c>
      <c r="D123">
        <v>0.3</v>
      </c>
      <c r="G123">
        <v>0.09</v>
      </c>
      <c r="K123">
        <v>0.03</v>
      </c>
      <c r="M123">
        <v>0.02</v>
      </c>
      <c r="T123">
        <v>16</v>
      </c>
    </row>
    <row r="124" spans="1:20" x14ac:dyDescent="0.2">
      <c r="A124">
        <v>17</v>
      </c>
      <c r="T124">
        <v>17</v>
      </c>
    </row>
    <row r="125" spans="1:20" x14ac:dyDescent="0.2">
      <c r="A125">
        <v>18</v>
      </c>
      <c r="N125">
        <v>0.01</v>
      </c>
      <c r="T125">
        <v>18</v>
      </c>
    </row>
    <row r="126" spans="1:20" x14ac:dyDescent="0.2">
      <c r="A126">
        <v>19</v>
      </c>
      <c r="T126">
        <v>19</v>
      </c>
    </row>
    <row r="127" spans="1:20" x14ac:dyDescent="0.2">
      <c r="A127">
        <v>20</v>
      </c>
      <c r="T127">
        <v>20</v>
      </c>
    </row>
    <row r="128" spans="1:20" x14ac:dyDescent="0.2">
      <c r="A128">
        <v>21</v>
      </c>
      <c r="T128">
        <v>21</v>
      </c>
    </row>
    <row r="129" spans="1:20" x14ac:dyDescent="0.2">
      <c r="A129">
        <v>22</v>
      </c>
      <c r="D129">
        <v>0.05</v>
      </c>
      <c r="E129">
        <v>0.01</v>
      </c>
      <c r="F129">
        <v>0.12</v>
      </c>
      <c r="Q129">
        <v>7.0000000000000007E-2</v>
      </c>
      <c r="T129">
        <v>22</v>
      </c>
    </row>
    <row r="130" spans="1:20" x14ac:dyDescent="0.2">
      <c r="A130">
        <v>23</v>
      </c>
      <c r="B130">
        <v>0.28000000000000003</v>
      </c>
      <c r="E130">
        <v>0.53</v>
      </c>
      <c r="F130">
        <v>0.19</v>
      </c>
      <c r="H130">
        <v>0.11</v>
      </c>
      <c r="I130">
        <v>0.34</v>
      </c>
      <c r="K130">
        <v>1</v>
      </c>
      <c r="L130">
        <v>0.12</v>
      </c>
      <c r="M130">
        <v>1.04</v>
      </c>
      <c r="N130">
        <v>0.44</v>
      </c>
      <c r="O130">
        <v>0.48</v>
      </c>
      <c r="P130">
        <v>0.56999999999999995</v>
      </c>
      <c r="Q130">
        <v>0.48</v>
      </c>
      <c r="T130">
        <v>23</v>
      </c>
    </row>
    <row r="131" spans="1:20" x14ac:dyDescent="0.2">
      <c r="A131">
        <v>24</v>
      </c>
      <c r="G131">
        <v>0.43</v>
      </c>
      <c r="J131">
        <v>0.32</v>
      </c>
      <c r="T131">
        <v>24</v>
      </c>
    </row>
    <row r="132" spans="1:20" x14ac:dyDescent="0.2">
      <c r="A132">
        <v>25</v>
      </c>
      <c r="T132">
        <v>25</v>
      </c>
    </row>
    <row r="133" spans="1:20" x14ac:dyDescent="0.2">
      <c r="A133">
        <v>26</v>
      </c>
      <c r="T133">
        <v>26</v>
      </c>
    </row>
    <row r="134" spans="1:20" x14ac:dyDescent="0.2">
      <c r="A134">
        <v>27</v>
      </c>
      <c r="T134">
        <v>27</v>
      </c>
    </row>
    <row r="135" spans="1:20" x14ac:dyDescent="0.2">
      <c r="A135">
        <v>28</v>
      </c>
      <c r="T135">
        <v>28</v>
      </c>
    </row>
    <row r="136" spans="1:20" x14ac:dyDescent="0.2">
      <c r="A136">
        <v>29</v>
      </c>
      <c r="T136">
        <v>29</v>
      </c>
    </row>
    <row r="137" spans="1:20" x14ac:dyDescent="0.2">
      <c r="A137">
        <v>30</v>
      </c>
      <c r="T137">
        <v>30</v>
      </c>
    </row>
    <row r="138" spans="1:20" x14ac:dyDescent="0.2">
      <c r="A138">
        <v>31</v>
      </c>
      <c r="T138">
        <v>31</v>
      </c>
    </row>
    <row r="139" spans="1:20" x14ac:dyDescent="0.2">
      <c r="A139" t="s">
        <v>37</v>
      </c>
      <c r="B139">
        <f>SUM(B108:B138)</f>
        <v>0.78</v>
      </c>
      <c r="C139" t="s">
        <v>68</v>
      </c>
      <c r="D139">
        <f t="shared" ref="D139:Q139" si="19">SUM(D108:D138)</f>
        <v>0.89000000000000012</v>
      </c>
      <c r="E139">
        <f t="shared" si="19"/>
        <v>1.1400000000000001</v>
      </c>
      <c r="F139">
        <f t="shared" si="19"/>
        <v>0.99</v>
      </c>
      <c r="G139">
        <f t="shared" si="19"/>
        <v>0.8600000000000001</v>
      </c>
      <c r="H139">
        <f t="shared" si="19"/>
        <v>0.62</v>
      </c>
      <c r="I139">
        <f t="shared" si="19"/>
        <v>1.08</v>
      </c>
      <c r="J139">
        <f t="shared" si="19"/>
        <v>0.81</v>
      </c>
      <c r="K139">
        <f t="shared" si="19"/>
        <v>1.67</v>
      </c>
      <c r="L139">
        <f t="shared" si="19"/>
        <v>0.78</v>
      </c>
      <c r="M139">
        <f t="shared" si="19"/>
        <v>1.6400000000000001</v>
      </c>
      <c r="N139">
        <f t="shared" si="19"/>
        <v>1.04</v>
      </c>
      <c r="O139">
        <f t="shared" si="19"/>
        <v>1.1200000000000001</v>
      </c>
      <c r="P139">
        <f t="shared" si="19"/>
        <v>1.17</v>
      </c>
      <c r="Q139">
        <f t="shared" si="19"/>
        <v>1.61</v>
      </c>
      <c r="R139" s="3" t="s">
        <v>68</v>
      </c>
    </row>
    <row r="141" spans="1:20" x14ac:dyDescent="0.2">
      <c r="A141" s="2" t="s">
        <v>42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7</v>
      </c>
      <c r="I141" t="s">
        <v>9</v>
      </c>
      <c r="J141" t="s">
        <v>10</v>
      </c>
      <c r="K141" t="s">
        <v>11</v>
      </c>
      <c r="L141" t="s">
        <v>12</v>
      </c>
      <c r="M141" t="s">
        <v>13</v>
      </c>
      <c r="N141" t="s">
        <v>14</v>
      </c>
      <c r="O141" t="s">
        <v>15</v>
      </c>
      <c r="P141" t="s">
        <v>16</v>
      </c>
      <c r="Q141" t="s">
        <v>17</v>
      </c>
      <c r="R141" t="s">
        <v>66</v>
      </c>
    </row>
    <row r="143" spans="1:20" x14ac:dyDescent="0.2">
      <c r="A143">
        <v>1</v>
      </c>
      <c r="T143">
        <v>1</v>
      </c>
    </row>
    <row r="144" spans="1:20" x14ac:dyDescent="0.2">
      <c r="A144">
        <v>2</v>
      </c>
      <c r="L144">
        <v>0.02</v>
      </c>
      <c r="Q144">
        <v>0.03</v>
      </c>
      <c r="T144">
        <v>2</v>
      </c>
    </row>
    <row r="145" spans="1:20" x14ac:dyDescent="0.2">
      <c r="A145">
        <v>3</v>
      </c>
      <c r="M145">
        <v>0.01</v>
      </c>
      <c r="T145">
        <v>3</v>
      </c>
    </row>
    <row r="146" spans="1:20" x14ac:dyDescent="0.2">
      <c r="A146">
        <v>4</v>
      </c>
      <c r="T146">
        <v>4</v>
      </c>
    </row>
    <row r="147" spans="1:20" x14ac:dyDescent="0.2">
      <c r="A147">
        <v>5</v>
      </c>
      <c r="T147">
        <v>5</v>
      </c>
    </row>
    <row r="148" spans="1:20" x14ac:dyDescent="0.2">
      <c r="A148">
        <v>6</v>
      </c>
      <c r="T148">
        <v>6</v>
      </c>
    </row>
    <row r="149" spans="1:20" x14ac:dyDescent="0.2">
      <c r="A149">
        <v>7</v>
      </c>
      <c r="T149">
        <v>7</v>
      </c>
    </row>
    <row r="150" spans="1:20" x14ac:dyDescent="0.2">
      <c r="A150">
        <v>8</v>
      </c>
      <c r="B150">
        <v>0.1</v>
      </c>
      <c r="D150">
        <v>0.2</v>
      </c>
      <c r="F150">
        <v>0.15</v>
      </c>
      <c r="I150">
        <v>0.42</v>
      </c>
      <c r="L150">
        <v>0.56000000000000005</v>
      </c>
      <c r="O150">
        <v>0.17</v>
      </c>
      <c r="Q150">
        <v>0.4</v>
      </c>
      <c r="T150">
        <v>8</v>
      </c>
    </row>
    <row r="151" spans="1:20" x14ac:dyDescent="0.2">
      <c r="A151">
        <v>9</v>
      </c>
      <c r="B151">
        <v>0.24</v>
      </c>
      <c r="E151">
        <v>0.15</v>
      </c>
      <c r="F151">
        <v>0.01</v>
      </c>
      <c r="G151">
        <v>0.26</v>
      </c>
      <c r="H151">
        <v>0.57999999999999996</v>
      </c>
      <c r="I151">
        <v>0.03</v>
      </c>
      <c r="J151">
        <v>0.46</v>
      </c>
      <c r="L151">
        <v>0.13</v>
      </c>
      <c r="M151">
        <v>0.24</v>
      </c>
      <c r="O151">
        <v>0.1</v>
      </c>
      <c r="P151">
        <v>0.15</v>
      </c>
      <c r="Q151">
        <v>0.02</v>
      </c>
      <c r="T151">
        <v>9</v>
      </c>
    </row>
    <row r="152" spans="1:20" x14ac:dyDescent="0.2">
      <c r="A152">
        <v>10</v>
      </c>
      <c r="K152">
        <v>0.57999999999999996</v>
      </c>
      <c r="N152">
        <v>0.26</v>
      </c>
      <c r="T152">
        <v>10</v>
      </c>
    </row>
    <row r="153" spans="1:20" x14ac:dyDescent="0.2">
      <c r="A153">
        <v>11</v>
      </c>
      <c r="F153">
        <v>0.02</v>
      </c>
      <c r="I153">
        <v>0.01</v>
      </c>
      <c r="M153">
        <v>0.03</v>
      </c>
      <c r="O153">
        <v>0.12</v>
      </c>
      <c r="Q153">
        <v>0.03</v>
      </c>
      <c r="T153">
        <v>11</v>
      </c>
    </row>
    <row r="154" spans="1:20" x14ac:dyDescent="0.2">
      <c r="A154">
        <v>12</v>
      </c>
      <c r="B154">
        <v>0.09</v>
      </c>
      <c r="E154">
        <v>0.11</v>
      </c>
      <c r="F154">
        <v>0.02</v>
      </c>
      <c r="H154">
        <v>0.01</v>
      </c>
      <c r="I154">
        <v>0.13</v>
      </c>
      <c r="K154">
        <v>0.35</v>
      </c>
      <c r="L154">
        <v>0.11</v>
      </c>
      <c r="M154">
        <v>0.02</v>
      </c>
      <c r="P154">
        <v>0.3</v>
      </c>
      <c r="Q154">
        <v>0.06</v>
      </c>
      <c r="T154">
        <v>12</v>
      </c>
    </row>
    <row r="155" spans="1:20" x14ac:dyDescent="0.2">
      <c r="A155">
        <v>13</v>
      </c>
      <c r="B155">
        <v>0.05</v>
      </c>
      <c r="D155">
        <v>0.2</v>
      </c>
      <c r="E155">
        <v>0.09</v>
      </c>
      <c r="F155">
        <v>0.27</v>
      </c>
      <c r="G155">
        <v>0.15</v>
      </c>
      <c r="H155">
        <v>0.02</v>
      </c>
      <c r="I155">
        <v>0.18</v>
      </c>
      <c r="J155">
        <v>0.11</v>
      </c>
      <c r="K155">
        <v>0.09</v>
      </c>
      <c r="L155">
        <v>0.04</v>
      </c>
      <c r="M155">
        <v>0.02</v>
      </c>
      <c r="O155">
        <v>0.15</v>
      </c>
      <c r="P155">
        <v>0.08</v>
      </c>
      <c r="Q155">
        <v>0.04</v>
      </c>
      <c r="T155">
        <v>13</v>
      </c>
    </row>
    <row r="156" spans="1:20" x14ac:dyDescent="0.2">
      <c r="A156">
        <v>14</v>
      </c>
      <c r="B156">
        <v>0.09</v>
      </c>
      <c r="D156">
        <v>0.05</v>
      </c>
      <c r="E156">
        <v>0.18</v>
      </c>
      <c r="F156">
        <v>0.06</v>
      </c>
      <c r="G156">
        <v>0.12</v>
      </c>
      <c r="H156">
        <v>0.12</v>
      </c>
      <c r="I156">
        <v>0.04</v>
      </c>
      <c r="J156">
        <v>0.13</v>
      </c>
      <c r="K156">
        <v>0.12</v>
      </c>
      <c r="L156">
        <v>0.09</v>
      </c>
      <c r="M156">
        <v>0.21</v>
      </c>
      <c r="O156">
        <v>0.03</v>
      </c>
      <c r="P156">
        <v>0.16</v>
      </c>
      <c r="Q156">
        <v>0.2</v>
      </c>
      <c r="T156">
        <v>14</v>
      </c>
    </row>
    <row r="157" spans="1:20" x14ac:dyDescent="0.2">
      <c r="A157">
        <v>15</v>
      </c>
      <c r="F157">
        <v>0.12</v>
      </c>
      <c r="G157">
        <v>0.02</v>
      </c>
      <c r="M157">
        <v>0.02</v>
      </c>
      <c r="Q157">
        <v>0.05</v>
      </c>
      <c r="T157">
        <v>15</v>
      </c>
    </row>
    <row r="158" spans="1:20" x14ac:dyDescent="0.2">
      <c r="A158">
        <v>16</v>
      </c>
      <c r="B158">
        <v>0.2</v>
      </c>
      <c r="D158">
        <v>0.25</v>
      </c>
      <c r="F158">
        <v>0.26</v>
      </c>
      <c r="G158">
        <v>0.25</v>
      </c>
      <c r="H158">
        <v>0.34</v>
      </c>
      <c r="I158">
        <v>0.34</v>
      </c>
      <c r="L158">
        <v>0.41</v>
      </c>
      <c r="M158">
        <v>0.04</v>
      </c>
      <c r="O158">
        <v>0.25</v>
      </c>
      <c r="Q158">
        <v>0.02</v>
      </c>
      <c r="T158">
        <v>16</v>
      </c>
    </row>
    <row r="159" spans="1:20" x14ac:dyDescent="0.2">
      <c r="A159">
        <v>17</v>
      </c>
      <c r="B159">
        <v>0.13</v>
      </c>
      <c r="E159">
        <v>0.63</v>
      </c>
      <c r="F159">
        <v>0.13</v>
      </c>
      <c r="G159">
        <v>0.05</v>
      </c>
      <c r="H159">
        <v>0.05</v>
      </c>
      <c r="I159">
        <v>0.03</v>
      </c>
      <c r="J159">
        <v>0.31</v>
      </c>
  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   <c r="T159">
        <v>17</v>
      </c>
    </row>
    <row r="160" spans="1:20" x14ac:dyDescent="0.2">
      <c r="A160">
        <v>18</v>
      </c>
      <c r="J160">
        <v>0.08</v>
      </c>
      <c r="N160">
        <v>0.76</v>
      </c>
      <c r="O160">
        <v>0.05</v>
      </c>
      <c r="T160">
        <v>18</v>
      </c>
    </row>
    <row r="161" spans="1:20" x14ac:dyDescent="0.2">
      <c r="A161">
        <v>19</v>
      </c>
      <c r="B161">
        <v>0.02</v>
      </c>
      <c r="D161">
        <v>0.03</v>
      </c>
      <c r="E161">
        <v>0.02</v>
      </c>
      <c r="F161">
        <v>7.0000000000000007E-2</v>
      </c>
      <c r="G161">
        <v>0.01</v>
      </c>
      <c r="I161">
        <v>0.03</v>
      </c>
      <c r="J161">
        <v>0.02</v>
      </c>
      <c r="K161">
        <v>0.15</v>
      </c>
      <c r="M161">
        <v>0.04</v>
      </c>
      <c r="O161">
        <v>0.32</v>
      </c>
      <c r="T161">
        <v>19</v>
      </c>
    </row>
    <row r="162" spans="1:20" x14ac:dyDescent="0.2">
      <c r="A162">
        <v>20</v>
      </c>
      <c r="B162">
        <v>0.01</v>
      </c>
      <c r="D162">
        <v>0.05</v>
      </c>
      <c r="E162">
        <v>0.05</v>
      </c>
      <c r="F162">
        <v>0.06</v>
      </c>
      <c r="G162">
        <v>0.04</v>
      </c>
      <c r="I162">
        <v>0.03</v>
      </c>
      <c r="J162">
        <v>0.03</v>
      </c>
      <c r="K162">
        <v>7.0000000000000007E-2</v>
      </c>
      <c r="L162">
        <v>0.09</v>
      </c>
      <c r="M162">
        <v>0.08</v>
      </c>
      <c r="O162">
        <v>0.23</v>
      </c>
      <c r="P162">
        <v>0.03</v>
      </c>
      <c r="Q162">
        <v>7.0000000000000007E-2</v>
      </c>
      <c r="T162">
        <v>20</v>
      </c>
    </row>
    <row r="163" spans="1:20" x14ac:dyDescent="0.2">
      <c r="A163">
        <v>21</v>
      </c>
      <c r="B163">
        <v>0.03</v>
      </c>
      <c r="D163">
        <v>0.6</v>
      </c>
      <c r="F163">
        <v>0.85</v>
      </c>
      <c r="G163">
        <v>0.36</v>
      </c>
      <c r="I163">
        <v>0.33</v>
      </c>
      <c r="L163">
        <v>0.17</v>
      </c>
      <c r="M163">
        <v>0.06</v>
      </c>
      <c r="N163">
        <v>0.03</v>
      </c>
      <c r="Q163">
        <v>0.65</v>
      </c>
      <c r="T163">
        <v>21</v>
      </c>
    </row>
    <row r="164" spans="1:20" x14ac:dyDescent="0.2">
      <c r="A164">
        <v>22</v>
      </c>
      <c r="B164">
        <v>0.27</v>
      </c>
      <c r="D164">
        <v>0.12</v>
      </c>
      <c r="E164">
        <v>0.77</v>
      </c>
      <c r="F164">
        <v>0.36</v>
      </c>
      <c r="H164">
        <v>0.22</v>
      </c>
      <c r="I164">
        <v>0.12</v>
      </c>
      <c r="J164">
        <v>0.24</v>
      </c>
      <c r="K164">
        <v>0.5</v>
      </c>
      <c r="M164">
        <v>1.02</v>
      </c>
      <c r="N164">
        <v>0.25</v>
      </c>
      <c r="P164">
        <v>0.69</v>
      </c>
      <c r="Q164">
        <v>0.35</v>
      </c>
      <c r="T164">
        <v>22</v>
      </c>
    </row>
    <row r="165" spans="1:20" x14ac:dyDescent="0.2">
      <c r="A165">
        <v>23</v>
      </c>
      <c r="E165">
        <v>0.02</v>
      </c>
      <c r="M165">
        <v>0.09</v>
      </c>
      <c r="O165">
        <v>0.34</v>
      </c>
      <c r="Q165">
        <v>0.03</v>
      </c>
      <c r="T165">
        <v>23</v>
      </c>
    </row>
    <row r="166" spans="1:20" x14ac:dyDescent="0.2">
      <c r="A166">
        <v>24</v>
      </c>
      <c r="B166">
        <v>0.06</v>
      </c>
      <c r="D166">
        <v>0.55000000000000004</v>
      </c>
      <c r="E166">
        <v>0.1</v>
      </c>
      <c r="F166">
        <v>0.66</v>
      </c>
      <c r="G166">
        <v>0.48</v>
      </c>
      <c r="H166">
        <v>0.03</v>
      </c>
      <c r="I166">
        <v>0.31</v>
      </c>
      <c r="K166">
        <v>0.15</v>
      </c>
      <c r="L166">
        <v>0.26</v>
      </c>
      <c r="M166">
        <v>0.56999999999999995</v>
      </c>
      <c r="O166">
        <v>0.53</v>
      </c>
      <c r="P166">
        <v>7.0000000000000007E-2</v>
      </c>
      <c r="Q166">
        <v>0.3</v>
      </c>
      <c r="T166">
        <v>24</v>
      </c>
    </row>
    <row r="167" spans="1:20" x14ac:dyDescent="0.2">
      <c r="A167">
        <v>25</v>
      </c>
      <c r="B167">
        <v>0.43</v>
      </c>
      <c r="D167">
        <v>0.51</v>
      </c>
      <c r="E167">
        <v>0.6</v>
      </c>
      <c r="F167">
        <v>0.57999999999999996</v>
      </c>
      <c r="G167">
        <v>0.21</v>
      </c>
      <c r="H167">
        <v>0.28999999999999998</v>
      </c>
      <c r="I167">
        <v>0.38</v>
      </c>
      <c r="J167">
        <v>0.5</v>
      </c>
      <c r="K167">
        <v>0.67</v>
      </c>
      <c r="L167">
        <v>0.28999999999999998</v>
      </c>
      <c r="M167">
        <v>0.67</v>
      </c>
      <c r="N167">
        <v>0.33</v>
      </c>
      <c r="O167">
        <v>0.47</v>
      </c>
      <c r="P167">
        <v>0.64</v>
      </c>
      <c r="Q167">
        <v>0.57999999999999996</v>
      </c>
      <c r="T167">
        <v>25</v>
      </c>
    </row>
    <row r="168" spans="1:20" x14ac:dyDescent="0.2">
      <c r="A168">
        <v>26</v>
      </c>
      <c r="B168">
        <v>0.48</v>
      </c>
      <c r="D168">
        <v>0.4</v>
      </c>
      <c r="E168">
        <v>0.51</v>
      </c>
      <c r="F168">
        <v>0.41</v>
      </c>
      <c r="G168">
        <v>0.43</v>
      </c>
      <c r="H168">
        <v>0.16</v>
      </c>
      <c r="I168">
        <v>0.45</v>
      </c>
      <c r="K168">
        <v>0.53</v>
      </c>
      <c r="M168">
        <v>0.48</v>
      </c>
      <c r="P168">
        <v>0.7</v>
      </c>
      <c r="Q168">
        <v>0.56999999999999995</v>
      </c>
      <c r="T168">
        <v>26</v>
      </c>
    </row>
    <row r="169" spans="1:20" x14ac:dyDescent="0.2">
      <c r="A169">
        <v>27</v>
      </c>
      <c r="D169">
        <v>0.03</v>
      </c>
      <c r="E169">
        <v>0.03</v>
      </c>
      <c r="F169">
        <v>0.05</v>
      </c>
      <c r="G169">
        <v>0.01</v>
      </c>
      <c r="H169">
        <v>0.35</v>
      </c>
      <c r="I169">
        <v>0.02</v>
      </c>
      <c r="J169">
        <v>0.51</v>
      </c>
      <c r="L169">
        <v>0.51</v>
      </c>
      <c r="M169">
        <v>0.18</v>
      </c>
      <c r="N169">
        <v>0.61</v>
      </c>
      <c r="P169">
        <v>0.09</v>
      </c>
      <c r="Q169">
        <v>0.28000000000000003</v>
      </c>
      <c r="T169">
        <v>27</v>
      </c>
    </row>
    <row r="170" spans="1:20" x14ac:dyDescent="0.2">
      <c r="A170">
        <v>28</v>
      </c>
      <c r="F170">
        <v>0.28999999999999998</v>
      </c>
      <c r="M170">
        <v>0.02</v>
      </c>
      <c r="T170">
        <v>28</v>
      </c>
    </row>
    <row r="171" spans="1:20" x14ac:dyDescent="0.2">
      <c r="A171">
        <v>29</v>
      </c>
      <c r="B171">
        <v>0.02</v>
      </c>
      <c r="E171">
        <v>0.05</v>
      </c>
      <c r="G171">
        <v>0.08</v>
      </c>
      <c r="I171">
        <v>0.06</v>
      </c>
      <c r="K171">
        <v>0.16</v>
      </c>
      <c r="M171">
        <v>0.15</v>
      </c>
      <c r="O171">
        <v>0.22</v>
      </c>
      <c r="Q171">
        <v>0.44</v>
      </c>
      <c r="T171">
        <v>29</v>
      </c>
    </row>
    <row r="172" spans="1:20" x14ac:dyDescent="0.2">
      <c r="A172">
        <v>30</v>
      </c>
      <c r="B172">
        <v>0.02</v>
      </c>
      <c r="D172">
        <v>0.62</v>
      </c>
      <c r="E172">
        <v>7.0000000000000007E-2</v>
      </c>
      <c r="M172">
        <v>0.13</v>
      </c>
      <c r="Q172">
        <v>0.02</v>
      </c>
      <c r="T172">
        <v>30</v>
      </c>
    </row>
    <row r="173" spans="1:20" x14ac:dyDescent="0.2">
      <c r="A173">
        <v>31</v>
      </c>
      <c r="T173">
        <v>31</v>
      </c>
    </row>
    <row r="174" spans="1:20" x14ac:dyDescent="0.2">
      <c r="A174" t="s">
        <v>37</v>
      </c>
      <c r="B174">
        <f>SUM(B143:B173)</f>
        <v>2.2400000000000002</v>
      </c>
      <c r="C174" t="s">
        <v>68</v>
      </c>
      <c r="D174">
        <f t="shared" ref="D174:Q174" si="20">SUM(D143:D173)</f>
        <v>3.6099999999999994</v>
      </c>
      <c r="E174">
        <f t="shared" si="20"/>
        <v>3.38</v>
      </c>
      <c r="F174">
        <f t="shared" si="20"/>
        <v>4.37</v>
      </c>
      <c r="G174">
        <f t="shared" si="20"/>
        <v>2.4700000000000002</v>
      </c>
      <c r="H174">
        <f t="shared" si="20"/>
        <v>2.17</v>
      </c>
      <c r="I174">
        <f t="shared" si="20"/>
        <v>2.9100000000000006</v>
      </c>
      <c r="J174">
        <f t="shared" si="20"/>
        <v>2.39</v>
      </c>
      <c r="K174">
        <f t="shared" si="20"/>
        <v>3.9299999999999997</v>
      </c>
      <c r="L174">
        <f t="shared" si="20"/>
        <v>2.7300000000000004</v>
      </c>
      <c r="M174">
        <f t="shared" si="20"/>
        <v>4.38</v>
      </c>
      <c r="N174">
        <f t="shared" si="20"/>
        <v>2.2400000000000002</v>
      </c>
      <c r="O174">
        <f t="shared" si="20"/>
        <v>2.98</v>
      </c>
      <c r="P174">
        <f t="shared" si="20"/>
        <v>3.5</v>
      </c>
      <c r="Q174">
        <f t="shared" si="20"/>
        <v>4.42</v>
      </c>
      <c r="R174" t="s">
        <v>68</v>
      </c>
    </row>
    <row r="176" spans="1:20" x14ac:dyDescent="0.2">
      <c r="A176" s="2" t="s">
        <v>43</v>
      </c>
      <c r="B176" t="s">
        <v>1</v>
      </c>
      <c r="C176" t="s">
        <v>2</v>
      </c>
      <c r="D176" t="s">
        <v>3</v>
      </c>
      <c r="E176" t="s">
        <v>4</v>
      </c>
      <c r="F176" t="s">
        <v>5</v>
      </c>
      <c r="G176" t="s">
        <v>6</v>
      </c>
      <c r="H176" t="s">
        <v>7</v>
      </c>
      <c r="I176" t="s">
        <v>9</v>
      </c>
      <c r="J176" t="s">
        <v>10</v>
      </c>
      <c r="K176" t="s">
        <v>11</v>
      </c>
      <c r="L176" t="s">
        <v>12</v>
      </c>
      <c r="M176" t="s">
        <v>13</v>
      </c>
      <c r="N176" t="s">
        <v>14</v>
      </c>
      <c r="O176" t="s">
        <v>15</v>
      </c>
      <c r="P176" t="s">
        <v>16</v>
      </c>
      <c r="Q176" t="s">
        <v>17</v>
      </c>
      <c r="R176" t="s">
        <v>66</v>
      </c>
    </row>
    <row r="178" spans="1:20" x14ac:dyDescent="0.2">
      <c r="A178">
        <v>1</v>
      </c>
      <c r="E178">
        <v>0.15</v>
      </c>
      <c r="P178">
        <v>0.03</v>
      </c>
      <c r="T178">
        <v>1</v>
      </c>
    </row>
    <row r="179" spans="1:20" x14ac:dyDescent="0.2">
      <c r="A179">
        <v>2</v>
      </c>
      <c r="T179">
        <v>2</v>
      </c>
    </row>
    <row r="180" spans="1:20" x14ac:dyDescent="0.2">
      <c r="A180">
        <v>3</v>
      </c>
      <c r="T180">
        <v>3</v>
      </c>
    </row>
    <row r="181" spans="1:20" x14ac:dyDescent="0.2">
      <c r="A181">
        <v>4</v>
      </c>
      <c r="I181">
        <v>0.03</v>
      </c>
      <c r="K181">
        <v>0.34</v>
      </c>
      <c r="T181">
        <v>4</v>
      </c>
    </row>
    <row r="182" spans="1:20" x14ac:dyDescent="0.2">
      <c r="A182">
        <v>5</v>
      </c>
      <c r="B182">
        <v>0.28999999999999998</v>
      </c>
      <c r="D182">
        <v>0.95</v>
      </c>
      <c r="E182">
        <v>0.6</v>
      </c>
      <c r="F182">
        <v>0.87</v>
      </c>
      <c r="G182">
        <v>0.02</v>
      </c>
      <c r="H182">
        <v>0.21</v>
      </c>
      <c r="I182">
        <v>0.37</v>
      </c>
      <c r="J182">
        <v>0.14000000000000001</v>
      </c>
      <c r="K182">
        <v>0.12</v>
      </c>
      <c r="L182">
        <v>0.22</v>
      </c>
      <c r="M182">
        <v>0.12</v>
      </c>
      <c r="N182">
        <v>0.05</v>
      </c>
      <c r="O182">
        <v>0.74</v>
      </c>
      <c r="P182">
        <v>0.24</v>
      </c>
      <c r="Q182">
        <v>0.21</v>
      </c>
      <c r="T182">
        <v>5</v>
      </c>
    </row>
    <row r="183" spans="1:20" x14ac:dyDescent="0.2">
      <c r="A183">
        <v>6</v>
      </c>
      <c r="G183">
        <v>0.57999999999999996</v>
      </c>
      <c r="H183">
        <v>0.09</v>
      </c>
      <c r="J183">
        <v>7.0000000000000007E-2</v>
      </c>
      <c r="T183">
        <v>6</v>
      </c>
    </row>
    <row r="184" spans="1:20" x14ac:dyDescent="0.2">
      <c r="A184">
        <v>7</v>
      </c>
      <c r="D184">
        <v>0.24</v>
      </c>
      <c r="E184">
        <v>0.17</v>
      </c>
      <c r="F184">
        <v>0.35</v>
      </c>
      <c r="I184">
        <v>0.01</v>
      </c>
      <c r="J184">
        <v>0.02</v>
      </c>
      <c r="L184">
        <v>0.13</v>
      </c>
      <c r="M184">
        <v>0.01</v>
      </c>
      <c r="O184">
        <v>0.03</v>
      </c>
      <c r="P184">
        <v>0.09</v>
      </c>
      <c r="Q184">
        <v>0.03</v>
      </c>
      <c r="T184">
        <v>7</v>
      </c>
    </row>
    <row r="185" spans="1:20" x14ac:dyDescent="0.2">
      <c r="A185">
        <v>8</v>
      </c>
      <c r="N185">
        <v>0.4</v>
      </c>
      <c r="T185">
        <v>8</v>
      </c>
    </row>
    <row r="186" spans="1:20" x14ac:dyDescent="0.2">
      <c r="A186">
        <v>9</v>
      </c>
      <c r="T186">
        <v>9</v>
      </c>
    </row>
    <row r="187" spans="1:20" x14ac:dyDescent="0.2">
      <c r="A187">
        <v>10</v>
      </c>
      <c r="T187">
        <v>10</v>
      </c>
    </row>
    <row r="188" spans="1:20" x14ac:dyDescent="0.2">
      <c r="A188">
        <v>11</v>
      </c>
      <c r="T188">
        <v>11</v>
      </c>
    </row>
    <row r="189" spans="1:20" x14ac:dyDescent="0.2">
      <c r="A189">
        <v>12</v>
      </c>
      <c r="T189">
        <v>12</v>
      </c>
    </row>
    <row r="190" spans="1:20" x14ac:dyDescent="0.2">
      <c r="A190">
        <v>13</v>
      </c>
      <c r="M190">
        <v>0.02</v>
      </c>
      <c r="T190">
        <v>13</v>
      </c>
    </row>
    <row r="191" spans="1:20" x14ac:dyDescent="0.2">
      <c r="A191">
        <v>14</v>
      </c>
      <c r="D191">
        <v>0.03</v>
      </c>
      <c r="F191">
        <v>0.06</v>
      </c>
      <c r="H191">
        <v>0.01</v>
      </c>
      <c r="M191">
        <v>0.01</v>
      </c>
      <c r="T191">
        <v>14</v>
      </c>
    </row>
    <row r="192" spans="1:20" x14ac:dyDescent="0.2">
      <c r="A192">
        <v>15</v>
      </c>
      <c r="B192">
        <v>0.23</v>
      </c>
      <c r="D192">
        <v>0.25</v>
      </c>
      <c r="E192">
        <v>0.54</v>
      </c>
      <c r="F192">
        <v>0.22</v>
      </c>
      <c r="G192">
        <v>0.04</v>
      </c>
      <c r="H192">
        <v>0.13</v>
      </c>
      <c r="I192">
        <v>0.3</v>
      </c>
      <c r="J192">
        <v>0.31</v>
      </c>
      <c r="L192">
        <v>0.23</v>
      </c>
      <c r="M192">
        <v>0.11</v>
      </c>
      <c r="O192">
        <v>0.33</v>
      </c>
      <c r="P192">
        <v>0.42</v>
      </c>
      <c r="Q192">
        <v>0.25</v>
      </c>
      <c r="T192">
        <v>15</v>
      </c>
    </row>
    <row r="193" spans="1:20" x14ac:dyDescent="0.2">
      <c r="A193">
        <v>16</v>
      </c>
      <c r="B193">
        <v>0.02</v>
      </c>
      <c r="G193">
        <v>0.3</v>
      </c>
      <c r="I193">
        <v>0.03</v>
      </c>
      <c r="K193">
        <v>0.37</v>
      </c>
      <c r="M193">
        <v>0.06</v>
      </c>
      <c r="N193">
        <v>0.25</v>
      </c>
      <c r="P193">
        <v>0.04</v>
      </c>
      <c r="Q193">
        <v>0.05</v>
      </c>
      <c r="T193">
        <v>16</v>
      </c>
    </row>
    <row r="194" spans="1:20" x14ac:dyDescent="0.2">
      <c r="A194">
        <v>17</v>
      </c>
      <c r="O194">
        <v>0.02</v>
      </c>
      <c r="T194">
        <v>17</v>
      </c>
    </row>
    <row r="195" spans="1:20" x14ac:dyDescent="0.2">
      <c r="A195">
        <v>18</v>
      </c>
      <c r="D195">
        <v>0.26</v>
      </c>
      <c r="J195">
        <v>0.19</v>
      </c>
      <c r="O195">
        <v>0.2</v>
      </c>
      <c r="T195">
        <v>18</v>
      </c>
    </row>
    <row r="196" spans="1:20" x14ac:dyDescent="0.2">
      <c r="A196">
        <v>19</v>
      </c>
      <c r="B196">
        <v>0.05</v>
      </c>
      <c r="E196">
        <v>0.3</v>
      </c>
      <c r="F196">
        <v>0.34</v>
      </c>
      <c r="G196">
        <v>0.11</v>
      </c>
      <c r="H196">
        <v>0.3</v>
      </c>
      <c r="I196">
        <v>0.06</v>
      </c>
      <c r="K196">
        <v>0.15</v>
      </c>
      <c r="L196">
        <v>0.28000000000000003</v>
      </c>
      <c r="M196">
        <v>0.22</v>
      </c>
      <c r="N196">
        <v>7.0000000000000007E-2</v>
      </c>
      <c r="Q196">
        <v>0.25</v>
      </c>
      <c r="T196">
        <v>19</v>
      </c>
    </row>
    <row r="197" spans="1:20" x14ac:dyDescent="0.2">
      <c r="A197">
        <v>20</v>
      </c>
      <c r="T197">
        <v>20</v>
      </c>
    </row>
    <row r="198" spans="1:20" x14ac:dyDescent="0.2">
      <c r="A198">
        <v>21</v>
      </c>
      <c r="T198">
        <v>21</v>
      </c>
    </row>
    <row r="199" spans="1:20" x14ac:dyDescent="0.2">
      <c r="A199">
        <v>22</v>
      </c>
      <c r="B199">
        <v>0.04</v>
      </c>
      <c r="D199">
        <v>0.05</v>
      </c>
      <c r="H199">
        <v>0.15</v>
      </c>
      <c r="I199">
        <v>0.02</v>
      </c>
      <c r="P199">
        <v>0.04</v>
      </c>
      <c r="T199">
        <v>22</v>
      </c>
    </row>
    <row r="200" spans="1:20" x14ac:dyDescent="0.2">
      <c r="A200">
        <v>23</v>
      </c>
      <c r="B200">
        <v>0.01</v>
      </c>
      <c r="D200">
        <v>0.02</v>
      </c>
      <c r="E200">
        <v>0.06</v>
      </c>
      <c r="G200">
        <v>0.04</v>
      </c>
      <c r="K200">
        <v>0.11</v>
      </c>
      <c r="Q200">
        <v>0.02</v>
      </c>
      <c r="T200">
        <v>23</v>
      </c>
    </row>
    <row r="201" spans="1:20" x14ac:dyDescent="0.2">
      <c r="A201">
        <v>24</v>
      </c>
      <c r="B201">
        <v>0.06</v>
      </c>
      <c r="E201">
        <v>0.24</v>
      </c>
      <c r="F201">
        <v>0.11</v>
      </c>
      <c r="I201">
        <v>0.09</v>
      </c>
      <c r="J201">
        <v>0.02</v>
      </c>
      <c r="K201">
        <v>0.23</v>
      </c>
      <c r="L201">
        <v>0.04</v>
      </c>
      <c r="M201">
        <v>0.02</v>
      </c>
      <c r="O201">
        <v>0.16</v>
      </c>
      <c r="P201">
        <v>0.18</v>
      </c>
      <c r="Q201">
        <v>0.17</v>
      </c>
      <c r="T201">
        <v>24</v>
      </c>
    </row>
    <row r="202" spans="1:20" x14ac:dyDescent="0.2">
      <c r="A202">
        <v>25</v>
      </c>
      <c r="D202">
        <v>0.1</v>
      </c>
      <c r="E202">
        <v>0.01</v>
      </c>
      <c r="F202">
        <v>0.08</v>
      </c>
      <c r="G202">
        <v>0.09</v>
      </c>
      <c r="K202">
        <v>0.09</v>
      </c>
      <c r="M202">
        <v>0.16</v>
      </c>
      <c r="Q202">
        <v>0.35</v>
      </c>
      <c r="T202">
        <v>25</v>
      </c>
    </row>
    <row r="203" spans="1:20" x14ac:dyDescent="0.2">
      <c r="A203">
        <v>26</v>
      </c>
      <c r="E203">
        <v>0.01</v>
      </c>
      <c r="F203">
        <v>0.01</v>
      </c>
      <c r="T203">
        <v>26</v>
      </c>
    </row>
    <row r="204" spans="1:20" x14ac:dyDescent="0.2">
      <c r="A204">
        <v>27</v>
      </c>
      <c r="G204">
        <v>0.01</v>
      </c>
      <c r="Q204">
        <v>0.05</v>
      </c>
      <c r="T204">
        <v>27</v>
      </c>
    </row>
    <row r="205" spans="1:20" x14ac:dyDescent="0.2">
      <c r="A205">
        <v>28</v>
      </c>
      <c r="M205">
        <v>0.03</v>
      </c>
      <c r="T205">
        <v>28</v>
      </c>
    </row>
    <row r="206" spans="1:20" x14ac:dyDescent="0.2">
      <c r="A206">
        <v>29</v>
      </c>
      <c r="T206">
        <v>29</v>
      </c>
    </row>
    <row r="207" spans="1:20" x14ac:dyDescent="0.2">
      <c r="A207">
        <v>30</v>
      </c>
      <c r="T207">
        <v>30</v>
      </c>
    </row>
    <row r="208" spans="1:20" x14ac:dyDescent="0.2">
      <c r="A208">
        <v>31</v>
      </c>
      <c r="T208">
        <v>31</v>
      </c>
    </row>
    <row r="209" spans="1:20" x14ac:dyDescent="0.2">
      <c r="A209" t="s">
        <v>37</v>
      </c>
      <c r="B209">
        <f>SUM(B179:B208)</f>
        <v>0.70000000000000018</v>
      </c>
      <c r="C209" t="s">
        <v>68</v>
      </c>
      <c r="D209">
        <f t="shared" ref="D209:Q209" si="21">SUM(D178:D208)</f>
        <v>1.9000000000000001</v>
      </c>
      <c r="E209">
        <f t="shared" si="21"/>
        <v>2.0799999999999996</v>
      </c>
      <c r="F209">
        <f t="shared" si="21"/>
        <v>2.04</v>
      </c>
      <c r="G209">
        <f t="shared" si="21"/>
        <v>1.1900000000000002</v>
      </c>
      <c r="H209">
        <f t="shared" si="21"/>
        <v>0.89</v>
      </c>
      <c r="I209">
        <f t="shared" si="21"/>
        <v>0.91</v>
      </c>
      <c r="J209">
        <f t="shared" si="21"/>
        <v>0.75</v>
      </c>
      <c r="K209">
        <f t="shared" si="21"/>
        <v>1.4100000000000001</v>
      </c>
      <c r="L209">
        <f t="shared" si="21"/>
        <v>0.9</v>
      </c>
      <c r="M209">
        <f t="shared" si="21"/>
        <v>0.76000000000000012</v>
      </c>
      <c r="N209">
        <f t="shared" si="21"/>
        <v>0.77</v>
      </c>
      <c r="O209">
        <f t="shared" si="21"/>
        <v>1.48</v>
      </c>
      <c r="P209">
        <f t="shared" si="21"/>
        <v>1.04</v>
      </c>
      <c r="Q209">
        <f t="shared" si="21"/>
        <v>1.3800000000000001</v>
      </c>
      <c r="R209" t="s">
        <v>68</v>
      </c>
    </row>
    <row r="211" spans="1:20" x14ac:dyDescent="0.2">
      <c r="A211" s="2" t="s">
        <v>45</v>
      </c>
      <c r="B211" t="s">
        <v>1</v>
      </c>
      <c r="C211" t="s">
        <v>2</v>
      </c>
      <c r="D211" t="s">
        <v>3</v>
      </c>
      <c r="E211" t="s">
        <v>4</v>
      </c>
      <c r="F211" t="s">
        <v>5</v>
      </c>
      <c r="G211" t="s">
        <v>6</v>
      </c>
      <c r="H211" t="s">
        <v>7</v>
      </c>
      <c r="I211" t="s">
        <v>9</v>
      </c>
      <c r="J211" t="s">
        <v>10</v>
      </c>
      <c r="K211" t="s">
        <v>11</v>
      </c>
      <c r="L211" t="s">
        <v>12</v>
      </c>
      <c r="M211" t="s">
        <v>13</v>
      </c>
      <c r="N211" t="s">
        <v>14</v>
      </c>
      <c r="O211" t="s">
        <v>15</v>
      </c>
      <c r="P211" t="s">
        <v>16</v>
      </c>
      <c r="Q211" t="s">
        <v>17</v>
      </c>
      <c r="R211" t="s">
        <v>52</v>
      </c>
    </row>
    <row r="213" spans="1:20" x14ac:dyDescent="0.2">
      <c r="A213">
        <v>1</v>
      </c>
      <c r="D213">
        <v>0.12</v>
      </c>
      <c r="F213">
        <v>0.73</v>
      </c>
      <c r="K213">
        <v>0.05</v>
      </c>
      <c r="M213">
        <v>7.0000000000000007E-2</v>
      </c>
      <c r="Q213">
        <v>0.1</v>
      </c>
      <c r="T213">
        <v>1</v>
      </c>
    </row>
    <row r="214" spans="1:20" x14ac:dyDescent="0.2">
      <c r="A214">
        <v>2</v>
      </c>
      <c r="D214">
        <v>0.05</v>
      </c>
      <c r="E214" t="s">
        <v>33</v>
      </c>
      <c r="F214">
        <v>0.13</v>
      </c>
      <c r="I214">
        <v>0.04</v>
      </c>
      <c r="O214">
        <v>7.0000000000000007E-2</v>
      </c>
      <c r="P214">
        <v>0.09</v>
      </c>
      <c r="Q214">
        <v>0.04</v>
      </c>
      <c r="T214">
        <v>2</v>
      </c>
    </row>
    <row r="215" spans="1:20" x14ac:dyDescent="0.2">
      <c r="A215">
        <v>3</v>
      </c>
      <c r="B215">
        <v>0.03</v>
      </c>
      <c r="E215">
        <v>0.15</v>
      </c>
      <c r="G215">
        <v>0.02</v>
      </c>
      <c r="M215">
        <v>0.05</v>
      </c>
      <c r="T215">
        <v>3</v>
      </c>
    </row>
    <row r="216" spans="1:20" x14ac:dyDescent="0.2">
      <c r="A216">
        <v>4</v>
      </c>
      <c r="T216">
        <v>4</v>
      </c>
    </row>
    <row r="217" spans="1:20" x14ac:dyDescent="0.2">
      <c r="A217">
        <v>5</v>
      </c>
      <c r="T217">
        <v>5</v>
      </c>
    </row>
    <row r="218" spans="1:20" x14ac:dyDescent="0.2">
      <c r="A218">
        <v>6</v>
      </c>
      <c r="O218">
        <v>0.13</v>
      </c>
      <c r="T218">
        <v>6</v>
      </c>
    </row>
    <row r="219" spans="1:20" x14ac:dyDescent="0.2">
      <c r="A219">
        <v>7</v>
      </c>
      <c r="F219">
        <v>0.41</v>
      </c>
      <c r="H219">
        <v>0.35</v>
      </c>
      <c r="I219">
        <v>0.19</v>
      </c>
      <c r="L219">
        <v>0.37</v>
      </c>
      <c r="T219">
        <v>7</v>
      </c>
    </row>
    <row r="220" spans="1:20" x14ac:dyDescent="0.2">
      <c r="A220">
        <v>8</v>
      </c>
      <c r="B220">
        <v>0.04</v>
      </c>
      <c r="D220">
        <v>0.21</v>
      </c>
      <c r="E220">
        <v>0.24</v>
      </c>
      <c r="G220">
        <v>0.08</v>
      </c>
      <c r="H220">
        <v>0.11</v>
      </c>
      <c r="I220">
        <v>0.04</v>
      </c>
      <c r="J220">
        <v>0.21</v>
      </c>
      <c r="K220">
        <v>0.13</v>
      </c>
      <c r="M220">
        <v>0.48</v>
      </c>
      <c r="N220">
        <v>0.32</v>
      </c>
      <c r="P220">
        <v>0.27</v>
      </c>
      <c r="Q220">
        <v>0.43</v>
      </c>
      <c r="T220">
        <v>8</v>
      </c>
    </row>
    <row r="221" spans="1:20" x14ac:dyDescent="0.2">
      <c r="A221">
        <v>9</v>
      </c>
      <c r="B221">
        <v>0.03</v>
      </c>
      <c r="D221">
        <v>7.0000000000000007E-2</v>
      </c>
      <c r="E221">
        <v>0.26</v>
      </c>
      <c r="F221">
        <v>0.08</v>
      </c>
      <c r="G221">
        <v>0.01</v>
      </c>
      <c r="H221">
        <v>0.02</v>
      </c>
      <c r="I221">
        <v>0.06</v>
      </c>
      <c r="L221">
        <v>0.04</v>
      </c>
      <c r="O221">
        <v>0.08</v>
      </c>
      <c r="P221">
        <v>7.0000000000000007E-2</v>
      </c>
      <c r="Q221">
        <v>0.08</v>
      </c>
      <c r="T221">
        <v>9</v>
      </c>
    </row>
    <row r="222" spans="1:20" x14ac:dyDescent="0.2">
      <c r="A222">
        <v>10</v>
      </c>
      <c r="B222">
        <v>0.05</v>
      </c>
      <c r="D222">
        <v>0.25</v>
      </c>
      <c r="E222">
        <v>0.05</v>
      </c>
      <c r="F222">
        <v>1.02</v>
      </c>
      <c r="G222">
        <v>7.0000000000000007E-2</v>
      </c>
      <c r="H222">
        <v>0.21</v>
      </c>
      <c r="I222">
        <v>0.22</v>
      </c>
      <c r="J222">
        <v>0.06</v>
      </c>
      <c r="K222">
        <v>0.5</v>
      </c>
      <c r="L222">
        <v>0.28000000000000003</v>
      </c>
      <c r="M222">
        <v>0.1</v>
      </c>
      <c r="N222">
        <v>0.01</v>
      </c>
      <c r="P222">
        <v>0.06</v>
      </c>
      <c r="Q222">
        <v>0.35</v>
      </c>
      <c r="T222">
        <v>10</v>
      </c>
    </row>
    <row r="223" spans="1:20" x14ac:dyDescent="0.2">
      <c r="A223">
        <v>11</v>
      </c>
      <c r="B223">
        <v>0.16</v>
      </c>
      <c r="E223">
        <v>0.28000000000000003</v>
      </c>
      <c r="G223">
        <v>0.18</v>
      </c>
      <c r="J223">
        <v>0.24</v>
      </c>
      <c r="M223">
        <v>0.35</v>
      </c>
      <c r="N223">
        <v>0.2</v>
      </c>
      <c r="O223">
        <v>0.23</v>
      </c>
      <c r="P223">
        <v>0.37</v>
      </c>
      <c r="T223">
        <v>11</v>
      </c>
    </row>
    <row r="224" spans="1:20" x14ac:dyDescent="0.2">
      <c r="A224">
        <v>12</v>
      </c>
      <c r="N224" t="s">
        <v>33</v>
      </c>
      <c r="T224">
        <v>12</v>
      </c>
    </row>
    <row r="225" spans="1:20" x14ac:dyDescent="0.2">
      <c r="A225">
        <v>13</v>
      </c>
      <c r="T225">
        <v>13</v>
      </c>
    </row>
    <row r="226" spans="1:20" x14ac:dyDescent="0.2">
      <c r="A226">
        <v>14</v>
      </c>
      <c r="T226">
        <v>14</v>
      </c>
    </row>
    <row r="227" spans="1:20" x14ac:dyDescent="0.2">
      <c r="A227">
        <v>15</v>
      </c>
      <c r="T227">
        <v>15</v>
      </c>
    </row>
    <row r="228" spans="1:20" x14ac:dyDescent="0.2">
      <c r="A228">
        <v>16</v>
      </c>
      <c r="T228">
        <v>16</v>
      </c>
    </row>
    <row r="229" spans="1:20" x14ac:dyDescent="0.2">
      <c r="A229">
        <v>17</v>
      </c>
      <c r="T229">
        <v>17</v>
      </c>
    </row>
    <row r="230" spans="1:20" x14ac:dyDescent="0.2">
      <c r="A230">
        <v>18</v>
      </c>
      <c r="T230">
        <v>18</v>
      </c>
    </row>
    <row r="231" spans="1:20" x14ac:dyDescent="0.2">
      <c r="A231">
        <v>19</v>
      </c>
      <c r="T231">
        <v>19</v>
      </c>
    </row>
    <row r="232" spans="1:20" x14ac:dyDescent="0.2">
      <c r="A232">
        <v>20</v>
      </c>
      <c r="T232">
        <v>20</v>
      </c>
    </row>
    <row r="233" spans="1:20" x14ac:dyDescent="0.2">
      <c r="A233">
        <v>21</v>
      </c>
      <c r="T233">
        <v>21</v>
      </c>
    </row>
    <row r="234" spans="1:20" x14ac:dyDescent="0.2">
      <c r="A234">
        <v>22</v>
      </c>
      <c r="T234">
        <v>22</v>
      </c>
    </row>
    <row r="235" spans="1:20" x14ac:dyDescent="0.2">
      <c r="A235">
        <v>23</v>
      </c>
      <c r="T235">
        <v>23</v>
      </c>
    </row>
    <row r="236" spans="1:20" x14ac:dyDescent="0.2">
      <c r="A236">
        <v>24</v>
      </c>
      <c r="T236">
        <v>24</v>
      </c>
    </row>
    <row r="237" spans="1:20" x14ac:dyDescent="0.2">
      <c r="A237">
        <v>25</v>
      </c>
      <c r="T237">
        <v>25</v>
      </c>
    </row>
    <row r="238" spans="1:20" x14ac:dyDescent="0.2">
      <c r="A238">
        <v>26</v>
      </c>
      <c r="T238">
        <v>26</v>
      </c>
    </row>
    <row r="239" spans="1:20" x14ac:dyDescent="0.2">
      <c r="A239">
        <v>27</v>
      </c>
      <c r="T239">
        <v>27</v>
      </c>
    </row>
    <row r="240" spans="1:20" x14ac:dyDescent="0.2">
      <c r="A240">
        <v>28</v>
      </c>
      <c r="T240">
        <v>28</v>
      </c>
    </row>
    <row r="241" spans="1:20" x14ac:dyDescent="0.2">
      <c r="A241">
        <v>29</v>
      </c>
      <c r="T241">
        <v>29</v>
      </c>
    </row>
    <row r="242" spans="1:20" x14ac:dyDescent="0.2">
      <c r="A242">
        <v>30</v>
      </c>
      <c r="B242">
        <v>0.56999999999999995</v>
      </c>
      <c r="D242">
        <v>0.13</v>
      </c>
      <c r="E242">
        <v>0.01</v>
      </c>
      <c r="F242">
        <v>0.11</v>
      </c>
      <c r="H242">
        <v>0.25</v>
      </c>
      <c r="I242">
        <v>0.31</v>
      </c>
      <c r="J242">
        <v>0.1</v>
      </c>
      <c r="K242">
        <v>0.1</v>
      </c>
      <c r="L242">
        <v>0.49</v>
      </c>
      <c r="O242">
        <v>0.06</v>
      </c>
      <c r="Q242">
        <v>0.23</v>
      </c>
      <c r="T242">
        <v>30</v>
      </c>
    </row>
    <row r="243" spans="1:20" x14ac:dyDescent="0.2">
      <c r="A243">
        <v>31</v>
      </c>
      <c r="B243">
        <v>0.02</v>
      </c>
      <c r="E243">
        <v>0.03</v>
      </c>
      <c r="G243">
        <v>0.09</v>
      </c>
      <c r="I243">
        <v>0.08</v>
      </c>
      <c r="K243">
        <v>0.08</v>
      </c>
      <c r="M243">
        <v>0.15</v>
      </c>
      <c r="T243">
        <v>31</v>
      </c>
    </row>
    <row r="244" spans="1:20" x14ac:dyDescent="0.2">
      <c r="A244" t="s">
        <v>37</v>
      </c>
      <c r="B244">
        <f t="shared" ref="B244:R244" si="22">SUM(B213:B243)</f>
        <v>0.9</v>
      </c>
      <c r="C244">
        <f t="shared" si="22"/>
        <v>0</v>
      </c>
      <c r="D244">
        <f t="shared" si="22"/>
        <v>0.83</v>
      </c>
      <c r="E244">
        <f t="shared" si="22"/>
        <v>1.02</v>
      </c>
      <c r="F244">
        <f t="shared" si="22"/>
        <v>2.48</v>
      </c>
      <c r="G244">
        <f t="shared" si="22"/>
        <v>0.44999999999999996</v>
      </c>
      <c r="H244">
        <f t="shared" si="22"/>
        <v>0.94</v>
      </c>
      <c r="I244">
        <f t="shared" si="22"/>
        <v>0.94000000000000006</v>
      </c>
      <c r="J244">
        <f t="shared" si="22"/>
        <v>0.61</v>
      </c>
      <c r="K244">
        <f t="shared" si="22"/>
        <v>0.85999999999999988</v>
      </c>
      <c r="L244">
        <f t="shared" si="22"/>
        <v>1.18</v>
      </c>
      <c r="M244">
        <f t="shared" si="22"/>
        <v>1.1999999999999997</v>
      </c>
      <c r="N244">
        <f t="shared" si="22"/>
        <v>0.53</v>
      </c>
      <c r="O244">
        <f t="shared" si="22"/>
        <v>0.57000000000000006</v>
      </c>
      <c r="P244">
        <f t="shared" si="22"/>
        <v>0.86</v>
      </c>
      <c r="Q244">
        <f t="shared" si="22"/>
        <v>1.23</v>
      </c>
      <c r="R244">
        <f t="shared" si="22"/>
        <v>0</v>
      </c>
    </row>
    <row r="246" spans="1:20" x14ac:dyDescent="0.2">
      <c r="A246" s="2" t="s">
        <v>46</v>
      </c>
      <c r="B246" t="s">
        <v>1</v>
      </c>
      <c r="C246" t="s">
        <v>2</v>
      </c>
      <c r="D246" t="s">
        <v>3</v>
      </c>
      <c r="E246" t="s">
        <v>4</v>
      </c>
      <c r="F246" t="s">
        <v>5</v>
      </c>
      <c r="G246" t="s">
        <v>6</v>
      </c>
      <c r="H246" t="s">
        <v>7</v>
      </c>
      <c r="I246" t="s">
        <v>9</v>
      </c>
      <c r="J246" t="s">
        <v>10</v>
      </c>
      <c r="K246" t="s">
        <v>11</v>
      </c>
      <c r="L246" t="s">
        <v>12</v>
      </c>
      <c r="M246" t="s">
        <v>13</v>
      </c>
      <c r="N246" t="s">
        <v>14</v>
      </c>
      <c r="O246" t="s">
        <v>15</v>
      </c>
      <c r="P246" t="s">
        <v>16</v>
      </c>
      <c r="Q246" t="s">
        <v>17</v>
      </c>
      <c r="R246" t="s">
        <v>52</v>
      </c>
    </row>
    <row r="248" spans="1:20" x14ac:dyDescent="0.2">
      <c r="A248">
        <v>1</v>
      </c>
      <c r="T248">
        <v>1</v>
      </c>
    </row>
    <row r="249" spans="1:20" x14ac:dyDescent="0.2">
      <c r="A249">
        <v>2</v>
      </c>
      <c r="T249">
        <v>2</v>
      </c>
    </row>
    <row r="250" spans="1:20" x14ac:dyDescent="0.2">
      <c r="A250">
        <v>3</v>
      </c>
      <c r="T250">
        <v>3</v>
      </c>
    </row>
    <row r="251" spans="1:20" x14ac:dyDescent="0.2">
      <c r="A251">
        <v>4</v>
      </c>
      <c r="T251">
        <v>4</v>
      </c>
    </row>
    <row r="252" spans="1:20" x14ac:dyDescent="0.2">
      <c r="A252">
        <v>5</v>
      </c>
      <c r="T252">
        <v>5</v>
      </c>
    </row>
    <row r="253" spans="1:20" x14ac:dyDescent="0.2">
      <c r="A253">
        <v>6</v>
      </c>
      <c r="T253">
        <v>6</v>
      </c>
    </row>
    <row r="254" spans="1:20" x14ac:dyDescent="0.2">
      <c r="A254">
        <v>7</v>
      </c>
      <c r="T254">
        <v>7</v>
      </c>
    </row>
    <row r="255" spans="1:20" x14ac:dyDescent="0.2">
      <c r="A255">
        <v>8</v>
      </c>
      <c r="T255">
        <v>8</v>
      </c>
    </row>
    <row r="256" spans="1:20" x14ac:dyDescent="0.2">
      <c r="A256">
        <v>9</v>
      </c>
      <c r="T256">
        <v>9</v>
      </c>
    </row>
    <row r="257" spans="1:20" x14ac:dyDescent="0.2">
      <c r="A257">
        <v>10</v>
      </c>
      <c r="T257">
        <v>10</v>
      </c>
    </row>
    <row r="258" spans="1:20" x14ac:dyDescent="0.2">
      <c r="A258">
        <v>11</v>
      </c>
      <c r="T258">
        <v>11</v>
      </c>
    </row>
    <row r="259" spans="1:20" x14ac:dyDescent="0.2">
      <c r="A259">
        <v>12</v>
      </c>
      <c r="T259">
        <v>12</v>
      </c>
    </row>
    <row r="260" spans="1:20" x14ac:dyDescent="0.2">
      <c r="A260">
        <v>13</v>
      </c>
      <c r="T260">
        <v>13</v>
      </c>
    </row>
    <row r="261" spans="1:20" x14ac:dyDescent="0.2">
      <c r="A261">
        <v>14</v>
      </c>
      <c r="T261">
        <v>14</v>
      </c>
    </row>
    <row r="262" spans="1:20" x14ac:dyDescent="0.2">
      <c r="A262">
        <v>15</v>
      </c>
      <c r="T262">
        <v>15</v>
      </c>
    </row>
    <row r="263" spans="1:20" x14ac:dyDescent="0.2">
      <c r="A263">
        <v>16</v>
      </c>
      <c r="T263">
        <v>16</v>
      </c>
    </row>
    <row r="264" spans="1:20" x14ac:dyDescent="0.2">
      <c r="A264">
        <v>17</v>
      </c>
      <c r="T264">
        <v>17</v>
      </c>
    </row>
    <row r="265" spans="1:20" x14ac:dyDescent="0.2">
      <c r="A265">
        <v>18</v>
      </c>
      <c r="T265">
        <v>18</v>
      </c>
    </row>
    <row r="266" spans="1:20" x14ac:dyDescent="0.2">
      <c r="A266">
        <v>19</v>
      </c>
      <c r="T266">
        <v>19</v>
      </c>
    </row>
    <row r="267" spans="1:20" x14ac:dyDescent="0.2">
      <c r="A267">
        <v>20</v>
      </c>
      <c r="I267">
        <v>0.01</v>
      </c>
      <c r="T267">
        <v>20</v>
      </c>
    </row>
    <row r="268" spans="1:20" x14ac:dyDescent="0.2">
      <c r="A268">
        <v>21</v>
      </c>
      <c r="T268">
        <v>21</v>
      </c>
    </row>
    <row r="269" spans="1:20" x14ac:dyDescent="0.2">
      <c r="A269">
        <v>22</v>
      </c>
      <c r="T269">
        <v>22</v>
      </c>
    </row>
    <row r="270" spans="1:20" x14ac:dyDescent="0.2">
      <c r="A270">
        <v>23</v>
      </c>
      <c r="B270">
        <v>0.27</v>
      </c>
      <c r="D270">
        <v>0.53</v>
      </c>
      <c r="E270">
        <v>0.55000000000000004</v>
      </c>
      <c r="F270">
        <v>0.9</v>
      </c>
      <c r="H270">
        <v>0.15</v>
      </c>
      <c r="I270">
        <v>0.45</v>
      </c>
      <c r="J270">
        <v>0.21</v>
      </c>
      <c r="K270">
        <v>0.37</v>
      </c>
      <c r="L270">
        <v>0.15</v>
      </c>
      <c r="M270">
        <v>0.2</v>
      </c>
      <c r="O270">
        <v>0.33</v>
      </c>
      <c r="P270">
        <v>0.34</v>
      </c>
      <c r="Q270">
        <v>0.25</v>
      </c>
      <c r="T270">
        <v>23</v>
      </c>
    </row>
    <row r="271" spans="1:20" x14ac:dyDescent="0.2">
      <c r="A271">
        <v>24</v>
      </c>
      <c r="G271">
        <v>0.28000000000000003</v>
      </c>
      <c r="N271">
        <v>0.41</v>
      </c>
      <c r="R271">
        <v>0.2</v>
      </c>
      <c r="T271">
        <v>24</v>
      </c>
    </row>
    <row r="272" spans="1:20" x14ac:dyDescent="0.2">
      <c r="A272">
        <v>25</v>
      </c>
      <c r="T272">
        <v>25</v>
      </c>
    </row>
    <row r="273" spans="1:20" x14ac:dyDescent="0.2">
      <c r="A273">
        <v>26</v>
      </c>
      <c r="T273">
        <v>26</v>
      </c>
    </row>
    <row r="274" spans="1:20" x14ac:dyDescent="0.2">
      <c r="A274">
        <v>27</v>
      </c>
      <c r="T274">
        <v>27</v>
      </c>
    </row>
    <row r="275" spans="1:20" x14ac:dyDescent="0.2">
      <c r="A275">
        <v>28</v>
      </c>
      <c r="T275">
        <v>28</v>
      </c>
    </row>
    <row r="276" spans="1:20" x14ac:dyDescent="0.2">
      <c r="A276">
        <v>29</v>
      </c>
      <c r="T276">
        <v>29</v>
      </c>
    </row>
    <row r="277" spans="1:20" x14ac:dyDescent="0.2">
      <c r="A277">
        <v>30</v>
      </c>
      <c r="T277">
        <v>30</v>
      </c>
    </row>
    <row r="278" spans="1:20" x14ac:dyDescent="0.2">
      <c r="A278">
        <v>31</v>
      </c>
      <c r="T278">
        <v>31</v>
      </c>
    </row>
    <row r="279" spans="1:20" x14ac:dyDescent="0.2">
      <c r="A279" t="s">
        <v>37</v>
      </c>
      <c r="B279">
        <f>SUM(B249:B278)</f>
        <v>0.27</v>
      </c>
      <c r="C279">
        <f t="shared" ref="C279:R279" si="23">SUM(C248:C278)</f>
        <v>0</v>
      </c>
      <c r="D279">
        <f t="shared" si="23"/>
        <v>0.53</v>
      </c>
      <c r="E279">
        <f t="shared" si="23"/>
        <v>0.55000000000000004</v>
      </c>
      <c r="F279">
        <f t="shared" si="23"/>
        <v>0.9</v>
      </c>
      <c r="G279">
        <f t="shared" si="23"/>
        <v>0.28000000000000003</v>
      </c>
      <c r="H279">
        <f t="shared" si="23"/>
        <v>0.15</v>
      </c>
      <c r="I279">
        <f t="shared" si="23"/>
        <v>0.46</v>
      </c>
      <c r="J279">
        <f t="shared" si="23"/>
        <v>0.21</v>
      </c>
      <c r="K279">
        <f t="shared" si="23"/>
        <v>0.37</v>
      </c>
      <c r="L279">
        <f t="shared" si="23"/>
        <v>0.15</v>
      </c>
      <c r="M279">
        <f t="shared" si="23"/>
        <v>0.2</v>
      </c>
      <c r="N279">
        <f t="shared" si="23"/>
        <v>0.41</v>
      </c>
      <c r="O279">
        <f t="shared" si="23"/>
        <v>0.33</v>
      </c>
      <c r="P279">
        <f t="shared" si="23"/>
        <v>0.34</v>
      </c>
      <c r="Q279">
        <f t="shared" si="23"/>
        <v>0.25</v>
      </c>
      <c r="R279">
        <f t="shared" si="23"/>
        <v>0.2</v>
      </c>
    </row>
    <row r="281" spans="1:20" x14ac:dyDescent="0.2">
      <c r="A281" s="2" t="s">
        <v>47</v>
      </c>
      <c r="B281" t="s">
        <v>1</v>
      </c>
      <c r="C281" t="s">
        <v>51</v>
      </c>
      <c r="D281" t="s">
        <v>3</v>
      </c>
      <c r="E281" t="s">
        <v>4</v>
      </c>
      <c r="F281" t="s">
        <v>5</v>
      </c>
      <c r="G281" t="s">
        <v>6</v>
      </c>
      <c r="H281" t="s">
        <v>7</v>
      </c>
      <c r="I281" t="s">
        <v>9</v>
      </c>
      <c r="J281" t="s">
        <v>10</v>
      </c>
      <c r="K281" t="s">
        <v>11</v>
      </c>
      <c r="L281" t="s">
        <v>12</v>
      </c>
      <c r="M281" t="s">
        <v>13</v>
      </c>
      <c r="N281" t="s">
        <v>14</v>
      </c>
      <c r="O281" t="s">
        <v>15</v>
      </c>
      <c r="P281" t="s">
        <v>16</v>
      </c>
      <c r="Q281" t="s">
        <v>17</v>
      </c>
      <c r="R281" t="s">
        <v>52</v>
      </c>
    </row>
    <row r="283" spans="1:20" x14ac:dyDescent="0.2">
      <c r="A283">
        <v>1</v>
      </c>
      <c r="T283">
        <v>1</v>
      </c>
    </row>
    <row r="284" spans="1:20" x14ac:dyDescent="0.2">
      <c r="A284">
        <v>2</v>
      </c>
      <c r="T284">
        <v>2</v>
      </c>
    </row>
    <row r="285" spans="1:20" x14ac:dyDescent="0.2">
      <c r="A285">
        <v>3</v>
      </c>
      <c r="T285">
        <v>3</v>
      </c>
    </row>
    <row r="286" spans="1:20" x14ac:dyDescent="0.2">
      <c r="A286">
        <v>4</v>
      </c>
      <c r="T286">
        <v>4</v>
      </c>
    </row>
    <row r="287" spans="1:20" x14ac:dyDescent="0.2">
      <c r="A287">
        <v>5</v>
      </c>
      <c r="T287">
        <v>5</v>
      </c>
    </row>
    <row r="288" spans="1:20" x14ac:dyDescent="0.2">
      <c r="A288">
        <v>6</v>
      </c>
      <c r="T288">
        <v>6</v>
      </c>
    </row>
    <row r="289" spans="1:20" x14ac:dyDescent="0.2">
      <c r="A289">
        <v>7</v>
      </c>
      <c r="B289">
        <v>0.03</v>
      </c>
      <c r="C289">
        <v>0.03</v>
      </c>
      <c r="E289">
        <v>0.03</v>
      </c>
      <c r="F289">
        <v>0.06</v>
      </c>
      <c r="I289">
        <v>7.0000000000000007E-2</v>
      </c>
      <c r="J289">
        <v>0.02</v>
      </c>
      <c r="L289">
        <v>0.02</v>
      </c>
      <c r="M289">
        <v>0.03</v>
      </c>
      <c r="O289">
        <v>0.02</v>
      </c>
      <c r="R289">
        <v>0.15</v>
      </c>
      <c r="T289">
        <v>7</v>
      </c>
    </row>
    <row r="290" spans="1:20" x14ac:dyDescent="0.2">
      <c r="A290">
        <v>8</v>
      </c>
      <c r="B290">
        <v>0.05</v>
      </c>
      <c r="C290">
        <v>0.43</v>
      </c>
      <c r="E290">
        <v>0.18</v>
      </c>
      <c r="F290">
        <v>0.16</v>
      </c>
      <c r="G290">
        <v>0.09</v>
      </c>
      <c r="I290">
        <v>0.06</v>
      </c>
      <c r="L290">
        <v>0.02</v>
      </c>
      <c r="M290">
        <v>0.22</v>
      </c>
      <c r="O290">
        <v>0.09</v>
      </c>
      <c r="Q290">
        <v>0.28999999999999998</v>
      </c>
      <c r="T290">
        <v>8</v>
      </c>
    </row>
    <row r="291" spans="1:20" x14ac:dyDescent="0.2">
      <c r="A291">
        <v>9</v>
      </c>
      <c r="B291">
        <v>0.02</v>
      </c>
      <c r="D291">
        <v>0.09</v>
      </c>
      <c r="E291">
        <v>0.03</v>
      </c>
      <c r="F291">
        <v>0.04</v>
      </c>
      <c r="G291">
        <v>0.05</v>
      </c>
      <c r="I291">
        <v>0.03</v>
      </c>
      <c r="M291">
        <v>0.03</v>
      </c>
      <c r="Q291">
        <v>0.09</v>
      </c>
      <c r="T291">
        <v>9</v>
      </c>
    </row>
    <row r="292" spans="1:20" x14ac:dyDescent="0.2">
      <c r="A292">
        <v>10</v>
      </c>
      <c r="D292">
        <v>0.15</v>
      </c>
      <c r="G292">
        <v>0.03</v>
      </c>
      <c r="T292">
        <v>10</v>
      </c>
    </row>
    <row r="293" spans="1:20" x14ac:dyDescent="0.2">
      <c r="A293">
        <v>11</v>
      </c>
      <c r="D293">
        <v>0.05</v>
      </c>
      <c r="G293">
        <v>0.01</v>
      </c>
      <c r="T293">
        <v>11</v>
      </c>
    </row>
    <row r="294" spans="1:20" x14ac:dyDescent="0.2">
      <c r="A294">
        <v>12</v>
      </c>
      <c r="T294">
        <v>12</v>
      </c>
    </row>
    <row r="295" spans="1:20" x14ac:dyDescent="0.2">
      <c r="A295">
        <v>13</v>
      </c>
      <c r="T295">
        <v>13</v>
      </c>
    </row>
    <row r="296" spans="1:20" x14ac:dyDescent="0.2">
      <c r="A296">
        <v>14</v>
      </c>
      <c r="T296">
        <v>14</v>
      </c>
    </row>
    <row r="297" spans="1:20" x14ac:dyDescent="0.2">
      <c r="A297">
        <v>15</v>
      </c>
      <c r="F297">
        <v>0.05</v>
      </c>
      <c r="K297">
        <v>0.08</v>
      </c>
      <c r="R297">
        <v>0.05</v>
      </c>
      <c r="T297">
        <v>15</v>
      </c>
    </row>
    <row r="298" spans="1:20" x14ac:dyDescent="0.2">
      <c r="A298">
        <v>16</v>
      </c>
      <c r="M298">
        <v>0.03</v>
      </c>
      <c r="Q298">
        <v>0.08</v>
      </c>
      <c r="T298">
        <v>16</v>
      </c>
    </row>
    <row r="299" spans="1:20" x14ac:dyDescent="0.2">
      <c r="A299">
        <v>17</v>
      </c>
      <c r="F299">
        <v>0.04</v>
      </c>
      <c r="P299">
        <v>0.76</v>
      </c>
      <c r="T299">
        <v>17</v>
      </c>
    </row>
    <row r="300" spans="1:20" x14ac:dyDescent="0.2">
      <c r="A300">
        <v>18</v>
      </c>
      <c r="M300">
        <v>0.01</v>
      </c>
      <c r="Q300">
        <v>0.02</v>
      </c>
      <c r="T300">
        <v>18</v>
      </c>
    </row>
    <row r="301" spans="1:20" x14ac:dyDescent="0.2">
      <c r="A301">
        <v>19</v>
      </c>
      <c r="B301">
        <v>0.65</v>
      </c>
      <c r="C301">
        <v>0.03</v>
      </c>
      <c r="D301">
        <v>0.83</v>
      </c>
      <c r="E301">
        <v>0.68</v>
      </c>
      <c r="H301">
        <v>0.68</v>
      </c>
      <c r="I301">
        <v>0.92</v>
      </c>
      <c r="K301">
        <v>0.72</v>
      </c>
      <c r="L301">
        <v>0.67</v>
      </c>
      <c r="T301">
        <v>19</v>
      </c>
    </row>
    <row r="302" spans="1:20" x14ac:dyDescent="0.2">
      <c r="A302">
        <v>20</v>
      </c>
      <c r="B302">
        <v>0.24</v>
      </c>
      <c r="C302">
        <v>0.62</v>
      </c>
      <c r="D302">
        <v>0.03</v>
      </c>
      <c r="F302">
        <v>0.94</v>
      </c>
      <c r="G302">
        <v>0.7</v>
      </c>
      <c r="J302">
        <v>0.89</v>
      </c>
      <c r="M302">
        <v>0.97</v>
      </c>
      <c r="N302">
        <v>0.6</v>
      </c>
      <c r="O302">
        <v>0.57999999999999996</v>
      </c>
      <c r="Q302">
        <v>0.62</v>
      </c>
      <c r="R302">
        <v>0.64</v>
      </c>
      <c r="T302">
        <v>20</v>
      </c>
    </row>
    <row r="303" spans="1:20" x14ac:dyDescent="0.2">
      <c r="A303">
        <v>21</v>
      </c>
      <c r="G303">
        <v>0.02</v>
      </c>
      <c r="Q303">
        <v>0.02</v>
      </c>
      <c r="T303">
        <v>21</v>
      </c>
    </row>
    <row r="304" spans="1:20" x14ac:dyDescent="0.2">
      <c r="A304">
        <v>22</v>
      </c>
      <c r="T304">
        <v>22</v>
      </c>
    </row>
    <row r="305" spans="1:20" x14ac:dyDescent="0.2">
      <c r="A305">
        <v>23</v>
      </c>
      <c r="T305">
        <v>23</v>
      </c>
    </row>
    <row r="306" spans="1:20" x14ac:dyDescent="0.2">
      <c r="A306">
        <v>24</v>
      </c>
      <c r="F306">
        <v>0.02</v>
      </c>
      <c r="I306">
        <v>0.02</v>
      </c>
      <c r="T306">
        <v>24</v>
      </c>
    </row>
    <row r="307" spans="1:20" x14ac:dyDescent="0.2">
      <c r="A307">
        <v>25</v>
      </c>
      <c r="I307">
        <v>0.02</v>
      </c>
      <c r="L307">
        <v>0.03</v>
      </c>
      <c r="Q307">
        <v>0.02</v>
      </c>
      <c r="T307">
        <v>25</v>
      </c>
    </row>
    <row r="308" spans="1:20" x14ac:dyDescent="0.2">
      <c r="A308">
        <v>26</v>
      </c>
      <c r="T308">
        <v>26</v>
      </c>
    </row>
    <row r="309" spans="1:20" x14ac:dyDescent="0.2">
      <c r="A309">
        <v>27</v>
      </c>
      <c r="T309">
        <v>27</v>
      </c>
    </row>
    <row r="310" spans="1:20" x14ac:dyDescent="0.2">
      <c r="A310">
        <v>28</v>
      </c>
      <c r="T310">
        <v>28</v>
      </c>
    </row>
    <row r="311" spans="1:20" x14ac:dyDescent="0.2">
      <c r="A311">
        <v>29</v>
      </c>
      <c r="T311">
        <v>29</v>
      </c>
    </row>
    <row r="312" spans="1:20" x14ac:dyDescent="0.2">
      <c r="A312">
        <v>30</v>
      </c>
      <c r="T312">
        <v>30</v>
      </c>
    </row>
    <row r="313" spans="1:20" x14ac:dyDescent="0.2">
      <c r="A313">
        <v>31</v>
      </c>
      <c r="T313">
        <v>31</v>
      </c>
    </row>
    <row r="314" spans="1:20" x14ac:dyDescent="0.2">
      <c r="A314" t="s">
        <v>37</v>
      </c>
      <c r="B314">
        <f>SUM(B287:B313)</f>
        <v>0.99</v>
      </c>
      <c r="C314">
        <f t="shared" ref="C314:R314" si="24">SUM(C283:C313)</f>
        <v>1.1099999999999999</v>
      </c>
      <c r="D314">
        <f t="shared" si="24"/>
        <v>1.1499999999999999</v>
      </c>
      <c r="E314">
        <f t="shared" si="24"/>
        <v>0.92</v>
      </c>
      <c r="F314">
        <f t="shared" si="24"/>
        <v>1.31</v>
      </c>
      <c r="G314">
        <f t="shared" si="24"/>
        <v>0.9</v>
      </c>
      <c r="H314">
        <f t="shared" si="24"/>
        <v>0.68</v>
      </c>
      <c r="I314">
        <f t="shared" si="24"/>
        <v>1.1200000000000001</v>
      </c>
      <c r="J314">
        <f t="shared" si="24"/>
        <v>0.91</v>
      </c>
      <c r="K314">
        <f t="shared" si="24"/>
        <v>0.79999999999999993</v>
      </c>
      <c r="L314">
        <f t="shared" si="24"/>
        <v>0.7400000000000001</v>
      </c>
      <c r="M314">
        <f t="shared" si="24"/>
        <v>1.29</v>
      </c>
      <c r="N314">
        <f t="shared" si="24"/>
        <v>0.6</v>
      </c>
      <c r="O314">
        <f t="shared" si="24"/>
        <v>0.69</v>
      </c>
      <c r="P314">
        <f t="shared" si="24"/>
        <v>0.76</v>
      </c>
      <c r="Q314">
        <f t="shared" si="24"/>
        <v>1.1400000000000001</v>
      </c>
      <c r="R314">
        <f t="shared" si="24"/>
        <v>0.84000000000000008</v>
      </c>
    </row>
    <row r="316" spans="1:20" x14ac:dyDescent="0.2">
      <c r="A316" s="2" t="s">
        <v>48</v>
      </c>
      <c r="B316" t="s">
        <v>1</v>
      </c>
      <c r="C316" t="s">
        <v>51</v>
      </c>
      <c r="D316" t="s">
        <v>3</v>
      </c>
      <c r="E316" t="s">
        <v>4</v>
      </c>
      <c r="F316" t="s">
        <v>5</v>
      </c>
      <c r="G316" t="s">
        <v>6</v>
      </c>
      <c r="H316" t="s">
        <v>7</v>
      </c>
      <c r="I316" t="s">
        <v>9</v>
      </c>
      <c r="J316" t="s">
        <v>10</v>
      </c>
      <c r="K316" t="s">
        <v>11</v>
      </c>
      <c r="L316" t="s">
        <v>12</v>
      </c>
      <c r="M316" t="s">
        <v>13</v>
      </c>
      <c r="N316" t="s">
        <v>14</v>
      </c>
      <c r="O316" t="s">
        <v>15</v>
      </c>
      <c r="P316" t="s">
        <v>16</v>
      </c>
      <c r="Q316" t="s">
        <v>17</v>
      </c>
      <c r="R316" t="s">
        <v>52</v>
      </c>
    </row>
    <row r="318" spans="1:20" x14ac:dyDescent="0.2">
      <c r="A318">
        <v>1</v>
      </c>
      <c r="D318">
        <v>0.28000000000000003</v>
      </c>
      <c r="F318">
        <v>0.31</v>
      </c>
      <c r="I318">
        <v>0.18</v>
      </c>
      <c r="Q318">
        <v>0.22</v>
      </c>
      <c r="T318">
        <v>1</v>
      </c>
    </row>
    <row r="319" spans="1:20" x14ac:dyDescent="0.2">
      <c r="A319">
        <v>2</v>
      </c>
      <c r="B319">
        <v>0.26</v>
      </c>
      <c r="C319">
        <v>0.24</v>
      </c>
      <c r="E319">
        <v>0.28000000000000003</v>
      </c>
      <c r="G319">
        <v>0.28000000000000003</v>
      </c>
      <c r="J319">
        <v>7.0000000000000007E-2</v>
      </c>
      <c r="K319">
        <v>0.35</v>
      </c>
      <c r="M319">
        <v>0.19</v>
      </c>
      <c r="O319">
        <v>0.24</v>
      </c>
      <c r="P319">
        <v>0.26</v>
      </c>
      <c r="R319">
        <v>0.25</v>
      </c>
      <c r="T319">
        <v>2</v>
      </c>
    </row>
    <row r="320" spans="1:20" x14ac:dyDescent="0.2">
      <c r="A320">
        <v>3</v>
      </c>
      <c r="D320">
        <v>0.05</v>
      </c>
      <c r="F320">
        <v>0.09</v>
      </c>
      <c r="K320">
        <v>0.04</v>
      </c>
      <c r="T320">
        <v>3</v>
      </c>
    </row>
    <row r="321" spans="1:20" x14ac:dyDescent="0.2">
      <c r="A321">
        <v>4</v>
      </c>
      <c r="E321">
        <v>0.02</v>
      </c>
      <c r="G321">
        <v>0.02</v>
      </c>
      <c r="M321">
        <v>0.02</v>
      </c>
      <c r="N321">
        <v>0.1</v>
      </c>
      <c r="T321">
        <v>4</v>
      </c>
    </row>
    <row r="322" spans="1:20" x14ac:dyDescent="0.2">
      <c r="A322">
        <v>5</v>
      </c>
      <c r="T322">
        <v>5</v>
      </c>
    </row>
    <row r="323" spans="1:20" x14ac:dyDescent="0.2">
      <c r="A323">
        <v>6</v>
      </c>
      <c r="T323">
        <v>6</v>
      </c>
    </row>
    <row r="324" spans="1:20" x14ac:dyDescent="0.2">
      <c r="A324">
        <v>7</v>
      </c>
      <c r="T324">
        <v>7</v>
      </c>
    </row>
    <row r="325" spans="1:20" x14ac:dyDescent="0.2">
      <c r="A325">
        <v>8</v>
      </c>
      <c r="E325">
        <v>0.05</v>
      </c>
      <c r="J325">
        <v>0.03</v>
      </c>
      <c r="N325">
        <v>0.08</v>
      </c>
      <c r="P325">
        <v>0.04</v>
      </c>
      <c r="T325">
        <v>8</v>
      </c>
    </row>
    <row r="326" spans="1:20" x14ac:dyDescent="0.2">
      <c r="A326">
        <v>9</v>
      </c>
      <c r="F326">
        <v>0.2</v>
      </c>
      <c r="G326">
        <v>0.01</v>
      </c>
      <c r="I326">
        <v>0.05</v>
      </c>
      <c r="L326">
        <v>0.02</v>
      </c>
      <c r="O326">
        <v>0.15</v>
      </c>
      <c r="Q326">
        <v>0.02</v>
      </c>
      <c r="T326">
        <v>9</v>
      </c>
    </row>
    <row r="327" spans="1:20" x14ac:dyDescent="0.2">
      <c r="A327">
        <v>10</v>
      </c>
      <c r="B327">
        <v>0.06</v>
      </c>
      <c r="C327">
        <v>0.2</v>
      </c>
      <c r="D327">
        <v>0.28000000000000003</v>
      </c>
      <c r="E327">
        <v>0.08</v>
      </c>
      <c r="F327">
        <v>0.03</v>
      </c>
      <c r="G327">
        <v>0.09</v>
      </c>
      <c r="I327">
        <v>0.01</v>
      </c>
      <c r="M327">
        <v>0.13</v>
      </c>
      <c r="P327">
        <v>0.08</v>
      </c>
      <c r="Q327">
        <v>0.05</v>
      </c>
      <c r="T327">
        <v>10</v>
      </c>
    </row>
    <row r="328" spans="1:20" x14ac:dyDescent="0.2">
      <c r="A328">
        <v>11</v>
      </c>
      <c r="C328">
        <v>0.15</v>
      </c>
      <c r="G328">
        <v>0.03</v>
      </c>
      <c r="J328">
        <v>0.04</v>
      </c>
      <c r="M328">
        <v>0.01</v>
      </c>
      <c r="T328">
        <v>11</v>
      </c>
    </row>
    <row r="329" spans="1:20" x14ac:dyDescent="0.2">
      <c r="A329">
        <v>12</v>
      </c>
      <c r="N329">
        <v>0.08</v>
      </c>
      <c r="T329">
        <v>12</v>
      </c>
    </row>
    <row r="330" spans="1:20" x14ac:dyDescent="0.2">
      <c r="A330">
        <v>13</v>
      </c>
      <c r="E330">
        <v>0.02</v>
      </c>
      <c r="G330">
        <v>0.02</v>
      </c>
      <c r="T330">
        <v>13</v>
      </c>
    </row>
    <row r="331" spans="1:20" x14ac:dyDescent="0.2">
      <c r="A331">
        <v>14</v>
      </c>
      <c r="N331">
        <v>0.05</v>
      </c>
      <c r="T331">
        <v>14</v>
      </c>
    </row>
    <row r="332" spans="1:20" x14ac:dyDescent="0.2">
      <c r="A332">
        <v>15</v>
      </c>
      <c r="B332">
        <v>0.01</v>
      </c>
      <c r="E332">
        <v>0.1</v>
      </c>
      <c r="F332">
        <v>0.11</v>
      </c>
      <c r="I332">
        <v>0.02</v>
      </c>
      <c r="K332">
        <v>0.13</v>
      </c>
      <c r="M332">
        <v>0.08</v>
      </c>
      <c r="N332">
        <v>0.06</v>
      </c>
      <c r="O332">
        <v>0.23</v>
      </c>
      <c r="T332">
        <v>15</v>
      </c>
    </row>
    <row r="333" spans="1:20" x14ac:dyDescent="0.2">
      <c r="A333">
        <v>16</v>
      </c>
      <c r="J333">
        <v>0.02</v>
      </c>
      <c r="N333">
        <v>0.04</v>
      </c>
      <c r="T333">
        <v>16</v>
      </c>
    </row>
    <row r="334" spans="1:20" x14ac:dyDescent="0.2">
      <c r="A334">
        <v>17</v>
      </c>
      <c r="B334">
        <v>0.13</v>
      </c>
      <c r="E334">
        <v>0.13</v>
      </c>
      <c r="F334">
        <v>0.16</v>
      </c>
      <c r="H334">
        <v>0.12</v>
      </c>
      <c r="I334">
        <v>0.18</v>
      </c>
      <c r="K334">
        <v>0.17</v>
      </c>
      <c r="L334">
        <v>0.18</v>
      </c>
      <c r="M334">
        <v>0.04</v>
      </c>
      <c r="O334">
        <v>0.18</v>
      </c>
      <c r="P334">
        <v>0.16</v>
      </c>
      <c r="Q334">
        <v>0.16</v>
      </c>
      <c r="T334">
        <v>17</v>
      </c>
    </row>
    <row r="335" spans="1:20" x14ac:dyDescent="0.2">
      <c r="A335">
        <v>18</v>
      </c>
      <c r="J335">
        <v>0.15</v>
      </c>
      <c r="M335">
        <v>0.04</v>
      </c>
      <c r="T335">
        <v>18</v>
      </c>
    </row>
    <row r="336" spans="1:20" x14ac:dyDescent="0.2">
      <c r="A336">
        <v>19</v>
      </c>
      <c r="T336">
        <v>19</v>
      </c>
    </row>
    <row r="337" spans="1:20" x14ac:dyDescent="0.2">
      <c r="A337">
        <v>20</v>
      </c>
      <c r="T337">
        <v>20</v>
      </c>
    </row>
    <row r="338" spans="1:20" x14ac:dyDescent="0.2">
      <c r="A338">
        <v>21</v>
      </c>
      <c r="T338">
        <v>21</v>
      </c>
    </row>
    <row r="339" spans="1:20" x14ac:dyDescent="0.2">
      <c r="A339">
        <v>22</v>
      </c>
      <c r="T339">
        <v>22</v>
      </c>
    </row>
    <row r="340" spans="1:20" x14ac:dyDescent="0.2">
      <c r="A340">
        <v>23</v>
      </c>
      <c r="T340">
        <v>23</v>
      </c>
    </row>
    <row r="341" spans="1:20" x14ac:dyDescent="0.2">
      <c r="A341">
        <v>24</v>
      </c>
      <c r="T341">
        <v>24</v>
      </c>
    </row>
    <row r="342" spans="1:20" x14ac:dyDescent="0.2">
      <c r="A342">
        <v>25</v>
      </c>
      <c r="T342">
        <v>25</v>
      </c>
    </row>
    <row r="343" spans="1:20" x14ac:dyDescent="0.2">
      <c r="A343">
        <v>26</v>
      </c>
      <c r="T343">
        <v>26</v>
      </c>
    </row>
    <row r="344" spans="1:20" x14ac:dyDescent="0.2">
      <c r="A344">
        <v>27</v>
      </c>
      <c r="E344">
        <v>0.02</v>
      </c>
      <c r="L344">
        <v>0.02</v>
      </c>
      <c r="T344">
        <v>27</v>
      </c>
    </row>
    <row r="345" spans="1:20" x14ac:dyDescent="0.2">
      <c r="A345">
        <v>28</v>
      </c>
      <c r="T345">
        <v>28</v>
      </c>
    </row>
    <row r="346" spans="1:20" x14ac:dyDescent="0.2">
      <c r="A346">
        <v>29</v>
      </c>
      <c r="T346">
        <v>29</v>
      </c>
    </row>
    <row r="347" spans="1:20" x14ac:dyDescent="0.2">
      <c r="A347">
        <v>30</v>
      </c>
      <c r="T347">
        <v>30</v>
      </c>
    </row>
    <row r="348" spans="1:20" x14ac:dyDescent="0.2">
      <c r="A348">
        <v>31</v>
      </c>
      <c r="F348">
        <v>0.04</v>
      </c>
      <c r="L348">
        <v>0.06</v>
      </c>
      <c r="R348">
        <v>0.35</v>
      </c>
      <c r="T348">
        <v>31</v>
      </c>
    </row>
    <row r="349" spans="1:20" x14ac:dyDescent="0.2">
      <c r="A349" t="s">
        <v>37</v>
      </c>
      <c r="B349">
        <f t="shared" ref="B349:R349" si="25">SUM(B318:B348)</f>
        <v>0.46</v>
      </c>
      <c r="C349">
        <f t="shared" si="25"/>
        <v>0.59</v>
      </c>
      <c r="D349">
        <f t="shared" si="25"/>
        <v>0.6100000000000001</v>
      </c>
      <c r="E349">
        <f t="shared" si="25"/>
        <v>0.70000000000000007</v>
      </c>
      <c r="F349">
        <f t="shared" si="25"/>
        <v>0.94000000000000017</v>
      </c>
      <c r="G349">
        <f t="shared" si="25"/>
        <v>0.45000000000000007</v>
      </c>
      <c r="H349">
        <f t="shared" si="25"/>
        <v>0.12</v>
      </c>
      <c r="I349">
        <f t="shared" si="25"/>
        <v>0.44</v>
      </c>
      <c r="J349">
        <f t="shared" si="25"/>
        <v>0.31</v>
      </c>
      <c r="K349">
        <f t="shared" si="25"/>
        <v>0.69000000000000006</v>
      </c>
      <c r="L349">
        <f t="shared" si="25"/>
        <v>0.27999999999999997</v>
      </c>
      <c r="M349">
        <f t="shared" si="25"/>
        <v>0.51</v>
      </c>
      <c r="N349">
        <f t="shared" si="25"/>
        <v>0.41</v>
      </c>
      <c r="O349">
        <f t="shared" si="25"/>
        <v>0.8</v>
      </c>
      <c r="P349">
        <f t="shared" si="25"/>
        <v>0.54</v>
      </c>
      <c r="Q349">
        <f t="shared" si="25"/>
        <v>0.44999999999999996</v>
      </c>
      <c r="R349">
        <f t="shared" si="25"/>
        <v>0.6</v>
      </c>
    </row>
    <row r="351" spans="1:20" x14ac:dyDescent="0.2">
      <c r="A351" s="2" t="s">
        <v>49</v>
      </c>
      <c r="B351" t="s">
        <v>1</v>
      </c>
      <c r="C351" t="s">
        <v>51</v>
      </c>
      <c r="D351" t="s">
        <v>3</v>
      </c>
      <c r="E351" t="s">
        <v>4</v>
      </c>
      <c r="F351" t="s">
        <v>5</v>
      </c>
      <c r="G351" t="s">
        <v>6</v>
      </c>
      <c r="H351" t="s">
        <v>7</v>
      </c>
      <c r="I351" t="s">
        <v>9</v>
      </c>
      <c r="J351" t="s">
        <v>10</v>
      </c>
      <c r="K351" t="s">
        <v>11</v>
      </c>
      <c r="L351" t="s">
        <v>12</v>
      </c>
      <c r="M351" t="s">
        <v>13</v>
      </c>
      <c r="N351" t="s">
        <v>14</v>
      </c>
      <c r="O351" t="s">
        <v>15</v>
      </c>
      <c r="P351" t="s">
        <v>16</v>
      </c>
      <c r="Q351" t="s">
        <v>69</v>
      </c>
      <c r="R351" t="s">
        <v>52</v>
      </c>
    </row>
    <row r="353" spans="1:20" x14ac:dyDescent="0.2">
      <c r="A353">
        <v>1</v>
      </c>
      <c r="D353">
        <v>7.0000000000000007E-2</v>
      </c>
      <c r="E353">
        <v>7.0000000000000007E-2</v>
      </c>
      <c r="F353">
        <v>0.03</v>
      </c>
      <c r="G353">
        <v>0.02</v>
      </c>
      <c r="H353">
        <v>0.09</v>
      </c>
      <c r="I353">
        <v>0.14000000000000001</v>
      </c>
      <c r="J353">
        <v>0.09</v>
      </c>
      <c r="K353">
        <v>0.15</v>
      </c>
      <c r="L353">
        <v>0.04</v>
      </c>
      <c r="M353">
        <v>0.04</v>
      </c>
      <c r="O353">
        <v>0.13</v>
      </c>
      <c r="P353">
        <v>0.14000000000000001</v>
      </c>
      <c r="Q353">
        <v>0.13</v>
      </c>
      <c r="R353">
        <v>0.15</v>
      </c>
      <c r="T353">
        <v>1</v>
      </c>
    </row>
    <row r="354" spans="1:20" x14ac:dyDescent="0.2">
      <c r="A354">
        <v>2</v>
      </c>
      <c r="G354">
        <v>0.08</v>
      </c>
      <c r="I354">
        <v>0.02</v>
      </c>
      <c r="K354">
        <v>0.12</v>
      </c>
      <c r="M354">
        <v>0.02</v>
      </c>
      <c r="R354">
        <v>0.1</v>
      </c>
      <c r="T354">
        <v>2</v>
      </c>
    </row>
    <row r="355" spans="1:20" x14ac:dyDescent="0.2">
      <c r="A355">
        <v>3</v>
      </c>
      <c r="F355">
        <v>0.04</v>
      </c>
      <c r="G355">
        <v>0.02</v>
      </c>
      <c r="I355">
        <v>0.01</v>
      </c>
      <c r="T355">
        <v>3</v>
      </c>
    </row>
    <row r="356" spans="1:20" x14ac:dyDescent="0.2">
      <c r="A356">
        <v>4</v>
      </c>
      <c r="D356">
        <v>0.09</v>
      </c>
      <c r="E356">
        <v>0.04</v>
      </c>
      <c r="F356">
        <v>0.09</v>
      </c>
      <c r="G356">
        <v>0.01</v>
      </c>
      <c r="I356">
        <v>7.0000000000000007E-2</v>
      </c>
      <c r="M356">
        <v>0.02</v>
      </c>
      <c r="O356">
        <v>0.02</v>
      </c>
      <c r="Q356">
        <v>0.02</v>
      </c>
      <c r="T356">
        <v>4</v>
      </c>
    </row>
    <row r="357" spans="1:20" x14ac:dyDescent="0.2">
      <c r="A357">
        <v>5</v>
      </c>
      <c r="B357">
        <v>7.0000000000000007E-2</v>
      </c>
      <c r="D357">
        <v>0.08</v>
      </c>
      <c r="E357">
        <v>0.13</v>
      </c>
      <c r="F357">
        <v>0.1</v>
      </c>
      <c r="G357">
        <v>0.02</v>
      </c>
      <c r="H357">
        <v>0.21</v>
      </c>
      <c r="I357">
        <v>0.18</v>
      </c>
      <c r="J357">
        <v>0.16</v>
      </c>
      <c r="L357">
        <v>0.34</v>
      </c>
      <c r="M357">
        <v>0.12</v>
      </c>
      <c r="O357">
        <v>0.08</v>
      </c>
      <c r="P357">
        <v>0.15</v>
      </c>
      <c r="Q357">
        <v>0.12</v>
      </c>
      <c r="T357">
        <v>5</v>
      </c>
    </row>
    <row r="358" spans="1:20" x14ac:dyDescent="0.2">
      <c r="A358">
        <v>6</v>
      </c>
      <c r="D358">
        <v>0.05</v>
      </c>
      <c r="G358">
        <v>0.08</v>
      </c>
      <c r="J358">
        <v>0.08</v>
      </c>
      <c r="M358">
        <v>0.05</v>
      </c>
      <c r="T358">
        <v>6</v>
      </c>
    </row>
    <row r="359" spans="1:20" x14ac:dyDescent="0.2">
      <c r="A359">
        <v>7</v>
      </c>
      <c r="B359">
        <v>0.09</v>
      </c>
      <c r="H359">
        <v>7.0000000000000007E-2</v>
      </c>
      <c r="I359">
        <v>7.0000000000000007E-2</v>
      </c>
      <c r="K359">
        <v>0.28999999999999998</v>
      </c>
      <c r="L359">
        <v>0.1</v>
      </c>
      <c r="P359">
        <v>0.03</v>
      </c>
      <c r="R359">
        <v>0.28000000000000003</v>
      </c>
      <c r="T359">
        <v>7</v>
      </c>
    </row>
    <row r="360" spans="1:20" x14ac:dyDescent="0.2">
      <c r="A360">
        <v>8</v>
      </c>
      <c r="B360">
        <v>0.08</v>
      </c>
      <c r="D360">
        <v>0.04</v>
      </c>
      <c r="E360">
        <v>0.28000000000000003</v>
      </c>
      <c r="H360">
        <v>0.05</v>
      </c>
      <c r="I360">
        <v>0.08</v>
      </c>
      <c r="J360">
        <v>0.06</v>
      </c>
      <c r="L360">
        <v>0.02</v>
      </c>
      <c r="M360">
        <v>0.1</v>
      </c>
      <c r="P360">
        <v>0.13</v>
      </c>
      <c r="Q360">
        <v>0.15</v>
      </c>
      <c r="T360">
        <v>8</v>
      </c>
    </row>
    <row r="361" spans="1:20" x14ac:dyDescent="0.2">
      <c r="A361">
        <v>9</v>
      </c>
      <c r="B361">
        <v>0.01</v>
      </c>
      <c r="F361">
        <v>0.36</v>
      </c>
      <c r="G361">
        <v>7.0000000000000007E-2</v>
      </c>
      <c r="K361">
        <v>0.09</v>
      </c>
      <c r="M361">
        <v>0.02</v>
      </c>
      <c r="Q361">
        <v>7.0000000000000007E-2</v>
      </c>
      <c r="R361">
        <v>7.0000000000000007E-2</v>
      </c>
      <c r="T361">
        <v>9</v>
      </c>
    </row>
    <row r="362" spans="1:20" x14ac:dyDescent="0.2">
      <c r="A362">
        <v>10</v>
      </c>
      <c r="I362">
        <v>0.01</v>
      </c>
      <c r="T362">
        <v>10</v>
      </c>
    </row>
    <row r="363" spans="1:20" x14ac:dyDescent="0.2">
      <c r="A363">
        <v>11</v>
      </c>
      <c r="G363">
        <v>0.01</v>
      </c>
      <c r="M363">
        <v>0.01</v>
      </c>
      <c r="N363">
        <v>0.46</v>
      </c>
      <c r="Q363">
        <v>0.01</v>
      </c>
      <c r="T363">
        <v>11</v>
      </c>
    </row>
    <row r="364" spans="1:20" x14ac:dyDescent="0.2">
      <c r="A364">
        <v>12</v>
      </c>
      <c r="I364">
        <v>0.05</v>
      </c>
      <c r="Q364">
        <v>0.01</v>
      </c>
      <c r="T364">
        <v>12</v>
      </c>
    </row>
    <row r="365" spans="1:20" x14ac:dyDescent="0.2">
      <c r="A365">
        <v>13</v>
      </c>
      <c r="B365">
        <v>0.04</v>
      </c>
      <c r="D365">
        <v>0.17</v>
      </c>
      <c r="F365">
        <v>0.15</v>
      </c>
      <c r="G365">
        <v>0.02</v>
      </c>
      <c r="H365">
        <v>0.1</v>
      </c>
      <c r="I365">
        <v>0.05</v>
      </c>
      <c r="K365">
        <v>0.08</v>
      </c>
      <c r="L365">
        <v>0.13</v>
      </c>
      <c r="M365">
        <v>0.02</v>
      </c>
      <c r="O365">
        <v>0.1</v>
      </c>
      <c r="Q365">
        <v>7.0000000000000007E-2</v>
      </c>
      <c r="R365">
        <v>0.05</v>
      </c>
      <c r="T365">
        <v>13</v>
      </c>
    </row>
    <row r="366" spans="1:20" x14ac:dyDescent="0.2">
      <c r="A366">
        <v>14</v>
      </c>
      <c r="B366">
        <v>0.02</v>
      </c>
      <c r="E366">
        <v>0.15</v>
      </c>
      <c r="F366">
        <v>0.04</v>
      </c>
      <c r="G366">
        <v>0.05</v>
      </c>
      <c r="I366">
        <v>0.02</v>
      </c>
      <c r="J366">
        <v>7.0000000000000007E-2</v>
      </c>
      <c r="M366">
        <v>0.02</v>
      </c>
      <c r="T366">
        <v>14</v>
      </c>
    </row>
    <row r="367" spans="1:20" x14ac:dyDescent="0.2">
      <c r="A367">
        <v>15</v>
      </c>
      <c r="B367">
        <v>0.02</v>
      </c>
      <c r="C367">
        <v>0.41</v>
      </c>
      <c r="D367">
        <v>0.16</v>
      </c>
      <c r="E367">
        <v>0.05</v>
      </c>
      <c r="F367">
        <v>0.05</v>
      </c>
      <c r="G367">
        <v>0.02</v>
      </c>
      <c r="I367">
        <v>0.05</v>
      </c>
      <c r="K367">
        <v>0.45</v>
      </c>
      <c r="L367">
        <v>0.02</v>
      </c>
      <c r="N367">
        <v>0.09</v>
      </c>
      <c r="P367">
        <v>0.16</v>
      </c>
      <c r="R367">
        <v>0.39</v>
      </c>
      <c r="T367">
        <v>15</v>
      </c>
    </row>
    <row r="368" spans="1:20" x14ac:dyDescent="0.2">
      <c r="A368">
        <v>16</v>
      </c>
      <c r="B368">
        <v>0.01</v>
      </c>
      <c r="C368">
        <v>0.25</v>
      </c>
      <c r="F368">
        <v>0.05</v>
      </c>
      <c r="G368">
        <v>0.01</v>
      </c>
      <c r="I368">
        <v>0.03</v>
      </c>
      <c r="J368">
        <v>0.03</v>
      </c>
      <c r="M368">
        <v>7.0000000000000007E-2</v>
      </c>
      <c r="T368">
        <v>16</v>
      </c>
    </row>
    <row r="369" spans="1:20" x14ac:dyDescent="0.2">
      <c r="A369">
        <v>17</v>
      </c>
      <c r="B369">
        <v>0.12</v>
      </c>
      <c r="E369">
        <v>0.09</v>
      </c>
      <c r="F369">
        <v>0.18</v>
      </c>
      <c r="G369">
        <v>0.01</v>
      </c>
      <c r="I369">
        <v>0.17</v>
      </c>
      <c r="J369">
        <v>7.0000000000000007E-2</v>
      </c>
      <c r="K369">
        <v>0.06</v>
      </c>
      <c r="L369">
        <v>0.1</v>
      </c>
      <c r="M369">
        <v>0.2</v>
      </c>
      <c r="O369">
        <v>0.15</v>
      </c>
      <c r="P369">
        <v>0.11</v>
      </c>
      <c r="Q369">
        <v>0.24</v>
      </c>
      <c r="R369">
        <v>0.04</v>
      </c>
      <c r="T369">
        <v>17</v>
      </c>
    </row>
    <row r="370" spans="1:20" x14ac:dyDescent="0.2">
      <c r="A370">
        <v>18</v>
      </c>
      <c r="G370">
        <v>0.09</v>
      </c>
      <c r="H370">
        <v>0.1</v>
      </c>
      <c r="N370">
        <v>0.09</v>
      </c>
      <c r="T370">
        <v>18</v>
      </c>
    </row>
    <row r="371" spans="1:20" x14ac:dyDescent="0.2">
      <c r="A371">
        <v>19</v>
      </c>
      <c r="B371">
        <v>0.05</v>
      </c>
      <c r="D371">
        <v>0.19</v>
      </c>
      <c r="I371">
        <v>0.18</v>
      </c>
      <c r="T371">
        <v>19</v>
      </c>
    </row>
    <row r="372" spans="1:20" x14ac:dyDescent="0.2">
      <c r="A372">
        <v>20</v>
      </c>
      <c r="B372">
        <v>0.3</v>
      </c>
      <c r="C372">
        <v>0.15</v>
      </c>
      <c r="D372">
        <v>0.12</v>
      </c>
      <c r="E372">
        <v>0.2</v>
      </c>
      <c r="G372">
        <v>0.13</v>
      </c>
      <c r="H372">
        <v>0.23</v>
      </c>
      <c r="I372">
        <v>0.3</v>
      </c>
      <c r="K372">
        <v>0.3</v>
      </c>
      <c r="L372">
        <v>0.48</v>
      </c>
      <c r="M372">
        <v>0.15</v>
      </c>
      <c r="O372">
        <v>0.15</v>
      </c>
      <c r="P372">
        <v>0.22</v>
      </c>
      <c r="Q372">
        <v>0.45</v>
      </c>
      <c r="R372">
        <v>0.28999999999999998</v>
      </c>
      <c r="T372">
        <v>20</v>
      </c>
    </row>
    <row r="373" spans="1:20" x14ac:dyDescent="0.2">
      <c r="A373">
        <v>21</v>
      </c>
      <c r="B373">
        <v>0.27</v>
      </c>
      <c r="E373">
        <v>0.37</v>
      </c>
      <c r="G373">
        <v>0.09</v>
      </c>
      <c r="H373">
        <v>0.45</v>
      </c>
      <c r="I373">
        <v>0.67</v>
      </c>
      <c r="J373">
        <v>0.32</v>
      </c>
      <c r="K373">
        <v>0.4</v>
      </c>
      <c r="L373">
        <v>0.41</v>
      </c>
      <c r="M373">
        <v>0.25</v>
      </c>
      <c r="O373">
        <v>0.1</v>
      </c>
      <c r="P373">
        <v>0.36</v>
      </c>
      <c r="Q373">
        <v>0.42</v>
      </c>
      <c r="R373">
        <v>0.25</v>
      </c>
      <c r="T373">
        <v>21</v>
      </c>
    </row>
    <row r="374" spans="1:20" x14ac:dyDescent="0.2">
      <c r="A374">
        <v>22</v>
      </c>
      <c r="D374">
        <v>0.22</v>
      </c>
      <c r="G374">
        <v>0.21</v>
      </c>
      <c r="H374">
        <v>0.02</v>
      </c>
      <c r="I374">
        <v>0.18</v>
      </c>
      <c r="O374">
        <v>0.24</v>
      </c>
      <c r="T374">
        <v>22</v>
      </c>
    </row>
    <row r="375" spans="1:20" x14ac:dyDescent="0.2">
      <c r="A375">
        <v>23</v>
      </c>
      <c r="B375">
        <v>0.16</v>
      </c>
      <c r="E375">
        <v>0.26</v>
      </c>
      <c r="F375">
        <v>0.64</v>
      </c>
      <c r="H375">
        <v>0.2</v>
      </c>
      <c r="I375">
        <v>0.2</v>
      </c>
      <c r="J375">
        <v>0.52</v>
      </c>
      <c r="L375">
        <v>0.3</v>
      </c>
      <c r="M375">
        <v>0.22</v>
      </c>
      <c r="O375">
        <v>0.06</v>
      </c>
      <c r="P375">
        <v>0.27</v>
      </c>
      <c r="Q375">
        <v>0.15</v>
      </c>
      <c r="T375">
        <v>23</v>
      </c>
    </row>
    <row r="376" spans="1:20" x14ac:dyDescent="0.2">
      <c r="A376">
        <v>24</v>
      </c>
      <c r="F376">
        <v>0.1</v>
      </c>
      <c r="G376">
        <v>0.16</v>
      </c>
      <c r="I376">
        <v>0.05</v>
      </c>
      <c r="J376">
        <v>0.19</v>
      </c>
      <c r="L376">
        <v>0.09</v>
      </c>
      <c r="Q376" t="s">
        <v>33</v>
      </c>
      <c r="T376">
        <v>24</v>
      </c>
    </row>
    <row r="377" spans="1:20" x14ac:dyDescent="0.2">
      <c r="A377">
        <v>25</v>
      </c>
      <c r="D377">
        <v>0.2</v>
      </c>
      <c r="F377">
        <v>0.02</v>
      </c>
      <c r="G377">
        <v>0.01</v>
      </c>
      <c r="I377">
        <v>0.02</v>
      </c>
      <c r="J377">
        <v>0.01</v>
      </c>
      <c r="K377">
        <v>0.34</v>
      </c>
      <c r="M377">
        <v>0.04</v>
      </c>
      <c r="N377">
        <v>1</v>
      </c>
      <c r="P377">
        <v>0.38</v>
      </c>
      <c r="Q377">
        <v>0.12</v>
      </c>
      <c r="R377">
        <v>0.33</v>
      </c>
      <c r="T377">
        <v>25</v>
      </c>
    </row>
    <row r="378" spans="1:20" x14ac:dyDescent="0.2">
      <c r="A378">
        <v>26</v>
      </c>
      <c r="B378">
        <v>0.02</v>
      </c>
      <c r="F378">
        <v>0.17</v>
      </c>
      <c r="I378">
        <v>0.05</v>
      </c>
      <c r="O378">
        <v>0.04</v>
      </c>
      <c r="P378">
        <v>0.04</v>
      </c>
      <c r="Q378">
        <v>0.26</v>
      </c>
      <c r="T378">
        <v>26</v>
      </c>
    </row>
    <row r="379" spans="1:20" x14ac:dyDescent="0.2">
      <c r="A379">
        <v>27</v>
      </c>
      <c r="F379">
        <v>0.25</v>
      </c>
      <c r="G379">
        <v>0.03</v>
      </c>
      <c r="H379">
        <v>0.19</v>
      </c>
      <c r="I379">
        <v>0.11</v>
      </c>
      <c r="L379">
        <v>0.14000000000000001</v>
      </c>
      <c r="M379">
        <v>0.23</v>
      </c>
      <c r="Q379" t="s">
        <v>33</v>
      </c>
      <c r="T379">
        <v>27</v>
      </c>
    </row>
    <row r="380" spans="1:20" x14ac:dyDescent="0.2">
      <c r="A380">
        <v>28</v>
      </c>
      <c r="B380">
        <v>0.37</v>
      </c>
      <c r="C380">
        <v>1</v>
      </c>
      <c r="D380">
        <v>0.6</v>
      </c>
      <c r="E380">
        <v>0.85</v>
      </c>
      <c r="F380">
        <v>0.3</v>
      </c>
      <c r="G380">
        <v>0.16</v>
      </c>
      <c r="H380">
        <v>0.31</v>
      </c>
      <c r="I380">
        <v>0.37</v>
      </c>
      <c r="J380">
        <v>0.46</v>
      </c>
      <c r="K380">
        <v>0.8</v>
      </c>
      <c r="L380">
        <v>0.32</v>
      </c>
      <c r="M380">
        <v>0.28999999999999998</v>
      </c>
      <c r="N380">
        <v>0.68</v>
      </c>
      <c r="O380">
        <v>0.45</v>
      </c>
      <c r="P380">
        <v>0.62</v>
      </c>
      <c r="Q380">
        <v>0.45</v>
      </c>
      <c r="R380">
        <v>0.78</v>
      </c>
      <c r="T380">
        <v>28</v>
      </c>
    </row>
    <row r="381" spans="1:20" x14ac:dyDescent="0.2">
      <c r="A381">
        <v>29</v>
      </c>
      <c r="B381">
        <v>0.04</v>
      </c>
      <c r="D381">
        <v>0.1</v>
      </c>
      <c r="E381">
        <v>0.09</v>
      </c>
      <c r="F381">
        <v>7.0000000000000007E-2</v>
      </c>
      <c r="G381">
        <v>0.34</v>
      </c>
      <c r="H381">
        <v>0.04</v>
      </c>
      <c r="I381">
        <v>0.06</v>
      </c>
      <c r="J381">
        <v>0.02</v>
      </c>
      <c r="M381">
        <v>0.01</v>
      </c>
      <c r="O381">
        <v>0.04</v>
      </c>
      <c r="Q381" t="s">
        <v>33</v>
      </c>
      <c r="T381">
        <v>29</v>
      </c>
    </row>
    <row r="382" spans="1:20" x14ac:dyDescent="0.2">
      <c r="A382">
        <v>30</v>
      </c>
      <c r="B382">
        <v>0.21</v>
      </c>
      <c r="C382">
        <v>0.25</v>
      </c>
      <c r="D382">
        <v>0.1</v>
      </c>
      <c r="E382">
        <v>0.28000000000000003</v>
      </c>
      <c r="F382">
        <v>0.1</v>
      </c>
      <c r="G382">
        <v>0.01</v>
      </c>
      <c r="H382">
        <v>0.35</v>
      </c>
      <c r="I382">
        <v>0.27</v>
      </c>
      <c r="J382">
        <v>0.37</v>
      </c>
      <c r="K382">
        <v>0.2</v>
      </c>
      <c r="L382">
        <v>0.38</v>
      </c>
      <c r="M382">
        <v>0.19</v>
      </c>
      <c r="N382">
        <v>0.3</v>
      </c>
      <c r="O382">
        <v>0.25</v>
      </c>
      <c r="P382">
        <v>0.37</v>
      </c>
      <c r="Q382">
        <v>0.24</v>
      </c>
      <c r="R382">
        <v>0.18</v>
      </c>
      <c r="T382">
        <v>30</v>
      </c>
    </row>
    <row r="383" spans="1:20" x14ac:dyDescent="0.2">
      <c r="A383">
        <v>31</v>
      </c>
      <c r="T383">
        <v>31</v>
      </c>
    </row>
    <row r="384" spans="1:20" x14ac:dyDescent="0.2">
      <c r="A384" t="s">
        <v>37</v>
      </c>
      <c r="B384">
        <f t="shared" ref="B384:R384" si="26">SUM(B353:B383)</f>
        <v>1.88</v>
      </c>
      <c r="C384">
        <f t="shared" si="26"/>
        <v>2.06</v>
      </c>
      <c r="D384">
        <f t="shared" si="26"/>
        <v>2.1900000000000004</v>
      </c>
      <c r="E384">
        <f t="shared" si="26"/>
        <v>2.8599999999999994</v>
      </c>
      <c r="F384">
        <f t="shared" si="26"/>
        <v>2.7399999999999998</v>
      </c>
      <c r="G384">
        <f t="shared" si="26"/>
        <v>1.65</v>
      </c>
      <c r="H384">
        <f t="shared" si="26"/>
        <v>2.41</v>
      </c>
      <c r="I384">
        <f t="shared" si="26"/>
        <v>3.4100000000000006</v>
      </c>
      <c r="J384">
        <f t="shared" si="26"/>
        <v>2.4500000000000002</v>
      </c>
      <c r="K384">
        <f t="shared" si="26"/>
        <v>3.2800000000000002</v>
      </c>
      <c r="L384">
        <f t="shared" si="26"/>
        <v>2.8699999999999997</v>
      </c>
      <c r="M384">
        <f t="shared" si="26"/>
        <v>2.0700000000000003</v>
      </c>
      <c r="N384">
        <f t="shared" si="26"/>
        <v>2.62</v>
      </c>
      <c r="O384">
        <f t="shared" si="26"/>
        <v>1.81</v>
      </c>
      <c r="P384">
        <f t="shared" si="26"/>
        <v>2.9800000000000004</v>
      </c>
      <c r="Q384">
        <f t="shared" si="26"/>
        <v>2.91</v>
      </c>
      <c r="R384">
        <f t="shared" si="26"/>
        <v>2.9100000000000006</v>
      </c>
    </row>
    <row r="386" spans="1:20" x14ac:dyDescent="0.2">
      <c r="A386" s="2" t="s">
        <v>50</v>
      </c>
      <c r="B386" t="s">
        <v>1</v>
      </c>
      <c r="C386" t="s">
        <v>51</v>
      </c>
      <c r="D386" t="s">
        <v>3</v>
      </c>
      <c r="E386" t="s">
        <v>4</v>
      </c>
      <c r="F386" t="s">
        <v>5</v>
      </c>
      <c r="G386" t="s">
        <v>6</v>
      </c>
      <c r="H386" t="s">
        <v>7</v>
      </c>
      <c r="I386" t="s">
        <v>9</v>
      </c>
      <c r="J386" t="s">
        <v>10</v>
      </c>
      <c r="K386" t="s">
        <v>11</v>
      </c>
      <c r="L386" t="s">
        <v>12</v>
      </c>
      <c r="M386" t="s">
        <v>13</v>
      </c>
      <c r="N386" t="s">
        <v>14</v>
      </c>
      <c r="O386" t="s">
        <v>15</v>
      </c>
      <c r="P386" t="s">
        <v>16</v>
      </c>
      <c r="Q386" t="s">
        <v>17</v>
      </c>
      <c r="R386" t="s">
        <v>52</v>
      </c>
    </row>
    <row r="388" spans="1:20" x14ac:dyDescent="0.2">
      <c r="A388">
        <v>1</v>
      </c>
      <c r="B388">
        <v>0.05</v>
      </c>
      <c r="D388">
        <v>0.3</v>
      </c>
      <c r="E388">
        <v>0.12</v>
      </c>
      <c r="G388">
        <v>0.2</v>
      </c>
      <c r="H388">
        <v>0.1</v>
      </c>
      <c r="I388">
        <v>0.2</v>
      </c>
      <c r="K388">
        <v>0.16</v>
      </c>
      <c r="L388">
        <v>0.22</v>
      </c>
      <c r="N388" t="s">
        <v>33</v>
      </c>
      <c r="O388">
        <v>0.15</v>
      </c>
      <c r="Q388">
        <v>0.36</v>
      </c>
      <c r="R388">
        <v>0.3</v>
      </c>
      <c r="T388">
        <v>1</v>
      </c>
    </row>
    <row r="389" spans="1:20" x14ac:dyDescent="0.2">
      <c r="A389">
        <v>2</v>
      </c>
      <c r="B389">
        <v>0.57999999999999996</v>
      </c>
      <c r="D389">
        <v>0.35</v>
      </c>
      <c r="E389">
        <v>0.42</v>
      </c>
      <c r="F389">
        <v>0.59</v>
      </c>
      <c r="G389">
        <v>0.18</v>
      </c>
      <c r="H389">
        <v>0.35</v>
      </c>
      <c r="I389">
        <v>0.66</v>
      </c>
      <c r="J389">
        <v>0.51</v>
      </c>
      <c r="K389">
        <v>1.19</v>
      </c>
      <c r="L389">
        <v>0.38</v>
      </c>
      <c r="M389">
        <v>0.72</v>
      </c>
      <c r="N389">
        <v>0.5</v>
      </c>
      <c r="O389">
        <v>0.32</v>
      </c>
      <c r="Q389">
        <v>0.5</v>
      </c>
      <c r="R389">
        <v>0.28000000000000003</v>
      </c>
      <c r="T389">
        <v>2</v>
      </c>
    </row>
    <row r="390" spans="1:20" x14ac:dyDescent="0.2">
      <c r="A390">
        <v>3</v>
      </c>
      <c r="G390">
        <v>0.48</v>
      </c>
      <c r="J390">
        <v>0.03</v>
      </c>
      <c r="T390">
        <v>3</v>
      </c>
    </row>
    <row r="391" spans="1:20" x14ac:dyDescent="0.2">
      <c r="A391">
        <v>4</v>
      </c>
      <c r="E391">
        <v>0.1</v>
      </c>
      <c r="P391">
        <v>0.04</v>
      </c>
      <c r="T391">
        <v>4</v>
      </c>
    </row>
    <row r="392" spans="1:20" x14ac:dyDescent="0.2">
      <c r="A392">
        <v>5</v>
      </c>
      <c r="D392">
        <v>0.06</v>
      </c>
      <c r="M392">
        <v>0.01</v>
      </c>
      <c r="P392">
        <v>0.2</v>
      </c>
      <c r="Q392" t="s">
        <v>33</v>
      </c>
      <c r="T392">
        <v>5</v>
      </c>
    </row>
    <row r="393" spans="1:20" x14ac:dyDescent="0.2">
      <c r="A393">
        <v>6</v>
      </c>
      <c r="G393">
        <v>0.09</v>
      </c>
      <c r="M393">
        <v>0.02</v>
      </c>
      <c r="T393">
        <v>6</v>
      </c>
    </row>
    <row r="394" spans="1:20" x14ac:dyDescent="0.2">
      <c r="A394">
        <v>7</v>
      </c>
      <c r="D394">
        <v>0.1</v>
      </c>
      <c r="I394">
        <v>0.14000000000000001</v>
      </c>
      <c r="L394">
        <v>0.14000000000000001</v>
      </c>
      <c r="O394">
        <v>0.06</v>
      </c>
      <c r="T394">
        <v>7</v>
      </c>
    </row>
    <row r="395" spans="1:20" x14ac:dyDescent="0.2">
      <c r="A395">
        <v>8</v>
      </c>
      <c r="D395">
        <v>0.16</v>
      </c>
      <c r="E395">
        <v>0.44</v>
      </c>
      <c r="G395">
        <v>0.08</v>
      </c>
      <c r="H395">
        <v>0.2</v>
      </c>
      <c r="I395">
        <v>0.11</v>
      </c>
      <c r="J395">
        <v>0.21</v>
      </c>
      <c r="M395">
        <v>0.1</v>
      </c>
      <c r="P395">
        <v>0.12</v>
      </c>
      <c r="Q395">
        <v>0.28000000000000003</v>
      </c>
      <c r="R395">
        <v>0.19</v>
      </c>
      <c r="T395">
        <v>8</v>
      </c>
    </row>
    <row r="396" spans="1:20" x14ac:dyDescent="0.2">
      <c r="A396">
        <v>9</v>
      </c>
      <c r="F396">
        <v>0.13</v>
      </c>
      <c r="N396" t="s">
        <v>33</v>
      </c>
      <c r="T396">
        <v>9</v>
      </c>
    </row>
    <row r="397" spans="1:20" x14ac:dyDescent="0.2">
      <c r="A397">
        <v>10</v>
      </c>
      <c r="E397">
        <v>0.02</v>
      </c>
      <c r="I397">
        <v>0.04</v>
      </c>
      <c r="K397">
        <v>0.17</v>
      </c>
      <c r="L397">
        <v>0.06</v>
      </c>
      <c r="M397">
        <v>0.01</v>
      </c>
      <c r="N397">
        <v>0.26</v>
      </c>
      <c r="T397">
        <v>10</v>
      </c>
    </row>
    <row r="398" spans="1:20" x14ac:dyDescent="0.2">
      <c r="A398">
        <v>11</v>
      </c>
      <c r="B398">
        <v>0.28000000000000003</v>
      </c>
      <c r="D398">
        <v>0.1</v>
      </c>
      <c r="E398">
        <v>0.35</v>
      </c>
      <c r="F398">
        <v>0.24</v>
      </c>
      <c r="G398">
        <v>0.05</v>
      </c>
      <c r="H398">
        <v>0.21</v>
      </c>
      <c r="I398">
        <v>0.17</v>
      </c>
      <c r="L398">
        <v>0.19</v>
      </c>
      <c r="M398">
        <v>0.09</v>
      </c>
      <c r="P398">
        <v>0.37</v>
      </c>
      <c r="Q398" t="s">
        <v>33</v>
      </c>
      <c r="R398">
        <v>0.26</v>
      </c>
      <c r="T398">
        <v>11</v>
      </c>
    </row>
    <row r="399" spans="1:20" x14ac:dyDescent="0.2">
      <c r="A399">
        <v>12</v>
      </c>
      <c r="B399">
        <v>0.05</v>
      </c>
      <c r="D399">
        <v>0.11</v>
      </c>
      <c r="E399">
        <v>0.16</v>
      </c>
      <c r="F399">
        <v>0.11</v>
      </c>
      <c r="G399">
        <v>0.27</v>
      </c>
      <c r="H399">
        <v>0.15</v>
      </c>
      <c r="I399">
        <v>0.09</v>
      </c>
      <c r="J399">
        <v>0.33</v>
      </c>
      <c r="M399">
        <v>0.06</v>
      </c>
      <c r="P399">
        <v>0.19</v>
      </c>
      <c r="Q399" t="s">
        <v>33</v>
      </c>
      <c r="R399">
        <v>0.3</v>
      </c>
      <c r="T399">
        <v>12</v>
      </c>
    </row>
    <row r="400" spans="1:20" x14ac:dyDescent="0.2">
      <c r="A400">
        <v>13</v>
      </c>
      <c r="B400">
        <v>0.02</v>
      </c>
      <c r="E400">
        <v>0.09</v>
      </c>
      <c r="G400">
        <v>0.19</v>
      </c>
      <c r="K400">
        <v>0.11</v>
      </c>
      <c r="M400">
        <v>0.02</v>
      </c>
      <c r="O400">
        <v>0.34</v>
      </c>
      <c r="T400">
        <v>13</v>
      </c>
    </row>
    <row r="401" spans="1:20" x14ac:dyDescent="0.2">
      <c r="A401">
        <v>14</v>
      </c>
      <c r="B401">
        <v>0.02</v>
      </c>
      <c r="T401">
        <v>14</v>
      </c>
    </row>
    <row r="402" spans="1:20" x14ac:dyDescent="0.2">
      <c r="A402">
        <v>15</v>
      </c>
      <c r="T402">
        <v>15</v>
      </c>
    </row>
    <row r="403" spans="1:20" x14ac:dyDescent="0.2">
      <c r="A403">
        <v>16</v>
      </c>
      <c r="T403">
        <v>16</v>
      </c>
    </row>
    <row r="404" spans="1:20" x14ac:dyDescent="0.2">
      <c r="A404">
        <v>17</v>
      </c>
      <c r="T404">
        <v>17</v>
      </c>
    </row>
    <row r="405" spans="1:20" x14ac:dyDescent="0.2">
      <c r="A405">
        <v>18</v>
      </c>
      <c r="J405" t="s">
        <v>33</v>
      </c>
      <c r="T405">
        <v>18</v>
      </c>
    </row>
    <row r="406" spans="1:20" x14ac:dyDescent="0.2">
      <c r="A406">
        <v>19</v>
      </c>
      <c r="T406">
        <v>19</v>
      </c>
    </row>
    <row r="407" spans="1:20" x14ac:dyDescent="0.2">
      <c r="A407">
        <v>20</v>
      </c>
      <c r="T407">
        <v>20</v>
      </c>
    </row>
    <row r="408" spans="1:20" x14ac:dyDescent="0.2">
      <c r="A408">
        <v>21</v>
      </c>
      <c r="T408">
        <v>21</v>
      </c>
    </row>
    <row r="409" spans="1:20" x14ac:dyDescent="0.2">
      <c r="A409">
        <v>22</v>
      </c>
      <c r="T409">
        <v>22</v>
      </c>
    </row>
    <row r="410" spans="1:20" x14ac:dyDescent="0.2">
      <c r="A410">
        <v>23</v>
      </c>
      <c r="I410">
        <v>0.1</v>
      </c>
      <c r="T410">
        <v>23</v>
      </c>
    </row>
    <row r="411" spans="1:20" x14ac:dyDescent="0.2">
      <c r="A411">
        <v>24</v>
      </c>
      <c r="B411">
        <v>0.05</v>
      </c>
      <c r="D411">
        <v>0.24</v>
      </c>
      <c r="F411">
        <v>0.14000000000000001</v>
      </c>
      <c r="G411">
        <v>0.14000000000000001</v>
      </c>
      <c r="H411">
        <v>0.16</v>
      </c>
      <c r="I411">
        <v>0.05</v>
      </c>
      <c r="K411">
        <v>0.31</v>
      </c>
      <c r="L411">
        <v>0.15</v>
      </c>
      <c r="M411">
        <v>0.11</v>
      </c>
      <c r="O411">
        <v>0.2</v>
      </c>
      <c r="T411">
        <v>24</v>
      </c>
    </row>
    <row r="412" spans="1:20" x14ac:dyDescent="0.2">
      <c r="A412">
        <v>25</v>
      </c>
      <c r="B412">
        <v>0.19</v>
      </c>
      <c r="E412">
        <v>0.73</v>
      </c>
      <c r="F412">
        <v>0.25</v>
      </c>
      <c r="G412">
        <v>7.0000000000000007E-2</v>
      </c>
      <c r="H412">
        <v>0.3</v>
      </c>
      <c r="I412">
        <v>0.26</v>
      </c>
      <c r="L412">
        <v>0.25</v>
      </c>
      <c r="M412">
        <v>0.09</v>
      </c>
      <c r="N412">
        <v>0.81</v>
      </c>
      <c r="P412">
        <v>0.57999999999999996</v>
      </c>
      <c r="Q412">
        <v>0.08</v>
      </c>
      <c r="R412">
        <v>7.0000000000000007E-2</v>
      </c>
      <c r="T412">
        <v>25</v>
      </c>
    </row>
    <row r="413" spans="1:20" x14ac:dyDescent="0.2">
      <c r="A413">
        <v>26</v>
      </c>
      <c r="G413">
        <v>0.2</v>
      </c>
      <c r="J413">
        <v>0.4</v>
      </c>
      <c r="K413">
        <v>0.18</v>
      </c>
      <c r="T413">
        <v>26</v>
      </c>
    </row>
    <row r="414" spans="1:20" x14ac:dyDescent="0.2">
      <c r="A414">
        <v>27</v>
      </c>
      <c r="B414">
        <v>0.47</v>
      </c>
      <c r="D414">
        <v>0.27</v>
      </c>
      <c r="E414">
        <v>0.91</v>
      </c>
      <c r="F414">
        <v>0.7</v>
      </c>
      <c r="H414">
        <v>0.44</v>
      </c>
      <c r="I414">
        <v>0.8</v>
      </c>
      <c r="L414">
        <v>0.68</v>
      </c>
      <c r="M414">
        <v>0.62</v>
      </c>
      <c r="O414">
        <v>0.84</v>
      </c>
      <c r="P414">
        <v>1.1399999999999999</v>
      </c>
      <c r="Q414" t="s">
        <v>33</v>
      </c>
      <c r="R414">
        <v>0.61</v>
      </c>
      <c r="T414">
        <v>27</v>
      </c>
    </row>
    <row r="415" spans="1:20" x14ac:dyDescent="0.2">
      <c r="A415">
        <v>28</v>
      </c>
      <c r="B415">
        <v>0.03</v>
      </c>
      <c r="F415">
        <v>0.46</v>
      </c>
      <c r="G415">
        <v>0.64</v>
      </c>
      <c r="H415">
        <v>0.52</v>
      </c>
      <c r="I415">
        <v>0.5</v>
      </c>
      <c r="J415">
        <v>0.51</v>
      </c>
      <c r="L415">
        <v>0.45</v>
      </c>
      <c r="M415">
        <v>0.27</v>
      </c>
      <c r="N415">
        <v>0.95</v>
      </c>
      <c r="O415">
        <v>0.4</v>
      </c>
      <c r="P415" t="s">
        <v>33</v>
      </c>
      <c r="Q415">
        <v>1.51</v>
      </c>
      <c r="T415">
        <v>28</v>
      </c>
    </row>
    <row r="416" spans="1:20" x14ac:dyDescent="0.2">
      <c r="A416">
        <v>29</v>
      </c>
      <c r="B416">
        <v>0.43</v>
      </c>
      <c r="E416">
        <v>0.57999999999999996</v>
      </c>
      <c r="G416">
        <v>0.36</v>
      </c>
      <c r="I416">
        <v>0.05</v>
      </c>
      <c r="J416">
        <v>0.49</v>
      </c>
      <c r="K416">
        <v>1.01</v>
      </c>
      <c r="M416">
        <v>0.43</v>
      </c>
      <c r="P416">
        <v>0.52</v>
      </c>
      <c r="Q416">
        <v>0.28999999999999998</v>
      </c>
      <c r="R416">
        <v>0.28999999999999998</v>
      </c>
      <c r="T416">
        <v>29</v>
      </c>
    </row>
    <row r="417" spans="1:20" x14ac:dyDescent="0.2">
      <c r="A417">
        <v>30</v>
      </c>
      <c r="D417">
        <v>7.0000000000000007E-2</v>
      </c>
      <c r="F417">
        <v>0.03</v>
      </c>
      <c r="G417">
        <v>0.02</v>
      </c>
      <c r="L417">
        <v>0.01</v>
      </c>
      <c r="T417">
        <v>30</v>
      </c>
    </row>
    <row r="418" spans="1:20" x14ac:dyDescent="0.2">
      <c r="A418">
        <v>31</v>
      </c>
      <c r="B418">
        <v>0.03</v>
      </c>
      <c r="G418">
        <v>0.03</v>
      </c>
      <c r="I418">
        <v>0.04</v>
      </c>
      <c r="J418">
        <v>0.01</v>
      </c>
      <c r="M418">
        <v>0.05</v>
      </c>
      <c r="N418">
        <v>0.3</v>
      </c>
      <c r="Q418">
        <v>0.01</v>
      </c>
      <c r="R418">
        <v>0.04</v>
      </c>
      <c r="T418">
        <v>31</v>
      </c>
    </row>
    <row r="419" spans="1:20" x14ac:dyDescent="0.2">
      <c r="A419" t="s">
        <v>37</v>
      </c>
      <c r="B419">
        <f t="shared" ref="B419:R419" si="27">SUM(B388:B418)</f>
        <v>2.1999999999999997</v>
      </c>
      <c r="C419">
        <f t="shared" si="27"/>
        <v>0</v>
      </c>
      <c r="D419">
        <f t="shared" si="27"/>
        <v>1.7600000000000002</v>
      </c>
      <c r="E419">
        <f t="shared" si="27"/>
        <v>3.9200000000000004</v>
      </c>
      <c r="F419">
        <f t="shared" si="27"/>
        <v>2.65</v>
      </c>
      <c r="G419">
        <f t="shared" si="27"/>
        <v>3</v>
      </c>
      <c r="H419">
        <f t="shared" si="27"/>
        <v>2.4299999999999997</v>
      </c>
      <c r="I419">
        <f t="shared" si="27"/>
        <v>3.21</v>
      </c>
      <c r="J419">
        <f t="shared" si="27"/>
        <v>2.4899999999999998</v>
      </c>
      <c r="K419">
        <f t="shared" si="27"/>
        <v>3.13</v>
      </c>
      <c r="L419">
        <f t="shared" si="27"/>
        <v>2.5299999999999998</v>
      </c>
      <c r="M419">
        <f t="shared" si="27"/>
        <v>2.6</v>
      </c>
      <c r="N419">
        <f t="shared" si="27"/>
        <v>2.82</v>
      </c>
      <c r="O419">
        <f t="shared" si="27"/>
        <v>2.31</v>
      </c>
      <c r="P419">
        <f t="shared" si="27"/>
        <v>3.1599999999999997</v>
      </c>
      <c r="Q419">
        <f t="shared" si="27"/>
        <v>3.0300000000000002</v>
      </c>
      <c r="R419">
        <f t="shared" si="27"/>
        <v>2.3400000000000003</v>
      </c>
    </row>
    <row r="424" spans="1:20" x14ac:dyDescent="0.2">
      <c r="A424">
        <v>1998</v>
      </c>
    </row>
    <row r="425" spans="1:20" x14ac:dyDescent="0.2">
      <c r="A425" t="s">
        <v>0</v>
      </c>
      <c r="B425">
        <f t="shared" ref="B425:S425" si="28">B34</f>
        <v>1.45</v>
      </c>
      <c r="C425" t="str">
        <f t="shared" si="28"/>
        <v>None</v>
      </c>
      <c r="D425">
        <f t="shared" si="28"/>
        <v>2.09</v>
      </c>
      <c r="E425">
        <f t="shared" si="28"/>
        <v>2.5699999999999994</v>
      </c>
      <c r="F425">
        <f t="shared" si="28"/>
        <v>1.55</v>
      </c>
      <c r="G425">
        <f t="shared" si="28"/>
        <v>1.6099999999999999</v>
      </c>
      <c r="H425">
        <f t="shared" si="28"/>
        <v>1.69</v>
      </c>
      <c r="I425">
        <f t="shared" si="28"/>
        <v>2.68</v>
      </c>
      <c r="J425">
        <f t="shared" si="28"/>
        <v>1.9200000000000002</v>
      </c>
      <c r="K425">
        <f t="shared" si="28"/>
        <v>2.5499999999999998</v>
      </c>
      <c r="L425">
        <f t="shared" si="28"/>
        <v>1.49</v>
      </c>
      <c r="M425">
        <f t="shared" si="28"/>
        <v>2.06</v>
      </c>
      <c r="N425">
        <f t="shared" si="28"/>
        <v>1.93</v>
      </c>
      <c r="O425">
        <f t="shared" si="28"/>
        <v>1.3900000000000001</v>
      </c>
      <c r="P425">
        <f t="shared" si="28"/>
        <v>1.81</v>
      </c>
      <c r="Q425">
        <f t="shared" si="28"/>
        <v>1.97</v>
      </c>
      <c r="R425" t="str">
        <f t="shared" si="28"/>
        <v>None</v>
      </c>
      <c r="S425">
        <f t="shared" si="28"/>
        <v>0</v>
      </c>
    </row>
    <row r="426" spans="1:20" x14ac:dyDescent="0.2">
      <c r="A426" t="s">
        <v>38</v>
      </c>
      <c r="B426">
        <f t="shared" ref="B426:S426" si="29">B69</f>
        <v>0.54</v>
      </c>
      <c r="C426" t="str">
        <f t="shared" si="29"/>
        <v>None</v>
      </c>
      <c r="D426">
        <f t="shared" si="29"/>
        <v>1.01</v>
      </c>
      <c r="E426">
        <f t="shared" si="29"/>
        <v>1.37</v>
      </c>
      <c r="F426">
        <f t="shared" si="29"/>
        <v>0.9800000000000002</v>
      </c>
      <c r="G426">
        <f t="shared" si="29"/>
        <v>0.6</v>
      </c>
      <c r="H426">
        <f t="shared" si="29"/>
        <v>0.95</v>
      </c>
      <c r="I426">
        <f t="shared" si="29"/>
        <v>1.35</v>
      </c>
      <c r="J426">
        <f t="shared" si="29"/>
        <v>1.04</v>
      </c>
      <c r="K426">
        <f t="shared" si="29"/>
        <v>1.21</v>
      </c>
      <c r="L426">
        <f t="shared" si="29"/>
        <v>1.05</v>
      </c>
      <c r="M426">
        <f t="shared" si="29"/>
        <v>0.63000000000000012</v>
      </c>
      <c r="N426">
        <f t="shared" si="29"/>
        <v>1.0799999999999998</v>
      </c>
      <c r="O426">
        <f t="shared" si="29"/>
        <v>0.91</v>
      </c>
      <c r="P426">
        <f t="shared" si="29"/>
        <v>0.89</v>
      </c>
      <c r="Q426">
        <f t="shared" si="29"/>
        <v>0.41000000000000003</v>
      </c>
      <c r="R426" t="str">
        <f t="shared" si="29"/>
        <v>None</v>
      </c>
      <c r="S426">
        <f t="shared" si="29"/>
        <v>0</v>
      </c>
    </row>
    <row r="427" spans="1:20" x14ac:dyDescent="0.2">
      <c r="A427" t="s">
        <v>40</v>
      </c>
      <c r="B427">
        <f t="shared" ref="B427:S427" si="30">B104</f>
        <v>0.79</v>
      </c>
      <c r="C427" t="str">
        <f t="shared" si="30"/>
        <v>None</v>
      </c>
      <c r="D427">
        <f t="shared" si="30"/>
        <v>0.91</v>
      </c>
      <c r="E427">
        <f t="shared" si="30"/>
        <v>1.1300000000000001</v>
      </c>
      <c r="F427">
        <f t="shared" si="30"/>
        <v>0.94000000000000006</v>
      </c>
      <c r="G427">
        <f t="shared" si="30"/>
        <v>0.75</v>
      </c>
      <c r="H427">
        <f t="shared" si="30"/>
        <v>0.42</v>
      </c>
      <c r="I427">
        <f t="shared" si="30"/>
        <v>0.95000000000000007</v>
      </c>
      <c r="J427">
        <f t="shared" si="30"/>
        <v>0.7</v>
      </c>
      <c r="K427">
        <f t="shared" si="30"/>
        <v>0.72</v>
      </c>
      <c r="L427">
        <f t="shared" si="30"/>
        <v>0.6100000000000001</v>
      </c>
      <c r="M427">
        <f t="shared" si="30"/>
        <v>0.84000000000000008</v>
      </c>
      <c r="N427">
        <f t="shared" si="30"/>
        <v>0.87000000000000011</v>
      </c>
      <c r="O427">
        <f t="shared" si="30"/>
        <v>1.07</v>
      </c>
      <c r="P427">
        <f t="shared" si="30"/>
        <v>0.8600000000000001</v>
      </c>
      <c r="Q427">
        <f t="shared" si="30"/>
        <v>0.8600000000000001</v>
      </c>
      <c r="R427" t="str">
        <f t="shared" si="30"/>
        <v>None</v>
      </c>
      <c r="S427">
        <f t="shared" si="30"/>
        <v>0</v>
      </c>
    </row>
    <row r="428" spans="1:20" x14ac:dyDescent="0.2">
      <c r="A428" t="s">
        <v>41</v>
      </c>
      <c r="B428">
        <f t="shared" ref="B428:S428" si="31">B139</f>
        <v>0.78</v>
      </c>
      <c r="C428" t="str">
        <f t="shared" si="31"/>
        <v>None</v>
      </c>
      <c r="D428">
        <f t="shared" si="31"/>
        <v>0.89000000000000012</v>
      </c>
      <c r="E428">
        <f t="shared" si="31"/>
        <v>1.1400000000000001</v>
      </c>
      <c r="F428">
        <f t="shared" si="31"/>
        <v>0.99</v>
      </c>
      <c r="G428">
        <f t="shared" si="31"/>
        <v>0.8600000000000001</v>
      </c>
      <c r="H428">
        <f t="shared" si="31"/>
        <v>0.62</v>
      </c>
      <c r="I428">
        <f t="shared" si="31"/>
        <v>1.08</v>
      </c>
      <c r="J428">
        <f t="shared" si="31"/>
        <v>0.81</v>
      </c>
      <c r="K428">
        <f t="shared" si="31"/>
        <v>1.67</v>
      </c>
      <c r="L428">
        <f t="shared" si="31"/>
        <v>0.78</v>
      </c>
      <c r="M428">
        <f t="shared" si="31"/>
        <v>1.6400000000000001</v>
      </c>
      <c r="N428">
        <f t="shared" si="31"/>
        <v>1.04</v>
      </c>
      <c r="O428">
        <f t="shared" si="31"/>
        <v>1.1200000000000001</v>
      </c>
      <c r="P428">
        <f t="shared" si="31"/>
        <v>1.17</v>
      </c>
      <c r="Q428">
        <f t="shared" si="31"/>
        <v>1.61</v>
      </c>
      <c r="R428" t="str">
        <f t="shared" si="31"/>
        <v>None</v>
      </c>
      <c r="S428">
        <f t="shared" si="31"/>
        <v>0</v>
      </c>
    </row>
    <row r="429" spans="1:20" x14ac:dyDescent="0.2">
      <c r="A429" t="s">
        <v>42</v>
      </c>
      <c r="B429">
        <f t="shared" ref="B429:S429" si="32">B174</f>
        <v>2.2400000000000002</v>
      </c>
      <c r="C429" t="str">
        <f t="shared" si="32"/>
        <v>None</v>
      </c>
      <c r="D429">
        <f t="shared" si="32"/>
        <v>3.6099999999999994</v>
      </c>
      <c r="E429">
        <f t="shared" si="32"/>
        <v>3.38</v>
      </c>
      <c r="F429">
        <f t="shared" si="32"/>
        <v>4.37</v>
      </c>
      <c r="G429">
        <f t="shared" si="32"/>
        <v>2.4700000000000002</v>
      </c>
      <c r="H429">
        <f t="shared" si="32"/>
        <v>2.17</v>
      </c>
      <c r="I429">
        <f t="shared" si="32"/>
        <v>2.9100000000000006</v>
      </c>
      <c r="J429">
        <f t="shared" si="32"/>
        <v>2.39</v>
      </c>
      <c r="K429">
        <f t="shared" si="32"/>
        <v>3.9299999999999997</v>
      </c>
      <c r="L429">
        <f t="shared" si="32"/>
        <v>2.7300000000000004</v>
      </c>
      <c r="M429">
        <f t="shared" si="32"/>
        <v>4.38</v>
      </c>
      <c r="N429">
        <f t="shared" si="32"/>
        <v>2.2400000000000002</v>
      </c>
      <c r="O429">
        <f t="shared" si="32"/>
        <v>2.98</v>
      </c>
      <c r="P429">
        <f t="shared" si="32"/>
        <v>3.5</v>
      </c>
      <c r="Q429">
        <f t="shared" si="32"/>
        <v>4.42</v>
      </c>
      <c r="R429" t="str">
        <f t="shared" si="32"/>
        <v>None</v>
      </c>
      <c r="S429">
        <f t="shared" si="32"/>
        <v>0</v>
      </c>
    </row>
    <row r="430" spans="1:20" x14ac:dyDescent="0.2">
      <c r="A430" t="s">
        <v>43</v>
      </c>
      <c r="B430">
        <f t="shared" ref="B430:S430" si="33">B209</f>
        <v>0.70000000000000018</v>
      </c>
      <c r="C430" t="str">
        <f t="shared" si="33"/>
        <v>None</v>
      </c>
      <c r="D430">
        <f t="shared" si="33"/>
        <v>1.9000000000000001</v>
      </c>
      <c r="E430">
        <f t="shared" si="33"/>
        <v>2.0799999999999996</v>
      </c>
      <c r="F430">
        <f t="shared" si="33"/>
        <v>2.04</v>
      </c>
      <c r="G430">
        <f t="shared" si="33"/>
        <v>1.1900000000000002</v>
      </c>
      <c r="H430">
        <f t="shared" si="33"/>
        <v>0.89</v>
      </c>
      <c r="I430">
        <f t="shared" si="33"/>
        <v>0.91</v>
      </c>
      <c r="J430">
        <f t="shared" si="33"/>
        <v>0.75</v>
      </c>
      <c r="K430">
        <f t="shared" si="33"/>
        <v>1.4100000000000001</v>
      </c>
      <c r="L430">
        <f t="shared" si="33"/>
        <v>0.9</v>
      </c>
      <c r="M430">
        <f t="shared" si="33"/>
        <v>0.76000000000000012</v>
      </c>
      <c r="N430">
        <f t="shared" si="33"/>
        <v>0.77</v>
      </c>
      <c r="O430">
        <f t="shared" si="33"/>
        <v>1.48</v>
      </c>
      <c r="P430">
        <f t="shared" si="33"/>
        <v>1.04</v>
      </c>
      <c r="Q430">
        <f t="shared" si="33"/>
        <v>1.3800000000000001</v>
      </c>
      <c r="R430" t="str">
        <f t="shared" si="33"/>
        <v>None</v>
      </c>
      <c r="S430">
        <f t="shared" si="33"/>
        <v>0</v>
      </c>
    </row>
    <row r="431" spans="1:20" x14ac:dyDescent="0.2">
      <c r="A431" t="s">
        <v>45</v>
      </c>
      <c r="B431">
        <f t="shared" ref="B431:S431" si="34">B244</f>
        <v>0.9</v>
      </c>
      <c r="C431">
        <f t="shared" si="34"/>
        <v>0</v>
      </c>
      <c r="D431">
        <f t="shared" si="34"/>
        <v>0.83</v>
      </c>
      <c r="E431">
        <f t="shared" si="34"/>
        <v>1.02</v>
      </c>
      <c r="F431">
        <f t="shared" si="34"/>
        <v>2.48</v>
      </c>
      <c r="G431">
        <f t="shared" si="34"/>
        <v>0.44999999999999996</v>
      </c>
      <c r="H431">
        <f t="shared" si="34"/>
        <v>0.94</v>
      </c>
      <c r="I431">
        <f t="shared" si="34"/>
        <v>0.94000000000000006</v>
      </c>
      <c r="J431">
        <f t="shared" si="34"/>
        <v>0.61</v>
      </c>
      <c r="K431">
        <f t="shared" si="34"/>
        <v>0.85999999999999988</v>
      </c>
      <c r="L431">
        <f t="shared" si="34"/>
        <v>1.18</v>
      </c>
      <c r="M431">
        <f t="shared" si="34"/>
        <v>1.1999999999999997</v>
      </c>
      <c r="N431">
        <f t="shared" si="34"/>
        <v>0.53</v>
      </c>
      <c r="O431">
        <f t="shared" si="34"/>
        <v>0.57000000000000006</v>
      </c>
      <c r="P431">
        <f t="shared" si="34"/>
        <v>0.86</v>
      </c>
      <c r="Q431">
        <f t="shared" si="34"/>
        <v>1.23</v>
      </c>
      <c r="R431">
        <f t="shared" si="34"/>
        <v>0</v>
      </c>
      <c r="S431">
        <f t="shared" si="34"/>
        <v>0</v>
      </c>
    </row>
    <row r="432" spans="1:20" x14ac:dyDescent="0.2">
      <c r="A432" t="s">
        <v>58</v>
      </c>
      <c r="B432">
        <f t="shared" ref="B432:S432" si="35">B279</f>
        <v>0.27</v>
      </c>
      <c r="C432">
        <f t="shared" si="35"/>
        <v>0</v>
      </c>
      <c r="D432">
        <f t="shared" si="35"/>
        <v>0.53</v>
      </c>
      <c r="E432">
        <f t="shared" si="35"/>
        <v>0.55000000000000004</v>
      </c>
      <c r="F432">
        <f t="shared" si="35"/>
        <v>0.9</v>
      </c>
      <c r="G432">
        <f t="shared" si="35"/>
        <v>0.28000000000000003</v>
      </c>
      <c r="H432">
        <f t="shared" si="35"/>
        <v>0.15</v>
      </c>
      <c r="I432">
        <f t="shared" si="35"/>
        <v>0.46</v>
      </c>
      <c r="J432">
        <f t="shared" si="35"/>
        <v>0.21</v>
      </c>
      <c r="K432">
        <f t="shared" si="35"/>
        <v>0.37</v>
      </c>
      <c r="L432">
        <f t="shared" si="35"/>
        <v>0.15</v>
      </c>
      <c r="M432">
        <f t="shared" si="35"/>
        <v>0.2</v>
      </c>
      <c r="N432">
        <f t="shared" si="35"/>
        <v>0.41</v>
      </c>
      <c r="O432">
        <f t="shared" si="35"/>
        <v>0.33</v>
      </c>
      <c r="P432">
        <f t="shared" si="35"/>
        <v>0.34</v>
      </c>
      <c r="Q432">
        <f t="shared" si="35"/>
        <v>0.25</v>
      </c>
      <c r="R432">
        <f t="shared" si="35"/>
        <v>0.2</v>
      </c>
      <c r="S432">
        <f t="shared" si="35"/>
        <v>0</v>
      </c>
    </row>
    <row r="433" spans="1:26" x14ac:dyDescent="0.2">
      <c r="A433" t="s">
        <v>59</v>
      </c>
      <c r="B433">
        <f t="shared" ref="B433:S433" si="36">B314</f>
        <v>0.99</v>
      </c>
      <c r="C433">
        <f t="shared" si="36"/>
        <v>1.1099999999999999</v>
      </c>
      <c r="D433">
        <f t="shared" si="36"/>
        <v>1.1499999999999999</v>
      </c>
      <c r="E433">
        <f t="shared" si="36"/>
        <v>0.92</v>
      </c>
      <c r="F433">
        <f t="shared" si="36"/>
        <v>1.31</v>
      </c>
      <c r="G433">
        <f t="shared" si="36"/>
        <v>0.9</v>
      </c>
      <c r="H433">
        <f t="shared" si="36"/>
        <v>0.68</v>
      </c>
      <c r="I433">
        <f t="shared" si="36"/>
        <v>1.1200000000000001</v>
      </c>
      <c r="J433">
        <f t="shared" si="36"/>
        <v>0.91</v>
      </c>
      <c r="K433">
        <f t="shared" si="36"/>
        <v>0.79999999999999993</v>
      </c>
      <c r="L433">
        <f t="shared" si="36"/>
        <v>0.7400000000000001</v>
      </c>
      <c r="M433">
        <f t="shared" si="36"/>
        <v>1.29</v>
      </c>
      <c r="N433">
        <f t="shared" si="36"/>
        <v>0.6</v>
      </c>
      <c r="O433">
        <f t="shared" si="36"/>
        <v>0.69</v>
      </c>
      <c r="P433">
        <f t="shared" si="36"/>
        <v>0.76</v>
      </c>
      <c r="Q433">
        <f t="shared" si="36"/>
        <v>1.1400000000000001</v>
      </c>
      <c r="R433">
        <f t="shared" si="36"/>
        <v>0.84000000000000008</v>
      </c>
      <c r="S433">
        <f t="shared" si="36"/>
        <v>0</v>
      </c>
    </row>
    <row r="434" spans="1:26" x14ac:dyDescent="0.2">
      <c r="A434" t="s">
        <v>60</v>
      </c>
      <c r="B434">
        <f t="shared" ref="B434:S434" si="37">B349</f>
        <v>0.46</v>
      </c>
      <c r="C434">
        <f t="shared" si="37"/>
        <v>0.59</v>
      </c>
      <c r="D434">
        <f t="shared" si="37"/>
        <v>0.6100000000000001</v>
      </c>
      <c r="E434">
        <f t="shared" si="37"/>
        <v>0.70000000000000007</v>
      </c>
      <c r="F434">
        <f t="shared" si="37"/>
        <v>0.94000000000000017</v>
      </c>
      <c r="G434">
        <f t="shared" si="37"/>
        <v>0.45000000000000007</v>
      </c>
      <c r="H434">
        <f t="shared" si="37"/>
        <v>0.12</v>
      </c>
      <c r="I434">
        <f t="shared" si="37"/>
        <v>0.44</v>
      </c>
      <c r="J434">
        <f t="shared" si="37"/>
        <v>0.31</v>
      </c>
      <c r="K434">
        <f t="shared" si="37"/>
        <v>0.69000000000000006</v>
      </c>
      <c r="L434">
        <f t="shared" si="37"/>
        <v>0.27999999999999997</v>
      </c>
      <c r="M434">
        <f t="shared" si="37"/>
        <v>0.51</v>
      </c>
      <c r="N434">
        <f t="shared" si="37"/>
        <v>0.41</v>
      </c>
      <c r="O434">
        <f t="shared" si="37"/>
        <v>0.8</v>
      </c>
      <c r="P434">
        <f t="shared" si="37"/>
        <v>0.54</v>
      </c>
      <c r="Q434">
        <f t="shared" si="37"/>
        <v>0.44999999999999996</v>
      </c>
      <c r="R434">
        <f t="shared" si="37"/>
        <v>0.6</v>
      </c>
      <c r="S434">
        <f t="shared" si="37"/>
        <v>0</v>
      </c>
    </row>
    <row r="435" spans="1:26" x14ac:dyDescent="0.2">
      <c r="A435" t="s">
        <v>61</v>
      </c>
      <c r="B435">
        <f t="shared" ref="B435:S435" si="38">B384</f>
        <v>1.88</v>
      </c>
      <c r="C435">
        <f t="shared" si="38"/>
        <v>2.06</v>
      </c>
      <c r="D435">
        <f t="shared" si="38"/>
        <v>2.1900000000000004</v>
      </c>
      <c r="E435">
        <f t="shared" si="38"/>
        <v>2.8599999999999994</v>
      </c>
      <c r="F435">
        <f t="shared" si="38"/>
        <v>2.7399999999999998</v>
      </c>
      <c r="G435">
        <f t="shared" si="38"/>
        <v>1.65</v>
      </c>
      <c r="H435">
        <f t="shared" si="38"/>
        <v>2.41</v>
      </c>
      <c r="I435">
        <f t="shared" si="38"/>
        <v>3.4100000000000006</v>
      </c>
      <c r="J435">
        <f t="shared" si="38"/>
        <v>2.4500000000000002</v>
      </c>
      <c r="K435">
        <f t="shared" si="38"/>
        <v>3.2800000000000002</v>
      </c>
      <c r="L435">
        <f t="shared" si="38"/>
        <v>2.8699999999999997</v>
      </c>
      <c r="M435">
        <f t="shared" si="38"/>
        <v>2.0700000000000003</v>
      </c>
      <c r="N435">
        <f t="shared" si="38"/>
        <v>2.62</v>
      </c>
      <c r="O435">
        <f t="shared" si="38"/>
        <v>1.81</v>
      </c>
      <c r="P435">
        <f t="shared" si="38"/>
        <v>2.9800000000000004</v>
      </c>
      <c r="Q435">
        <f t="shared" si="38"/>
        <v>2.91</v>
      </c>
      <c r="R435">
        <f t="shared" si="38"/>
        <v>2.9100000000000006</v>
      </c>
      <c r="S435">
        <f t="shared" si="38"/>
        <v>0</v>
      </c>
    </row>
    <row r="436" spans="1:26" x14ac:dyDescent="0.2">
      <c r="A436" t="s">
        <v>62</v>
      </c>
      <c r="B436">
        <f t="shared" ref="B436:S436" si="39">B419</f>
        <v>2.1999999999999997</v>
      </c>
      <c r="C436">
        <f t="shared" si="39"/>
        <v>0</v>
      </c>
      <c r="D436">
        <f t="shared" si="39"/>
        <v>1.7600000000000002</v>
      </c>
      <c r="E436">
        <f t="shared" si="39"/>
        <v>3.9200000000000004</v>
      </c>
      <c r="F436">
        <f t="shared" si="39"/>
        <v>2.65</v>
      </c>
      <c r="G436">
        <f t="shared" si="39"/>
        <v>3</v>
      </c>
      <c r="H436">
        <f t="shared" si="39"/>
        <v>2.4299999999999997</v>
      </c>
      <c r="I436">
        <f t="shared" si="39"/>
        <v>3.21</v>
      </c>
      <c r="J436">
        <f t="shared" si="39"/>
        <v>2.4899999999999998</v>
      </c>
      <c r="K436">
        <f t="shared" si="39"/>
        <v>3.13</v>
      </c>
      <c r="L436">
        <f t="shared" si="39"/>
        <v>2.5299999999999998</v>
      </c>
      <c r="M436">
        <f t="shared" si="39"/>
        <v>2.6</v>
      </c>
      <c r="N436">
        <f t="shared" si="39"/>
        <v>2.82</v>
      </c>
      <c r="O436">
        <f t="shared" si="39"/>
        <v>2.31</v>
      </c>
      <c r="P436">
        <f t="shared" si="39"/>
        <v>3.1599999999999997</v>
      </c>
      <c r="Q436">
        <f t="shared" si="39"/>
        <v>3.0300000000000002</v>
      </c>
      <c r="R436">
        <f t="shared" si="39"/>
        <v>2.3400000000000003</v>
      </c>
      <c r="S436">
        <f t="shared" si="39"/>
        <v>0</v>
      </c>
    </row>
    <row r="438" spans="1:26" x14ac:dyDescent="0.2">
      <c r="B438">
        <f t="shared" ref="B438:S438" si="40">SUM(B425:B436)</f>
        <v>13.200000000000003</v>
      </c>
      <c r="C438">
        <f t="shared" si="40"/>
        <v>3.76</v>
      </c>
      <c r="D438">
        <f t="shared" si="40"/>
        <v>17.48</v>
      </c>
      <c r="E438">
        <f t="shared" si="40"/>
        <v>21.64</v>
      </c>
      <c r="F438">
        <f t="shared" si="40"/>
        <v>21.89</v>
      </c>
      <c r="G438">
        <f t="shared" si="40"/>
        <v>14.21</v>
      </c>
      <c r="H438">
        <f t="shared" si="40"/>
        <v>13.469999999999999</v>
      </c>
      <c r="I438">
        <f t="shared" si="40"/>
        <v>19.460000000000004</v>
      </c>
      <c r="J438">
        <f t="shared" si="40"/>
        <v>14.590000000000002</v>
      </c>
      <c r="K438">
        <f t="shared" si="40"/>
        <v>20.619999999999997</v>
      </c>
      <c r="L438">
        <f t="shared" si="40"/>
        <v>15.31</v>
      </c>
      <c r="M438">
        <f t="shared" si="40"/>
        <v>18.18</v>
      </c>
      <c r="N438">
        <f t="shared" si="40"/>
        <v>15.32</v>
      </c>
      <c r="O438">
        <f t="shared" si="40"/>
        <v>15.460000000000003</v>
      </c>
      <c r="P438">
        <f t="shared" si="40"/>
        <v>17.91</v>
      </c>
      <c r="Q438">
        <f t="shared" si="40"/>
        <v>19.660000000000004</v>
      </c>
      <c r="R438">
        <f t="shared" si="40"/>
        <v>6.8900000000000006</v>
      </c>
      <c r="S438">
        <f t="shared" si="40"/>
        <v>0</v>
      </c>
    </row>
    <row r="440" spans="1:26" x14ac:dyDescent="0.2">
      <c r="A440" t="s">
        <v>161</v>
      </c>
    </row>
    <row r="441" spans="1:26" x14ac:dyDescent="0.2">
      <c r="B441" t="s">
        <v>1</v>
      </c>
      <c r="C441" t="s">
        <v>2</v>
      </c>
      <c r="D441" t="s">
        <v>3</v>
      </c>
      <c r="E441" t="s">
        <v>4</v>
      </c>
      <c r="F441" t="s">
        <v>5</v>
      </c>
      <c r="G441" t="s">
        <v>6</v>
      </c>
      <c r="H441" t="s">
        <v>7</v>
      </c>
      <c r="I441" t="s">
        <v>9</v>
      </c>
      <c r="J441" t="s">
        <v>151</v>
      </c>
      <c r="K441" t="s">
        <v>11</v>
      </c>
      <c r="L441" t="s">
        <v>12</v>
      </c>
      <c r="M441" t="s">
        <v>13</v>
      </c>
      <c r="N441" t="s">
        <v>14</v>
      </c>
      <c r="O441" t="s">
        <v>15</v>
      </c>
      <c r="P441" t="s">
        <v>16</v>
      </c>
      <c r="Q441" t="s">
        <v>70</v>
      </c>
      <c r="R441" t="s">
        <v>66</v>
      </c>
    </row>
    <row r="442" spans="1:26" x14ac:dyDescent="0.2">
      <c r="A442" t="s">
        <v>59</v>
      </c>
      <c r="B442">
        <f>'1997'!B433</f>
        <v>0.67</v>
      </c>
      <c r="C442">
        <f>'1997'!C433</f>
        <v>0</v>
      </c>
      <c r="D442">
        <f>'1997'!D433</f>
        <v>0.76</v>
      </c>
      <c r="E442">
        <f>'1997'!E433</f>
        <v>1.0099999999999998</v>
      </c>
      <c r="F442">
        <f>'1997'!F433</f>
        <v>0.94000000000000006</v>
      </c>
      <c r="G442">
        <f>'1997'!G433</f>
        <v>0.41000000000000003</v>
      </c>
      <c r="H442">
        <f>'1997'!H433</f>
        <v>0.21</v>
      </c>
      <c r="I442">
        <f>'1997'!I433</f>
        <v>0.84</v>
      </c>
      <c r="J442">
        <f>'1997'!J433</f>
        <v>0</v>
      </c>
      <c r="K442">
        <f>'1997'!K433</f>
        <v>0</v>
      </c>
      <c r="L442">
        <f>'1997'!L433</f>
        <v>0</v>
      </c>
      <c r="M442">
        <f>'1997'!M433</f>
        <v>0.89</v>
      </c>
      <c r="N442">
        <f>'1997'!N433</f>
        <v>0</v>
      </c>
      <c r="O442">
        <f>'1997'!O433</f>
        <v>0.88000000000000012</v>
      </c>
      <c r="P442">
        <f>'1997'!P433</f>
        <v>0.81000000000000016</v>
      </c>
      <c r="Q442">
        <f>'1997'!Q433</f>
        <v>0.8600000000000001</v>
      </c>
      <c r="R442">
        <f>'1997'!R433</f>
        <v>0</v>
      </c>
      <c r="S442">
        <f>'1997'!S433</f>
        <v>0</v>
      </c>
      <c r="T442">
        <f>'1997'!T433</f>
        <v>0</v>
      </c>
      <c r="U442">
        <f>'1997'!U433</f>
        <v>0</v>
      </c>
      <c r="V442">
        <f>'1997'!V433</f>
        <v>0</v>
      </c>
      <c r="W442">
        <f>'1997'!W433</f>
        <v>0</v>
      </c>
      <c r="X442">
        <f>'1997'!X433</f>
        <v>0</v>
      </c>
      <c r="Y442">
        <f>'1997'!Y433</f>
        <v>0</v>
      </c>
      <c r="Z442">
        <f>'1997'!Z433</f>
        <v>0</v>
      </c>
    </row>
    <row r="443" spans="1:26" x14ac:dyDescent="0.2">
      <c r="A443" t="s">
        <v>104</v>
      </c>
      <c r="B443">
        <f>'1997'!B434</f>
        <v>2.33</v>
      </c>
      <c r="C443">
        <f>'1997'!C434</f>
        <v>0</v>
      </c>
      <c r="D443">
        <f>'1997'!D434</f>
        <v>2.37</v>
      </c>
      <c r="E443">
        <f>'1997'!E434</f>
        <v>3.1900000000000004</v>
      </c>
      <c r="F443">
        <f>'1997'!F434</f>
        <v>3.04</v>
      </c>
      <c r="G443">
        <f>'1997'!G434</f>
        <v>2.46</v>
      </c>
      <c r="H443">
        <f>'1997'!H434</f>
        <v>2.65</v>
      </c>
      <c r="I443">
        <f>'1997'!I434</f>
        <v>2.6500000000000004</v>
      </c>
      <c r="J443">
        <f>'1997'!J434</f>
        <v>2.4</v>
      </c>
      <c r="K443">
        <f>'1997'!K434</f>
        <v>3</v>
      </c>
      <c r="L443">
        <f>'1997'!L434</f>
        <v>1.83</v>
      </c>
      <c r="M443">
        <f>'1997'!M434</f>
        <v>2.52</v>
      </c>
      <c r="N443">
        <f>'1997'!N434</f>
        <v>2.08</v>
      </c>
      <c r="O443">
        <f>'1997'!O434</f>
        <v>2.4900000000000002</v>
      </c>
      <c r="P443">
        <f>'1997'!P434</f>
        <v>3.0199999999999996</v>
      </c>
      <c r="Q443">
        <f>'1997'!Q434</f>
        <v>2.76</v>
      </c>
      <c r="R443">
        <f>'1997'!R434</f>
        <v>0</v>
      </c>
      <c r="S443">
        <f>'1997'!S434</f>
        <v>0</v>
      </c>
      <c r="T443">
        <f>'1997'!T434</f>
        <v>0</v>
      </c>
      <c r="U443">
        <f>'1997'!U434</f>
        <v>0</v>
      </c>
      <c r="V443">
        <f>'1997'!V434</f>
        <v>0</v>
      </c>
      <c r="W443">
        <f>'1997'!W434</f>
        <v>0</v>
      </c>
      <c r="X443">
        <f>'1997'!X434</f>
        <v>0</v>
      </c>
      <c r="Y443">
        <f>'1997'!Y434</f>
        <v>0</v>
      </c>
      <c r="Z443">
        <f>'1997'!Z434</f>
        <v>0</v>
      </c>
    </row>
    <row r="444" spans="1:26" x14ac:dyDescent="0.2">
      <c r="A444" t="s">
        <v>61</v>
      </c>
      <c r="B444">
        <f>'1997'!B435</f>
        <v>0.83000000000000007</v>
      </c>
      <c r="C444">
        <f>'1997'!C435</f>
        <v>0</v>
      </c>
      <c r="D444">
        <f>'1997'!D435</f>
        <v>1.1000000000000001</v>
      </c>
      <c r="E444">
        <f>'1997'!E435</f>
        <v>1.5999999999999999</v>
      </c>
      <c r="F444">
        <f>'1997'!F435</f>
        <v>1.6000000000000003</v>
      </c>
      <c r="G444">
        <f>'1997'!G435</f>
        <v>1</v>
      </c>
      <c r="H444">
        <f>'1997'!H435</f>
        <v>1.3399999999999999</v>
      </c>
      <c r="I444">
        <f>'1997'!I435</f>
        <v>1.27</v>
      </c>
      <c r="J444">
        <f>'1997'!J435</f>
        <v>1.2500000000000002</v>
      </c>
      <c r="K444">
        <f>'1997'!K435</f>
        <v>1.47</v>
      </c>
      <c r="L444">
        <f>'1997'!L435</f>
        <v>1.1100000000000001</v>
      </c>
      <c r="M444">
        <f>'1997'!M435</f>
        <v>1.1800000000000002</v>
      </c>
      <c r="N444">
        <f>'1997'!N435</f>
        <v>1.61</v>
      </c>
      <c r="O444">
        <f>'1997'!O435</f>
        <v>1.31</v>
      </c>
      <c r="P444">
        <f>'1997'!P435</f>
        <v>1.73</v>
      </c>
      <c r="Q444">
        <f>'1997'!Q435</f>
        <v>0.9900000000000001</v>
      </c>
      <c r="R444">
        <f>'1997'!R435</f>
        <v>0</v>
      </c>
      <c r="S444">
        <f>'1997'!S435</f>
        <v>0</v>
      </c>
      <c r="T444">
        <f>'1997'!T435</f>
        <v>0</v>
      </c>
      <c r="U444">
        <f>'1997'!U435</f>
        <v>0</v>
      </c>
      <c r="V444">
        <f>'1997'!V435</f>
        <v>0</v>
      </c>
      <c r="W444">
        <f>'1997'!W435</f>
        <v>0</v>
      </c>
      <c r="X444">
        <f>'1997'!X435</f>
        <v>0</v>
      </c>
      <c r="Y444">
        <f>'1997'!Y435</f>
        <v>0</v>
      </c>
      <c r="Z444">
        <f>'1997'!Z435</f>
        <v>0</v>
      </c>
    </row>
    <row r="445" spans="1:26" x14ac:dyDescent="0.2">
      <c r="A445" t="s">
        <v>62</v>
      </c>
      <c r="B445">
        <f>'1997'!B436</f>
        <v>0.87</v>
      </c>
      <c r="C445">
        <f>'1997'!C436</f>
        <v>0</v>
      </c>
      <c r="D445">
        <f>'1997'!D436</f>
        <v>0</v>
      </c>
      <c r="E445">
        <f>'1997'!E436</f>
        <v>1.94</v>
      </c>
      <c r="F445">
        <f>'1997'!F436</f>
        <v>1.2200000000000002</v>
      </c>
      <c r="G445">
        <f>'1997'!G436</f>
        <v>1.4800000000000002</v>
      </c>
      <c r="H445">
        <f>'1997'!H436</f>
        <v>1.31</v>
      </c>
      <c r="I445">
        <f>'1997'!I436</f>
        <v>1.3000000000000003</v>
      </c>
      <c r="J445">
        <f>'1997'!J436</f>
        <v>1.44</v>
      </c>
      <c r="K445">
        <f>'1997'!K436</f>
        <v>0.87</v>
      </c>
      <c r="L445">
        <f>'1997'!L436</f>
        <v>0.7599999999999999</v>
      </c>
      <c r="M445">
        <f>'1997'!M436</f>
        <v>0.92000000000000015</v>
      </c>
      <c r="N445">
        <f>'1997'!N436</f>
        <v>1.3499999999999999</v>
      </c>
      <c r="O445">
        <f>'1997'!O436</f>
        <v>1.1600000000000001</v>
      </c>
      <c r="P445">
        <f>'1997'!P436</f>
        <v>1.3900000000000001</v>
      </c>
      <c r="Q445">
        <f>'1997'!Q436</f>
        <v>1.1400000000000001</v>
      </c>
      <c r="R445">
        <f>'1997'!R436</f>
        <v>0</v>
      </c>
      <c r="S445">
        <f>'1997'!S436</f>
        <v>0</v>
      </c>
      <c r="T445">
        <f>'1997'!T436</f>
        <v>0</v>
      </c>
      <c r="U445">
        <f>'1997'!U436</f>
        <v>0</v>
      </c>
      <c r="V445">
        <f>'1997'!V436</f>
        <v>0</v>
      </c>
      <c r="W445">
        <f>'1997'!W436</f>
        <v>0</v>
      </c>
      <c r="X445">
        <f>'1997'!X436</f>
        <v>0</v>
      </c>
      <c r="Y445">
        <f>'1997'!Y436</f>
        <v>0</v>
      </c>
      <c r="Z445">
        <f>'1997'!Z436</f>
        <v>0</v>
      </c>
    </row>
    <row r="446" spans="1:26" x14ac:dyDescent="0.2">
      <c r="A446" t="s">
        <v>98</v>
      </c>
      <c r="B446">
        <f>B425</f>
        <v>1.45</v>
      </c>
      <c r="C446" t="str">
        <f>C425</f>
        <v>None</v>
      </c>
      <c r="D446">
        <f t="shared" ref="D446:R446" si="41">D425</f>
        <v>2.09</v>
      </c>
      <c r="E446">
        <f t="shared" si="41"/>
        <v>2.5699999999999994</v>
      </c>
      <c r="F446">
        <f t="shared" si="41"/>
        <v>1.55</v>
      </c>
      <c r="G446">
        <f t="shared" si="41"/>
        <v>1.6099999999999999</v>
      </c>
      <c r="H446">
        <f t="shared" si="41"/>
        <v>1.69</v>
      </c>
      <c r="I446">
        <f t="shared" si="41"/>
        <v>2.68</v>
      </c>
      <c r="J446">
        <f t="shared" si="41"/>
        <v>1.9200000000000002</v>
      </c>
      <c r="K446">
        <f t="shared" si="41"/>
        <v>2.5499999999999998</v>
      </c>
      <c r="L446">
        <f t="shared" si="41"/>
        <v>1.49</v>
      </c>
      <c r="M446">
        <f t="shared" si="41"/>
        <v>2.06</v>
      </c>
      <c r="N446">
        <f t="shared" si="41"/>
        <v>1.93</v>
      </c>
      <c r="O446">
        <f t="shared" si="41"/>
        <v>1.3900000000000001</v>
      </c>
      <c r="P446">
        <f t="shared" si="41"/>
        <v>1.81</v>
      </c>
      <c r="Q446">
        <f t="shared" si="41"/>
        <v>1.97</v>
      </c>
      <c r="R446" t="str">
        <f t="shared" si="41"/>
        <v>None</v>
      </c>
    </row>
    <row r="447" spans="1:26" x14ac:dyDescent="0.2">
      <c r="A447" t="s">
        <v>103</v>
      </c>
      <c r="B447">
        <f t="shared" ref="B447:R453" si="42">B426</f>
        <v>0.54</v>
      </c>
      <c r="C447" t="str">
        <f t="shared" si="42"/>
        <v>None</v>
      </c>
      <c r="D447">
        <f t="shared" si="42"/>
        <v>1.01</v>
      </c>
      <c r="E447">
        <f t="shared" si="42"/>
        <v>1.37</v>
      </c>
      <c r="F447">
        <f t="shared" si="42"/>
        <v>0.9800000000000002</v>
      </c>
      <c r="G447">
        <f t="shared" si="42"/>
        <v>0.6</v>
      </c>
      <c r="H447">
        <f t="shared" si="42"/>
        <v>0.95</v>
      </c>
      <c r="I447">
        <f t="shared" si="42"/>
        <v>1.35</v>
      </c>
      <c r="J447">
        <f t="shared" si="42"/>
        <v>1.04</v>
      </c>
      <c r="K447">
        <f t="shared" si="42"/>
        <v>1.21</v>
      </c>
      <c r="L447">
        <f t="shared" si="42"/>
        <v>1.05</v>
      </c>
      <c r="M447">
        <f t="shared" si="42"/>
        <v>0.63000000000000012</v>
      </c>
      <c r="N447">
        <f t="shared" si="42"/>
        <v>1.0799999999999998</v>
      </c>
      <c r="O447">
        <f t="shared" si="42"/>
        <v>0.91</v>
      </c>
      <c r="P447">
        <f t="shared" si="42"/>
        <v>0.89</v>
      </c>
      <c r="Q447">
        <f t="shared" si="42"/>
        <v>0.41000000000000003</v>
      </c>
      <c r="R447" t="str">
        <f t="shared" si="42"/>
        <v>None</v>
      </c>
    </row>
    <row r="448" spans="1:26" x14ac:dyDescent="0.2">
      <c r="A448" t="s">
        <v>139</v>
      </c>
      <c r="B448">
        <f t="shared" si="42"/>
        <v>0.79</v>
      </c>
      <c r="C448" t="str">
        <f t="shared" si="42"/>
        <v>None</v>
      </c>
      <c r="D448">
        <f t="shared" si="42"/>
        <v>0.91</v>
      </c>
      <c r="E448">
        <f t="shared" si="42"/>
        <v>1.1300000000000001</v>
      </c>
      <c r="F448">
        <f t="shared" si="42"/>
        <v>0.94000000000000006</v>
      </c>
      <c r="G448">
        <f t="shared" si="42"/>
        <v>0.75</v>
      </c>
      <c r="H448">
        <f t="shared" si="42"/>
        <v>0.42</v>
      </c>
      <c r="I448">
        <f t="shared" si="42"/>
        <v>0.95000000000000007</v>
      </c>
      <c r="J448">
        <f t="shared" si="42"/>
        <v>0.7</v>
      </c>
      <c r="K448">
        <f t="shared" si="42"/>
        <v>0.72</v>
      </c>
      <c r="L448">
        <f t="shared" si="42"/>
        <v>0.6100000000000001</v>
      </c>
      <c r="M448">
        <f t="shared" si="42"/>
        <v>0.84000000000000008</v>
      </c>
      <c r="N448">
        <f t="shared" si="42"/>
        <v>0.87000000000000011</v>
      </c>
      <c r="O448">
        <f t="shared" si="42"/>
        <v>1.07</v>
      </c>
      <c r="P448">
        <f t="shared" si="42"/>
        <v>0.8600000000000001</v>
      </c>
      <c r="Q448">
        <f t="shared" si="42"/>
        <v>0.8600000000000001</v>
      </c>
      <c r="R448" t="str">
        <f t="shared" si="42"/>
        <v>None</v>
      </c>
    </row>
    <row r="449" spans="1:18" x14ac:dyDescent="0.2">
      <c r="A449" t="s">
        <v>41</v>
      </c>
      <c r="B449">
        <f t="shared" si="42"/>
        <v>0.78</v>
      </c>
      <c r="C449" t="str">
        <f t="shared" si="42"/>
        <v>None</v>
      </c>
      <c r="D449">
        <f t="shared" si="42"/>
        <v>0.89000000000000012</v>
      </c>
      <c r="E449">
        <f t="shared" si="42"/>
        <v>1.1400000000000001</v>
      </c>
      <c r="F449">
        <f t="shared" si="42"/>
        <v>0.99</v>
      </c>
      <c r="G449">
        <f t="shared" si="42"/>
        <v>0.8600000000000001</v>
      </c>
      <c r="H449">
        <f t="shared" si="42"/>
        <v>0.62</v>
      </c>
      <c r="I449">
        <f t="shared" si="42"/>
        <v>1.08</v>
      </c>
      <c r="J449">
        <f t="shared" si="42"/>
        <v>0.81</v>
      </c>
      <c r="K449">
        <f t="shared" si="42"/>
        <v>1.67</v>
      </c>
      <c r="L449">
        <f t="shared" si="42"/>
        <v>0.78</v>
      </c>
      <c r="M449">
        <f t="shared" si="42"/>
        <v>1.6400000000000001</v>
      </c>
      <c r="N449">
        <f t="shared" si="42"/>
        <v>1.04</v>
      </c>
      <c r="O449">
        <f t="shared" si="42"/>
        <v>1.1200000000000001</v>
      </c>
      <c r="P449">
        <f t="shared" si="42"/>
        <v>1.17</v>
      </c>
      <c r="Q449">
        <f t="shared" si="42"/>
        <v>1.61</v>
      </c>
      <c r="R449" t="str">
        <f t="shared" si="42"/>
        <v>None</v>
      </c>
    </row>
    <row r="450" spans="1:18" x14ac:dyDescent="0.2">
      <c r="A450" t="s">
        <v>42</v>
      </c>
      <c r="B450">
        <f t="shared" si="42"/>
        <v>2.2400000000000002</v>
      </c>
      <c r="C450" t="str">
        <f t="shared" si="42"/>
        <v>None</v>
      </c>
      <c r="D450">
        <f t="shared" si="42"/>
        <v>3.6099999999999994</v>
      </c>
      <c r="E450">
        <f t="shared" si="42"/>
        <v>3.38</v>
      </c>
      <c r="F450">
        <f t="shared" si="42"/>
        <v>4.37</v>
      </c>
      <c r="G450">
        <f t="shared" si="42"/>
        <v>2.4700000000000002</v>
      </c>
      <c r="H450">
        <f t="shared" si="42"/>
        <v>2.17</v>
      </c>
      <c r="I450">
        <f t="shared" si="42"/>
        <v>2.9100000000000006</v>
      </c>
      <c r="J450">
        <f t="shared" si="42"/>
        <v>2.39</v>
      </c>
      <c r="K450">
        <f t="shared" si="42"/>
        <v>3.9299999999999997</v>
      </c>
      <c r="L450">
        <f t="shared" si="42"/>
        <v>2.7300000000000004</v>
      </c>
      <c r="M450">
        <f t="shared" si="42"/>
        <v>4.38</v>
      </c>
      <c r="N450">
        <f t="shared" si="42"/>
        <v>2.2400000000000002</v>
      </c>
      <c r="O450">
        <f t="shared" si="42"/>
        <v>2.98</v>
      </c>
      <c r="P450">
        <f t="shared" si="42"/>
        <v>3.5</v>
      </c>
      <c r="Q450">
        <f t="shared" si="42"/>
        <v>4.42</v>
      </c>
      <c r="R450" t="str">
        <f t="shared" si="42"/>
        <v>None</v>
      </c>
    </row>
    <row r="451" spans="1:18" x14ac:dyDescent="0.2">
      <c r="A451" t="s">
        <v>43</v>
      </c>
      <c r="B451">
        <f t="shared" si="42"/>
        <v>0.70000000000000018</v>
      </c>
      <c r="C451" t="str">
        <f t="shared" si="42"/>
        <v>None</v>
      </c>
      <c r="D451">
        <f t="shared" si="42"/>
        <v>1.9000000000000001</v>
      </c>
      <c r="E451">
        <f t="shared" si="42"/>
        <v>2.0799999999999996</v>
      </c>
      <c r="F451">
        <f t="shared" si="42"/>
        <v>2.04</v>
      </c>
      <c r="G451">
        <f t="shared" si="42"/>
        <v>1.1900000000000002</v>
      </c>
      <c r="H451">
        <f t="shared" si="42"/>
        <v>0.89</v>
      </c>
      <c r="I451">
        <f t="shared" si="42"/>
        <v>0.91</v>
      </c>
      <c r="J451">
        <f t="shared" si="42"/>
        <v>0.75</v>
      </c>
      <c r="K451">
        <f t="shared" si="42"/>
        <v>1.4100000000000001</v>
      </c>
      <c r="L451">
        <f t="shared" si="42"/>
        <v>0.9</v>
      </c>
      <c r="M451">
        <f t="shared" si="42"/>
        <v>0.76000000000000012</v>
      </c>
      <c r="N451">
        <f t="shared" si="42"/>
        <v>0.77</v>
      </c>
      <c r="O451">
        <f t="shared" si="42"/>
        <v>1.48</v>
      </c>
      <c r="P451">
        <f t="shared" si="42"/>
        <v>1.04</v>
      </c>
      <c r="Q451">
        <f t="shared" si="42"/>
        <v>1.3800000000000001</v>
      </c>
      <c r="R451" t="str">
        <f t="shared" si="42"/>
        <v>None</v>
      </c>
    </row>
    <row r="452" spans="1:18" x14ac:dyDescent="0.2">
      <c r="A452" t="s">
        <v>45</v>
      </c>
      <c r="B452">
        <f t="shared" si="42"/>
        <v>0.9</v>
      </c>
      <c r="C452">
        <f t="shared" si="42"/>
        <v>0</v>
      </c>
      <c r="D452">
        <f t="shared" si="42"/>
        <v>0.83</v>
      </c>
      <c r="E452">
        <f t="shared" si="42"/>
        <v>1.02</v>
      </c>
      <c r="F452">
        <f t="shared" si="42"/>
        <v>2.48</v>
      </c>
      <c r="G452">
        <f t="shared" si="42"/>
        <v>0.44999999999999996</v>
      </c>
      <c r="H452">
        <f t="shared" si="42"/>
        <v>0.94</v>
      </c>
      <c r="I452">
        <f t="shared" si="42"/>
        <v>0.94000000000000006</v>
      </c>
      <c r="J452">
        <f t="shared" si="42"/>
        <v>0.61</v>
      </c>
      <c r="K452">
        <f t="shared" si="42"/>
        <v>0.85999999999999988</v>
      </c>
      <c r="L452">
        <f t="shared" si="42"/>
        <v>1.18</v>
      </c>
      <c r="M452">
        <f t="shared" si="42"/>
        <v>1.1999999999999997</v>
      </c>
      <c r="N452">
        <f t="shared" si="42"/>
        <v>0.53</v>
      </c>
      <c r="O452">
        <f t="shared" si="42"/>
        <v>0.57000000000000006</v>
      </c>
      <c r="P452">
        <f t="shared" si="42"/>
        <v>0.86</v>
      </c>
      <c r="Q452">
        <f t="shared" si="42"/>
        <v>1.23</v>
      </c>
      <c r="R452">
        <f t="shared" si="42"/>
        <v>0</v>
      </c>
    </row>
    <row r="453" spans="1:18" x14ac:dyDescent="0.2">
      <c r="A453" t="s">
        <v>106</v>
      </c>
      <c r="B453">
        <f t="shared" si="42"/>
        <v>0.27</v>
      </c>
      <c r="C453">
        <f t="shared" si="42"/>
        <v>0</v>
      </c>
      <c r="D453">
        <f t="shared" si="42"/>
        <v>0.53</v>
      </c>
      <c r="E453">
        <f t="shared" si="42"/>
        <v>0.55000000000000004</v>
      </c>
      <c r="F453">
        <f t="shared" si="42"/>
        <v>0.9</v>
      </c>
      <c r="G453">
        <f t="shared" si="42"/>
        <v>0.28000000000000003</v>
      </c>
      <c r="H453">
        <f t="shared" si="42"/>
        <v>0.15</v>
      </c>
      <c r="I453">
        <f t="shared" si="42"/>
        <v>0.46</v>
      </c>
      <c r="J453">
        <f t="shared" si="42"/>
        <v>0.21</v>
      </c>
      <c r="K453">
        <f t="shared" si="42"/>
        <v>0.37</v>
      </c>
      <c r="L453">
        <f t="shared" si="42"/>
        <v>0.15</v>
      </c>
      <c r="M453">
        <f t="shared" si="42"/>
        <v>0.2</v>
      </c>
      <c r="N453">
        <f t="shared" si="42"/>
        <v>0.41</v>
      </c>
      <c r="O453">
        <f t="shared" si="42"/>
        <v>0.33</v>
      </c>
      <c r="P453">
        <f t="shared" si="42"/>
        <v>0.34</v>
      </c>
      <c r="Q453">
        <f t="shared" si="42"/>
        <v>0.25</v>
      </c>
      <c r="R453">
        <f t="shared" si="42"/>
        <v>0.2</v>
      </c>
    </row>
    <row r="455" spans="1:18" x14ac:dyDescent="0.2">
      <c r="B455">
        <f>SUM(B442:B454)</f>
        <v>12.37</v>
      </c>
      <c r="C455">
        <f>SUM(C442:C454)</f>
        <v>0</v>
      </c>
      <c r="D455">
        <f t="shared" ref="D455:R455" si="43">SUM(D442:D454)</f>
        <v>16</v>
      </c>
      <c r="E455">
        <f t="shared" si="43"/>
        <v>20.98</v>
      </c>
      <c r="F455">
        <f t="shared" si="43"/>
        <v>21.05</v>
      </c>
      <c r="G455">
        <f t="shared" si="43"/>
        <v>13.559999999999999</v>
      </c>
      <c r="H455">
        <f t="shared" si="43"/>
        <v>13.339999999999998</v>
      </c>
      <c r="I455">
        <f t="shared" si="43"/>
        <v>17.34</v>
      </c>
      <c r="J455">
        <f t="shared" si="43"/>
        <v>13.520000000000001</v>
      </c>
      <c r="K455">
        <f t="shared" si="43"/>
        <v>18.059999999999999</v>
      </c>
      <c r="L455">
        <f t="shared" si="43"/>
        <v>12.590000000000002</v>
      </c>
      <c r="M455">
        <f t="shared" si="43"/>
        <v>17.220000000000002</v>
      </c>
      <c r="N455">
        <f t="shared" si="43"/>
        <v>13.909999999999997</v>
      </c>
      <c r="O455">
        <f t="shared" si="43"/>
        <v>15.690000000000003</v>
      </c>
      <c r="P455">
        <f t="shared" si="43"/>
        <v>17.419999999999998</v>
      </c>
      <c r="Q455">
        <f t="shared" si="43"/>
        <v>17.88</v>
      </c>
      <c r="R455">
        <f t="shared" si="43"/>
        <v>0.2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4</vt:i4>
      </vt:variant>
    </vt:vector>
  </HeadingPairs>
  <TitlesOfParts>
    <vt:vector size="38" baseType="lpstr"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Average</vt:lpstr>
      <vt:lpstr>'2008'!Print_Area</vt:lpstr>
      <vt:lpstr>'2009'!Print_Area</vt:lpstr>
      <vt:lpstr>'2012'!Print_Area</vt:lpstr>
      <vt:lpstr>'2013'!Print_Area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DUANE BARTELS</dc:creator>
  <cp:lastModifiedBy>Owner</cp:lastModifiedBy>
  <cp:lastPrinted>2020-02-26T19:05:46Z</cp:lastPrinted>
  <dcterms:created xsi:type="dcterms:W3CDTF">2007-10-30T22:39:50Z</dcterms:created>
  <dcterms:modified xsi:type="dcterms:W3CDTF">2021-12-06T15:47:26Z</dcterms:modified>
</cp:coreProperties>
</file>